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S:\IAB\IAB2\a7311_EDV_Prog\65_Stallbilanz\2024\02_ProgPlan\"/>
    </mc:Choice>
  </mc:AlternateContent>
  <xr:revisionPtr revIDLastSave="0" documentId="13_ncr:1_{CF86D733-2B57-4B08-984D-F5853532A871}" xr6:coauthVersionLast="47" xr6:coauthVersionMax="47" xr10:uidLastSave="{00000000-0000-0000-0000-000000000000}"/>
  <workbookProtection workbookAlgorithmName="SHA-512" workbookHashValue="pUKX+o7wdTedfL2Hnp3UWtvdLyidgFPp8TPrnouL3FcQ4uEW+2fknJVufQUBPGUduL+YQAy1hxzTVOdmV4FHDw==" workbookSaltValue="TtoN598jZ/V8HjfeWNk0Pw==" workbookSpinCount="100000" lockStructure="1"/>
  <bookViews>
    <workbookView xWindow="-28920" yWindow="-120" windowWidth="29040" windowHeight="17640" tabRatio="829" xr2:uid="{00000000-000D-0000-FFFF-FFFF00000000}"/>
  </bookViews>
  <sheets>
    <sheet name="Programm" sheetId="1" r:id="rId1"/>
    <sheet name="Abweichende Werte" sheetId="22" r:id="rId2"/>
    <sheet name="Tiere" sheetId="4" state="hidden" r:id="rId3"/>
    <sheet name="Futtermittel" sheetId="27" state="hidden" r:id="rId4"/>
    <sheet name="Hauptfrüchte" sheetId="9" state="hidden" r:id="rId5"/>
    <sheet name="Jahr" sheetId="11" state="hidden" r:id="rId6"/>
    <sheet name="abweichende Schweine" sheetId="24" state="hidden" r:id="rId7"/>
    <sheet name="abweichende Schweine Universal" sheetId="31" state="hidden" r:id="rId8"/>
    <sheet name="abweichende Schweine NP-redu" sheetId="26" state="hidden" r:id="rId9"/>
    <sheet name="abweichende Schweine st NP-redu" sheetId="25" state="hidden" r:id="rId10"/>
    <sheet name="abweichende Schweine sehr st NP" sheetId="29" state="hidden" r:id="rId11"/>
    <sheet name="Schweine_Werte" sheetId="23" state="hidden" r:id="rId12"/>
  </sheets>
  <definedNames>
    <definedName name="_xlnm.Print_Area" localSheetId="1">'Abweichende Werte'!$A$1:$S$45</definedName>
    <definedName name="_xlnm.Print_Area" localSheetId="0">Programm!$A$1:$Y$144</definedName>
    <definedName name="Z_DDA6E6AA_9473_49A0_A3A2_76E4959B79AF_.wvu.Cols" localSheetId="1" hidden="1">'Abweichende Werte'!$U:$Y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90" i="9" l="1"/>
  <c r="Y90" i="9" s="1"/>
  <c r="X89" i="9"/>
  <c r="Y89" i="9" s="1"/>
  <c r="Y88" i="9"/>
  <c r="X88" i="9"/>
  <c r="X87" i="9"/>
  <c r="Y87" i="9" s="1"/>
  <c r="X85" i="9"/>
  <c r="Y85" i="9" s="1"/>
  <c r="X84" i="9"/>
  <c r="Y84" i="9" s="1"/>
  <c r="Y83" i="9"/>
  <c r="X83" i="9"/>
  <c r="X82" i="9"/>
  <c r="Y82" i="9" s="1"/>
  <c r="X81" i="9"/>
  <c r="Y81" i="9" s="1"/>
  <c r="X80" i="9"/>
  <c r="Y80" i="9" s="1"/>
  <c r="Y79" i="9"/>
  <c r="X79" i="9"/>
  <c r="X78" i="9"/>
  <c r="Y78" i="9" s="1"/>
  <c r="X77" i="9"/>
  <c r="Y77" i="9" s="1"/>
  <c r="X76" i="9"/>
  <c r="Y76" i="9" s="1"/>
  <c r="Y75" i="9"/>
  <c r="X75" i="9"/>
  <c r="X74" i="9"/>
  <c r="Y74" i="9" s="1"/>
  <c r="X73" i="9"/>
  <c r="Y73" i="9" s="1"/>
  <c r="X72" i="9"/>
  <c r="Y72" i="9" s="1"/>
  <c r="Y70" i="9"/>
  <c r="X70" i="9"/>
  <c r="X69" i="9"/>
  <c r="Y69" i="9" s="1"/>
  <c r="X68" i="9"/>
  <c r="Y68" i="9" s="1"/>
  <c r="X67" i="9"/>
  <c r="Y67" i="9" s="1"/>
  <c r="Y66" i="9"/>
  <c r="X66" i="9"/>
  <c r="X65" i="9"/>
  <c r="Y65" i="9" s="1"/>
  <c r="X64" i="9"/>
  <c r="Y64" i="9" s="1"/>
  <c r="X63" i="9"/>
  <c r="Y63" i="9" s="1"/>
  <c r="Y62" i="9"/>
  <c r="X62" i="9"/>
  <c r="X61" i="9"/>
  <c r="Y61" i="9" s="1"/>
  <c r="X59" i="9"/>
  <c r="Y59" i="9" s="1"/>
  <c r="X58" i="9"/>
  <c r="Y58" i="9" s="1"/>
  <c r="Y57" i="9"/>
  <c r="X57" i="9"/>
  <c r="X56" i="9"/>
  <c r="Y56" i="9" s="1"/>
  <c r="X55" i="9"/>
  <c r="Y55" i="9" s="1"/>
  <c r="X54" i="9"/>
  <c r="Y54" i="9" s="1"/>
  <c r="Y52" i="9"/>
  <c r="X52" i="9"/>
  <c r="X51" i="9"/>
  <c r="Y51" i="9" s="1"/>
  <c r="X49" i="9"/>
  <c r="Y49" i="9" s="1"/>
  <c r="X48" i="9"/>
  <c r="Y48" i="9" s="1"/>
  <c r="Y47" i="9"/>
  <c r="X47" i="9"/>
  <c r="X46" i="9"/>
  <c r="Y46" i="9" s="1"/>
  <c r="X45" i="9"/>
  <c r="Y45" i="9" s="1"/>
  <c r="X44" i="9"/>
  <c r="Y44" i="9" s="1"/>
  <c r="Y43" i="9"/>
  <c r="X43" i="9"/>
  <c r="X42" i="9"/>
  <c r="Y42" i="9" s="1"/>
  <c r="X40" i="9"/>
  <c r="Y40" i="9" s="1"/>
  <c r="X39" i="9"/>
  <c r="Y39" i="9" s="1"/>
  <c r="Y38" i="9"/>
  <c r="X38" i="9"/>
  <c r="X37" i="9"/>
  <c r="Y37" i="9" s="1"/>
  <c r="X36" i="9"/>
  <c r="Y36" i="9" s="1"/>
  <c r="X35" i="9"/>
  <c r="Y35" i="9" s="1"/>
  <c r="Y33" i="9"/>
  <c r="X33" i="9"/>
  <c r="X32" i="9"/>
  <c r="Y32" i="9" s="1"/>
  <c r="X31" i="9"/>
  <c r="Y31" i="9" s="1"/>
  <c r="X30" i="9"/>
  <c r="Y30" i="9" s="1"/>
  <c r="Y29" i="9"/>
  <c r="X29" i="9"/>
  <c r="X28" i="9"/>
  <c r="Y28" i="9" s="1"/>
  <c r="X26" i="9"/>
  <c r="Y26" i="9" s="1"/>
  <c r="X25" i="9"/>
  <c r="Y25" i="9" s="1"/>
  <c r="Y24" i="9"/>
  <c r="X24" i="9"/>
  <c r="X23" i="9"/>
  <c r="Y23" i="9" s="1"/>
  <c r="X22" i="9"/>
  <c r="Y22" i="9" s="1"/>
  <c r="X21" i="9"/>
  <c r="Y21" i="9" s="1"/>
  <c r="Y20" i="9"/>
  <c r="X20" i="9"/>
  <c r="X19" i="9"/>
  <c r="Y19" i="9" s="1"/>
  <c r="X18" i="9"/>
  <c r="Y18" i="9" s="1"/>
  <c r="X17" i="9"/>
  <c r="Y17" i="9" s="1"/>
  <c r="Y16" i="9"/>
  <c r="X16" i="9"/>
  <c r="X15" i="9"/>
  <c r="Y15" i="9" s="1"/>
  <c r="X14" i="9"/>
  <c r="Y14" i="9" s="1"/>
  <c r="X13" i="9"/>
  <c r="Y13" i="9" s="1"/>
  <c r="Y12" i="9"/>
  <c r="X12" i="9"/>
  <c r="X11" i="9"/>
  <c r="Y11" i="9" s="1"/>
  <c r="X10" i="9"/>
  <c r="Y10" i="9" s="1"/>
  <c r="X9" i="9"/>
  <c r="Y9" i="9" s="1"/>
  <c r="Y8" i="9"/>
  <c r="X8" i="9"/>
  <c r="X7" i="9"/>
  <c r="Y7" i="9" s="1"/>
  <c r="AZ8" i="4" l="1"/>
  <c r="BA8" i="4"/>
  <c r="AZ10" i="4"/>
  <c r="BA10" i="4"/>
  <c r="AZ12" i="4"/>
  <c r="BA12" i="4"/>
  <c r="AZ14" i="4"/>
  <c r="BA14" i="4"/>
  <c r="AZ16" i="4"/>
  <c r="BA16" i="4"/>
  <c r="AZ18" i="4"/>
  <c r="BA18" i="4"/>
  <c r="AZ20" i="4"/>
  <c r="BA20" i="4"/>
  <c r="AZ23" i="4"/>
  <c r="BA23" i="4"/>
  <c r="AZ27" i="4"/>
  <c r="BA27" i="4"/>
  <c r="AZ29" i="4"/>
  <c r="BA29" i="4"/>
  <c r="AZ31" i="4"/>
  <c r="BA31" i="4"/>
  <c r="AZ33" i="4"/>
  <c r="BA33" i="4"/>
  <c r="AZ35" i="4"/>
  <c r="BA35" i="4"/>
  <c r="AZ37" i="4"/>
  <c r="BA37" i="4"/>
  <c r="AZ39" i="4"/>
  <c r="BA39" i="4"/>
  <c r="AD48" i="1"/>
  <c r="L117" i="1" l="1"/>
  <c r="L118" i="1"/>
  <c r="L119" i="1"/>
  <c r="L120" i="1"/>
  <c r="L121" i="1"/>
  <c r="L122" i="1"/>
  <c r="AR114" i="1" a="1"/>
  <c r="AR114" i="1" s="1"/>
  <c r="AG12" i="9" l="1"/>
  <c r="AM82" i="9" l="1"/>
  <c r="AL82" i="9"/>
  <c r="AG91" i="9"/>
  <c r="AH91" i="9" s="1"/>
  <c r="AG90" i="9"/>
  <c r="AH90" i="9" s="1"/>
  <c r="AG89" i="9"/>
  <c r="AH89" i="9" s="1"/>
  <c r="AG88" i="9"/>
  <c r="AH88" i="9" s="1"/>
  <c r="AG86" i="9"/>
  <c r="AH86" i="9" s="1"/>
  <c r="AC86" i="9" s="1"/>
  <c r="AG85" i="9"/>
  <c r="AH85" i="9" s="1"/>
  <c r="AC85" i="9" s="1"/>
  <c r="AG84" i="9"/>
  <c r="AH84" i="9" s="1"/>
  <c r="AG83" i="9"/>
  <c r="AH83" i="9" s="1"/>
  <c r="AG82" i="9"/>
  <c r="AH82" i="9" s="1"/>
  <c r="AG81" i="9"/>
  <c r="AH81" i="9" s="1"/>
  <c r="AG80" i="9"/>
  <c r="AH80" i="9" s="1"/>
  <c r="AG79" i="9"/>
  <c r="AH79" i="9" s="1"/>
  <c r="AG78" i="9"/>
  <c r="AH78" i="9" s="1"/>
  <c r="AG77" i="9"/>
  <c r="AH77" i="9" s="1"/>
  <c r="AG76" i="9"/>
  <c r="AH76" i="9" s="1"/>
  <c r="AG75" i="9"/>
  <c r="AH75" i="9" s="1"/>
  <c r="AC75" i="9" s="1"/>
  <c r="AG74" i="9"/>
  <c r="AH74" i="9" s="1"/>
  <c r="AG73" i="9"/>
  <c r="AH73" i="9" s="1"/>
  <c r="AC73" i="9" s="1"/>
  <c r="AG71" i="9"/>
  <c r="AH71" i="9" s="1"/>
  <c r="AG70" i="9"/>
  <c r="AH70" i="9" s="1"/>
  <c r="AG69" i="9"/>
  <c r="AH69" i="9" s="1"/>
  <c r="AG68" i="9"/>
  <c r="AH68" i="9" s="1"/>
  <c r="AG67" i="9"/>
  <c r="AH67" i="9" s="1"/>
  <c r="AG66" i="9"/>
  <c r="AH66" i="9" s="1"/>
  <c r="AG65" i="9"/>
  <c r="AH65" i="9" s="1"/>
  <c r="AG64" i="9"/>
  <c r="AH64" i="9" s="1"/>
  <c r="AG63" i="9"/>
  <c r="AH63" i="9" s="1"/>
  <c r="AG62" i="9"/>
  <c r="AH62" i="9" s="1"/>
  <c r="AG60" i="9"/>
  <c r="AH60" i="9" s="1"/>
  <c r="AC60" i="9" s="1"/>
  <c r="AG59" i="9"/>
  <c r="AH59" i="9" s="1"/>
  <c r="AC59" i="9" s="1"/>
  <c r="AG58" i="9"/>
  <c r="AH58" i="9" s="1"/>
  <c r="AC58" i="9" s="1"/>
  <c r="AG57" i="9"/>
  <c r="AH57" i="9" s="1"/>
  <c r="AC57" i="9" s="1"/>
  <c r="AG56" i="9"/>
  <c r="AH56" i="9" s="1"/>
  <c r="AC56" i="9" s="1"/>
  <c r="AG55" i="9"/>
  <c r="AH55" i="9" s="1"/>
  <c r="AC55" i="9" s="1"/>
  <c r="AG54" i="9"/>
  <c r="AH54" i="9" s="1"/>
  <c r="AC54" i="9" s="1"/>
  <c r="AG52" i="9"/>
  <c r="AH52" i="9" s="1"/>
  <c r="AC52" i="9" s="1"/>
  <c r="AG51" i="9"/>
  <c r="AH51" i="9" s="1"/>
  <c r="AC51" i="9" s="1"/>
  <c r="AG49" i="9"/>
  <c r="AH49" i="9" s="1"/>
  <c r="AG48" i="9"/>
  <c r="AH48" i="9" s="1"/>
  <c r="AG47" i="9"/>
  <c r="AH47" i="9" s="1"/>
  <c r="AG46" i="9"/>
  <c r="AH46" i="9" s="1"/>
  <c r="AG45" i="9"/>
  <c r="AH45" i="9" s="1"/>
  <c r="AG44" i="9"/>
  <c r="AH44" i="9" s="1"/>
  <c r="AG43" i="9"/>
  <c r="AH43" i="9" s="1"/>
  <c r="AG42" i="9"/>
  <c r="AH42" i="9" s="1"/>
  <c r="AG40" i="9"/>
  <c r="AH40" i="9" s="1"/>
  <c r="AG39" i="9"/>
  <c r="AH39" i="9" s="1"/>
  <c r="AG38" i="9"/>
  <c r="AH38" i="9" s="1"/>
  <c r="AG37" i="9"/>
  <c r="AH37" i="9" s="1"/>
  <c r="AG36" i="9"/>
  <c r="AH36" i="9" s="1"/>
  <c r="AG35" i="9"/>
  <c r="AH35" i="9" s="1"/>
  <c r="AG33" i="9"/>
  <c r="AH33" i="9" s="1"/>
  <c r="AG32" i="9"/>
  <c r="AH32" i="9" s="1"/>
  <c r="AG31" i="9"/>
  <c r="AH31" i="9" s="1"/>
  <c r="AG30" i="9"/>
  <c r="AH30" i="9" s="1"/>
  <c r="AG29" i="9"/>
  <c r="AH29" i="9" s="1"/>
  <c r="AG28" i="9"/>
  <c r="AH28" i="9" s="1"/>
  <c r="AG26" i="9"/>
  <c r="AH26" i="9" s="1"/>
  <c r="AG25" i="9"/>
  <c r="AH25" i="9" s="1"/>
  <c r="AG24" i="9"/>
  <c r="AH24" i="9" s="1"/>
  <c r="AG23" i="9"/>
  <c r="AH23" i="9" s="1"/>
  <c r="AG22" i="9"/>
  <c r="AH22" i="9" s="1"/>
  <c r="AC22" i="9" s="1"/>
  <c r="AG21" i="9"/>
  <c r="AH21" i="9" s="1"/>
  <c r="AG20" i="9"/>
  <c r="AH20" i="9" s="1"/>
  <c r="AG19" i="9"/>
  <c r="AH19" i="9" s="1"/>
  <c r="AC19" i="9" s="1"/>
  <c r="AG18" i="9"/>
  <c r="AH18" i="9" s="1"/>
  <c r="AG17" i="9"/>
  <c r="AH17" i="9" s="1"/>
  <c r="AG16" i="9"/>
  <c r="AH16" i="9" s="1"/>
  <c r="AG15" i="9"/>
  <c r="AH15" i="9" s="1"/>
  <c r="AG14" i="9"/>
  <c r="AH14" i="9" s="1"/>
  <c r="AG13" i="9"/>
  <c r="AH13" i="9" s="1"/>
  <c r="AH12" i="9"/>
  <c r="AG11" i="9"/>
  <c r="AH11" i="9" s="1"/>
  <c r="AG10" i="9"/>
  <c r="AH10" i="9" s="1"/>
  <c r="AG9" i="9"/>
  <c r="AH9" i="9" s="1"/>
  <c r="AG8" i="9"/>
  <c r="AH8" i="9" s="1"/>
  <c r="AG7" i="9"/>
  <c r="AH7" i="9" s="1"/>
  <c r="CO103" i="1" l="1"/>
  <c r="CO104" i="1"/>
  <c r="CO105" i="1"/>
  <c r="CO106" i="1"/>
  <c r="CO107" i="1"/>
  <c r="CO102" i="1"/>
  <c r="CO101" i="1"/>
  <c r="AL49" i="9" l="1"/>
  <c r="AM49" i="9"/>
  <c r="AN49" i="9"/>
  <c r="AO49" i="9"/>
  <c r="AL60" i="9"/>
  <c r="AM60" i="9"/>
  <c r="AN60" i="9"/>
  <c r="AO60" i="9"/>
  <c r="AL73" i="9"/>
  <c r="AM73" i="9"/>
  <c r="AN73" i="9"/>
  <c r="AO73" i="9"/>
  <c r="AL86" i="9"/>
  <c r="AM86" i="9"/>
  <c r="AN86" i="9"/>
  <c r="AO86" i="9"/>
  <c r="AO82" i="9" l="1"/>
  <c r="AN82" i="9"/>
  <c r="AL42" i="9" l="1"/>
  <c r="AM42" i="9"/>
  <c r="AN42" i="9"/>
  <c r="AO42" i="9"/>
  <c r="AL43" i="9"/>
  <c r="AM43" i="9"/>
  <c r="AN43" i="9"/>
  <c r="AO43" i="9"/>
  <c r="AL44" i="9"/>
  <c r="AM44" i="9"/>
  <c r="AN44" i="9"/>
  <c r="AO44" i="9"/>
  <c r="AL45" i="9"/>
  <c r="AM45" i="9"/>
  <c r="AN45" i="9"/>
  <c r="AO45" i="9"/>
  <c r="AL46" i="9"/>
  <c r="AM46" i="9"/>
  <c r="AN46" i="9"/>
  <c r="AO46" i="9"/>
  <c r="AL47" i="9"/>
  <c r="AM47" i="9"/>
  <c r="AN47" i="9"/>
  <c r="AO47" i="9"/>
  <c r="AL48" i="9"/>
  <c r="AM48" i="9"/>
  <c r="AN48" i="9"/>
  <c r="AO48" i="9"/>
  <c r="AL50" i="9"/>
  <c r="AM50" i="9"/>
  <c r="AN50" i="9"/>
  <c r="AO50" i="9"/>
  <c r="AL51" i="9"/>
  <c r="AM51" i="9"/>
  <c r="AN51" i="9"/>
  <c r="AO51" i="9"/>
  <c r="AL52" i="9"/>
  <c r="AM52" i="9"/>
  <c r="AN52" i="9"/>
  <c r="AO52" i="9"/>
  <c r="AL54" i="9"/>
  <c r="AM54" i="9"/>
  <c r="AN54" i="9"/>
  <c r="AO54" i="9"/>
  <c r="AL55" i="9"/>
  <c r="AM55" i="9"/>
  <c r="AN55" i="9"/>
  <c r="AO55" i="9"/>
  <c r="AL56" i="9"/>
  <c r="AM56" i="9"/>
  <c r="AN56" i="9"/>
  <c r="AO56" i="9"/>
  <c r="AL57" i="9"/>
  <c r="AM57" i="9"/>
  <c r="AN57" i="9"/>
  <c r="AO57" i="9"/>
  <c r="AL58" i="9"/>
  <c r="AM58" i="9"/>
  <c r="AN58" i="9"/>
  <c r="AO58" i="9"/>
  <c r="AL59" i="9"/>
  <c r="AM59" i="9"/>
  <c r="AN59" i="9"/>
  <c r="AO59" i="9"/>
  <c r="AL72" i="9"/>
  <c r="AM72" i="9"/>
  <c r="AN72" i="9"/>
  <c r="AO72" i="9"/>
  <c r="AL74" i="9"/>
  <c r="AM74" i="9"/>
  <c r="AN74" i="9"/>
  <c r="AO74" i="9"/>
  <c r="AL75" i="9"/>
  <c r="AM75" i="9"/>
  <c r="AN75" i="9"/>
  <c r="AO75" i="9"/>
  <c r="AL76" i="9"/>
  <c r="AM76" i="9"/>
  <c r="AN76" i="9"/>
  <c r="AO76" i="9"/>
  <c r="AL77" i="9"/>
  <c r="AM77" i="9"/>
  <c r="AN77" i="9"/>
  <c r="AO77" i="9"/>
  <c r="AL78" i="9"/>
  <c r="AM78" i="9"/>
  <c r="AN78" i="9"/>
  <c r="AO78" i="9"/>
  <c r="AL79" i="9"/>
  <c r="AM79" i="9"/>
  <c r="AN79" i="9"/>
  <c r="AO79" i="9"/>
  <c r="AL80" i="9"/>
  <c r="AM80" i="9"/>
  <c r="AN80" i="9"/>
  <c r="AO80" i="9"/>
  <c r="AL81" i="9"/>
  <c r="AM81" i="9"/>
  <c r="AN81" i="9"/>
  <c r="AO81" i="9"/>
  <c r="AL83" i="9"/>
  <c r="AM83" i="9"/>
  <c r="AN83" i="9"/>
  <c r="AO83" i="9"/>
  <c r="AL84" i="9"/>
  <c r="AM84" i="9"/>
  <c r="AN84" i="9"/>
  <c r="AO84" i="9"/>
  <c r="AL85" i="9"/>
  <c r="AM85" i="9"/>
  <c r="AN85" i="9"/>
  <c r="AO85" i="9"/>
  <c r="AL8" i="9"/>
  <c r="AM8" i="9"/>
  <c r="AN8" i="9"/>
  <c r="AO8" i="9"/>
  <c r="AL9" i="9"/>
  <c r="AM9" i="9"/>
  <c r="AN9" i="9"/>
  <c r="AO9" i="9"/>
  <c r="AL10" i="9"/>
  <c r="AM10" i="9"/>
  <c r="AN10" i="9"/>
  <c r="AO10" i="9"/>
  <c r="AL11" i="9"/>
  <c r="AM11" i="9"/>
  <c r="AN11" i="9"/>
  <c r="AO11" i="9"/>
  <c r="AL12" i="9"/>
  <c r="AM12" i="9"/>
  <c r="AN12" i="9"/>
  <c r="AO12" i="9"/>
  <c r="AL13" i="9"/>
  <c r="AM13" i="9"/>
  <c r="AN13" i="9"/>
  <c r="AO13" i="9"/>
  <c r="AL14" i="9"/>
  <c r="AM14" i="9"/>
  <c r="AN14" i="9"/>
  <c r="AO14" i="9"/>
  <c r="AL16" i="9"/>
  <c r="AM16" i="9"/>
  <c r="AN16" i="9"/>
  <c r="AO16" i="9"/>
  <c r="AL17" i="9"/>
  <c r="AM17" i="9"/>
  <c r="AN17" i="9"/>
  <c r="AO17" i="9"/>
  <c r="AL18" i="9"/>
  <c r="AM18" i="9"/>
  <c r="AN18" i="9"/>
  <c r="AO18" i="9"/>
  <c r="AL19" i="9"/>
  <c r="AM19" i="9"/>
  <c r="AN19" i="9"/>
  <c r="AO19" i="9"/>
  <c r="AL20" i="9"/>
  <c r="AM20" i="9"/>
  <c r="AN20" i="9"/>
  <c r="AO20" i="9"/>
  <c r="AL21" i="9"/>
  <c r="AM21" i="9"/>
  <c r="AN21" i="9"/>
  <c r="AO21" i="9"/>
  <c r="AL22" i="9"/>
  <c r="AM22" i="9"/>
  <c r="AN22" i="9"/>
  <c r="AO22" i="9"/>
  <c r="AL23" i="9"/>
  <c r="AM23" i="9"/>
  <c r="AN23" i="9"/>
  <c r="AO23" i="9"/>
  <c r="AL24" i="9"/>
  <c r="AM24" i="9"/>
  <c r="AN24" i="9"/>
  <c r="AO24" i="9"/>
  <c r="AL25" i="9"/>
  <c r="AM25" i="9"/>
  <c r="AN25" i="9"/>
  <c r="AO25" i="9"/>
  <c r="AL26" i="9"/>
  <c r="AM26" i="9"/>
  <c r="AN26" i="9"/>
  <c r="AO26" i="9"/>
  <c r="AL27" i="9"/>
  <c r="AM27" i="9"/>
  <c r="AN27" i="9"/>
  <c r="AO27" i="9"/>
  <c r="AL28" i="9"/>
  <c r="AM28" i="9"/>
  <c r="AN28" i="9"/>
  <c r="AO28" i="9"/>
  <c r="AL29" i="9"/>
  <c r="AM29" i="9"/>
  <c r="AN29" i="9"/>
  <c r="AO29" i="9"/>
  <c r="AL30" i="9"/>
  <c r="AM30" i="9"/>
  <c r="AN30" i="9"/>
  <c r="AO30" i="9"/>
  <c r="AL31" i="9"/>
  <c r="AM31" i="9"/>
  <c r="AN31" i="9"/>
  <c r="AO31" i="9"/>
  <c r="AL32" i="9"/>
  <c r="AM32" i="9"/>
  <c r="AN32" i="9"/>
  <c r="AO32" i="9"/>
  <c r="AL33" i="9"/>
  <c r="AM33" i="9"/>
  <c r="AN33" i="9"/>
  <c r="AO33" i="9"/>
  <c r="AL35" i="9"/>
  <c r="AM35" i="9"/>
  <c r="AN35" i="9"/>
  <c r="AO35" i="9"/>
  <c r="AL36" i="9"/>
  <c r="AM36" i="9"/>
  <c r="AN36" i="9"/>
  <c r="AO36" i="9"/>
  <c r="AL37" i="9"/>
  <c r="AM37" i="9"/>
  <c r="AN37" i="9"/>
  <c r="AO37" i="9"/>
  <c r="AL38" i="9"/>
  <c r="AM38" i="9"/>
  <c r="AN38" i="9"/>
  <c r="AO38" i="9"/>
  <c r="AL39" i="9"/>
  <c r="AM39" i="9"/>
  <c r="AN39" i="9"/>
  <c r="AO39" i="9"/>
  <c r="AL40" i="9"/>
  <c r="AM40" i="9"/>
  <c r="AN40" i="9"/>
  <c r="AO40" i="9"/>
  <c r="AL41" i="9"/>
  <c r="AM41" i="9"/>
  <c r="AN41" i="9"/>
  <c r="AO41" i="9"/>
  <c r="AO7" i="9"/>
  <c r="AN7" i="9"/>
  <c r="AM7" i="9"/>
  <c r="AL7" i="9"/>
  <c r="AH5" i="1" l="1"/>
  <c r="O9" i="1" s="1"/>
  <c r="AG5" i="1"/>
  <c r="BF101" i="1" l="1"/>
  <c r="AI101" i="1" s="1"/>
  <c r="BJ101" i="1"/>
  <c r="BK101" i="1"/>
  <c r="BL101" i="1"/>
  <c r="BQ101" i="1"/>
  <c r="BR101" i="1"/>
  <c r="BS101" i="1"/>
  <c r="BX101" i="1"/>
  <c r="BY101" i="1"/>
  <c r="BZ101" i="1"/>
  <c r="CE101" i="1"/>
  <c r="CF101" i="1"/>
  <c r="CG101" i="1"/>
  <c r="BJ105" i="1"/>
  <c r="BK105" i="1"/>
  <c r="BL105" i="1"/>
  <c r="BQ105" i="1"/>
  <c r="BR105" i="1"/>
  <c r="BS105" i="1"/>
  <c r="BX105" i="1"/>
  <c r="BY105" i="1"/>
  <c r="BZ105" i="1"/>
  <c r="CE105" i="1"/>
  <c r="CF105" i="1"/>
  <c r="CG105" i="1"/>
  <c r="BJ106" i="1"/>
  <c r="BK106" i="1"/>
  <c r="BL106" i="1"/>
  <c r="BQ106" i="1"/>
  <c r="BR106" i="1"/>
  <c r="BS106" i="1"/>
  <c r="BX106" i="1"/>
  <c r="BY106" i="1"/>
  <c r="BZ106" i="1"/>
  <c r="CE106" i="1"/>
  <c r="CF106" i="1"/>
  <c r="CG106" i="1"/>
  <c r="BJ107" i="1"/>
  <c r="BK107" i="1"/>
  <c r="BL107" i="1"/>
  <c r="BQ107" i="1"/>
  <c r="BR107" i="1"/>
  <c r="BS107" i="1"/>
  <c r="BX107" i="1"/>
  <c r="BY107" i="1"/>
  <c r="BZ107" i="1"/>
  <c r="CE107" i="1"/>
  <c r="CF107" i="1"/>
  <c r="CG107" i="1"/>
  <c r="BF105" i="1"/>
  <c r="AI105" i="1" s="1"/>
  <c r="BD106" i="1"/>
  <c r="AG106" i="1" s="1"/>
  <c r="BE106" i="1"/>
  <c r="AH106" i="1" s="1"/>
  <c r="BF106" i="1"/>
  <c r="AI106" i="1" s="1"/>
  <c r="BD107" i="1"/>
  <c r="AG107" i="1" s="1"/>
  <c r="BE107" i="1"/>
  <c r="AH107" i="1" s="1"/>
  <c r="BF107" i="1"/>
  <c r="AI107" i="1" s="1"/>
  <c r="CW105" i="1" l="1"/>
  <c r="CX105" i="1"/>
  <c r="CW106" i="1"/>
  <c r="CX106" i="1"/>
  <c r="CW107" i="1"/>
  <c r="CX107" i="1"/>
  <c r="CX101" i="1"/>
  <c r="CW101" i="1"/>
  <c r="AK43" i="4"/>
  <c r="AK42" i="4"/>
  <c r="AK38" i="4"/>
  <c r="AK39" i="4"/>
  <c r="AK40" i="4"/>
  <c r="AK41" i="4"/>
  <c r="T101" i="1" l="1"/>
  <c r="T106" i="1"/>
  <c r="T107" i="1"/>
  <c r="T105" i="1"/>
  <c r="I42" i="4"/>
  <c r="J42" i="4"/>
  <c r="K42" i="4"/>
  <c r="AK37" i="4"/>
  <c r="R35" i="4" l="1"/>
  <c r="O7" i="4"/>
  <c r="AM38" i="4" l="1"/>
  <c r="CW103" i="1" s="1"/>
  <c r="AN38" i="4"/>
  <c r="CX103" i="1" s="1"/>
  <c r="AM39" i="4"/>
  <c r="AN39" i="4"/>
  <c r="AM40" i="4"/>
  <c r="AN40" i="4"/>
  <c r="AM41" i="4"/>
  <c r="CW104" i="1" s="1"/>
  <c r="AN41" i="4"/>
  <c r="CX104" i="1" s="1"/>
  <c r="AN37" i="4"/>
  <c r="CX102" i="1" s="1"/>
  <c r="AM37" i="4"/>
  <c r="CW102" i="1" s="1"/>
  <c r="T104" i="1" l="1"/>
  <c r="T103" i="1"/>
  <c r="T102" i="1"/>
  <c r="AR49" i="1"/>
  <c r="AS49" i="1"/>
  <c r="AT49" i="1"/>
  <c r="AU49" i="1"/>
  <c r="AV49" i="1"/>
  <c r="AR50" i="1"/>
  <c r="AS50" i="1"/>
  <c r="AT50" i="1"/>
  <c r="AU50" i="1"/>
  <c r="AV50" i="1"/>
  <c r="AR51" i="1"/>
  <c r="AS51" i="1"/>
  <c r="AT51" i="1"/>
  <c r="AU51" i="1"/>
  <c r="AR52" i="1"/>
  <c r="AS52" i="1"/>
  <c r="AT52" i="1"/>
  <c r="AU52" i="1"/>
  <c r="AV52" i="1"/>
  <c r="AR53" i="1"/>
  <c r="AS53" i="1"/>
  <c r="AT53" i="1"/>
  <c r="AU53" i="1"/>
  <c r="AV53" i="1"/>
  <c r="AR54" i="1"/>
  <c r="AS54" i="1"/>
  <c r="AT54" i="1"/>
  <c r="AU54" i="1"/>
  <c r="AV54" i="1"/>
  <c r="AR55" i="1"/>
  <c r="AS55" i="1"/>
  <c r="AT55" i="1"/>
  <c r="AU55" i="1"/>
  <c r="AV55" i="1"/>
  <c r="AR56" i="1"/>
  <c r="AS56" i="1"/>
  <c r="AT56" i="1"/>
  <c r="AU56" i="1"/>
  <c r="AV56" i="1"/>
  <c r="AR57" i="1"/>
  <c r="AS57" i="1"/>
  <c r="AT57" i="1"/>
  <c r="AU57" i="1"/>
  <c r="AV57" i="1"/>
  <c r="AR58" i="1"/>
  <c r="AS58" i="1"/>
  <c r="AT58" i="1"/>
  <c r="AU58" i="1"/>
  <c r="AV58" i="1"/>
  <c r="AR59" i="1"/>
  <c r="AS59" i="1"/>
  <c r="AT59" i="1"/>
  <c r="AU59" i="1"/>
  <c r="AV59" i="1"/>
  <c r="AR60" i="1"/>
  <c r="AS60" i="1"/>
  <c r="AT60" i="1"/>
  <c r="AU60" i="1"/>
  <c r="AV60" i="1"/>
  <c r="AR61" i="1"/>
  <c r="AS61" i="1"/>
  <c r="AT61" i="1"/>
  <c r="AU61" i="1"/>
  <c r="AV61" i="1"/>
  <c r="AR62" i="1"/>
  <c r="AS62" i="1"/>
  <c r="AT62" i="1"/>
  <c r="AU62" i="1"/>
  <c r="AV62" i="1"/>
  <c r="AR63" i="1"/>
  <c r="AS63" i="1"/>
  <c r="AT63" i="1"/>
  <c r="AU63" i="1"/>
  <c r="AV63" i="1"/>
  <c r="AU48" i="1"/>
  <c r="AT48" i="1"/>
  <c r="AS48" i="1"/>
  <c r="AR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48" i="1"/>
  <c r="N141" i="1" l="1"/>
  <c r="T141" i="1"/>
  <c r="N142" i="1"/>
  <c r="T142" i="1"/>
  <c r="N143" i="1"/>
  <c r="T143" i="1"/>
  <c r="CS102" i="1" l="1"/>
  <c r="CS103" i="1"/>
  <c r="CS104" i="1"/>
  <c r="CS105" i="1"/>
  <c r="CS106" i="1"/>
  <c r="AD141" i="1"/>
  <c r="AD142" i="1"/>
  <c r="AD143" i="1"/>
  <c r="AH143" i="1" l="1"/>
  <c r="AF142" i="1"/>
  <c r="AB142" i="1"/>
  <c r="AF141" i="1"/>
  <c r="AB141" i="1"/>
  <c r="AG142" i="1"/>
  <c r="AE143" i="1"/>
  <c r="AC143" i="1" s="1"/>
  <c r="AE142" i="1"/>
  <c r="AC142" i="1" s="1"/>
  <c r="AH142" i="1"/>
  <c r="AG143" i="1"/>
  <c r="AE141" i="1"/>
  <c r="AC141" i="1" s="1"/>
  <c r="AH141" i="1"/>
  <c r="AF143" i="1"/>
  <c r="AG141" i="1"/>
  <c r="AB143" i="1" l="1"/>
  <c r="N135" i="1"/>
  <c r="AQ115" i="1" a="1"/>
  <c r="AQ115" i="1" s="1"/>
  <c r="AQ116" i="1" a="1"/>
  <c r="AQ116" i="1" s="1"/>
  <c r="AQ117" i="1" a="1"/>
  <c r="AQ117" i="1" s="1"/>
  <c r="AQ118" i="1" a="1"/>
  <c r="AQ118" i="1" s="1"/>
  <c r="AQ119" i="1" a="1"/>
  <c r="AQ119" i="1" s="1"/>
  <c r="AQ120" i="1" a="1"/>
  <c r="AQ120" i="1" s="1"/>
  <c r="AQ121" i="1" a="1"/>
  <c r="AQ121" i="1" s="1"/>
  <c r="AQ122" i="1" a="1"/>
  <c r="AQ122" i="1" s="1"/>
  <c r="AQ114" i="1" a="1"/>
  <c r="AQ114" i="1" s="1"/>
  <c r="CN105" i="1" l="1"/>
  <c r="CN106" i="1"/>
  <c r="CN107" i="1"/>
  <c r="CN101" i="1"/>
  <c r="AV51" i="1" l="1"/>
  <c r="AV48" i="1"/>
  <c r="AZ105" i="1"/>
  <c r="AZ106" i="1"/>
  <c r="BA105" i="1"/>
  <c r="BB105" i="1"/>
  <c r="BC105" i="1"/>
  <c r="BG105" i="1"/>
  <c r="BH105" i="1"/>
  <c r="BI105" i="1"/>
  <c r="BA106" i="1"/>
  <c r="BB106" i="1"/>
  <c r="BC106" i="1"/>
  <c r="BG106" i="1"/>
  <c r="BH106" i="1"/>
  <c r="BI106" i="1"/>
  <c r="P7" i="4"/>
  <c r="L8" i="4"/>
  <c r="M8" i="4"/>
  <c r="O10" i="4"/>
  <c r="P10" i="4"/>
  <c r="L11" i="4"/>
  <c r="M11" i="4"/>
  <c r="O13" i="4"/>
  <c r="P13" i="4"/>
  <c r="L14" i="4"/>
  <c r="M14" i="4"/>
  <c r="O16" i="4"/>
  <c r="P16" i="4"/>
  <c r="L17" i="4"/>
  <c r="M17" i="4"/>
  <c r="O19" i="4"/>
  <c r="P19" i="4"/>
  <c r="L20" i="4"/>
  <c r="M20" i="4"/>
  <c r="U20" i="4"/>
  <c r="V20" i="4"/>
  <c r="R21" i="4"/>
  <c r="S21" i="4"/>
  <c r="O24" i="4"/>
  <c r="P24" i="4"/>
  <c r="L25" i="4"/>
  <c r="M25" i="4"/>
  <c r="U25" i="4"/>
  <c r="V25" i="4"/>
  <c r="R26" i="4"/>
  <c r="S26" i="4"/>
  <c r="O27" i="4"/>
  <c r="P27" i="4"/>
  <c r="L28" i="4"/>
  <c r="M28" i="4"/>
  <c r="U28" i="4"/>
  <c r="V28" i="4"/>
  <c r="R29" i="4"/>
  <c r="S29" i="4"/>
  <c r="O30" i="4"/>
  <c r="P30" i="4"/>
  <c r="L31" i="4"/>
  <c r="M31" i="4"/>
  <c r="U31" i="4"/>
  <c r="V31" i="4"/>
  <c r="R32" i="4"/>
  <c r="S32" i="4"/>
  <c r="O33" i="4"/>
  <c r="P33" i="4"/>
  <c r="L34" i="4"/>
  <c r="M34" i="4"/>
  <c r="U34" i="4"/>
  <c r="V34" i="4"/>
  <c r="S35" i="4"/>
  <c r="J48" i="4" l="1"/>
  <c r="BP36" i="4" s="1"/>
  <c r="I48" i="4"/>
  <c r="BO36" i="4" s="1"/>
  <c r="I36" i="4" l="1"/>
  <c r="J36" i="4"/>
  <c r="BD101" i="1"/>
  <c r="AG101" i="1" s="1"/>
  <c r="BD105" i="1"/>
  <c r="AG105" i="1" s="1"/>
  <c r="BE101" i="1"/>
  <c r="AH101" i="1" s="1"/>
  <c r="BE105" i="1"/>
  <c r="AH105" i="1" s="1"/>
  <c r="W28" i="22" l="1"/>
  <c r="W29" i="22"/>
  <c r="W27" i="22"/>
  <c r="AR118" i="1" l="1" a="1"/>
  <c r="AR118" i="1" s="1"/>
  <c r="AR120" i="1" a="1"/>
  <c r="AR120" i="1" s="1"/>
  <c r="AR122" i="1" a="1"/>
  <c r="AR122" i="1" s="1"/>
  <c r="AT114" i="1" a="1"/>
  <c r="AT114" i="1" s="1"/>
  <c r="AT118" i="1" a="1"/>
  <c r="AT118" i="1" s="1"/>
  <c r="AT120" i="1" a="1"/>
  <c r="AT120" i="1" s="1"/>
  <c r="AT122" i="1" a="1"/>
  <c r="AT122" i="1" s="1"/>
  <c r="AU114" i="1" a="1"/>
  <c r="AU114" i="1" s="1"/>
  <c r="L114" i="1" s="1"/>
  <c r="AU118" i="1" a="1"/>
  <c r="AU118" i="1" s="1"/>
  <c r="AU120" i="1" a="1"/>
  <c r="AU120" i="1" s="1"/>
  <c r="AU122" i="1" a="1"/>
  <c r="AU122" i="1" s="1"/>
  <c r="AR119" i="1" a="1"/>
  <c r="AR119" i="1" s="1"/>
  <c r="AT119" i="1" a="1"/>
  <c r="AT119" i="1" s="1"/>
  <c r="AS118" i="1" a="1"/>
  <c r="AS118" i="1" s="1"/>
  <c r="AU119" i="1" a="1"/>
  <c r="AU119" i="1" s="1"/>
  <c r="AS122" i="1" a="1"/>
  <c r="AS122" i="1" s="1"/>
  <c r="AS120" i="1" a="1"/>
  <c r="AS120" i="1" s="1"/>
  <c r="AS119" i="1" a="1"/>
  <c r="AS119" i="1" s="1"/>
  <c r="AS114" i="1" a="1"/>
  <c r="AS114" i="1" s="1"/>
  <c r="Y61" i="22"/>
  <c r="X60" i="22"/>
  <c r="W60" i="22"/>
  <c r="V60" i="22"/>
  <c r="U60" i="22"/>
  <c r="X59" i="22"/>
  <c r="W59" i="22"/>
  <c r="V59" i="22"/>
  <c r="U59" i="22"/>
  <c r="X58" i="22"/>
  <c r="W58" i="22"/>
  <c r="V58" i="22"/>
  <c r="U58" i="22"/>
  <c r="X57" i="22"/>
  <c r="W57" i="22"/>
  <c r="V57" i="22"/>
  <c r="U57" i="22"/>
  <c r="X56" i="22"/>
  <c r="W56" i="22"/>
  <c r="V56" i="22"/>
  <c r="U56" i="22"/>
  <c r="X29" i="22"/>
  <c r="V29" i="22"/>
  <c r="X28" i="22"/>
  <c r="V28" i="22"/>
  <c r="X27" i="22"/>
  <c r="V27" i="22"/>
  <c r="W12" i="22"/>
  <c r="Y11" i="22"/>
  <c r="W11" i="22"/>
  <c r="Y10" i="22"/>
  <c r="Y9" i="22"/>
  <c r="X9" i="22"/>
  <c r="B110" i="31" s="1"/>
  <c r="W9" i="22"/>
  <c r="V9" i="22"/>
  <c r="U9" i="22"/>
  <c r="X8" i="22"/>
  <c r="B101" i="31" s="1"/>
  <c r="W8" i="22"/>
  <c r="V8" i="22"/>
  <c r="U8" i="22"/>
  <c r="Y8" i="22"/>
  <c r="X7" i="22"/>
  <c r="B92" i="31" s="1"/>
  <c r="W7" i="22"/>
  <c r="V7" i="22"/>
  <c r="U7" i="22"/>
  <c r="X6" i="22"/>
  <c r="B83" i="31" s="1"/>
  <c r="W6" i="22"/>
  <c r="V6" i="22"/>
  <c r="U6" i="22"/>
  <c r="X5" i="22"/>
  <c r="B74" i="31" s="1"/>
  <c r="W5" i="22"/>
  <c r="V5" i="22"/>
  <c r="U5" i="22"/>
  <c r="B145" i="31" l="1"/>
  <c r="B60" i="31"/>
  <c r="B48" i="31"/>
  <c r="B36" i="31"/>
  <c r="AG22" i="22"/>
  <c r="Z39" i="4" s="1"/>
  <c r="AD22" i="22"/>
  <c r="AE22" i="22"/>
  <c r="X39" i="4" s="1"/>
  <c r="AF22" i="22"/>
  <c r="Y39" i="4" s="1"/>
  <c r="B127" i="31"/>
  <c r="B24" i="31"/>
  <c r="E145" i="31"/>
  <c r="D145" i="31"/>
  <c r="D138" i="31" s="1"/>
  <c r="D127" i="31"/>
  <c r="D120" i="31" s="1"/>
  <c r="E127" i="31"/>
  <c r="D12" i="31"/>
  <c r="B12" i="31"/>
  <c r="C12" i="31"/>
  <c r="E12" i="31"/>
  <c r="C74" i="31"/>
  <c r="D74" i="31"/>
  <c r="E74" i="31"/>
  <c r="D110" i="31"/>
  <c r="E110" i="31"/>
  <c r="C110" i="31"/>
  <c r="E60" i="31"/>
  <c r="D60" i="31"/>
  <c r="C60" i="31"/>
  <c r="C101" i="31"/>
  <c r="D101" i="31"/>
  <c r="E101" i="31"/>
  <c r="E48" i="31"/>
  <c r="D48" i="31"/>
  <c r="C48" i="31"/>
  <c r="C36" i="31"/>
  <c r="E36" i="31"/>
  <c r="D36" i="31"/>
  <c r="E92" i="31"/>
  <c r="D92" i="31"/>
  <c r="C92" i="31"/>
  <c r="E83" i="31"/>
  <c r="D83" i="31"/>
  <c r="C83" i="31"/>
  <c r="E24" i="31"/>
  <c r="D24" i="31"/>
  <c r="C24" i="31"/>
  <c r="AJ37" i="4"/>
  <c r="CN102" i="1" s="1"/>
  <c r="N42" i="4"/>
  <c r="AJ38" i="4"/>
  <c r="CN103" i="1" s="1"/>
  <c r="AJ39" i="4"/>
  <c r="AJ40" i="4"/>
  <c r="AJ43" i="4"/>
  <c r="AJ42" i="4"/>
  <c r="AJ41" i="4"/>
  <c r="CN104" i="1" s="1"/>
  <c r="W41" i="4"/>
  <c r="CG104" i="1" s="1"/>
  <c r="W42" i="4"/>
  <c r="W38" i="4"/>
  <c r="CG103" i="1" s="1"/>
  <c r="W39" i="4"/>
  <c r="W40" i="4"/>
  <c r="W43" i="4"/>
  <c r="W37" i="4"/>
  <c r="CG102" i="1" s="1"/>
  <c r="Q42" i="4"/>
  <c r="CS107" i="1"/>
  <c r="CS101" i="1"/>
  <c r="AR116" i="1" a="1"/>
  <c r="AR116" i="1" s="1"/>
  <c r="AR115" i="1" a="1"/>
  <c r="AR115" i="1" s="1"/>
  <c r="AU117" i="1" a="1"/>
  <c r="AU117" i="1" s="1"/>
  <c r="AU121" i="1" a="1"/>
  <c r="AU121" i="1" s="1"/>
  <c r="AS117" i="1" a="1"/>
  <c r="AS117" i="1" s="1"/>
  <c r="AS121" i="1" a="1"/>
  <c r="AS121" i="1" s="1"/>
  <c r="AT116" i="1" a="1"/>
  <c r="AT116" i="1" s="1"/>
  <c r="AT115" i="1" a="1"/>
  <c r="AT115" i="1" s="1"/>
  <c r="AU115" i="1" a="1"/>
  <c r="AU115" i="1" s="1"/>
  <c r="L115" i="1" s="1"/>
  <c r="AU116" i="1" a="1"/>
  <c r="AU116" i="1" s="1"/>
  <c r="L116" i="1" s="1"/>
  <c r="AT117" i="1" a="1"/>
  <c r="AT117" i="1" s="1"/>
  <c r="AT121" i="1" a="1"/>
  <c r="AT121" i="1" s="1"/>
  <c r="AS115" i="1" a="1"/>
  <c r="AS115" i="1" s="1"/>
  <c r="AS116" i="1" a="1"/>
  <c r="AS116" i="1" s="1"/>
  <c r="AR117" i="1" a="1"/>
  <c r="AR117" i="1" s="1"/>
  <c r="AR121" i="1" a="1"/>
  <c r="AR121" i="1" s="1"/>
  <c r="B60" i="29"/>
  <c r="W61" i="22"/>
  <c r="U61" i="22"/>
  <c r="Q41" i="4"/>
  <c r="BS104" i="1" s="1"/>
  <c r="Q38" i="4"/>
  <c r="BS103" i="1" s="1"/>
  <c r="Q40" i="4"/>
  <c r="Q39" i="4"/>
  <c r="Q37" i="4"/>
  <c r="BS102" i="1" s="1"/>
  <c r="Q43" i="4"/>
  <c r="B83" i="29"/>
  <c r="B83" i="26"/>
  <c r="B83" i="25"/>
  <c r="N38" i="4"/>
  <c r="BL103" i="1" s="1"/>
  <c r="N39" i="4"/>
  <c r="N40" i="4"/>
  <c r="N41" i="4"/>
  <c r="BL104" i="1" s="1"/>
  <c r="N37" i="4"/>
  <c r="BL102" i="1" s="1"/>
  <c r="N43" i="4"/>
  <c r="B101" i="26"/>
  <c r="B101" i="25"/>
  <c r="B101" i="29"/>
  <c r="T43" i="4"/>
  <c r="T38" i="4"/>
  <c r="BZ103" i="1" s="1"/>
  <c r="T39" i="4"/>
  <c r="T40" i="4"/>
  <c r="T41" i="4"/>
  <c r="BZ104" i="1" s="1"/>
  <c r="T37" i="4"/>
  <c r="BZ102" i="1" s="1"/>
  <c r="T42" i="4"/>
  <c r="B145" i="29"/>
  <c r="B145" i="25"/>
  <c r="B145" i="26"/>
  <c r="E145" i="29"/>
  <c r="D145" i="29"/>
  <c r="D138" i="29" s="1"/>
  <c r="V61" i="22"/>
  <c r="B74" i="29"/>
  <c r="B74" i="26"/>
  <c r="B74" i="25"/>
  <c r="B92" i="29"/>
  <c r="B92" i="26"/>
  <c r="B92" i="25"/>
  <c r="B127" i="29"/>
  <c r="B127" i="25"/>
  <c r="E127" i="29"/>
  <c r="D127" i="29"/>
  <c r="D120" i="29" s="1"/>
  <c r="B127" i="26"/>
  <c r="B110" i="26"/>
  <c r="B110" i="25"/>
  <c r="B110" i="29"/>
  <c r="B48" i="29"/>
  <c r="C48" i="29"/>
  <c r="E48" i="29"/>
  <c r="D48" i="29"/>
  <c r="E101" i="29"/>
  <c r="D101" i="29"/>
  <c r="C101" i="29"/>
  <c r="B36" i="29"/>
  <c r="E36" i="29"/>
  <c r="D36" i="29"/>
  <c r="C36" i="29"/>
  <c r="D92" i="29"/>
  <c r="E92" i="29"/>
  <c r="C92" i="29"/>
  <c r="E24" i="29"/>
  <c r="D24" i="29"/>
  <c r="C24" i="29"/>
  <c r="B24" i="29"/>
  <c r="C83" i="29"/>
  <c r="E83" i="29"/>
  <c r="D83" i="29"/>
  <c r="D12" i="29"/>
  <c r="C12" i="29"/>
  <c r="E12" i="29"/>
  <c r="B12" i="29"/>
  <c r="E74" i="29"/>
  <c r="D74" i="29"/>
  <c r="C74" i="29"/>
  <c r="E60" i="29"/>
  <c r="D60" i="29"/>
  <c r="C60" i="29"/>
  <c r="E110" i="29"/>
  <c r="D110" i="29"/>
  <c r="C110" i="29"/>
  <c r="B48" i="26"/>
  <c r="L25" i="22"/>
  <c r="E127" i="26"/>
  <c r="D127" i="26"/>
  <c r="D120" i="26" s="1"/>
  <c r="B24" i="26"/>
  <c r="E145" i="26"/>
  <c r="D145" i="26"/>
  <c r="D138" i="26" s="1"/>
  <c r="B12" i="26"/>
  <c r="B60" i="26"/>
  <c r="C36" i="26"/>
  <c r="B36" i="26"/>
  <c r="D36" i="26"/>
  <c r="E36" i="26"/>
  <c r="E92" i="25"/>
  <c r="E92" i="26"/>
  <c r="D92" i="26"/>
  <c r="C92" i="26"/>
  <c r="D110" i="25"/>
  <c r="E110" i="26"/>
  <c r="D110" i="26"/>
  <c r="C110" i="26"/>
  <c r="B60" i="25"/>
  <c r="E60" i="26"/>
  <c r="D60" i="26"/>
  <c r="C60" i="26"/>
  <c r="B48" i="25"/>
  <c r="D48" i="26"/>
  <c r="C48" i="26"/>
  <c r="E48" i="26"/>
  <c r="E101" i="26"/>
  <c r="D101" i="26"/>
  <c r="C101" i="26"/>
  <c r="C83" i="25"/>
  <c r="E83" i="26"/>
  <c r="D83" i="26"/>
  <c r="C83" i="26"/>
  <c r="E24" i="24"/>
  <c r="E24" i="26"/>
  <c r="D24" i="26"/>
  <c r="C24" i="26"/>
  <c r="B12" i="25"/>
  <c r="E12" i="26"/>
  <c r="D12" i="26"/>
  <c r="C12" i="26"/>
  <c r="E74" i="25"/>
  <c r="E74" i="26"/>
  <c r="D74" i="26"/>
  <c r="C74" i="26"/>
  <c r="M22" i="22"/>
  <c r="D145" i="25"/>
  <c r="D138" i="25" s="1"/>
  <c r="V138" i="25" s="1"/>
  <c r="S138" i="25" s="1"/>
  <c r="E145" i="25"/>
  <c r="BX145" i="25" s="1"/>
  <c r="M26" i="22"/>
  <c r="B26" i="22"/>
  <c r="AB12" i="22" s="1"/>
  <c r="M25" i="22"/>
  <c r="D127" i="25"/>
  <c r="D120" i="25" s="1"/>
  <c r="U120" i="25" s="1"/>
  <c r="R120" i="25" s="1"/>
  <c r="E127" i="25"/>
  <c r="BW145" i="25" s="1"/>
  <c r="B24" i="22"/>
  <c r="AB9" i="22" s="1"/>
  <c r="B36" i="25"/>
  <c r="B24" i="25"/>
  <c r="B12" i="24"/>
  <c r="D60" i="25"/>
  <c r="M24" i="22"/>
  <c r="C110" i="25"/>
  <c r="A24" i="22"/>
  <c r="C36" i="25"/>
  <c r="D83" i="25"/>
  <c r="E60" i="25"/>
  <c r="E110" i="25"/>
  <c r="A43" i="22"/>
  <c r="C60" i="25"/>
  <c r="A23" i="22"/>
  <c r="C48" i="25"/>
  <c r="D48" i="25"/>
  <c r="C101" i="25"/>
  <c r="E48" i="25"/>
  <c r="D101" i="25"/>
  <c r="E101" i="25"/>
  <c r="D36" i="25"/>
  <c r="E36" i="25"/>
  <c r="C92" i="25"/>
  <c r="D92" i="25"/>
  <c r="E83" i="25"/>
  <c r="B21" i="22"/>
  <c r="AB6" i="22" s="1"/>
  <c r="C24" i="25"/>
  <c r="O20" i="25" s="1"/>
  <c r="D24" i="25"/>
  <c r="E24" i="25"/>
  <c r="C12" i="25"/>
  <c r="C74" i="25"/>
  <c r="D12" i="25"/>
  <c r="D74" i="25"/>
  <c r="E12" i="25"/>
  <c r="D74" i="24"/>
  <c r="E74" i="24"/>
  <c r="C74" i="24"/>
  <c r="B74" i="24"/>
  <c r="E36" i="24"/>
  <c r="D36" i="24"/>
  <c r="C36" i="24"/>
  <c r="B36" i="24"/>
  <c r="B41" i="22"/>
  <c r="A41" i="22"/>
  <c r="B22" i="22"/>
  <c r="AB7" i="22" s="1"/>
  <c r="A22" i="22"/>
  <c r="L22" i="22"/>
  <c r="B20" i="22"/>
  <c r="AB5" i="22" s="1"/>
  <c r="E101" i="24"/>
  <c r="C101" i="24"/>
  <c r="B101" i="24"/>
  <c r="D101" i="24"/>
  <c r="B23" i="22"/>
  <c r="AB8" i="22" s="1"/>
  <c r="L20" i="22"/>
  <c r="E12" i="24"/>
  <c r="A20" i="22"/>
  <c r="D12" i="24"/>
  <c r="C12" i="24"/>
  <c r="B39" i="22"/>
  <c r="A39" i="22"/>
  <c r="M20" i="22"/>
  <c r="L23" i="22"/>
  <c r="C24" i="24"/>
  <c r="D24" i="24"/>
  <c r="M23" i="22"/>
  <c r="B43" i="22"/>
  <c r="D83" i="24"/>
  <c r="C83" i="24"/>
  <c r="B83" i="24"/>
  <c r="E83" i="24"/>
  <c r="E60" i="24"/>
  <c r="D60" i="24"/>
  <c r="C60" i="24"/>
  <c r="B60" i="24"/>
  <c r="B145" i="24"/>
  <c r="E145" i="24"/>
  <c r="D145" i="24"/>
  <c r="D138" i="24" s="1"/>
  <c r="L21" i="22"/>
  <c r="A40" i="22"/>
  <c r="B110" i="24"/>
  <c r="E110" i="24"/>
  <c r="C110" i="24"/>
  <c r="D110" i="24"/>
  <c r="M21" i="22"/>
  <c r="L24" i="22"/>
  <c r="B25" i="22"/>
  <c r="AB11" i="22" s="1"/>
  <c r="B40" i="22"/>
  <c r="D48" i="24"/>
  <c r="C48" i="24"/>
  <c r="B48" i="24"/>
  <c r="E48" i="24"/>
  <c r="A42" i="22"/>
  <c r="B92" i="24"/>
  <c r="E92" i="24"/>
  <c r="D92" i="24"/>
  <c r="C92" i="24"/>
  <c r="E127" i="24"/>
  <c r="D127" i="24"/>
  <c r="D120" i="24" s="1"/>
  <c r="B127" i="24"/>
  <c r="A21" i="22"/>
  <c r="L26" i="22"/>
  <c r="B42" i="22"/>
  <c r="B24" i="24"/>
  <c r="CN108" i="1" l="1"/>
  <c r="CJ109" i="1"/>
  <c r="I138" i="31"/>
  <c r="H138" i="31"/>
  <c r="G138" i="31"/>
  <c r="T138" i="31"/>
  <c r="Q138" i="31" s="1"/>
  <c r="U138" i="31"/>
  <c r="R138" i="31" s="1"/>
  <c r="V138" i="31"/>
  <c r="S138" i="31" s="1"/>
  <c r="J138" i="31"/>
  <c r="K138" i="31"/>
  <c r="BX146" i="31"/>
  <c r="BX144" i="31"/>
  <c r="BX134" i="31"/>
  <c r="BX126" i="31"/>
  <c r="BX118" i="31"/>
  <c r="BX110" i="31"/>
  <c r="BX102" i="31"/>
  <c r="BX94" i="31"/>
  <c r="BX86" i="31"/>
  <c r="BX78" i="31"/>
  <c r="BX70" i="31"/>
  <c r="BX62" i="31"/>
  <c r="BX54" i="31"/>
  <c r="BX46" i="31"/>
  <c r="BX38" i="31"/>
  <c r="BX30" i="31"/>
  <c r="BX22" i="31"/>
  <c r="BX14" i="31"/>
  <c r="BX6" i="31"/>
  <c r="BX130" i="31"/>
  <c r="BX114" i="31"/>
  <c r="BX90" i="31"/>
  <c r="BX74" i="31"/>
  <c r="BX42" i="31"/>
  <c r="BX10" i="31"/>
  <c r="B137" i="31"/>
  <c r="B140" i="31" s="1"/>
  <c r="BX97" i="31"/>
  <c r="BX65" i="31"/>
  <c r="BX33" i="31"/>
  <c r="BX9" i="31"/>
  <c r="BX7" i="31"/>
  <c r="BX143" i="31"/>
  <c r="BX133" i="31"/>
  <c r="BX125" i="31"/>
  <c r="BX117" i="31"/>
  <c r="BX109" i="31"/>
  <c r="BX101" i="31"/>
  <c r="BX93" i="31"/>
  <c r="BX85" i="31"/>
  <c r="BX77" i="31"/>
  <c r="BX69" i="31"/>
  <c r="BX61" i="31"/>
  <c r="BX53" i="31"/>
  <c r="BX45" i="31"/>
  <c r="BX37" i="31"/>
  <c r="BX29" i="31"/>
  <c r="BX21" i="31"/>
  <c r="BX13" i="31"/>
  <c r="BX5" i="31"/>
  <c r="BX140" i="31"/>
  <c r="BX106" i="31"/>
  <c r="BX58" i="31"/>
  <c r="BX26" i="31"/>
  <c r="BX139" i="31"/>
  <c r="BX121" i="31"/>
  <c r="BX89" i="31"/>
  <c r="BX49" i="31"/>
  <c r="BX17" i="31"/>
  <c r="BX15" i="31"/>
  <c r="BX142" i="31"/>
  <c r="BX132" i="31"/>
  <c r="BX124" i="31"/>
  <c r="BX116" i="31"/>
  <c r="BX108" i="31"/>
  <c r="BX100" i="31"/>
  <c r="BX92" i="31"/>
  <c r="BX84" i="31"/>
  <c r="BX76" i="31"/>
  <c r="BX68" i="31"/>
  <c r="BX60" i="31"/>
  <c r="BX52" i="31"/>
  <c r="BX44" i="31"/>
  <c r="BX36" i="31"/>
  <c r="BX28" i="31"/>
  <c r="BX20" i="31"/>
  <c r="BX12" i="31"/>
  <c r="BX4" i="31"/>
  <c r="BX137" i="31"/>
  <c r="BX98" i="31"/>
  <c r="BX66" i="31"/>
  <c r="BX34" i="31"/>
  <c r="BX113" i="31"/>
  <c r="BX81" i="31"/>
  <c r="BX57" i="31"/>
  <c r="BX25" i="31"/>
  <c r="BX141" i="31"/>
  <c r="BX131" i="31"/>
  <c r="BX123" i="31"/>
  <c r="BX115" i="31"/>
  <c r="BX107" i="31"/>
  <c r="BX99" i="31"/>
  <c r="BX91" i="31"/>
  <c r="BX83" i="31"/>
  <c r="BX75" i="31"/>
  <c r="BX67" i="31"/>
  <c r="BX59" i="31"/>
  <c r="BX51" i="31"/>
  <c r="BX43" i="31"/>
  <c r="BX35" i="31"/>
  <c r="BX27" i="31"/>
  <c r="BX19" i="31"/>
  <c r="BX11" i="31"/>
  <c r="BX122" i="31"/>
  <c r="BX82" i="31"/>
  <c r="BX50" i="31"/>
  <c r="BX18" i="31"/>
  <c r="BX129" i="31"/>
  <c r="BX105" i="31"/>
  <c r="BX73" i="31"/>
  <c r="BX41" i="31"/>
  <c r="BX138" i="31"/>
  <c r="BX136" i="31"/>
  <c r="BX128" i="31"/>
  <c r="BX120" i="31"/>
  <c r="BX112" i="31"/>
  <c r="BX104" i="31"/>
  <c r="BX96" i="31"/>
  <c r="BX88" i="31"/>
  <c r="BX80" i="31"/>
  <c r="BX72" i="31"/>
  <c r="BX64" i="31"/>
  <c r="BX56" i="31"/>
  <c r="BX48" i="31"/>
  <c r="BX40" i="31"/>
  <c r="BX32" i="31"/>
  <c r="BX24" i="31"/>
  <c r="BX16" i="31"/>
  <c r="BX8" i="31"/>
  <c r="BX135" i="31"/>
  <c r="BX127" i="31"/>
  <c r="BX119" i="31"/>
  <c r="BX111" i="31"/>
  <c r="BX103" i="31"/>
  <c r="BX95" i="31"/>
  <c r="BX87" i="31"/>
  <c r="BX79" i="31"/>
  <c r="BX71" i="31"/>
  <c r="BX63" i="31"/>
  <c r="BX55" i="31"/>
  <c r="BX47" i="31"/>
  <c r="BX39" i="31"/>
  <c r="BX31" i="31"/>
  <c r="BX23" i="31"/>
  <c r="BX145" i="31"/>
  <c r="BW133" i="31"/>
  <c r="BW116" i="31"/>
  <c r="BW112" i="31"/>
  <c r="BW108" i="31"/>
  <c r="BW104" i="31"/>
  <c r="BW100" i="31"/>
  <c r="BW96" i="31"/>
  <c r="BW92" i="31"/>
  <c r="BW88" i="31"/>
  <c r="BW84" i="31"/>
  <c r="BW80" i="31"/>
  <c r="BW76" i="31"/>
  <c r="BW72" i="31"/>
  <c r="BW68" i="31"/>
  <c r="BW64" i="31"/>
  <c r="BW60" i="31"/>
  <c r="BW56" i="31"/>
  <c r="BW52" i="31"/>
  <c r="BW48" i="31"/>
  <c r="BW44" i="31"/>
  <c r="BW40" i="31"/>
  <c r="BW36" i="31"/>
  <c r="BW32" i="31"/>
  <c r="BW28" i="31"/>
  <c r="BW24" i="31"/>
  <c r="BW20" i="31"/>
  <c r="BW16" i="31"/>
  <c r="BW12" i="31"/>
  <c r="BW8" i="31"/>
  <c r="BW4" i="31"/>
  <c r="BW132" i="31"/>
  <c r="BW82" i="31"/>
  <c r="BW54" i="31"/>
  <c r="BW38" i="31"/>
  <c r="BW26" i="31"/>
  <c r="BW6" i="31"/>
  <c r="BW118" i="31"/>
  <c r="BW101" i="31"/>
  <c r="BW85" i="31"/>
  <c r="BW69" i="31"/>
  <c r="BW53" i="31"/>
  <c r="BW41" i="31"/>
  <c r="BW21" i="31"/>
  <c r="BW5" i="31"/>
  <c r="BW134" i="31"/>
  <c r="BW125" i="31"/>
  <c r="BW121" i="31"/>
  <c r="BW110" i="31"/>
  <c r="BW98" i="31"/>
  <c r="BW86" i="31"/>
  <c r="BW74" i="31"/>
  <c r="BW66" i="31"/>
  <c r="BW50" i="31"/>
  <c r="BW34" i="31"/>
  <c r="BW22" i="31"/>
  <c r="BW93" i="31"/>
  <c r="BW49" i="31"/>
  <c r="BW33" i="31"/>
  <c r="BW13" i="31"/>
  <c r="BW126" i="31"/>
  <c r="BW119" i="31"/>
  <c r="BW115" i="31"/>
  <c r="BW111" i="31"/>
  <c r="BW107" i="31"/>
  <c r="BW103" i="31"/>
  <c r="BW99" i="31"/>
  <c r="BW95" i="31"/>
  <c r="BW91" i="31"/>
  <c r="BW87" i="31"/>
  <c r="BW83" i="31"/>
  <c r="BW79" i="31"/>
  <c r="BW75" i="31"/>
  <c r="BW71" i="31"/>
  <c r="BW67" i="31"/>
  <c r="BW63" i="31"/>
  <c r="BW59" i="31"/>
  <c r="BW55" i="31"/>
  <c r="BW51" i="31"/>
  <c r="BW47" i="31"/>
  <c r="BW43" i="31"/>
  <c r="BW39" i="31"/>
  <c r="BW35" i="31"/>
  <c r="BW31" i="31"/>
  <c r="BW27" i="31"/>
  <c r="BW23" i="31"/>
  <c r="BW19" i="31"/>
  <c r="BW15" i="31"/>
  <c r="BW11" i="31"/>
  <c r="BW7" i="31"/>
  <c r="BW106" i="31"/>
  <c r="BW102" i="31"/>
  <c r="BW90" i="31"/>
  <c r="BW70" i="31"/>
  <c r="BW58" i="31"/>
  <c r="BW46" i="31"/>
  <c r="BW30" i="31"/>
  <c r="BW18" i="31"/>
  <c r="BW123" i="31"/>
  <c r="BW109" i="31"/>
  <c r="BW105" i="31"/>
  <c r="BW89" i="31"/>
  <c r="BW77" i="31"/>
  <c r="BW57" i="31"/>
  <c r="BW37" i="31"/>
  <c r="BW17" i="31"/>
  <c r="BW9" i="31"/>
  <c r="BW122" i="31"/>
  <c r="BW124" i="31"/>
  <c r="BW120" i="31"/>
  <c r="B119" i="31"/>
  <c r="B122" i="31" s="1"/>
  <c r="BW114" i="31"/>
  <c r="BW94" i="31"/>
  <c r="BW78" i="31"/>
  <c r="BW62" i="31"/>
  <c r="BW42" i="31"/>
  <c r="BW14" i="31"/>
  <c r="BW113" i="31"/>
  <c r="BW97" i="31"/>
  <c r="BW81" i="31"/>
  <c r="BW73" i="31"/>
  <c r="BW61" i="31"/>
  <c r="BW45" i="31"/>
  <c r="BW25" i="31"/>
  <c r="P119" i="31" s="1"/>
  <c r="BW10" i="31"/>
  <c r="BW131" i="31"/>
  <c r="BW65" i="31"/>
  <c r="BW29" i="31"/>
  <c r="BW140" i="31"/>
  <c r="BW128" i="31"/>
  <c r="BW139" i="31"/>
  <c r="BW138" i="31"/>
  <c r="BW136" i="31"/>
  <c r="BW145" i="31"/>
  <c r="BW143" i="31"/>
  <c r="BW127" i="31"/>
  <c r="BW141" i="31"/>
  <c r="BW135" i="31"/>
  <c r="BW137" i="31"/>
  <c r="BW146" i="31"/>
  <c r="BW130" i="31"/>
  <c r="BW144" i="31"/>
  <c r="BW117" i="31"/>
  <c r="BW129" i="31"/>
  <c r="BW142" i="31"/>
  <c r="K120" i="31"/>
  <c r="T120" i="31"/>
  <c r="Q120" i="31" s="1"/>
  <c r="J120" i="31"/>
  <c r="V120" i="31"/>
  <c r="S120" i="31" s="1"/>
  <c r="U120" i="31"/>
  <c r="R120" i="31" s="1"/>
  <c r="H120" i="31"/>
  <c r="G120" i="31"/>
  <c r="I120" i="31"/>
  <c r="AF74" i="31"/>
  <c r="AL71" i="31"/>
  <c r="AB71" i="31"/>
  <c r="AL70" i="31"/>
  <c r="AB70" i="31"/>
  <c r="AD71" i="31"/>
  <c r="AD70" i="31"/>
  <c r="AN70" i="31"/>
  <c r="AN71" i="31"/>
  <c r="BY69" i="31"/>
  <c r="BY61" i="31"/>
  <c r="BY48" i="31"/>
  <c r="BY46" i="31"/>
  <c r="BY44" i="31"/>
  <c r="BY42" i="31"/>
  <c r="BY40" i="31"/>
  <c r="BR39" i="31"/>
  <c r="BR37" i="31"/>
  <c r="BR35" i="31"/>
  <c r="BR30" i="31"/>
  <c r="BY26" i="31"/>
  <c r="BR25" i="31"/>
  <c r="BY17" i="31"/>
  <c r="BR16" i="31"/>
  <c r="BY66" i="31"/>
  <c r="BY58" i="31"/>
  <c r="BR54" i="31"/>
  <c r="BR52" i="31"/>
  <c r="BY38" i="31"/>
  <c r="BY36" i="31"/>
  <c r="BY31" i="31"/>
  <c r="BR28" i="31"/>
  <c r="BY8" i="31"/>
  <c r="BY4" i="31"/>
  <c r="BY63" i="31"/>
  <c r="BY55" i="31"/>
  <c r="BY53" i="31"/>
  <c r="BY51" i="31"/>
  <c r="BR50" i="31"/>
  <c r="BY34" i="31"/>
  <c r="BR33" i="31"/>
  <c r="BY29" i="31"/>
  <c r="BY24" i="31"/>
  <c r="BR23" i="31"/>
  <c r="BR21" i="31"/>
  <c r="BR19" i="31"/>
  <c r="BY15" i="31"/>
  <c r="BR14" i="31"/>
  <c r="BY11" i="31"/>
  <c r="BR10" i="31"/>
  <c r="BY7" i="31"/>
  <c r="BY19" i="31"/>
  <c r="BR79" i="31"/>
  <c r="BY68" i="31"/>
  <c r="BY60" i="31"/>
  <c r="BY49" i="31"/>
  <c r="BR48" i="31"/>
  <c r="BR46" i="31"/>
  <c r="BR44" i="31"/>
  <c r="BR42" i="31"/>
  <c r="BR40" i="31"/>
  <c r="BY27" i="31"/>
  <c r="BR26" i="31"/>
  <c r="BY22" i="31"/>
  <c r="BY20" i="31"/>
  <c r="BR17" i="31"/>
  <c r="BR32" i="31"/>
  <c r="BY65" i="31"/>
  <c r="BY57" i="31"/>
  <c r="BY47" i="31"/>
  <c r="BY45" i="31"/>
  <c r="BY43" i="31"/>
  <c r="BY41" i="31"/>
  <c r="BR38" i="31"/>
  <c r="BR36" i="31"/>
  <c r="BY32" i="31"/>
  <c r="BR31" i="31"/>
  <c r="BY18" i="31"/>
  <c r="BY13" i="31"/>
  <c r="BR12" i="31"/>
  <c r="BY9" i="31"/>
  <c r="BR8" i="31"/>
  <c r="BY6" i="31"/>
  <c r="BR4" i="31"/>
  <c r="BY64" i="31"/>
  <c r="BR43" i="31"/>
  <c r="BR18" i="31"/>
  <c r="BR13" i="31"/>
  <c r="BR9" i="31"/>
  <c r="BY62" i="31"/>
  <c r="BR55" i="31"/>
  <c r="BR53" i="31"/>
  <c r="BR51" i="31"/>
  <c r="BY39" i="31"/>
  <c r="BY37" i="31"/>
  <c r="BY35" i="31"/>
  <c r="BR34" i="31"/>
  <c r="BY30" i="31"/>
  <c r="BR29" i="31"/>
  <c r="BY25" i="31"/>
  <c r="BR24" i="31"/>
  <c r="BY16" i="31"/>
  <c r="BR15" i="31"/>
  <c r="BR11" i="31"/>
  <c r="BR7" i="31"/>
  <c r="BR47" i="31"/>
  <c r="BY33" i="31"/>
  <c r="BY21" i="31"/>
  <c r="BR5" i="31"/>
  <c r="BY67" i="31"/>
  <c r="BY59" i="31"/>
  <c r="BY54" i="31"/>
  <c r="BY52" i="31"/>
  <c r="BR49" i="31"/>
  <c r="BY28" i="31"/>
  <c r="BR27" i="31"/>
  <c r="BR22" i="31"/>
  <c r="BR20" i="31"/>
  <c r="BY5" i="31"/>
  <c r="BY56" i="31"/>
  <c r="BY50" i="31"/>
  <c r="BR45" i="31"/>
  <c r="BR41" i="31"/>
  <c r="BY23" i="31"/>
  <c r="BY14" i="31"/>
  <c r="BY10" i="31"/>
  <c r="BR6" i="31"/>
  <c r="BY12" i="31"/>
  <c r="BR74" i="31"/>
  <c r="BR57" i="31"/>
  <c r="BR71" i="31"/>
  <c r="BR62" i="31"/>
  <c r="BY90" i="31"/>
  <c r="BR142" i="31"/>
  <c r="BR139" i="31"/>
  <c r="BR136" i="31"/>
  <c r="BY136" i="31"/>
  <c r="BY126" i="31"/>
  <c r="BY117" i="31"/>
  <c r="BR122" i="31"/>
  <c r="BY122" i="31"/>
  <c r="BY71" i="31"/>
  <c r="BR65" i="31"/>
  <c r="BY84" i="31"/>
  <c r="BY70" i="31"/>
  <c r="BY72" i="31"/>
  <c r="BR66" i="31"/>
  <c r="BY85" i="31"/>
  <c r="BR86" i="31"/>
  <c r="BY143" i="31"/>
  <c r="BR146" i="31"/>
  <c r="BR132" i="31"/>
  <c r="BY132" i="31"/>
  <c r="BY73" i="31"/>
  <c r="BR67" i="31"/>
  <c r="BY86" i="31"/>
  <c r="BR87" i="31"/>
  <c r="BY142" i="31"/>
  <c r="BR145" i="31"/>
  <c r="BR131" i="31"/>
  <c r="BY131" i="31"/>
  <c r="BR127" i="31"/>
  <c r="BY129" i="31"/>
  <c r="BR116" i="31"/>
  <c r="BR117" i="31"/>
  <c r="BR60" i="31"/>
  <c r="BR68" i="31"/>
  <c r="BY87" i="31"/>
  <c r="BR144" i="31"/>
  <c r="BY141" i="31"/>
  <c r="BY146" i="31"/>
  <c r="BR130" i="31"/>
  <c r="BY137" i="31"/>
  <c r="BR75" i="31"/>
  <c r="BR73" i="31"/>
  <c r="BR83" i="31"/>
  <c r="BR138" i="31"/>
  <c r="BY135" i="31"/>
  <c r="BR119" i="31"/>
  <c r="BR126" i="31"/>
  <c r="BY107" i="31"/>
  <c r="BY106" i="31"/>
  <c r="BR102" i="31"/>
  <c r="BR107" i="31"/>
  <c r="BR95" i="31"/>
  <c r="BY96" i="31"/>
  <c r="BY79" i="31"/>
  <c r="BR70" i="31"/>
  <c r="BR124" i="31"/>
  <c r="BR105" i="31"/>
  <c r="BY133" i="31"/>
  <c r="BY105" i="31"/>
  <c r="BR84" i="31"/>
  <c r="BY78" i="31"/>
  <c r="BR63" i="31"/>
  <c r="BR85" i="31"/>
  <c r="BR114" i="31"/>
  <c r="BY80" i="31"/>
  <c r="BR56" i="31"/>
  <c r="BR64" i="31"/>
  <c r="BR143" i="31"/>
  <c r="BY145" i="31"/>
  <c r="BR128" i="31"/>
  <c r="BY115" i="31"/>
  <c r="BR120" i="31"/>
  <c r="BR113" i="31"/>
  <c r="BY113" i="31"/>
  <c r="BR115" i="31"/>
  <c r="BR101" i="31"/>
  <c r="BR92" i="31"/>
  <c r="BY103" i="31"/>
  <c r="BY81" i="31"/>
  <c r="BR82" i="31"/>
  <c r="BR135" i="31"/>
  <c r="BR112" i="31"/>
  <c r="BY104" i="31"/>
  <c r="BR118" i="31"/>
  <c r="BY82" i="31"/>
  <c r="BY134" i="31"/>
  <c r="BR80" i="31"/>
  <c r="BY121" i="31"/>
  <c r="BR81" i="31"/>
  <c r="BR58" i="31"/>
  <c r="BR69" i="31"/>
  <c r="BR141" i="31"/>
  <c r="BY125" i="31"/>
  <c r="BY114" i="31"/>
  <c r="BY127" i="31"/>
  <c r="BY112" i="31"/>
  <c r="BR100" i="31"/>
  <c r="BY101" i="31"/>
  <c r="BY89" i="31"/>
  <c r="BY118" i="31"/>
  <c r="BR97" i="31"/>
  <c r="BY88" i="31"/>
  <c r="BR121" i="31"/>
  <c r="BY97" i="31"/>
  <c r="BR91" i="31"/>
  <c r="BR59" i="31"/>
  <c r="BR90" i="31"/>
  <c r="BR140" i="31"/>
  <c r="BR134" i="31"/>
  <c r="BY124" i="31"/>
  <c r="BY119" i="31"/>
  <c r="BY123" i="31"/>
  <c r="BR111" i="31"/>
  <c r="BY111" i="31"/>
  <c r="BY102" i="31"/>
  <c r="BR99" i="31"/>
  <c r="BY100" i="31"/>
  <c r="BY74" i="31"/>
  <c r="BY93" i="31"/>
  <c r="BR89" i="31"/>
  <c r="BR72" i="31"/>
  <c r="BY140" i="31"/>
  <c r="BR129" i="31"/>
  <c r="BY108" i="31"/>
  <c r="BR104" i="31"/>
  <c r="BR96" i="31"/>
  <c r="BY76" i="31"/>
  <c r="BY91" i="31"/>
  <c r="BY77" i="31"/>
  <c r="BR61" i="31"/>
  <c r="BR125" i="31"/>
  <c r="BR94" i="31"/>
  <c r="BY138" i="31"/>
  <c r="BR93" i="31"/>
  <c r="BY94" i="31"/>
  <c r="BY83" i="31"/>
  <c r="BY144" i="31"/>
  <c r="BR133" i="31"/>
  <c r="BY128" i="31"/>
  <c r="BY130" i="31"/>
  <c r="BY109" i="31"/>
  <c r="BR110" i="31"/>
  <c r="BY110" i="31"/>
  <c r="BR109" i="31"/>
  <c r="BR98" i="31"/>
  <c r="BY99" i="31"/>
  <c r="BY75" i="31"/>
  <c r="BR76" i="31"/>
  <c r="BY92" i="31"/>
  <c r="BR88" i="31"/>
  <c r="BR137" i="31"/>
  <c r="BR123" i="31"/>
  <c r="BR106" i="31"/>
  <c r="BR108" i="31"/>
  <c r="BY98" i="31"/>
  <c r="BR77" i="31"/>
  <c r="BR78" i="31"/>
  <c r="BY139" i="31"/>
  <c r="BY120" i="31"/>
  <c r="BY95" i="31"/>
  <c r="BY116" i="31"/>
  <c r="BR103" i="31"/>
  <c r="AX52" i="31"/>
  <c r="AS32" i="31"/>
  <c r="AX13" i="31"/>
  <c r="BC9" i="31"/>
  <c r="BC6" i="31"/>
  <c r="AS35" i="31"/>
  <c r="AS30" i="31"/>
  <c r="AS25" i="31"/>
  <c r="AX16" i="31"/>
  <c r="AX6" i="31"/>
  <c r="AS28" i="31"/>
  <c r="BH5" i="31"/>
  <c r="AS33" i="31"/>
  <c r="BC19" i="31"/>
  <c r="AX14" i="31"/>
  <c r="BC10" i="31"/>
  <c r="BC5" i="31"/>
  <c r="BH40" i="31"/>
  <c r="AS26" i="31"/>
  <c r="BC17" i="31"/>
  <c r="AS5" i="31"/>
  <c r="AX49" i="31"/>
  <c r="AS27" i="31"/>
  <c r="AS7" i="31"/>
  <c r="AX12" i="31"/>
  <c r="BC8" i="31"/>
  <c r="BC4" i="31"/>
  <c r="AX51" i="31"/>
  <c r="AS34" i="31"/>
  <c r="AS24" i="31"/>
  <c r="AX15" i="31"/>
  <c r="BC11" i="31"/>
  <c r="BH7" i="31"/>
  <c r="AX4" i="31"/>
  <c r="AS19" i="31"/>
  <c r="BH26" i="31"/>
  <c r="AX36" i="31"/>
  <c r="BH13" i="31"/>
  <c r="BH23" i="31"/>
  <c r="AS12" i="31"/>
  <c r="AS22" i="31"/>
  <c r="BC30" i="31"/>
  <c r="BH46" i="31"/>
  <c r="BH9" i="31"/>
  <c r="BC7" i="31"/>
  <c r="BC13" i="31"/>
  <c r="BC23" i="31"/>
  <c r="AX50" i="31"/>
  <c r="BH145" i="31"/>
  <c r="BH132" i="31"/>
  <c r="BC144" i="31"/>
  <c r="AX136" i="31"/>
  <c r="AX137" i="31"/>
  <c r="AS139" i="31"/>
  <c r="BC133" i="31"/>
  <c r="AX140" i="31"/>
  <c r="BH123" i="31"/>
  <c r="AX128" i="31"/>
  <c r="AS145" i="31"/>
  <c r="BC123" i="31"/>
  <c r="AS119" i="31"/>
  <c r="AX108" i="31"/>
  <c r="BH117" i="31"/>
  <c r="AS125" i="31"/>
  <c r="AS132" i="31"/>
  <c r="BC111" i="31"/>
  <c r="BH103" i="31"/>
  <c r="BC107" i="31"/>
  <c r="AS106" i="31"/>
  <c r="BH98" i="31"/>
  <c r="AX99" i="31"/>
  <c r="AS108" i="31"/>
  <c r="BH108" i="31"/>
  <c r="BH97" i="31"/>
  <c r="BC96" i="31"/>
  <c r="BH80" i="31"/>
  <c r="BH90" i="31"/>
  <c r="AX90" i="31"/>
  <c r="AX80" i="31"/>
  <c r="AX85" i="31"/>
  <c r="BC82" i="31"/>
  <c r="AS73" i="31"/>
  <c r="BH73" i="31"/>
  <c r="BC58" i="31"/>
  <c r="AX78" i="31"/>
  <c r="BC65" i="31"/>
  <c r="AS57" i="31"/>
  <c r="BH54" i="31"/>
  <c r="AS66" i="31"/>
  <c r="AS81" i="31"/>
  <c r="BH65" i="31"/>
  <c r="AX57" i="31"/>
  <c r="BH70" i="31"/>
  <c r="AX63" i="31"/>
  <c r="AS51" i="31"/>
  <c r="BH49" i="31"/>
  <c r="AX39" i="31"/>
  <c r="AS53" i="31"/>
  <c r="BC50" i="31"/>
  <c r="AS40" i="31"/>
  <c r="AX25" i="31"/>
  <c r="AX35" i="31"/>
  <c r="BC29" i="31"/>
  <c r="AX18" i="31"/>
  <c r="BH27" i="31"/>
  <c r="BH42" i="31"/>
  <c r="BH14" i="31"/>
  <c r="AS13" i="31"/>
  <c r="AS23" i="31"/>
  <c r="BC32" i="31"/>
  <c r="BH4" i="31"/>
  <c r="BH10" i="31"/>
  <c r="AS4" i="31"/>
  <c r="BC14" i="31"/>
  <c r="AX139" i="31"/>
  <c r="BH131" i="31"/>
  <c r="BC143" i="31"/>
  <c r="AX135" i="31"/>
  <c r="BC146" i="31"/>
  <c r="AS138" i="31"/>
  <c r="AX132" i="31"/>
  <c r="AS135" i="31"/>
  <c r="BH122" i="31"/>
  <c r="BC127" i="31"/>
  <c r="AS127" i="31"/>
  <c r="AS123" i="31"/>
  <c r="AS115" i="31"/>
  <c r="BC137" i="31"/>
  <c r="AX117" i="31"/>
  <c r="AX121" i="31"/>
  <c r="AS126" i="31"/>
  <c r="AS111" i="31"/>
  <c r="BH102" i="31"/>
  <c r="BC106" i="31"/>
  <c r="AX105" i="31"/>
  <c r="BH96" i="31"/>
  <c r="AX98" i="31"/>
  <c r="BH106" i="31"/>
  <c r="BC31" i="31"/>
  <c r="AX20" i="31"/>
  <c r="BH28" i="31"/>
  <c r="BH47" i="31"/>
  <c r="BH15" i="31"/>
  <c r="AX29" i="31"/>
  <c r="AS14" i="31"/>
  <c r="BC24" i="31"/>
  <c r="BC33" i="31"/>
  <c r="BH11" i="31"/>
  <c r="AS6" i="31"/>
  <c r="BC15" i="31"/>
  <c r="AS29" i="31"/>
  <c r="AX138" i="31"/>
  <c r="BH130" i="31"/>
  <c r="BC142" i="31"/>
  <c r="AX134" i="31"/>
  <c r="BC145" i="31"/>
  <c r="BH139" i="31"/>
  <c r="BC131" i="31"/>
  <c r="AX133" i="31"/>
  <c r="AS121" i="31"/>
  <c r="BH121" i="31"/>
  <c r="AS134" i="31"/>
  <c r="BC122" i="31"/>
  <c r="BH114" i="31"/>
  <c r="AS129" i="31"/>
  <c r="AX114" i="31"/>
  <c r="AS116" i="31"/>
  <c r="BC114" i="31"/>
  <c r="BC110" i="31"/>
  <c r="BH101" i="31"/>
  <c r="AS100" i="31"/>
  <c r="BC104" i="31"/>
  <c r="BH95" i="31"/>
  <c r="AX96" i="31"/>
  <c r="AS97" i="31"/>
  <c r="BH37" i="31"/>
  <c r="AX21" i="31"/>
  <c r="BH30" i="31"/>
  <c r="AX8" i="31"/>
  <c r="BH16" i="31"/>
  <c r="AX31" i="31"/>
  <c r="AS15" i="31"/>
  <c r="BC25" i="31"/>
  <c r="BC34" i="31"/>
  <c r="AX17" i="31"/>
  <c r="AS8" i="31"/>
  <c r="BC16" i="31"/>
  <c r="AS31" i="31"/>
  <c r="AS137" i="31"/>
  <c r="BH129" i="31"/>
  <c r="BC141" i="31"/>
  <c r="AS144" i="31"/>
  <c r="BH144" i="31"/>
  <c r="BH138" i="31"/>
  <c r="AS131" i="31"/>
  <c r="BC132" i="31"/>
  <c r="AS120" i="31"/>
  <c r="BH120" i="31"/>
  <c r="BC126" i="31"/>
  <c r="AS122" i="31"/>
  <c r="BH113" i="31"/>
  <c r="AS136" i="31"/>
  <c r="AX113" i="31"/>
  <c r="AX127" i="31"/>
  <c r="AS114" i="31"/>
  <c r="AS110" i="31"/>
  <c r="AX116" i="31"/>
  <c r="AS99" i="31"/>
  <c r="AX103" i="31"/>
  <c r="BH94" i="31"/>
  <c r="AX95" i="31"/>
  <c r="BC91" i="31"/>
  <c r="BC105" i="31"/>
  <c r="AS103" i="31"/>
  <c r="AX120" i="31"/>
  <c r="BH76" i="31"/>
  <c r="AS85" i="31"/>
  <c r="BH85" i="31"/>
  <c r="AX88" i="31"/>
  <c r="BH79" i="31"/>
  <c r="BC78" i="31"/>
  <c r="AS93" i="31"/>
  <c r="BC93" i="31"/>
  <c r="AX89" i="31"/>
  <c r="AS70" i="31"/>
  <c r="BC62" i="31"/>
  <c r="AX77" i="31"/>
  <c r="BC73" i="31"/>
  <c r="AS63" i="31"/>
  <c r="BC71" i="31"/>
  <c r="BH62" i="31"/>
  <c r="BC84" i="31"/>
  <c r="AX68" i="31"/>
  <c r="AX60" i="31"/>
  <c r="AS48" i="31"/>
  <c r="AX46" i="31"/>
  <c r="BC53" i="31"/>
  <c r="AS74" i="31"/>
  <c r="AS47" i="31"/>
  <c r="AS37" i="31"/>
  <c r="AX28" i="31"/>
  <c r="AX41" i="31"/>
  <c r="BC38" i="31"/>
  <c r="AX22" i="31"/>
  <c r="BH32" i="31"/>
  <c r="AX9" i="31"/>
  <c r="BH18" i="31"/>
  <c r="BH36" i="31"/>
  <c r="AS16" i="31"/>
  <c r="BC35" i="31"/>
  <c r="BH6" i="31"/>
  <c r="AX19" i="31"/>
  <c r="AS9" i="31"/>
  <c r="BC18" i="31"/>
  <c r="BC36" i="31"/>
  <c r="BH136" i="31"/>
  <c r="BH128" i="31"/>
  <c r="BC140" i="31"/>
  <c r="AS143" i="31"/>
  <c r="BH143" i="31"/>
  <c r="BC136" i="31"/>
  <c r="AS146" i="31"/>
  <c r="AX131" i="31"/>
  <c r="AX143" i="31"/>
  <c r="BC118" i="31"/>
  <c r="BC130" i="31"/>
  <c r="AS133" i="31"/>
  <c r="BH112" i="31"/>
  <c r="BC125" i="31"/>
  <c r="AX112" i="31"/>
  <c r="BH119" i="31"/>
  <c r="BC113" i="31"/>
  <c r="AS107" i="31"/>
  <c r="BC128" i="31"/>
  <c r="AS98" i="31"/>
  <c r="BC102" i="31"/>
  <c r="AS104" i="31"/>
  <c r="AX94" i="31"/>
  <c r="BC90" i="31"/>
  <c r="AX104" i="31"/>
  <c r="AS101" i="31"/>
  <c r="AX97" i="31"/>
  <c r="BH75" i="31"/>
  <c r="AS84" i="31"/>
  <c r="BH84" i="31"/>
  <c r="AS79" i="31"/>
  <c r="BC109" i="31"/>
  <c r="BC77" i="31"/>
  <c r="AX92" i="31"/>
  <c r="AS82" i="31"/>
  <c r="BC87" i="31"/>
  <c r="BC69" i="31"/>
  <c r="BC61" i="31"/>
  <c r="BH59" i="31"/>
  <c r="BC72" i="31"/>
  <c r="AS62" i="31"/>
  <c r="BH69" i="31"/>
  <c r="BH61" i="31"/>
  <c r="AS75" i="31"/>
  <c r="AX67" i="31"/>
  <c r="AX53" i="31"/>
  <c r="BH55" i="31"/>
  <c r="AX45" i="31"/>
  <c r="AS43" i="31"/>
  <c r="BH53" i="31"/>
  <c r="AS46" i="31"/>
  <c r="AS36" i="31"/>
  <c r="AX30" i="31"/>
  <c r="BH41" i="31"/>
  <c r="BC43" i="31"/>
  <c r="AX23" i="31"/>
  <c r="BH33" i="31"/>
  <c r="AX10" i="31"/>
  <c r="BH20" i="31"/>
  <c r="BC39" i="31"/>
  <c r="AS18" i="31"/>
  <c r="BC26" i="31"/>
  <c r="BC37" i="31"/>
  <c r="BH29" i="31"/>
  <c r="AS10" i="31"/>
  <c r="BC20" i="31"/>
  <c r="BC40" i="31"/>
  <c r="BH135" i="31"/>
  <c r="BH127" i="31"/>
  <c r="BH137" i="31"/>
  <c r="AS142" i="31"/>
  <c r="BH142" i="31"/>
  <c r="BC135" i="31"/>
  <c r="AX142" i="31"/>
  <c r="BH126" i="31"/>
  <c r="BC134" i="31"/>
  <c r="BC117" i="31"/>
  <c r="AX129" i="31"/>
  <c r="BC121" i="31"/>
  <c r="BH111" i="31"/>
  <c r="AX124" i="31"/>
  <c r="AX111" i="31"/>
  <c r="BH118" i="31"/>
  <c r="AS113" i="31"/>
  <c r="AS117" i="31"/>
  <c r="AX125" i="31"/>
  <c r="AS96" i="31"/>
  <c r="AX101" i="31"/>
  <c r="AS102" i="31"/>
  <c r="AX93" i="31"/>
  <c r="BC89" i="31"/>
  <c r="BC103" i="31"/>
  <c r="BC100" i="31"/>
  <c r="AS88" i="31"/>
  <c r="BC108" i="31"/>
  <c r="AS83" i="31"/>
  <c r="BH83" i="31"/>
  <c r="BH91" i="31"/>
  <c r="BH93" i="31"/>
  <c r="BC76" i="31"/>
  <c r="AS90" i="31"/>
  <c r="AX74" i="31"/>
  <c r="BC85" i="31"/>
  <c r="BC68" i="31"/>
  <c r="BC60" i="31"/>
  <c r="BH58" i="31"/>
  <c r="AS69" i="31"/>
  <c r="AS61" i="31"/>
  <c r="BH68" i="31"/>
  <c r="BH60" i="31"/>
  <c r="AX73" i="31"/>
  <c r="AX66" i="31"/>
  <c r="BC54" i="31"/>
  <c r="BH52" i="31"/>
  <c r="AX44" i="31"/>
  <c r="AS41" i="31"/>
  <c r="AX43" i="31"/>
  <c r="AS45" i="31"/>
  <c r="BH17" i="31"/>
  <c r="AX32" i="31"/>
  <c r="BH45" i="31"/>
  <c r="BH44" i="31"/>
  <c r="BH24" i="31"/>
  <c r="BH34" i="31"/>
  <c r="AX11" i="31"/>
  <c r="BH21" i="31"/>
  <c r="BC41" i="31"/>
  <c r="AS20" i="31"/>
  <c r="BC27" i="31"/>
  <c r="BH38" i="31"/>
  <c r="BH31" i="31"/>
  <c r="AS11" i="31"/>
  <c r="BC21" i="31"/>
  <c r="BC42" i="31"/>
  <c r="AX5" i="31"/>
  <c r="BH134" i="31"/>
  <c r="AX146" i="31"/>
  <c r="BC139" i="31"/>
  <c r="AS141" i="31"/>
  <c r="BH141" i="31"/>
  <c r="AX141" i="31"/>
  <c r="AS130" i="31"/>
  <c r="BH125" i="31"/>
  <c r="AX130" i="31"/>
  <c r="BC116" i="31"/>
  <c r="BC124" i="31"/>
  <c r="BC120" i="31"/>
  <c r="BH110" i="31"/>
  <c r="AX123" i="31"/>
  <c r="AX110" i="31"/>
  <c r="AS118" i="31"/>
  <c r="BC112" i="31"/>
  <c r="BH105" i="31"/>
  <c r="AX119" i="31"/>
  <c r="AS95" i="31"/>
  <c r="BH100" i="31"/>
  <c r="BC97" i="31"/>
  <c r="AX115" i="31"/>
  <c r="BH116" i="31"/>
  <c r="AX102" i="31"/>
  <c r="BC99" i="31"/>
  <c r="BH82" i="31"/>
  <c r="BC92" i="31"/>
  <c r="BC79" i="31"/>
  <c r="AX82" i="31"/>
  <c r="AX87" i="31"/>
  <c r="BH92" i="31"/>
  <c r="BC75" i="31"/>
  <c r="BH89" i="31"/>
  <c r="AX71" i="31"/>
  <c r="BC83" i="31"/>
  <c r="BC67" i="31"/>
  <c r="AS59" i="31"/>
  <c r="BH57" i="31"/>
  <c r="AS68" i="31"/>
  <c r="AS60" i="31"/>
  <c r="BH67" i="31"/>
  <c r="AX59" i="31"/>
  <c r="AX72" i="31"/>
  <c r="AX65" i="31"/>
  <c r="AS54" i="31"/>
  <c r="BH51" i="31"/>
  <c r="AX42" i="31"/>
  <c r="AX55" i="31"/>
  <c r="BC52" i="31"/>
  <c r="AS44" i="31"/>
  <c r="BH19" i="31"/>
  <c r="AX33" i="31"/>
  <c r="AS21" i="31"/>
  <c r="AX48" i="31"/>
  <c r="AX145" i="31"/>
  <c r="BC115" i="31"/>
  <c r="BH104" i="31"/>
  <c r="AX106" i="31"/>
  <c r="BH78" i="31"/>
  <c r="AX81" i="31"/>
  <c r="BC80" i="31"/>
  <c r="BC57" i="31"/>
  <c r="AS58" i="31"/>
  <c r="AS64" i="31"/>
  <c r="AX56" i="31"/>
  <c r="AS52" i="31"/>
  <c r="BC88" i="31"/>
  <c r="AS39" i="31"/>
  <c r="AS56" i="31"/>
  <c r="BC138" i="31"/>
  <c r="AS124" i="31"/>
  <c r="AX107" i="31"/>
  <c r="BC101" i="31"/>
  <c r="BC56" i="31"/>
  <c r="BC86" i="31"/>
  <c r="BH25" i="31"/>
  <c r="BC28" i="31"/>
  <c r="AS140" i="31"/>
  <c r="BC119" i="31"/>
  <c r="AS94" i="31"/>
  <c r="AX118" i="31"/>
  <c r="AS91" i="31"/>
  <c r="BH88" i="31"/>
  <c r="AS72" i="31"/>
  <c r="AS80" i="31"/>
  <c r="AS78" i="31"/>
  <c r="AS76" i="31"/>
  <c r="AS55" i="31"/>
  <c r="AS49" i="31"/>
  <c r="BC47" i="31"/>
  <c r="AX24" i="31"/>
  <c r="BH35" i="31"/>
  <c r="BC45" i="31"/>
  <c r="BH140" i="31"/>
  <c r="AX109" i="31"/>
  <c r="BH99" i="31"/>
  <c r="AS105" i="31"/>
  <c r="AS87" i="31"/>
  <c r="AX86" i="31"/>
  <c r="AS71" i="31"/>
  <c r="BH74" i="31"/>
  <c r="BH56" i="31"/>
  <c r="AX75" i="31"/>
  <c r="AX70" i="31"/>
  <c r="BH50" i="31"/>
  <c r="BC46" i="31"/>
  <c r="AX26" i="31"/>
  <c r="AS89" i="31"/>
  <c r="BH12" i="31"/>
  <c r="BH8" i="31"/>
  <c r="AX144" i="31"/>
  <c r="AX122" i="31"/>
  <c r="AX100" i="31"/>
  <c r="BC98" i="31"/>
  <c r="AS86" i="31"/>
  <c r="AX84" i="31"/>
  <c r="AX79" i="31"/>
  <c r="BC70" i="31"/>
  <c r="AS77" i="31"/>
  <c r="BH66" i="31"/>
  <c r="AX69" i="31"/>
  <c r="BH48" i="31"/>
  <c r="BC51" i="31"/>
  <c r="AX27" i="31"/>
  <c r="BC55" i="31"/>
  <c r="AS38" i="31"/>
  <c r="BH22" i="31"/>
  <c r="BC44" i="31"/>
  <c r="AS128" i="31"/>
  <c r="AX126" i="31"/>
  <c r="AS109" i="31"/>
  <c r="BC95" i="31"/>
  <c r="AS92" i="31"/>
  <c r="AX83" i="31"/>
  <c r="BH72" i="31"/>
  <c r="BC66" i="31"/>
  <c r="AX76" i="31"/>
  <c r="BH64" i="31"/>
  <c r="AX64" i="31"/>
  <c r="AX47" i="31"/>
  <c r="BC49" i="31"/>
  <c r="AX34" i="31"/>
  <c r="BH43" i="31"/>
  <c r="BC22" i="31"/>
  <c r="BC129" i="31"/>
  <c r="BH107" i="31"/>
  <c r="BH86" i="31"/>
  <c r="BC59" i="31"/>
  <c r="AS65" i="31"/>
  <c r="AX61" i="31"/>
  <c r="AS42" i="31"/>
  <c r="BC74" i="31"/>
  <c r="AS50" i="31"/>
  <c r="BC12" i="31"/>
  <c r="BH146" i="31"/>
  <c r="BH124" i="31"/>
  <c r="BH115" i="31"/>
  <c r="BH109" i="31"/>
  <c r="BC94" i="31"/>
  <c r="BH87" i="31"/>
  <c r="AX91" i="31"/>
  <c r="BH71" i="31"/>
  <c r="BC64" i="31"/>
  <c r="AS67" i="31"/>
  <c r="BH63" i="31"/>
  <c r="AX62" i="31"/>
  <c r="AX40" i="31"/>
  <c r="BC48" i="31"/>
  <c r="AX37" i="31"/>
  <c r="AS17" i="31"/>
  <c r="BH133" i="31"/>
  <c r="AS112" i="31"/>
  <c r="BH81" i="31"/>
  <c r="BC81" i="31"/>
  <c r="BC63" i="31"/>
  <c r="AX58" i="31"/>
  <c r="AX38" i="31"/>
  <c r="BH39" i="31"/>
  <c r="BH77" i="31"/>
  <c r="AX54" i="31"/>
  <c r="AB8" i="31"/>
  <c r="AN7" i="31"/>
  <c r="AB7" i="31"/>
  <c r="AL6" i="31"/>
  <c r="AD6" i="31"/>
  <c r="AL7" i="31"/>
  <c r="AB6" i="31"/>
  <c r="AB5" i="31"/>
  <c r="AN5" i="31"/>
  <c r="AL8" i="31"/>
  <c r="AL5" i="31"/>
  <c r="AD8" i="31"/>
  <c r="AD5" i="31"/>
  <c r="AN6" i="31"/>
  <c r="AD7" i="31"/>
  <c r="AN8" i="31"/>
  <c r="AX7" i="31"/>
  <c r="AF12" i="31"/>
  <c r="BG75" i="31"/>
  <c r="AW53" i="31"/>
  <c r="BB51" i="31"/>
  <c r="BB48" i="31"/>
  <c r="BL47" i="31"/>
  <c r="BB44" i="31"/>
  <c r="BL43" i="31"/>
  <c r="BG40" i="31"/>
  <c r="AW37" i="31"/>
  <c r="BG36" i="31"/>
  <c r="BG33" i="31"/>
  <c r="AW31" i="31"/>
  <c r="BG30" i="31"/>
  <c r="BG27" i="31"/>
  <c r="AW25" i="31"/>
  <c r="BL24" i="31"/>
  <c r="AW22" i="31"/>
  <c r="BG21" i="31"/>
  <c r="BB18" i="31"/>
  <c r="BL17" i="31"/>
  <c r="BB15" i="31"/>
  <c r="AW13" i="31"/>
  <c r="BG12" i="31"/>
  <c r="AW9" i="31"/>
  <c r="BG8" i="31"/>
  <c r="BG7" i="31"/>
  <c r="BG5" i="31"/>
  <c r="O55" i="31" s="1"/>
  <c r="BG4" i="31"/>
  <c r="BL31" i="31"/>
  <c r="BL50" i="31"/>
  <c r="AW48" i="31"/>
  <c r="BG47" i="31"/>
  <c r="AW44" i="31"/>
  <c r="BG43" i="31"/>
  <c r="BB40" i="31"/>
  <c r="BL39" i="31"/>
  <c r="BB36" i="31"/>
  <c r="BL35" i="31"/>
  <c r="BB33" i="31"/>
  <c r="BB30" i="31"/>
  <c r="BB27" i="31"/>
  <c r="BG24" i="31"/>
  <c r="BB21" i="31"/>
  <c r="BL20" i="31"/>
  <c r="AW18" i="31"/>
  <c r="BG17" i="31"/>
  <c r="BL14" i="31"/>
  <c r="BB12" i="31"/>
  <c r="BB11" i="31"/>
  <c r="BL10" i="31"/>
  <c r="BB7" i="31"/>
  <c r="O54" i="31" s="1"/>
  <c r="BB6" i="31"/>
  <c r="BG34" i="31"/>
  <c r="AW26" i="31"/>
  <c r="AW51" i="31"/>
  <c r="BG50" i="31"/>
  <c r="BB47" i="31"/>
  <c r="BL46" i="31"/>
  <c r="BB43" i="31"/>
  <c r="BL42" i="31"/>
  <c r="AW40" i="31"/>
  <c r="BG39" i="31"/>
  <c r="AW36" i="31"/>
  <c r="BG35" i="31"/>
  <c r="AW33" i="31"/>
  <c r="BL32" i="31"/>
  <c r="AW30" i="31"/>
  <c r="BL29" i="31"/>
  <c r="AW27" i="31"/>
  <c r="BL26" i="31"/>
  <c r="BB24" i="31"/>
  <c r="AW21" i="31"/>
  <c r="BG20" i="31"/>
  <c r="AW15" i="31"/>
  <c r="BG14" i="31"/>
  <c r="AW11" i="31"/>
  <c r="BG10" i="31"/>
  <c r="BB8" i="31"/>
  <c r="AW7" i="31"/>
  <c r="BB5" i="31"/>
  <c r="BB4" i="31"/>
  <c r="AW46" i="31"/>
  <c r="BB38" i="31"/>
  <c r="BB16" i="31"/>
  <c r="BG9" i="31"/>
  <c r="BB50" i="31"/>
  <c r="BL49" i="31"/>
  <c r="AW47" i="31"/>
  <c r="BG46" i="31"/>
  <c r="AW43" i="31"/>
  <c r="BG42" i="31"/>
  <c r="BB39" i="31"/>
  <c r="BL38" i="31"/>
  <c r="BB35" i="31"/>
  <c r="BG32" i="31"/>
  <c r="BG29" i="31"/>
  <c r="BG26" i="31"/>
  <c r="AW24" i="31"/>
  <c r="BL23" i="31"/>
  <c r="BB20" i="31"/>
  <c r="BL19" i="31"/>
  <c r="BB17" i="31"/>
  <c r="BL16" i="31"/>
  <c r="BB14" i="31"/>
  <c r="AW12" i="31"/>
  <c r="AW8" i="31"/>
  <c r="AW6" i="31"/>
  <c r="O53" i="31" s="1"/>
  <c r="AW5" i="31"/>
  <c r="BL56" i="31"/>
  <c r="BB49" i="31"/>
  <c r="BG28" i="31"/>
  <c r="BB23" i="31"/>
  <c r="AW14" i="31"/>
  <c r="BL52" i="31"/>
  <c r="AW50" i="31"/>
  <c r="BG49" i="31"/>
  <c r="BB46" i="31"/>
  <c r="BL45" i="31"/>
  <c r="BB42" i="31"/>
  <c r="BL41" i="31"/>
  <c r="AW39" i="31"/>
  <c r="BG38" i="31"/>
  <c r="AW35" i="31"/>
  <c r="BL34" i="31"/>
  <c r="BB32" i="31"/>
  <c r="BB29" i="31"/>
  <c r="BL28" i="31"/>
  <c r="BB26" i="31"/>
  <c r="BG23" i="31"/>
  <c r="AW20" i="31"/>
  <c r="BG19" i="31"/>
  <c r="AW17" i="31"/>
  <c r="BG16" i="31"/>
  <c r="BL13" i="31"/>
  <c r="BB10" i="31"/>
  <c r="BL9" i="31"/>
  <c r="AW4" i="31"/>
  <c r="AW42" i="31"/>
  <c r="AW32" i="31"/>
  <c r="BL22" i="31"/>
  <c r="BB56" i="31"/>
  <c r="BB52" i="31"/>
  <c r="BL51" i="31"/>
  <c r="BL48" i="31"/>
  <c r="BB45" i="31"/>
  <c r="BL44" i="31"/>
  <c r="BB41" i="31"/>
  <c r="BL40" i="31"/>
  <c r="AW38" i="31"/>
  <c r="BG37" i="31"/>
  <c r="BB34" i="31"/>
  <c r="BG31" i="31"/>
  <c r="BB28" i="31"/>
  <c r="BG25" i="31"/>
  <c r="AW23" i="31"/>
  <c r="BG22" i="31"/>
  <c r="BB19" i="31"/>
  <c r="BL18" i="31"/>
  <c r="BL15" i="31"/>
  <c r="BB13" i="31"/>
  <c r="BL11" i="31"/>
  <c r="BL7" i="31"/>
  <c r="BL6" i="31"/>
  <c r="BL5" i="31"/>
  <c r="BG45" i="31"/>
  <c r="AW29" i="31"/>
  <c r="BB53" i="31"/>
  <c r="AW52" i="31"/>
  <c r="BG51" i="31"/>
  <c r="AW49" i="31"/>
  <c r="BG48" i="31"/>
  <c r="AW45" i="31"/>
  <c r="BG44" i="31"/>
  <c r="AW41" i="31"/>
  <c r="BB37" i="31"/>
  <c r="BL36" i="31"/>
  <c r="AW34" i="31"/>
  <c r="BL33" i="31"/>
  <c r="BB31" i="31"/>
  <c r="BL30" i="31"/>
  <c r="AW28" i="31"/>
  <c r="BL27" i="31"/>
  <c r="BB25" i="31"/>
  <c r="BB22" i="31"/>
  <c r="BL21" i="31"/>
  <c r="AW19" i="31"/>
  <c r="BG18" i="31"/>
  <c r="AW16" i="31"/>
  <c r="BG15" i="31"/>
  <c r="BL12" i="31"/>
  <c r="BG11" i="31"/>
  <c r="BB9" i="31"/>
  <c r="BL8" i="31"/>
  <c r="BG6" i="31"/>
  <c r="BL4" i="31"/>
  <c r="BG52" i="31"/>
  <c r="BG41" i="31"/>
  <c r="BL37" i="31"/>
  <c r="BL25" i="31"/>
  <c r="BG13" i="31"/>
  <c r="AW10" i="31"/>
  <c r="BL62" i="31"/>
  <c r="BL61" i="31"/>
  <c r="BB137" i="31"/>
  <c r="AW139" i="31"/>
  <c r="BB142" i="31"/>
  <c r="AW136" i="31"/>
  <c r="BL135" i="31"/>
  <c r="BG143" i="31"/>
  <c r="BL125" i="31"/>
  <c r="BG134" i="31"/>
  <c r="BG130" i="31"/>
  <c r="BG122" i="31"/>
  <c r="BB126" i="31"/>
  <c r="BB115" i="31"/>
  <c r="BL108" i="31"/>
  <c r="BL120" i="31"/>
  <c r="BG120" i="31"/>
  <c r="BL114" i="31"/>
  <c r="BL110" i="31"/>
  <c r="BG107" i="31"/>
  <c r="AW113" i="31"/>
  <c r="BL97" i="31"/>
  <c r="AW101" i="31"/>
  <c r="BG111" i="31"/>
  <c r="AW96" i="31"/>
  <c r="BG104" i="31"/>
  <c r="BL95" i="31"/>
  <c r="BB101" i="31"/>
  <c r="BB84" i="31"/>
  <c r="BG81" i="31"/>
  <c r="BL94" i="31"/>
  <c r="BG83" i="31"/>
  <c r="AW74" i="31"/>
  <c r="BL77" i="31"/>
  <c r="AW87" i="31"/>
  <c r="BG92" i="31"/>
  <c r="BL83" i="31"/>
  <c r="BB74" i="31"/>
  <c r="AW68" i="31"/>
  <c r="AW60" i="31"/>
  <c r="BG74" i="31"/>
  <c r="BB63" i="31"/>
  <c r="BG56" i="31"/>
  <c r="BL71" i="31"/>
  <c r="BG63" i="31"/>
  <c r="AW54" i="31"/>
  <c r="BL60" i="31"/>
  <c r="BB107" i="31"/>
  <c r="BG77" i="31"/>
  <c r="BB59" i="31"/>
  <c r="BL66" i="31"/>
  <c r="BL65" i="31"/>
  <c r="BG146" i="31"/>
  <c r="AW138" i="31"/>
  <c r="BB141" i="31"/>
  <c r="AW135" i="31"/>
  <c r="BL134" i="31"/>
  <c r="BG142" i="31"/>
  <c r="BL124" i="31"/>
  <c r="AW119" i="31"/>
  <c r="BL129" i="31"/>
  <c r="BL119" i="31"/>
  <c r="BB136" i="31"/>
  <c r="AW130" i="31"/>
  <c r="BL107" i="31"/>
  <c r="AW115" i="31"/>
  <c r="BB119" i="31"/>
  <c r="BB114" i="31"/>
  <c r="BB110" i="31"/>
  <c r="BG114" i="31"/>
  <c r="BG110" i="31"/>
  <c r="BG100" i="31"/>
  <c r="AW107" i="31"/>
  <c r="AW95" i="31"/>
  <c r="BL103" i="31"/>
  <c r="BG113" i="31"/>
  <c r="BG97" i="31"/>
  <c r="BB83" i="31"/>
  <c r="BG80" i="31"/>
  <c r="AW90" i="31"/>
  <c r="AW82" i="31"/>
  <c r="BB100" i="31"/>
  <c r="BL76" i="31"/>
  <c r="AW86" i="31"/>
  <c r="AW91" i="31"/>
  <c r="BB82" i="31"/>
  <c r="BL70" i="31"/>
  <c r="AW67" i="31"/>
  <c r="BB70" i="31"/>
  <c r="BB62" i="31"/>
  <c r="BB71" i="31"/>
  <c r="BG62" i="31"/>
  <c r="BL64" i="31"/>
  <c r="BG71" i="31"/>
  <c r="BL69" i="31"/>
  <c r="BG145" i="31"/>
  <c r="BL139" i="31"/>
  <c r="BB140" i="31"/>
  <c r="AW134" i="31"/>
  <c r="BL133" i="31"/>
  <c r="BG141" i="31"/>
  <c r="BG136" i="31"/>
  <c r="BL118" i="31"/>
  <c r="BG128" i="31"/>
  <c r="BB133" i="31"/>
  <c r="BG131" i="31"/>
  <c r="BB127" i="31"/>
  <c r="BG133" i="31"/>
  <c r="AW123" i="31"/>
  <c r="BB116" i="31"/>
  <c r="BL113" i="31"/>
  <c r="BL106" i="31"/>
  <c r="AW112" i="31"/>
  <c r="BB106" i="31"/>
  <c r="AW109" i="31"/>
  <c r="BG99" i="31"/>
  <c r="BB97" i="31"/>
  <c r="AW94" i="31"/>
  <c r="BG102" i="31"/>
  <c r="AW110" i="31"/>
  <c r="BB93" i="31"/>
  <c r="BL79" i="31"/>
  <c r="BB98" i="31"/>
  <c r="BL89" i="31"/>
  <c r="AW81" i="31"/>
  <c r="BB96" i="31"/>
  <c r="BL75" i="31"/>
  <c r="AW85" i="31"/>
  <c r="BL90" i="31"/>
  <c r="BB81" i="31"/>
  <c r="BL88" i="31"/>
  <c r="AW66" i="31"/>
  <c r="BG55" i="31"/>
  <c r="BB69" i="31"/>
  <c r="BB61" i="31"/>
  <c r="O56" i="31"/>
  <c r="BG69" i="31"/>
  <c r="BG61" i="31"/>
  <c r="AW73" i="31"/>
  <c r="BL68" i="31"/>
  <c r="BL132" i="31"/>
  <c r="BB89" i="31"/>
  <c r="BG76" i="31"/>
  <c r="BB60" i="31"/>
  <c r="BG60" i="31"/>
  <c r="BG54" i="31"/>
  <c r="AW144" i="31"/>
  <c r="BL144" i="31"/>
  <c r="BL138" i="31"/>
  <c r="BG137" i="31"/>
  <c r="AW133" i="31"/>
  <c r="BG140" i="31"/>
  <c r="BG132" i="31"/>
  <c r="BL117" i="31"/>
  <c r="BL127" i="31"/>
  <c r="BB129" i="31"/>
  <c r="BB124" i="31"/>
  <c r="BB131" i="31"/>
  <c r="BL130" i="31"/>
  <c r="BL121" i="31"/>
  <c r="BG115" i="31"/>
  <c r="BB113" i="31"/>
  <c r="BB134" i="31"/>
  <c r="BB109" i="31"/>
  <c r="BG105" i="31"/>
  <c r="AW108" i="31"/>
  <c r="BG98" i="31"/>
  <c r="BB121" i="31"/>
  <c r="AW93" i="31"/>
  <c r="BL101" i="31"/>
  <c r="AW106" i="31"/>
  <c r="AW89" i="31"/>
  <c r="BL93" i="31"/>
  <c r="BB92" i="31"/>
  <c r="AW80" i="31"/>
  <c r="AW88" i="31"/>
  <c r="BL74" i="31"/>
  <c r="AW84" i="31"/>
  <c r="BB90" i="31"/>
  <c r="BB80" i="31"/>
  <c r="AW65" i="31"/>
  <c r="BB68" i="31"/>
  <c r="BG68" i="31"/>
  <c r="AW72" i="31"/>
  <c r="AW71" i="31"/>
  <c r="BL67" i="31"/>
  <c r="BB57" i="31"/>
  <c r="AW142" i="31"/>
  <c r="BL142" i="31"/>
  <c r="AW145" i="31"/>
  <c r="BL145" i="31"/>
  <c r="AW131" i="31"/>
  <c r="BB146" i="31"/>
  <c r="BG139" i="31"/>
  <c r="AW129" i="31"/>
  <c r="BL115" i="31"/>
  <c r="BG125" i="31"/>
  <c r="BG135" i="31"/>
  <c r="BB123" i="31"/>
  <c r="BG118" i="31"/>
  <c r="BG116" i="31"/>
  <c r="AW117" i="31"/>
  <c r="BG121" i="31"/>
  <c r="BB112" i="31"/>
  <c r="AW116" i="31"/>
  <c r="AW97" i="31"/>
  <c r="BG103" i="31"/>
  <c r="BB104" i="31"/>
  <c r="BG95" i="31"/>
  <c r="AW100" i="31"/>
  <c r="BG88" i="31"/>
  <c r="BL99" i="31"/>
  <c r="AW104" i="31"/>
  <c r="BB87" i="31"/>
  <c r="BL91" i="31"/>
  <c r="BB79" i="31"/>
  <c r="BG86" i="31"/>
  <c r="AW77" i="31"/>
  <c r="BL81" i="31"/>
  <c r="BB72" i="31"/>
  <c r="BG79" i="31"/>
  <c r="BL86" i="31"/>
  <c r="BB77" i="31"/>
  <c r="BG72" i="31"/>
  <c r="AW63" i="31"/>
  <c r="AW111" i="31"/>
  <c r="BB66" i="31"/>
  <c r="BG59" i="31"/>
  <c r="BG78" i="31"/>
  <c r="BG66" i="31"/>
  <c r="AW58" i="31"/>
  <c r="BL58" i="31"/>
  <c r="BB58" i="31"/>
  <c r="BL53" i="31"/>
  <c r="AW141" i="31"/>
  <c r="BL141" i="31"/>
  <c r="BB144" i="31"/>
  <c r="BB139" i="31"/>
  <c r="AW137" i="31"/>
  <c r="BB145" i="31"/>
  <c r="BB135" i="31"/>
  <c r="BB128" i="31"/>
  <c r="BG138" i="31"/>
  <c r="BG124" i="31"/>
  <c r="BL128" i="31"/>
  <c r="BL122" i="31"/>
  <c r="AW118" i="31"/>
  <c r="AW122" i="31"/>
  <c r="BG129" i="31"/>
  <c r="BB118" i="31"/>
  <c r="BL111" i="31"/>
  <c r="BG109" i="31"/>
  <c r="BB117" i="31"/>
  <c r="BG53" i="31"/>
  <c r="BL140" i="31"/>
  <c r="BG144" i="31"/>
  <c r="BG123" i="31"/>
  <c r="AW121" i="31"/>
  <c r="BG108" i="31"/>
  <c r="BB102" i="31"/>
  <c r="BG106" i="31"/>
  <c r="BB88" i="31"/>
  <c r="BB95" i="31"/>
  <c r="BL80" i="31"/>
  <c r="BL87" i="31"/>
  <c r="AW69" i="31"/>
  <c r="BB65" i="31"/>
  <c r="BG67" i="31"/>
  <c r="BB125" i="31"/>
  <c r="BL116" i="31"/>
  <c r="AW103" i="31"/>
  <c r="BL63" i="31"/>
  <c r="AW146" i="31"/>
  <c r="BL137" i="31"/>
  <c r="AW128" i="31"/>
  <c r="BG119" i="31"/>
  <c r="BB108" i="31"/>
  <c r="BG96" i="31"/>
  <c r="BL105" i="31"/>
  <c r="BB86" i="31"/>
  <c r="BG87" i="31"/>
  <c r="BL78" i="31"/>
  <c r="BL85" i="31"/>
  <c r="AW64" i="31"/>
  <c r="BB64" i="31"/>
  <c r="BG65" i="31"/>
  <c r="BG89" i="31"/>
  <c r="BG93" i="31"/>
  <c r="BB78" i="31"/>
  <c r="AW59" i="31"/>
  <c r="AW132" i="31"/>
  <c r="BL112" i="31"/>
  <c r="BB105" i="31"/>
  <c r="BG82" i="31"/>
  <c r="AW83" i="31"/>
  <c r="AW56" i="31"/>
  <c r="BB99" i="31"/>
  <c r="BL57" i="31"/>
  <c r="BB143" i="31"/>
  <c r="BL126" i="31"/>
  <c r="BG127" i="31"/>
  <c r="AW124" i="31"/>
  <c r="AW114" i="31"/>
  <c r="BG94" i="31"/>
  <c r="BL100" i="31"/>
  <c r="BB85" i="31"/>
  <c r="BG85" i="31"/>
  <c r="BB73" i="31"/>
  <c r="BL84" i="31"/>
  <c r="AW62" i="31"/>
  <c r="BL55" i="31"/>
  <c r="BG64" i="31"/>
  <c r="BL98" i="31"/>
  <c r="BG58" i="31"/>
  <c r="BG101" i="31"/>
  <c r="AW76" i="31"/>
  <c r="AW55" i="31"/>
  <c r="BG126" i="31"/>
  <c r="BL72" i="31"/>
  <c r="BL54" i="31"/>
  <c r="BL146" i="31"/>
  <c r="BB130" i="31"/>
  <c r="BL123" i="31"/>
  <c r="BL104" i="31"/>
  <c r="BL92" i="31"/>
  <c r="BG84" i="31"/>
  <c r="AW125" i="31"/>
  <c r="AW61" i="31"/>
  <c r="AW99" i="31"/>
  <c r="BB75" i="31"/>
  <c r="BB55" i="31"/>
  <c r="AW92" i="31"/>
  <c r="BB67" i="31"/>
  <c r="BB54" i="31"/>
  <c r="BB138" i="31"/>
  <c r="AW127" i="31"/>
  <c r="BB122" i="31"/>
  <c r="BG117" i="31"/>
  <c r="BL102" i="31"/>
  <c r="BG112" i="31"/>
  <c r="BL96" i="31"/>
  <c r="BB91" i="31"/>
  <c r="AW78" i="31"/>
  <c r="BG91" i="31"/>
  <c r="BB76" i="31"/>
  <c r="BG57" i="31"/>
  <c r="AW57" i="31"/>
  <c r="AW143" i="31"/>
  <c r="AW126" i="31"/>
  <c r="AW120" i="31"/>
  <c r="BB94" i="31"/>
  <c r="AW140" i="31"/>
  <c r="BL136" i="31"/>
  <c r="BB132" i="31"/>
  <c r="BL109" i="31"/>
  <c r="BB111" i="31"/>
  <c r="AW105" i="31"/>
  <c r="AW98" i="31"/>
  <c r="BB103" i="31"/>
  <c r="BG90" i="31"/>
  <c r="AW75" i="31"/>
  <c r="AW70" i="31"/>
  <c r="BG73" i="31"/>
  <c r="AW79" i="31"/>
  <c r="BL73" i="31"/>
  <c r="BL59" i="31"/>
  <c r="BL143" i="31"/>
  <c r="BL131" i="31"/>
  <c r="BB120" i="31"/>
  <c r="AW102" i="31"/>
  <c r="BL82" i="31"/>
  <c r="BG70" i="31"/>
  <c r="AF60" i="31"/>
  <c r="AD56" i="31"/>
  <c r="AD55" i="31"/>
  <c r="AD54" i="31"/>
  <c r="AN53" i="31"/>
  <c r="AL53" i="31"/>
  <c r="AD53" i="31"/>
  <c r="AB53" i="31"/>
  <c r="AN56" i="31"/>
  <c r="AN55" i="31"/>
  <c r="AN54" i="31"/>
  <c r="AB54" i="31"/>
  <c r="AB56" i="31"/>
  <c r="AL56" i="31"/>
  <c r="AL54" i="31"/>
  <c r="AL55" i="31"/>
  <c r="AB55" i="31"/>
  <c r="AL107" i="31"/>
  <c r="AN106" i="31"/>
  <c r="AD107" i="31"/>
  <c r="AL106" i="31"/>
  <c r="AB107" i="31"/>
  <c r="AB106" i="31"/>
  <c r="AN107" i="31"/>
  <c r="AD106" i="31"/>
  <c r="BV110" i="31"/>
  <c r="CC118" i="31"/>
  <c r="CC109" i="31"/>
  <c r="BV106" i="31"/>
  <c r="BV102" i="31"/>
  <c r="CC99" i="31"/>
  <c r="CC97" i="31"/>
  <c r="CC95" i="31"/>
  <c r="CC93" i="31"/>
  <c r="CC91" i="31"/>
  <c r="CC89" i="31"/>
  <c r="CC87" i="31"/>
  <c r="CC85" i="31"/>
  <c r="CC83" i="31"/>
  <c r="CC81" i="31"/>
  <c r="CC79" i="31"/>
  <c r="BV78" i="31"/>
  <c r="BV76" i="31"/>
  <c r="BV74" i="31"/>
  <c r="BV73" i="31"/>
  <c r="BV71" i="31"/>
  <c r="CC68" i="31"/>
  <c r="BV64" i="31"/>
  <c r="CC60" i="31"/>
  <c r="CC56" i="31"/>
  <c r="CC51" i="31"/>
  <c r="CC48" i="31"/>
  <c r="BV46" i="31"/>
  <c r="CC44" i="31"/>
  <c r="BV42" i="31"/>
  <c r="CC40" i="31"/>
  <c r="BV32" i="31"/>
  <c r="BV29" i="31"/>
  <c r="BV26" i="31"/>
  <c r="CC18" i="31"/>
  <c r="CC15" i="31"/>
  <c r="CC11" i="31"/>
  <c r="CC7" i="31"/>
  <c r="CC6" i="31"/>
  <c r="CC5" i="31"/>
  <c r="BV54" i="31"/>
  <c r="CC38" i="31"/>
  <c r="BV21" i="31"/>
  <c r="BV111" i="31"/>
  <c r="CC77" i="31"/>
  <c r="CC75" i="31"/>
  <c r="CC72" i="31"/>
  <c r="BV67" i="31"/>
  <c r="CC63" i="31"/>
  <c r="CC59" i="31"/>
  <c r="CC55" i="31"/>
  <c r="CC54" i="31"/>
  <c r="CC53" i="31"/>
  <c r="BV49" i="31"/>
  <c r="BV38" i="31"/>
  <c r="CC36" i="31"/>
  <c r="CC33" i="31"/>
  <c r="CC30" i="31"/>
  <c r="CC27" i="31"/>
  <c r="BV23" i="31"/>
  <c r="CC21" i="31"/>
  <c r="BV19" i="31"/>
  <c r="BV16" i="31"/>
  <c r="CC12" i="31"/>
  <c r="CC8" i="31"/>
  <c r="CC4" i="31"/>
  <c r="CC71" i="31"/>
  <c r="BV53" i="31"/>
  <c r="BV30" i="31"/>
  <c r="BV8" i="31"/>
  <c r="BV104" i="31"/>
  <c r="CC66" i="31"/>
  <c r="BV62" i="31"/>
  <c r="BV58" i="31"/>
  <c r="BV52" i="31"/>
  <c r="CC47" i="31"/>
  <c r="BV45" i="31"/>
  <c r="CC43" i="31"/>
  <c r="BV41" i="31"/>
  <c r="BV34" i="31"/>
  <c r="BV28" i="31"/>
  <c r="CC24" i="31"/>
  <c r="CC17" i="31"/>
  <c r="BV13" i="31"/>
  <c r="BV9" i="31"/>
  <c r="CC106" i="31"/>
  <c r="BV103" i="31"/>
  <c r="CC78" i="31"/>
  <c r="CC76" i="31"/>
  <c r="BV63" i="31"/>
  <c r="BV55" i="31"/>
  <c r="CC49" i="31"/>
  <c r="BV33" i="31"/>
  <c r="CC23" i="31"/>
  <c r="CC108" i="31"/>
  <c r="BV101" i="31"/>
  <c r="BV99" i="31"/>
  <c r="BV97" i="31"/>
  <c r="BV95" i="31"/>
  <c r="BV93" i="31"/>
  <c r="BV91" i="31"/>
  <c r="BV89" i="31"/>
  <c r="BV87" i="31"/>
  <c r="BV85" i="31"/>
  <c r="BV83" i="31"/>
  <c r="BV81" i="31"/>
  <c r="BV79" i="31"/>
  <c r="CC69" i="31"/>
  <c r="BV65" i="31"/>
  <c r="CC61" i="31"/>
  <c r="CC57" i="31"/>
  <c r="CC50" i="31"/>
  <c r="CC39" i="31"/>
  <c r="BV37" i="31"/>
  <c r="CC35" i="31"/>
  <c r="BV31" i="31"/>
  <c r="BV25" i="31"/>
  <c r="BV22" i="31"/>
  <c r="CC20" i="31"/>
  <c r="CC14" i="31"/>
  <c r="CC10" i="31"/>
  <c r="BV36" i="31"/>
  <c r="CC100" i="31"/>
  <c r="CC98" i="31"/>
  <c r="CC96" i="31"/>
  <c r="CC94" i="31"/>
  <c r="CC92" i="31"/>
  <c r="CC90" i="31"/>
  <c r="CC88" i="31"/>
  <c r="CC86" i="31"/>
  <c r="CC84" i="31"/>
  <c r="CC82" i="31"/>
  <c r="CC80" i="31"/>
  <c r="BV77" i="31"/>
  <c r="BV75" i="31"/>
  <c r="BV72" i="31"/>
  <c r="CC70" i="31"/>
  <c r="BV68" i="31"/>
  <c r="CC64" i="31"/>
  <c r="BV60" i="31"/>
  <c r="BV56" i="31"/>
  <c r="BV51" i="31"/>
  <c r="BV48" i="31"/>
  <c r="CC46" i="31"/>
  <c r="BV44" i="31"/>
  <c r="CC42" i="31"/>
  <c r="BV40" i="31"/>
  <c r="CC32" i="31"/>
  <c r="CC29" i="31"/>
  <c r="CC26" i="31"/>
  <c r="BV18" i="31"/>
  <c r="BV15" i="31"/>
  <c r="BV11" i="31"/>
  <c r="BV7" i="31"/>
  <c r="BV6" i="31"/>
  <c r="BV5" i="31"/>
  <c r="CC67" i="31"/>
  <c r="BV4" i="31"/>
  <c r="BV112" i="31"/>
  <c r="CC107" i="31"/>
  <c r="BV66" i="31"/>
  <c r="CC62" i="31"/>
  <c r="CC58" i="31"/>
  <c r="CC52" i="31"/>
  <c r="BV47" i="31"/>
  <c r="CC45" i="31"/>
  <c r="BV43" i="31"/>
  <c r="CC41" i="31"/>
  <c r="CC34" i="31"/>
  <c r="CC28" i="31"/>
  <c r="BV24" i="31"/>
  <c r="BV17" i="31"/>
  <c r="CC13" i="31"/>
  <c r="CC9" i="31"/>
  <c r="CC73" i="31"/>
  <c r="CC19" i="31"/>
  <c r="BV12" i="31"/>
  <c r="BV105" i="31"/>
  <c r="BV100" i="31"/>
  <c r="BV98" i="31"/>
  <c r="BV96" i="31"/>
  <c r="BV94" i="31"/>
  <c r="BV92" i="31"/>
  <c r="BV90" i="31"/>
  <c r="BV88" i="31"/>
  <c r="BV86" i="31"/>
  <c r="BV84" i="31"/>
  <c r="BV82" i="31"/>
  <c r="BV80" i="31"/>
  <c r="BV70" i="31"/>
  <c r="BV69" i="31"/>
  <c r="CC65" i="31"/>
  <c r="BV61" i="31"/>
  <c r="BV57" i="31"/>
  <c r="BV50" i="31"/>
  <c r="BV39" i="31"/>
  <c r="CC37" i="31"/>
  <c r="BV35" i="31"/>
  <c r="CC31" i="31"/>
  <c r="CC25" i="31"/>
  <c r="CC22" i="31"/>
  <c r="BV20" i="31"/>
  <c r="BV14" i="31"/>
  <c r="BV10" i="31"/>
  <c r="CC74" i="31"/>
  <c r="BV59" i="31"/>
  <c r="BV27" i="31"/>
  <c r="CC16" i="31"/>
  <c r="CC136" i="31"/>
  <c r="CC128" i="31"/>
  <c r="CC144" i="31"/>
  <c r="CC138" i="31"/>
  <c r="CC125" i="31"/>
  <c r="CC120" i="31"/>
  <c r="CC110" i="31"/>
  <c r="BV114" i="31"/>
  <c r="CC104" i="31"/>
  <c r="BV109" i="31"/>
  <c r="CC135" i="31"/>
  <c r="CC143" i="31"/>
  <c r="CC124" i="31"/>
  <c r="BV130" i="31"/>
  <c r="CC103" i="31"/>
  <c r="CC127" i="31"/>
  <c r="BV146" i="31"/>
  <c r="BV135" i="31"/>
  <c r="BV113" i="31"/>
  <c r="BV108" i="31"/>
  <c r="CC134" i="31"/>
  <c r="CC137" i="31"/>
  <c r="CC142" i="31"/>
  <c r="BV134" i="31"/>
  <c r="CC123" i="31"/>
  <c r="BV136" i="31"/>
  <c r="BV125" i="31"/>
  <c r="BV123" i="31"/>
  <c r="CC102" i="31"/>
  <c r="BV107" i="31"/>
  <c r="CC141" i="31"/>
  <c r="BV126" i="31"/>
  <c r="CC117" i="31"/>
  <c r="CC133" i="31"/>
  <c r="BV144" i="31"/>
  <c r="BV133" i="31"/>
  <c r="CC122" i="31"/>
  <c r="BV118" i="31"/>
  <c r="CC101" i="31"/>
  <c r="CC146" i="31"/>
  <c r="CC131" i="31"/>
  <c r="BV142" i="31"/>
  <c r="BV139" i="31"/>
  <c r="BV145" i="31"/>
  <c r="BV120" i="31"/>
  <c r="CC113" i="31"/>
  <c r="BV122" i="31"/>
  <c r="BV124" i="31"/>
  <c r="CC116" i="31"/>
  <c r="CC130" i="31"/>
  <c r="BV131" i="31"/>
  <c r="CC111" i="31"/>
  <c r="BV115" i="31"/>
  <c r="CC126" i="31"/>
  <c r="CC132" i="31"/>
  <c r="CC129" i="31"/>
  <c r="BV132" i="31"/>
  <c r="BV127" i="31"/>
  <c r="BV117" i="31"/>
  <c r="BV143" i="31"/>
  <c r="BV141" i="31"/>
  <c r="CC121" i="31"/>
  <c r="CC112" i="31"/>
  <c r="CC119" i="31"/>
  <c r="BV121" i="31"/>
  <c r="CC145" i="31"/>
  <c r="BV119" i="31"/>
  <c r="CC115" i="31"/>
  <c r="CC139" i="31"/>
  <c r="BV140" i="31"/>
  <c r="BV128" i="31"/>
  <c r="BV116" i="31"/>
  <c r="CC140" i="31"/>
  <c r="CC114" i="31"/>
  <c r="BV137" i="31"/>
  <c r="BV138" i="31"/>
  <c r="BV129" i="31"/>
  <c r="CC105" i="31"/>
  <c r="AF110" i="31"/>
  <c r="AL44" i="31"/>
  <c r="AB42" i="31"/>
  <c r="AD44" i="31"/>
  <c r="AN41" i="31"/>
  <c r="AB44" i="31"/>
  <c r="AN43" i="31"/>
  <c r="AL41" i="31"/>
  <c r="AN44" i="31"/>
  <c r="AL43" i="31"/>
  <c r="AD41" i="31"/>
  <c r="AD42" i="31"/>
  <c r="AD43" i="31"/>
  <c r="AB41" i="31"/>
  <c r="AB43" i="31"/>
  <c r="AN42" i="31"/>
  <c r="AL42" i="31"/>
  <c r="BK87" i="31"/>
  <c r="BF48" i="31"/>
  <c r="BK47" i="31"/>
  <c r="AV45" i="31"/>
  <c r="BK42" i="31"/>
  <c r="AV41" i="31"/>
  <c r="BF38" i="31"/>
  <c r="BF37" i="31"/>
  <c r="BF36" i="31"/>
  <c r="BF35" i="31"/>
  <c r="BK33" i="31"/>
  <c r="AV31" i="31"/>
  <c r="AV30" i="31"/>
  <c r="BA27" i="31"/>
  <c r="BF25" i="31"/>
  <c r="BK23" i="31"/>
  <c r="BK22" i="31"/>
  <c r="BK21" i="31"/>
  <c r="BK20" i="31"/>
  <c r="BK19" i="31"/>
  <c r="AV17" i="31"/>
  <c r="BA14" i="31"/>
  <c r="BF12" i="31"/>
  <c r="BA11" i="31"/>
  <c r="BF8" i="31"/>
  <c r="BA7" i="31"/>
  <c r="BF4" i="31"/>
  <c r="AV32" i="31"/>
  <c r="BA15" i="31"/>
  <c r="BF9" i="31"/>
  <c r="AV43" i="31"/>
  <c r="BF39" i="31"/>
  <c r="BF34" i="31"/>
  <c r="BK32" i="31"/>
  <c r="AV29" i="31"/>
  <c r="AV28" i="31"/>
  <c r="BA26" i="31"/>
  <c r="BF24" i="31"/>
  <c r="BK18" i="31"/>
  <c r="BK17" i="31"/>
  <c r="AV16" i="31"/>
  <c r="BA13" i="31"/>
  <c r="BA10" i="31"/>
  <c r="BK6" i="31"/>
  <c r="AV6" i="31"/>
  <c r="BF51" i="31"/>
  <c r="BK39" i="31"/>
  <c r="BF52" i="31"/>
  <c r="BF49" i="31"/>
  <c r="AV46" i="31"/>
  <c r="BK44" i="31"/>
  <c r="BF40" i="31"/>
  <c r="BA38" i="31"/>
  <c r="BA37" i="31"/>
  <c r="BA36" i="31"/>
  <c r="BA35" i="31"/>
  <c r="BF33" i="31"/>
  <c r="BK31" i="31"/>
  <c r="BK30" i="31"/>
  <c r="AV27" i="31"/>
  <c r="BA25" i="31"/>
  <c r="BF23" i="31"/>
  <c r="BF22" i="31"/>
  <c r="BF21" i="31"/>
  <c r="BF20" i="31"/>
  <c r="BF19" i="31"/>
  <c r="BK16" i="31"/>
  <c r="AV15" i="31"/>
  <c r="BA12" i="31"/>
  <c r="AV11" i="31"/>
  <c r="BA9" i="31"/>
  <c r="AV7" i="31"/>
  <c r="BF5" i="31"/>
  <c r="BK34" i="31"/>
  <c r="BA28" i="31"/>
  <c r="BK24" i="31"/>
  <c r="AV19" i="31"/>
  <c r="BF13" i="31"/>
  <c r="BK5" i="31"/>
  <c r="BK41" i="31"/>
  <c r="BA34" i="31"/>
  <c r="BF32" i="31"/>
  <c r="BK29" i="31"/>
  <c r="BK28" i="31"/>
  <c r="AV26" i="31"/>
  <c r="BA24" i="31"/>
  <c r="BF18" i="31"/>
  <c r="BF17" i="31"/>
  <c r="BK15" i="31"/>
  <c r="AV14" i="31"/>
  <c r="BK11" i="31"/>
  <c r="AV10" i="31"/>
  <c r="BA8" i="31"/>
  <c r="BK7" i="31"/>
  <c r="BF6" i="31"/>
  <c r="BA4" i="31"/>
  <c r="O42" i="31" s="1"/>
  <c r="AV18" i="31"/>
  <c r="AV47" i="31"/>
  <c r="BK45" i="31"/>
  <c r="AV42" i="31"/>
  <c r="AV39" i="31"/>
  <c r="AV38" i="31"/>
  <c r="AV37" i="31"/>
  <c r="AV36" i="31"/>
  <c r="AV35" i="31"/>
  <c r="BA33" i="31"/>
  <c r="BF31" i="31"/>
  <c r="BF30" i="31"/>
  <c r="BK27" i="31"/>
  <c r="AV25" i="31"/>
  <c r="BA23" i="31"/>
  <c r="BA22" i="31"/>
  <c r="BA21" i="31"/>
  <c r="BA20" i="31"/>
  <c r="BF16" i="31"/>
  <c r="BK14" i="31"/>
  <c r="AV13" i="31"/>
  <c r="BK10" i="31"/>
  <c r="AV9" i="31"/>
  <c r="BA29" i="31"/>
  <c r="BF50" i="31"/>
  <c r="BK43" i="31"/>
  <c r="BF41" i="31"/>
  <c r="AV40" i="31"/>
  <c r="AV34" i="31"/>
  <c r="BA32" i="31"/>
  <c r="BF29" i="31"/>
  <c r="BF28" i="31"/>
  <c r="BK26" i="31"/>
  <c r="AV24" i="31"/>
  <c r="BA19" i="31"/>
  <c r="BA18" i="31"/>
  <c r="BF15" i="31"/>
  <c r="BK13" i="31"/>
  <c r="AV12" i="31"/>
  <c r="BF11" i="31"/>
  <c r="BK9" i="31"/>
  <c r="AV8" i="31"/>
  <c r="BA5" i="31"/>
  <c r="BK40" i="31"/>
  <c r="AV5" i="31"/>
  <c r="BK46" i="31"/>
  <c r="AV44" i="31"/>
  <c r="BK38" i="31"/>
  <c r="BK37" i="31"/>
  <c r="BK36" i="31"/>
  <c r="BK35" i="31"/>
  <c r="AV33" i="31"/>
  <c r="BA31" i="31"/>
  <c r="BA30" i="31"/>
  <c r="BF27" i="31"/>
  <c r="BK25" i="31"/>
  <c r="AV23" i="31"/>
  <c r="AV22" i="31"/>
  <c r="AV21" i="31"/>
  <c r="AV20" i="31"/>
  <c r="BA17" i="31"/>
  <c r="BA16" i="31"/>
  <c r="BF14" i="31"/>
  <c r="BK12" i="31"/>
  <c r="BF10" i="31"/>
  <c r="BK8" i="31"/>
  <c r="BF7" i="31"/>
  <c r="O43" i="31" s="1"/>
  <c r="BA6" i="31"/>
  <c r="BK4" i="31"/>
  <c r="O44" i="31" s="1"/>
  <c r="AV4" i="31"/>
  <c r="O41" i="31" s="1"/>
  <c r="BF26" i="31"/>
  <c r="BK48" i="31"/>
  <c r="AV144" i="31"/>
  <c r="BK144" i="31"/>
  <c r="BK138" i="31"/>
  <c r="BA142" i="31"/>
  <c r="AV136" i="31"/>
  <c r="BK134" i="31"/>
  <c r="BA131" i="31"/>
  <c r="BA121" i="31"/>
  <c r="AV131" i="31"/>
  <c r="BA128" i="31"/>
  <c r="BK131" i="31"/>
  <c r="BF109" i="31"/>
  <c r="BA127" i="31"/>
  <c r="BF111" i="31"/>
  <c r="AV120" i="31"/>
  <c r="BK122" i="31"/>
  <c r="BA125" i="31"/>
  <c r="BK113" i="31"/>
  <c r="BA99" i="31"/>
  <c r="BA108" i="31"/>
  <c r="BF105" i="31"/>
  <c r="AV103" i="31"/>
  <c r="BF94" i="31"/>
  <c r="BK90" i="31"/>
  <c r="BF106" i="31"/>
  <c r="BK98" i="31"/>
  <c r="AV102" i="31"/>
  <c r="BA83" i="31"/>
  <c r="BF80" i="31"/>
  <c r="AV90" i="31"/>
  <c r="AV82" i="31"/>
  <c r="AV104" i="31"/>
  <c r="BK75" i="31"/>
  <c r="AV87" i="31"/>
  <c r="BF77" i="31"/>
  <c r="BF97" i="31"/>
  <c r="BK67" i="31"/>
  <c r="BA59" i="31"/>
  <c r="BF74" i="31"/>
  <c r="BA64" i="31"/>
  <c r="BA74" i="31"/>
  <c r="BF78" i="31"/>
  <c r="BF65" i="31"/>
  <c r="AV48" i="31"/>
  <c r="AV57" i="31"/>
  <c r="BA43" i="31"/>
  <c r="BF55" i="31"/>
  <c r="AV53" i="31"/>
  <c r="AV67" i="31"/>
  <c r="BK139" i="31"/>
  <c r="BA114" i="31"/>
  <c r="BA84" i="31"/>
  <c r="BF91" i="31"/>
  <c r="BA82" i="31"/>
  <c r="BA39" i="31"/>
  <c r="BK49" i="31"/>
  <c r="BF70" i="31"/>
  <c r="AV143" i="31"/>
  <c r="BK143" i="31"/>
  <c r="BF136" i="31"/>
  <c r="BA141" i="31"/>
  <c r="AV135" i="31"/>
  <c r="BF144" i="31"/>
  <c r="BK130" i="31"/>
  <c r="BA120" i="31"/>
  <c r="AV119" i="31"/>
  <c r="BK132" i="31"/>
  <c r="BF119" i="31"/>
  <c r="BF108" i="31"/>
  <c r="BK121" i="31"/>
  <c r="BF110" i="31"/>
  <c r="BF116" i="31"/>
  <c r="BA107" i="31"/>
  <c r="BK124" i="31"/>
  <c r="BA113" i="31"/>
  <c r="BA98" i="31"/>
  <c r="BK106" i="31"/>
  <c r="BK104" i="31"/>
  <c r="BA102" i="31"/>
  <c r="BF93" i="31"/>
  <c r="BK89" i="31"/>
  <c r="BK105" i="31"/>
  <c r="BK96" i="31"/>
  <c r="BA93" i="31"/>
  <c r="BK79" i="31"/>
  <c r="BA112" i="31"/>
  <c r="BA89" i="31"/>
  <c r="AV81" i="31"/>
  <c r="AV88" i="31"/>
  <c r="BK74" i="31"/>
  <c r="AV86" i="31"/>
  <c r="AV73" i="31"/>
  <c r="AV92" i="31"/>
  <c r="BK66" i="31"/>
  <c r="BA58" i="31"/>
  <c r="BK70" i="31"/>
  <c r="BA63" i="31"/>
  <c r="BF59" i="31"/>
  <c r="BK73" i="31"/>
  <c r="BF64" i="31"/>
  <c r="AV49" i="31"/>
  <c r="AV66" i="31"/>
  <c r="AV61" i="31"/>
  <c r="BK85" i="31"/>
  <c r="BA47" i="31"/>
  <c r="BF145" i="31"/>
  <c r="BK135" i="31"/>
  <c r="BF133" i="31"/>
  <c r="BF112" i="31"/>
  <c r="AV123" i="31"/>
  <c r="BA106" i="31"/>
  <c r="BA104" i="31"/>
  <c r="BK99" i="31"/>
  <c r="BK76" i="31"/>
  <c r="BK60" i="31"/>
  <c r="BF66" i="31"/>
  <c r="BF47" i="31"/>
  <c r="BA40" i="31"/>
  <c r="BK50" i="31"/>
  <c r="AV142" i="31"/>
  <c r="BK142" i="31"/>
  <c r="BF135" i="31"/>
  <c r="BA140" i="31"/>
  <c r="AV134" i="31"/>
  <c r="AV126" i="31"/>
  <c r="BF129" i="31"/>
  <c r="AV118" i="31"/>
  <c r="BK118" i="31"/>
  <c r="BF130" i="31"/>
  <c r="BA132" i="31"/>
  <c r="BF107" i="31"/>
  <c r="BK120" i="31"/>
  <c r="AV109" i="31"/>
  <c r="AV127" i="31"/>
  <c r="BK126" i="31"/>
  <c r="BF122" i="31"/>
  <c r="BF126" i="31"/>
  <c r="BA96" i="31"/>
  <c r="AV97" i="31"/>
  <c r="BF103" i="31"/>
  <c r="AV101" i="31"/>
  <c r="BK109" i="31"/>
  <c r="BA110" i="31"/>
  <c r="BF104" i="31"/>
  <c r="BK95" i="31"/>
  <c r="AV89" i="31"/>
  <c r="BA103" i="31"/>
  <c r="AV110" i="31"/>
  <c r="BF88" i="31"/>
  <c r="AV80" i="31"/>
  <c r="BK82" i="31"/>
  <c r="BA73" i="31"/>
  <c r="AV85" i="31"/>
  <c r="AV72" i="31"/>
  <c r="BA76" i="31"/>
  <c r="BK65" i="31"/>
  <c r="BA57" i="31"/>
  <c r="BA70" i="31"/>
  <c r="BA62" i="31"/>
  <c r="BF58" i="31"/>
  <c r="BK72" i="31"/>
  <c r="BF63" i="31"/>
  <c r="AV50" i="31"/>
  <c r="BF72" i="31"/>
  <c r="BA48" i="31"/>
  <c r="BF54" i="31"/>
  <c r="BA143" i="31"/>
  <c r="BK137" i="31"/>
  <c r="BA116" i="31"/>
  <c r="BA123" i="31"/>
  <c r="BA109" i="31"/>
  <c r="BF95" i="31"/>
  <c r="AV95" i="31"/>
  <c r="AV74" i="31"/>
  <c r="BA78" i="31"/>
  <c r="BK84" i="31"/>
  <c r="AV62" i="31"/>
  <c r="BA42" i="31"/>
  <c r="BK51" i="31"/>
  <c r="BF73" i="31"/>
  <c r="AV141" i="31"/>
  <c r="BK141" i="31"/>
  <c r="BF134" i="31"/>
  <c r="BF137" i="31"/>
  <c r="AV133" i="31"/>
  <c r="AV125" i="31"/>
  <c r="BK128" i="31"/>
  <c r="AV117" i="31"/>
  <c r="BK117" i="31"/>
  <c r="BK127" i="31"/>
  <c r="BA130" i="31"/>
  <c r="BF131" i="31"/>
  <c r="BK119" i="31"/>
  <c r="AV108" i="31"/>
  <c r="BA124" i="31"/>
  <c r="AV124" i="31"/>
  <c r="BF121" i="31"/>
  <c r="BF123" i="31"/>
  <c r="BA95" i="31"/>
  <c r="BF124" i="31"/>
  <c r="BK102" i="31"/>
  <c r="BF100" i="31"/>
  <c r="BK108" i="31"/>
  <c r="AV100" i="31"/>
  <c r="BK103" i="31"/>
  <c r="BK94" i="31"/>
  <c r="BA88" i="31"/>
  <c r="BK93" i="31"/>
  <c r="AV93" i="31"/>
  <c r="BF87" i="31"/>
  <c r="AV78" i="31"/>
  <c r="BK81" i="31"/>
  <c r="BA72" i="31"/>
  <c r="AV84" i="31"/>
  <c r="BK59" i="31"/>
  <c r="BF75" i="31"/>
  <c r="BK64" i="31"/>
  <c r="BA56" i="31"/>
  <c r="BA69" i="31"/>
  <c r="BA61" i="31"/>
  <c r="BF57" i="31"/>
  <c r="BK71" i="31"/>
  <c r="BF62" i="31"/>
  <c r="AV51" i="31"/>
  <c r="BA53" i="31"/>
  <c r="AV65" i="31"/>
  <c r="BK53" i="31"/>
  <c r="BF42" i="31"/>
  <c r="AV60" i="31"/>
  <c r="BA49" i="31"/>
  <c r="BF92" i="31"/>
  <c r="BA80" i="31"/>
  <c r="BF138" i="31"/>
  <c r="BA133" i="31"/>
  <c r="AV130" i="31"/>
  <c r="BA100" i="31"/>
  <c r="BA111" i="31"/>
  <c r="BF83" i="31"/>
  <c r="BA81" i="31"/>
  <c r="BK83" i="31"/>
  <c r="BA44" i="31"/>
  <c r="BK52" i="31"/>
  <c r="BF76" i="31"/>
  <c r="AV140" i="31"/>
  <c r="BK140" i="31"/>
  <c r="AV146" i="31"/>
  <c r="BK146" i="31"/>
  <c r="AV132" i="31"/>
  <c r="BA146" i="31"/>
  <c r="BF127" i="31"/>
  <c r="AV116" i="31"/>
  <c r="BK116" i="31"/>
  <c r="BF141" i="31"/>
  <c r="AV129" i="31"/>
  <c r="BK129" i="31"/>
  <c r="BA119" i="31"/>
  <c r="BA122" i="31"/>
  <c r="AV122" i="31"/>
  <c r="BK123" i="31"/>
  <c r="BA118" i="31"/>
  <c r="BA115" i="31"/>
  <c r="BA94" i="31"/>
  <c r="AV114" i="31"/>
  <c r="BF101" i="31"/>
  <c r="BF99" i="31"/>
  <c r="BK107" i="31"/>
  <c r="AV99" i="31"/>
  <c r="BF102" i="31"/>
  <c r="AV94" i="31"/>
  <c r="BA87" i="31"/>
  <c r="BK92" i="31"/>
  <c r="BA92" i="31"/>
  <c r="BF86" i="31"/>
  <c r="AV77" i="31"/>
  <c r="BK80" i="31"/>
  <c r="BA71" i="31"/>
  <c r="AV83" i="31"/>
  <c r="BK58" i="31"/>
  <c r="BF71" i="31"/>
  <c r="BK63" i="31"/>
  <c r="BA75" i="31"/>
  <c r="BA68" i="31"/>
  <c r="BA60" i="31"/>
  <c r="BF56" i="31"/>
  <c r="BF69" i="31"/>
  <c r="BF61" i="31"/>
  <c r="AV52" i="31"/>
  <c r="AV56" i="31"/>
  <c r="BF44" i="31"/>
  <c r="BA50" i="31"/>
  <c r="BF132" i="31"/>
  <c r="AV79" i="31"/>
  <c r="BA65" i="31"/>
  <c r="BA45" i="31"/>
  <c r="BF43" i="31"/>
  <c r="BA137" i="31"/>
  <c r="AV139" i="31"/>
  <c r="AV145" i="31"/>
  <c r="BK145" i="31"/>
  <c r="AV137" i="31"/>
  <c r="BF142" i="31"/>
  <c r="BF140" i="31"/>
  <c r="AV115" i="31"/>
  <c r="BK115" i="31"/>
  <c r="BA129" i="31"/>
  <c r="BA126" i="31"/>
  <c r="BF128" i="31"/>
  <c r="BF114" i="31"/>
  <c r="BA117" i="31"/>
  <c r="AV121" i="31"/>
  <c r="BF120" i="31"/>
  <c r="BF117" i="31"/>
  <c r="AV111" i="31"/>
  <c r="AV112" i="31"/>
  <c r="AV113" i="31"/>
  <c r="BK97" i="31"/>
  <c r="BF98" i="31"/>
  <c r="AV107" i="31"/>
  <c r="AV98" i="31"/>
  <c r="BK101" i="31"/>
  <c r="BF89" i="31"/>
  <c r="BA86" i="31"/>
  <c r="BA91" i="31"/>
  <c r="BF90" i="31"/>
  <c r="BF85" i="31"/>
  <c r="AV76" i="31"/>
  <c r="BK78" i="31"/>
  <c r="BA105" i="31"/>
  <c r="BF79" i="31"/>
  <c r="BK57" i="31"/>
  <c r="AV71" i="31"/>
  <c r="BK62" i="31"/>
  <c r="AV55" i="31"/>
  <c r="BA67" i="31"/>
  <c r="BK55" i="31"/>
  <c r="BA90" i="31"/>
  <c r="BF68" i="31"/>
  <c r="BF60" i="31"/>
  <c r="AV54" i="31"/>
  <c r="AV69" i="31"/>
  <c r="BF45" i="31"/>
  <c r="AV64" i="31"/>
  <c r="BA51" i="31"/>
  <c r="BA138" i="31"/>
  <c r="AV106" i="31"/>
  <c r="BF81" i="31"/>
  <c r="BK54" i="31"/>
  <c r="AV58" i="31"/>
  <c r="AV68" i="31"/>
  <c r="BA46" i="31"/>
  <c r="BF139" i="31"/>
  <c r="BF146" i="31"/>
  <c r="AV138" i="31"/>
  <c r="BA144" i="31"/>
  <c r="BA139" i="31"/>
  <c r="BK136" i="31"/>
  <c r="BA135" i="31"/>
  <c r="BF143" i="31"/>
  <c r="BA145" i="31"/>
  <c r="BA134" i="31"/>
  <c r="AV128" i="31"/>
  <c r="BF125" i="31"/>
  <c r="BK133" i="31"/>
  <c r="BF113" i="31"/>
  <c r="BK125" i="31"/>
  <c r="BF118" i="31"/>
  <c r="BF115" i="31"/>
  <c r="BK114" i="31"/>
  <c r="BK110" i="31"/>
  <c r="BK111" i="31"/>
  <c r="BK112" i="31"/>
  <c r="AV105" i="31"/>
  <c r="BF96" i="31"/>
  <c r="BA97" i="31"/>
  <c r="AV96" i="31"/>
  <c r="BK100" i="31"/>
  <c r="BK88" i="31"/>
  <c r="BA85" i="31"/>
  <c r="BF82" i="31"/>
  <c r="BA79" i="31"/>
  <c r="BF84" i="31"/>
  <c r="AV75" i="31"/>
  <c r="BK77" i="31"/>
  <c r="BA101" i="31"/>
  <c r="AV70" i="31"/>
  <c r="BK56" i="31"/>
  <c r="BK69" i="31"/>
  <c r="BK61" i="31"/>
  <c r="AV91" i="31"/>
  <c r="BA66" i="31"/>
  <c r="BK86" i="31"/>
  <c r="BA55" i="31"/>
  <c r="BF67" i="31"/>
  <c r="AV59" i="31"/>
  <c r="BA77" i="31"/>
  <c r="BA54" i="31"/>
  <c r="BF46" i="31"/>
  <c r="BA52" i="31"/>
  <c r="AV63" i="31"/>
  <c r="BA136" i="31"/>
  <c r="BK91" i="31"/>
  <c r="BK68" i="31"/>
  <c r="BA41" i="31"/>
  <c r="BF53" i="31"/>
  <c r="AF48" i="31"/>
  <c r="AF101" i="31"/>
  <c r="AD98" i="31"/>
  <c r="AN97" i="31"/>
  <c r="AD97" i="31"/>
  <c r="AN98" i="31"/>
  <c r="AL98" i="31"/>
  <c r="AB98" i="31"/>
  <c r="AB97" i="31"/>
  <c r="AL97" i="31"/>
  <c r="CB104" i="31"/>
  <c r="CB92" i="31"/>
  <c r="BU90" i="31"/>
  <c r="BU78" i="31"/>
  <c r="CB76" i="31"/>
  <c r="BU74" i="31"/>
  <c r="BU72" i="31"/>
  <c r="BU68" i="31"/>
  <c r="CB65" i="31"/>
  <c r="BU60" i="31"/>
  <c r="BU56" i="31"/>
  <c r="CB54" i="31"/>
  <c r="CB47" i="31"/>
  <c r="CB42" i="31"/>
  <c r="BU41" i="31"/>
  <c r="CB33" i="31"/>
  <c r="BU29" i="31"/>
  <c r="BU28" i="31"/>
  <c r="CB23" i="31"/>
  <c r="CB22" i="31"/>
  <c r="CB21" i="31"/>
  <c r="CB20" i="31"/>
  <c r="CB19" i="31"/>
  <c r="BU15" i="31"/>
  <c r="BU11" i="31"/>
  <c r="BU7" i="31"/>
  <c r="CB64" i="31"/>
  <c r="CB40" i="31"/>
  <c r="BU87" i="31"/>
  <c r="CB85" i="31"/>
  <c r="BU83" i="31"/>
  <c r="CB81" i="31"/>
  <c r="BU79" i="31"/>
  <c r="BU69" i="31"/>
  <c r="CB66" i="31"/>
  <c r="BU61" i="31"/>
  <c r="BU57" i="31"/>
  <c r="CB52" i="31"/>
  <c r="BU50" i="31"/>
  <c r="CB49" i="31"/>
  <c r="BU45" i="31"/>
  <c r="CB32" i="31"/>
  <c r="BU27" i="31"/>
  <c r="CB18" i="31"/>
  <c r="CB17" i="31"/>
  <c r="BU14" i="31"/>
  <c r="BU10" i="31"/>
  <c r="CB6" i="31"/>
  <c r="CB84" i="31"/>
  <c r="BU67" i="31"/>
  <c r="BU44" i="31"/>
  <c r="CB34" i="31"/>
  <c r="BU31" i="31"/>
  <c r="CB24" i="31"/>
  <c r="BU91" i="31"/>
  <c r="CB89" i="31"/>
  <c r="CB77" i="31"/>
  <c r="BU75" i="31"/>
  <c r="BU73" i="31"/>
  <c r="CB71" i="31"/>
  <c r="CB67" i="31"/>
  <c r="BU62" i="31"/>
  <c r="BU58" i="31"/>
  <c r="CB53" i="31"/>
  <c r="CB44" i="31"/>
  <c r="BU43" i="31"/>
  <c r="CB31" i="31"/>
  <c r="CB30" i="31"/>
  <c r="BU26" i="31"/>
  <c r="CB16" i="31"/>
  <c r="BU13" i="31"/>
  <c r="BU9" i="31"/>
  <c r="CB102" i="31"/>
  <c r="BU86" i="31"/>
  <c r="BU53" i="31"/>
  <c r="BU88" i="31"/>
  <c r="CB86" i="31"/>
  <c r="BU84" i="31"/>
  <c r="CB82" i="31"/>
  <c r="BU80" i="31"/>
  <c r="CB70" i="31"/>
  <c r="CB68" i="31"/>
  <c r="BU63" i="31"/>
  <c r="CB60" i="31"/>
  <c r="BU59" i="31"/>
  <c r="CB56" i="31"/>
  <c r="BU55" i="31"/>
  <c r="BU51" i="31"/>
  <c r="BU46" i="31"/>
  <c r="CB41" i="31"/>
  <c r="BU38" i="31"/>
  <c r="BU37" i="31"/>
  <c r="BU36" i="31"/>
  <c r="BU35" i="31"/>
  <c r="CB29" i="31"/>
  <c r="CB28" i="31"/>
  <c r="BU25" i="31"/>
  <c r="CB15" i="31"/>
  <c r="BU12" i="31"/>
  <c r="CB11" i="31"/>
  <c r="BU8" i="31"/>
  <c r="CB7" i="31"/>
  <c r="BU4" i="31"/>
  <c r="CB80" i="31"/>
  <c r="CB48" i="31"/>
  <c r="BU30" i="31"/>
  <c r="BU92" i="31"/>
  <c r="CB90" i="31"/>
  <c r="CB78" i="31"/>
  <c r="BU76" i="31"/>
  <c r="CB74" i="31"/>
  <c r="CB72" i="31"/>
  <c r="CB69" i="31"/>
  <c r="BU64" i="31"/>
  <c r="CB61" i="31"/>
  <c r="CB57" i="31"/>
  <c r="CB50" i="31"/>
  <c r="BU48" i="31"/>
  <c r="CB45" i="31"/>
  <c r="BU40" i="31"/>
  <c r="BU39" i="31"/>
  <c r="BU34" i="31"/>
  <c r="CB27" i="31"/>
  <c r="BU24" i="31"/>
  <c r="CB14" i="31"/>
  <c r="CB10" i="31"/>
  <c r="BU5" i="31"/>
  <c r="CB87" i="31"/>
  <c r="BU85" i="31"/>
  <c r="CB83" i="31"/>
  <c r="BU81" i="31"/>
  <c r="CB79" i="31"/>
  <c r="BU65" i="31"/>
  <c r="CB62" i="31"/>
  <c r="CB58" i="31"/>
  <c r="BU54" i="31"/>
  <c r="BU47" i="31"/>
  <c r="CB43" i="31"/>
  <c r="BU42" i="31"/>
  <c r="BU33" i="31"/>
  <c r="CB26" i="31"/>
  <c r="BU23" i="31"/>
  <c r="BU22" i="31"/>
  <c r="BU21" i="31"/>
  <c r="BU20" i="31"/>
  <c r="BU19" i="31"/>
  <c r="CB13" i="31"/>
  <c r="CB9" i="31"/>
  <c r="BU70" i="31"/>
  <c r="BU93" i="31"/>
  <c r="CB91" i="31"/>
  <c r="BU89" i="31"/>
  <c r="BU77" i="31"/>
  <c r="CB75" i="31"/>
  <c r="CB73" i="31"/>
  <c r="BU71" i="31"/>
  <c r="BU66" i="31"/>
  <c r="CB63" i="31"/>
  <c r="CB59" i="31"/>
  <c r="CB55" i="31"/>
  <c r="BU52" i="31"/>
  <c r="CB51" i="31"/>
  <c r="BU49" i="31"/>
  <c r="CB46" i="31"/>
  <c r="CB38" i="31"/>
  <c r="CB37" i="31"/>
  <c r="CB36" i="31"/>
  <c r="CB35" i="31"/>
  <c r="BU32" i="31"/>
  <c r="CB25" i="31"/>
  <c r="BU18" i="31"/>
  <c r="BU17" i="31"/>
  <c r="CB12" i="31"/>
  <c r="CB8" i="31"/>
  <c r="BU6" i="31"/>
  <c r="CB4" i="31"/>
  <c r="BU82" i="31"/>
  <c r="CB39" i="31"/>
  <c r="BU16" i="31"/>
  <c r="CB5" i="31"/>
  <c r="CB145" i="31"/>
  <c r="BU129" i="31"/>
  <c r="BU141" i="31"/>
  <c r="BU138" i="31"/>
  <c r="BU124" i="31"/>
  <c r="CB123" i="31"/>
  <c r="CB127" i="31"/>
  <c r="BU110" i="31"/>
  <c r="CB113" i="31"/>
  <c r="BU101" i="31"/>
  <c r="CB106" i="31"/>
  <c r="CB99" i="31"/>
  <c r="CB93" i="31"/>
  <c r="CB107" i="31"/>
  <c r="CB146" i="31"/>
  <c r="BU136" i="31"/>
  <c r="BU128" i="31"/>
  <c r="BU140" i="31"/>
  <c r="CB135" i="31"/>
  <c r="BU123" i="31"/>
  <c r="CB122" i="31"/>
  <c r="CB121" i="31"/>
  <c r="CB128" i="31"/>
  <c r="CB112" i="31"/>
  <c r="CB116" i="31"/>
  <c r="BU100" i="31"/>
  <c r="CB98" i="31"/>
  <c r="CB105" i="31"/>
  <c r="BU106" i="31"/>
  <c r="BU135" i="31"/>
  <c r="BU127" i="31"/>
  <c r="CB144" i="31"/>
  <c r="CB132" i="31"/>
  <c r="BU122" i="31"/>
  <c r="BU121" i="31"/>
  <c r="CB120" i="31"/>
  <c r="CB119" i="31"/>
  <c r="CB111" i="31"/>
  <c r="BU115" i="31"/>
  <c r="BU99" i="31"/>
  <c r="CB103" i="31"/>
  <c r="CB124" i="31"/>
  <c r="BU134" i="31"/>
  <c r="BU137" i="31"/>
  <c r="CB143" i="31"/>
  <c r="CB138" i="31"/>
  <c r="CB139" i="31"/>
  <c r="BU120" i="31"/>
  <c r="CB115" i="31"/>
  <c r="CB114" i="31"/>
  <c r="CB110" i="31"/>
  <c r="BU117" i="31"/>
  <c r="BU98" i="31"/>
  <c r="CB101" i="31"/>
  <c r="CB97" i="31"/>
  <c r="BU133" i="31"/>
  <c r="CB137" i="31"/>
  <c r="CB142" i="31"/>
  <c r="CB133" i="31"/>
  <c r="CB134" i="31"/>
  <c r="CB136" i="31"/>
  <c r="BU114" i="31"/>
  <c r="CB118" i="31"/>
  <c r="BU105" i="31"/>
  <c r="BU96" i="31"/>
  <c r="CB88" i="31"/>
  <c r="BU139" i="31"/>
  <c r="BU146" i="31"/>
  <c r="BU132" i="31"/>
  <c r="BU144" i="31"/>
  <c r="CB141" i="31"/>
  <c r="CB131" i="31"/>
  <c r="CB126" i="31"/>
  <c r="CB129" i="31"/>
  <c r="BU113" i="31"/>
  <c r="CB117" i="31"/>
  <c r="BU104" i="31"/>
  <c r="BU109" i="31"/>
  <c r="BU95" i="31"/>
  <c r="CB96" i="31"/>
  <c r="BU97" i="31"/>
  <c r="BU142" i="31"/>
  <c r="BU145" i="31"/>
  <c r="BU131" i="31"/>
  <c r="BU143" i="31"/>
  <c r="CB140" i="31"/>
  <c r="BU126" i="31"/>
  <c r="CB125" i="31"/>
  <c r="CB130" i="31"/>
  <c r="BU112" i="31"/>
  <c r="BU116" i="31"/>
  <c r="BU103" i="31"/>
  <c r="BU108" i="31"/>
  <c r="BU94" i="31"/>
  <c r="CB95" i="31"/>
  <c r="CB109" i="31"/>
  <c r="BU130" i="31"/>
  <c r="BU102" i="31"/>
  <c r="BU107" i="31"/>
  <c r="CB100" i="31"/>
  <c r="CB94" i="31"/>
  <c r="CB108" i="31"/>
  <c r="BU125" i="31"/>
  <c r="BU119" i="31"/>
  <c r="BU111" i="31"/>
  <c r="BU118" i="31"/>
  <c r="AL89" i="31"/>
  <c r="AN89" i="31"/>
  <c r="AD89" i="31"/>
  <c r="AN88" i="31"/>
  <c r="AD88" i="31"/>
  <c r="AB89" i="31"/>
  <c r="AB88" i="31"/>
  <c r="AL88" i="31"/>
  <c r="BT91" i="31"/>
  <c r="CA87" i="31"/>
  <c r="CA86" i="31"/>
  <c r="CA85" i="31"/>
  <c r="CA84" i="31"/>
  <c r="CA83" i="31"/>
  <c r="CA82" i="31"/>
  <c r="CA81" i="31"/>
  <c r="CA80" i="31"/>
  <c r="CA79" i="31"/>
  <c r="CA70" i="31"/>
  <c r="CA64" i="31"/>
  <c r="BT62" i="31"/>
  <c r="BT58" i="31"/>
  <c r="BT52" i="31"/>
  <c r="BT51" i="31"/>
  <c r="BT50" i="31"/>
  <c r="BT49" i="31"/>
  <c r="BT48" i="31"/>
  <c r="BT42" i="31"/>
  <c r="CA41" i="31"/>
  <c r="BT39" i="31"/>
  <c r="CA37" i="31"/>
  <c r="CA34" i="31"/>
  <c r="BT32" i="31"/>
  <c r="CA31" i="31"/>
  <c r="BT28" i="31"/>
  <c r="CA27" i="31"/>
  <c r="BT24" i="31"/>
  <c r="CA23" i="31"/>
  <c r="BT20" i="31"/>
  <c r="CA19" i="31"/>
  <c r="BT14" i="31"/>
  <c r="CA12" i="31"/>
  <c r="BT10" i="31"/>
  <c r="CA8" i="31"/>
  <c r="CA4" i="31"/>
  <c r="CA97" i="31"/>
  <c r="CA78" i="31"/>
  <c r="CA76" i="31"/>
  <c r="CA75" i="31"/>
  <c r="CA74" i="31"/>
  <c r="BT69" i="31"/>
  <c r="CA63" i="31"/>
  <c r="BT61" i="31"/>
  <c r="CA59" i="31"/>
  <c r="CA53" i="31"/>
  <c r="BT15" i="31"/>
  <c r="CA13" i="31"/>
  <c r="CA77" i="31"/>
  <c r="BT57" i="31"/>
  <c r="CA55" i="31"/>
  <c r="BT35" i="31"/>
  <c r="BT11" i="31"/>
  <c r="CA9" i="31"/>
  <c r="CA92" i="31"/>
  <c r="BT90" i="31"/>
  <c r="BT89" i="31"/>
  <c r="BT73" i="31"/>
  <c r="BT72" i="31"/>
  <c r="BT71" i="31"/>
  <c r="BT68" i="31"/>
  <c r="CA62" i="31"/>
  <c r="BT60" i="31"/>
  <c r="CA58" i="31"/>
  <c r="BT56" i="31"/>
  <c r="CA52" i="31"/>
  <c r="CA51" i="31"/>
  <c r="CA50" i="31"/>
  <c r="CA49" i="31"/>
  <c r="CA48" i="31"/>
  <c r="BT43" i="31"/>
  <c r="CA42" i="31"/>
  <c r="CA39" i="31"/>
  <c r="BT36" i="31"/>
  <c r="CA32" i="31"/>
  <c r="BT29" i="31"/>
  <c r="CA28" i="31"/>
  <c r="BT25" i="31"/>
  <c r="CA24" i="31"/>
  <c r="BT21" i="31"/>
  <c r="CA20" i="31"/>
  <c r="BT16" i="31"/>
  <c r="CA14" i="31"/>
  <c r="CA10" i="31"/>
  <c r="BT6" i="31"/>
  <c r="CA69" i="31"/>
  <c r="BT67" i="31"/>
  <c r="CA61" i="31"/>
  <c r="CA57" i="31"/>
  <c r="BT54" i="31"/>
  <c r="BT38" i="31"/>
  <c r="CA35" i="31"/>
  <c r="BT33" i="31"/>
  <c r="BT30" i="31"/>
  <c r="BT17" i="31"/>
  <c r="CA15" i="31"/>
  <c r="CA11" i="31"/>
  <c r="CA7" i="31"/>
  <c r="CA5" i="31"/>
  <c r="CA40" i="31"/>
  <c r="BT13" i="31"/>
  <c r="BT7" i="31"/>
  <c r="CA68" i="31"/>
  <c r="BT66" i="31"/>
  <c r="CA60" i="31"/>
  <c r="CA56" i="31"/>
  <c r="BT47" i="31"/>
  <c r="BT46" i="31"/>
  <c r="BT45" i="31"/>
  <c r="CA43" i="31"/>
  <c r="CA36" i="31"/>
  <c r="CA29" i="31"/>
  <c r="BT26" i="31"/>
  <c r="CA25" i="31"/>
  <c r="BT22" i="31"/>
  <c r="CA21" i="31"/>
  <c r="CA16" i="31"/>
  <c r="CA44" i="31"/>
  <c r="CA90" i="31"/>
  <c r="CA89" i="31"/>
  <c r="BT87" i="31"/>
  <c r="BT86" i="31"/>
  <c r="BT85" i="31"/>
  <c r="BT84" i="31"/>
  <c r="BT83" i="31"/>
  <c r="BT82" i="31"/>
  <c r="BT81" i="31"/>
  <c r="BT80" i="31"/>
  <c r="BT79" i="31"/>
  <c r="CA73" i="31"/>
  <c r="CA72" i="31"/>
  <c r="CA71" i="31"/>
  <c r="BT70" i="31"/>
  <c r="CA67" i="31"/>
  <c r="BT65" i="31"/>
  <c r="CA54" i="31"/>
  <c r="BT44" i="31"/>
  <c r="BT40" i="31"/>
  <c r="CA38" i="31"/>
  <c r="CA33" i="31"/>
  <c r="CA30" i="31"/>
  <c r="BT18" i="31"/>
  <c r="CA17" i="31"/>
  <c r="CA6" i="31"/>
  <c r="CA91" i="31"/>
  <c r="BT78" i="31"/>
  <c r="BT77" i="31"/>
  <c r="BT76" i="31"/>
  <c r="BT75" i="31"/>
  <c r="BT74" i="31"/>
  <c r="CA66" i="31"/>
  <c r="BT64" i="31"/>
  <c r="CA47" i="31"/>
  <c r="CA46" i="31"/>
  <c r="CA45" i="31"/>
  <c r="BT41" i="31"/>
  <c r="BT37" i="31"/>
  <c r="BT34" i="31"/>
  <c r="BT31" i="31"/>
  <c r="BT27" i="31"/>
  <c r="CA26" i="31"/>
  <c r="BT23" i="31"/>
  <c r="CA22" i="31"/>
  <c r="BT19" i="31"/>
  <c r="BT12" i="31"/>
  <c r="BT8" i="31"/>
  <c r="BT4" i="31"/>
  <c r="BT92" i="31"/>
  <c r="CA88" i="31"/>
  <c r="CA65" i="31"/>
  <c r="BT63" i="31"/>
  <c r="BT59" i="31"/>
  <c r="BT55" i="31"/>
  <c r="BT53" i="31"/>
  <c r="CA18" i="31"/>
  <c r="BT9" i="31"/>
  <c r="BT5" i="31"/>
  <c r="CA138" i="31"/>
  <c r="CA134" i="31"/>
  <c r="CA140" i="31"/>
  <c r="CA144" i="31"/>
  <c r="BT126" i="31"/>
  <c r="CA123" i="31"/>
  <c r="CA132" i="31"/>
  <c r="BT120" i="31"/>
  <c r="CA125" i="31"/>
  <c r="BT111" i="31"/>
  <c r="CA106" i="31"/>
  <c r="BT95" i="31"/>
  <c r="CA94" i="31"/>
  <c r="BT102" i="31"/>
  <c r="BT146" i="31"/>
  <c r="CA137" i="31"/>
  <c r="CA128" i="31"/>
  <c r="BT138" i="31"/>
  <c r="BT125" i="31"/>
  <c r="CA122" i="31"/>
  <c r="BT130" i="31"/>
  <c r="BT117" i="31"/>
  <c r="CA120" i="31"/>
  <c r="CA104" i="31"/>
  <c r="BT105" i="31"/>
  <c r="BT94" i="31"/>
  <c r="CA93" i="31"/>
  <c r="BT97" i="31"/>
  <c r="BT106" i="31"/>
  <c r="BT145" i="31"/>
  <c r="BT144" i="31"/>
  <c r="CA143" i="31"/>
  <c r="BT135" i="31"/>
  <c r="BT124" i="31"/>
  <c r="BT119" i="31"/>
  <c r="CA126" i="31"/>
  <c r="BT121" i="31"/>
  <c r="CA117" i="31"/>
  <c r="CA102" i="31"/>
  <c r="BT103" i="31"/>
  <c r="BT93" i="31"/>
  <c r="CA105" i="31"/>
  <c r="BT110" i="31"/>
  <c r="CA145" i="31"/>
  <c r="BT142" i="31"/>
  <c r="CA130" i="31"/>
  <c r="CA127" i="31"/>
  <c r="BT122" i="31"/>
  <c r="CA109" i="31"/>
  <c r="CA113" i="31"/>
  <c r="CA119" i="31"/>
  <c r="CA142" i="31"/>
  <c r="BT112" i="31"/>
  <c r="BT100" i="31"/>
  <c r="CA99" i="31"/>
  <c r="CA101" i="31"/>
  <c r="BT140" i="31"/>
  <c r="BT132" i="31"/>
  <c r="CA107" i="31"/>
  <c r="BT114" i="31"/>
  <c r="BT108" i="31"/>
  <c r="CA96" i="31"/>
  <c r="BT139" i="31"/>
  <c r="BT113" i="31"/>
  <c r="CA131" i="31"/>
  <c r="CA95" i="31"/>
  <c r="CA146" i="31"/>
  <c r="BT134" i="31"/>
  <c r="BT123" i="31"/>
  <c r="CA124" i="31"/>
  <c r="BT116" i="31"/>
  <c r="BT101" i="31"/>
  <c r="CA103" i="31"/>
  <c r="BT137" i="31"/>
  <c r="BT129" i="31"/>
  <c r="BT128" i="31"/>
  <c r="CA112" i="31"/>
  <c r="CA121" i="31"/>
  <c r="BT99" i="31"/>
  <c r="BT88" i="31"/>
  <c r="CA136" i="31"/>
  <c r="BT127" i="31"/>
  <c r="BT131" i="31"/>
  <c r="CA111" i="31"/>
  <c r="BT118" i="31"/>
  <c r="BT98" i="31"/>
  <c r="CA135" i="31"/>
  <c r="CA141" i="31"/>
  <c r="CA110" i="31"/>
  <c r="CA114" i="31"/>
  <c r="BT96" i="31"/>
  <c r="BT104" i="31"/>
  <c r="BT136" i="31"/>
  <c r="BT143" i="31"/>
  <c r="CA129" i="31"/>
  <c r="CA116" i="31"/>
  <c r="CA118" i="31"/>
  <c r="BT115" i="31"/>
  <c r="CA100" i="31"/>
  <c r="BT141" i="31"/>
  <c r="CA133" i="31"/>
  <c r="CA108" i="31"/>
  <c r="CA115" i="31"/>
  <c r="BT109" i="31"/>
  <c r="CA98" i="31"/>
  <c r="CA139" i="31"/>
  <c r="BT133" i="31"/>
  <c r="BT107" i="31"/>
  <c r="AF92" i="31"/>
  <c r="AF36" i="31"/>
  <c r="AZ46" i="31"/>
  <c r="AZ39" i="31"/>
  <c r="BE36" i="31"/>
  <c r="AZ32" i="31"/>
  <c r="BJ26" i="31"/>
  <c r="AU26" i="31"/>
  <c r="AZ23" i="31"/>
  <c r="BJ22" i="31"/>
  <c r="AU16" i="31"/>
  <c r="BE15" i="31"/>
  <c r="AZ12" i="31"/>
  <c r="BE11" i="31"/>
  <c r="AZ6" i="31"/>
  <c r="AU5" i="31"/>
  <c r="AZ35" i="31"/>
  <c r="AU31" i="31"/>
  <c r="O30" i="31"/>
  <c r="AZ28" i="31"/>
  <c r="AZ24" i="31"/>
  <c r="AU22" i="31"/>
  <c r="AZ19" i="31"/>
  <c r="BJ18" i="31"/>
  <c r="AU17" i="31"/>
  <c r="AZ8" i="31"/>
  <c r="BE5" i="31"/>
  <c r="AU34" i="31"/>
  <c r="BE29" i="31"/>
  <c r="BE21" i="31"/>
  <c r="BE16" i="31"/>
  <c r="BJ6" i="31"/>
  <c r="AZ45" i="31"/>
  <c r="AU43" i="31"/>
  <c r="BJ37" i="31"/>
  <c r="O31" i="31"/>
  <c r="BJ27" i="31"/>
  <c r="AU27" i="31"/>
  <c r="BJ23" i="31"/>
  <c r="AZ20" i="31"/>
  <c r="BJ19" i="31"/>
  <c r="AU18" i="31"/>
  <c r="BE17" i="31"/>
  <c r="AZ14" i="31"/>
  <c r="BJ12" i="31"/>
  <c r="AZ9" i="31"/>
  <c r="BJ8" i="31"/>
  <c r="BJ4" i="31"/>
  <c r="AU4" i="31"/>
  <c r="AZ37" i="31"/>
  <c r="BJ52" i="31"/>
  <c r="BJ50" i="31"/>
  <c r="BJ48" i="31"/>
  <c r="AZ33" i="31"/>
  <c r="AU32" i="31"/>
  <c r="AZ25" i="31"/>
  <c r="AU23" i="31"/>
  <c r="BE22" i="31"/>
  <c r="AZ15" i="31"/>
  <c r="BJ13" i="31"/>
  <c r="AZ10" i="31"/>
  <c r="BJ9" i="31"/>
  <c r="BJ11" i="31"/>
  <c r="BJ5" i="31"/>
  <c r="BJ30" i="31"/>
  <c r="AZ27" i="31"/>
  <c r="AZ18" i="31"/>
  <c r="BE10" i="31"/>
  <c r="BJ42" i="31"/>
  <c r="BJ39" i="31"/>
  <c r="AU35" i="31"/>
  <c r="BE31" i="31"/>
  <c r="AZ30" i="31"/>
  <c r="BJ28" i="31"/>
  <c r="AU28" i="31"/>
  <c r="BJ24" i="31"/>
  <c r="AU24" i="31"/>
  <c r="AZ21" i="31"/>
  <c r="BJ20" i="31"/>
  <c r="AU19" i="31"/>
  <c r="BE18" i="31"/>
  <c r="AZ16" i="31"/>
  <c r="BJ14" i="31"/>
  <c r="AU12" i="31"/>
  <c r="AZ11" i="31"/>
  <c r="BJ10" i="31"/>
  <c r="AU8" i="31"/>
  <c r="AZ7" i="31"/>
  <c r="BE6" i="31"/>
  <c r="AU6" i="31"/>
  <c r="BJ7" i="31"/>
  <c r="O29" i="31"/>
  <c r="BJ17" i="31"/>
  <c r="AU7" i="31"/>
  <c r="AZ4" i="31"/>
  <c r="AZ41" i="31"/>
  <c r="AU38" i="31"/>
  <c r="O32" i="31"/>
  <c r="AZ26" i="31"/>
  <c r="BE23" i="31"/>
  <c r="AU20" i="31"/>
  <c r="BE19" i="31"/>
  <c r="BJ15" i="31"/>
  <c r="AU13" i="31"/>
  <c r="BE12" i="31"/>
  <c r="AU9" i="31"/>
  <c r="BE8" i="31"/>
  <c r="AZ5" i="31"/>
  <c r="BE4" i="31"/>
  <c r="BE20" i="31"/>
  <c r="BE14" i="31"/>
  <c r="AU11" i="31"/>
  <c r="BE7" i="31"/>
  <c r="AZ34" i="31"/>
  <c r="AU33" i="31"/>
  <c r="BJ29" i="31"/>
  <c r="AU29" i="31"/>
  <c r="BJ25" i="31"/>
  <c r="AU25" i="31"/>
  <c r="AZ22" i="31"/>
  <c r="BJ21" i="31"/>
  <c r="AZ17" i="31"/>
  <c r="BJ16" i="31"/>
  <c r="AU14" i="31"/>
  <c r="BE13" i="31"/>
  <c r="AU10" i="31"/>
  <c r="BE9" i="31"/>
  <c r="AU40" i="31"/>
  <c r="AU30" i="31"/>
  <c r="AU21" i="31"/>
  <c r="AU15" i="31"/>
  <c r="AZ13" i="31"/>
  <c r="BE143" i="31"/>
  <c r="AZ135" i="31"/>
  <c r="AZ127" i="31"/>
  <c r="BE145" i="31"/>
  <c r="BJ139" i="31"/>
  <c r="AU146" i="31"/>
  <c r="BJ146" i="31"/>
  <c r="AU130" i="31"/>
  <c r="AZ125" i="31"/>
  <c r="AZ120" i="31"/>
  <c r="BE130" i="31"/>
  <c r="AZ113" i="31"/>
  <c r="BJ126" i="31"/>
  <c r="AU126" i="31"/>
  <c r="BE125" i="31"/>
  <c r="AZ108" i="31"/>
  <c r="AZ103" i="31"/>
  <c r="AZ118" i="31"/>
  <c r="AU109" i="31"/>
  <c r="AZ100" i="31"/>
  <c r="BE126" i="31"/>
  <c r="BE101" i="31"/>
  <c r="BE98" i="31"/>
  <c r="AU89" i="31"/>
  <c r="AU100" i="31"/>
  <c r="AZ90" i="31"/>
  <c r="AZ80" i="31"/>
  <c r="AU94" i="31"/>
  <c r="BJ91" i="31"/>
  <c r="BJ100" i="31"/>
  <c r="BE78" i="31"/>
  <c r="AZ92" i="31"/>
  <c r="AZ89" i="31"/>
  <c r="AU81" i="31"/>
  <c r="AU88" i="31"/>
  <c r="BJ74" i="31"/>
  <c r="BE67" i="31"/>
  <c r="AU59" i="31"/>
  <c r="AU69" i="31"/>
  <c r="AU61" i="31"/>
  <c r="BE71" i="31"/>
  <c r="BJ63" i="31"/>
  <c r="AZ54" i="31"/>
  <c r="AZ66" i="31"/>
  <c r="AZ74" i="31"/>
  <c r="AU73" i="31"/>
  <c r="AZ48" i="31"/>
  <c r="BE42" i="31"/>
  <c r="BJ54" i="31"/>
  <c r="AU46" i="31"/>
  <c r="AU52" i="31"/>
  <c r="BJ36" i="31"/>
  <c r="BE26" i="31"/>
  <c r="BE32" i="31"/>
  <c r="AZ43" i="31"/>
  <c r="BJ32" i="31"/>
  <c r="BE142" i="31"/>
  <c r="AZ134" i="31"/>
  <c r="AU144" i="31"/>
  <c r="BJ144" i="31"/>
  <c r="BJ138" i="31"/>
  <c r="AU145" i="31"/>
  <c r="BJ145" i="31"/>
  <c r="AU128" i="31"/>
  <c r="AZ124" i="31"/>
  <c r="AU118" i="31"/>
  <c r="BJ127" i="31"/>
  <c r="AZ112" i="31"/>
  <c r="BJ124" i="31"/>
  <c r="BE114" i="31"/>
  <c r="AU122" i="31"/>
  <c r="BJ107" i="31"/>
  <c r="AZ102" i="31"/>
  <c r="BE117" i="31"/>
  <c r="AU108" i="31"/>
  <c r="AZ99" i="31"/>
  <c r="AU113" i="31"/>
  <c r="BJ97" i="31"/>
  <c r="BE96" i="31"/>
  <c r="BE112" i="31"/>
  <c r="AU99" i="31"/>
  <c r="BJ87" i="31"/>
  <c r="AZ78" i="31"/>
  <c r="BE89" i="31"/>
  <c r="AZ88" i="31"/>
  <c r="BJ96" i="31"/>
  <c r="BE77" i="31"/>
  <c r="BE90" i="31"/>
  <c r="BE88" i="31"/>
  <c r="AU80" i="31"/>
  <c r="BJ82" i="31"/>
  <c r="AZ73" i="31"/>
  <c r="BE66" i="31"/>
  <c r="AU58" i="31"/>
  <c r="AU68" i="31"/>
  <c r="AU60" i="31"/>
  <c r="AU71" i="31"/>
  <c r="BJ62" i="31"/>
  <c r="AU55" i="31"/>
  <c r="AZ65" i="31"/>
  <c r="BE59" i="31"/>
  <c r="BE53" i="31"/>
  <c r="BJ43" i="31"/>
  <c r="BE40" i="31"/>
  <c r="BJ53" i="31"/>
  <c r="BJ59" i="31"/>
  <c r="AU51" i="31"/>
  <c r="AU37" i="31"/>
  <c r="BJ33" i="31"/>
  <c r="BE141" i="31"/>
  <c r="AZ133" i="31"/>
  <c r="AU143" i="31"/>
  <c r="BJ143" i="31"/>
  <c r="BE136" i="31"/>
  <c r="AZ144" i="31"/>
  <c r="AZ139" i="31"/>
  <c r="BJ134" i="31"/>
  <c r="AZ123" i="31"/>
  <c r="AU117" i="31"/>
  <c r="AU125" i="31"/>
  <c r="AZ111" i="31"/>
  <c r="BJ123" i="31"/>
  <c r="AU114" i="31"/>
  <c r="BJ121" i="31"/>
  <c r="AU123" i="31"/>
  <c r="AZ101" i="31"/>
  <c r="BJ116" i="31"/>
  <c r="AU119" i="31"/>
  <c r="AZ98" i="31"/>
  <c r="BE110" i="31"/>
  <c r="BE111" i="31"/>
  <c r="BE95" i="31"/>
  <c r="AU107" i="31"/>
  <c r="AU98" i="31"/>
  <c r="BJ86" i="31"/>
  <c r="AZ77" i="31"/>
  <c r="BJ88" i="31"/>
  <c r="AZ87" i="31"/>
  <c r="BJ93" i="31"/>
  <c r="BE76" i="31"/>
  <c r="BJ89" i="31"/>
  <c r="BE87" i="31"/>
  <c r="AU78" i="31"/>
  <c r="BJ81" i="31"/>
  <c r="AZ72" i="31"/>
  <c r="BE65" i="31"/>
  <c r="AU57" i="31"/>
  <c r="AU67" i="31"/>
  <c r="BE55" i="31"/>
  <c r="BJ69" i="31"/>
  <c r="BJ61" i="31"/>
  <c r="BJ90" i="31"/>
  <c r="AZ64" i="31"/>
  <c r="BE58" i="31"/>
  <c r="BJ57" i="31"/>
  <c r="BJ41" i="31"/>
  <c r="BE39" i="31"/>
  <c r="BE52" i="31"/>
  <c r="AZ53" i="31"/>
  <c r="AU50" i="31"/>
  <c r="BJ40" i="31"/>
  <c r="AZ31" i="31"/>
  <c r="BE28" i="31"/>
  <c r="BE34" i="31"/>
  <c r="BJ49" i="31"/>
  <c r="AU42" i="31"/>
  <c r="BJ34" i="31"/>
  <c r="BE140" i="31"/>
  <c r="AZ132" i="31"/>
  <c r="AU142" i="31"/>
  <c r="BJ142" i="31"/>
  <c r="BE135" i="31"/>
  <c r="AZ143" i="31"/>
  <c r="AZ138" i="31"/>
  <c r="BJ133" i="31"/>
  <c r="AZ122" i="31"/>
  <c r="AU116" i="31"/>
  <c r="BJ128" i="31"/>
  <c r="AZ110" i="31"/>
  <c r="BJ122" i="31"/>
  <c r="BJ125" i="31"/>
  <c r="AU121" i="31"/>
  <c r="AZ119" i="31"/>
  <c r="AU124" i="31"/>
  <c r="BJ114" i="31"/>
  <c r="AU110" i="31"/>
  <c r="AZ96" i="31"/>
  <c r="AZ106" i="31"/>
  <c r="AU105" i="31"/>
  <c r="BE94" i="31"/>
  <c r="AZ97" i="31"/>
  <c r="AU96" i="31"/>
  <c r="BJ85" i="31"/>
  <c r="AZ76" i="31"/>
  <c r="AU79" i="31"/>
  <c r="AZ86" i="31"/>
  <c r="BJ92" i="31"/>
  <c r="BE75" i="31"/>
  <c r="AZ79" i="31"/>
  <c r="BE86" i="31"/>
  <c r="AU77" i="31"/>
  <c r="BJ80" i="31"/>
  <c r="AZ71" i="31"/>
  <c r="BE64" i="31"/>
  <c r="AU56" i="31"/>
  <c r="AU66" i="31"/>
  <c r="BE113" i="31"/>
  <c r="BJ68" i="31"/>
  <c r="BJ60" i="31"/>
  <c r="BJ70" i="31"/>
  <c r="AZ63" i="31"/>
  <c r="BE57" i="31"/>
  <c r="BJ56" i="31"/>
  <c r="AU53" i="31"/>
  <c r="BE38" i="31"/>
  <c r="BE51" i="31"/>
  <c r="BJ47" i="31"/>
  <c r="AU49" i="31"/>
  <c r="BE35" i="31"/>
  <c r="BJ31" i="31"/>
  <c r="BJ77" i="31"/>
  <c r="BJ35" i="31"/>
  <c r="BJ137" i="31"/>
  <c r="AZ131" i="31"/>
  <c r="AU141" i="31"/>
  <c r="BJ141" i="31"/>
  <c r="BE134" i="31"/>
  <c r="AZ142" i="31"/>
  <c r="AU136" i="31"/>
  <c r="BJ131" i="31"/>
  <c r="BE119" i="31"/>
  <c r="AU131" i="31"/>
  <c r="BE127" i="31"/>
  <c r="AU137" i="31"/>
  <c r="BJ115" i="31"/>
  <c r="BJ120" i="31"/>
  <c r="BE118" i="31"/>
  <c r="AZ116" i="31"/>
  <c r="BE120" i="31"/>
  <c r="BJ113" i="31"/>
  <c r="AU104" i="31"/>
  <c r="AZ95" i="31"/>
  <c r="BE105" i="31"/>
  <c r="AU103" i="31"/>
  <c r="BE93" i="31"/>
  <c r="BE123" i="31"/>
  <c r="AU95" i="31"/>
  <c r="BJ84" i="31"/>
  <c r="AZ75" i="31"/>
  <c r="AU106" i="31"/>
  <c r="AZ85" i="31"/>
  <c r="AZ91" i="31"/>
  <c r="BE74" i="31"/>
  <c r="BJ73" i="31"/>
  <c r="BE85" i="31"/>
  <c r="AU76" i="31"/>
  <c r="BJ78" i="31"/>
  <c r="BJ71" i="31"/>
  <c r="BE63" i="31"/>
  <c r="AZ94" i="31"/>
  <c r="AU65" i="31"/>
  <c r="BE91" i="31"/>
  <c r="BJ67" i="31"/>
  <c r="AZ59" i="31"/>
  <c r="AZ70" i="31"/>
  <c r="AZ62" i="31"/>
  <c r="BE56" i="31"/>
  <c r="AZ52" i="31"/>
  <c r="BE47" i="31"/>
  <c r="BE37" i="31"/>
  <c r="BE50" i="31"/>
  <c r="BJ46" i="31"/>
  <c r="AU48" i="31"/>
  <c r="AZ40" i="31"/>
  <c r="AU36" i="31"/>
  <c r="BJ51" i="31"/>
  <c r="AU45" i="31"/>
  <c r="BE104" i="31"/>
  <c r="AU44" i="31"/>
  <c r="AZ146" i="31"/>
  <c r="BE139" i="31"/>
  <c r="AZ130" i="31"/>
  <c r="AU140" i="31"/>
  <c r="BJ140" i="31"/>
  <c r="BE133" i="31"/>
  <c r="AZ141" i="31"/>
  <c r="AU135" i="31"/>
  <c r="AU129" i="31"/>
  <c r="BJ135" i="31"/>
  <c r="BJ130" i="31"/>
  <c r="BJ117" i="31"/>
  <c r="AU132" i="31"/>
  <c r="AZ115" i="31"/>
  <c r="AU120" i="31"/>
  <c r="BJ109" i="31"/>
  <c r="AZ107" i="31"/>
  <c r="BE115" i="31"/>
  <c r="BJ112" i="31"/>
  <c r="AU102" i="31"/>
  <c r="AU112" i="31"/>
  <c r="BJ104" i="31"/>
  <c r="AU101" i="31"/>
  <c r="BE92" i="31"/>
  <c r="BE109" i="31"/>
  <c r="BJ119" i="31"/>
  <c r="BJ83" i="31"/>
  <c r="BE106" i="31"/>
  <c r="BJ99" i="31"/>
  <c r="AZ84" i="31"/>
  <c r="BE82" i="31"/>
  <c r="BJ72" i="31"/>
  <c r="BE84" i="31"/>
  <c r="AU75" i="31"/>
  <c r="AU70" i="31"/>
  <c r="BE62" i="31"/>
  <c r="BE79" i="31"/>
  <c r="AU64" i="31"/>
  <c r="AU87" i="31"/>
  <c r="BJ66" i="31"/>
  <c r="AZ58" i="31"/>
  <c r="AZ69" i="31"/>
  <c r="AZ61" i="31"/>
  <c r="BE54" i="31"/>
  <c r="AZ51" i="31"/>
  <c r="BE46" i="31"/>
  <c r="AU72" i="31"/>
  <c r="BE49" i="31"/>
  <c r="BJ45" i="31"/>
  <c r="BE43" i="31"/>
  <c r="AZ44" i="31"/>
  <c r="AU41" i="31"/>
  <c r="AZ38" i="31"/>
  <c r="BE24" i="31"/>
  <c r="AZ145" i="31"/>
  <c r="BE138" i="31"/>
  <c r="AZ129" i="31"/>
  <c r="AZ137" i="31"/>
  <c r="AU139" i="31"/>
  <c r="BE132" i="31"/>
  <c r="AZ140" i="31"/>
  <c r="BJ136" i="31"/>
  <c r="AU127" i="31"/>
  <c r="AU133" i="31"/>
  <c r="BE129" i="31"/>
  <c r="AZ117" i="31"/>
  <c r="BJ129" i="31"/>
  <c r="BE124" i="31"/>
  <c r="BE116" i="31"/>
  <c r="AZ109" i="31"/>
  <c r="AZ105" i="31"/>
  <c r="BE122" i="31"/>
  <c r="BJ111" i="31"/>
  <c r="BE97" i="31"/>
  <c r="BJ106" i="31"/>
  <c r="BE103" i="31"/>
  <c r="BE100" i="31"/>
  <c r="AU91" i="31"/>
  <c r="BE108" i="31"/>
  <c r="BE102" i="31"/>
  <c r="AZ82" i="31"/>
  <c r="BJ103" i="31"/>
  <c r="BJ95" i="31"/>
  <c r="AZ83" i="31"/>
  <c r="BE81" i="31"/>
  <c r="BJ94" i="31"/>
  <c r="BJ105" i="31"/>
  <c r="BE83" i="31"/>
  <c r="AU74" i="31"/>
  <c r="BJ76" i="31"/>
  <c r="BE69" i="31"/>
  <c r="BE61" i="31"/>
  <c r="BE73" i="31"/>
  <c r="AU63" i="31"/>
  <c r="AU85" i="31"/>
  <c r="BJ65" i="31"/>
  <c r="AZ57" i="31"/>
  <c r="AZ68" i="31"/>
  <c r="AZ60" i="31"/>
  <c r="AU86" i="31"/>
  <c r="AZ50" i="31"/>
  <c r="BE45" i="31"/>
  <c r="BJ58" i="31"/>
  <c r="BE48" i="31"/>
  <c r="BJ44" i="31"/>
  <c r="BE41" i="31"/>
  <c r="AZ42" i="31"/>
  <c r="AZ29" i="31"/>
  <c r="BJ38" i="31"/>
  <c r="BE25" i="31"/>
  <c r="BE30" i="31"/>
  <c r="BE144" i="31"/>
  <c r="AZ136" i="31"/>
  <c r="AZ128" i="31"/>
  <c r="BE146" i="31"/>
  <c r="AU138" i="31"/>
  <c r="BE131" i="31"/>
  <c r="AZ126" i="31"/>
  <c r="AZ104" i="31"/>
  <c r="BE107" i="31"/>
  <c r="BJ101" i="31"/>
  <c r="AU83" i="31"/>
  <c r="AZ55" i="31"/>
  <c r="AZ121" i="31"/>
  <c r="BE121" i="31"/>
  <c r="AU92" i="31"/>
  <c r="AU82" i="31"/>
  <c r="BJ64" i="31"/>
  <c r="AU47" i="31"/>
  <c r="AU134" i="31"/>
  <c r="BJ110" i="31"/>
  <c r="AZ81" i="31"/>
  <c r="BE70" i="31"/>
  <c r="AZ56" i="31"/>
  <c r="AU54" i="31"/>
  <c r="BE27" i="31"/>
  <c r="AZ114" i="31"/>
  <c r="AU111" i="31"/>
  <c r="BJ98" i="31"/>
  <c r="BJ75" i="31"/>
  <c r="AZ67" i="31"/>
  <c r="AZ36" i="31"/>
  <c r="AU39" i="31"/>
  <c r="BE128" i="31"/>
  <c r="AU97" i="31"/>
  <c r="AZ93" i="31"/>
  <c r="BE68" i="31"/>
  <c r="BJ55" i="31"/>
  <c r="BJ118" i="31"/>
  <c r="BJ102" i="31"/>
  <c r="BJ79" i="31"/>
  <c r="BE60" i="31"/>
  <c r="AU84" i="31"/>
  <c r="AZ47" i="31"/>
  <c r="BE33" i="31"/>
  <c r="BE137" i="31"/>
  <c r="AU115" i="31"/>
  <c r="BE99" i="31"/>
  <c r="BE80" i="31"/>
  <c r="BE72" i="31"/>
  <c r="AZ49" i="31"/>
  <c r="BJ132" i="31"/>
  <c r="BJ108" i="31"/>
  <c r="AU90" i="31"/>
  <c r="AU93" i="31"/>
  <c r="AU62" i="31"/>
  <c r="BE44" i="31"/>
  <c r="AL32" i="31"/>
  <c r="AN32" i="31"/>
  <c r="AD30" i="31"/>
  <c r="AL31" i="31"/>
  <c r="AB32" i="31"/>
  <c r="AB29" i="31"/>
  <c r="AD29" i="31"/>
  <c r="AD32" i="31"/>
  <c r="AL30" i="31"/>
  <c r="AN30" i="31"/>
  <c r="AN29" i="31"/>
  <c r="AB31" i="31"/>
  <c r="AL29" i="31"/>
  <c r="AD31" i="31"/>
  <c r="AB30" i="31"/>
  <c r="AN31" i="31"/>
  <c r="AT52" i="31"/>
  <c r="BI28" i="31"/>
  <c r="AT26" i="31"/>
  <c r="BD23" i="31"/>
  <c r="AT23" i="31"/>
  <c r="BI22" i="31"/>
  <c r="AY22" i="31"/>
  <c r="BD21" i="31"/>
  <c r="AT21" i="31"/>
  <c r="BI20" i="31"/>
  <c r="AY20" i="31"/>
  <c r="AY19" i="31"/>
  <c r="AT15" i="31"/>
  <c r="BI14" i="31"/>
  <c r="AY14" i="31"/>
  <c r="AT11" i="31"/>
  <c r="BI10" i="31"/>
  <c r="BD7" i="31"/>
  <c r="AT7" i="31"/>
  <c r="AT4" i="31"/>
  <c r="AY18" i="31"/>
  <c r="BI5" i="31"/>
  <c r="AY37" i="31"/>
  <c r="AY30" i="31"/>
  <c r="BD29" i="31"/>
  <c r="AY27" i="31"/>
  <c r="BI25" i="31"/>
  <c r="BD13" i="31"/>
  <c r="AY10" i="31"/>
  <c r="BD9" i="31"/>
  <c r="BD6" i="31"/>
  <c r="AY5" i="31"/>
  <c r="BD11" i="31"/>
  <c r="AY35" i="31"/>
  <c r="AT28" i="31"/>
  <c r="AY24" i="31"/>
  <c r="BD17" i="31"/>
  <c r="BD16" i="31"/>
  <c r="AT13" i="31"/>
  <c r="BI12" i="31"/>
  <c r="AY12" i="31"/>
  <c r="AT9" i="31"/>
  <c r="BI8" i="31"/>
  <c r="BI4" i="31"/>
  <c r="AY39" i="31"/>
  <c r="AY34" i="31"/>
  <c r="BI30" i="31"/>
  <c r="BI27" i="31"/>
  <c r="AT25" i="31"/>
  <c r="BD19" i="31"/>
  <c r="BD18" i="31"/>
  <c r="AT18" i="31"/>
  <c r="AT17" i="31"/>
  <c r="AT16" i="31"/>
  <c r="BI15" i="31"/>
  <c r="AY15" i="31"/>
  <c r="BI11" i="31"/>
  <c r="AY8" i="31"/>
  <c r="BI7" i="31"/>
  <c r="AT6" i="31"/>
  <c r="AY4" i="31"/>
  <c r="BI13" i="31"/>
  <c r="BI9" i="31"/>
  <c r="BI6" i="31"/>
  <c r="AY31" i="31"/>
  <c r="AY25" i="31"/>
  <c r="O20" i="31"/>
  <c r="AY17" i="31"/>
  <c r="BD15" i="31"/>
  <c r="BD46" i="31"/>
  <c r="AT38" i="31"/>
  <c r="BI35" i="31"/>
  <c r="AY33" i="31"/>
  <c r="BD31" i="31"/>
  <c r="AY29" i="31"/>
  <c r="AY26" i="31"/>
  <c r="BI24" i="31"/>
  <c r="BI23" i="31"/>
  <c r="AY23" i="31"/>
  <c r="BD22" i="31"/>
  <c r="AT22" i="31"/>
  <c r="BI21" i="31"/>
  <c r="AY21" i="31"/>
  <c r="BD20" i="31"/>
  <c r="AT20" i="31"/>
  <c r="AT19" i="31"/>
  <c r="BD14" i="31"/>
  <c r="AY11" i="31"/>
  <c r="BD10" i="31"/>
  <c r="AY7" i="31"/>
  <c r="BD5" i="31"/>
  <c r="AT14" i="31"/>
  <c r="AT10" i="31"/>
  <c r="BI19" i="31"/>
  <c r="BI34" i="31"/>
  <c r="AY32" i="31"/>
  <c r="AT27" i="31"/>
  <c r="AY13" i="31"/>
  <c r="AT5" i="31"/>
  <c r="O19" i="31"/>
  <c r="BD38" i="31"/>
  <c r="BI33" i="31"/>
  <c r="AY28" i="31"/>
  <c r="BI26" i="31"/>
  <c r="AT24" i="31"/>
  <c r="O18" i="31"/>
  <c r="BI17" i="31"/>
  <c r="O17" i="31"/>
  <c r="BI16" i="31"/>
  <c r="AY16" i="31"/>
  <c r="BD12" i="31"/>
  <c r="AY9" i="31"/>
  <c r="BD8" i="31"/>
  <c r="AY6" i="31"/>
  <c r="BD4" i="31"/>
  <c r="AY36" i="31"/>
  <c r="BI32" i="31"/>
  <c r="BI18" i="31"/>
  <c r="AT12" i="31"/>
  <c r="AT8" i="31"/>
  <c r="AT49" i="31"/>
  <c r="AT30" i="31"/>
  <c r="AT35" i="31"/>
  <c r="AY40" i="31"/>
  <c r="AY146" i="31"/>
  <c r="BD139" i="31"/>
  <c r="BD146" i="31"/>
  <c r="AT138" i="31"/>
  <c r="BD131" i="31"/>
  <c r="BD137" i="31"/>
  <c r="AY127" i="31"/>
  <c r="BI145" i="31"/>
  <c r="BI120" i="31"/>
  <c r="AT129" i="31"/>
  <c r="BI135" i="31"/>
  <c r="BD121" i="31"/>
  <c r="AT136" i="31"/>
  <c r="BD109" i="31"/>
  <c r="BI115" i="31"/>
  <c r="AT122" i="31"/>
  <c r="BI123" i="31"/>
  <c r="AY112" i="31"/>
  <c r="BI103" i="31"/>
  <c r="BI96" i="31"/>
  <c r="BD97" i="31"/>
  <c r="AY95" i="31"/>
  <c r="BI106" i="31"/>
  <c r="BD103" i="31"/>
  <c r="AT105" i="31"/>
  <c r="AT116" i="31"/>
  <c r="AT87" i="31"/>
  <c r="BI87" i="31"/>
  <c r="AT94" i="31"/>
  <c r="AY86" i="31"/>
  <c r="BI92" i="31"/>
  <c r="BD75" i="31"/>
  <c r="BD94" i="31"/>
  <c r="BI72" i="31"/>
  <c r="BD84" i="31"/>
  <c r="AT75" i="31"/>
  <c r="BI59" i="31"/>
  <c r="AT69" i="31"/>
  <c r="AT61" i="31"/>
  <c r="BI67" i="31"/>
  <c r="AY59" i="31"/>
  <c r="BI82" i="31"/>
  <c r="AY65" i="31"/>
  <c r="AY74" i="31"/>
  <c r="AT54" i="31"/>
  <c r="BI49" i="31"/>
  <c r="AT41" i="31"/>
  <c r="AY49" i="31"/>
  <c r="BD62" i="31"/>
  <c r="BD50" i="31"/>
  <c r="BD63" i="31"/>
  <c r="BI39" i="31"/>
  <c r="BD28" i="31"/>
  <c r="AT51" i="31"/>
  <c r="AT39" i="31"/>
  <c r="AT48" i="31"/>
  <c r="AY145" i="31"/>
  <c r="BD138" i="31"/>
  <c r="BD145" i="31"/>
  <c r="BI139" i="31"/>
  <c r="AT146" i="31"/>
  <c r="BI146" i="31"/>
  <c r="BD126" i="31"/>
  <c r="BI130" i="31"/>
  <c r="BD118" i="31"/>
  <c r="AT127" i="31"/>
  <c r="AT131" i="31"/>
  <c r="AT121" i="31"/>
  <c r="AY132" i="31"/>
  <c r="BD108" i="31"/>
  <c r="AT126" i="31"/>
  <c r="BI109" i="31"/>
  <c r="AT123" i="31"/>
  <c r="AY111" i="31"/>
  <c r="AY103" i="31"/>
  <c r="BI95" i="31"/>
  <c r="BI111" i="31"/>
  <c r="AY94" i="31"/>
  <c r="AT97" i="31"/>
  <c r="BI102" i="31"/>
  <c r="AT103" i="31"/>
  <c r="BD112" i="31"/>
  <c r="AT86" i="31"/>
  <c r="BI86" i="31"/>
  <c r="BD89" i="31"/>
  <c r="AY85" i="31"/>
  <c r="AY91" i="31"/>
  <c r="BD74" i="31"/>
  <c r="AT93" i="31"/>
  <c r="BI71" i="31"/>
  <c r="BD83" i="31"/>
  <c r="AT74" i="31"/>
  <c r="BI58" i="31"/>
  <c r="AT68" i="31"/>
  <c r="AT60" i="31"/>
  <c r="BI66" i="31"/>
  <c r="AY58" i="31"/>
  <c r="BI77" i="31"/>
  <c r="AY64" i="31"/>
  <c r="AY71" i="31"/>
  <c r="AY78" i="31"/>
  <c r="BI48" i="31"/>
  <c r="BD69" i="31"/>
  <c r="AY48" i="31"/>
  <c r="AT57" i="31"/>
  <c r="BD49" i="31"/>
  <c r="AY53" i="31"/>
  <c r="BI38" i="31"/>
  <c r="AT29" i="31"/>
  <c r="BD43" i="31"/>
  <c r="AT32" i="31"/>
  <c r="BD39" i="31"/>
  <c r="AT50" i="31"/>
  <c r="BD144" i="31"/>
  <c r="AT144" i="31"/>
  <c r="BI144" i="31"/>
  <c r="BI138" i="31"/>
  <c r="AT145" i="31"/>
  <c r="AY134" i="31"/>
  <c r="BD125" i="31"/>
  <c r="AY130" i="31"/>
  <c r="BD117" i="31"/>
  <c r="AY126" i="31"/>
  <c r="AY133" i="31"/>
  <c r="BD120" i="31"/>
  <c r="AY138" i="31"/>
  <c r="BD123" i="31"/>
  <c r="BD114" i="31"/>
  <c r="AY109" i="31"/>
  <c r="AY119" i="31"/>
  <c r="AY110" i="31"/>
  <c r="BD102" i="31"/>
  <c r="BI94" i="31"/>
  <c r="AT111" i="31"/>
  <c r="AY93" i="31"/>
  <c r="AT113" i="31"/>
  <c r="AY102" i="31"/>
  <c r="AT101" i="31"/>
  <c r="AT107" i="31"/>
  <c r="AT85" i="31"/>
  <c r="BI85" i="31"/>
  <c r="AT89" i="31"/>
  <c r="AY84" i="31"/>
  <c r="BD82" i="31"/>
  <c r="AT73" i="31"/>
  <c r="AY92" i="31"/>
  <c r="BD93" i="31"/>
  <c r="AT82" i="31"/>
  <c r="BD70" i="31"/>
  <c r="BI57" i="31"/>
  <c r="AT67" i="31"/>
  <c r="BD55" i="31"/>
  <c r="BI65" i="31"/>
  <c r="AY57" i="31"/>
  <c r="BI70" i="31"/>
  <c r="AY63" i="31"/>
  <c r="BD59" i="31"/>
  <c r="BD68" i="31"/>
  <c r="AY47" i="31"/>
  <c r="BD65" i="31"/>
  <c r="BI43" i="31"/>
  <c r="BI54" i="31"/>
  <c r="BD48" i="31"/>
  <c r="BI47" i="31"/>
  <c r="BI37" i="31"/>
  <c r="BD32" i="31"/>
  <c r="AT42" i="31"/>
  <c r="AY41" i="31"/>
  <c r="AY42" i="31"/>
  <c r="BD143" i="31"/>
  <c r="AT143" i="31"/>
  <c r="BI143" i="31"/>
  <c r="BD136" i="31"/>
  <c r="AY144" i="31"/>
  <c r="BD130" i="31"/>
  <c r="AY139" i="31"/>
  <c r="BD129" i="31"/>
  <c r="BD116" i="31"/>
  <c r="AY125" i="31"/>
  <c r="BI132" i="31"/>
  <c r="AT120" i="31"/>
  <c r="BI134" i="31"/>
  <c r="BI119" i="31"/>
  <c r="AT114" i="31"/>
  <c r="BI108" i="31"/>
  <c r="AY131" i="31"/>
  <c r="BD113" i="31"/>
  <c r="BI101" i="31"/>
  <c r="BD122" i="31"/>
  <c r="AY107" i="31"/>
  <c r="AY115" i="31"/>
  <c r="BD110" i="31"/>
  <c r="BD101" i="31"/>
  <c r="BD100" i="31"/>
  <c r="AY97" i="31"/>
  <c r="AT84" i="31"/>
  <c r="BI84" i="31"/>
  <c r="BI88" i="31"/>
  <c r="AY83" i="31"/>
  <c r="BD81" i="31"/>
  <c r="AT72" i="31"/>
  <c r="BD90" i="31"/>
  <c r="AY89" i="31"/>
  <c r="AT81" i="31"/>
  <c r="BI80" i="31"/>
  <c r="BI56" i="31"/>
  <c r="AT66" i="31"/>
  <c r="AY75" i="31"/>
  <c r="BI64" i="31"/>
  <c r="AY56" i="31"/>
  <c r="AY70" i="31"/>
  <c r="AY62" i="31"/>
  <c r="BD58" i="31"/>
  <c r="BD64" i="31"/>
  <c r="AY46" i="31"/>
  <c r="BD61" i="31"/>
  <c r="BI41" i="31"/>
  <c r="BI53" i="31"/>
  <c r="AT47" i="31"/>
  <c r="BI46" i="31"/>
  <c r="BI36" i="31"/>
  <c r="BD33" i="31"/>
  <c r="AY43" i="31"/>
  <c r="BI31" i="31"/>
  <c r="BD36" i="31"/>
  <c r="BD42" i="31"/>
  <c r="AT33" i="31"/>
  <c r="BD142" i="31"/>
  <c r="AT142" i="31"/>
  <c r="BI142" i="31"/>
  <c r="BD135" i="31"/>
  <c r="AY143" i="31"/>
  <c r="BI129" i="31"/>
  <c r="BI136" i="31"/>
  <c r="BI128" i="31"/>
  <c r="BD115" i="31"/>
  <c r="AY124" i="31"/>
  <c r="AT135" i="31"/>
  <c r="AT119" i="31"/>
  <c r="AY121" i="31"/>
  <c r="AT118" i="31"/>
  <c r="BI117" i="31"/>
  <c r="AY108" i="31"/>
  <c r="BI124" i="31"/>
  <c r="AT106" i="31"/>
  <c r="AY101" i="31"/>
  <c r="BI110" i="31"/>
  <c r="AY100" i="31"/>
  <c r="BI112" i="31"/>
  <c r="AY106" i="31"/>
  <c r="BI97" i="31"/>
  <c r="BD99" i="31"/>
  <c r="BD92" i="31"/>
  <c r="AT83" i="31"/>
  <c r="BI83" i="31"/>
  <c r="AT79" i="31"/>
  <c r="BI79" i="31"/>
  <c r="BD80" i="31"/>
  <c r="BD107" i="31"/>
  <c r="AT90" i="31"/>
  <c r="BD88" i="31"/>
  <c r="AT80" i="31"/>
  <c r="BI75" i="31"/>
  <c r="BI81" i="31"/>
  <c r="AT65" i="31"/>
  <c r="BD71" i="31"/>
  <c r="BI63" i="31"/>
  <c r="BI78" i="31"/>
  <c r="AY69" i="31"/>
  <c r="AY61" i="31"/>
  <c r="BD57" i="31"/>
  <c r="BD60" i="31"/>
  <c r="AY45" i="31"/>
  <c r="BD56" i="31"/>
  <c r="AY54" i="31"/>
  <c r="AT58" i="31"/>
  <c r="AT46" i="31"/>
  <c r="BI45" i="31"/>
  <c r="BD24" i="31"/>
  <c r="BD34" i="31"/>
  <c r="AT139" i="31"/>
  <c r="BI121" i="31"/>
  <c r="BD41" i="31"/>
  <c r="BD141" i="31"/>
  <c r="AT141" i="31"/>
  <c r="BI141" i="31"/>
  <c r="BD134" i="31"/>
  <c r="AY142" i="31"/>
  <c r="AY129" i="31"/>
  <c r="AY135" i="31"/>
  <c r="AY128" i="31"/>
  <c r="AY136" i="31"/>
  <c r="AY123" i="31"/>
  <c r="AT133" i="31"/>
  <c r="AT125" i="31"/>
  <c r="AY120" i="31"/>
  <c r="AT130" i="31"/>
  <c r="AT117" i="31"/>
  <c r="BI107" i="31"/>
  <c r="AT124" i="31"/>
  <c r="BI105" i="31"/>
  <c r="BI100" i="31"/>
  <c r="AT110" i="31"/>
  <c r="AY99" i="31"/>
  <c r="AT112" i="31"/>
  <c r="BD105" i="31"/>
  <c r="AY88" i="31"/>
  <c r="BD98" i="31"/>
  <c r="BD91" i="31"/>
  <c r="BD79" i="31"/>
  <c r="AY82" i="31"/>
  <c r="AT98" i="31"/>
  <c r="BI114" i="31"/>
  <c r="BD78" i="31"/>
  <c r="AT100" i="31"/>
  <c r="BI89" i="31"/>
  <c r="BD87" i="31"/>
  <c r="AT78" i="31"/>
  <c r="AY55" i="31"/>
  <c r="AY76" i="31"/>
  <c r="AT64" i="31"/>
  <c r="AT71" i="31"/>
  <c r="BI62" i="31"/>
  <c r="AY73" i="31"/>
  <c r="AY68" i="31"/>
  <c r="AY60" i="31"/>
  <c r="AT70" i="31"/>
  <c r="BI52" i="31"/>
  <c r="AY44" i="31"/>
  <c r="AY52" i="31"/>
  <c r="AT53" i="31"/>
  <c r="AT56" i="31"/>
  <c r="AT45" i="31"/>
  <c r="BI44" i="31"/>
  <c r="BD25" i="31"/>
  <c r="BD30" i="31"/>
  <c r="BD35" i="31"/>
  <c r="BD45" i="31"/>
  <c r="BD44" i="31"/>
  <c r="AT31" i="31"/>
  <c r="AY140" i="31"/>
  <c r="BI131" i="31"/>
  <c r="AT34" i="31"/>
  <c r="AT37" i="31"/>
  <c r="BD140" i="31"/>
  <c r="AT140" i="31"/>
  <c r="BI140" i="31"/>
  <c r="BD133" i="31"/>
  <c r="AY141" i="31"/>
  <c r="BD128" i="31"/>
  <c r="AT134" i="31"/>
  <c r="BD127" i="31"/>
  <c r="BI133" i="31"/>
  <c r="AY122" i="31"/>
  <c r="AT128" i="31"/>
  <c r="BI118" i="31"/>
  <c r="BI116" i="31"/>
  <c r="BD124" i="31"/>
  <c r="AT115" i="31"/>
  <c r="BD106" i="31"/>
  <c r="AY114" i="31"/>
  <c r="AY105" i="31"/>
  <c r="BI99" i="31"/>
  <c r="AT104" i="31"/>
  <c r="AY98" i="31"/>
  <c r="AT109" i="31"/>
  <c r="BI104" i="31"/>
  <c r="BI113" i="31"/>
  <c r="BD96" i="31"/>
  <c r="AT91" i="31"/>
  <c r="AT92" i="31"/>
  <c r="AY81" i="31"/>
  <c r="BI91" i="31"/>
  <c r="AT99" i="31"/>
  <c r="BD77" i="31"/>
  <c r="AT96" i="31"/>
  <c r="AY79" i="31"/>
  <c r="BD86" i="31"/>
  <c r="AT77" i="31"/>
  <c r="AT88" i="31"/>
  <c r="BD73" i="31"/>
  <c r="AT63" i="31"/>
  <c r="BI69" i="31"/>
  <c r="BI61" i="31"/>
  <c r="AY72" i="31"/>
  <c r="AY67" i="31"/>
  <c r="BI55" i="31"/>
  <c r="AT59" i="31"/>
  <c r="BI51" i="31"/>
  <c r="BD53" i="31"/>
  <c r="AY51" i="31"/>
  <c r="BI74" i="31"/>
  <c r="BD52" i="31"/>
  <c r="AT44" i="31"/>
  <c r="BI42" i="31"/>
  <c r="BD26" i="31"/>
  <c r="AT36" i="31"/>
  <c r="BI29" i="31"/>
  <c r="AT40" i="31"/>
  <c r="BD47" i="31"/>
  <c r="AY38" i="31"/>
  <c r="AT137" i="31"/>
  <c r="AY137" i="31"/>
  <c r="BD132" i="31"/>
  <c r="AT132" i="31"/>
  <c r="BI125" i="31"/>
  <c r="BI98" i="31"/>
  <c r="AY90" i="31"/>
  <c r="AT76" i="31"/>
  <c r="BI76" i="31"/>
  <c r="BI40" i="31"/>
  <c r="AY118" i="31"/>
  <c r="AT102" i="31"/>
  <c r="AY80" i="31"/>
  <c r="AY77" i="31"/>
  <c r="BD54" i="31"/>
  <c r="BD27" i="31"/>
  <c r="BD40" i="31"/>
  <c r="AY116" i="31"/>
  <c r="AY96" i="31"/>
  <c r="AY87" i="31"/>
  <c r="BD72" i="31"/>
  <c r="BI50" i="31"/>
  <c r="BD37" i="31"/>
  <c r="AY117" i="31"/>
  <c r="AT108" i="31"/>
  <c r="BI93" i="31"/>
  <c r="AT62" i="31"/>
  <c r="AT43" i="31"/>
  <c r="BD111" i="31"/>
  <c r="BI122" i="31"/>
  <c r="AY104" i="31"/>
  <c r="BD76" i="31"/>
  <c r="BI68" i="31"/>
  <c r="AY50" i="31"/>
  <c r="BI137" i="31"/>
  <c r="BI126" i="31"/>
  <c r="AT95" i="31"/>
  <c r="BI60" i="31"/>
  <c r="BD66" i="31"/>
  <c r="BI127" i="31"/>
  <c r="AY113" i="31"/>
  <c r="BD95" i="31"/>
  <c r="BI73" i="31"/>
  <c r="AT55" i="31"/>
  <c r="BD51" i="31"/>
  <c r="BD119" i="31"/>
  <c r="BD104" i="31"/>
  <c r="BI90" i="31"/>
  <c r="BD85" i="31"/>
  <c r="AY66" i="31"/>
  <c r="BD67" i="31"/>
  <c r="AF24" i="31"/>
  <c r="AD20" i="31"/>
  <c r="AN18" i="31"/>
  <c r="AD17" i="31"/>
  <c r="AN20" i="31"/>
  <c r="AD19" i="31"/>
  <c r="AL18" i="31"/>
  <c r="AB17" i="31"/>
  <c r="AL20" i="31"/>
  <c r="AB19" i="31"/>
  <c r="AL19" i="31"/>
  <c r="AN19" i="31"/>
  <c r="AB20" i="31"/>
  <c r="AL17" i="31"/>
  <c r="AN17" i="31"/>
  <c r="AB18" i="31"/>
  <c r="AD18" i="31"/>
  <c r="AD79" i="31"/>
  <c r="AD80" i="31"/>
  <c r="AL80" i="31"/>
  <c r="AN79" i="31"/>
  <c r="AB79" i="31"/>
  <c r="AB80" i="31"/>
  <c r="AL79" i="31"/>
  <c r="AN80" i="31"/>
  <c r="BS83" i="31"/>
  <c r="BZ82" i="31"/>
  <c r="BS81" i="31"/>
  <c r="BS70" i="31"/>
  <c r="BZ66" i="31"/>
  <c r="BS63" i="31"/>
  <c r="BS59" i="31"/>
  <c r="BS55" i="31"/>
  <c r="BZ52" i="31"/>
  <c r="BZ48" i="31"/>
  <c r="BZ46" i="31"/>
  <c r="BS38" i="31"/>
  <c r="BZ37" i="31"/>
  <c r="BS35" i="31"/>
  <c r="BZ24" i="31"/>
  <c r="BZ23" i="31"/>
  <c r="BZ21" i="31"/>
  <c r="BS13" i="31"/>
  <c r="BS9" i="31"/>
  <c r="BS6" i="31"/>
  <c r="BZ89" i="31"/>
  <c r="BS78" i="31"/>
  <c r="BZ75" i="31"/>
  <c r="BS74" i="31"/>
  <c r="BZ73" i="31"/>
  <c r="BS72" i="31"/>
  <c r="BS68" i="31"/>
  <c r="BZ63" i="31"/>
  <c r="BS60" i="31"/>
  <c r="BZ59" i="31"/>
  <c r="BS56" i="31"/>
  <c r="BZ55" i="31"/>
  <c r="BS51" i="31"/>
  <c r="BZ38" i="31"/>
  <c r="BZ35" i="31"/>
  <c r="BS34" i="31"/>
  <c r="BS29" i="31"/>
  <c r="BS26" i="31"/>
  <c r="BS17" i="31"/>
  <c r="BS16" i="31"/>
  <c r="BZ13" i="31"/>
  <c r="BZ9" i="31"/>
  <c r="BZ6" i="31"/>
  <c r="BZ36" i="31"/>
  <c r="BZ81" i="31"/>
  <c r="BS80" i="31"/>
  <c r="BZ70" i="31"/>
  <c r="BZ68" i="31"/>
  <c r="BS65" i="31"/>
  <c r="BZ60" i="31"/>
  <c r="BZ56" i="31"/>
  <c r="BZ51" i="31"/>
  <c r="BS45" i="31"/>
  <c r="BS39" i="31"/>
  <c r="BZ34" i="31"/>
  <c r="BS33" i="31"/>
  <c r="BZ29" i="31"/>
  <c r="BZ26" i="31"/>
  <c r="BS19" i="31"/>
  <c r="BS18" i="31"/>
  <c r="BZ17" i="31"/>
  <c r="BZ16" i="31"/>
  <c r="BS5" i="31"/>
  <c r="BS48" i="31"/>
  <c r="BZ78" i="31"/>
  <c r="BS77" i="31"/>
  <c r="BZ74" i="31"/>
  <c r="BZ72" i="31"/>
  <c r="BS71" i="31"/>
  <c r="BZ65" i="31"/>
  <c r="BS62" i="31"/>
  <c r="BS58" i="31"/>
  <c r="BS50" i="31"/>
  <c r="BZ45" i="31"/>
  <c r="BZ39" i="31"/>
  <c r="BZ33" i="31"/>
  <c r="BS32" i="31"/>
  <c r="BS28" i="31"/>
  <c r="BS22" i="31"/>
  <c r="BS20" i="31"/>
  <c r="BZ19" i="31"/>
  <c r="BZ18" i="31"/>
  <c r="BS14" i="31"/>
  <c r="BS10" i="31"/>
  <c r="BZ5" i="31"/>
  <c r="BS4" i="31"/>
  <c r="BZ11" i="31"/>
  <c r="BZ7" i="31"/>
  <c r="BS102" i="31"/>
  <c r="BS87" i="31"/>
  <c r="BZ80" i="31"/>
  <c r="BS67" i="31"/>
  <c r="BZ62" i="31"/>
  <c r="BZ58" i="31"/>
  <c r="BS53" i="31"/>
  <c r="BZ50" i="31"/>
  <c r="BS43" i="31"/>
  <c r="BS42" i="31"/>
  <c r="BS41" i="31"/>
  <c r="BZ32" i="31"/>
  <c r="BZ28" i="31"/>
  <c r="BS25" i="31"/>
  <c r="BZ22" i="31"/>
  <c r="BZ20" i="31"/>
  <c r="BZ14" i="31"/>
  <c r="BZ10" i="31"/>
  <c r="BS12" i="31"/>
  <c r="BS24" i="31"/>
  <c r="BZ15" i="31"/>
  <c r="BS91" i="31"/>
  <c r="BZ88" i="31"/>
  <c r="BS86" i="31"/>
  <c r="BS79" i="31"/>
  <c r="BZ77" i="31"/>
  <c r="BS76" i="31"/>
  <c r="BZ71" i="31"/>
  <c r="BZ67" i="31"/>
  <c r="BS64" i="31"/>
  <c r="BZ53" i="31"/>
  <c r="BS49" i="31"/>
  <c r="BS47" i="31"/>
  <c r="BS44" i="31"/>
  <c r="BZ43" i="31"/>
  <c r="BZ42" i="31"/>
  <c r="BZ41" i="31"/>
  <c r="BS40" i="31"/>
  <c r="BS31" i="31"/>
  <c r="BZ25" i="31"/>
  <c r="BS8" i="31"/>
  <c r="BS85" i="31"/>
  <c r="BS82" i="31"/>
  <c r="BS69" i="31"/>
  <c r="BZ64" i="31"/>
  <c r="BS61" i="31"/>
  <c r="BS57" i="31"/>
  <c r="BS54" i="31"/>
  <c r="BZ49" i="31"/>
  <c r="BZ47" i="31"/>
  <c r="BZ44" i="31"/>
  <c r="BZ40" i="31"/>
  <c r="BS36" i="31"/>
  <c r="BZ31" i="31"/>
  <c r="BS30" i="31"/>
  <c r="BS27" i="31"/>
  <c r="BS15" i="31"/>
  <c r="BZ12" i="31"/>
  <c r="BS11" i="31"/>
  <c r="BZ8" i="31"/>
  <c r="BS7" i="31"/>
  <c r="BZ4" i="31"/>
  <c r="BS89" i="31"/>
  <c r="BS84" i="31"/>
  <c r="BZ79" i="31"/>
  <c r="BZ76" i="31"/>
  <c r="BS75" i="31"/>
  <c r="BS73" i="31"/>
  <c r="BZ69" i="31"/>
  <c r="BS66" i="31"/>
  <c r="BZ61" i="31"/>
  <c r="BZ57" i="31"/>
  <c r="BZ54" i="31"/>
  <c r="BS52" i="31"/>
  <c r="BS46" i="31"/>
  <c r="BS37" i="31"/>
  <c r="BZ30" i="31"/>
  <c r="BZ27" i="31"/>
  <c r="BS23" i="31"/>
  <c r="BS21" i="31"/>
  <c r="BZ142" i="31"/>
  <c r="BS145" i="31"/>
  <c r="BZ135" i="31"/>
  <c r="BS130" i="31"/>
  <c r="BZ127" i="31"/>
  <c r="BS120" i="31"/>
  <c r="BS144" i="31"/>
  <c r="BS110" i="31"/>
  <c r="BZ107" i="31"/>
  <c r="BZ114" i="31"/>
  <c r="BS105" i="31"/>
  <c r="BS94" i="31"/>
  <c r="BZ94" i="31"/>
  <c r="BS97" i="31"/>
  <c r="BZ141" i="31"/>
  <c r="BZ146" i="31"/>
  <c r="BZ134" i="31"/>
  <c r="BS140" i="31"/>
  <c r="BS132" i="31"/>
  <c r="BZ118" i="31"/>
  <c r="BZ121" i="31"/>
  <c r="BZ126" i="31"/>
  <c r="BZ106" i="31"/>
  <c r="BS106" i="31"/>
  <c r="BS103" i="31"/>
  <c r="BS93" i="31"/>
  <c r="BZ93" i="31"/>
  <c r="BZ84" i="31"/>
  <c r="BS104" i="31"/>
  <c r="BZ128" i="31"/>
  <c r="BZ140" i="31"/>
  <c r="BZ145" i="31"/>
  <c r="BZ133" i="31"/>
  <c r="BS133" i="31"/>
  <c r="BS127" i="31"/>
  <c r="BS129" i="31"/>
  <c r="BZ120" i="31"/>
  <c r="BZ124" i="31"/>
  <c r="BZ97" i="31"/>
  <c r="BS101" i="31"/>
  <c r="BZ111" i="31"/>
  <c r="BZ92" i="31"/>
  <c r="BS88" i="31"/>
  <c r="BZ91" i="31"/>
  <c r="BS139" i="31"/>
  <c r="BS136" i="31"/>
  <c r="BZ132" i="31"/>
  <c r="BS131" i="31"/>
  <c r="BS128" i="31"/>
  <c r="BZ117" i="31"/>
  <c r="BZ115" i="31"/>
  <c r="BS117" i="31"/>
  <c r="BS116" i="31"/>
  <c r="BZ104" i="31"/>
  <c r="BS100" i="31"/>
  <c r="BZ100" i="31"/>
  <c r="BZ112" i="31"/>
  <c r="BZ85" i="31"/>
  <c r="BZ90" i="31"/>
  <c r="BS138" i="31"/>
  <c r="BS135" i="31"/>
  <c r="BZ131" i="31"/>
  <c r="BS143" i="31"/>
  <c r="BS126" i="31"/>
  <c r="BS115" i="31"/>
  <c r="BS114" i="31"/>
  <c r="BS122" i="31"/>
  <c r="BZ113" i="31"/>
  <c r="BZ102" i="31"/>
  <c r="BS99" i="31"/>
  <c r="BZ99" i="31"/>
  <c r="BZ105" i="31"/>
  <c r="BZ139" i="31"/>
  <c r="BS134" i="31"/>
  <c r="BZ130" i="31"/>
  <c r="BZ119" i="31"/>
  <c r="BZ125" i="31"/>
  <c r="BS109" i="31"/>
  <c r="BS113" i="31"/>
  <c r="BS123" i="31"/>
  <c r="BZ122" i="31"/>
  <c r="BZ116" i="31"/>
  <c r="BS98" i="31"/>
  <c r="BZ98" i="31"/>
  <c r="BZ103" i="31"/>
  <c r="BZ86" i="31"/>
  <c r="BS90" i="31"/>
  <c r="BZ144" i="31"/>
  <c r="BZ138" i="31"/>
  <c r="BS137" i="31"/>
  <c r="BZ137" i="31"/>
  <c r="BS141" i="31"/>
  <c r="BS124" i="31"/>
  <c r="BS108" i="31"/>
  <c r="BS112" i="31"/>
  <c r="BZ109" i="31"/>
  <c r="BS119" i="31"/>
  <c r="BZ123" i="31"/>
  <c r="BS96" i="31"/>
  <c r="BZ96" i="31"/>
  <c r="BZ101" i="31"/>
  <c r="BS92" i="31"/>
  <c r="BS107" i="31"/>
  <c r="BZ83" i="31"/>
  <c r="BS111" i="31"/>
  <c r="BZ143" i="31"/>
  <c r="BZ108" i="31"/>
  <c r="BS146" i="31"/>
  <c r="BS118" i="31"/>
  <c r="BS95" i="31"/>
  <c r="BZ136" i="31"/>
  <c r="BZ110" i="31"/>
  <c r="BS142" i="31"/>
  <c r="BZ87" i="31"/>
  <c r="BZ129" i="31"/>
  <c r="BZ95" i="31"/>
  <c r="BS121" i="31"/>
  <c r="BS125" i="31"/>
  <c r="AF83" i="31"/>
  <c r="I138" i="24"/>
  <c r="G138" i="24"/>
  <c r="H138" i="24"/>
  <c r="H120" i="24"/>
  <c r="I120" i="24"/>
  <c r="G120" i="24"/>
  <c r="CC113" i="25"/>
  <c r="BW108" i="29"/>
  <c r="BW104" i="29"/>
  <c r="BW100" i="29"/>
  <c r="BW96" i="29"/>
  <c r="BW92" i="29"/>
  <c r="BW88" i="29"/>
  <c r="BW84" i="29"/>
  <c r="BW80" i="29"/>
  <c r="BW76" i="29"/>
  <c r="BW72" i="29"/>
  <c r="BW68" i="29"/>
  <c r="BW64" i="29"/>
  <c r="BW60" i="29"/>
  <c r="BW56" i="29"/>
  <c r="BW52" i="29"/>
  <c r="BW48" i="29"/>
  <c r="BW44" i="29"/>
  <c r="BW40" i="29"/>
  <c r="BW36" i="29"/>
  <c r="BW32" i="29"/>
  <c r="BW28" i="29"/>
  <c r="BW24" i="29"/>
  <c r="BW20" i="29"/>
  <c r="BW16" i="29"/>
  <c r="BW12" i="29"/>
  <c r="BW8" i="29"/>
  <c r="BW4" i="29"/>
  <c r="BW107" i="29"/>
  <c r="BW103" i="29"/>
  <c r="BW99" i="29"/>
  <c r="BW95" i="29"/>
  <c r="BW91" i="29"/>
  <c r="BW87" i="29"/>
  <c r="BW83" i="29"/>
  <c r="BW79" i="29"/>
  <c r="BW75" i="29"/>
  <c r="BW71" i="29"/>
  <c r="BW67" i="29"/>
  <c r="BW63" i="29"/>
  <c r="BW59" i="29"/>
  <c r="BW55" i="29"/>
  <c r="BW51" i="29"/>
  <c r="BW47" i="29"/>
  <c r="BW43" i="29"/>
  <c r="BW39" i="29"/>
  <c r="BW35" i="29"/>
  <c r="BW31" i="29"/>
  <c r="BW27" i="29"/>
  <c r="BW23" i="29"/>
  <c r="BW19" i="29"/>
  <c r="BW15" i="29"/>
  <c r="BW11" i="29"/>
  <c r="BW7" i="29"/>
  <c r="BW118" i="29"/>
  <c r="BW106" i="29"/>
  <c r="BW102" i="29"/>
  <c r="BW98" i="29"/>
  <c r="BW94" i="29"/>
  <c r="BW90" i="29"/>
  <c r="BW86" i="29"/>
  <c r="BW82" i="29"/>
  <c r="BW78" i="29"/>
  <c r="BW74" i="29"/>
  <c r="BW70" i="29"/>
  <c r="BW66" i="29"/>
  <c r="BW62" i="29"/>
  <c r="BW58" i="29"/>
  <c r="BW54" i="29"/>
  <c r="BW50" i="29"/>
  <c r="BW46" i="29"/>
  <c r="BW42" i="29"/>
  <c r="BW38" i="29"/>
  <c r="BW34" i="29"/>
  <c r="BW30" i="29"/>
  <c r="BW26" i="29"/>
  <c r="BW22" i="29"/>
  <c r="BW18" i="29"/>
  <c r="BW14" i="29"/>
  <c r="BW10" i="29"/>
  <c r="BW6" i="29"/>
  <c r="BW137" i="29"/>
  <c r="BW109" i="29"/>
  <c r="BW105" i="29"/>
  <c r="BW101" i="29"/>
  <c r="BW97" i="29"/>
  <c r="BW93" i="29"/>
  <c r="BW89" i="29"/>
  <c r="BW85" i="29"/>
  <c r="BW81" i="29"/>
  <c r="BW77" i="29"/>
  <c r="BW73" i="29"/>
  <c r="BW69" i="29"/>
  <c r="BW65" i="29"/>
  <c r="BW61" i="29"/>
  <c r="BW57" i="29"/>
  <c r="BW53" i="29"/>
  <c r="BW49" i="29"/>
  <c r="BW45" i="29"/>
  <c r="BW41" i="29"/>
  <c r="BW37" i="29"/>
  <c r="BW33" i="29"/>
  <c r="BW29" i="29"/>
  <c r="BW25" i="29"/>
  <c r="BW21" i="29"/>
  <c r="BW17" i="29"/>
  <c r="BW13" i="29"/>
  <c r="BW9" i="29"/>
  <c r="BW5" i="29"/>
  <c r="BW144" i="29"/>
  <c r="BW145" i="29"/>
  <c r="BW112" i="29"/>
  <c r="BW122" i="29"/>
  <c r="BW135" i="29"/>
  <c r="BW132" i="29"/>
  <c r="BW113" i="29"/>
  <c r="BW143" i="29"/>
  <c r="BW111" i="29"/>
  <c r="B119" i="29"/>
  <c r="B122" i="29" s="1"/>
  <c r="BW129" i="29"/>
  <c r="BW124" i="29"/>
  <c r="BW146" i="29"/>
  <c r="BW121" i="29"/>
  <c r="BW142" i="29"/>
  <c r="BW136" i="29"/>
  <c r="BW110" i="29"/>
  <c r="BW127" i="29"/>
  <c r="BW130" i="29"/>
  <c r="BW117" i="29"/>
  <c r="BW114" i="29"/>
  <c r="BW123" i="29"/>
  <c r="BW141" i="29"/>
  <c r="BW119" i="29"/>
  <c r="BW131" i="29"/>
  <c r="BW140" i="29"/>
  <c r="BW134" i="29"/>
  <c r="BW116" i="29"/>
  <c r="BW126" i="29"/>
  <c r="BW139" i="29"/>
  <c r="BW133" i="29"/>
  <c r="BW115" i="29"/>
  <c r="BW125" i="29"/>
  <c r="BW128" i="29"/>
  <c r="BW138" i="29"/>
  <c r="BW120" i="29"/>
  <c r="I138" i="29"/>
  <c r="H138" i="29"/>
  <c r="G138" i="29"/>
  <c r="A43" i="4"/>
  <c r="H120" i="29"/>
  <c r="I120" i="29"/>
  <c r="G120" i="29"/>
  <c r="BW144" i="25"/>
  <c r="J120" i="29"/>
  <c r="K120" i="29"/>
  <c r="V120" i="29"/>
  <c r="S120" i="29" s="1"/>
  <c r="U120" i="29"/>
  <c r="R120" i="29" s="1"/>
  <c r="T120" i="29"/>
  <c r="Q120" i="29" s="1"/>
  <c r="J138" i="29"/>
  <c r="K138" i="29"/>
  <c r="T138" i="29"/>
  <c r="Q138" i="29" s="1"/>
  <c r="V138" i="29"/>
  <c r="S138" i="29" s="1"/>
  <c r="U138" i="29"/>
  <c r="R138" i="29" s="1"/>
  <c r="AB44" i="25"/>
  <c r="BX146" i="29"/>
  <c r="BX143" i="29"/>
  <c r="B137" i="29"/>
  <c r="B140" i="29" s="1"/>
  <c r="BX129" i="29"/>
  <c r="BX123" i="29"/>
  <c r="BX119" i="29"/>
  <c r="BX114" i="29"/>
  <c r="BX96" i="29"/>
  <c r="BX72" i="29"/>
  <c r="BX52" i="29"/>
  <c r="BX16" i="29"/>
  <c r="BX142" i="29"/>
  <c r="BX136" i="29"/>
  <c r="BX128" i="29"/>
  <c r="BX122" i="29"/>
  <c r="BX113" i="29"/>
  <c r="BX107" i="29"/>
  <c r="BX103" i="29"/>
  <c r="BX99" i="29"/>
  <c r="BX95" i="29"/>
  <c r="BX91" i="29"/>
  <c r="BX87" i="29"/>
  <c r="BX83" i="29"/>
  <c r="BX79" i="29"/>
  <c r="BX75" i="29"/>
  <c r="BX71" i="29"/>
  <c r="BX67" i="29"/>
  <c r="BX63" i="29"/>
  <c r="BX59" i="29"/>
  <c r="BX55" i="29"/>
  <c r="BX51" i="29"/>
  <c r="BX47" i="29"/>
  <c r="BX43" i="29"/>
  <c r="BX39" i="29"/>
  <c r="BX35" i="29"/>
  <c r="BX31" i="29"/>
  <c r="BX27" i="29"/>
  <c r="BX23" i="29"/>
  <c r="BX19" i="29"/>
  <c r="BX15" i="29"/>
  <c r="BX11" i="29"/>
  <c r="BX7" i="29"/>
  <c r="BX124" i="29"/>
  <c r="BX108" i="29"/>
  <c r="BX92" i="29"/>
  <c r="BX64" i="29"/>
  <c r="BX40" i="29"/>
  <c r="BX28" i="29"/>
  <c r="BX141" i="29"/>
  <c r="BX135" i="29"/>
  <c r="BX127" i="29"/>
  <c r="BX121" i="29"/>
  <c r="BX112" i="29"/>
  <c r="BX88" i="29"/>
  <c r="BX60" i="29"/>
  <c r="BX24" i="29"/>
  <c r="BX140" i="29"/>
  <c r="BX134" i="29"/>
  <c r="BX120" i="29"/>
  <c r="BX118" i="29"/>
  <c r="BX111" i="29"/>
  <c r="BX106" i="29"/>
  <c r="BX102" i="29"/>
  <c r="BX98" i="29"/>
  <c r="BX94" i="29"/>
  <c r="BX90" i="29"/>
  <c r="BX86" i="29"/>
  <c r="BX82" i="29"/>
  <c r="BX78" i="29"/>
  <c r="BX74" i="29"/>
  <c r="BX70" i="29"/>
  <c r="BX66" i="29"/>
  <c r="BX62" i="29"/>
  <c r="BX58" i="29"/>
  <c r="BX54" i="29"/>
  <c r="BX50" i="29"/>
  <c r="BX46" i="29"/>
  <c r="BX42" i="29"/>
  <c r="BX38" i="29"/>
  <c r="BX34" i="29"/>
  <c r="BX30" i="29"/>
  <c r="BX26" i="29"/>
  <c r="BX22" i="29"/>
  <c r="BX18" i="29"/>
  <c r="BX14" i="29"/>
  <c r="BX10" i="29"/>
  <c r="BX6" i="29"/>
  <c r="BX130" i="29"/>
  <c r="BX115" i="29"/>
  <c r="BX84" i="29"/>
  <c r="BX68" i="29"/>
  <c r="BX44" i="29"/>
  <c r="BX20" i="29"/>
  <c r="BX139" i="29"/>
  <c r="BX133" i="29"/>
  <c r="BX110" i="29"/>
  <c r="BX144" i="29"/>
  <c r="BX104" i="29"/>
  <c r="BX76" i="29"/>
  <c r="BX48" i="29"/>
  <c r="BX32" i="29"/>
  <c r="BX8" i="29"/>
  <c r="BX138" i="29"/>
  <c r="BX137" i="29"/>
  <c r="BX132" i="29"/>
  <c r="BX126" i="29"/>
  <c r="BX117" i="29"/>
  <c r="BX109" i="29"/>
  <c r="BX105" i="29"/>
  <c r="BX101" i="29"/>
  <c r="BX97" i="29"/>
  <c r="BX93" i="29"/>
  <c r="BX89" i="29"/>
  <c r="BX85" i="29"/>
  <c r="BX81" i="29"/>
  <c r="BX77" i="29"/>
  <c r="BX73" i="29"/>
  <c r="BX69" i="29"/>
  <c r="BX65" i="29"/>
  <c r="BX61" i="29"/>
  <c r="BX57" i="29"/>
  <c r="BX53" i="29"/>
  <c r="BX49" i="29"/>
  <c r="BX45" i="29"/>
  <c r="BX41" i="29"/>
  <c r="BX37" i="29"/>
  <c r="BX33" i="29"/>
  <c r="BX29" i="29"/>
  <c r="BX25" i="29"/>
  <c r="BX21" i="29"/>
  <c r="BX17" i="29"/>
  <c r="BX13" i="29"/>
  <c r="BX9" i="29"/>
  <c r="BX5" i="29"/>
  <c r="BX100" i="29"/>
  <c r="BX56" i="29"/>
  <c r="BX12" i="29"/>
  <c r="BX131" i="29"/>
  <c r="BX125" i="29"/>
  <c r="BX116" i="29"/>
  <c r="BX80" i="29"/>
  <c r="BX36" i="29"/>
  <c r="BX4" i="29"/>
  <c r="BX145" i="29"/>
  <c r="AV48" i="25"/>
  <c r="AN44" i="29"/>
  <c r="AD44" i="29"/>
  <c r="AN43" i="29"/>
  <c r="AB41" i="29"/>
  <c r="AB44" i="29"/>
  <c r="AL43" i="29"/>
  <c r="AB43" i="29"/>
  <c r="AL42" i="29"/>
  <c r="AL41" i="29"/>
  <c r="AD42" i="29"/>
  <c r="AB42" i="29"/>
  <c r="AN41" i="29"/>
  <c r="AL44" i="29"/>
  <c r="AN42" i="29"/>
  <c r="AD43" i="29"/>
  <c r="AD41" i="29"/>
  <c r="AL97" i="29"/>
  <c r="AD97" i="29"/>
  <c r="AD98" i="29"/>
  <c r="AB97" i="29"/>
  <c r="AB98" i="29"/>
  <c r="AN98" i="29"/>
  <c r="AN97" i="29"/>
  <c r="AL98" i="29"/>
  <c r="BU115" i="29"/>
  <c r="CB93" i="29"/>
  <c r="BU87" i="29"/>
  <c r="BU85" i="29"/>
  <c r="BU83" i="29"/>
  <c r="BU81" i="29"/>
  <c r="CB78" i="29"/>
  <c r="CB76" i="29"/>
  <c r="CB74" i="29"/>
  <c r="CB72" i="29"/>
  <c r="CB70" i="29"/>
  <c r="CB68" i="29"/>
  <c r="CB66" i="29"/>
  <c r="CB64" i="29"/>
  <c r="CB62" i="29"/>
  <c r="CB60" i="29"/>
  <c r="CB58" i="29"/>
  <c r="CB56" i="29"/>
  <c r="CB54" i="29"/>
  <c r="BU50" i="29"/>
  <c r="CB48" i="29"/>
  <c r="CB44" i="29"/>
  <c r="CB41" i="29"/>
  <c r="CB34" i="29"/>
  <c r="CB29" i="29"/>
  <c r="CB28" i="29"/>
  <c r="CB24" i="29"/>
  <c r="CB20" i="29"/>
  <c r="BU17" i="29"/>
  <c r="BU16" i="29"/>
  <c r="BU15" i="29"/>
  <c r="BU14" i="29"/>
  <c r="BU13" i="29"/>
  <c r="BU12" i="29"/>
  <c r="BU11" i="29"/>
  <c r="BU10" i="29"/>
  <c r="BU9" i="29"/>
  <c r="BU8" i="29"/>
  <c r="BU7" i="29"/>
  <c r="BU6" i="29"/>
  <c r="BU5" i="29"/>
  <c r="BU4" i="29"/>
  <c r="BU97" i="29"/>
  <c r="BU67" i="29"/>
  <c r="CB51" i="29"/>
  <c r="BU42" i="29"/>
  <c r="BU22" i="29"/>
  <c r="BU91" i="29"/>
  <c r="BU89" i="29"/>
  <c r="CB86" i="29"/>
  <c r="CB84" i="29"/>
  <c r="CB82" i="29"/>
  <c r="CB80" i="29"/>
  <c r="CB47" i="29"/>
  <c r="BU33" i="29"/>
  <c r="BU27" i="29"/>
  <c r="BU23" i="29"/>
  <c r="BU19" i="29"/>
  <c r="BU18" i="29"/>
  <c r="BU75" i="29"/>
  <c r="BU63" i="29"/>
  <c r="CB90" i="29"/>
  <c r="CB52" i="29"/>
  <c r="BU51" i="29"/>
  <c r="CB49" i="29"/>
  <c r="BU46" i="29"/>
  <c r="CB40" i="29"/>
  <c r="CB39" i="29"/>
  <c r="CB38" i="29"/>
  <c r="CB37" i="29"/>
  <c r="CB36" i="29"/>
  <c r="CB35" i="29"/>
  <c r="CB31" i="29"/>
  <c r="CB30" i="29"/>
  <c r="CB25" i="29"/>
  <c r="CB21" i="29"/>
  <c r="BU77" i="29"/>
  <c r="BU65" i="29"/>
  <c r="BU53" i="29"/>
  <c r="BU26" i="29"/>
  <c r="BU98" i="29"/>
  <c r="BU78" i="29"/>
  <c r="BU76" i="29"/>
  <c r="BU74" i="29"/>
  <c r="BU72" i="29"/>
  <c r="BU70" i="29"/>
  <c r="BU68" i="29"/>
  <c r="BU66" i="29"/>
  <c r="BU64" i="29"/>
  <c r="BU62" i="29"/>
  <c r="BU60" i="29"/>
  <c r="BU58" i="29"/>
  <c r="BU56" i="29"/>
  <c r="BU54" i="29"/>
  <c r="BU48" i="29"/>
  <c r="BU44" i="29"/>
  <c r="CB43" i="29"/>
  <c r="BU41" i="29"/>
  <c r="BU34" i="29"/>
  <c r="BU29" i="29"/>
  <c r="BU28" i="29"/>
  <c r="BU24" i="29"/>
  <c r="BU20" i="29"/>
  <c r="BU73" i="29"/>
  <c r="BU57" i="29"/>
  <c r="BU45" i="29"/>
  <c r="BU88" i="29"/>
  <c r="BU86" i="29"/>
  <c r="BU84" i="29"/>
  <c r="BU82" i="29"/>
  <c r="BU80" i="29"/>
  <c r="CB77" i="29"/>
  <c r="CB75" i="29"/>
  <c r="CB73" i="29"/>
  <c r="CB71" i="29"/>
  <c r="CB69" i="29"/>
  <c r="CB67" i="29"/>
  <c r="CB65" i="29"/>
  <c r="CB63" i="29"/>
  <c r="CB61" i="29"/>
  <c r="CB59" i="29"/>
  <c r="CB57" i="29"/>
  <c r="CB55" i="29"/>
  <c r="CB53" i="29"/>
  <c r="BU47" i="29"/>
  <c r="CB45" i="29"/>
  <c r="CB42" i="29"/>
  <c r="CB32" i="29"/>
  <c r="CB26" i="29"/>
  <c r="CB22" i="29"/>
  <c r="BU61" i="29"/>
  <c r="BU102" i="29"/>
  <c r="BU92" i="29"/>
  <c r="BU90" i="29"/>
  <c r="CB87" i="29"/>
  <c r="CB85" i="29"/>
  <c r="CB83" i="29"/>
  <c r="CB81" i="29"/>
  <c r="CB79" i="29"/>
  <c r="BU52" i="29"/>
  <c r="CB50" i="29"/>
  <c r="BU49" i="29"/>
  <c r="BU40" i="29"/>
  <c r="BU39" i="29"/>
  <c r="BU38" i="29"/>
  <c r="BU37" i="29"/>
  <c r="BU36" i="29"/>
  <c r="BU35" i="29"/>
  <c r="BU31" i="29"/>
  <c r="BU30" i="29"/>
  <c r="BU25" i="29"/>
  <c r="BU21" i="29"/>
  <c r="CB17" i="29"/>
  <c r="CB16" i="29"/>
  <c r="CB15" i="29"/>
  <c r="CB14" i="29"/>
  <c r="CB13" i="29"/>
  <c r="CB12" i="29"/>
  <c r="CB11" i="29"/>
  <c r="CB10" i="29"/>
  <c r="CB9" i="29"/>
  <c r="CB8" i="29"/>
  <c r="CB7" i="29"/>
  <c r="CB6" i="29"/>
  <c r="CB5" i="29"/>
  <c r="CB4" i="29"/>
  <c r="BU71" i="29"/>
  <c r="BU59" i="29"/>
  <c r="CB46" i="29"/>
  <c r="BU32" i="29"/>
  <c r="BU105" i="29"/>
  <c r="BU100" i="29"/>
  <c r="CB91" i="29"/>
  <c r="CB89" i="29"/>
  <c r="BU43" i="29"/>
  <c r="CB33" i="29"/>
  <c r="CB27" i="29"/>
  <c r="CB23" i="29"/>
  <c r="CB19" i="29"/>
  <c r="CB18" i="29"/>
  <c r="BU69" i="29"/>
  <c r="BU55" i="29"/>
  <c r="CB109" i="29"/>
  <c r="BU136" i="29"/>
  <c r="BU143" i="29"/>
  <c r="CB140" i="29"/>
  <c r="CB136" i="29"/>
  <c r="BU128" i="29"/>
  <c r="CB123" i="29"/>
  <c r="BU135" i="29"/>
  <c r="BU142" i="29"/>
  <c r="BU139" i="29"/>
  <c r="BU124" i="29"/>
  <c r="CB128" i="29"/>
  <c r="CB112" i="29"/>
  <c r="CB118" i="29"/>
  <c r="CB100" i="29"/>
  <c r="BU113" i="29"/>
  <c r="BU127" i="29"/>
  <c r="CB107" i="29"/>
  <c r="BU108" i="29"/>
  <c r="CB138" i="29"/>
  <c r="CB125" i="29"/>
  <c r="CB88" i="29"/>
  <c r="CB126" i="29"/>
  <c r="BU134" i="29"/>
  <c r="BU141" i="29"/>
  <c r="BU138" i="29"/>
  <c r="BU123" i="29"/>
  <c r="BU121" i="29"/>
  <c r="CB111" i="29"/>
  <c r="BU116" i="29"/>
  <c r="CB99" i="29"/>
  <c r="CB124" i="29"/>
  <c r="BU119" i="29"/>
  <c r="BU110" i="29"/>
  <c r="BU93" i="29"/>
  <c r="CB92" i="29"/>
  <c r="BU79" i="29"/>
  <c r="BU133" i="29"/>
  <c r="BU140" i="29"/>
  <c r="CB139" i="29"/>
  <c r="BU122" i="29"/>
  <c r="BU120" i="29"/>
  <c r="CB110" i="29"/>
  <c r="BU114" i="29"/>
  <c r="CB98" i="29"/>
  <c r="CB122" i="29"/>
  <c r="BU111" i="29"/>
  <c r="CB119" i="29"/>
  <c r="BU145" i="29"/>
  <c r="BU109" i="29"/>
  <c r="CB94" i="29"/>
  <c r="CB97" i="29"/>
  <c r="BU94" i="29"/>
  <c r="BU132" i="29"/>
  <c r="CB144" i="29"/>
  <c r="CB117" i="29"/>
  <c r="BU146" i="29"/>
  <c r="BU112" i="29"/>
  <c r="BU107" i="29"/>
  <c r="CB95" i="29"/>
  <c r="BU131" i="29"/>
  <c r="CB143" i="29"/>
  <c r="BU118" i="29"/>
  <c r="CB127" i="29"/>
  <c r="CB116" i="29"/>
  <c r="CB121" i="29"/>
  <c r="CB106" i="29"/>
  <c r="CB96" i="29"/>
  <c r="CB108" i="29"/>
  <c r="CB103" i="29"/>
  <c r="BU104" i="29"/>
  <c r="BU130" i="29"/>
  <c r="BU125" i="29"/>
  <c r="BU129" i="29"/>
  <c r="CB146" i="29"/>
  <c r="CB137" i="29"/>
  <c r="CB142" i="29"/>
  <c r="BU137" i="29"/>
  <c r="CB131" i="29"/>
  <c r="CB115" i="29"/>
  <c r="CB120" i="29"/>
  <c r="CB129" i="29"/>
  <c r="CB134" i="29"/>
  <c r="BU103" i="29"/>
  <c r="CB101" i="29"/>
  <c r="CB105" i="29"/>
  <c r="CB133" i="29"/>
  <c r="CB102" i="29"/>
  <c r="CB104" i="29"/>
  <c r="CB145" i="29"/>
  <c r="BU144" i="29"/>
  <c r="CB141" i="29"/>
  <c r="BU126" i="29"/>
  <c r="CB130" i="29"/>
  <c r="CB114" i="29"/>
  <c r="BU106" i="29"/>
  <c r="CB135" i="29"/>
  <c r="CB132" i="29"/>
  <c r="BU101" i="29"/>
  <c r="BU99" i="29"/>
  <c r="BU117" i="29"/>
  <c r="CB113" i="29"/>
  <c r="BU96" i="29"/>
  <c r="BU95" i="29"/>
  <c r="AF101" i="29"/>
  <c r="A40" i="4"/>
  <c r="AL43" i="25"/>
  <c r="AV52" i="29"/>
  <c r="AF48" i="29"/>
  <c r="BK72" i="29"/>
  <c r="BF53" i="29"/>
  <c r="BK42" i="29"/>
  <c r="BA40" i="29"/>
  <c r="BA39" i="29"/>
  <c r="BA38" i="29"/>
  <c r="BA37" i="29"/>
  <c r="BA36" i="29"/>
  <c r="BA32" i="29"/>
  <c r="BA31" i="29"/>
  <c r="BA26" i="29"/>
  <c r="BK22" i="29"/>
  <c r="BF37" i="29"/>
  <c r="BF31" i="29"/>
  <c r="BA53" i="29"/>
  <c r="BK50" i="29"/>
  <c r="BF42" i="29"/>
  <c r="AV40" i="29"/>
  <c r="AV39" i="29"/>
  <c r="AV38" i="29"/>
  <c r="AV37" i="29"/>
  <c r="AV36" i="29"/>
  <c r="AV32" i="29"/>
  <c r="AV31" i="29"/>
  <c r="AV26" i="29"/>
  <c r="BF22" i="29"/>
  <c r="BK17" i="29"/>
  <c r="BK16" i="29"/>
  <c r="BK15" i="29"/>
  <c r="BK14" i="29"/>
  <c r="BK13" i="29"/>
  <c r="BK12" i="29"/>
  <c r="BK11" i="29"/>
  <c r="BK10" i="29"/>
  <c r="BK9" i="29"/>
  <c r="BK8" i="29"/>
  <c r="BK7" i="29"/>
  <c r="O44" i="29" s="1"/>
  <c r="BK6" i="29"/>
  <c r="BK5" i="29"/>
  <c r="BK4" i="29"/>
  <c r="BF49" i="29"/>
  <c r="BF43" i="29"/>
  <c r="BF39" i="29"/>
  <c r="AV30" i="29"/>
  <c r="AV25" i="29"/>
  <c r="BA42" i="29"/>
  <c r="BA33" i="29"/>
  <c r="BA27" i="29"/>
  <c r="BK23" i="29"/>
  <c r="BK19" i="29"/>
  <c r="BK18" i="29"/>
  <c r="BF17" i="29"/>
  <c r="BF16" i="29"/>
  <c r="BF15" i="29"/>
  <c r="BF14" i="29"/>
  <c r="BF13" i="29"/>
  <c r="BF12" i="29"/>
  <c r="BF11" i="29"/>
  <c r="BF10" i="29"/>
  <c r="BF9" i="29"/>
  <c r="BF8" i="29"/>
  <c r="BF7" i="29"/>
  <c r="BF6" i="29"/>
  <c r="BF5" i="29"/>
  <c r="BF4" i="29"/>
  <c r="O43" i="29" s="1"/>
  <c r="AV35" i="29"/>
  <c r="BK51" i="29"/>
  <c r="BA46" i="29"/>
  <c r="AV42" i="29"/>
  <c r="AV33" i="29"/>
  <c r="AV27" i="29"/>
  <c r="BF23" i="29"/>
  <c r="BF19" i="29"/>
  <c r="BF18" i="29"/>
  <c r="BA17" i="29"/>
  <c r="BA16" i="29"/>
  <c r="BA15" i="29"/>
  <c r="BA14" i="29"/>
  <c r="BA13" i="29"/>
  <c r="BA12" i="29"/>
  <c r="BA11" i="29"/>
  <c r="BA10" i="29"/>
  <c r="BA9" i="29"/>
  <c r="BA8" i="29"/>
  <c r="BA7" i="29"/>
  <c r="BA6" i="29"/>
  <c r="BA5" i="29"/>
  <c r="BA4" i="29"/>
  <c r="O42" i="29" s="1"/>
  <c r="BF38" i="29"/>
  <c r="AV29" i="29"/>
  <c r="BF51" i="29"/>
  <c r="BF48" i="29"/>
  <c r="BF44" i="29"/>
  <c r="BK41" i="29"/>
  <c r="BA34" i="29"/>
  <c r="BK29" i="29"/>
  <c r="BA28" i="29"/>
  <c r="BA24" i="29"/>
  <c r="BK20" i="29"/>
  <c r="BA19" i="29"/>
  <c r="AV18" i="29"/>
  <c r="AV17" i="29"/>
  <c r="AV16" i="29"/>
  <c r="AV15" i="29"/>
  <c r="AV14" i="29"/>
  <c r="AV13" i="29"/>
  <c r="AV12" i="29"/>
  <c r="AV11" i="29"/>
  <c r="AV10" i="29"/>
  <c r="AV9" i="29"/>
  <c r="AV8" i="29"/>
  <c r="AV7" i="29"/>
  <c r="AV6" i="29"/>
  <c r="AV5" i="29"/>
  <c r="AV4" i="29"/>
  <c r="O41" i="29" s="1"/>
  <c r="BF21" i="29"/>
  <c r="BK47" i="29"/>
  <c r="BA44" i="29"/>
  <c r="BF41" i="29"/>
  <c r="AV34" i="29"/>
  <c r="BF29" i="29"/>
  <c r="AV28" i="29"/>
  <c r="AV24" i="29"/>
  <c r="BF20" i="29"/>
  <c r="AV19" i="29"/>
  <c r="BF40" i="29"/>
  <c r="BF52" i="29"/>
  <c r="BK49" i="29"/>
  <c r="BA47" i="29"/>
  <c r="AV44" i="29"/>
  <c r="BK40" i="29"/>
  <c r="BK39" i="29"/>
  <c r="BK38" i="29"/>
  <c r="BK37" i="29"/>
  <c r="BK36" i="29"/>
  <c r="BA35" i="29"/>
  <c r="BK31" i="29"/>
  <c r="BA30" i="29"/>
  <c r="BA29" i="29"/>
  <c r="BA25" i="29"/>
  <c r="BK21" i="29"/>
  <c r="BF36" i="29"/>
  <c r="BK54" i="29"/>
  <c r="BA18" i="29"/>
  <c r="BK27" i="29"/>
  <c r="BA43" i="29"/>
  <c r="BK68" i="29"/>
  <c r="BA45" i="29"/>
  <c r="BA66" i="29"/>
  <c r="BF27" i="29"/>
  <c r="AV41" i="29"/>
  <c r="AV142" i="29"/>
  <c r="BK142" i="29"/>
  <c r="BA141" i="29"/>
  <c r="AV134" i="29"/>
  <c r="BA145" i="29"/>
  <c r="AV126" i="29"/>
  <c r="BA120" i="29"/>
  <c r="BF131" i="29"/>
  <c r="BA112" i="29"/>
  <c r="BA118" i="29"/>
  <c r="BF124" i="29"/>
  <c r="AV109" i="29"/>
  <c r="BA124" i="29"/>
  <c r="BK108" i="29"/>
  <c r="AV120" i="29"/>
  <c r="BA107" i="29"/>
  <c r="BK124" i="29"/>
  <c r="BK112" i="29"/>
  <c r="BF132" i="29"/>
  <c r="AV101" i="29"/>
  <c r="BF104" i="29"/>
  <c r="BA100" i="29"/>
  <c r="BK93" i="29"/>
  <c r="AV94" i="29"/>
  <c r="BF86" i="29"/>
  <c r="AV77" i="29"/>
  <c r="BK82" i="29"/>
  <c r="BA73" i="29"/>
  <c r="BF98" i="29"/>
  <c r="BA95" i="29"/>
  <c r="BK85" i="29"/>
  <c r="BA76" i="29"/>
  <c r="BK73" i="29"/>
  <c r="AV73" i="29"/>
  <c r="BF68" i="29"/>
  <c r="BF60" i="29"/>
  <c r="BA70" i="29"/>
  <c r="BA87" i="29"/>
  <c r="AV89" i="29"/>
  <c r="BF54" i="29"/>
  <c r="BA59" i="29"/>
  <c r="AV48" i="29"/>
  <c r="BK66" i="29"/>
  <c r="AV57" i="29"/>
  <c r="BA20" i="29"/>
  <c r="BK28" i="29"/>
  <c r="BK46" i="29"/>
  <c r="AV70" i="29"/>
  <c r="BA48" i="29"/>
  <c r="AV20" i="29"/>
  <c r="BF28" i="29"/>
  <c r="AV141" i="29"/>
  <c r="BK139" i="29"/>
  <c r="BA140" i="29"/>
  <c r="AV133" i="29"/>
  <c r="BF144" i="29"/>
  <c r="AV125" i="29"/>
  <c r="AV118" i="29"/>
  <c r="BF129" i="29"/>
  <c r="BK135" i="29"/>
  <c r="AV139" i="29"/>
  <c r="BF123" i="29"/>
  <c r="AV108" i="29"/>
  <c r="BA123" i="29"/>
  <c r="BK107" i="29"/>
  <c r="BF119" i="29"/>
  <c r="BA105" i="29"/>
  <c r="BF128" i="29"/>
  <c r="BF109" i="29"/>
  <c r="BA97" i="29"/>
  <c r="BK100" i="29"/>
  <c r="BK103" i="29"/>
  <c r="AV96" i="29"/>
  <c r="BK88" i="29"/>
  <c r="BA93" i="29"/>
  <c r="BF85" i="29"/>
  <c r="AV76" i="29"/>
  <c r="BK81" i="29"/>
  <c r="BA72" i="29"/>
  <c r="BK128" i="29"/>
  <c r="BK94" i="29"/>
  <c r="BK84" i="29"/>
  <c r="BA75" i="29"/>
  <c r="AV72" i="29"/>
  <c r="BF72" i="29"/>
  <c r="BF67" i="29"/>
  <c r="AV59" i="29"/>
  <c r="BF69" i="29"/>
  <c r="AV86" i="29"/>
  <c r="AV65" i="29"/>
  <c r="BA90" i="29"/>
  <c r="BA85" i="29"/>
  <c r="BF47" i="29"/>
  <c r="BA57" i="29"/>
  <c r="BA61" i="29"/>
  <c r="BA50" i="29"/>
  <c r="BK79" i="29"/>
  <c r="BF57" i="29"/>
  <c r="BA21" i="29"/>
  <c r="BK30" i="29"/>
  <c r="AV47" i="29"/>
  <c r="BA94" i="29"/>
  <c r="AV50" i="29"/>
  <c r="AV21" i="29"/>
  <c r="BF30" i="29"/>
  <c r="AV140" i="29"/>
  <c r="BK138" i="29"/>
  <c r="BK146" i="29"/>
  <c r="AV132" i="29"/>
  <c r="BF143" i="29"/>
  <c r="AV124" i="29"/>
  <c r="BA135" i="29"/>
  <c r="BA128" i="29"/>
  <c r="BF133" i="29"/>
  <c r="BA132" i="29"/>
  <c r="BF122" i="29"/>
  <c r="AV107" i="29"/>
  <c r="BA122" i="29"/>
  <c r="BK105" i="29"/>
  <c r="BF117" i="29"/>
  <c r="BA104" i="29"/>
  <c r="BK125" i="29"/>
  <c r="AV100" i="29"/>
  <c r="BF96" i="29"/>
  <c r="BF99" i="29"/>
  <c r="BK99" i="29"/>
  <c r="AV95" i="29"/>
  <c r="BK122" i="29"/>
  <c r="BF92" i="29"/>
  <c r="BF84" i="29"/>
  <c r="AV75" i="29"/>
  <c r="BK80" i="29"/>
  <c r="BK116" i="29"/>
  <c r="BK121" i="29"/>
  <c r="BK92" i="29"/>
  <c r="BK83" i="29"/>
  <c r="BA74" i="29"/>
  <c r="BF71" i="29"/>
  <c r="AV99" i="29"/>
  <c r="BF66" i="29"/>
  <c r="AV117" i="29"/>
  <c r="BK59" i="29"/>
  <c r="BF81" i="29"/>
  <c r="AV64" i="29"/>
  <c r="BA89" i="29"/>
  <c r="AV84" i="29"/>
  <c r="BF46" i="29"/>
  <c r="BK63" i="29"/>
  <c r="BK64" i="29"/>
  <c r="BA54" i="29"/>
  <c r="BF116" i="29"/>
  <c r="BF59" i="29"/>
  <c r="BA22" i="29"/>
  <c r="BK32" i="29"/>
  <c r="BA49" i="29"/>
  <c r="BF55" i="29"/>
  <c r="BA52" i="29"/>
  <c r="AV22" i="29"/>
  <c r="BF32" i="29"/>
  <c r="AV43" i="29"/>
  <c r="BA137" i="29"/>
  <c r="AV146" i="29"/>
  <c r="BK145" i="29"/>
  <c r="AV131" i="29"/>
  <c r="BF142" i="29"/>
  <c r="AV123" i="29"/>
  <c r="BK132" i="29"/>
  <c r="BA117" i="29"/>
  <c r="BF127" i="29"/>
  <c r="BK131" i="29"/>
  <c r="BF135" i="29"/>
  <c r="BK140" i="29"/>
  <c r="BK117" i="29"/>
  <c r="BK127" i="29"/>
  <c r="BF115" i="29"/>
  <c r="BA103" i="29"/>
  <c r="BK141" i="29"/>
  <c r="BA99" i="29"/>
  <c r="BK120" i="29"/>
  <c r="BK98" i="29"/>
  <c r="BF97" i="29"/>
  <c r="AV88" i="29"/>
  <c r="AV112" i="29"/>
  <c r="AV92" i="29"/>
  <c r="BF83" i="29"/>
  <c r="AV74" i="29"/>
  <c r="BK78" i="29"/>
  <c r="BF108" i="29"/>
  <c r="BF118" i="29"/>
  <c r="BK91" i="29"/>
  <c r="BA82" i="29"/>
  <c r="BK70" i="29"/>
  <c r="AV71" i="29"/>
  <c r="AV93" i="29"/>
  <c r="BF65" i="29"/>
  <c r="BK114" i="29"/>
  <c r="BK58" i="29"/>
  <c r="BF75" i="29"/>
  <c r="AV63" i="29"/>
  <c r="BA79" i="29"/>
  <c r="BF82" i="29"/>
  <c r="BF45" i="29"/>
  <c r="BA67" i="29"/>
  <c r="BA68" i="29"/>
  <c r="BK55" i="29"/>
  <c r="AV62" i="29"/>
  <c r="BA63" i="29"/>
  <c r="BA23" i="29"/>
  <c r="BK33" i="29"/>
  <c r="AV51" i="29"/>
  <c r="BA60" i="29"/>
  <c r="BK53" i="29"/>
  <c r="AV23" i="29"/>
  <c r="BF33" i="29"/>
  <c r="BK45" i="29"/>
  <c r="BF146" i="29"/>
  <c r="AV145" i="29"/>
  <c r="BA139" i="29"/>
  <c r="AV130" i="29"/>
  <c r="BF141" i="29"/>
  <c r="AV122" i="29"/>
  <c r="BK130" i="29"/>
  <c r="BA116" i="29"/>
  <c r="BF121" i="29"/>
  <c r="BA130" i="29"/>
  <c r="BK134" i="29"/>
  <c r="BF138" i="29"/>
  <c r="BK115" i="29"/>
  <c r="AV137" i="29"/>
  <c r="BF113" i="29"/>
  <c r="BA102" i="29"/>
  <c r="BK129" i="29"/>
  <c r="AV98" i="29"/>
  <c r="BA110" i="29"/>
  <c r="BA134" i="29"/>
  <c r="AV116" i="29"/>
  <c r="AV114" i="29"/>
  <c r="BF107" i="29"/>
  <c r="BF91" i="29"/>
  <c r="AV82" i="29"/>
  <c r="BF70" i="29"/>
  <c r="BK77" i="29"/>
  <c r="BF105" i="29"/>
  <c r="BF106" i="29"/>
  <c r="BK90" i="29"/>
  <c r="BA81" i="29"/>
  <c r="BA98" i="29"/>
  <c r="BA69" i="29"/>
  <c r="BF80" i="29"/>
  <c r="BF64" i="29"/>
  <c r="BF100" i="29"/>
  <c r="BK57" i="29"/>
  <c r="BA71" i="29"/>
  <c r="AV79" i="29"/>
  <c r="BA55" i="29"/>
  <c r="AV56" i="29"/>
  <c r="BK67" i="29"/>
  <c r="BK24" i="29"/>
  <c r="BK34" i="29"/>
  <c r="AV58" i="29"/>
  <c r="BK61" i="29"/>
  <c r="AV54" i="29"/>
  <c r="BF24" i="29"/>
  <c r="BF34" i="29"/>
  <c r="AV46" i="29"/>
  <c r="BF145" i="29"/>
  <c r="BA144" i="29"/>
  <c r="BA138" i="29"/>
  <c r="AV129" i="29"/>
  <c r="BF140" i="29"/>
  <c r="BA119" i="29"/>
  <c r="BK119" i="29"/>
  <c r="BA115" i="29"/>
  <c r="BF120" i="29"/>
  <c r="BA127" i="29"/>
  <c r="BA131" i="29"/>
  <c r="BF134" i="29"/>
  <c r="BK113" i="29"/>
  <c r="BF130" i="29"/>
  <c r="BK110" i="29"/>
  <c r="BA101" i="29"/>
  <c r="BK126" i="29"/>
  <c r="BF95" i="29"/>
  <c r="BA106" i="29"/>
  <c r="BK123" i="29"/>
  <c r="AV115" i="29"/>
  <c r="BF111" i="29"/>
  <c r="BK106" i="29"/>
  <c r="BF90" i="29"/>
  <c r="AV81" i="29"/>
  <c r="BF136" i="29"/>
  <c r="BK76" i="29"/>
  <c r="BK104" i="29"/>
  <c r="AV104" i="29"/>
  <c r="BK89" i="29"/>
  <c r="BA80" i="29"/>
  <c r="BF93" i="29"/>
  <c r="BA86" i="29"/>
  <c r="BF78" i="29"/>
  <c r="BF63" i="29"/>
  <c r="BA92" i="29"/>
  <c r="BK56" i="29"/>
  <c r="AV69" i="29"/>
  <c r="AV61" i="29"/>
  <c r="BF101" i="29"/>
  <c r="BF76" i="29"/>
  <c r="BK48" i="29"/>
  <c r="AV49" i="29"/>
  <c r="BK65" i="29"/>
  <c r="BF56" i="29"/>
  <c r="AV53" i="29"/>
  <c r="BK69" i="29"/>
  <c r="BK25" i="29"/>
  <c r="BK35" i="29"/>
  <c r="BF58" i="29"/>
  <c r="BA65" i="29"/>
  <c r="BA56" i="29"/>
  <c r="BF25" i="29"/>
  <c r="BF35" i="29"/>
  <c r="AV144" i="29"/>
  <c r="BK144" i="29"/>
  <c r="BA143" i="29"/>
  <c r="AV136" i="29"/>
  <c r="AV128" i="29"/>
  <c r="BF139" i="29"/>
  <c r="AV138" i="29"/>
  <c r="BA136" i="29"/>
  <c r="BA114" i="29"/>
  <c r="AV119" i="29"/>
  <c r="BF126" i="29"/>
  <c r="AV127" i="29"/>
  <c r="BA126" i="29"/>
  <c r="BA111" i="29"/>
  <c r="BA129" i="29"/>
  <c r="BA109" i="29"/>
  <c r="BK97" i="29"/>
  <c r="BF114" i="29"/>
  <c r="BK137" i="29"/>
  <c r="AV105" i="29"/>
  <c r="BF112" i="29"/>
  <c r="AV110" i="29"/>
  <c r="BF103" i="29"/>
  <c r="AV102" i="29"/>
  <c r="BF89" i="29"/>
  <c r="AV80" i="29"/>
  <c r="AV111" i="29"/>
  <c r="BK75" i="29"/>
  <c r="BF102" i="29"/>
  <c r="AV97" i="29"/>
  <c r="BK87" i="29"/>
  <c r="BA78" i="29"/>
  <c r="BA83" i="29"/>
  <c r="AV85" i="29"/>
  <c r="BF74" i="29"/>
  <c r="BF62" i="29"/>
  <c r="BA84" i="29"/>
  <c r="BK96" i="29"/>
  <c r="AV68" i="29"/>
  <c r="AV60" i="29"/>
  <c r="AV91" i="29"/>
  <c r="BK71" i="29"/>
  <c r="BF50" i="29"/>
  <c r="BA51" i="29"/>
  <c r="BK44" i="29"/>
  <c r="BK60" i="29"/>
  <c r="BA91" i="29"/>
  <c r="AV87" i="29"/>
  <c r="BK26" i="29"/>
  <c r="BA41" i="29"/>
  <c r="BA64" i="29"/>
  <c r="BK43" i="29"/>
  <c r="BK62" i="29"/>
  <c r="BF26" i="29"/>
  <c r="AV143" i="29"/>
  <c r="BK143" i="29"/>
  <c r="BA142" i="29"/>
  <c r="AV135" i="29"/>
  <c r="BA146" i="29"/>
  <c r="BF137" i="29"/>
  <c r="BA121" i="29"/>
  <c r="BK133" i="29"/>
  <c r="BA113" i="29"/>
  <c r="BK118" i="29"/>
  <c r="BF125" i="29"/>
  <c r="BF110" i="29"/>
  <c r="BA125" i="29"/>
  <c r="BK109" i="29"/>
  <c r="AV121" i="29"/>
  <c r="BA108" i="29"/>
  <c r="BA133" i="29"/>
  <c r="AV113" i="29"/>
  <c r="BK136" i="29"/>
  <c r="AV103" i="29"/>
  <c r="BK111" i="29"/>
  <c r="AV106" i="29"/>
  <c r="BK102" i="29"/>
  <c r="BF94" i="29"/>
  <c r="BF87" i="29"/>
  <c r="AV78" i="29"/>
  <c r="BA88" i="29"/>
  <c r="BK74" i="29"/>
  <c r="BK101" i="29"/>
  <c r="BK95" i="29"/>
  <c r="BK86" i="29"/>
  <c r="BA77" i="29"/>
  <c r="BF77" i="29"/>
  <c r="BF79" i="29"/>
  <c r="BF73" i="29"/>
  <c r="BF61" i="29"/>
  <c r="AV83" i="29"/>
  <c r="BF88" i="29"/>
  <c r="AV67" i="29"/>
  <c r="BA96" i="29"/>
  <c r="AV90" i="29"/>
  <c r="AV55" i="29"/>
  <c r="BK52" i="29"/>
  <c r="BA58" i="29"/>
  <c r="AV45" i="29"/>
  <c r="BA62" i="29"/>
  <c r="AV66" i="29"/>
  <c r="CA69" i="29"/>
  <c r="BT63" i="29"/>
  <c r="CA54" i="29"/>
  <c r="CA43" i="29"/>
  <c r="CA39" i="29"/>
  <c r="CA36" i="29"/>
  <c r="BT33" i="29"/>
  <c r="CA28" i="29"/>
  <c r="BT26" i="29"/>
  <c r="CA24" i="29"/>
  <c r="CA17" i="29"/>
  <c r="BT42" i="29"/>
  <c r="CA21" i="29"/>
  <c r="BT7" i="29"/>
  <c r="BT59" i="29"/>
  <c r="CA57" i="29"/>
  <c r="BT51" i="29"/>
  <c r="BT50" i="29"/>
  <c r="BT49" i="29"/>
  <c r="BT48" i="29"/>
  <c r="BT45" i="29"/>
  <c r="CA41" i="29"/>
  <c r="BT40" i="29"/>
  <c r="BT37" i="29"/>
  <c r="CA34" i="29"/>
  <c r="BT32" i="29"/>
  <c r="CA27" i="29"/>
  <c r="BT22" i="29"/>
  <c r="BT16" i="29"/>
  <c r="CA14" i="29"/>
  <c r="BT12" i="29"/>
  <c r="CA10" i="29"/>
  <c r="BT8" i="29"/>
  <c r="CA6" i="29"/>
  <c r="BT4" i="29"/>
  <c r="BT67" i="29"/>
  <c r="BT44" i="29"/>
  <c r="BT11" i="29"/>
  <c r="BT56" i="29"/>
  <c r="BT53" i="29"/>
  <c r="BT52" i="29"/>
  <c r="CA31" i="29"/>
  <c r="BT30" i="29"/>
  <c r="CA23" i="29"/>
  <c r="CA20" i="29"/>
  <c r="BT19" i="29"/>
  <c r="CA35" i="29"/>
  <c r="CA5" i="29"/>
  <c r="CA58" i="29"/>
  <c r="BT47" i="29"/>
  <c r="BT46" i="29"/>
  <c r="CA42" i="29"/>
  <c r="CA38" i="29"/>
  <c r="BT35" i="29"/>
  <c r="CA29" i="29"/>
  <c r="BT25" i="29"/>
  <c r="BT21" i="29"/>
  <c r="CA18" i="29"/>
  <c r="CA15" i="29"/>
  <c r="BT13" i="29"/>
  <c r="CA11" i="29"/>
  <c r="BT9" i="29"/>
  <c r="CA7" i="29"/>
  <c r="BT5" i="29"/>
  <c r="CA25" i="29"/>
  <c r="BT18" i="29"/>
  <c r="BT54" i="29"/>
  <c r="BT43" i="29"/>
  <c r="BT39" i="29"/>
  <c r="BT36" i="29"/>
  <c r="CA33" i="29"/>
  <c r="BT28" i="29"/>
  <c r="CA26" i="29"/>
  <c r="BT24" i="29"/>
  <c r="BT17" i="29"/>
  <c r="BT58" i="29"/>
  <c r="BT15" i="29"/>
  <c r="BT57" i="29"/>
  <c r="CA51" i="29"/>
  <c r="CA50" i="29"/>
  <c r="CA49" i="29"/>
  <c r="CA48" i="29"/>
  <c r="BT41" i="29"/>
  <c r="CA40" i="29"/>
  <c r="CA37" i="29"/>
  <c r="BT34" i="29"/>
  <c r="CA32" i="29"/>
  <c r="BT27" i="29"/>
  <c r="CA22" i="29"/>
  <c r="CA16" i="29"/>
  <c r="BT14" i="29"/>
  <c r="CA12" i="29"/>
  <c r="BT10" i="29"/>
  <c r="CA8" i="29"/>
  <c r="BT6" i="29"/>
  <c r="CA4" i="29"/>
  <c r="BT29" i="29"/>
  <c r="CA13" i="29"/>
  <c r="CA53" i="29"/>
  <c r="CA52" i="29"/>
  <c r="BT31" i="29"/>
  <c r="CA30" i="29"/>
  <c r="BT23" i="29"/>
  <c r="BT20" i="29"/>
  <c r="CA19" i="29"/>
  <c r="BT38" i="29"/>
  <c r="CA9" i="29"/>
  <c r="BT60" i="29"/>
  <c r="BT144" i="29"/>
  <c r="CA141" i="29"/>
  <c r="BT135" i="29"/>
  <c r="CA119" i="29"/>
  <c r="BT123" i="29"/>
  <c r="BT112" i="29"/>
  <c r="BT130" i="29"/>
  <c r="BT106" i="29"/>
  <c r="BT96" i="29"/>
  <c r="CA121" i="29"/>
  <c r="BT102" i="29"/>
  <c r="CA90" i="29"/>
  <c r="BT119" i="29"/>
  <c r="CA101" i="29"/>
  <c r="BT71" i="29"/>
  <c r="BT86" i="29"/>
  <c r="CA65" i="29"/>
  <c r="CA99" i="29"/>
  <c r="CA74" i="29"/>
  <c r="BT143" i="29"/>
  <c r="CA140" i="29"/>
  <c r="BT134" i="29"/>
  <c r="BT118" i="29"/>
  <c r="BT122" i="29"/>
  <c r="BT111" i="29"/>
  <c r="BT127" i="29"/>
  <c r="CA136" i="29"/>
  <c r="CA134" i="29"/>
  <c r="CA100" i="29"/>
  <c r="CA116" i="29"/>
  <c r="CA112" i="29"/>
  <c r="CA89" i="29"/>
  <c r="CA107" i="29"/>
  <c r="CA97" i="29"/>
  <c r="BT69" i="29"/>
  <c r="BT70" i="29"/>
  <c r="CA64" i="29"/>
  <c r="BT87" i="29"/>
  <c r="CA72" i="29"/>
  <c r="CA73" i="29"/>
  <c r="BT66" i="29"/>
  <c r="BT142" i="29"/>
  <c r="BT139" i="29"/>
  <c r="BT133" i="29"/>
  <c r="CA137" i="29"/>
  <c r="CA118" i="29"/>
  <c r="CA133" i="29"/>
  <c r="CA131" i="29"/>
  <c r="BT121" i="29"/>
  <c r="CA120" i="29"/>
  <c r="CA98" i="29"/>
  <c r="CA93" i="29"/>
  <c r="BT109" i="29"/>
  <c r="CA87" i="29"/>
  <c r="BT95" i="29"/>
  <c r="CA92" i="29"/>
  <c r="BT107" i="29"/>
  <c r="CA82" i="29"/>
  <c r="CA63" i="29"/>
  <c r="BT80" i="29"/>
  <c r="BT93" i="29"/>
  <c r="CA47" i="29"/>
  <c r="CA79" i="29"/>
  <c r="BT146" i="29"/>
  <c r="BT141" i="29"/>
  <c r="BT138" i="29"/>
  <c r="BT132" i="29"/>
  <c r="CA132" i="29"/>
  <c r="BT117" i="29"/>
  <c r="CA126" i="29"/>
  <c r="CA117" i="29"/>
  <c r="BT120" i="29"/>
  <c r="CA114" i="29"/>
  <c r="CA135" i="29"/>
  <c r="BT108" i="29"/>
  <c r="CA105" i="29"/>
  <c r="CA86" i="29"/>
  <c r="BT94" i="29"/>
  <c r="CA108" i="29"/>
  <c r="BT83" i="29"/>
  <c r="BT77" i="29"/>
  <c r="CA62" i="29"/>
  <c r="BT78" i="29"/>
  <c r="BT85" i="29"/>
  <c r="CA46" i="29"/>
  <c r="BT65" i="29"/>
  <c r="BT145" i="29"/>
  <c r="BT140" i="29"/>
  <c r="CA130" i="29"/>
  <c r="BT131" i="29"/>
  <c r="BT129" i="29"/>
  <c r="BT116" i="29"/>
  <c r="CA125" i="29"/>
  <c r="CA115" i="29"/>
  <c r="CA139" i="29"/>
  <c r="CA104" i="29"/>
  <c r="BT110" i="29"/>
  <c r="BT101" i="29"/>
  <c r="BT104" i="29"/>
  <c r="CA85" i="29"/>
  <c r="BT88" i="29"/>
  <c r="BT82" i="29"/>
  <c r="CA76" i="29"/>
  <c r="CA61" i="29"/>
  <c r="CA77" i="29"/>
  <c r="BT81" i="29"/>
  <c r="CA45" i="29"/>
  <c r="CA55" i="29"/>
  <c r="CA146" i="29"/>
  <c r="CA144" i="29"/>
  <c r="CA128" i="29"/>
  <c r="CA129" i="29"/>
  <c r="BT126" i="29"/>
  <c r="BT115" i="29"/>
  <c r="CA124" i="29"/>
  <c r="CA113" i="29"/>
  <c r="BT100" i="29"/>
  <c r="CA102" i="29"/>
  <c r="BT105" i="29"/>
  <c r="BT91" i="29"/>
  <c r="BT97" i="29"/>
  <c r="CA84" i="29"/>
  <c r="BT79" i="29"/>
  <c r="CA81" i="29"/>
  <c r="CA68" i="29"/>
  <c r="CA60" i="29"/>
  <c r="BT74" i="29"/>
  <c r="CA80" i="29"/>
  <c r="CA145" i="29"/>
  <c r="CA143" i="29"/>
  <c r="CA138" i="29"/>
  <c r="CA127" i="29"/>
  <c r="BT125" i="29"/>
  <c r="BT114" i="29"/>
  <c r="CA123" i="29"/>
  <c r="CA111" i="29"/>
  <c r="BT99" i="29"/>
  <c r="CA95" i="29"/>
  <c r="CA96" i="29"/>
  <c r="BT90" i="29"/>
  <c r="BT92" i="29"/>
  <c r="CA83" i="29"/>
  <c r="CA106" i="29"/>
  <c r="BT73" i="29"/>
  <c r="BT76" i="29"/>
  <c r="CA67" i="29"/>
  <c r="CA88" i="29"/>
  <c r="CA71" i="29"/>
  <c r="CA78" i="29"/>
  <c r="BT137" i="29"/>
  <c r="CA142" i="29"/>
  <c r="BT136" i="29"/>
  <c r="BT128" i="29"/>
  <c r="BT124" i="29"/>
  <c r="BT113" i="29"/>
  <c r="CA122" i="29"/>
  <c r="CA110" i="29"/>
  <c r="BT98" i="29"/>
  <c r="CA94" i="29"/>
  <c r="CA103" i="29"/>
  <c r="BT89" i="29"/>
  <c r="CA91" i="29"/>
  <c r="CA70" i="29"/>
  <c r="BT103" i="29"/>
  <c r="BT72" i="29"/>
  <c r="CA75" i="29"/>
  <c r="CA66" i="29"/>
  <c r="BT84" i="29"/>
  <c r="CA109" i="29"/>
  <c r="BT75" i="29"/>
  <c r="BT62" i="29"/>
  <c r="BT64" i="29"/>
  <c r="BT68" i="29"/>
  <c r="CA56" i="29"/>
  <c r="CA44" i="29"/>
  <c r="BT55" i="29"/>
  <c r="BT61" i="29"/>
  <c r="CA59" i="29"/>
  <c r="AF92" i="29"/>
  <c r="A39" i="4"/>
  <c r="BJ53" i="29"/>
  <c r="BJ23" i="29"/>
  <c r="AU21" i="29"/>
  <c r="BJ20" i="29"/>
  <c r="AZ16" i="29"/>
  <c r="AZ12" i="29"/>
  <c r="AZ34" i="29"/>
  <c r="BE33" i="29"/>
  <c r="AZ27" i="29"/>
  <c r="BJ26" i="29"/>
  <c r="AU19" i="29"/>
  <c r="BJ18" i="29"/>
  <c r="AZ17" i="29"/>
  <c r="AU16" i="29"/>
  <c r="BJ15" i="29"/>
  <c r="BE14" i="29"/>
  <c r="AZ13" i="29"/>
  <c r="AU12" i="29"/>
  <c r="BJ11" i="29"/>
  <c r="BE10" i="29"/>
  <c r="AZ9" i="29"/>
  <c r="AU8" i="29"/>
  <c r="BJ7" i="29"/>
  <c r="BE6" i="29"/>
  <c r="AZ5" i="29"/>
  <c r="AU4" i="29"/>
  <c r="AZ24" i="29"/>
  <c r="BJ14" i="29"/>
  <c r="AZ8" i="29"/>
  <c r="AZ4" i="29"/>
  <c r="AU45" i="29"/>
  <c r="AU36" i="29"/>
  <c r="BJ32" i="29"/>
  <c r="AZ31" i="29"/>
  <c r="BE29" i="29"/>
  <c r="BE26" i="29"/>
  <c r="BE23" i="29"/>
  <c r="BE20" i="29"/>
  <c r="BE27" i="29"/>
  <c r="AU50" i="29"/>
  <c r="BJ37" i="29"/>
  <c r="BJ30" i="29"/>
  <c r="AZ23" i="29"/>
  <c r="AZ20" i="29"/>
  <c r="BE18" i="29"/>
  <c r="AU17" i="29"/>
  <c r="BJ16" i="29"/>
  <c r="BE15" i="29"/>
  <c r="AZ14" i="29"/>
  <c r="AU13" i="29"/>
  <c r="BJ12" i="29"/>
  <c r="BE11" i="29"/>
  <c r="AZ10" i="29"/>
  <c r="AU9" i="29"/>
  <c r="BJ8" i="29"/>
  <c r="BE7" i="29"/>
  <c r="AZ6" i="29"/>
  <c r="AU5" i="29"/>
  <c r="BJ4" i="29"/>
  <c r="BE34" i="29"/>
  <c r="BE13" i="29"/>
  <c r="BE9" i="29"/>
  <c r="BJ35" i="29"/>
  <c r="AZ32" i="29"/>
  <c r="AU31" i="29"/>
  <c r="BE30" i="29"/>
  <c r="AZ26" i="29"/>
  <c r="BE25" i="29"/>
  <c r="BE22" i="29"/>
  <c r="AU20" i="29"/>
  <c r="BJ19" i="29"/>
  <c r="AZ18" i="29"/>
  <c r="AZ21" i="29"/>
  <c r="AU11" i="29"/>
  <c r="AU7" i="29"/>
  <c r="BJ47" i="29"/>
  <c r="AU29" i="29"/>
  <c r="BE28" i="29"/>
  <c r="BJ24" i="29"/>
  <c r="AU22" i="29"/>
  <c r="BJ21" i="29"/>
  <c r="BE16" i="29"/>
  <c r="AZ15" i="29"/>
  <c r="AU14" i="29"/>
  <c r="BJ13" i="29"/>
  <c r="BE12" i="29"/>
  <c r="AZ11" i="29"/>
  <c r="AU10" i="29"/>
  <c r="BJ9" i="29"/>
  <c r="BE8" i="29"/>
  <c r="AZ7" i="29"/>
  <c r="AU6" i="29"/>
  <c r="BJ5" i="29"/>
  <c r="BE4" i="29"/>
  <c r="BJ10" i="29"/>
  <c r="BJ6" i="29"/>
  <c r="AU40" i="29"/>
  <c r="BJ39" i="29"/>
  <c r="BJ36" i="29"/>
  <c r="AZ35" i="29"/>
  <c r="BJ34" i="29"/>
  <c r="AZ30" i="29"/>
  <c r="BJ27" i="29"/>
  <c r="AU18" i="29"/>
  <c r="BJ17" i="29"/>
  <c r="AZ19" i="29"/>
  <c r="AU15" i="29"/>
  <c r="BE5" i="29"/>
  <c r="AZ33" i="29"/>
  <c r="AZ28" i="29"/>
  <c r="BJ44" i="29"/>
  <c r="AZ136" i="29"/>
  <c r="AU142" i="29"/>
  <c r="AU139" i="29"/>
  <c r="AZ142" i="29"/>
  <c r="AU137" i="29"/>
  <c r="BE120" i="29"/>
  <c r="BE134" i="29"/>
  <c r="AZ123" i="29"/>
  <c r="BJ121" i="29"/>
  <c r="BJ113" i="29"/>
  <c r="BE140" i="29"/>
  <c r="BE122" i="29"/>
  <c r="BE116" i="29"/>
  <c r="AU107" i="29"/>
  <c r="AU125" i="29"/>
  <c r="AU113" i="29"/>
  <c r="BJ124" i="29"/>
  <c r="BJ99" i="29"/>
  <c r="AZ99" i="29"/>
  <c r="AZ117" i="29"/>
  <c r="BJ102" i="29"/>
  <c r="AZ105" i="29"/>
  <c r="AZ113" i="29"/>
  <c r="AU88" i="29"/>
  <c r="BE96" i="29"/>
  <c r="AU112" i="29"/>
  <c r="BE90" i="29"/>
  <c r="AU81" i="29"/>
  <c r="AU111" i="29"/>
  <c r="BJ101" i="29"/>
  <c r="AU83" i="29"/>
  <c r="AZ68" i="29"/>
  <c r="BJ91" i="29"/>
  <c r="BJ75" i="29"/>
  <c r="AU93" i="29"/>
  <c r="BE73" i="29"/>
  <c r="BE61" i="29"/>
  <c r="AZ84" i="29"/>
  <c r="BE113" i="29"/>
  <c r="AZ78" i="29"/>
  <c r="AZ88" i="29"/>
  <c r="BJ63" i="29"/>
  <c r="AZ54" i="29"/>
  <c r="AU60" i="29"/>
  <c r="BE45" i="29"/>
  <c r="BJ80" i="29"/>
  <c r="BE49" i="29"/>
  <c r="AZ42" i="29"/>
  <c r="AU68" i="29"/>
  <c r="BJ74" i="29"/>
  <c r="AU55" i="29"/>
  <c r="BE39" i="29"/>
  <c r="O31" i="29"/>
  <c r="BE19" i="29"/>
  <c r="BJ22" i="29"/>
  <c r="BJ33" i="29"/>
  <c r="BJ28" i="29"/>
  <c r="AZ45" i="29"/>
  <c r="AU39" i="29"/>
  <c r="BJ40" i="29"/>
  <c r="BJ41" i="29"/>
  <c r="AZ135" i="29"/>
  <c r="BE146" i="29"/>
  <c r="AU138" i="29"/>
  <c r="AZ141" i="29"/>
  <c r="BJ136" i="29"/>
  <c r="AZ118" i="29"/>
  <c r="BE133" i="29"/>
  <c r="AZ122" i="29"/>
  <c r="BJ120" i="29"/>
  <c r="BJ112" i="29"/>
  <c r="AU136" i="29"/>
  <c r="AU121" i="29"/>
  <c r="BE114" i="29"/>
  <c r="AU131" i="29"/>
  <c r="AU124" i="29"/>
  <c r="AZ112" i="29"/>
  <c r="BJ125" i="29"/>
  <c r="BE98" i="29"/>
  <c r="AU98" i="29"/>
  <c r="AU116" i="29"/>
  <c r="AZ102" i="29"/>
  <c r="BE104" i="29"/>
  <c r="BJ107" i="29"/>
  <c r="AU114" i="29"/>
  <c r="BJ93" i="29"/>
  <c r="BJ106" i="29"/>
  <c r="BE89" i="29"/>
  <c r="AU80" i="29"/>
  <c r="BJ109" i="29"/>
  <c r="AU91" i="29"/>
  <c r="BE79" i="29"/>
  <c r="AZ67" i="29"/>
  <c r="BJ90" i="29"/>
  <c r="AU72" i="29"/>
  <c r="BJ86" i="29"/>
  <c r="BE68" i="29"/>
  <c r="BE60" i="29"/>
  <c r="BJ70" i="29"/>
  <c r="AZ110" i="29"/>
  <c r="BJ77" i="29"/>
  <c r="BJ87" i="29"/>
  <c r="BJ62" i="29"/>
  <c r="AZ52" i="29"/>
  <c r="BE59" i="29"/>
  <c r="AU44" i="29"/>
  <c r="BJ79" i="29"/>
  <c r="AZ75" i="29"/>
  <c r="AZ40" i="29"/>
  <c r="BE54" i="29"/>
  <c r="AU67" i="29"/>
  <c r="AZ53" i="29"/>
  <c r="BE38" i="29"/>
  <c r="AU30" i="29"/>
  <c r="BE17" i="29"/>
  <c r="AU23" i="29"/>
  <c r="AU37" i="29"/>
  <c r="AZ29" i="29"/>
  <c r="AU47" i="29"/>
  <c r="AZ43" i="29"/>
  <c r="BJ46" i="29"/>
  <c r="BJ42" i="29"/>
  <c r="AZ134" i="29"/>
  <c r="BE145" i="29"/>
  <c r="BJ139" i="29"/>
  <c r="AZ140" i="29"/>
  <c r="BJ135" i="29"/>
  <c r="AU141" i="29"/>
  <c r="BE132" i="29"/>
  <c r="BE119" i="29"/>
  <c r="AZ119" i="29"/>
  <c r="BJ111" i="29"/>
  <c r="AU130" i="29"/>
  <c r="AU120" i="29"/>
  <c r="BE112" i="29"/>
  <c r="BE129" i="29"/>
  <c r="AU123" i="29"/>
  <c r="AU110" i="29"/>
  <c r="BE117" i="29"/>
  <c r="BE141" i="29"/>
  <c r="BJ97" i="29"/>
  <c r="AZ109" i="29"/>
  <c r="BE101" i="29"/>
  <c r="BJ103" i="29"/>
  <c r="AU106" i="29"/>
  <c r="AZ111" i="29"/>
  <c r="BJ88" i="29"/>
  <c r="BJ105" i="29"/>
  <c r="BE87" i="29"/>
  <c r="AU78" i="29"/>
  <c r="AZ107" i="29"/>
  <c r="AU90" i="29"/>
  <c r="AU70" i="29"/>
  <c r="AZ66" i="29"/>
  <c r="BJ89" i="29"/>
  <c r="BE71" i="29"/>
  <c r="BJ82" i="29"/>
  <c r="BE67" i="29"/>
  <c r="AU59" i="29"/>
  <c r="AZ70" i="29"/>
  <c r="BJ94" i="29"/>
  <c r="BE75" i="29"/>
  <c r="AZ73" i="29"/>
  <c r="BJ61" i="29"/>
  <c r="AZ51" i="29"/>
  <c r="BE57" i="29"/>
  <c r="AZ81" i="29"/>
  <c r="AZ69" i="29"/>
  <c r="AU69" i="29"/>
  <c r="AZ39" i="29"/>
  <c r="BJ52" i="29"/>
  <c r="AU61" i="29"/>
  <c r="BE51" i="29"/>
  <c r="BE37" i="29"/>
  <c r="O29" i="29"/>
  <c r="AU65" i="29"/>
  <c r="AZ25" i="29"/>
  <c r="BE41" i="29"/>
  <c r="AU52" i="29"/>
  <c r="BE43" i="29"/>
  <c r="AZ133" i="29"/>
  <c r="BJ144" i="29"/>
  <c r="BJ138" i="29"/>
  <c r="BE137" i="29"/>
  <c r="BJ134" i="29"/>
  <c r="AU140" i="29"/>
  <c r="BE131" i="29"/>
  <c r="BE142" i="29"/>
  <c r="BE118" i="29"/>
  <c r="AZ145" i="29"/>
  <c r="BJ128" i="29"/>
  <c r="BJ137" i="29"/>
  <c r="AZ106" i="29"/>
  <c r="AZ121" i="29"/>
  <c r="AU122" i="29"/>
  <c r="BE106" i="29"/>
  <c r="BE111" i="29"/>
  <c r="AZ129" i="29"/>
  <c r="BE95" i="29"/>
  <c r="BE107" i="29"/>
  <c r="BE127" i="29"/>
  <c r="BE97" i="29"/>
  <c r="AZ100" i="29"/>
  <c r="BJ110" i="29"/>
  <c r="AZ79" i="29"/>
  <c r="BJ100" i="29"/>
  <c r="BE86" i="29"/>
  <c r="AU77" i="29"/>
  <c r="AU101" i="29"/>
  <c r="AU89" i="29"/>
  <c r="AZ94" i="29"/>
  <c r="AZ65" i="29"/>
  <c r="AZ83" i="29"/>
  <c r="AU71" i="29"/>
  <c r="BE80" i="29"/>
  <c r="BE66" i="29"/>
  <c r="AU58" i="29"/>
  <c r="BE69" i="29"/>
  <c r="BE88" i="29"/>
  <c r="AZ74" i="29"/>
  <c r="BJ68" i="29"/>
  <c r="BJ60" i="29"/>
  <c r="AZ50" i="29"/>
  <c r="BJ54" i="29"/>
  <c r="BJ78" i="29"/>
  <c r="AU62" i="29"/>
  <c r="AZ61" i="29"/>
  <c r="AZ38" i="29"/>
  <c r="BE50" i="29"/>
  <c r="AU54" i="29"/>
  <c r="BJ49" i="29"/>
  <c r="BE36" i="29"/>
  <c r="AU28" i="29"/>
  <c r="BE58" i="29"/>
  <c r="BJ25" i="29"/>
  <c r="BJ43" i="29"/>
  <c r="BE32" i="29"/>
  <c r="AU48" i="29"/>
  <c r="AZ132" i="29"/>
  <c r="BJ143" i="29"/>
  <c r="AU146" i="29"/>
  <c r="BJ146" i="29"/>
  <c r="BJ133" i="29"/>
  <c r="BE143" i="29"/>
  <c r="AU127" i="29"/>
  <c r="AU133" i="29"/>
  <c r="BJ117" i="29"/>
  <c r="BE144" i="29"/>
  <c r="BE126" i="29"/>
  <c r="AU132" i="29"/>
  <c r="AZ128" i="29"/>
  <c r="AZ120" i="29"/>
  <c r="AU117" i="29"/>
  <c r="AU97" i="29"/>
  <c r="AZ108" i="29"/>
  <c r="BJ126" i="29"/>
  <c r="BE94" i="29"/>
  <c r="BE105" i="29"/>
  <c r="AZ115" i="29"/>
  <c r="BJ96" i="29"/>
  <c r="BE99" i="29"/>
  <c r="BJ108" i="29"/>
  <c r="BJ73" i="29"/>
  <c r="AU94" i="29"/>
  <c r="BE85" i="29"/>
  <c r="AU76" i="29"/>
  <c r="BE115" i="29"/>
  <c r="AU87" i="29"/>
  <c r="BJ85" i="29"/>
  <c r="AZ64" i="29"/>
  <c r="AZ82" i="29"/>
  <c r="AZ86" i="29"/>
  <c r="BE78" i="29"/>
  <c r="BE65" i="29"/>
  <c r="AU57" i="29"/>
  <c r="BJ59" i="29"/>
  <c r="AZ87" i="29"/>
  <c r="AZ72" i="29"/>
  <c r="BJ67" i="29"/>
  <c r="AZ59" i="29"/>
  <c r="AZ49" i="29"/>
  <c r="BE52" i="29"/>
  <c r="BE76" i="29"/>
  <c r="AZ55" i="29"/>
  <c r="AU49" i="29"/>
  <c r="AZ37" i="29"/>
  <c r="BJ48" i="29"/>
  <c r="AZ85" i="29"/>
  <c r="BE47" i="29"/>
  <c r="AU35" i="29"/>
  <c r="AU27" i="29"/>
  <c r="AU38" i="29"/>
  <c r="BE21" i="29"/>
  <c r="BJ38" i="29"/>
  <c r="AZ131" i="29"/>
  <c r="BJ142" i="29"/>
  <c r="AU145" i="29"/>
  <c r="BJ145" i="29"/>
  <c r="BJ132" i="29"/>
  <c r="AZ137" i="29"/>
  <c r="AZ126" i="29"/>
  <c r="AZ130" i="29"/>
  <c r="BJ116" i="29"/>
  <c r="AU134" i="29"/>
  <c r="BE125" i="29"/>
  <c r="BJ129" i="29"/>
  <c r="BE110" i="29"/>
  <c r="AU135" i="29"/>
  <c r="AZ116" i="29"/>
  <c r="AZ146" i="29"/>
  <c r="AU104" i="29"/>
  <c r="AU118" i="29"/>
  <c r="BE93" i="29"/>
  <c r="BJ104" i="29"/>
  <c r="AU103" i="29"/>
  <c r="AZ91" i="29"/>
  <c r="BJ98" i="29"/>
  <c r="AU105" i="29"/>
  <c r="BJ72" i="29"/>
  <c r="AZ93" i="29"/>
  <c r="BE84" i="29"/>
  <c r="AU75" i="29"/>
  <c r="BE108" i="29"/>
  <c r="AU86" i="29"/>
  <c r="AU79" i="29"/>
  <c r="AZ63" i="29"/>
  <c r="BJ81" i="29"/>
  <c r="BJ83" i="29"/>
  <c r="AZ77" i="29"/>
  <c r="BE64" i="29"/>
  <c r="AU56" i="29"/>
  <c r="BJ58" i="29"/>
  <c r="BJ84" i="29"/>
  <c r="AZ71" i="29"/>
  <c r="BJ66" i="29"/>
  <c r="AZ58" i="29"/>
  <c r="AZ48" i="29"/>
  <c r="BJ50" i="29"/>
  <c r="AU63" i="29"/>
  <c r="BE53" i="29"/>
  <c r="AZ47" i="29"/>
  <c r="AZ36" i="29"/>
  <c r="AU46" i="29"/>
  <c r="AU66" i="29"/>
  <c r="BE44" i="29"/>
  <c r="AU34" i="29"/>
  <c r="AU26" i="29"/>
  <c r="AZ41" i="29"/>
  <c r="O30" i="29"/>
  <c r="AZ22" i="29"/>
  <c r="AU41" i="29"/>
  <c r="O32" i="29"/>
  <c r="BE139" i="29"/>
  <c r="AU144" i="29"/>
  <c r="BJ141" i="29"/>
  <c r="AZ144" i="29"/>
  <c r="AZ139" i="29"/>
  <c r="BJ131" i="29"/>
  <c r="BE136" i="29"/>
  <c r="AZ125" i="29"/>
  <c r="AU129" i="29"/>
  <c r="BJ115" i="29"/>
  <c r="BJ130" i="29"/>
  <c r="BE124" i="29"/>
  <c r="BE128" i="29"/>
  <c r="AU109" i="29"/>
  <c r="AU128" i="29"/>
  <c r="AU115" i="29"/>
  <c r="AZ127" i="29"/>
  <c r="AU102" i="29"/>
  <c r="BE109" i="29"/>
  <c r="BE92" i="29"/>
  <c r="AZ104" i="29"/>
  <c r="AU99" i="29"/>
  <c r="AZ90" i="29"/>
  <c r="AU96" i="29"/>
  <c r="AZ101" i="29"/>
  <c r="BJ71" i="29"/>
  <c r="AU92" i="29"/>
  <c r="BE83" i="29"/>
  <c r="AU74" i="29"/>
  <c r="AZ103" i="29"/>
  <c r="AU85" i="29"/>
  <c r="BE70" i="29"/>
  <c r="AZ62" i="29"/>
  <c r="BE77" i="29"/>
  <c r="AU73" i="29"/>
  <c r="BJ76" i="29"/>
  <c r="BE63" i="29"/>
  <c r="BJ95" i="29"/>
  <c r="BJ57" i="29"/>
  <c r="BE81" i="29"/>
  <c r="AZ96" i="29"/>
  <c r="BJ65" i="29"/>
  <c r="AZ57" i="29"/>
  <c r="BE82" i="29"/>
  <c r="BE48" i="29"/>
  <c r="BE56" i="29"/>
  <c r="AU53" i="29"/>
  <c r="BE46" i="29"/>
  <c r="BJ31" i="29"/>
  <c r="BJ45" i="29"/>
  <c r="AZ60" i="29"/>
  <c r="BE42" i="29"/>
  <c r="AU33" i="29"/>
  <c r="AU25" i="29"/>
  <c r="AU51" i="29"/>
  <c r="BE31" i="29"/>
  <c r="BE24" i="29"/>
  <c r="AU42" i="29"/>
  <c r="BE35" i="29"/>
  <c r="BE138" i="29"/>
  <c r="AU143" i="29"/>
  <c r="BJ140" i="29"/>
  <c r="AZ143" i="29"/>
  <c r="AZ138" i="29"/>
  <c r="BE121" i="29"/>
  <c r="BE135" i="29"/>
  <c r="AZ124" i="29"/>
  <c r="BJ127" i="29"/>
  <c r="BJ114" i="29"/>
  <c r="BJ119" i="29"/>
  <c r="BE123" i="29"/>
  <c r="AU119" i="29"/>
  <c r="AU108" i="29"/>
  <c r="AU126" i="29"/>
  <c r="AZ114" i="29"/>
  <c r="BJ123" i="29"/>
  <c r="BE100" i="29"/>
  <c r="AU100" i="29"/>
  <c r="BE130" i="29"/>
  <c r="BE103" i="29"/>
  <c r="AZ98" i="29"/>
  <c r="AZ89" i="29"/>
  <c r="AU95" i="29"/>
  <c r="AZ97" i="29"/>
  <c r="BJ122" i="29"/>
  <c r="BE91" i="29"/>
  <c r="AU82" i="29"/>
  <c r="BJ118" i="29"/>
  <c r="BE102" i="29"/>
  <c r="AU84" i="29"/>
  <c r="BJ69" i="29"/>
  <c r="BJ92" i="29"/>
  <c r="AZ76" i="29"/>
  <c r="BE72" i="29"/>
  <c r="BE74" i="29"/>
  <c r="BE62" i="29"/>
  <c r="AZ92" i="29"/>
  <c r="BJ56" i="29"/>
  <c r="AZ80" i="29"/>
  <c r="AZ95" i="29"/>
  <c r="BJ64" i="29"/>
  <c r="AZ56" i="29"/>
  <c r="AU64" i="29"/>
  <c r="AZ46" i="29"/>
  <c r="BJ55" i="29"/>
  <c r="BJ51" i="29"/>
  <c r="AZ44" i="29"/>
  <c r="BJ29" i="29"/>
  <c r="AU43" i="29"/>
  <c r="BE55" i="29"/>
  <c r="BE40" i="29"/>
  <c r="AU32" i="29"/>
  <c r="AU24" i="29"/>
  <c r="AF36" i="29"/>
  <c r="AN88" i="29"/>
  <c r="AD89" i="29"/>
  <c r="AN89" i="29"/>
  <c r="AD88" i="29"/>
  <c r="AB89" i="29"/>
  <c r="AL89" i="29"/>
  <c r="AL88" i="29"/>
  <c r="AB88" i="29"/>
  <c r="AD32" i="29"/>
  <c r="AN30" i="29"/>
  <c r="AL30" i="29"/>
  <c r="AN32" i="29"/>
  <c r="AB29" i="29"/>
  <c r="AL32" i="29"/>
  <c r="AN29" i="29"/>
  <c r="AL29" i="29"/>
  <c r="AB31" i="29"/>
  <c r="AD30" i="29"/>
  <c r="AD29" i="29"/>
  <c r="AD31" i="29"/>
  <c r="AB32" i="29"/>
  <c r="AN31" i="29"/>
  <c r="AL31" i="29"/>
  <c r="AB30" i="29"/>
  <c r="AY23" i="29"/>
  <c r="AF24" i="29"/>
  <c r="AD80" i="29"/>
  <c r="AF83" i="29"/>
  <c r="AN79" i="29"/>
  <c r="AN80" i="29"/>
  <c r="AD79" i="29"/>
  <c r="AL80" i="29"/>
  <c r="AB79" i="29"/>
  <c r="AB80" i="29"/>
  <c r="AL79" i="29"/>
  <c r="BS69" i="29"/>
  <c r="BZ67" i="29"/>
  <c r="BZ62" i="29"/>
  <c r="BS60" i="29"/>
  <c r="BZ55" i="29"/>
  <c r="BZ48" i="29"/>
  <c r="BZ40" i="29"/>
  <c r="BS38" i="29"/>
  <c r="BS34" i="29"/>
  <c r="BS28" i="29"/>
  <c r="BS26" i="29"/>
  <c r="BS22" i="29"/>
  <c r="BZ21" i="29"/>
  <c r="BS14" i="29"/>
  <c r="BS10" i="29"/>
  <c r="BZ81" i="29"/>
  <c r="BS77" i="29"/>
  <c r="BZ75" i="29"/>
  <c r="BS73" i="29"/>
  <c r="BZ71" i="29"/>
  <c r="BS65" i="29"/>
  <c r="BZ63" i="29"/>
  <c r="BZ56" i="29"/>
  <c r="BZ52" i="29"/>
  <c r="BS50" i="29"/>
  <c r="BS47" i="29"/>
  <c r="BZ33" i="29"/>
  <c r="BS30" i="29"/>
  <c r="BS29" i="29"/>
  <c r="BZ25" i="29"/>
  <c r="BZ15" i="29"/>
  <c r="BZ11" i="29"/>
  <c r="BZ7" i="29"/>
  <c r="BS6" i="29"/>
  <c r="BZ4" i="29"/>
  <c r="BZ17" i="29"/>
  <c r="BS79" i="29"/>
  <c r="BZ68" i="29"/>
  <c r="BS61" i="29"/>
  <c r="BZ59" i="29"/>
  <c r="BZ58" i="29"/>
  <c r="BZ57" i="29"/>
  <c r="BZ51" i="29"/>
  <c r="BS43" i="29"/>
  <c r="BZ42" i="29"/>
  <c r="BZ41" i="29"/>
  <c r="BS36" i="29"/>
  <c r="BS31" i="29"/>
  <c r="BS23" i="29"/>
  <c r="BS20" i="29"/>
  <c r="BS19" i="29"/>
  <c r="BS13" i="29"/>
  <c r="BS9" i="29"/>
  <c r="BZ54" i="29"/>
  <c r="BZ82" i="29"/>
  <c r="BS80" i="29"/>
  <c r="BS78" i="29"/>
  <c r="BZ76" i="29"/>
  <c r="BS74" i="29"/>
  <c r="BZ72" i="29"/>
  <c r="BS66" i="29"/>
  <c r="BZ64" i="29"/>
  <c r="BS49" i="29"/>
  <c r="BS46" i="29"/>
  <c r="BS45" i="29"/>
  <c r="BS44" i="29"/>
  <c r="BS39" i="29"/>
  <c r="BZ38" i="29"/>
  <c r="BZ34" i="29"/>
  <c r="BS32" i="29"/>
  <c r="BZ28" i="29"/>
  <c r="BS27" i="29"/>
  <c r="BZ26" i="29"/>
  <c r="BS24" i="29"/>
  <c r="BZ22" i="29"/>
  <c r="BS18" i="29"/>
  <c r="BZ14" i="29"/>
  <c r="BZ10" i="29"/>
  <c r="BS5" i="29"/>
  <c r="BZ69" i="29"/>
  <c r="BS62" i="29"/>
  <c r="BZ60" i="29"/>
  <c r="BS55" i="29"/>
  <c r="BS54" i="29"/>
  <c r="BS53" i="29"/>
  <c r="BZ50" i="29"/>
  <c r="BZ47" i="29"/>
  <c r="BS37" i="29"/>
  <c r="BS35" i="29"/>
  <c r="BZ30" i="29"/>
  <c r="BZ29" i="29"/>
  <c r="BS17" i="29"/>
  <c r="BS16" i="29"/>
  <c r="BS12" i="29"/>
  <c r="BS8" i="29"/>
  <c r="BZ6" i="29"/>
  <c r="BS111" i="29"/>
  <c r="BZ96" i="29"/>
  <c r="BS81" i="29"/>
  <c r="BZ77" i="29"/>
  <c r="BS75" i="29"/>
  <c r="BZ73" i="29"/>
  <c r="BS71" i="29"/>
  <c r="BS67" i="29"/>
  <c r="BZ65" i="29"/>
  <c r="BS48" i="29"/>
  <c r="BZ43" i="29"/>
  <c r="BS40" i="29"/>
  <c r="BZ36" i="29"/>
  <c r="BZ31" i="29"/>
  <c r="BZ23" i="29"/>
  <c r="BS21" i="29"/>
  <c r="BZ20" i="29"/>
  <c r="BZ19" i="29"/>
  <c r="BZ13" i="29"/>
  <c r="BZ9" i="29"/>
  <c r="BS76" i="29"/>
  <c r="BS59" i="29"/>
  <c r="BS57" i="29"/>
  <c r="BS51" i="29"/>
  <c r="BS41" i="29"/>
  <c r="BZ37" i="29"/>
  <c r="BZ35" i="29"/>
  <c r="BZ16" i="29"/>
  <c r="BZ8" i="29"/>
  <c r="BS68" i="29"/>
  <c r="BS63" i="29"/>
  <c r="BZ61" i="29"/>
  <c r="BS56" i="29"/>
  <c r="BS52" i="29"/>
  <c r="BZ49" i="29"/>
  <c r="BZ46" i="29"/>
  <c r="BZ45" i="29"/>
  <c r="BZ44" i="29"/>
  <c r="BZ39" i="29"/>
  <c r="BS33" i="29"/>
  <c r="BZ32" i="29"/>
  <c r="BZ27" i="29"/>
  <c r="BS25" i="29"/>
  <c r="BZ24" i="29"/>
  <c r="BZ18" i="29"/>
  <c r="BS15" i="29"/>
  <c r="BS11" i="29"/>
  <c r="BS7" i="29"/>
  <c r="BZ5" i="29"/>
  <c r="BS4" i="29"/>
  <c r="BS93" i="29"/>
  <c r="BS88" i="29"/>
  <c r="BS82" i="29"/>
  <c r="BZ80" i="29"/>
  <c r="BZ78" i="29"/>
  <c r="BZ74" i="29"/>
  <c r="BS72" i="29"/>
  <c r="BZ70" i="29"/>
  <c r="BZ66" i="29"/>
  <c r="BS64" i="29"/>
  <c r="BS58" i="29"/>
  <c r="BZ53" i="29"/>
  <c r="BS42" i="29"/>
  <c r="BZ12" i="29"/>
  <c r="BZ145" i="29"/>
  <c r="BZ135" i="29"/>
  <c r="BZ119" i="29"/>
  <c r="BS129" i="29"/>
  <c r="BS127" i="29"/>
  <c r="BS121" i="29"/>
  <c r="BS108" i="29"/>
  <c r="BZ104" i="29"/>
  <c r="BZ112" i="29"/>
  <c r="BZ99" i="29"/>
  <c r="BZ115" i="29"/>
  <c r="BZ137" i="29"/>
  <c r="BZ134" i="29"/>
  <c r="BS134" i="29"/>
  <c r="BS138" i="29"/>
  <c r="BS132" i="29"/>
  <c r="BZ138" i="29"/>
  <c r="BS142" i="29"/>
  <c r="BZ131" i="29"/>
  <c r="BS128" i="29"/>
  <c r="BS110" i="29"/>
  <c r="BS124" i="29"/>
  <c r="BZ118" i="29"/>
  <c r="BS95" i="29"/>
  <c r="BZ93" i="29"/>
  <c r="BS101" i="29"/>
  <c r="BS105" i="29"/>
  <c r="BS146" i="29"/>
  <c r="BS141" i="29"/>
  <c r="BZ121" i="29"/>
  <c r="BZ127" i="29"/>
  <c r="BZ142" i="29"/>
  <c r="BS140" i="29"/>
  <c r="BS123" i="29"/>
  <c r="BZ95" i="29"/>
  <c r="BZ117" i="29"/>
  <c r="BZ105" i="29"/>
  <c r="BS115" i="29"/>
  <c r="BZ136" i="29"/>
  <c r="BS122" i="29"/>
  <c r="BZ107" i="29"/>
  <c r="BZ94" i="29"/>
  <c r="BZ109" i="29"/>
  <c r="BS106" i="29"/>
  <c r="BS104" i="29"/>
  <c r="BZ86" i="29"/>
  <c r="BS114" i="29"/>
  <c r="BZ79" i="29"/>
  <c r="BZ110" i="29"/>
  <c r="BZ133" i="29"/>
  <c r="BZ128" i="29"/>
  <c r="BZ129" i="29"/>
  <c r="BS100" i="29"/>
  <c r="BZ92" i="29"/>
  <c r="BS107" i="29"/>
  <c r="BS117" i="29"/>
  <c r="BS83" i="29"/>
  <c r="BZ98" i="29"/>
  <c r="BZ85" i="29"/>
  <c r="BS99" i="29"/>
  <c r="BZ126" i="29"/>
  <c r="BZ139" i="29"/>
  <c r="BZ132" i="29"/>
  <c r="BS119" i="29"/>
  <c r="BS120" i="29"/>
  <c r="BS98" i="29"/>
  <c r="BZ143" i="29"/>
  <c r="BZ140" i="29"/>
  <c r="BS91" i="29"/>
  <c r="BS70" i="29"/>
  <c r="BS97" i="29"/>
  <c r="BZ84" i="29"/>
  <c r="BS96" i="29"/>
  <c r="BS133" i="29"/>
  <c r="BZ123" i="29"/>
  <c r="BS90" i="29"/>
  <c r="BS92" i="29"/>
  <c r="BS131" i="29"/>
  <c r="BS89" i="29"/>
  <c r="BS145" i="29"/>
  <c r="BZ120" i="29"/>
  <c r="BZ106" i="29"/>
  <c r="BS94" i="29"/>
  <c r="BZ125" i="29"/>
  <c r="BS139" i="29"/>
  <c r="BZ83" i="29"/>
  <c r="BZ146" i="29"/>
  <c r="BZ144" i="29"/>
  <c r="BS130" i="29"/>
  <c r="BZ114" i="29"/>
  <c r="BS109" i="29"/>
  <c r="BZ122" i="29"/>
  <c r="BZ124" i="29"/>
  <c r="BZ91" i="29"/>
  <c r="BS112" i="29"/>
  <c r="BS144" i="29"/>
  <c r="BZ141" i="29"/>
  <c r="BS126" i="29"/>
  <c r="BS136" i="29"/>
  <c r="BS113" i="29"/>
  <c r="BZ108" i="29"/>
  <c r="BZ103" i="29"/>
  <c r="BS87" i="29"/>
  <c r="BS116" i="29"/>
  <c r="BZ90" i="29"/>
  <c r="BZ101" i="29"/>
  <c r="BS118" i="29"/>
  <c r="BS85" i="29"/>
  <c r="BZ97" i="29"/>
  <c r="BS137" i="29"/>
  <c r="BS143" i="29"/>
  <c r="BS135" i="29"/>
  <c r="BS125" i="29"/>
  <c r="BZ130" i="29"/>
  <c r="BZ102" i="29"/>
  <c r="BS103" i="29"/>
  <c r="BS102" i="29"/>
  <c r="BS86" i="29"/>
  <c r="BZ113" i="29"/>
  <c r="BZ89" i="29"/>
  <c r="BZ100" i="29"/>
  <c r="BZ88" i="29"/>
  <c r="BZ111" i="29"/>
  <c r="BZ116" i="29"/>
  <c r="BZ87" i="29"/>
  <c r="BS84" i="29"/>
  <c r="AL20" i="29"/>
  <c r="AL19" i="29"/>
  <c r="AB18" i="29"/>
  <c r="AB17" i="29"/>
  <c r="AL17" i="29"/>
  <c r="AN17" i="29"/>
  <c r="AN20" i="29"/>
  <c r="AD19" i="29"/>
  <c r="AD20" i="29"/>
  <c r="AD18" i="29"/>
  <c r="AD17" i="29"/>
  <c r="AN19" i="29"/>
  <c r="AN18" i="29"/>
  <c r="AB20" i="29"/>
  <c r="AL18" i="29"/>
  <c r="AB19" i="29"/>
  <c r="BI40" i="29"/>
  <c r="BD40" i="29"/>
  <c r="AT23" i="29"/>
  <c r="AY14" i="29"/>
  <c r="AY10" i="29"/>
  <c r="AY18" i="29"/>
  <c r="BI15" i="29"/>
  <c r="BD8" i="29"/>
  <c r="BI7" i="29"/>
  <c r="AT7" i="29"/>
  <c r="AY6" i="29"/>
  <c r="AT4" i="29"/>
  <c r="AT37" i="29"/>
  <c r="AY33" i="29"/>
  <c r="AY25" i="29"/>
  <c r="O20" i="29"/>
  <c r="AY13" i="29"/>
  <c r="AY9" i="29"/>
  <c r="O19" i="29"/>
  <c r="BI14" i="29"/>
  <c r="BD11" i="29"/>
  <c r="AY5" i="29"/>
  <c r="BD4" i="29"/>
  <c r="AY16" i="29"/>
  <c r="AY12" i="29"/>
  <c r="AY8" i="29"/>
  <c r="BD31" i="29"/>
  <c r="AT22" i="29"/>
  <c r="BI13" i="29"/>
  <c r="BD10" i="29"/>
  <c r="BI33" i="29"/>
  <c r="BI25" i="29"/>
  <c r="BI12" i="29"/>
  <c r="AT34" i="29"/>
  <c r="AT26" i="29"/>
  <c r="AY15" i="29"/>
  <c r="AY11" i="29"/>
  <c r="AY7" i="29"/>
  <c r="BD6" i="29"/>
  <c r="BI5" i="29"/>
  <c r="AT5" i="29"/>
  <c r="AY4" i="29"/>
  <c r="AY36" i="29"/>
  <c r="AT30" i="29"/>
  <c r="BI16" i="29"/>
  <c r="BD9" i="29"/>
  <c r="AT15" i="29"/>
  <c r="AT41" i="29"/>
  <c r="BI52" i="29"/>
  <c r="BD24" i="29"/>
  <c r="BD32" i="29"/>
  <c r="AT42" i="29"/>
  <c r="BI49" i="29"/>
  <c r="BD35" i="29"/>
  <c r="BD12" i="29"/>
  <c r="BD19" i="29"/>
  <c r="AY30" i="29"/>
  <c r="BD143" i="29"/>
  <c r="AT141" i="29"/>
  <c r="BI140" i="29"/>
  <c r="BD133" i="29"/>
  <c r="AT145" i="29"/>
  <c r="AY139" i="29"/>
  <c r="AT130" i="29"/>
  <c r="BD122" i="29"/>
  <c r="AT131" i="29"/>
  <c r="BI126" i="29"/>
  <c r="AT117" i="29"/>
  <c r="BD137" i="29"/>
  <c r="BI113" i="29"/>
  <c r="AT123" i="29"/>
  <c r="AY111" i="29"/>
  <c r="BD116" i="29"/>
  <c r="AY124" i="29"/>
  <c r="BI104" i="29"/>
  <c r="BI128" i="29"/>
  <c r="BD117" i="29"/>
  <c r="BI99" i="29"/>
  <c r="AY109" i="29"/>
  <c r="AT110" i="29"/>
  <c r="AY104" i="29"/>
  <c r="AT88" i="29"/>
  <c r="BD74" i="29"/>
  <c r="BD96" i="29"/>
  <c r="BI71" i="29"/>
  <c r="BI135" i="29"/>
  <c r="BI80" i="29"/>
  <c r="AY71" i="29"/>
  <c r="AY118" i="29"/>
  <c r="AT74" i="29"/>
  <c r="AT85" i="29"/>
  <c r="BD91" i="29"/>
  <c r="AT137" i="29"/>
  <c r="BD66" i="29"/>
  <c r="AT58" i="29"/>
  <c r="BI70" i="29"/>
  <c r="AY74" i="29"/>
  <c r="AT62" i="29"/>
  <c r="BD58" i="29"/>
  <c r="BI60" i="29"/>
  <c r="AT48" i="29"/>
  <c r="BI51" i="29"/>
  <c r="BD23" i="29"/>
  <c r="BI58" i="29"/>
  <c r="AY66" i="29"/>
  <c r="AT84" i="29"/>
  <c r="BI43" i="29"/>
  <c r="BI18" i="29"/>
  <c r="AT25" i="29"/>
  <c r="AY19" i="29"/>
  <c r="AY35" i="29"/>
  <c r="BD34" i="29"/>
  <c r="BD5" i="29"/>
  <c r="AY17" i="29"/>
  <c r="BD42" i="29"/>
  <c r="BI4" i="29"/>
  <c r="BI17" i="29"/>
  <c r="BD27" i="29"/>
  <c r="AY38" i="29"/>
  <c r="AY50" i="29"/>
  <c r="BD13" i="29"/>
  <c r="AY20" i="29"/>
  <c r="BI30" i="29"/>
  <c r="AT36" i="29"/>
  <c r="BD142" i="29"/>
  <c r="AT140" i="29"/>
  <c r="AT139" i="29"/>
  <c r="BD132" i="29"/>
  <c r="AY144" i="29"/>
  <c r="AY138" i="29"/>
  <c r="AY129" i="29"/>
  <c r="BI119" i="29"/>
  <c r="AY130" i="29"/>
  <c r="BI125" i="29"/>
  <c r="AT116" i="29"/>
  <c r="BI132" i="29"/>
  <c r="BI112" i="29"/>
  <c r="AT122" i="29"/>
  <c r="BI136" i="29"/>
  <c r="BD114" i="29"/>
  <c r="AY123" i="29"/>
  <c r="BI103" i="29"/>
  <c r="AT121" i="29"/>
  <c r="BD111" i="29"/>
  <c r="BD98" i="29"/>
  <c r="AT108" i="29"/>
  <c r="BD97" i="29"/>
  <c r="BD103" i="29"/>
  <c r="BD82" i="29"/>
  <c r="AT73" i="29"/>
  <c r="BD94" i="29"/>
  <c r="BD119" i="29"/>
  <c r="AY107" i="29"/>
  <c r="BI78" i="29"/>
  <c r="AY69" i="29"/>
  <c r="AT97" i="29"/>
  <c r="BD70" i="29"/>
  <c r="AY83" i="29"/>
  <c r="BD90" i="29"/>
  <c r="BI86" i="29"/>
  <c r="BD65" i="29"/>
  <c r="AT57" i="29"/>
  <c r="AY70" i="29"/>
  <c r="AT69" i="29"/>
  <c r="AT61" i="29"/>
  <c r="AT51" i="29"/>
  <c r="BD57" i="29"/>
  <c r="AT89" i="29"/>
  <c r="AY51" i="29"/>
  <c r="BD22" i="29"/>
  <c r="AY57" i="29"/>
  <c r="BI62" i="29"/>
  <c r="AY65" i="29"/>
  <c r="BI41" i="29"/>
  <c r="AT77" i="29"/>
  <c r="BD33" i="29"/>
  <c r="BI48" i="29"/>
  <c r="BI35" i="29"/>
  <c r="BD38" i="29"/>
  <c r="BD52" i="29"/>
  <c r="BI36" i="29"/>
  <c r="AT13" i="29"/>
  <c r="AY22" i="29"/>
  <c r="BI28" i="29"/>
  <c r="BD37" i="29"/>
  <c r="BD48" i="29"/>
  <c r="BI9" i="29"/>
  <c r="AT21" i="29"/>
  <c r="AT8" i="29"/>
  <c r="BD16" i="29"/>
  <c r="BI26" i="29"/>
  <c r="AY34" i="29"/>
  <c r="BI137" i="29"/>
  <c r="BI144" i="29"/>
  <c r="BI138" i="29"/>
  <c r="BD129" i="29"/>
  <c r="AY141" i="29"/>
  <c r="AY134" i="29"/>
  <c r="BD126" i="29"/>
  <c r="AT135" i="29"/>
  <c r="BI121" i="29"/>
  <c r="BI122" i="29"/>
  <c r="AT113" i="29"/>
  <c r="BI117" i="29"/>
  <c r="AT127" i="29"/>
  <c r="AY115" i="29"/>
  <c r="BD108" i="29"/>
  <c r="BI133" i="29"/>
  <c r="BI109" i="29"/>
  <c r="AY100" i="29"/>
  <c r="BD104" i="29"/>
  <c r="AT107" i="29"/>
  <c r="BD113" i="29"/>
  <c r="AY94" i="29"/>
  <c r="AY90" i="29"/>
  <c r="AT98" i="29"/>
  <c r="BD78" i="29"/>
  <c r="AT120" i="29"/>
  <c r="BI88" i="29"/>
  <c r="AT100" i="29"/>
  <c r="BI97" i="29"/>
  <c r="BI75" i="29"/>
  <c r="AY81" i="29"/>
  <c r="BD84" i="29"/>
  <c r="BI91" i="29"/>
  <c r="AY76" i="29"/>
  <c r="BI83" i="29"/>
  <c r="AY77" i="29"/>
  <c r="BD62" i="29"/>
  <c r="AT86" i="29"/>
  <c r="BI84" i="29"/>
  <c r="AT66" i="29"/>
  <c r="BD53" i="29"/>
  <c r="AY43" i="29"/>
  <c r="BI65" i="29"/>
  <c r="AY59" i="29"/>
  <c r="BD43" i="29"/>
  <c r="AT90" i="29"/>
  <c r="BD46" i="29"/>
  <c r="AY56" i="29"/>
  <c r="AT54" i="29"/>
  <c r="BI23" i="29"/>
  <c r="AY60" i="29"/>
  <c r="AY40" i="29"/>
  <c r="AY52" i="29"/>
  <c r="BI31" i="29"/>
  <c r="AY37" i="29"/>
  <c r="BI27" i="29"/>
  <c r="BD44" i="29"/>
  <c r="BI19" i="29"/>
  <c r="AT45" i="29"/>
  <c r="AT14" i="29"/>
  <c r="BI38" i="29"/>
  <c r="BD51" i="29"/>
  <c r="BI10" i="29"/>
  <c r="AT9" i="29"/>
  <c r="O18" i="29"/>
  <c r="AT27" i="29"/>
  <c r="BI34" i="29"/>
  <c r="AY146" i="29"/>
  <c r="AT144" i="29"/>
  <c r="BI143" i="29"/>
  <c r="BD136" i="29"/>
  <c r="BD128" i="29"/>
  <c r="AY140" i="29"/>
  <c r="AY133" i="29"/>
  <c r="BD125" i="29"/>
  <c r="AT134" i="29"/>
  <c r="BI120" i="29"/>
  <c r="AY121" i="29"/>
  <c r="AT112" i="29"/>
  <c r="BI116" i="29"/>
  <c r="AT126" i="29"/>
  <c r="AY114" i="29"/>
  <c r="BD107" i="29"/>
  <c r="BI130" i="29"/>
  <c r="BI108" i="29"/>
  <c r="AY99" i="29"/>
  <c r="AY103" i="29"/>
  <c r="AT104" i="29"/>
  <c r="AY110" i="29"/>
  <c r="AT93" i="29"/>
  <c r="AY89" i="29"/>
  <c r="AT96" i="29"/>
  <c r="BD77" i="29"/>
  <c r="BI110" i="29"/>
  <c r="AY79" i="29"/>
  <c r="AT94" i="29"/>
  <c r="AY88" i="29"/>
  <c r="BI74" i="29"/>
  <c r="BI79" i="29"/>
  <c r="AT80" i="29"/>
  <c r="BI90" i="29"/>
  <c r="BD71" i="29"/>
  <c r="AT81" i="29"/>
  <c r="BD73" i="29"/>
  <c r="BD61" i="29"/>
  <c r="AY84" i="29"/>
  <c r="BD83" i="29"/>
  <c r="AT65" i="29"/>
  <c r="BD69" i="29"/>
  <c r="AY95" i="29"/>
  <c r="BD56" i="29"/>
  <c r="AY58" i="29"/>
  <c r="BD41" i="29"/>
  <c r="AY67" i="29"/>
  <c r="AY44" i="29"/>
  <c r="BD54" i="29"/>
  <c r="BI53" i="29"/>
  <c r="BI22" i="29"/>
  <c r="AT55" i="29"/>
  <c r="AY32" i="29"/>
  <c r="AT38" i="29"/>
  <c r="AT28" i="29"/>
  <c r="AY46" i="29"/>
  <c r="AT20" i="29"/>
  <c r="BI45" i="29"/>
  <c r="AT19" i="29"/>
  <c r="AT44" i="29"/>
  <c r="AT142" i="29"/>
  <c r="BI145" i="29"/>
  <c r="BD123" i="29"/>
  <c r="BI131" i="29"/>
  <c r="BD139" i="29"/>
  <c r="AT124" i="29"/>
  <c r="AT119" i="29"/>
  <c r="BI105" i="29"/>
  <c r="AY101" i="29"/>
  <c r="BD101" i="29"/>
  <c r="AT106" i="29"/>
  <c r="BD75" i="29"/>
  <c r="BI72" i="29"/>
  <c r="BI81" i="29"/>
  <c r="AT70" i="29"/>
  <c r="BD87" i="29"/>
  <c r="BD72" i="29"/>
  <c r="AT59" i="29"/>
  <c r="AY78" i="29"/>
  <c r="AY63" i="29"/>
  <c r="AT52" i="29"/>
  <c r="AT29" i="29"/>
  <c r="AT91" i="29"/>
  <c r="AY45" i="29"/>
  <c r="BD25" i="29"/>
  <c r="AY49" i="29"/>
  <c r="AT33" i="29"/>
  <c r="BI77" i="29"/>
  <c r="BI6" i="29"/>
  <c r="AT24" i="29"/>
  <c r="AT6" i="29"/>
  <c r="AY26" i="29"/>
  <c r="AT17" i="29"/>
  <c r="BD146" i="29"/>
  <c r="BD131" i="29"/>
  <c r="BD138" i="29"/>
  <c r="BI127" i="29"/>
  <c r="AY117" i="29"/>
  <c r="BD112" i="29"/>
  <c r="BI102" i="29"/>
  <c r="BD110" i="29"/>
  <c r="AT103" i="29"/>
  <c r="BD99" i="29"/>
  <c r="AT72" i="29"/>
  <c r="BI106" i="29"/>
  <c r="BD93" i="29"/>
  <c r="AY82" i="29"/>
  <c r="BD85" i="29"/>
  <c r="AT56" i="29"/>
  <c r="AT68" i="29"/>
  <c r="AT47" i="29"/>
  <c r="AY68" i="29"/>
  <c r="BD21" i="29"/>
  <c r="BI59" i="29"/>
  <c r="AY31" i="29"/>
  <c r="BD50" i="29"/>
  <c r="BD45" i="29"/>
  <c r="AY21" i="29"/>
  <c r="BI8" i="29"/>
  <c r="AT39" i="29"/>
  <c r="AT10" i="29"/>
  <c r="BI29" i="29"/>
  <c r="BD39" i="29"/>
  <c r="BD18" i="29"/>
  <c r="BD145" i="29"/>
  <c r="BD130" i="29"/>
  <c r="AY135" i="29"/>
  <c r="AT136" i="29"/>
  <c r="BI123" i="29"/>
  <c r="AY119" i="29"/>
  <c r="AY116" i="29"/>
  <c r="AY106" i="29"/>
  <c r="BI101" i="29"/>
  <c r="AY108" i="29"/>
  <c r="AT99" i="29"/>
  <c r="BI98" i="29"/>
  <c r="AT71" i="29"/>
  <c r="BI100" i="29"/>
  <c r="BI76" i="29"/>
  <c r="BI85" i="29"/>
  <c r="BD79" i="29"/>
  <c r="AT83" i="29"/>
  <c r="BI95" i="29"/>
  <c r="AT67" i="29"/>
  <c r="BI46" i="29"/>
  <c r="BI64" i="29"/>
  <c r="BD20" i="29"/>
  <c r="BI57" i="29"/>
  <c r="AY29" i="29"/>
  <c r="BD36" i="29"/>
  <c r="AY24" i="29"/>
  <c r="AY27" i="29"/>
  <c r="BD144" i="29"/>
  <c r="BI42" i="29"/>
  <c r="BI11" i="29"/>
  <c r="AT11" i="29"/>
  <c r="AY145" i="29"/>
  <c r="BI142" i="29"/>
  <c r="BD127" i="29"/>
  <c r="AY132" i="29"/>
  <c r="AT133" i="29"/>
  <c r="AY120" i="29"/>
  <c r="BI115" i="29"/>
  <c r="AY113" i="29"/>
  <c r="AY126" i="29"/>
  <c r="AY98" i="29"/>
  <c r="AT102" i="29"/>
  <c r="AY92" i="29"/>
  <c r="BD95" i="29"/>
  <c r="AT109" i="29"/>
  <c r="AY93" i="29"/>
  <c r="AY73" i="29"/>
  <c r="AT79" i="29"/>
  <c r="BD59" i="29"/>
  <c r="BD68" i="29"/>
  <c r="AT82" i="29"/>
  <c r="AT64" i="29"/>
  <c r="BI66" i="29"/>
  <c r="AY55" i="29"/>
  <c r="BI63" i="29"/>
  <c r="BI87" i="29"/>
  <c r="BI21" i="29"/>
  <c r="BI37" i="29"/>
  <c r="BI24" i="29"/>
  <c r="BD29" i="29"/>
  <c r="BD26" i="29"/>
  <c r="BI141" i="29"/>
  <c r="AT128" i="29"/>
  <c r="BD7" i="29"/>
  <c r="O17" i="29"/>
  <c r="BD14" i="29"/>
  <c r="AT146" i="29"/>
  <c r="AY131" i="29"/>
  <c r="AT132" i="29"/>
  <c r="AT118" i="29"/>
  <c r="BI114" i="29"/>
  <c r="AY112" i="29"/>
  <c r="AY125" i="29"/>
  <c r="AY96" i="29"/>
  <c r="BD100" i="29"/>
  <c r="BD88" i="29"/>
  <c r="AT95" i="29"/>
  <c r="AT105" i="29"/>
  <c r="AT92" i="29"/>
  <c r="AY72" i="29"/>
  <c r="AT78" i="29"/>
  <c r="BD121" i="29"/>
  <c r="BD67" i="29"/>
  <c r="AT76" i="29"/>
  <c r="AT63" i="29"/>
  <c r="AY62" i="29"/>
  <c r="AT53" i="29"/>
  <c r="AY61" i="29"/>
  <c r="BD86" i="29"/>
  <c r="BI20" i="29"/>
  <c r="BI39" i="29"/>
  <c r="BD30" i="29"/>
  <c r="BI61" i="29"/>
  <c r="AT43" i="29"/>
  <c r="AT12" i="29"/>
  <c r="BD15" i="29"/>
  <c r="BD141" i="29"/>
  <c r="AT138" i="29"/>
  <c r="AY143" i="29"/>
  <c r="AT129" i="29"/>
  <c r="AT115" i="29"/>
  <c r="AY137" i="29"/>
  <c r="BI118" i="29"/>
  <c r="AY122" i="29"/>
  <c r="BD106" i="29"/>
  <c r="BD115" i="29"/>
  <c r="BI96" i="29"/>
  <c r="BD81" i="29"/>
  <c r="BI93" i="29"/>
  <c r="BD105" i="29"/>
  <c r="AT87" i="29"/>
  <c r="BI69" i="29"/>
  <c r="BD89" i="29"/>
  <c r="BD64" i="29"/>
  <c r="BI94" i="29"/>
  <c r="AT60" i="29"/>
  <c r="BI54" i="29"/>
  <c r="BD49" i="29"/>
  <c r="AT49" i="29"/>
  <c r="BI68" i="29"/>
  <c r="AY41" i="29"/>
  <c r="AY39" i="29"/>
  <c r="AT16" i="29"/>
  <c r="AY28" i="29"/>
  <c r="AT18" i="29"/>
  <c r="AT35" i="29"/>
  <c r="BD140" i="29"/>
  <c r="BI139" i="29"/>
  <c r="AY142" i="29"/>
  <c r="AY127" i="29"/>
  <c r="AY128" i="29"/>
  <c r="AT114" i="29"/>
  <c r="BI134" i="29"/>
  <c r="BD109" i="29"/>
  <c r="BI111" i="29"/>
  <c r="AY105" i="29"/>
  <c r="AY97" i="29"/>
  <c r="AY91" i="29"/>
  <c r="BD80" i="29"/>
  <c r="BD92" i="29"/>
  <c r="AT101" i="29"/>
  <c r="AY85" i="29"/>
  <c r="BI92" i="29"/>
  <c r="AY86" i="29"/>
  <c r="BD63" i="29"/>
  <c r="AY87" i="29"/>
  <c r="BD55" i="29"/>
  <c r="AY54" i="29"/>
  <c r="BI47" i="29"/>
  <c r="AY47" i="29"/>
  <c r="BI56" i="29"/>
  <c r="AY64" i="29"/>
  <c r="AT46" i="29"/>
  <c r="BD28" i="29"/>
  <c r="BD47" i="29"/>
  <c r="AT40" i="29"/>
  <c r="BD134" i="29"/>
  <c r="BI124" i="29"/>
  <c r="BI44" i="29"/>
  <c r="AT32" i="29"/>
  <c r="AT143" i="29"/>
  <c r="BD135" i="29"/>
  <c r="BI146" i="29"/>
  <c r="BD124" i="29"/>
  <c r="BD118" i="29"/>
  <c r="AT111" i="29"/>
  <c r="AT125" i="29"/>
  <c r="BI129" i="29"/>
  <c r="BI107" i="29"/>
  <c r="BD102" i="29"/>
  <c r="AY102" i="29"/>
  <c r="BD120" i="29"/>
  <c r="BD76" i="29"/>
  <c r="BI73" i="29"/>
  <c r="BI82" i="29"/>
  <c r="AY75" i="29"/>
  <c r="BI89" i="29"/>
  <c r="AT75" i="29"/>
  <c r="BD60" i="29"/>
  <c r="AY80" i="29"/>
  <c r="BI67" i="29"/>
  <c r="BI55" i="29"/>
  <c r="AT31" i="29"/>
  <c r="AY42" i="29"/>
  <c r="AT50" i="29"/>
  <c r="AY53" i="29"/>
  <c r="BI32" i="29"/>
  <c r="BD17" i="29"/>
  <c r="BI50" i="29"/>
  <c r="AY48" i="29"/>
  <c r="AY136" i="29"/>
  <c r="AS26" i="29"/>
  <c r="AF12" i="29"/>
  <c r="AL71" i="29"/>
  <c r="AL70" i="29"/>
  <c r="AB71" i="29"/>
  <c r="AD71" i="29"/>
  <c r="AB70" i="29"/>
  <c r="AN70" i="29"/>
  <c r="AD70" i="29"/>
  <c r="AN71" i="29"/>
  <c r="BR59" i="29"/>
  <c r="BY54" i="29"/>
  <c r="BY51" i="29"/>
  <c r="BY49" i="29"/>
  <c r="BR47" i="29"/>
  <c r="BY45" i="29"/>
  <c r="BR44" i="29"/>
  <c r="BR42" i="29"/>
  <c r="BY30" i="29"/>
  <c r="BR29" i="29"/>
  <c r="BY26" i="29"/>
  <c r="BY25" i="29"/>
  <c r="BY23" i="29"/>
  <c r="BY22" i="29"/>
  <c r="BR20" i="29"/>
  <c r="BR5" i="29"/>
  <c r="BR43" i="29"/>
  <c r="BY35" i="29"/>
  <c r="BR28" i="29"/>
  <c r="BY27" i="29"/>
  <c r="BY21" i="29"/>
  <c r="BY18" i="29"/>
  <c r="BY16" i="29"/>
  <c r="BR12" i="29"/>
  <c r="BR10" i="29"/>
  <c r="BY9" i="29"/>
  <c r="BY6" i="29"/>
  <c r="BY24" i="29"/>
  <c r="BY69" i="29"/>
  <c r="BY59" i="29"/>
  <c r="BR58" i="29"/>
  <c r="BR50" i="29"/>
  <c r="BR48" i="29"/>
  <c r="BY47" i="29"/>
  <c r="BY44" i="29"/>
  <c r="BY42" i="29"/>
  <c r="BR37" i="29"/>
  <c r="BY29" i="29"/>
  <c r="BY20" i="29"/>
  <c r="BR19" i="29"/>
  <c r="BR13" i="29"/>
  <c r="BY5" i="29"/>
  <c r="BR4" i="29"/>
  <c r="BR52" i="29"/>
  <c r="BY43" i="29"/>
  <c r="BR36" i="29"/>
  <c r="BY28" i="29"/>
  <c r="BR17" i="29"/>
  <c r="BR14" i="29"/>
  <c r="BY12" i="29"/>
  <c r="BR11" i="29"/>
  <c r="BY10" i="29"/>
  <c r="BY33" i="29"/>
  <c r="BR27" i="29"/>
  <c r="BR21" i="29"/>
  <c r="BR16" i="29"/>
  <c r="BR9" i="29"/>
  <c r="BY8" i="29"/>
  <c r="BR6" i="29"/>
  <c r="BY72" i="29"/>
  <c r="BY58" i="29"/>
  <c r="BR57" i="29"/>
  <c r="BR55" i="29"/>
  <c r="BY50" i="29"/>
  <c r="BY48" i="29"/>
  <c r="BR46" i="29"/>
  <c r="BR41" i="29"/>
  <c r="BR38" i="29"/>
  <c r="BY37" i="29"/>
  <c r="BR32" i="29"/>
  <c r="BY19" i="29"/>
  <c r="BY13" i="29"/>
  <c r="BR7" i="29"/>
  <c r="BY4" i="29"/>
  <c r="BR69" i="29"/>
  <c r="BY39" i="29"/>
  <c r="BY15" i="29"/>
  <c r="BY87" i="29"/>
  <c r="BR56" i="29"/>
  <c r="BY52" i="29"/>
  <c r="BR40" i="29"/>
  <c r="BR39" i="29"/>
  <c r="BY36" i="29"/>
  <c r="BR34" i="29"/>
  <c r="BR33" i="29"/>
  <c r="BR31" i="29"/>
  <c r="BR24" i="29"/>
  <c r="BY17" i="29"/>
  <c r="BR15" i="29"/>
  <c r="BY14" i="29"/>
  <c r="BY11" i="29"/>
  <c r="BR8" i="29"/>
  <c r="BR53" i="29"/>
  <c r="BR35" i="29"/>
  <c r="BR18" i="29"/>
  <c r="BY57" i="29"/>
  <c r="BR54" i="29"/>
  <c r="BR51" i="29"/>
  <c r="BR49" i="29"/>
  <c r="BY46" i="29"/>
  <c r="BR45" i="29"/>
  <c r="BY41" i="29"/>
  <c r="BY38" i="29"/>
  <c r="BY32" i="29"/>
  <c r="BR30" i="29"/>
  <c r="BR26" i="29"/>
  <c r="BR25" i="29"/>
  <c r="BR23" i="29"/>
  <c r="BR22" i="29"/>
  <c r="BY7" i="29"/>
  <c r="BY56" i="29"/>
  <c r="BY40" i="29"/>
  <c r="BY34" i="29"/>
  <c r="BY31" i="29"/>
  <c r="BY65" i="29"/>
  <c r="BR64" i="29"/>
  <c r="BY89" i="29"/>
  <c r="BR117" i="29"/>
  <c r="BY94" i="29"/>
  <c r="BR75" i="29"/>
  <c r="BY95" i="29"/>
  <c r="BR143" i="29"/>
  <c r="BY105" i="29"/>
  <c r="BR90" i="29"/>
  <c r="BR74" i="29"/>
  <c r="BY60" i="29"/>
  <c r="BY68" i="29"/>
  <c r="BY104" i="29"/>
  <c r="BR67" i="29"/>
  <c r="BY101" i="29"/>
  <c r="BR82" i="29"/>
  <c r="BY73" i="29"/>
  <c r="BR79" i="29"/>
  <c r="BY92" i="29"/>
  <c r="BR84" i="29"/>
  <c r="BR109" i="29"/>
  <c r="BY71" i="29"/>
  <c r="BY70" i="29"/>
  <c r="BR62" i="29"/>
  <c r="BY90" i="29"/>
  <c r="BR103" i="29"/>
  <c r="BR86" i="29"/>
  <c r="BR146" i="29"/>
  <c r="BY133" i="29"/>
  <c r="BR130" i="29"/>
  <c r="BR120" i="29"/>
  <c r="BY121" i="29"/>
  <c r="BR135" i="29"/>
  <c r="BR126" i="29"/>
  <c r="BR114" i="29"/>
  <c r="BR115" i="29"/>
  <c r="BR94" i="29"/>
  <c r="BY76" i="29"/>
  <c r="BR73" i="29"/>
  <c r="BY61" i="29"/>
  <c r="BR71" i="29"/>
  <c r="BR63" i="29"/>
  <c r="BY91" i="29"/>
  <c r="BR87" i="29"/>
  <c r="BY144" i="29"/>
  <c r="BR145" i="29"/>
  <c r="BY132" i="29"/>
  <c r="BR128" i="29"/>
  <c r="BY139" i="29"/>
  <c r="BY120" i="29"/>
  <c r="BR111" i="29"/>
  <c r="BR125" i="29"/>
  <c r="BY113" i="29"/>
  <c r="BR104" i="29"/>
  <c r="BR93" i="29"/>
  <c r="BY77" i="29"/>
  <c r="BY96" i="29"/>
  <c r="BY103" i="29"/>
  <c r="BR78" i="29"/>
  <c r="BY62" i="29"/>
  <c r="BR77" i="29"/>
  <c r="BR65" i="29"/>
  <c r="BR88" i="29"/>
  <c r="BY79" i="29"/>
  <c r="BY106" i="29"/>
  <c r="BR89" i="29"/>
  <c r="BY143" i="29"/>
  <c r="BY146" i="29"/>
  <c r="BY131" i="29"/>
  <c r="BY126" i="29"/>
  <c r="BR129" i="29"/>
  <c r="BR140" i="29"/>
  <c r="BY109" i="29"/>
  <c r="BR124" i="29"/>
  <c r="BR112" i="29"/>
  <c r="BR102" i="29"/>
  <c r="BR92" i="29"/>
  <c r="BY78" i="29"/>
  <c r="BY114" i="29"/>
  <c r="BY99" i="29"/>
  <c r="BR80" i="29"/>
  <c r="BY63" i="29"/>
  <c r="BR66" i="29"/>
  <c r="BY85" i="29"/>
  <c r="BR81" i="29"/>
  <c r="BR91" i="29"/>
  <c r="BY142" i="29"/>
  <c r="BY145" i="29"/>
  <c r="BY130" i="29"/>
  <c r="BY125" i="29"/>
  <c r="BR127" i="29"/>
  <c r="BR134" i="29"/>
  <c r="BY108" i="29"/>
  <c r="BR123" i="29"/>
  <c r="BY111" i="29"/>
  <c r="BY97" i="29"/>
  <c r="BR118" i="29"/>
  <c r="BY84" i="29"/>
  <c r="BY64" i="29"/>
  <c r="BY86" i="29"/>
  <c r="BR68" i="29"/>
  <c r="BR113" i="29"/>
  <c r="BR97" i="29"/>
  <c r="BY102" i="29"/>
  <c r="BY141" i="29"/>
  <c r="BR137" i="29"/>
  <c r="BY129" i="29"/>
  <c r="BY124" i="29"/>
  <c r="BR119" i="29"/>
  <c r="BY119" i="29"/>
  <c r="BY107" i="29"/>
  <c r="BR122" i="29"/>
  <c r="BY110" i="29"/>
  <c r="BR108" i="29"/>
  <c r="BY100" i="29"/>
  <c r="BY80" i="29"/>
  <c r="BR105" i="29"/>
  <c r="BR107" i="29"/>
  <c r="BR61" i="29"/>
  <c r="BR99" i="29"/>
  <c r="BR85" i="29"/>
  <c r="BY134" i="29"/>
  <c r="BR121" i="29"/>
  <c r="BR136" i="29"/>
  <c r="BY115" i="29"/>
  <c r="BR95" i="29"/>
  <c r="BR101" i="29"/>
  <c r="BY53" i="29"/>
  <c r="BR72" i="29"/>
  <c r="BY66" i="29"/>
  <c r="BR70" i="29"/>
  <c r="BR96" i="29"/>
  <c r="BY112" i="29"/>
  <c r="BY140" i="29"/>
  <c r="BY136" i="29"/>
  <c r="BY128" i="29"/>
  <c r="BY123" i="29"/>
  <c r="BY118" i="29"/>
  <c r="BR141" i="29"/>
  <c r="BR110" i="29"/>
  <c r="BY117" i="29"/>
  <c r="BR106" i="29"/>
  <c r="BR100" i="29"/>
  <c r="BY98" i="29"/>
  <c r="BY81" i="29"/>
  <c r="BY55" i="29"/>
  <c r="BY67" i="29"/>
  <c r="BR60" i="29"/>
  <c r="BY83" i="29"/>
  <c r="BR76" i="29"/>
  <c r="BR83" i="29"/>
  <c r="BR139" i="29"/>
  <c r="BY135" i="29"/>
  <c r="BY127" i="29"/>
  <c r="BY122" i="29"/>
  <c r="BR144" i="29"/>
  <c r="BY138" i="29"/>
  <c r="BY137" i="29"/>
  <c r="BR116" i="29"/>
  <c r="BR131" i="29"/>
  <c r="BR98" i="29"/>
  <c r="BY74" i="29"/>
  <c r="BY82" i="29"/>
  <c r="BR138" i="29"/>
  <c r="BR142" i="29"/>
  <c r="BR133" i="29"/>
  <c r="BR132" i="29"/>
  <c r="BY116" i="29"/>
  <c r="BY75" i="29"/>
  <c r="BY93" i="29"/>
  <c r="BY88" i="29"/>
  <c r="AF74" i="29"/>
  <c r="AN5" i="29"/>
  <c r="AL7" i="29"/>
  <c r="AB7" i="29"/>
  <c r="AD6" i="29"/>
  <c r="AB6" i="29"/>
  <c r="AL6" i="29"/>
  <c r="AD7" i="29"/>
  <c r="AN7" i="29"/>
  <c r="AB8" i="29"/>
  <c r="AN8" i="29"/>
  <c r="AD8" i="29"/>
  <c r="AL8" i="29"/>
  <c r="AD5" i="29"/>
  <c r="AB5" i="29"/>
  <c r="AL5" i="29"/>
  <c r="AN6" i="29"/>
  <c r="AS49" i="29"/>
  <c r="BH22" i="29"/>
  <c r="AX19" i="29"/>
  <c r="AX16" i="29"/>
  <c r="AS14" i="29"/>
  <c r="BH7" i="29"/>
  <c r="BC4" i="29"/>
  <c r="BC17" i="29"/>
  <c r="AS15" i="29"/>
  <c r="BC11" i="29"/>
  <c r="AX9" i="29"/>
  <c r="AX6" i="29"/>
  <c r="BH28" i="29"/>
  <c r="BH21" i="29"/>
  <c r="BH18" i="29"/>
  <c r="AX17" i="29"/>
  <c r="AS7" i="29"/>
  <c r="BC42" i="29"/>
  <c r="AX22" i="29"/>
  <c r="AS19" i="29"/>
  <c r="AS16" i="29"/>
  <c r="AX12" i="29"/>
  <c r="AX10" i="29"/>
  <c r="BC8" i="29"/>
  <c r="BC7" i="29"/>
  <c r="AX5" i="29"/>
  <c r="BC41" i="29"/>
  <c r="AX13" i="29"/>
  <c r="BH5" i="29"/>
  <c r="AX4" i="29"/>
  <c r="AX8" i="29"/>
  <c r="AX21" i="29"/>
  <c r="AX14" i="29"/>
  <c r="BH12" i="29"/>
  <c r="AX11" i="29"/>
  <c r="BC9" i="29"/>
  <c r="BC6" i="29"/>
  <c r="AS5" i="29"/>
  <c r="AS42" i="29"/>
  <c r="BC37" i="29"/>
  <c r="AX15" i="29"/>
  <c r="BH13" i="29"/>
  <c r="AS12" i="29"/>
  <c r="BH14" i="29"/>
  <c r="AS13" i="29"/>
  <c r="BC10" i="29"/>
  <c r="BC5" i="29"/>
  <c r="AS32" i="29"/>
  <c r="AS39" i="29"/>
  <c r="AS47" i="29"/>
  <c r="AS6" i="29"/>
  <c r="AS11" i="29"/>
  <c r="BH34" i="29"/>
  <c r="BH135" i="29"/>
  <c r="BC143" i="29"/>
  <c r="AS140" i="29"/>
  <c r="AS139" i="29"/>
  <c r="AX142" i="29"/>
  <c r="BC128" i="29"/>
  <c r="BC129" i="29"/>
  <c r="AS121" i="29"/>
  <c r="AX124" i="29"/>
  <c r="AX121" i="29"/>
  <c r="AS114" i="29"/>
  <c r="AS130" i="29"/>
  <c r="BH106" i="29"/>
  <c r="AX138" i="29"/>
  <c r="BC110" i="29"/>
  <c r="AS101" i="29"/>
  <c r="AS128" i="29"/>
  <c r="BH103" i="29"/>
  <c r="AX119" i="29"/>
  <c r="BC102" i="29"/>
  <c r="AS100" i="29"/>
  <c r="AX114" i="29"/>
  <c r="BH95" i="29"/>
  <c r="AS99" i="29"/>
  <c r="AX91" i="29"/>
  <c r="BH79" i="29"/>
  <c r="AS96" i="29"/>
  <c r="BC77" i="29"/>
  <c r="BC96" i="29"/>
  <c r="BH104" i="29"/>
  <c r="BC90" i="29"/>
  <c r="AS81" i="29"/>
  <c r="BC115" i="29"/>
  <c r="BH74" i="29"/>
  <c r="BH62" i="29"/>
  <c r="BH85" i="29"/>
  <c r="AX67" i="29"/>
  <c r="BH88" i="29"/>
  <c r="BC57" i="29"/>
  <c r="AS83" i="29"/>
  <c r="BH70" i="29"/>
  <c r="BH51" i="29"/>
  <c r="AS57" i="29"/>
  <c r="BC68" i="29"/>
  <c r="AX54" i="29"/>
  <c r="BC53" i="29"/>
  <c r="BH38" i="29"/>
  <c r="AX28" i="29"/>
  <c r="BC65" i="29"/>
  <c r="BH47" i="29"/>
  <c r="AS61" i="29"/>
  <c r="BH45" i="29"/>
  <c r="BC21" i="29"/>
  <c r="AS35" i="29"/>
  <c r="AX7" i="29"/>
  <c r="BH134" i="29"/>
  <c r="BC142" i="29"/>
  <c r="BC146" i="29"/>
  <c r="AS138" i="29"/>
  <c r="AX141" i="29"/>
  <c r="BH127" i="29"/>
  <c r="BH128" i="29"/>
  <c r="AS120" i="29"/>
  <c r="AX123" i="29"/>
  <c r="BH120" i="29"/>
  <c r="AS113" i="29"/>
  <c r="BC121" i="29"/>
  <c r="AX136" i="29"/>
  <c r="AX137" i="29"/>
  <c r="AS109" i="29"/>
  <c r="BC97" i="29"/>
  <c r="BC124" i="29"/>
  <c r="BH101" i="29"/>
  <c r="BH115" i="29"/>
  <c r="AX101" i="29"/>
  <c r="AS98" i="29"/>
  <c r="BC113" i="29"/>
  <c r="BH94" i="29"/>
  <c r="AX94" i="29"/>
  <c r="AX90" i="29"/>
  <c r="AX70" i="29"/>
  <c r="BC95" i="29"/>
  <c r="BC76" i="29"/>
  <c r="BC94" i="29"/>
  <c r="BH100" i="29"/>
  <c r="BC89" i="29"/>
  <c r="AS80" i="29"/>
  <c r="AS91" i="29"/>
  <c r="BH72" i="29"/>
  <c r="AX107" i="29"/>
  <c r="BH81" i="29"/>
  <c r="AX66" i="29"/>
  <c r="AS85" i="29"/>
  <c r="BC56" i="29"/>
  <c r="AX77" i="29"/>
  <c r="BC69" i="29"/>
  <c r="BH50" i="29"/>
  <c r="AS55" i="29"/>
  <c r="AS64" i="29"/>
  <c r="BC52" i="29"/>
  <c r="AS52" i="29"/>
  <c r="BH37" i="29"/>
  <c r="AX27" i="29"/>
  <c r="BC60" i="29"/>
  <c r="BC43" i="29"/>
  <c r="AS59" i="29"/>
  <c r="AS43" i="29"/>
  <c r="BC27" i="29"/>
  <c r="AS18" i="29"/>
  <c r="AS54" i="29"/>
  <c r="BC22" i="29"/>
  <c r="BH32" i="29"/>
  <c r="AS8" i="29"/>
  <c r="BC12" i="29"/>
  <c r="AX43" i="29"/>
  <c r="BH133" i="29"/>
  <c r="BC139" i="29"/>
  <c r="BC145" i="29"/>
  <c r="BH139" i="29"/>
  <c r="AX140" i="29"/>
  <c r="AS119" i="29"/>
  <c r="BC127" i="29"/>
  <c r="BH137" i="29"/>
  <c r="AX122" i="29"/>
  <c r="AX120" i="29"/>
  <c r="AS112" i="29"/>
  <c r="BC120" i="29"/>
  <c r="BC135" i="29"/>
  <c r="AS136" i="29"/>
  <c r="AS108" i="29"/>
  <c r="BC122" i="29"/>
  <c r="AS123" i="29"/>
  <c r="AS97" i="29"/>
  <c r="BC114" i="29"/>
  <c r="AS134" i="29"/>
  <c r="BH97" i="29"/>
  <c r="AX112" i="29"/>
  <c r="BC93" i="29"/>
  <c r="AS93" i="29"/>
  <c r="AX89" i="29"/>
  <c r="AX129" i="29"/>
  <c r="AS95" i="29"/>
  <c r="BC75" i="29"/>
  <c r="BH93" i="29"/>
  <c r="AX99" i="29"/>
  <c r="BC87" i="29"/>
  <c r="AS78" i="29"/>
  <c r="AS90" i="29"/>
  <c r="BH68" i="29"/>
  <c r="AS87" i="29"/>
  <c r="AS79" i="29"/>
  <c r="AX65" i="29"/>
  <c r="AX82" i="29"/>
  <c r="BH83" i="29"/>
  <c r="BC73" i="29"/>
  <c r="BH59" i="29"/>
  <c r="BH49" i="29"/>
  <c r="AX53" i="29"/>
  <c r="BC61" i="29"/>
  <c r="AX50" i="29"/>
  <c r="AS48" i="29"/>
  <c r="BH36" i="29"/>
  <c r="AX26" i="29"/>
  <c r="AX59" i="29"/>
  <c r="BH84" i="29"/>
  <c r="AX56" i="29"/>
  <c r="AS41" i="29"/>
  <c r="BC26" i="29"/>
  <c r="AX74" i="29"/>
  <c r="BH53" i="29"/>
  <c r="AX31" i="29"/>
  <c r="BC36" i="29"/>
  <c r="AS33" i="29"/>
  <c r="AX41" i="29"/>
  <c r="BH27" i="29"/>
  <c r="BC38" i="29"/>
  <c r="AS51" i="29"/>
  <c r="BH19" i="29"/>
  <c r="BH8" i="29"/>
  <c r="BC13" i="29"/>
  <c r="BC19" i="29"/>
  <c r="BH29" i="29"/>
  <c r="AS36" i="29"/>
  <c r="BH132" i="29"/>
  <c r="BC138" i="29"/>
  <c r="BH144" i="29"/>
  <c r="BH138" i="29"/>
  <c r="BH146" i="29"/>
  <c r="BH118" i="29"/>
  <c r="BH126" i="29"/>
  <c r="AX134" i="29"/>
  <c r="AX135" i="29"/>
  <c r="BC118" i="29"/>
  <c r="AS135" i="29"/>
  <c r="AX117" i="29"/>
  <c r="AX131" i="29"/>
  <c r="BC134" i="29"/>
  <c r="AS107" i="29"/>
  <c r="BC131" i="29"/>
  <c r="AX116" i="29"/>
  <c r="BH96" i="29"/>
  <c r="BH112" i="29"/>
  <c r="AX132" i="29"/>
  <c r="BC116" i="29"/>
  <c r="BH111" i="29"/>
  <c r="BH92" i="29"/>
  <c r="AX92" i="29"/>
  <c r="AX87" i="29"/>
  <c r="AX104" i="29"/>
  <c r="AS88" i="29"/>
  <c r="BC74" i="29"/>
  <c r="BC92" i="29"/>
  <c r="BC98" i="29"/>
  <c r="BC86" i="29"/>
  <c r="AS77" i="29"/>
  <c r="AS89" i="29"/>
  <c r="BH67" i="29"/>
  <c r="AX81" i="29"/>
  <c r="BH75" i="29"/>
  <c r="AX64" i="29"/>
  <c r="BC79" i="29"/>
  <c r="BH82" i="29"/>
  <c r="AS86" i="29"/>
  <c r="BH58" i="29"/>
  <c r="BH48" i="29"/>
  <c r="BC51" i="29"/>
  <c r="AS60" i="29"/>
  <c r="BC48" i="29"/>
  <c r="AS45" i="29"/>
  <c r="AX35" i="29"/>
  <c r="AX25" i="29"/>
  <c r="AX58" i="29"/>
  <c r="AS68" i="29"/>
  <c r="BC54" i="29"/>
  <c r="BC35" i="29"/>
  <c r="BC25" i="29"/>
  <c r="BH71" i="29"/>
  <c r="BC18" i="29"/>
  <c r="BH41" i="29"/>
  <c r="AS28" i="29"/>
  <c r="BH35" i="29"/>
  <c r="AS31" i="29"/>
  <c r="BH43" i="29"/>
  <c r="BH9" i="29"/>
  <c r="AS9" i="29"/>
  <c r="BC14" i="29"/>
  <c r="BH30" i="29"/>
  <c r="BH131" i="29"/>
  <c r="AS144" i="29"/>
  <c r="BH143" i="29"/>
  <c r="AS146" i="29"/>
  <c r="BC141" i="29"/>
  <c r="AX139" i="29"/>
  <c r="BH125" i="29"/>
  <c r="AS132" i="29"/>
  <c r="AS133" i="29"/>
  <c r="AS118" i="29"/>
  <c r="BC132" i="29"/>
  <c r="AX115" i="29"/>
  <c r="AS127" i="29"/>
  <c r="BH119" i="29"/>
  <c r="AS105" i="29"/>
  <c r="BC123" i="29"/>
  <c r="AS110" i="29"/>
  <c r="AX96" i="29"/>
  <c r="BC106" i="29"/>
  <c r="AS126" i="29"/>
  <c r="BH114" i="29"/>
  <c r="AX102" i="29"/>
  <c r="BH91" i="29"/>
  <c r="BC88" i="29"/>
  <c r="AX86" i="29"/>
  <c r="BC103" i="29"/>
  <c r="BC82" i="29"/>
  <c r="AS73" i="29"/>
  <c r="BC117" i="29"/>
  <c r="AS94" i="29"/>
  <c r="BC85" i="29"/>
  <c r="AS76" i="29"/>
  <c r="BH87" i="29"/>
  <c r="BH66" i="29"/>
  <c r="AX75" i="29"/>
  <c r="AS71" i="29"/>
  <c r="AX63" i="29"/>
  <c r="AX76" i="29"/>
  <c r="BH76" i="29"/>
  <c r="AX79" i="29"/>
  <c r="BH57" i="29"/>
  <c r="AX47" i="29"/>
  <c r="AX49" i="29"/>
  <c r="AS56" i="29"/>
  <c r="AX78" i="29"/>
  <c r="BH44" i="29"/>
  <c r="AX34" i="29"/>
  <c r="AX24" i="29"/>
  <c r="AX55" i="29"/>
  <c r="BC64" i="29"/>
  <c r="AX52" i="29"/>
  <c r="BH4" i="29"/>
  <c r="BH10" i="29"/>
  <c r="AX29" i="29"/>
  <c r="BC15" i="29"/>
  <c r="AX20" i="29"/>
  <c r="BH26" i="29"/>
  <c r="AX146" i="29"/>
  <c r="AS143" i="29"/>
  <c r="BH142" i="29"/>
  <c r="AS145" i="29"/>
  <c r="BC140" i="29"/>
  <c r="BC137" i="29"/>
  <c r="BH124" i="29"/>
  <c r="AX127" i="29"/>
  <c r="AX130" i="29"/>
  <c r="AS117" i="29"/>
  <c r="AX128" i="29"/>
  <c r="AX113" i="29"/>
  <c r="BC109" i="29"/>
  <c r="BC133" i="29"/>
  <c r="AS104" i="29"/>
  <c r="AS122" i="29"/>
  <c r="BH107" i="29"/>
  <c r="AX95" i="29"/>
  <c r="AX105" i="29"/>
  <c r="BH113" i="29"/>
  <c r="AX108" i="29"/>
  <c r="BC101" i="29"/>
  <c r="BH90" i="29"/>
  <c r="AS125" i="29"/>
  <c r="AX85" i="29"/>
  <c r="BC99" i="29"/>
  <c r="BC81" i="29"/>
  <c r="AS72" i="29"/>
  <c r="BH116" i="29"/>
  <c r="AX93" i="29"/>
  <c r="BC84" i="29"/>
  <c r="AS75" i="29"/>
  <c r="AS84" i="29"/>
  <c r="BH65" i="29"/>
  <c r="BH73" i="29"/>
  <c r="BH69" i="29"/>
  <c r="AX62" i="29"/>
  <c r="BC71" i="29"/>
  <c r="BC72" i="29"/>
  <c r="BH77" i="29"/>
  <c r="BH56" i="29"/>
  <c r="AX46" i="29"/>
  <c r="BC47" i="29"/>
  <c r="BC67" i="29"/>
  <c r="BC66" i="29"/>
  <c r="BH42" i="29"/>
  <c r="AX33" i="29"/>
  <c r="AX88" i="29"/>
  <c r="AS53" i="29"/>
  <c r="AX57" i="29"/>
  <c r="BC50" i="29"/>
  <c r="BC33" i="29"/>
  <c r="AS23" i="29"/>
  <c r="BC62" i="29"/>
  <c r="AX40" i="29"/>
  <c r="AS25" i="29"/>
  <c r="AX37" i="29"/>
  <c r="BC45" i="29"/>
  <c r="AS29" i="29"/>
  <c r="AX42" i="29"/>
  <c r="AX39" i="29"/>
  <c r="BH33" i="29"/>
  <c r="BC40" i="29"/>
  <c r="BH11" i="29"/>
  <c r="BH17" i="29"/>
  <c r="AS24" i="29"/>
  <c r="AX38" i="29"/>
  <c r="AS4" i="29"/>
  <c r="AS10" i="29"/>
  <c r="BC16" i="29"/>
  <c r="BH20" i="29"/>
  <c r="AS27" i="29"/>
  <c r="AS137" i="29"/>
  <c r="AX145" i="29"/>
  <c r="AS142" i="29"/>
  <c r="BH141" i="29"/>
  <c r="AX144" i="29"/>
  <c r="BC130" i="29"/>
  <c r="BH145" i="29"/>
  <c r="BH123" i="29"/>
  <c r="AX126" i="29"/>
  <c r="AS129" i="29"/>
  <c r="AS116" i="29"/>
  <c r="AX133" i="29"/>
  <c r="BC111" i="29"/>
  <c r="BC108" i="29"/>
  <c r="AS131" i="29"/>
  <c r="AS103" i="29"/>
  <c r="BC119" i="29"/>
  <c r="AS106" i="29"/>
  <c r="BC125" i="29"/>
  <c r="BC104" i="29"/>
  <c r="BC112" i="29"/>
  <c r="AX106" i="29"/>
  <c r="BH99" i="29"/>
  <c r="BH89" i="29"/>
  <c r="BH102" i="29"/>
  <c r="AX84" i="29"/>
  <c r="BH98" i="29"/>
  <c r="BC80" i="29"/>
  <c r="BH117" i="29"/>
  <c r="AS111" i="29"/>
  <c r="AS92" i="29"/>
  <c r="BC83" i="29"/>
  <c r="AS74" i="29"/>
  <c r="BH80" i="29"/>
  <c r="BH64" i="29"/>
  <c r="AS70" i="29"/>
  <c r="AX69" i="29"/>
  <c r="AX61" i="29"/>
  <c r="BC59" i="29"/>
  <c r="BC126" i="29"/>
  <c r="AX72" i="29"/>
  <c r="BH54" i="29"/>
  <c r="AX45" i="29"/>
  <c r="BC44" i="29"/>
  <c r="AS63" i="29"/>
  <c r="AS62" i="29"/>
  <c r="BH40" i="29"/>
  <c r="AX32" i="29"/>
  <c r="AX80" i="29"/>
  <c r="AX51" i="29"/>
  <c r="AS67" i="29"/>
  <c r="AX48" i="29"/>
  <c r="BC32" i="29"/>
  <c r="AS22" i="29"/>
  <c r="BH61" i="29"/>
  <c r="BC29" i="29"/>
  <c r="BC23" i="29"/>
  <c r="AS34" i="29"/>
  <c r="AS44" i="29"/>
  <c r="BC46" i="29"/>
  <c r="AS141" i="29"/>
  <c r="AS115" i="29"/>
  <c r="AS124" i="29"/>
  <c r="AX97" i="29"/>
  <c r="BH63" i="29"/>
  <c r="AS65" i="29"/>
  <c r="BC63" i="29"/>
  <c r="AS66" i="29"/>
  <c r="AS17" i="29"/>
  <c r="BC20" i="29"/>
  <c r="BC39" i="29"/>
  <c r="BH140" i="29"/>
  <c r="BC136" i="29"/>
  <c r="AX103" i="29"/>
  <c r="BC78" i="29"/>
  <c r="BC105" i="29"/>
  <c r="AX73" i="29"/>
  <c r="AS46" i="29"/>
  <c r="AS58" i="29"/>
  <c r="BH25" i="29"/>
  <c r="AS37" i="29"/>
  <c r="AX143" i="29"/>
  <c r="AX110" i="29"/>
  <c r="BH108" i="29"/>
  <c r="BH110" i="29"/>
  <c r="AX68" i="29"/>
  <c r="BH60" i="29"/>
  <c r="BC34" i="29"/>
  <c r="BC55" i="29"/>
  <c r="BH31" i="29"/>
  <c r="AS40" i="29"/>
  <c r="BH15" i="29"/>
  <c r="BH129" i="29"/>
  <c r="BC107" i="29"/>
  <c r="BC100" i="29"/>
  <c r="BH109" i="29"/>
  <c r="AX60" i="29"/>
  <c r="BH55" i="29"/>
  <c r="BC30" i="29"/>
  <c r="AX44" i="29"/>
  <c r="BH16" i="29"/>
  <c r="AS30" i="29"/>
  <c r="BH130" i="29"/>
  <c r="AX111" i="29"/>
  <c r="AX98" i="29"/>
  <c r="BC91" i="29"/>
  <c r="BC58" i="29"/>
  <c r="BH39" i="29"/>
  <c r="BC28" i="29"/>
  <c r="BH46" i="29"/>
  <c r="BH52" i="29"/>
  <c r="AX36" i="29"/>
  <c r="BH6" i="29"/>
  <c r="BH122" i="29"/>
  <c r="AS102" i="29"/>
  <c r="AX109" i="29"/>
  <c r="AS82" i="29"/>
  <c r="BH86" i="29"/>
  <c r="AX30" i="29"/>
  <c r="BC24" i="29"/>
  <c r="AX18" i="29"/>
  <c r="BC31" i="29"/>
  <c r="BH136" i="29"/>
  <c r="AX125" i="29"/>
  <c r="AX118" i="29"/>
  <c r="AX100" i="29"/>
  <c r="BC70" i="29"/>
  <c r="AX71" i="29"/>
  <c r="AS69" i="29"/>
  <c r="AS21" i="29"/>
  <c r="AX23" i="29"/>
  <c r="AS38" i="29"/>
  <c r="BC144" i="29"/>
  <c r="BH121" i="29"/>
  <c r="BH105" i="29"/>
  <c r="AX83" i="29"/>
  <c r="BH78" i="29"/>
  <c r="BC49" i="29"/>
  <c r="AS20" i="29"/>
  <c r="BH23" i="29"/>
  <c r="BH24" i="29"/>
  <c r="AS50" i="29"/>
  <c r="BG100" i="25"/>
  <c r="AL107" i="29"/>
  <c r="AN107" i="29"/>
  <c r="AB106" i="29"/>
  <c r="AN106" i="29"/>
  <c r="AD106" i="29"/>
  <c r="AB107" i="29"/>
  <c r="AL106" i="29"/>
  <c r="CC128" i="29"/>
  <c r="CC120" i="29"/>
  <c r="CC114" i="29"/>
  <c r="CC101" i="29"/>
  <c r="CC98" i="29"/>
  <c r="CC92" i="29"/>
  <c r="BV87" i="29"/>
  <c r="CC85" i="29"/>
  <c r="BV81" i="29"/>
  <c r="BV80" i="29"/>
  <c r="BV77" i="29"/>
  <c r="CC74" i="29"/>
  <c r="CC72" i="29"/>
  <c r="CC65" i="29"/>
  <c r="BV56" i="29"/>
  <c r="CC54" i="29"/>
  <c r="CC49" i="29"/>
  <c r="CC38" i="29"/>
  <c r="BV34" i="29"/>
  <c r="BV28" i="29"/>
  <c r="CC25" i="29"/>
  <c r="BV21" i="29"/>
  <c r="CC20" i="29"/>
  <c r="CC19" i="29"/>
  <c r="BV12" i="29"/>
  <c r="BV11" i="29"/>
  <c r="BV9" i="29"/>
  <c r="CC90" i="29"/>
  <c r="CC66" i="29"/>
  <c r="BV54" i="29"/>
  <c r="CC108" i="29"/>
  <c r="CC105" i="29"/>
  <c r="CC103" i="29"/>
  <c r="BV97" i="29"/>
  <c r="BV96" i="29"/>
  <c r="BV94" i="29"/>
  <c r="CC91" i="29"/>
  <c r="BV89" i="29"/>
  <c r="BV83" i="29"/>
  <c r="CC78" i="29"/>
  <c r="CC69" i="29"/>
  <c r="BV68" i="29"/>
  <c r="CC64" i="29"/>
  <c r="BV62" i="29"/>
  <c r="BV59" i="29"/>
  <c r="BV58" i="29"/>
  <c r="BV57" i="29"/>
  <c r="CC53" i="29"/>
  <c r="BV48" i="29"/>
  <c r="CC46" i="29"/>
  <c r="CC45" i="29"/>
  <c r="CC44" i="29"/>
  <c r="CC34" i="29"/>
  <c r="BV30" i="29"/>
  <c r="BV29" i="29"/>
  <c r="CC28" i="29"/>
  <c r="BV26" i="29"/>
  <c r="BV22" i="29"/>
  <c r="CC21" i="29"/>
  <c r="CC12" i="29"/>
  <c r="CC11" i="29"/>
  <c r="CC9" i="29"/>
  <c r="BV7" i="29"/>
  <c r="BV5" i="29"/>
  <c r="BV4" i="29"/>
  <c r="BV88" i="29"/>
  <c r="CC79" i="29"/>
  <c r="BV71" i="29"/>
  <c r="BV53" i="29"/>
  <c r="BV19" i="29"/>
  <c r="BV100" i="29"/>
  <c r="CC95" i="29"/>
  <c r="CC93" i="29"/>
  <c r="CC86" i="29"/>
  <c r="CC82" i="29"/>
  <c r="BV76" i="29"/>
  <c r="CC71" i="29"/>
  <c r="BV67" i="29"/>
  <c r="CC63" i="29"/>
  <c r="BV61" i="29"/>
  <c r="CC58" i="29"/>
  <c r="CC57" i="29"/>
  <c r="CC56" i="29"/>
  <c r="CC55" i="29"/>
  <c r="BV52" i="29"/>
  <c r="CC48" i="29"/>
  <c r="BV39" i="29"/>
  <c r="BV36" i="29"/>
  <c r="BV31" i="29"/>
  <c r="CC30" i="29"/>
  <c r="CC29" i="29"/>
  <c r="CC26" i="29"/>
  <c r="CC22" i="29"/>
  <c r="BV18" i="29"/>
  <c r="BV15" i="29"/>
  <c r="CC7" i="29"/>
  <c r="BV6" i="29"/>
  <c r="CC5" i="29"/>
  <c r="CC4" i="29"/>
  <c r="BV99" i="29"/>
  <c r="BV69" i="29"/>
  <c r="BV63" i="29"/>
  <c r="BV49" i="29"/>
  <c r="BV46" i="29"/>
  <c r="CC33" i="29"/>
  <c r="BV118" i="29"/>
  <c r="BV98" i="29"/>
  <c r="BV92" i="29"/>
  <c r="BV90" i="29"/>
  <c r="CC87" i="29"/>
  <c r="BV84" i="29"/>
  <c r="CC81" i="29"/>
  <c r="CC80" i="29"/>
  <c r="BV79" i="29"/>
  <c r="CC77" i="29"/>
  <c r="BV73" i="29"/>
  <c r="BV70" i="29"/>
  <c r="BV60" i="29"/>
  <c r="CC59" i="29"/>
  <c r="CC52" i="29"/>
  <c r="BV51" i="29"/>
  <c r="BV42" i="29"/>
  <c r="CC39" i="29"/>
  <c r="BV37" i="29"/>
  <c r="CC36" i="29"/>
  <c r="BV32" i="29"/>
  <c r="CC31" i="29"/>
  <c r="BV23" i="29"/>
  <c r="CC18" i="29"/>
  <c r="CC15" i="29"/>
  <c r="BV13" i="29"/>
  <c r="CC6" i="29"/>
  <c r="BV82" i="29"/>
  <c r="CC75" i="29"/>
  <c r="BV55" i="29"/>
  <c r="CC47" i="29"/>
  <c r="BV44" i="29"/>
  <c r="BV25" i="29"/>
  <c r="BV20" i="29"/>
  <c r="CC107" i="29"/>
  <c r="BV106" i="29"/>
  <c r="CC102" i="29"/>
  <c r="CC99" i="29"/>
  <c r="CC88" i="29"/>
  <c r="BV85" i="29"/>
  <c r="BV75" i="29"/>
  <c r="CC68" i="29"/>
  <c r="BV66" i="29"/>
  <c r="CC62" i="29"/>
  <c r="CC51" i="29"/>
  <c r="CC42" i="29"/>
  <c r="BV40" i="29"/>
  <c r="CC37" i="29"/>
  <c r="BV35" i="29"/>
  <c r="CC32" i="29"/>
  <c r="BV27" i="29"/>
  <c r="BV24" i="29"/>
  <c r="CC23" i="29"/>
  <c r="BV17" i="29"/>
  <c r="CC13" i="29"/>
  <c r="BV10" i="29"/>
  <c r="BV8" i="29"/>
  <c r="BV45" i="29"/>
  <c r="CC16" i="29"/>
  <c r="CC116" i="29"/>
  <c r="CC104" i="29"/>
  <c r="CC96" i="29"/>
  <c r="BV95" i="29"/>
  <c r="BV91" i="29"/>
  <c r="CC89" i="29"/>
  <c r="CC83" i="29"/>
  <c r="CC76" i="29"/>
  <c r="BV74" i="29"/>
  <c r="CC67" i="29"/>
  <c r="BV65" i="29"/>
  <c r="CC61" i="29"/>
  <c r="BV50" i="29"/>
  <c r="BV47" i="29"/>
  <c r="BV41" i="29"/>
  <c r="CC40" i="29"/>
  <c r="CC35" i="29"/>
  <c r="CC27" i="29"/>
  <c r="CC24" i="29"/>
  <c r="CC17" i="29"/>
  <c r="CC10" i="29"/>
  <c r="CC8" i="29"/>
  <c r="CC100" i="29"/>
  <c r="BV38" i="29"/>
  <c r="BV111" i="29"/>
  <c r="CC109" i="29"/>
  <c r="CC97" i="29"/>
  <c r="CC94" i="29"/>
  <c r="BV93" i="29"/>
  <c r="BV86" i="29"/>
  <c r="BV78" i="29"/>
  <c r="CC73" i="29"/>
  <c r="BV72" i="29"/>
  <c r="CC70" i="29"/>
  <c r="BV64" i="29"/>
  <c r="CC60" i="29"/>
  <c r="CC50" i="29"/>
  <c r="BV43" i="29"/>
  <c r="CC41" i="29"/>
  <c r="BV33" i="29"/>
  <c r="BV16" i="29"/>
  <c r="BV14" i="29"/>
  <c r="CC146" i="29"/>
  <c r="CC84" i="29"/>
  <c r="CC43" i="29"/>
  <c r="CC14" i="29"/>
  <c r="BV137" i="29"/>
  <c r="BV143" i="29"/>
  <c r="CC140" i="29"/>
  <c r="BV127" i="29"/>
  <c r="CC124" i="29"/>
  <c r="BV136" i="29"/>
  <c r="CC117" i="29"/>
  <c r="BV126" i="29"/>
  <c r="BV131" i="29"/>
  <c r="BV103" i="29"/>
  <c r="BV138" i="29"/>
  <c r="CC111" i="29"/>
  <c r="CC136" i="29"/>
  <c r="BV142" i="29"/>
  <c r="BV139" i="29"/>
  <c r="BV119" i="29"/>
  <c r="CC123" i="29"/>
  <c r="BV117" i="29"/>
  <c r="CC115" i="29"/>
  <c r="BV125" i="29"/>
  <c r="CC119" i="29"/>
  <c r="BV102" i="29"/>
  <c r="CC113" i="29"/>
  <c r="CC145" i="29"/>
  <c r="CC135" i="29"/>
  <c r="CC118" i="29"/>
  <c r="BV109" i="29"/>
  <c r="BV101" i="29"/>
  <c r="BV110" i="29"/>
  <c r="CC134" i="29"/>
  <c r="BV140" i="29"/>
  <c r="BV108" i="29"/>
  <c r="CC133" i="29"/>
  <c r="CC144" i="29"/>
  <c r="CC138" i="29"/>
  <c r="BV130" i="29"/>
  <c r="BV120" i="29"/>
  <c r="BV114" i="29"/>
  <c r="CC110" i="29"/>
  <c r="BV122" i="29"/>
  <c r="BV107" i="29"/>
  <c r="CC112" i="29"/>
  <c r="BV124" i="29"/>
  <c r="BV115" i="29"/>
  <c r="CC132" i="29"/>
  <c r="CC143" i="29"/>
  <c r="BV146" i="29"/>
  <c r="BV128" i="29"/>
  <c r="CC137" i="29"/>
  <c r="BV113" i="29"/>
  <c r="CC106" i="29"/>
  <c r="CC127" i="29"/>
  <c r="CC122" i="29"/>
  <c r="BV123" i="29"/>
  <c r="CC131" i="29"/>
  <c r="CC142" i="29"/>
  <c r="BV145" i="29"/>
  <c r="CC126" i="29"/>
  <c r="BV135" i="29"/>
  <c r="BV112" i="29"/>
  <c r="BV132" i="29"/>
  <c r="BV105" i="29"/>
  <c r="BV134" i="29"/>
  <c r="BV141" i="29"/>
  <c r="CC139" i="29"/>
  <c r="BV144" i="29"/>
  <c r="CC141" i="29"/>
  <c r="BV129" i="29"/>
  <c r="CC125" i="29"/>
  <c r="CC130" i="29"/>
  <c r="BV133" i="29"/>
  <c r="CC129" i="29"/>
  <c r="BV104" i="29"/>
  <c r="CC121" i="29"/>
  <c r="BV116" i="29"/>
  <c r="BV121" i="29"/>
  <c r="AD107" i="29"/>
  <c r="AF110" i="29"/>
  <c r="BL87" i="29"/>
  <c r="BG104" i="29"/>
  <c r="BG74" i="29"/>
  <c r="BG65" i="29"/>
  <c r="BB59" i="29"/>
  <c r="BB58" i="29"/>
  <c r="BB57" i="29"/>
  <c r="AW56" i="29"/>
  <c r="BG52" i="29"/>
  <c r="BL51" i="29"/>
  <c r="BB49" i="29"/>
  <c r="AW47" i="29"/>
  <c r="AW46" i="29"/>
  <c r="BL42" i="29"/>
  <c r="AW41" i="29"/>
  <c r="AW40" i="29"/>
  <c r="BB38" i="29"/>
  <c r="BL37" i="29"/>
  <c r="AW37" i="29"/>
  <c r="BL32" i="29"/>
  <c r="BG30" i="29"/>
  <c r="BG29" i="29"/>
  <c r="AW27" i="29"/>
  <c r="BG26" i="29"/>
  <c r="BB25" i="29"/>
  <c r="BL23" i="29"/>
  <c r="AW23" i="29"/>
  <c r="BG14" i="29"/>
  <c r="AW14" i="29"/>
  <c r="BL13" i="29"/>
  <c r="BB13" i="29"/>
  <c r="BG11" i="29"/>
  <c r="BG9" i="29"/>
  <c r="AW73" i="29"/>
  <c r="BB44" i="29"/>
  <c r="BL39" i="29"/>
  <c r="AW35" i="29"/>
  <c r="AW24" i="29"/>
  <c r="AW16" i="29"/>
  <c r="BB6" i="29"/>
  <c r="O54" i="29" s="1"/>
  <c r="BG78" i="29"/>
  <c r="AW74" i="29"/>
  <c r="AW72" i="29"/>
  <c r="BG64" i="29"/>
  <c r="AW59" i="29"/>
  <c r="AW58" i="29"/>
  <c r="AW57" i="29"/>
  <c r="AW53" i="29"/>
  <c r="AW49" i="29"/>
  <c r="BB48" i="29"/>
  <c r="AW44" i="29"/>
  <c r="BL40" i="29"/>
  <c r="BL35" i="29"/>
  <c r="BB34" i="29"/>
  <c r="BG31" i="29"/>
  <c r="BB28" i="29"/>
  <c r="BL27" i="29"/>
  <c r="BL24" i="29"/>
  <c r="BG22" i="29"/>
  <c r="BG21" i="29"/>
  <c r="BB19" i="29"/>
  <c r="AW18" i="29"/>
  <c r="BL17" i="29"/>
  <c r="BL10" i="29"/>
  <c r="BB10" i="29"/>
  <c r="BL8" i="29"/>
  <c r="BB8" i="29"/>
  <c r="BG4" i="29"/>
  <c r="BG34" i="29"/>
  <c r="BB5" i="29"/>
  <c r="BG82" i="29"/>
  <c r="AW78" i="29"/>
  <c r="BL71" i="29"/>
  <c r="BB52" i="29"/>
  <c r="BG51" i="29"/>
  <c r="BL50" i="29"/>
  <c r="AW48" i="29"/>
  <c r="BL47" i="29"/>
  <c r="BG42" i="29"/>
  <c r="BL41" i="29"/>
  <c r="BG39" i="29"/>
  <c r="AW38" i="29"/>
  <c r="BG36" i="29"/>
  <c r="AW33" i="29"/>
  <c r="BG32" i="29"/>
  <c r="BB30" i="29"/>
  <c r="BB26" i="29"/>
  <c r="BB20" i="29"/>
  <c r="BB16" i="29"/>
  <c r="BG12" i="29"/>
  <c r="AW12" i="29"/>
  <c r="AW11" i="29"/>
  <c r="AW9" i="29"/>
  <c r="BG6" i="29"/>
  <c r="O55" i="29" s="1"/>
  <c r="BB56" i="29"/>
  <c r="AW43" i="29"/>
  <c r="BG20" i="29"/>
  <c r="BL83" i="29"/>
  <c r="BG80" i="29"/>
  <c r="BG77" i="29"/>
  <c r="AW71" i="29"/>
  <c r="BB69" i="29"/>
  <c r="BG63" i="29"/>
  <c r="BL55" i="29"/>
  <c r="AW52" i="29"/>
  <c r="BL43" i="29"/>
  <c r="BG40" i="29"/>
  <c r="BG37" i="29"/>
  <c r="BG35" i="29"/>
  <c r="BL33" i="29"/>
  <c r="BB32" i="29"/>
  <c r="BB29" i="29"/>
  <c r="AW28" i="29"/>
  <c r="BG27" i="29"/>
  <c r="AW25" i="29"/>
  <c r="BG24" i="29"/>
  <c r="BG23" i="29"/>
  <c r="BB21" i="29"/>
  <c r="BG18" i="29"/>
  <c r="AW17" i="29"/>
  <c r="BL16" i="29"/>
  <c r="BG15" i="29"/>
  <c r="AW15" i="29"/>
  <c r="BL14" i="29"/>
  <c r="BB14" i="29"/>
  <c r="BG7" i="29"/>
  <c r="AW7" i="29"/>
  <c r="BG5" i="29"/>
  <c r="AW4" i="29"/>
  <c r="O53" i="29" s="1"/>
  <c r="AW54" i="29"/>
  <c r="AW42" i="29"/>
  <c r="AW36" i="29"/>
  <c r="BL18" i="29"/>
  <c r="BL15" i="29"/>
  <c r="O56" i="29" s="1"/>
  <c r="BB7" i="29"/>
  <c r="BL112" i="29"/>
  <c r="BB83" i="29"/>
  <c r="BB77" i="29"/>
  <c r="BG68" i="29"/>
  <c r="BG62" i="29"/>
  <c r="BG55" i="29"/>
  <c r="BL54" i="29"/>
  <c r="BL53" i="29"/>
  <c r="BB51" i="29"/>
  <c r="BG50" i="29"/>
  <c r="BL49" i="29"/>
  <c r="BL46" i="29"/>
  <c r="BL45" i="29"/>
  <c r="BL44" i="29"/>
  <c r="BG43" i="29"/>
  <c r="BG41" i="29"/>
  <c r="BB39" i="29"/>
  <c r="BL38" i="29"/>
  <c r="BB36" i="29"/>
  <c r="BB35" i="29"/>
  <c r="AW34" i="29"/>
  <c r="BB31" i="29"/>
  <c r="BL25" i="29"/>
  <c r="BB24" i="29"/>
  <c r="BB22" i="29"/>
  <c r="BL20" i="29"/>
  <c r="AW20" i="29"/>
  <c r="BL19" i="29"/>
  <c r="BG17" i="29"/>
  <c r="BG10" i="29"/>
  <c r="BG8" i="29"/>
  <c r="AW6" i="29"/>
  <c r="AW5" i="29"/>
  <c r="BG57" i="29"/>
  <c r="BL52" i="29"/>
  <c r="BL31" i="29"/>
  <c r="BL6" i="29"/>
  <c r="BL79" i="29"/>
  <c r="BG76" i="29"/>
  <c r="BG70" i="29"/>
  <c r="BG61" i="29"/>
  <c r="BL56" i="29"/>
  <c r="BB55" i="29"/>
  <c r="BG54" i="29"/>
  <c r="BG53" i="29"/>
  <c r="AW51" i="29"/>
  <c r="BB50" i="29"/>
  <c r="BG47" i="29"/>
  <c r="BG46" i="29"/>
  <c r="BG45" i="29"/>
  <c r="BG44" i="29"/>
  <c r="BB42" i="29"/>
  <c r="BL34" i="29"/>
  <c r="BG33" i="29"/>
  <c r="AW30" i="29"/>
  <c r="AW29" i="29"/>
  <c r="BL28" i="29"/>
  <c r="BB27" i="29"/>
  <c r="AW26" i="29"/>
  <c r="BL21" i="29"/>
  <c r="AW19" i="29"/>
  <c r="BG13" i="29"/>
  <c r="AW13" i="29"/>
  <c r="BL12" i="29"/>
  <c r="BB12" i="29"/>
  <c r="BL11" i="29"/>
  <c r="BB11" i="29"/>
  <c r="BL9" i="29"/>
  <c r="BB9" i="29"/>
  <c r="AW75" i="29"/>
  <c r="BG59" i="29"/>
  <c r="AW45" i="29"/>
  <c r="BL36" i="29"/>
  <c r="BB33" i="29"/>
  <c r="BG16" i="29"/>
  <c r="BL85" i="29"/>
  <c r="BB76" i="29"/>
  <c r="BL73" i="29"/>
  <c r="BB70" i="29"/>
  <c r="BG67" i="29"/>
  <c r="BG60" i="29"/>
  <c r="BL59" i="29"/>
  <c r="BL58" i="29"/>
  <c r="BL57" i="29"/>
  <c r="BG56" i="29"/>
  <c r="AW55" i="29"/>
  <c r="BB54" i="29"/>
  <c r="AW50" i="29"/>
  <c r="BG49" i="29"/>
  <c r="BL48" i="29"/>
  <c r="BB47" i="29"/>
  <c r="BB46" i="29"/>
  <c r="BB45" i="29"/>
  <c r="BB43" i="29"/>
  <c r="BB40" i="29"/>
  <c r="AW39" i="29"/>
  <c r="BG38" i="29"/>
  <c r="BB37" i="29"/>
  <c r="AW32" i="29"/>
  <c r="BL30" i="29"/>
  <c r="BL29" i="29"/>
  <c r="BL26" i="29"/>
  <c r="BG25" i="29"/>
  <c r="BB23" i="29"/>
  <c r="BL22" i="29"/>
  <c r="AW22" i="29"/>
  <c r="AW21" i="29"/>
  <c r="BB18" i="29"/>
  <c r="BB15" i="29"/>
  <c r="AW10" i="29"/>
  <c r="AW8" i="29"/>
  <c r="BL7" i="29"/>
  <c r="BL5" i="29"/>
  <c r="BL4" i="29"/>
  <c r="BB4" i="29"/>
  <c r="BG66" i="29"/>
  <c r="BG58" i="29"/>
  <c r="BB53" i="29"/>
  <c r="BG48" i="29"/>
  <c r="BB41" i="29"/>
  <c r="AW31" i="29"/>
  <c r="BG28" i="29"/>
  <c r="BG19" i="29"/>
  <c r="BB17" i="29"/>
  <c r="AL53" i="29"/>
  <c r="BB63" i="29"/>
  <c r="AW70" i="29"/>
  <c r="BB85" i="29"/>
  <c r="BL141" i="29"/>
  <c r="BB142" i="29"/>
  <c r="AW137" i="29"/>
  <c r="BL129" i="29"/>
  <c r="BG141" i="29"/>
  <c r="BL124" i="29"/>
  <c r="BG135" i="29"/>
  <c r="BG131" i="29"/>
  <c r="BB128" i="29"/>
  <c r="AW127" i="29"/>
  <c r="AW123" i="29"/>
  <c r="BG116" i="29"/>
  <c r="BG128" i="29"/>
  <c r="BB122" i="29"/>
  <c r="BB121" i="29"/>
  <c r="AW110" i="29"/>
  <c r="AW106" i="29"/>
  <c r="AW107" i="29"/>
  <c r="BL102" i="29"/>
  <c r="BL116" i="29"/>
  <c r="BB109" i="29"/>
  <c r="AW130" i="29"/>
  <c r="AW98" i="29"/>
  <c r="AW109" i="29"/>
  <c r="BL77" i="29"/>
  <c r="BG108" i="29"/>
  <c r="AW89" i="29"/>
  <c r="BB103" i="29"/>
  <c r="BB110" i="29"/>
  <c r="BG72" i="29"/>
  <c r="BB74" i="29"/>
  <c r="BL84" i="29"/>
  <c r="BB108" i="29"/>
  <c r="BB82" i="29"/>
  <c r="BG114" i="29"/>
  <c r="AB55" i="29"/>
  <c r="BB64" i="29"/>
  <c r="BL140" i="29"/>
  <c r="BB141" i="29"/>
  <c r="BL136" i="29"/>
  <c r="BL128" i="29"/>
  <c r="BG140" i="29"/>
  <c r="BL123" i="29"/>
  <c r="AW135" i="29"/>
  <c r="AW131" i="29"/>
  <c r="BB117" i="29"/>
  <c r="BG126" i="29"/>
  <c r="BG122" i="29"/>
  <c r="BG115" i="29"/>
  <c r="BG121" i="29"/>
  <c r="BL117" i="29"/>
  <c r="BB120" i="29"/>
  <c r="BG106" i="29"/>
  <c r="BG100" i="29"/>
  <c r="BL97" i="29"/>
  <c r="BG101" i="29"/>
  <c r="AW114" i="29"/>
  <c r="BB105" i="29"/>
  <c r="BL120" i="29"/>
  <c r="BG95" i="29"/>
  <c r="BL105" i="29"/>
  <c r="BL76" i="29"/>
  <c r="BB107" i="29"/>
  <c r="AW87" i="29"/>
  <c r="BB99" i="29"/>
  <c r="BB96" i="29"/>
  <c r="BG71" i="29"/>
  <c r="BL63" i="29"/>
  <c r="BL67" i="29"/>
  <c r="AW76" i="29"/>
  <c r="AW60" i="29"/>
  <c r="AW64" i="29"/>
  <c r="AW68" i="29"/>
  <c r="BG85" i="29"/>
  <c r="BL103" i="29"/>
  <c r="AW81" i="29"/>
  <c r="BG87" i="29"/>
  <c r="BG84" i="29"/>
  <c r="BG120" i="29"/>
  <c r="AL55" i="29"/>
  <c r="BB65" i="29"/>
  <c r="BB81" i="29"/>
  <c r="AW139" i="29"/>
  <c r="BB140" i="29"/>
  <c r="BL135" i="29"/>
  <c r="BL127" i="29"/>
  <c r="BG139" i="29"/>
  <c r="BL122" i="29"/>
  <c r="BG134" i="29"/>
  <c r="BL137" i="29"/>
  <c r="BB116" i="29"/>
  <c r="BL119" i="29"/>
  <c r="BG99" i="29"/>
  <c r="BB97" i="29"/>
  <c r="AW96" i="29"/>
  <c r="AW111" i="29"/>
  <c r="BB130" i="29"/>
  <c r="AW112" i="29"/>
  <c r="BG94" i="29"/>
  <c r="BL100" i="29"/>
  <c r="BL75" i="29"/>
  <c r="BG102" i="29"/>
  <c r="AW86" i="29"/>
  <c r="AW97" i="29"/>
  <c r="BB94" i="29"/>
  <c r="BG69" i="29"/>
  <c r="BB87" i="29"/>
  <c r="BB86" i="29"/>
  <c r="AL56" i="29"/>
  <c r="BB66" i="29"/>
  <c r="BL72" i="29"/>
  <c r="BG146" i="29"/>
  <c r="AW138" i="29"/>
  <c r="BG137" i="29"/>
  <c r="BL134" i="29"/>
  <c r="BB146" i="29"/>
  <c r="BG138" i="29"/>
  <c r="AW121" i="29"/>
  <c r="AW134" i="29"/>
  <c r="AW119" i="29"/>
  <c r="BB115" i="29"/>
  <c r="BG125" i="29"/>
  <c r="BB131" i="29"/>
  <c r="BG113" i="29"/>
  <c r="AW143" i="29"/>
  <c r="BL113" i="29"/>
  <c r="BG118" i="29"/>
  <c r="BB135" i="29"/>
  <c r="BG98" i="29"/>
  <c r="AW116" i="29"/>
  <c r="AW95" i="29"/>
  <c r="AW108" i="29"/>
  <c r="BB127" i="29"/>
  <c r="BL110" i="29"/>
  <c r="BB93" i="29"/>
  <c r="BB88" i="29"/>
  <c r="BL74" i="29"/>
  <c r="BL101" i="29"/>
  <c r="AW85" i="29"/>
  <c r="BL95" i="29"/>
  <c r="BG93" i="29"/>
  <c r="BL60" i="29"/>
  <c r="BL64" i="29"/>
  <c r="BL68" i="29"/>
  <c r="BB78" i="29"/>
  <c r="BB89" i="29"/>
  <c r="AW61" i="29"/>
  <c r="AW65" i="29"/>
  <c r="AW69" i="29"/>
  <c r="BB84" i="29"/>
  <c r="BL99" i="29"/>
  <c r="AW88" i="29"/>
  <c r="AB54" i="29"/>
  <c r="BB67" i="29"/>
  <c r="BG86" i="29"/>
  <c r="BG145" i="29"/>
  <c r="AW146" i="29"/>
  <c r="BL146" i="29"/>
  <c r="BL133" i="29"/>
  <c r="BB145" i="29"/>
  <c r="AW144" i="29"/>
  <c r="AW120" i="29"/>
  <c r="BG133" i="29"/>
  <c r="BL118" i="29"/>
  <c r="BB114" i="29"/>
  <c r="AW125" i="29"/>
  <c r="BG130" i="29"/>
  <c r="BG112" i="29"/>
  <c r="BB126" i="29"/>
  <c r="BL109" i="29"/>
  <c r="AW117" i="29"/>
  <c r="AW128" i="29"/>
  <c r="BG96" i="29"/>
  <c r="BG107" i="29"/>
  <c r="AW94" i="29"/>
  <c r="BL106" i="29"/>
  <c r="BL98" i="29"/>
  <c r="AW105" i="29"/>
  <c r="BG92" i="29"/>
  <c r="BL82" i="29"/>
  <c r="BB73" i="29"/>
  <c r="AW101" i="29"/>
  <c r="AW84" i="29"/>
  <c r="BB95" i="29"/>
  <c r="BB92" i="29"/>
  <c r="BB79" i="29"/>
  <c r="BB90" i="29"/>
  <c r="BL70" i="29"/>
  <c r="BL86" i="29"/>
  <c r="BB102" i="29"/>
  <c r="BL89" i="29"/>
  <c r="BL115" i="29"/>
  <c r="AB56" i="29"/>
  <c r="BB60" i="29"/>
  <c r="BB68" i="29"/>
  <c r="BL144" i="29"/>
  <c r="AW145" i="29"/>
  <c r="BL145" i="29"/>
  <c r="BL132" i="29"/>
  <c r="BG144" i="29"/>
  <c r="BL138" i="29"/>
  <c r="AW142" i="29"/>
  <c r="AW133" i="29"/>
  <c r="BL139" i="29"/>
  <c r="BB113" i="29"/>
  <c r="BG124" i="29"/>
  <c r="BB129" i="29"/>
  <c r="BG111" i="29"/>
  <c r="BB125" i="29"/>
  <c r="BL108" i="29"/>
  <c r="AW115" i="29"/>
  <c r="BB134" i="29"/>
  <c r="BB119" i="29"/>
  <c r="BG105" i="29"/>
  <c r="AW93" i="29"/>
  <c r="BB100" i="29"/>
  <c r="BL93" i="29"/>
  <c r="BB104" i="29"/>
  <c r="BG91" i="29"/>
  <c r="BL81" i="29"/>
  <c r="BB72" i="29"/>
  <c r="AW100" i="29"/>
  <c r="AW83" i="29"/>
  <c r="BL94" i="29"/>
  <c r="BG88" i="29"/>
  <c r="BL61" i="29"/>
  <c r="BL65" i="29"/>
  <c r="BB80" i="29"/>
  <c r="BB91" i="29"/>
  <c r="AW62" i="29"/>
  <c r="AW66" i="29"/>
  <c r="BL90" i="29"/>
  <c r="BG97" i="29"/>
  <c r="AW122" i="29"/>
  <c r="AL54" i="29"/>
  <c r="BB61" i="29"/>
  <c r="BL69" i="29"/>
  <c r="BB75" i="29"/>
  <c r="BL143" i="29"/>
  <c r="BB144" i="29"/>
  <c r="BB139" i="29"/>
  <c r="BL131" i="29"/>
  <c r="BG143" i="29"/>
  <c r="BL126" i="29"/>
  <c r="BG136" i="29"/>
  <c r="BG132" i="29"/>
  <c r="BB136" i="29"/>
  <c r="BB112" i="29"/>
  <c r="AW124" i="29"/>
  <c r="BG119" i="29"/>
  <c r="AW141" i="29"/>
  <c r="BB124" i="29"/>
  <c r="BL107" i="29"/>
  <c r="AW113" i="29"/>
  <c r="BG127" i="29"/>
  <c r="AW118" i="29"/>
  <c r="BL104" i="29"/>
  <c r="AW92" i="29"/>
  <c r="AW99" i="29"/>
  <c r="BL88" i="29"/>
  <c r="AW102" i="29"/>
  <c r="BG90" i="29"/>
  <c r="BL80" i="29"/>
  <c r="BB71" i="29"/>
  <c r="AW91" i="29"/>
  <c r="BG79" i="29"/>
  <c r="BL92" i="29"/>
  <c r="AW79" i="29"/>
  <c r="AW82" i="29"/>
  <c r="AW103" i="29"/>
  <c r="BG75" i="29"/>
  <c r="AW80" i="29"/>
  <c r="BL91" i="29"/>
  <c r="BB106" i="29"/>
  <c r="AW126" i="29"/>
  <c r="AB53" i="29"/>
  <c r="BB62" i="29"/>
  <c r="AW77" i="29"/>
  <c r="BG83" i="29"/>
  <c r="BL142" i="29"/>
  <c r="BB143" i="29"/>
  <c r="BB138" i="29"/>
  <c r="BL130" i="29"/>
  <c r="BG142" i="29"/>
  <c r="BL125" i="29"/>
  <c r="AW136" i="29"/>
  <c r="AW132" i="29"/>
  <c r="BG129" i="29"/>
  <c r="BB111" i="29"/>
  <c r="BG123" i="29"/>
  <c r="BG117" i="29"/>
  <c r="AW129" i="29"/>
  <c r="BB123" i="29"/>
  <c r="BB137" i="29"/>
  <c r="BL111" i="29"/>
  <c r="BB118" i="29"/>
  <c r="BG110" i="29"/>
  <c r="BG103" i="29"/>
  <c r="BL121" i="29"/>
  <c r="BB98" i="29"/>
  <c r="BB133" i="29"/>
  <c r="BB101" i="29"/>
  <c r="BG89" i="29"/>
  <c r="BL78" i="29"/>
  <c r="BB132" i="29"/>
  <c r="AW90" i="29"/>
  <c r="AW104" i="29"/>
  <c r="BL114" i="29"/>
  <c r="BG73" i="29"/>
  <c r="BL62" i="29"/>
  <c r="BL66" i="29"/>
  <c r="AW63" i="29"/>
  <c r="AW67" i="29"/>
  <c r="BG81" i="29"/>
  <c r="BL96" i="29"/>
  <c r="BG109" i="29"/>
  <c r="AW140" i="29"/>
  <c r="AD56" i="29"/>
  <c r="AF60" i="29"/>
  <c r="AN53" i="29"/>
  <c r="AN54" i="29"/>
  <c r="AD53" i="29"/>
  <c r="AN55" i="29"/>
  <c r="AD54" i="29"/>
  <c r="AN56" i="29"/>
  <c r="AD55" i="29"/>
  <c r="A37" i="4"/>
  <c r="BV133" i="25"/>
  <c r="AW94" i="25"/>
  <c r="BB57" i="25"/>
  <c r="A41" i="4"/>
  <c r="V120" i="25"/>
  <c r="S120" i="25" s="1"/>
  <c r="A42" i="4"/>
  <c r="AZ101" i="1" s="1"/>
  <c r="A38" i="4"/>
  <c r="AZ107" i="1" s="1"/>
  <c r="AV88" i="25"/>
  <c r="BA51" i="25"/>
  <c r="BK60" i="25"/>
  <c r="AV89" i="25"/>
  <c r="BK62" i="25"/>
  <c r="AV102" i="25"/>
  <c r="BA66" i="25"/>
  <c r="AV64" i="25"/>
  <c r="BK48" i="25"/>
  <c r="AV68" i="25"/>
  <c r="BK54" i="25"/>
  <c r="BK56" i="25"/>
  <c r="BK108" i="25"/>
  <c r="BF72" i="25"/>
  <c r="BF83" i="25"/>
  <c r="BA53" i="25"/>
  <c r="BF78" i="25"/>
  <c r="BA76" i="25"/>
  <c r="BA64" i="25"/>
  <c r="BK94" i="25"/>
  <c r="BK70" i="25"/>
  <c r="AV74" i="25"/>
  <c r="BK45" i="25"/>
  <c r="BF63" i="25"/>
  <c r="BK76" i="25"/>
  <c r="BK74" i="25"/>
  <c r="BK73" i="25"/>
  <c r="BA50" i="25"/>
  <c r="BK44" i="25"/>
  <c r="BF67" i="25"/>
  <c r="BK80" i="25"/>
  <c r="BA88" i="25"/>
  <c r="AV60" i="25"/>
  <c r="BF92" i="25"/>
  <c r="BA78" i="25"/>
  <c r="AV106" i="25"/>
  <c r="BA130" i="25"/>
  <c r="BF69" i="25"/>
  <c r="BA62" i="25"/>
  <c r="BA56" i="25"/>
  <c r="AV62" i="25"/>
  <c r="BA97" i="25"/>
  <c r="BK83" i="25"/>
  <c r="BF97" i="25"/>
  <c r="BK47" i="25"/>
  <c r="AV59" i="25"/>
  <c r="BF56" i="25"/>
  <c r="BA73" i="25"/>
  <c r="BK68" i="25"/>
  <c r="AV78" i="25"/>
  <c r="BA89" i="25"/>
  <c r="BA107" i="25"/>
  <c r="AV99" i="25"/>
  <c r="AV49" i="25"/>
  <c r="AV54" i="25"/>
  <c r="BA71" i="25"/>
  <c r="BK64" i="25"/>
  <c r="AV71" i="25"/>
  <c r="BF94" i="25"/>
  <c r="BF96" i="25"/>
  <c r="AV94" i="25"/>
  <c r="BK59" i="25"/>
  <c r="BK46" i="25"/>
  <c r="BF61" i="25"/>
  <c r="AV70" i="25"/>
  <c r="AV76" i="25"/>
  <c r="BK71" i="25"/>
  <c r="AV81" i="25"/>
  <c r="BK95" i="25"/>
  <c r="BF100" i="25"/>
  <c r="AV114" i="25"/>
  <c r="BA101" i="25"/>
  <c r="AV116" i="25"/>
  <c r="CA92" i="25"/>
  <c r="BZ93" i="25"/>
  <c r="BA98" i="25"/>
  <c r="BA119" i="25"/>
  <c r="BF115" i="25"/>
  <c r="BK87" i="25"/>
  <c r="BK100" i="25"/>
  <c r="BA106" i="25"/>
  <c r="BA114" i="25"/>
  <c r="AV132" i="25"/>
  <c r="BA95" i="25"/>
  <c r="BA103" i="25"/>
  <c r="BF125" i="25"/>
  <c r="AX13" i="25"/>
  <c r="AV145" i="25"/>
  <c r="BA121" i="25"/>
  <c r="K138" i="26"/>
  <c r="J138" i="26"/>
  <c r="V138" i="26"/>
  <c r="S138" i="26" s="1"/>
  <c r="T138" i="26"/>
  <c r="Q138" i="26" s="1"/>
  <c r="U138" i="26"/>
  <c r="R138" i="26" s="1"/>
  <c r="BG130" i="25"/>
  <c r="BX145" i="26"/>
  <c r="BX106" i="26"/>
  <c r="BX122" i="26"/>
  <c r="BX16" i="26"/>
  <c r="BX48" i="26"/>
  <c r="BX80" i="26"/>
  <c r="BX134" i="26"/>
  <c r="BX127" i="26"/>
  <c r="BX25" i="26"/>
  <c r="BX57" i="26"/>
  <c r="BX89" i="26"/>
  <c r="BX142" i="26"/>
  <c r="BX10" i="26"/>
  <c r="BX42" i="26"/>
  <c r="BX74" i="26"/>
  <c r="BX111" i="26"/>
  <c r="BX120" i="26"/>
  <c r="BX23" i="26"/>
  <c r="BX55" i="26"/>
  <c r="BX87" i="26"/>
  <c r="BX139" i="26"/>
  <c r="BX20" i="26"/>
  <c r="BX52" i="26"/>
  <c r="BX84" i="26"/>
  <c r="BX140" i="26"/>
  <c r="BX135" i="26"/>
  <c r="BX29" i="26"/>
  <c r="BX61" i="26"/>
  <c r="BX93" i="26"/>
  <c r="BX103" i="26"/>
  <c r="BX14" i="26"/>
  <c r="BX46" i="26"/>
  <c r="BX78" i="26"/>
  <c r="BX117" i="26"/>
  <c r="BX126" i="26"/>
  <c r="BX27" i="26"/>
  <c r="BX59" i="26"/>
  <c r="BX91" i="26"/>
  <c r="BX133" i="26"/>
  <c r="BX97" i="26"/>
  <c r="BX125" i="26"/>
  <c r="BX28" i="26"/>
  <c r="BX60" i="26"/>
  <c r="BX92" i="26"/>
  <c r="BX101" i="26"/>
  <c r="BX5" i="26"/>
  <c r="BX37" i="26"/>
  <c r="BX69" i="26"/>
  <c r="BX102" i="26"/>
  <c r="BX116" i="26"/>
  <c r="BX22" i="26"/>
  <c r="BX54" i="26"/>
  <c r="BX86" i="26"/>
  <c r="BX130" i="26"/>
  <c r="BX137" i="26"/>
  <c r="BX35" i="26"/>
  <c r="BX67" i="26"/>
  <c r="BX99" i="26"/>
  <c r="BX114" i="26"/>
  <c r="BX38" i="26"/>
  <c r="BX51" i="26"/>
  <c r="BX138" i="26"/>
  <c r="BX146" i="26"/>
  <c r="BX110" i="26"/>
  <c r="BX131" i="26"/>
  <c r="BX32" i="26"/>
  <c r="BX64" i="26"/>
  <c r="BX96" i="26"/>
  <c r="BX108" i="26"/>
  <c r="BX9" i="26"/>
  <c r="BX41" i="26"/>
  <c r="BX73" i="26"/>
  <c r="BX109" i="26"/>
  <c r="BX129" i="26"/>
  <c r="BX26" i="26"/>
  <c r="BX58" i="26"/>
  <c r="BX90" i="26"/>
  <c r="BX7" i="26"/>
  <c r="BX39" i="26"/>
  <c r="BX71" i="26"/>
  <c r="BX113" i="26"/>
  <c r="BX44" i="26"/>
  <c r="BX85" i="26"/>
  <c r="BX104" i="26"/>
  <c r="BX132" i="26"/>
  <c r="BX88" i="26"/>
  <c r="BX33" i="26"/>
  <c r="BX50" i="26"/>
  <c r="BX63" i="26"/>
  <c r="BX4" i="26"/>
  <c r="BX36" i="26"/>
  <c r="BX68" i="26"/>
  <c r="BX100" i="26"/>
  <c r="BX115" i="26"/>
  <c r="BX13" i="26"/>
  <c r="BX45" i="26"/>
  <c r="BX77" i="26"/>
  <c r="BX124" i="26"/>
  <c r="B137" i="26"/>
  <c r="B140" i="26" s="1"/>
  <c r="BX30" i="26"/>
  <c r="BX62" i="26"/>
  <c r="BX94" i="26"/>
  <c r="BX144" i="26"/>
  <c r="BX11" i="26"/>
  <c r="BX43" i="26"/>
  <c r="BX75" i="26"/>
  <c r="BX118" i="26"/>
  <c r="BX76" i="26"/>
  <c r="BX123" i="26"/>
  <c r="BX21" i="26"/>
  <c r="BX53" i="26"/>
  <c r="BX6" i="26"/>
  <c r="BX70" i="26"/>
  <c r="BX19" i="26"/>
  <c r="BX83" i="26"/>
  <c r="BX24" i="26"/>
  <c r="BX141" i="26"/>
  <c r="BX18" i="26"/>
  <c r="BX31" i="26"/>
  <c r="BX8" i="26"/>
  <c r="BX40" i="26"/>
  <c r="BX72" i="26"/>
  <c r="BX107" i="26"/>
  <c r="BX119" i="26"/>
  <c r="BX17" i="26"/>
  <c r="BX49" i="26"/>
  <c r="BX81" i="26"/>
  <c r="BX128" i="26"/>
  <c r="BX143" i="26"/>
  <c r="BX34" i="26"/>
  <c r="BX66" i="26"/>
  <c r="BX98" i="26"/>
  <c r="BX105" i="26"/>
  <c r="BX15" i="26"/>
  <c r="BX47" i="26"/>
  <c r="BX79" i="26"/>
  <c r="BX121" i="26"/>
  <c r="BX12" i="26"/>
  <c r="BX136" i="26"/>
  <c r="BX112" i="26"/>
  <c r="BX56" i="26"/>
  <c r="BX65" i="26"/>
  <c r="BX82" i="26"/>
  <c r="BX95" i="26"/>
  <c r="I120" i="26"/>
  <c r="G120" i="26"/>
  <c r="H120" i="26"/>
  <c r="BB140" i="25"/>
  <c r="BF93" i="25"/>
  <c r="AV79" i="25"/>
  <c r="BF79" i="25"/>
  <c r="BK126" i="25"/>
  <c r="BK105" i="25"/>
  <c r="BF104" i="25"/>
  <c r="BF107" i="25"/>
  <c r="BK57" i="25"/>
  <c r="T120" i="26"/>
  <c r="Q120" i="26" s="1"/>
  <c r="J120" i="26"/>
  <c r="U120" i="26"/>
  <c r="R120" i="26" s="1"/>
  <c r="K120" i="26"/>
  <c r="V120" i="26"/>
  <c r="S120" i="26" s="1"/>
  <c r="AV73" i="25"/>
  <c r="BF76" i="25"/>
  <c r="BA74" i="25"/>
  <c r="AV84" i="25"/>
  <c r="BF103" i="25"/>
  <c r="BK98" i="25"/>
  <c r="AV110" i="25"/>
  <c r="BF109" i="25"/>
  <c r="BW127" i="26"/>
  <c r="BW114" i="26"/>
  <c r="BW95" i="26"/>
  <c r="BW87" i="26"/>
  <c r="BW79" i="26"/>
  <c r="BW71" i="26"/>
  <c r="BW63" i="26"/>
  <c r="BW55" i="26"/>
  <c r="BW47" i="26"/>
  <c r="BW39" i="26"/>
  <c r="BW31" i="26"/>
  <c r="BW23" i="26"/>
  <c r="BW15" i="26"/>
  <c r="BW7" i="26"/>
  <c r="BW80" i="26"/>
  <c r="BW40" i="26"/>
  <c r="BW16" i="26"/>
  <c r="BW94" i="26"/>
  <c r="BW86" i="26"/>
  <c r="BW78" i="26"/>
  <c r="BW70" i="26"/>
  <c r="BW62" i="26"/>
  <c r="BW54" i="26"/>
  <c r="BW46" i="26"/>
  <c r="BW38" i="26"/>
  <c r="BW30" i="26"/>
  <c r="BW22" i="26"/>
  <c r="BW14" i="26"/>
  <c r="BW6" i="26"/>
  <c r="BW64" i="26"/>
  <c r="BW106" i="26"/>
  <c r="BW93" i="26"/>
  <c r="BW85" i="26"/>
  <c r="BW77" i="26"/>
  <c r="BW69" i="26"/>
  <c r="BW61" i="26"/>
  <c r="BW53" i="26"/>
  <c r="BW45" i="26"/>
  <c r="BW37" i="26"/>
  <c r="BW29" i="26"/>
  <c r="BW21" i="26"/>
  <c r="BW13" i="26"/>
  <c r="BW5" i="26"/>
  <c r="BW72" i="26"/>
  <c r="BW8" i="26"/>
  <c r="BW100" i="26"/>
  <c r="BW92" i="26"/>
  <c r="BW84" i="26"/>
  <c r="BW76" i="26"/>
  <c r="BW68" i="26"/>
  <c r="BW60" i="26"/>
  <c r="BW52" i="26"/>
  <c r="BW44" i="26"/>
  <c r="BW36" i="26"/>
  <c r="BW28" i="26"/>
  <c r="BW20" i="26"/>
  <c r="BW12" i="26"/>
  <c r="BW4" i="26"/>
  <c r="BW96" i="26"/>
  <c r="BW119" i="26"/>
  <c r="BW99" i="26"/>
  <c r="BW91" i="26"/>
  <c r="BW83" i="26"/>
  <c r="BW75" i="26"/>
  <c r="BW67" i="26"/>
  <c r="BW59" i="26"/>
  <c r="BW51" i="26"/>
  <c r="BW43" i="26"/>
  <c r="BW35" i="26"/>
  <c r="BW27" i="26"/>
  <c r="BW19" i="26"/>
  <c r="BW11" i="26"/>
  <c r="BW116" i="26"/>
  <c r="BW32" i="26"/>
  <c r="BW98" i="26"/>
  <c r="BW90" i="26"/>
  <c r="BW82" i="26"/>
  <c r="BW74" i="26"/>
  <c r="BW66" i="26"/>
  <c r="BW58" i="26"/>
  <c r="BW50" i="26"/>
  <c r="BW42" i="26"/>
  <c r="BW34" i="26"/>
  <c r="BW26" i="26"/>
  <c r="BW18" i="26"/>
  <c r="BW10" i="26"/>
  <c r="BW88" i="26"/>
  <c r="BW56" i="26"/>
  <c r="BW24" i="26"/>
  <c r="BW118" i="26"/>
  <c r="BW97" i="26"/>
  <c r="BW89" i="26"/>
  <c r="BW81" i="26"/>
  <c r="BW73" i="26"/>
  <c r="BW65" i="26"/>
  <c r="BW57" i="26"/>
  <c r="BW49" i="26"/>
  <c r="BW41" i="26"/>
  <c r="BW33" i="26"/>
  <c r="BW25" i="26"/>
  <c r="BW17" i="26"/>
  <c r="BW9" i="26"/>
  <c r="BW48" i="26"/>
  <c r="BW123" i="26"/>
  <c r="BW110" i="26"/>
  <c r="B119" i="26"/>
  <c r="B122" i="26" s="1"/>
  <c r="BW109" i="26"/>
  <c r="BW141" i="26"/>
  <c r="BW135" i="26"/>
  <c r="BW125" i="26"/>
  <c r="BW111" i="26"/>
  <c r="BW112" i="26"/>
  <c r="BW133" i="26"/>
  <c r="BW113" i="26"/>
  <c r="BW103" i="26"/>
  <c r="BW128" i="26"/>
  <c r="BW138" i="26"/>
  <c r="BW145" i="26"/>
  <c r="BW108" i="26"/>
  <c r="BW101" i="26"/>
  <c r="BW124" i="26"/>
  <c r="BW104" i="26"/>
  <c r="BW129" i="26"/>
  <c r="BW146" i="26"/>
  <c r="BW142" i="26"/>
  <c r="BW134" i="26"/>
  <c r="BW131" i="26"/>
  <c r="BW139" i="26"/>
  <c r="BW120" i="26"/>
  <c r="BW105" i="26"/>
  <c r="BW144" i="26"/>
  <c r="BW132" i="26"/>
  <c r="BW117" i="26"/>
  <c r="BW126" i="26"/>
  <c r="BW140" i="26"/>
  <c r="BW102" i="26"/>
  <c r="BW121" i="26"/>
  <c r="BW107" i="26"/>
  <c r="BW115" i="26"/>
  <c r="BW143" i="26"/>
  <c r="BW137" i="26"/>
  <c r="BW122" i="26"/>
  <c r="BW136" i="26"/>
  <c r="BW130" i="26"/>
  <c r="BZ92" i="25"/>
  <c r="BF87" i="25"/>
  <c r="BA84" i="25"/>
  <c r="BK85" i="25"/>
  <c r="BF98" i="25"/>
  <c r="BA100" i="25"/>
  <c r="AV96" i="25"/>
  <c r="BK124" i="25"/>
  <c r="BA135" i="25"/>
  <c r="H138" i="26"/>
  <c r="I138" i="26"/>
  <c r="G138" i="26"/>
  <c r="BU121" i="25"/>
  <c r="BK113" i="25"/>
  <c r="AV107" i="25"/>
  <c r="BA116" i="25"/>
  <c r="BA134" i="25"/>
  <c r="BT102" i="25"/>
  <c r="BF117" i="25"/>
  <c r="AV109" i="25"/>
  <c r="BA145" i="25"/>
  <c r="BK130" i="25"/>
  <c r="CA140" i="25"/>
  <c r="AV120" i="25"/>
  <c r="BF113" i="25"/>
  <c r="AV128" i="25"/>
  <c r="BK134" i="25"/>
  <c r="BU145" i="25"/>
  <c r="BU136" i="25"/>
  <c r="BS143" i="25"/>
  <c r="CB116" i="25"/>
  <c r="J138" i="25"/>
  <c r="CB128" i="25"/>
  <c r="BF119" i="25"/>
  <c r="BF128" i="25"/>
  <c r="BK146" i="25"/>
  <c r="BA111" i="25"/>
  <c r="BF130" i="25"/>
  <c r="BA141" i="25"/>
  <c r="BU126" i="25"/>
  <c r="CB142" i="25"/>
  <c r="BU128" i="25"/>
  <c r="CB119" i="25"/>
  <c r="BU118" i="25"/>
  <c r="BA146" i="25"/>
  <c r="AV139" i="25"/>
  <c r="AV127" i="25"/>
  <c r="BK142" i="25"/>
  <c r="AN97" i="25"/>
  <c r="CB111" i="25"/>
  <c r="CB107" i="25"/>
  <c r="CB124" i="25"/>
  <c r="BU140" i="25"/>
  <c r="CB103" i="25"/>
  <c r="BK136" i="25"/>
  <c r="BT111" i="25"/>
  <c r="CB113" i="25"/>
  <c r="CB109" i="25"/>
  <c r="CB126" i="25"/>
  <c r="BU143" i="25"/>
  <c r="BU135" i="25"/>
  <c r="BT109" i="25"/>
  <c r="CB115" i="25"/>
  <c r="CB139" i="25"/>
  <c r="BU123" i="25"/>
  <c r="CB137" i="25"/>
  <c r="CA146" i="25"/>
  <c r="BU112" i="25"/>
  <c r="CB135" i="25"/>
  <c r="CB129" i="25"/>
  <c r="BU131" i="25"/>
  <c r="CB102" i="25"/>
  <c r="BU114" i="25"/>
  <c r="CB121" i="25"/>
  <c r="CB134" i="25"/>
  <c r="BU133" i="25"/>
  <c r="BK144" i="25"/>
  <c r="BU108" i="25"/>
  <c r="BU106" i="25"/>
  <c r="BU116" i="25"/>
  <c r="BU120" i="25"/>
  <c r="CB140" i="25"/>
  <c r="AV143" i="25"/>
  <c r="BS120" i="25"/>
  <c r="CB118" i="25"/>
  <c r="BU110" i="25"/>
  <c r="CB104" i="25"/>
  <c r="CB122" i="25"/>
  <c r="BU124" i="25"/>
  <c r="BU138" i="25"/>
  <c r="BU141" i="25"/>
  <c r="BU129" i="25"/>
  <c r="CB145" i="25"/>
  <c r="BS118" i="25"/>
  <c r="CB130" i="25"/>
  <c r="BU109" i="25"/>
  <c r="CB110" i="25"/>
  <c r="BU111" i="25"/>
  <c r="CB105" i="25"/>
  <c r="CB132" i="25"/>
  <c r="CB123" i="25"/>
  <c r="BU125" i="25"/>
  <c r="BU139" i="25"/>
  <c r="BU142" i="25"/>
  <c r="BU130" i="25"/>
  <c r="CB146" i="25"/>
  <c r="BZ128" i="25"/>
  <c r="AL20" i="25"/>
  <c r="BS57" i="25"/>
  <c r="BU107" i="25"/>
  <c r="CB106" i="25"/>
  <c r="CB112" i="25"/>
  <c r="BU113" i="25"/>
  <c r="CB108" i="25"/>
  <c r="CB120" i="25"/>
  <c r="CB125" i="25"/>
  <c r="CB127" i="25"/>
  <c r="CB141" i="25"/>
  <c r="BU144" i="25"/>
  <c r="BU132" i="25"/>
  <c r="BU146" i="25"/>
  <c r="BS135" i="25"/>
  <c r="BS87" i="25"/>
  <c r="BT128" i="25"/>
  <c r="BJ146" i="25"/>
  <c r="AN80" i="25"/>
  <c r="BU97" i="25"/>
  <c r="BU117" i="25"/>
  <c r="CB114" i="25"/>
  <c r="BU115" i="25"/>
  <c r="BU119" i="25"/>
  <c r="CB136" i="25"/>
  <c r="CB138" i="25"/>
  <c r="CB131" i="25"/>
  <c r="CB143" i="25"/>
  <c r="BU137" i="25"/>
  <c r="BU134" i="25"/>
  <c r="BU101" i="25"/>
  <c r="BU122" i="25"/>
  <c r="CB133" i="25"/>
  <c r="CB144" i="25"/>
  <c r="BU127" i="25"/>
  <c r="BS100" i="25"/>
  <c r="BI137" i="25"/>
  <c r="AW56" i="25"/>
  <c r="BZ86" i="25"/>
  <c r="BV129" i="25"/>
  <c r="BB106" i="25"/>
  <c r="BB64" i="25"/>
  <c r="BB54" i="25"/>
  <c r="AW144" i="25"/>
  <c r="BV120" i="25"/>
  <c r="AW116" i="25"/>
  <c r="BL102" i="25"/>
  <c r="BV140" i="25"/>
  <c r="BL73" i="25"/>
  <c r="BG116" i="25"/>
  <c r="BG72" i="25"/>
  <c r="BV92" i="25"/>
  <c r="BV137" i="25"/>
  <c r="BG83" i="25"/>
  <c r="BL126" i="25"/>
  <c r="BB76" i="25"/>
  <c r="AW133" i="25"/>
  <c r="AB89" i="25"/>
  <c r="BS127" i="25"/>
  <c r="BZ6" i="25"/>
  <c r="BS102" i="25"/>
  <c r="BS138" i="25"/>
  <c r="BZ115" i="25"/>
  <c r="BR75" i="25"/>
  <c r="AB17" i="25"/>
  <c r="BS33" i="25"/>
  <c r="BL67" i="25"/>
  <c r="BG84" i="25"/>
  <c r="BG97" i="25"/>
  <c r="BB82" i="25"/>
  <c r="BB110" i="25"/>
  <c r="BL106" i="25"/>
  <c r="BL121" i="25"/>
  <c r="BB119" i="25"/>
  <c r="BL128" i="25"/>
  <c r="BG120" i="25"/>
  <c r="BL131" i="25"/>
  <c r="BL137" i="25"/>
  <c r="AW145" i="25"/>
  <c r="BB62" i="25"/>
  <c r="BG71" i="25"/>
  <c r="AW57" i="25"/>
  <c r="AN55" i="25"/>
  <c r="BL65" i="25"/>
  <c r="AW92" i="25"/>
  <c r="AW98" i="25"/>
  <c r="BL84" i="25"/>
  <c r="BB101" i="25"/>
  <c r="BB114" i="25"/>
  <c r="BL110" i="25"/>
  <c r="BL107" i="25"/>
  <c r="BB136" i="25"/>
  <c r="BB127" i="25"/>
  <c r="BL118" i="25"/>
  <c r="BG140" i="25"/>
  <c r="BL138" i="25"/>
  <c r="BL74" i="25"/>
  <c r="BB61" i="25"/>
  <c r="AW74" i="25"/>
  <c r="BG61" i="25"/>
  <c r="BL64" i="25"/>
  <c r="BG95" i="25"/>
  <c r="BB84" i="25"/>
  <c r="BL85" i="25"/>
  <c r="BG106" i="25"/>
  <c r="AW124" i="25"/>
  <c r="BL111" i="25"/>
  <c r="BL109" i="25"/>
  <c r="BG107" i="25"/>
  <c r="AW128" i="25"/>
  <c r="BB135" i="25"/>
  <c r="BB145" i="25"/>
  <c r="BL139" i="25"/>
  <c r="BG77" i="25"/>
  <c r="AW71" i="25"/>
  <c r="BG63" i="25"/>
  <c r="AW68" i="25"/>
  <c r="BL77" i="25"/>
  <c r="BB79" i="25"/>
  <c r="BB86" i="25"/>
  <c r="BL97" i="25"/>
  <c r="BG90" i="25"/>
  <c r="BB91" i="25"/>
  <c r="BL116" i="25"/>
  <c r="BL119" i="25"/>
  <c r="BG109" i="25"/>
  <c r="BB133" i="25"/>
  <c r="AW136" i="25"/>
  <c r="BL134" i="25"/>
  <c r="BL142" i="25"/>
  <c r="AW76" i="25"/>
  <c r="AW70" i="25"/>
  <c r="BG64" i="25"/>
  <c r="BB94" i="25"/>
  <c r="BL80" i="25"/>
  <c r="AW95" i="25"/>
  <c r="BB87" i="25"/>
  <c r="AW125" i="25"/>
  <c r="AW106" i="25"/>
  <c r="BL92" i="25"/>
  <c r="BB118" i="25"/>
  <c r="AW108" i="25"/>
  <c r="BG119" i="25"/>
  <c r="BG122" i="25"/>
  <c r="BB125" i="25"/>
  <c r="BL135" i="25"/>
  <c r="BL144" i="25"/>
  <c r="BB73" i="25"/>
  <c r="BL70" i="25"/>
  <c r="BG56" i="25"/>
  <c r="AW65" i="25"/>
  <c r="BL81" i="25"/>
  <c r="BG104" i="25"/>
  <c r="BB92" i="25"/>
  <c r="BB97" i="25"/>
  <c r="BB95" i="25"/>
  <c r="BL98" i="25"/>
  <c r="BG131" i="25"/>
  <c r="BG110" i="25"/>
  <c r="BL123" i="25"/>
  <c r="BG123" i="25"/>
  <c r="AW127" i="25"/>
  <c r="BL145" i="25"/>
  <c r="BG145" i="25"/>
  <c r="BB71" i="25"/>
  <c r="AW87" i="25"/>
  <c r="BL54" i="25"/>
  <c r="BG58" i="25"/>
  <c r="AW72" i="25"/>
  <c r="CC129" i="25"/>
  <c r="AW81" i="25"/>
  <c r="BG80" i="25"/>
  <c r="BB75" i="25"/>
  <c r="BG98" i="25"/>
  <c r="BB96" i="25"/>
  <c r="BL100" i="25"/>
  <c r="AW114" i="25"/>
  <c r="BG111" i="25"/>
  <c r="BL125" i="25"/>
  <c r="BG128" i="25"/>
  <c r="BB128" i="25"/>
  <c r="BG137" i="25"/>
  <c r="AW142" i="25"/>
  <c r="BB69" i="25"/>
  <c r="BG74" i="25"/>
  <c r="BL59" i="25"/>
  <c r="AV56" i="25"/>
  <c r="BF64" i="25"/>
  <c r="BF73" i="25"/>
  <c r="BF57" i="25"/>
  <c r="BK55" i="25"/>
  <c r="BA67" i="25"/>
  <c r="AV53" i="25"/>
  <c r="BA57" i="25"/>
  <c r="BK65" i="25"/>
  <c r="BK77" i="25"/>
  <c r="AV65" i="25"/>
  <c r="BK78" i="25"/>
  <c r="BF84" i="25"/>
  <c r="BK88" i="25"/>
  <c r="BF80" i="25"/>
  <c r="BA85" i="25"/>
  <c r="BF88" i="25"/>
  <c r="BA80" i="25"/>
  <c r="BK89" i="25"/>
  <c r="AV85" i="25"/>
  <c r="BA108" i="25"/>
  <c r="BA102" i="25"/>
  <c r="BA92" i="25"/>
  <c r="BK101" i="25"/>
  <c r="BK110" i="25"/>
  <c r="BK109" i="25"/>
  <c r="AV100" i="25"/>
  <c r="BK114" i="25"/>
  <c r="AV111" i="25"/>
  <c r="BK119" i="25"/>
  <c r="BF110" i="25"/>
  <c r="BA117" i="25"/>
  <c r="BF120" i="25"/>
  <c r="AV123" i="25"/>
  <c r="AV134" i="25"/>
  <c r="BK133" i="25"/>
  <c r="BA122" i="25"/>
  <c r="BK137" i="25"/>
  <c r="AV137" i="25"/>
  <c r="BF135" i="25"/>
  <c r="BA137" i="25"/>
  <c r="AV57" i="25"/>
  <c r="BF65" i="25"/>
  <c r="BF74" i="25"/>
  <c r="BF58" i="25"/>
  <c r="BA60" i="25"/>
  <c r="BA68" i="25"/>
  <c r="AV55" i="25"/>
  <c r="BA58" i="25"/>
  <c r="BK66" i="25"/>
  <c r="BK81" i="25"/>
  <c r="AV66" i="25"/>
  <c r="BA79" i="25"/>
  <c r="BF85" i="25"/>
  <c r="AV91" i="25"/>
  <c r="BF81" i="25"/>
  <c r="BA86" i="25"/>
  <c r="BK91" i="25"/>
  <c r="BA81" i="25"/>
  <c r="BA91" i="25"/>
  <c r="AV86" i="25"/>
  <c r="BA109" i="25"/>
  <c r="AV105" i="25"/>
  <c r="BA93" i="25"/>
  <c r="BK102" i="25"/>
  <c r="BK111" i="25"/>
  <c r="AV92" i="25"/>
  <c r="BF101" i="25"/>
  <c r="BK115" i="25"/>
  <c r="AV112" i="25"/>
  <c r="BK122" i="25"/>
  <c r="BF111" i="25"/>
  <c r="BF118" i="25"/>
  <c r="BF121" i="25"/>
  <c r="AV124" i="25"/>
  <c r="BF143" i="25"/>
  <c r="BF134" i="25"/>
  <c r="BA123" i="25"/>
  <c r="BK128" i="25"/>
  <c r="BA138" i="25"/>
  <c r="BF136" i="25"/>
  <c r="AV140" i="25"/>
  <c r="BA47" i="25"/>
  <c r="AV58" i="25"/>
  <c r="BF66" i="25"/>
  <c r="BK82" i="25"/>
  <c r="BF59" i="25"/>
  <c r="BA61" i="25"/>
  <c r="BA69" i="25"/>
  <c r="BF70" i="25"/>
  <c r="BA59" i="25"/>
  <c r="BK67" i="25"/>
  <c r="BF55" i="25"/>
  <c r="AV67" i="25"/>
  <c r="AV77" i="25"/>
  <c r="BF86" i="25"/>
  <c r="BF91" i="25"/>
  <c r="BF82" i="25"/>
  <c r="BA87" i="25"/>
  <c r="BK92" i="25"/>
  <c r="BA82" i="25"/>
  <c r="BK93" i="25"/>
  <c r="AV87" i="25"/>
  <c r="BK121" i="25"/>
  <c r="BF106" i="25"/>
  <c r="BA94" i="25"/>
  <c r="BK104" i="25"/>
  <c r="BK120" i="25"/>
  <c r="AV93" i="25"/>
  <c r="BF102" i="25"/>
  <c r="BK116" i="25"/>
  <c r="AV113" i="25"/>
  <c r="BK123" i="25"/>
  <c r="BF112" i="25"/>
  <c r="BF141" i="25"/>
  <c r="BA110" i="25"/>
  <c r="AV125" i="25"/>
  <c r="BF122" i="25"/>
  <c r="BF140" i="25"/>
  <c r="BA126" i="25"/>
  <c r="BF129" i="25"/>
  <c r="BA139" i="25"/>
  <c r="BK138" i="25"/>
  <c r="AV142" i="25"/>
  <c r="BF8" i="25"/>
  <c r="AB41" i="25"/>
  <c r="BF50" i="25"/>
  <c r="BF60" i="25"/>
  <c r="BF68" i="25"/>
  <c r="BA55" i="25"/>
  <c r="BF75" i="25"/>
  <c r="BA63" i="25"/>
  <c r="BA72" i="25"/>
  <c r="BK75" i="25"/>
  <c r="BK61" i="25"/>
  <c r="BK69" i="25"/>
  <c r="AV61" i="25"/>
  <c r="AV69" i="25"/>
  <c r="AV80" i="25"/>
  <c r="BF89" i="25"/>
  <c r="BK96" i="25"/>
  <c r="BK90" i="25"/>
  <c r="BA90" i="25"/>
  <c r="BA75" i="25"/>
  <c r="BK84" i="25"/>
  <c r="BK97" i="25"/>
  <c r="AV90" i="25"/>
  <c r="BF99" i="25"/>
  <c r="AV103" i="25"/>
  <c r="BA96" i="25"/>
  <c r="AV101" i="25"/>
  <c r="BK99" i="25"/>
  <c r="AV95" i="25"/>
  <c r="AV104" i="25"/>
  <c r="BA118" i="25"/>
  <c r="AV115" i="25"/>
  <c r="BK125" i="25"/>
  <c r="BF114" i="25"/>
  <c r="BF108" i="25"/>
  <c r="BA112" i="25"/>
  <c r="BA127" i="25"/>
  <c r="BF126" i="25"/>
  <c r="AV117" i="25"/>
  <c r="AV129" i="25"/>
  <c r="BF133" i="25"/>
  <c r="BA140" i="25"/>
  <c r="BK140" i="25"/>
  <c r="AV144" i="25"/>
  <c r="AV11" i="25"/>
  <c r="AV52" i="25"/>
  <c r="BF62" i="25"/>
  <c r="BF71" i="25"/>
  <c r="BF54" i="25"/>
  <c r="BK79" i="25"/>
  <c r="BA65" i="25"/>
  <c r="AV75" i="25"/>
  <c r="BA54" i="25"/>
  <c r="BK63" i="25"/>
  <c r="BK72" i="25"/>
  <c r="AV63" i="25"/>
  <c r="AV72" i="25"/>
  <c r="AV82" i="25"/>
  <c r="BF95" i="25"/>
  <c r="BF77" i="25"/>
  <c r="BA83" i="25"/>
  <c r="BK103" i="25"/>
  <c r="BA77" i="25"/>
  <c r="BK86" i="25"/>
  <c r="AV83" i="25"/>
  <c r="AV97" i="25"/>
  <c r="BF105" i="25"/>
  <c r="BA104" i="25"/>
  <c r="BA99" i="25"/>
  <c r="BA105" i="25"/>
  <c r="BK107" i="25"/>
  <c r="AV98" i="25"/>
  <c r="BK112" i="25"/>
  <c r="AV121" i="25"/>
  <c r="BK118" i="25"/>
  <c r="AV108" i="25"/>
  <c r="BF116" i="25"/>
  <c r="BK117" i="25"/>
  <c r="BA115" i="25"/>
  <c r="BA131" i="25"/>
  <c r="BK129" i="25"/>
  <c r="BF137" i="25"/>
  <c r="AV131" i="25"/>
  <c r="BF144" i="25"/>
  <c r="BA144" i="25"/>
  <c r="BK143" i="25"/>
  <c r="BA48" i="25"/>
  <c r="AF92" i="26"/>
  <c r="AZ8" i="25"/>
  <c r="AB89" i="26"/>
  <c r="AN88" i="26"/>
  <c r="AB88" i="26"/>
  <c r="AL89" i="26"/>
  <c r="AD89" i="26"/>
  <c r="AD88" i="26"/>
  <c r="AN89" i="26"/>
  <c r="AL88" i="26"/>
  <c r="AF36" i="26"/>
  <c r="AB29" i="26"/>
  <c r="AN32" i="26"/>
  <c r="AD32" i="26"/>
  <c r="AN31" i="26"/>
  <c r="AB32" i="26"/>
  <c r="AL31" i="26"/>
  <c r="AD30" i="26"/>
  <c r="AB30" i="26"/>
  <c r="AL29" i="26"/>
  <c r="AN29" i="26"/>
  <c r="AL32" i="26"/>
  <c r="AD29" i="26"/>
  <c r="AL30" i="26"/>
  <c r="AN30" i="26"/>
  <c r="AB31" i="26"/>
  <c r="AD31" i="26"/>
  <c r="CA117" i="26"/>
  <c r="BT103" i="26"/>
  <c r="BT97" i="26"/>
  <c r="CA91" i="26"/>
  <c r="CA89" i="26"/>
  <c r="CA86" i="26"/>
  <c r="CA84" i="26"/>
  <c r="CA82" i="26"/>
  <c r="CA80" i="26"/>
  <c r="CA78" i="26"/>
  <c r="CA76" i="26"/>
  <c r="CA74" i="26"/>
  <c r="CA72" i="26"/>
  <c r="CA70" i="26"/>
  <c r="CA68" i="26"/>
  <c r="CA66" i="26"/>
  <c r="CA64" i="26"/>
  <c r="CA62" i="26"/>
  <c r="CA60" i="26"/>
  <c r="CA58" i="26"/>
  <c r="CA56" i="26"/>
  <c r="CA54" i="26"/>
  <c r="CA52" i="26"/>
  <c r="CA50" i="26"/>
  <c r="CA48" i="26"/>
  <c r="CA46" i="26"/>
  <c r="CA44" i="26"/>
  <c r="CA42" i="26"/>
  <c r="BT39" i="26"/>
  <c r="BT37" i="26"/>
  <c r="CA34" i="26"/>
  <c r="BT30" i="26"/>
  <c r="CA26" i="26"/>
  <c r="BT23" i="26"/>
  <c r="BT22" i="26"/>
  <c r="BT21" i="26"/>
  <c r="BT20" i="26"/>
  <c r="BT19" i="26"/>
  <c r="BT65" i="26"/>
  <c r="BT41" i="26"/>
  <c r="BT17" i="26"/>
  <c r="CA102" i="26"/>
  <c r="CA40" i="26"/>
  <c r="CA38" i="26"/>
  <c r="CA36" i="26"/>
  <c r="BT33" i="26"/>
  <c r="BT29" i="26"/>
  <c r="CA27" i="26"/>
  <c r="BT24" i="26"/>
  <c r="CA94" i="26"/>
  <c r="BT87" i="26"/>
  <c r="BT83" i="26"/>
  <c r="BT79" i="26"/>
  <c r="BT75" i="26"/>
  <c r="BT67" i="26"/>
  <c r="BT61" i="26"/>
  <c r="BT53" i="26"/>
  <c r="BT49" i="26"/>
  <c r="BT32" i="26"/>
  <c r="CA25" i="26"/>
  <c r="BT99" i="26"/>
  <c r="BT94" i="26"/>
  <c r="BT92" i="26"/>
  <c r="CA35" i="26"/>
  <c r="CA28" i="26"/>
  <c r="BT25" i="26"/>
  <c r="CA6" i="26"/>
  <c r="CA5" i="26"/>
  <c r="CA4" i="26"/>
  <c r="CA92" i="26"/>
  <c r="BT90" i="26"/>
  <c r="CA88" i="26"/>
  <c r="BT85" i="26"/>
  <c r="BT81" i="26"/>
  <c r="BT77" i="26"/>
  <c r="BT73" i="26"/>
  <c r="BT63" i="26"/>
  <c r="BT57" i="26"/>
  <c r="BT51" i="26"/>
  <c r="BT47" i="26"/>
  <c r="BT31" i="26"/>
  <c r="BT102" i="26"/>
  <c r="CA95" i="26"/>
  <c r="CA93" i="26"/>
  <c r="BT91" i="26"/>
  <c r="BT89" i="26"/>
  <c r="BT86" i="26"/>
  <c r="BT84" i="26"/>
  <c r="BT82" i="26"/>
  <c r="BT80" i="26"/>
  <c r="BT78" i="26"/>
  <c r="BT76" i="26"/>
  <c r="BT74" i="26"/>
  <c r="BT72" i="26"/>
  <c r="BT70" i="26"/>
  <c r="BT68" i="26"/>
  <c r="BT66" i="26"/>
  <c r="BT64" i="26"/>
  <c r="BT62" i="26"/>
  <c r="BT60" i="26"/>
  <c r="BT58" i="26"/>
  <c r="BT56" i="26"/>
  <c r="BT54" i="26"/>
  <c r="BT52" i="26"/>
  <c r="BT50" i="26"/>
  <c r="BT48" i="26"/>
  <c r="BT46" i="26"/>
  <c r="BT44" i="26"/>
  <c r="BT42" i="26"/>
  <c r="BT34" i="26"/>
  <c r="BT26" i="26"/>
  <c r="CA16" i="26"/>
  <c r="CA15" i="26"/>
  <c r="CA14" i="26"/>
  <c r="CA13" i="26"/>
  <c r="CA12" i="26"/>
  <c r="CA11" i="26"/>
  <c r="CA10" i="26"/>
  <c r="CA9" i="26"/>
  <c r="CA8" i="26"/>
  <c r="CA7" i="26"/>
  <c r="BT71" i="26"/>
  <c r="BT45" i="26"/>
  <c r="BT18" i="26"/>
  <c r="CA90" i="26"/>
  <c r="CA87" i="26"/>
  <c r="CA85" i="26"/>
  <c r="CA83" i="26"/>
  <c r="CA81" i="26"/>
  <c r="CA79" i="26"/>
  <c r="CA77" i="26"/>
  <c r="CA75" i="26"/>
  <c r="CA73" i="26"/>
  <c r="CA71" i="26"/>
  <c r="CA69" i="26"/>
  <c r="CA67" i="26"/>
  <c r="CA65" i="26"/>
  <c r="CA63" i="26"/>
  <c r="CA61" i="26"/>
  <c r="CA59" i="26"/>
  <c r="CA57" i="26"/>
  <c r="CA55" i="26"/>
  <c r="CA53" i="26"/>
  <c r="CA51" i="26"/>
  <c r="CA49" i="26"/>
  <c r="CA47" i="26"/>
  <c r="CA45" i="26"/>
  <c r="CA43" i="26"/>
  <c r="CA41" i="26"/>
  <c r="BT40" i="26"/>
  <c r="BT38" i="26"/>
  <c r="BT36" i="26"/>
  <c r="CA32" i="26"/>
  <c r="CA31" i="26"/>
  <c r="BT27" i="26"/>
  <c r="CA18" i="26"/>
  <c r="CA17" i="26"/>
  <c r="BT55" i="26"/>
  <c r="BT101" i="26"/>
  <c r="CA97" i="26"/>
  <c r="CA39" i="26"/>
  <c r="CA37" i="26"/>
  <c r="BT35" i="26"/>
  <c r="CA30" i="26"/>
  <c r="BT28" i="26"/>
  <c r="CA23" i="26"/>
  <c r="CA22" i="26"/>
  <c r="CA21" i="26"/>
  <c r="CA20" i="26"/>
  <c r="CA19" i="26"/>
  <c r="BT6" i="26"/>
  <c r="BT5" i="26"/>
  <c r="BT4" i="26"/>
  <c r="BT69" i="26"/>
  <c r="BT43" i="26"/>
  <c r="BT95" i="26"/>
  <c r="BT93" i="26"/>
  <c r="CA33" i="26"/>
  <c r="CA29" i="26"/>
  <c r="CA24" i="26"/>
  <c r="BT16" i="26"/>
  <c r="BT15" i="26"/>
  <c r="BT14" i="26"/>
  <c r="BT13" i="26"/>
  <c r="BT12" i="26"/>
  <c r="BT11" i="26"/>
  <c r="BT10" i="26"/>
  <c r="BT9" i="26"/>
  <c r="BT8" i="26"/>
  <c r="BT7" i="26"/>
  <c r="BT59" i="26"/>
  <c r="CA137" i="26"/>
  <c r="CA127" i="26"/>
  <c r="BT118" i="26"/>
  <c r="CA141" i="26"/>
  <c r="BT131" i="26"/>
  <c r="BT142" i="26"/>
  <c r="BT106" i="26"/>
  <c r="CA98" i="26"/>
  <c r="CA125" i="26"/>
  <c r="CA146" i="26"/>
  <c r="BT136" i="26"/>
  <c r="BT126" i="26"/>
  <c r="BT117" i="26"/>
  <c r="CA140" i="26"/>
  <c r="BT121" i="26"/>
  <c r="BT138" i="26"/>
  <c r="CA119" i="26"/>
  <c r="CA96" i="26"/>
  <c r="BT109" i="26"/>
  <c r="CA105" i="26"/>
  <c r="CA145" i="26"/>
  <c r="BT135" i="26"/>
  <c r="BT125" i="26"/>
  <c r="BT116" i="26"/>
  <c r="CA138" i="26"/>
  <c r="BT120" i="26"/>
  <c r="CA104" i="26"/>
  <c r="BT137" i="26"/>
  <c r="BT134" i="26"/>
  <c r="BT124" i="26"/>
  <c r="BT115" i="26"/>
  <c r="BT127" i="26"/>
  <c r="CA109" i="26"/>
  <c r="CA122" i="26"/>
  <c r="BT141" i="26"/>
  <c r="BT100" i="26"/>
  <c r="CA132" i="26"/>
  <c r="CA110" i="26"/>
  <c r="CA113" i="26"/>
  <c r="CA136" i="26"/>
  <c r="BT133" i="26"/>
  <c r="BT123" i="26"/>
  <c r="BT114" i="26"/>
  <c r="BT145" i="26"/>
  <c r="CA108" i="26"/>
  <c r="CA121" i="26"/>
  <c r="CA126" i="26"/>
  <c r="CA103" i="26"/>
  <c r="BT88" i="26"/>
  <c r="BT113" i="26"/>
  <c r="BT140" i="26"/>
  <c r="BT112" i="26"/>
  <c r="BT111" i="26"/>
  <c r="CA134" i="26"/>
  <c r="CA131" i="26"/>
  <c r="BT129" i="26"/>
  <c r="CA143" i="26"/>
  <c r="CA128" i="26"/>
  <c r="CA124" i="26"/>
  <c r="CA116" i="26"/>
  <c r="CA100" i="26"/>
  <c r="CA115" i="26"/>
  <c r="CA107" i="26"/>
  <c r="BT130" i="26"/>
  <c r="BT144" i="26"/>
  <c r="BT128" i="26"/>
  <c r="CA120" i="26"/>
  <c r="BT107" i="26"/>
  <c r="BT105" i="26"/>
  <c r="CA144" i="26"/>
  <c r="CA114" i="26"/>
  <c r="BT104" i="26"/>
  <c r="CA142" i="26"/>
  <c r="CA106" i="26"/>
  <c r="BT108" i="26"/>
  <c r="CA135" i="26"/>
  <c r="BT132" i="26"/>
  <c r="CA123" i="26"/>
  <c r="BT110" i="26"/>
  <c r="CA133" i="26"/>
  <c r="CA139" i="26"/>
  <c r="CA111" i="26"/>
  <c r="CA129" i="26"/>
  <c r="CA112" i="26"/>
  <c r="BT98" i="26"/>
  <c r="CA118" i="26"/>
  <c r="CA101" i="26"/>
  <c r="CA99" i="26"/>
  <c r="BT139" i="26"/>
  <c r="BT122" i="26"/>
  <c r="BT146" i="26"/>
  <c r="BT143" i="26"/>
  <c r="BT96" i="26"/>
  <c r="BT119" i="26"/>
  <c r="CA130" i="26"/>
  <c r="AU43" i="26"/>
  <c r="AU41" i="26"/>
  <c r="BE32" i="26"/>
  <c r="BJ31" i="26"/>
  <c r="AU28" i="26"/>
  <c r="BJ18" i="26"/>
  <c r="BE17" i="26"/>
  <c r="BE16" i="26"/>
  <c r="BE15" i="26"/>
  <c r="BE14" i="26"/>
  <c r="BE13" i="26"/>
  <c r="BE12" i="26"/>
  <c r="BE11" i="26"/>
  <c r="BE10" i="26"/>
  <c r="BE9" i="26"/>
  <c r="BE8" i="26"/>
  <c r="BE7" i="26"/>
  <c r="AZ6" i="26"/>
  <c r="AZ5" i="26"/>
  <c r="AZ4" i="26"/>
  <c r="BJ9" i="26"/>
  <c r="AU32" i="26"/>
  <c r="AZ31" i="26"/>
  <c r="BJ30" i="26"/>
  <c r="O29" i="26"/>
  <c r="BJ23" i="26"/>
  <c r="BJ22" i="26"/>
  <c r="BJ21" i="26"/>
  <c r="BJ20" i="26"/>
  <c r="BE19" i="26"/>
  <c r="BE18" i="26"/>
  <c r="AZ17" i="26"/>
  <c r="AZ16" i="26"/>
  <c r="AZ15" i="26"/>
  <c r="AZ14" i="26"/>
  <c r="AZ13" i="26"/>
  <c r="AZ12" i="26"/>
  <c r="AZ11" i="26"/>
  <c r="AZ10" i="26"/>
  <c r="AZ9" i="26"/>
  <c r="AZ8" i="26"/>
  <c r="AU7" i="26"/>
  <c r="AU6" i="26"/>
  <c r="AU5" i="26"/>
  <c r="AU4" i="26"/>
  <c r="BJ14" i="26"/>
  <c r="BJ8" i="26"/>
  <c r="BJ33" i="26"/>
  <c r="BE30" i="26"/>
  <c r="BJ29" i="26"/>
  <c r="BJ24" i="26"/>
  <c r="BE23" i="26"/>
  <c r="BE22" i="26"/>
  <c r="BE21" i="26"/>
  <c r="BE20" i="26"/>
  <c r="AZ19" i="26"/>
  <c r="AZ18" i="26"/>
  <c r="AU17" i="26"/>
  <c r="AU16" i="26"/>
  <c r="AU15" i="26"/>
  <c r="AU14" i="26"/>
  <c r="AU13" i="26"/>
  <c r="AU12" i="26"/>
  <c r="AU11" i="26"/>
  <c r="AU10" i="26"/>
  <c r="AU9" i="26"/>
  <c r="AU8" i="26"/>
  <c r="BE35" i="26"/>
  <c r="AU27" i="26"/>
  <c r="BJ16" i="26"/>
  <c r="BJ11" i="26"/>
  <c r="BE4" i="26"/>
  <c r="BE33" i="26"/>
  <c r="AU30" i="26"/>
  <c r="BE29" i="26"/>
  <c r="BJ25" i="26"/>
  <c r="BE24" i="26"/>
  <c r="AZ23" i="26"/>
  <c r="AZ22" i="26"/>
  <c r="AZ21" i="26"/>
  <c r="AZ20" i="26"/>
  <c r="AU19" i="26"/>
  <c r="AU18" i="26"/>
  <c r="BJ12" i="26"/>
  <c r="BE5" i="26"/>
  <c r="BJ34" i="26"/>
  <c r="O31" i="26"/>
  <c r="AZ29" i="26"/>
  <c r="BJ26" i="26"/>
  <c r="BE25" i="26"/>
  <c r="AU24" i="26"/>
  <c r="AU23" i="26"/>
  <c r="AU22" i="26"/>
  <c r="AU21" i="26"/>
  <c r="AU20" i="26"/>
  <c r="BE28" i="26"/>
  <c r="BJ10" i="26"/>
  <c r="BE34" i="26"/>
  <c r="AU29" i="26"/>
  <c r="BJ27" i="26"/>
  <c r="BE26" i="26"/>
  <c r="AU25" i="26"/>
  <c r="BJ15" i="26"/>
  <c r="BJ7" i="26"/>
  <c r="BJ35" i="26"/>
  <c r="BJ28" i="26"/>
  <c r="BE27" i="26"/>
  <c r="AU26" i="26"/>
  <c r="BJ6" i="26"/>
  <c r="BJ5" i="26"/>
  <c r="BJ4" i="26"/>
  <c r="BJ13" i="26"/>
  <c r="BE6" i="26"/>
  <c r="BJ141" i="26"/>
  <c r="BE134" i="26"/>
  <c r="AU145" i="26"/>
  <c r="AU127" i="26"/>
  <c r="BJ126" i="26"/>
  <c r="AZ130" i="26"/>
  <c r="AU130" i="26"/>
  <c r="AZ118" i="26"/>
  <c r="AU132" i="26"/>
  <c r="BE140" i="26"/>
  <c r="AZ121" i="26"/>
  <c r="BE112" i="26"/>
  <c r="AU103" i="26"/>
  <c r="AZ125" i="26"/>
  <c r="BJ105" i="26"/>
  <c r="AZ143" i="26"/>
  <c r="AU112" i="26"/>
  <c r="BJ127" i="26"/>
  <c r="BJ113" i="26"/>
  <c r="AZ104" i="26"/>
  <c r="BE103" i="26"/>
  <c r="AZ92" i="26"/>
  <c r="AZ96" i="26"/>
  <c r="BE95" i="26"/>
  <c r="AU86" i="26"/>
  <c r="BE101" i="26"/>
  <c r="BJ86" i="26"/>
  <c r="AU96" i="26"/>
  <c r="BE98" i="26"/>
  <c r="AZ87" i="26"/>
  <c r="BE107" i="26"/>
  <c r="BE80" i="26"/>
  <c r="BE90" i="26"/>
  <c r="BJ65" i="26"/>
  <c r="AZ57" i="26"/>
  <c r="BE70" i="26"/>
  <c r="AZ69" i="26"/>
  <c r="BE77" i="26"/>
  <c r="BE78" i="26"/>
  <c r="BJ76" i="26"/>
  <c r="BE65" i="26"/>
  <c r="AZ74" i="26"/>
  <c r="AU63" i="26"/>
  <c r="AZ61" i="26"/>
  <c r="BJ39" i="26"/>
  <c r="AZ30" i="26"/>
  <c r="AZ7" i="26"/>
  <c r="BE43" i="26"/>
  <c r="AZ66" i="26"/>
  <c r="BJ49" i="26"/>
  <c r="AZ39" i="26"/>
  <c r="AU57" i="26"/>
  <c r="AZ53" i="26"/>
  <c r="AZ62" i="26"/>
  <c r="BE38" i="26"/>
  <c r="AU54" i="26"/>
  <c r="AU45" i="26"/>
  <c r="BE31" i="26"/>
  <c r="BJ32" i="26"/>
  <c r="BJ140" i="26"/>
  <c r="BE133" i="26"/>
  <c r="BJ137" i="26"/>
  <c r="AU122" i="26"/>
  <c r="BE125" i="26"/>
  <c r="BJ129" i="26"/>
  <c r="AU129" i="26"/>
  <c r="AZ114" i="26"/>
  <c r="BJ131" i="26"/>
  <c r="AZ126" i="26"/>
  <c r="AZ120" i="26"/>
  <c r="BE111" i="26"/>
  <c r="AU102" i="26"/>
  <c r="BE124" i="26"/>
  <c r="BJ104" i="26"/>
  <c r="BE139" i="26"/>
  <c r="AU111" i="26"/>
  <c r="BJ125" i="26"/>
  <c r="BJ112" i="26"/>
  <c r="AZ103" i="26"/>
  <c r="BJ100" i="26"/>
  <c r="BJ133" i="26"/>
  <c r="AU120" i="26"/>
  <c r="BE94" i="26"/>
  <c r="AU85" i="26"/>
  <c r="BJ98" i="26"/>
  <c r="BJ85" i="26"/>
  <c r="AU95" i="26"/>
  <c r="BJ95" i="26"/>
  <c r="AZ86" i="26"/>
  <c r="AU99" i="26"/>
  <c r="AU80" i="26"/>
  <c r="BE82" i="26"/>
  <c r="BJ64" i="26"/>
  <c r="AZ56" i="26"/>
  <c r="BJ69" i="26"/>
  <c r="AZ68" i="26"/>
  <c r="BJ73" i="26"/>
  <c r="AU75" i="26"/>
  <c r="AU76" i="26"/>
  <c r="BE84" i="26"/>
  <c r="AU72" i="26"/>
  <c r="AU62" i="26"/>
  <c r="BE53" i="26"/>
  <c r="BJ38" i="26"/>
  <c r="AZ28" i="26"/>
  <c r="BE60" i="26"/>
  <c r="BE41" i="26"/>
  <c r="AZ63" i="26"/>
  <c r="BJ48" i="26"/>
  <c r="AZ38" i="26"/>
  <c r="AU56" i="26"/>
  <c r="AZ52" i="26"/>
  <c r="BE47" i="26"/>
  <c r="BE37" i="26"/>
  <c r="BE52" i="26"/>
  <c r="AU44" i="26"/>
  <c r="AZ41" i="26"/>
  <c r="AU33" i="26"/>
  <c r="AU139" i="26"/>
  <c r="BE132" i="26"/>
  <c r="AZ137" i="26"/>
  <c r="AZ119" i="26"/>
  <c r="AZ138" i="26"/>
  <c r="AZ129" i="26"/>
  <c r="AZ124" i="26"/>
  <c r="AZ113" i="26"/>
  <c r="AU131" i="26"/>
  <c r="AZ144" i="26"/>
  <c r="AU118" i="26"/>
  <c r="BE110" i="26"/>
  <c r="AU101" i="26"/>
  <c r="BJ121" i="26"/>
  <c r="BJ103" i="26"/>
  <c r="BJ134" i="26"/>
  <c r="AU110" i="26"/>
  <c r="AU125" i="26"/>
  <c r="BJ111" i="26"/>
  <c r="AZ102" i="26"/>
  <c r="BE99" i="26"/>
  <c r="AU128" i="26"/>
  <c r="BJ117" i="26"/>
  <c r="BE93" i="26"/>
  <c r="AU84" i="26"/>
  <c r="AZ97" i="26"/>
  <c r="BJ84" i="26"/>
  <c r="AU94" i="26"/>
  <c r="BJ94" i="26"/>
  <c r="AZ85" i="26"/>
  <c r="AZ88" i="26"/>
  <c r="BJ75" i="26"/>
  <c r="AZ81" i="26"/>
  <c r="BJ63" i="26"/>
  <c r="BE89" i="26"/>
  <c r="AZ79" i="26"/>
  <c r="AZ67" i="26"/>
  <c r="AZ72" i="26"/>
  <c r="BE74" i="26"/>
  <c r="BJ71" i="26"/>
  <c r="AZ77" i="26"/>
  <c r="AU69" i="26"/>
  <c r="AU61" i="26"/>
  <c r="BJ47" i="26"/>
  <c r="BJ37" i="26"/>
  <c r="AZ27" i="26"/>
  <c r="AU53" i="26"/>
  <c r="BJ58" i="26"/>
  <c r="AZ47" i="26"/>
  <c r="AZ37" i="26"/>
  <c r="AZ55" i="26"/>
  <c r="AZ51" i="26"/>
  <c r="BE46" i="26"/>
  <c r="BE36" i="26"/>
  <c r="BE51" i="26"/>
  <c r="AU42" i="26"/>
  <c r="BE146" i="26"/>
  <c r="AU138" i="26"/>
  <c r="BE131" i="26"/>
  <c r="AU133" i="26"/>
  <c r="AZ145" i="26"/>
  <c r="AU137" i="26"/>
  <c r="AZ122" i="26"/>
  <c r="AU123" i="26"/>
  <c r="AZ112" i="26"/>
  <c r="BJ124" i="26"/>
  <c r="AZ140" i="26"/>
  <c r="AZ117" i="26"/>
  <c r="AU109" i="26"/>
  <c r="BE143" i="26"/>
  <c r="BJ120" i="26"/>
  <c r="BJ102" i="26"/>
  <c r="AU126" i="26"/>
  <c r="AU144" i="26"/>
  <c r="BJ123" i="26"/>
  <c r="BJ110" i="26"/>
  <c r="AZ101" i="26"/>
  <c r="BE97" i="26"/>
  <c r="AZ116" i="26"/>
  <c r="BE108" i="26"/>
  <c r="BE92" i="26"/>
  <c r="AU83" i="26"/>
  <c r="BE96" i="26"/>
  <c r="BJ83" i="26"/>
  <c r="AU93" i="26"/>
  <c r="BJ93" i="26"/>
  <c r="AZ84" i="26"/>
  <c r="AU82" i="26"/>
  <c r="AU74" i="26"/>
  <c r="BJ80" i="26"/>
  <c r="BJ62" i="26"/>
  <c r="AU88" i="26"/>
  <c r="BJ78" i="26"/>
  <c r="BE91" i="26"/>
  <c r="BE59" i="26"/>
  <c r="BJ72" i="26"/>
  <c r="BJ70" i="26"/>
  <c r="BE75" i="26"/>
  <c r="AU68" i="26"/>
  <c r="AU60" i="26"/>
  <c r="BJ46" i="26"/>
  <c r="BJ36" i="26"/>
  <c r="AZ26" i="26"/>
  <c r="AU52" i="26"/>
  <c r="O32" i="26"/>
  <c r="BJ57" i="26"/>
  <c r="AZ46" i="26"/>
  <c r="AZ36" i="26"/>
  <c r="AZ54" i="26"/>
  <c r="AZ50" i="26"/>
  <c r="BE45" i="26"/>
  <c r="AU35" i="26"/>
  <c r="BE50" i="26"/>
  <c r="AU40" i="26"/>
  <c r="AZ43" i="26"/>
  <c r="AU146" i="26"/>
  <c r="AZ136" i="26"/>
  <c r="AU135" i="26"/>
  <c r="BJ145" i="26"/>
  <c r="BE120" i="26"/>
  <c r="BE145" i="26"/>
  <c r="BJ139" i="26"/>
  <c r="BE130" i="26"/>
  <c r="AZ132" i="26"/>
  <c r="BE138" i="26"/>
  <c r="AU136" i="26"/>
  <c r="BE119" i="26"/>
  <c r="BE121" i="26"/>
  <c r="AZ111" i="26"/>
  <c r="BE123" i="26"/>
  <c r="BJ135" i="26"/>
  <c r="AU116" i="26"/>
  <c r="AU108" i="26"/>
  <c r="AU141" i="26"/>
  <c r="BE118" i="26"/>
  <c r="BJ101" i="26"/>
  <c r="AZ123" i="26"/>
  <c r="BE142" i="26"/>
  <c r="BE117" i="26"/>
  <c r="AZ109" i="26"/>
  <c r="BJ97" i="26"/>
  <c r="BJ96" i="26"/>
  <c r="BJ115" i="26"/>
  <c r="AU106" i="26"/>
  <c r="AU91" i="26"/>
  <c r="BE79" i="26"/>
  <c r="BJ91" i="26"/>
  <c r="AZ82" i="26"/>
  <c r="AU92" i="26"/>
  <c r="BJ92" i="26"/>
  <c r="AZ83" i="26"/>
  <c r="AZ80" i="26"/>
  <c r="BE73" i="26"/>
  <c r="AU71" i="26"/>
  <c r="BJ61" i="26"/>
  <c r="BE83" i="26"/>
  <c r="AU78" i="26"/>
  <c r="BJ88" i="26"/>
  <c r="BE58" i="26"/>
  <c r="AZ71" i="26"/>
  <c r="AZ70" i="26"/>
  <c r="AU73" i="26"/>
  <c r="AU67" i="26"/>
  <c r="BE55" i="26"/>
  <c r="BJ45" i="26"/>
  <c r="AZ35" i="26"/>
  <c r="AZ25" i="26"/>
  <c r="AU51" i="26"/>
  <c r="AU31" i="26"/>
  <c r="BJ56" i="26"/>
  <c r="AZ45" i="26"/>
  <c r="BE62" i="26"/>
  <c r="BJ59" i="26"/>
  <c r="AZ49" i="26"/>
  <c r="BE44" i="26"/>
  <c r="AU34" i="26"/>
  <c r="BE49" i="26"/>
  <c r="AU39" i="26"/>
  <c r="BJ144" i="26"/>
  <c r="BJ143" i="26"/>
  <c r="BE136" i="26"/>
  <c r="BE128" i="26"/>
  <c r="AZ133" i="26"/>
  <c r="AZ135" i="26"/>
  <c r="AU134" i="26"/>
  <c r="AU143" i="26"/>
  <c r="AU119" i="26"/>
  <c r="AZ141" i="26"/>
  <c r="BE144" i="26"/>
  <c r="AU124" i="26"/>
  <c r="BE114" i="26"/>
  <c r="AU105" i="26"/>
  <c r="BJ132" i="26"/>
  <c r="BJ108" i="26"/>
  <c r="AZ99" i="26"/>
  <c r="AU114" i="26"/>
  <c r="AZ139" i="26"/>
  <c r="BE115" i="26"/>
  <c r="AZ107" i="26"/>
  <c r="BE116" i="26"/>
  <c r="AZ94" i="26"/>
  <c r="AU100" i="26"/>
  <c r="BE100" i="26"/>
  <c r="AU89" i="26"/>
  <c r="BE106" i="26"/>
  <c r="BJ89" i="26"/>
  <c r="AU115" i="26"/>
  <c r="BE102" i="26"/>
  <c r="AZ90" i="26"/>
  <c r="BE122" i="26"/>
  <c r="BE88" i="26"/>
  <c r="BE71" i="26"/>
  <c r="BJ67" i="26"/>
  <c r="AZ59" i="26"/>
  <c r="AZ75" i="26"/>
  <c r="AZ73" i="26"/>
  <c r="BJ81" i="26"/>
  <c r="BE56" i="26"/>
  <c r="BE81" i="26"/>
  <c r="BE67" i="26"/>
  <c r="AZ78" i="26"/>
  <c r="AU65" i="26"/>
  <c r="AZ64" i="26"/>
  <c r="BJ42" i="26"/>
  <c r="AZ33" i="26"/>
  <c r="BJ19" i="26"/>
  <c r="AU49" i="26"/>
  <c r="BJ51" i="26"/>
  <c r="AZ42" i="26"/>
  <c r="AU59" i="26"/>
  <c r="BJ54" i="26"/>
  <c r="BJ43" i="26"/>
  <c r="BE40" i="26"/>
  <c r="BE64" i="26"/>
  <c r="AU47" i="26"/>
  <c r="AU37" i="26"/>
  <c r="BJ138" i="26"/>
  <c r="BJ118" i="26"/>
  <c r="BE113" i="26"/>
  <c r="AZ98" i="26"/>
  <c r="AZ105" i="26"/>
  <c r="BE126" i="26"/>
  <c r="AU98" i="26"/>
  <c r="BE86" i="26"/>
  <c r="BJ74" i="26"/>
  <c r="AU79" i="26"/>
  <c r="BE63" i="26"/>
  <c r="AU48" i="26"/>
  <c r="AU58" i="26"/>
  <c r="AU55" i="26"/>
  <c r="BE135" i="26"/>
  <c r="AZ110" i="26"/>
  <c r="AU107" i="26"/>
  <c r="BJ119" i="26"/>
  <c r="BJ128" i="26"/>
  <c r="AU90" i="26"/>
  <c r="AU117" i="26"/>
  <c r="BE72" i="26"/>
  <c r="AZ76" i="26"/>
  <c r="BE68" i="26"/>
  <c r="BJ44" i="26"/>
  <c r="BJ55" i="26"/>
  <c r="BE48" i="26"/>
  <c r="BE129" i="26"/>
  <c r="BJ136" i="26"/>
  <c r="AU104" i="26"/>
  <c r="AU113" i="26"/>
  <c r="AZ106" i="26"/>
  <c r="AU87" i="26"/>
  <c r="BJ99" i="26"/>
  <c r="BE69" i="26"/>
  <c r="AU70" i="26"/>
  <c r="BE66" i="26"/>
  <c r="BJ40" i="26"/>
  <c r="O30" i="26"/>
  <c r="BJ53" i="26"/>
  <c r="AU46" i="26"/>
  <c r="BE127" i="26"/>
  <c r="AZ146" i="26"/>
  <c r="BE137" i="26"/>
  <c r="AU140" i="26"/>
  <c r="AZ95" i="26"/>
  <c r="AZ142" i="26"/>
  <c r="AZ91" i="26"/>
  <c r="BJ68" i="26"/>
  <c r="BJ82" i="26"/>
  <c r="AZ34" i="26"/>
  <c r="BJ52" i="26"/>
  <c r="AZ48" i="26"/>
  <c r="AU38" i="26"/>
  <c r="BE76" i="26"/>
  <c r="BE141" i="26"/>
  <c r="BE104" i="26"/>
  <c r="AU77" i="26"/>
  <c r="AU50" i="26"/>
  <c r="BE85" i="26"/>
  <c r="BJ146" i="26"/>
  <c r="AU142" i="26"/>
  <c r="AZ128" i="26"/>
  <c r="AZ131" i="26"/>
  <c r="AZ93" i="26"/>
  <c r="BE105" i="26"/>
  <c r="AZ89" i="26"/>
  <c r="BJ66" i="26"/>
  <c r="AU81" i="26"/>
  <c r="AZ32" i="26"/>
  <c r="BJ50" i="26"/>
  <c r="BJ41" i="26"/>
  <c r="AU36" i="26"/>
  <c r="BJ142" i="26"/>
  <c r="AZ115" i="26"/>
  <c r="AZ100" i="26"/>
  <c r="AZ108" i="26"/>
  <c r="AU121" i="26"/>
  <c r="BJ77" i="26"/>
  <c r="BE87" i="26"/>
  <c r="AZ65" i="26"/>
  <c r="AZ60" i="26"/>
  <c r="BE61" i="26"/>
  <c r="AZ134" i="26"/>
  <c r="AZ127" i="26"/>
  <c r="BJ109" i="26"/>
  <c r="BJ116" i="26"/>
  <c r="BJ106" i="26"/>
  <c r="BJ90" i="26"/>
  <c r="BJ79" i="26"/>
  <c r="BJ60" i="26"/>
  <c r="BE57" i="26"/>
  <c r="AU66" i="26"/>
  <c r="AZ24" i="26"/>
  <c r="AZ44" i="26"/>
  <c r="BE42" i="26"/>
  <c r="BJ130" i="26"/>
  <c r="BJ122" i="26"/>
  <c r="BJ107" i="26"/>
  <c r="BJ114" i="26"/>
  <c r="AU97" i="26"/>
  <c r="BJ87" i="26"/>
  <c r="BE109" i="26"/>
  <c r="AZ58" i="26"/>
  <c r="BE54" i="26"/>
  <c r="AU64" i="26"/>
  <c r="BJ17" i="26"/>
  <c r="AZ40" i="26"/>
  <c r="BE39" i="26"/>
  <c r="AY8" i="25"/>
  <c r="BS42" i="25"/>
  <c r="AT126" i="25"/>
  <c r="BS60" i="25"/>
  <c r="AT39" i="25"/>
  <c r="BY83" i="25"/>
  <c r="BR140" i="25"/>
  <c r="BY126" i="25"/>
  <c r="AS70" i="25"/>
  <c r="BV123" i="25"/>
  <c r="AN106" i="25"/>
  <c r="BV110" i="25"/>
  <c r="CC139" i="25"/>
  <c r="BV41" i="25"/>
  <c r="CC118" i="25"/>
  <c r="BS119" i="25"/>
  <c r="AY118" i="25"/>
  <c r="BS74" i="25"/>
  <c r="AL18" i="25"/>
  <c r="BS130" i="25"/>
  <c r="BZ98" i="25"/>
  <c r="BS81" i="25"/>
  <c r="AD19" i="25"/>
  <c r="BI74" i="25"/>
  <c r="BS55" i="25"/>
  <c r="BZ56" i="25"/>
  <c r="AY16" i="25"/>
  <c r="BS5" i="25"/>
  <c r="AN53" i="25"/>
  <c r="AN56" i="25"/>
  <c r="AF60" i="26"/>
  <c r="AW90" i="25"/>
  <c r="BL66" i="25"/>
  <c r="BL78" i="25"/>
  <c r="AW82" i="25"/>
  <c r="BG92" i="25"/>
  <c r="BB103" i="25"/>
  <c r="BG94" i="25"/>
  <c r="BB85" i="25"/>
  <c r="AW99" i="25"/>
  <c r="BL83" i="25"/>
  <c r="BB113" i="25"/>
  <c r="BG99" i="25"/>
  <c r="BB102" i="25"/>
  <c r="AW123" i="25"/>
  <c r="BL104" i="25"/>
  <c r="BB90" i="25"/>
  <c r="BL99" i="25"/>
  <c r="BG129" i="25"/>
  <c r="BG117" i="25"/>
  <c r="AW115" i="25"/>
  <c r="BL108" i="25"/>
  <c r="AW109" i="25"/>
  <c r="AW118" i="25"/>
  <c r="BG108" i="25"/>
  <c r="BL124" i="25"/>
  <c r="BG121" i="25"/>
  <c r="AW134" i="25"/>
  <c r="BL129" i="25"/>
  <c r="AW119" i="25"/>
  <c r="BB126" i="25"/>
  <c r="BB134" i="25"/>
  <c r="BB146" i="25"/>
  <c r="BL146" i="25"/>
  <c r="AW146" i="25"/>
  <c r="BL143" i="25"/>
  <c r="AW143" i="25"/>
  <c r="BG70" i="25"/>
  <c r="BB72" i="25"/>
  <c r="BB63" i="25"/>
  <c r="AW89" i="25"/>
  <c r="BG73" i="25"/>
  <c r="BB70" i="25"/>
  <c r="AD54" i="25"/>
  <c r="AW54" i="25"/>
  <c r="BG62" i="25"/>
  <c r="BG57" i="25"/>
  <c r="BB60" i="25"/>
  <c r="AW60" i="25"/>
  <c r="AD53" i="25"/>
  <c r="AB107" i="26"/>
  <c r="AN106" i="26"/>
  <c r="AB106" i="26"/>
  <c r="AL107" i="26"/>
  <c r="AD107" i="26"/>
  <c r="AL106" i="26"/>
  <c r="AN107" i="26"/>
  <c r="AD106" i="26"/>
  <c r="BL72" i="25"/>
  <c r="BL63" i="25"/>
  <c r="BL82" i="25"/>
  <c r="BG85" i="25"/>
  <c r="BL88" i="25"/>
  <c r="BG81" i="25"/>
  <c r="BG101" i="25"/>
  <c r="BB89" i="25"/>
  <c r="BB77" i="25"/>
  <c r="BL86" i="25"/>
  <c r="BL103" i="25"/>
  <c r="BB111" i="25"/>
  <c r="BG91" i="25"/>
  <c r="BB98" i="25"/>
  <c r="AW101" i="25"/>
  <c r="BL93" i="25"/>
  <c r="BB116" i="25"/>
  <c r="BL112" i="25"/>
  <c r="AW110" i="25"/>
  <c r="BB120" i="25"/>
  <c r="AW103" i="25"/>
  <c r="BG112" i="25"/>
  <c r="BB117" i="25"/>
  <c r="BL132" i="25"/>
  <c r="BG138" i="25"/>
  <c r="BB129" i="25"/>
  <c r="BG124" i="25"/>
  <c r="BG132" i="25"/>
  <c r="BG139" i="25"/>
  <c r="AW129" i="25"/>
  <c r="BG141" i="25"/>
  <c r="BL136" i="25"/>
  <c r="BB141" i="25"/>
  <c r="AW138" i="25"/>
  <c r="BG146" i="25"/>
  <c r="AW86" i="25"/>
  <c r="AW75" i="25"/>
  <c r="BB68" i="25"/>
  <c r="AW85" i="25"/>
  <c r="BG69" i="25"/>
  <c r="AD56" i="25"/>
  <c r="AW58" i="25"/>
  <c r="BG66" i="25"/>
  <c r="BL53" i="25"/>
  <c r="BB58" i="25"/>
  <c r="BV145" i="26"/>
  <c r="CC127" i="26"/>
  <c r="CC124" i="26"/>
  <c r="CC121" i="26"/>
  <c r="CC110" i="26"/>
  <c r="CC106" i="26"/>
  <c r="BV105" i="26"/>
  <c r="CC102" i="26"/>
  <c r="BV99" i="26"/>
  <c r="CC95" i="26"/>
  <c r="BV93" i="26"/>
  <c r="CC53" i="26"/>
  <c r="CC40" i="26"/>
  <c r="BV38" i="26"/>
  <c r="CC36" i="26"/>
  <c r="CC30" i="26"/>
  <c r="CC25" i="26"/>
  <c r="CC22" i="26"/>
  <c r="BV20" i="26"/>
  <c r="CC15" i="26"/>
  <c r="BV13" i="26"/>
  <c r="CC11" i="26"/>
  <c r="BV9" i="26"/>
  <c r="CC7" i="26"/>
  <c r="BV68" i="26"/>
  <c r="BV54" i="26"/>
  <c r="BV46" i="26"/>
  <c r="BV42" i="26"/>
  <c r="BV34" i="26"/>
  <c r="BV32" i="26"/>
  <c r="CC29" i="26"/>
  <c r="BV26" i="26"/>
  <c r="BV119" i="26"/>
  <c r="BV116" i="26"/>
  <c r="BV113" i="26"/>
  <c r="BV109" i="26"/>
  <c r="CC104" i="26"/>
  <c r="CC100" i="26"/>
  <c r="BV91" i="26"/>
  <c r="CC89" i="26"/>
  <c r="CC87" i="26"/>
  <c r="BV85" i="26"/>
  <c r="CC83" i="26"/>
  <c r="BV81" i="26"/>
  <c r="CC79" i="26"/>
  <c r="BV77" i="26"/>
  <c r="CC75" i="26"/>
  <c r="BV73" i="26"/>
  <c r="CC71" i="26"/>
  <c r="BV69" i="26"/>
  <c r="CC67" i="26"/>
  <c r="BV65" i="26"/>
  <c r="CC63" i="26"/>
  <c r="BV61" i="26"/>
  <c r="BV59" i="26"/>
  <c r="CC57" i="26"/>
  <c r="CC51" i="26"/>
  <c r="BV49" i="26"/>
  <c r="CC47" i="26"/>
  <c r="BV45" i="26"/>
  <c r="CC43" i="26"/>
  <c r="BV41" i="26"/>
  <c r="CC31" i="26"/>
  <c r="CC28" i="26"/>
  <c r="BV24" i="26"/>
  <c r="BV17" i="26"/>
  <c r="BV6" i="26"/>
  <c r="CC4" i="26"/>
  <c r="CC123" i="26"/>
  <c r="CC120" i="26"/>
  <c r="CC112" i="26"/>
  <c r="BV110" i="26"/>
  <c r="CC98" i="26"/>
  <c r="BV97" i="26"/>
  <c r="BV94" i="26"/>
  <c r="CC92" i="26"/>
  <c r="CC88" i="26"/>
  <c r="BV55" i="26"/>
  <c r="CC39" i="26"/>
  <c r="BV37" i="26"/>
  <c r="BV27" i="26"/>
  <c r="CC23" i="26"/>
  <c r="BV21" i="26"/>
  <c r="CC19" i="26"/>
  <c r="CC16" i="26"/>
  <c r="BV14" i="26"/>
  <c r="CC12" i="26"/>
  <c r="BV10" i="26"/>
  <c r="CC8" i="26"/>
  <c r="CC52" i="26"/>
  <c r="CC33" i="26"/>
  <c r="BV5" i="26"/>
  <c r="CC114" i="26"/>
  <c r="BV108" i="26"/>
  <c r="BV106" i="26"/>
  <c r="BV104" i="26"/>
  <c r="BV102" i="26"/>
  <c r="CC90" i="26"/>
  <c r="BV86" i="26"/>
  <c r="CC84" i="26"/>
  <c r="BV82" i="26"/>
  <c r="CC80" i="26"/>
  <c r="BV78" i="26"/>
  <c r="CC76" i="26"/>
  <c r="BV74" i="26"/>
  <c r="CC72" i="26"/>
  <c r="BV70" i="26"/>
  <c r="CC68" i="26"/>
  <c r="BV66" i="26"/>
  <c r="CC64" i="26"/>
  <c r="BV62" i="26"/>
  <c r="CC60" i="26"/>
  <c r="CC58" i="26"/>
  <c r="BV56" i="26"/>
  <c r="CC54" i="26"/>
  <c r="BV52" i="26"/>
  <c r="CC50" i="26"/>
  <c r="BV48" i="26"/>
  <c r="CC46" i="26"/>
  <c r="BV44" i="26"/>
  <c r="CC42" i="26"/>
  <c r="BV35" i="26"/>
  <c r="CC34" i="26"/>
  <c r="BV33" i="26"/>
  <c r="CC32" i="26"/>
  <c r="BV29" i="26"/>
  <c r="CC26" i="26"/>
  <c r="BV18" i="26"/>
  <c r="CC5" i="26"/>
  <c r="CC44" i="26"/>
  <c r="BV112" i="26"/>
  <c r="CC103" i="26"/>
  <c r="BV100" i="26"/>
  <c r="CC96" i="26"/>
  <c r="BV95" i="26"/>
  <c r="CC93" i="26"/>
  <c r="BV53" i="26"/>
  <c r="BV40" i="26"/>
  <c r="CC38" i="26"/>
  <c r="BV36" i="26"/>
  <c r="BV30" i="26"/>
  <c r="BV25" i="26"/>
  <c r="BV22" i="26"/>
  <c r="CC20" i="26"/>
  <c r="BV15" i="26"/>
  <c r="CC13" i="26"/>
  <c r="BV11" i="26"/>
  <c r="CC9" i="26"/>
  <c r="BV7" i="26"/>
  <c r="BV58" i="26"/>
  <c r="BV123" i="26"/>
  <c r="CC111" i="26"/>
  <c r="BV107" i="26"/>
  <c r="CC101" i="26"/>
  <c r="CC99" i="26"/>
  <c r="BV98" i="26"/>
  <c r="CC91" i="26"/>
  <c r="BV89" i="26"/>
  <c r="BV87" i="26"/>
  <c r="CC85" i="26"/>
  <c r="BV83" i="26"/>
  <c r="CC81" i="26"/>
  <c r="BV79" i="26"/>
  <c r="CC77" i="26"/>
  <c r="BV75" i="26"/>
  <c r="CC73" i="26"/>
  <c r="BV71" i="26"/>
  <c r="CC69" i="26"/>
  <c r="BV67" i="26"/>
  <c r="CC65" i="26"/>
  <c r="BV63" i="26"/>
  <c r="CC61" i="26"/>
  <c r="CC59" i="26"/>
  <c r="BV57" i="26"/>
  <c r="BV51" i="26"/>
  <c r="CC49" i="26"/>
  <c r="BV47" i="26"/>
  <c r="CC45" i="26"/>
  <c r="BV43" i="26"/>
  <c r="CC41" i="26"/>
  <c r="BV31" i="26"/>
  <c r="BV28" i="26"/>
  <c r="CC24" i="26"/>
  <c r="CC17" i="26"/>
  <c r="CC6" i="26"/>
  <c r="BV4" i="26"/>
  <c r="CC56" i="26"/>
  <c r="BV50" i="26"/>
  <c r="CC35" i="26"/>
  <c r="BV129" i="26"/>
  <c r="CC122" i="26"/>
  <c r="CC116" i="26"/>
  <c r="BV114" i="26"/>
  <c r="CC105" i="26"/>
  <c r="BV103" i="26"/>
  <c r="CC97" i="26"/>
  <c r="CC94" i="26"/>
  <c r="BV92" i="26"/>
  <c r="BV88" i="26"/>
  <c r="CC55" i="26"/>
  <c r="BV39" i="26"/>
  <c r="CC37" i="26"/>
  <c r="CC27" i="26"/>
  <c r="BV23" i="26"/>
  <c r="CC21" i="26"/>
  <c r="BV19" i="26"/>
  <c r="BV16" i="26"/>
  <c r="CC14" i="26"/>
  <c r="BV12" i="26"/>
  <c r="CC10" i="26"/>
  <c r="BV8" i="26"/>
  <c r="CC113" i="26"/>
  <c r="BV111" i="26"/>
  <c r="BV101" i="26"/>
  <c r="BV96" i="26"/>
  <c r="BV90" i="26"/>
  <c r="CC86" i="26"/>
  <c r="BV84" i="26"/>
  <c r="CC82" i="26"/>
  <c r="BV80" i="26"/>
  <c r="CC78" i="26"/>
  <c r="BV76" i="26"/>
  <c r="CC74" i="26"/>
  <c r="BV72" i="26"/>
  <c r="CC70" i="26"/>
  <c r="CC66" i="26"/>
  <c r="BV64" i="26"/>
  <c r="CC62" i="26"/>
  <c r="BV60" i="26"/>
  <c r="CC48" i="26"/>
  <c r="CC18" i="26"/>
  <c r="BV131" i="26"/>
  <c r="BV143" i="26"/>
  <c r="CC135" i="26"/>
  <c r="CC145" i="26"/>
  <c r="BV137" i="26"/>
  <c r="CC125" i="26"/>
  <c r="CC146" i="26"/>
  <c r="CC129" i="26"/>
  <c r="CC115" i="26"/>
  <c r="CC132" i="26"/>
  <c r="BV142" i="26"/>
  <c r="CC134" i="26"/>
  <c r="CC144" i="26"/>
  <c r="BV136" i="26"/>
  <c r="BV126" i="26"/>
  <c r="CC107" i="26"/>
  <c r="CC137" i="26"/>
  <c r="CC133" i="26"/>
  <c r="BV135" i="26"/>
  <c r="CC126" i="26"/>
  <c r="BV121" i="26"/>
  <c r="CC139" i="26"/>
  <c r="CC117" i="26"/>
  <c r="BV141" i="26"/>
  <c r="CC143" i="26"/>
  <c r="BV124" i="26"/>
  <c r="CC141" i="26"/>
  <c r="CC130" i="26"/>
  <c r="CC108" i="26"/>
  <c r="CC118" i="26"/>
  <c r="BV140" i="26"/>
  <c r="BV132" i="26"/>
  <c r="CC142" i="26"/>
  <c r="BV134" i="26"/>
  <c r="BV122" i="26"/>
  <c r="BV127" i="26"/>
  <c r="BV118" i="26"/>
  <c r="CC109" i="26"/>
  <c r="BV146" i="26"/>
  <c r="BV130" i="26"/>
  <c r="BV133" i="26"/>
  <c r="BV138" i="26"/>
  <c r="BV125" i="26"/>
  <c r="BV139" i="26"/>
  <c r="BV128" i="26"/>
  <c r="CC140" i="26"/>
  <c r="CC131" i="26"/>
  <c r="BV120" i="26"/>
  <c r="BV115" i="26"/>
  <c r="CC136" i="26"/>
  <c r="BV144" i="26"/>
  <c r="BV117" i="26"/>
  <c r="CC138" i="26"/>
  <c r="CC119" i="26"/>
  <c r="CC128" i="26"/>
  <c r="BL71" i="25"/>
  <c r="BL62" i="25"/>
  <c r="BB88" i="25"/>
  <c r="BG86" i="25"/>
  <c r="AW91" i="25"/>
  <c r="BG82" i="25"/>
  <c r="BG102" i="25"/>
  <c r="AW79" i="25"/>
  <c r="BB78" i="25"/>
  <c r="BL87" i="25"/>
  <c r="BB107" i="25"/>
  <c r="BB112" i="25"/>
  <c r="AW97" i="25"/>
  <c r="BB99" i="25"/>
  <c r="AW102" i="25"/>
  <c r="BL94" i="25"/>
  <c r="BG127" i="25"/>
  <c r="BL113" i="25"/>
  <c r="AW111" i="25"/>
  <c r="BB121" i="25"/>
  <c r="AW104" i="25"/>
  <c r="BG113" i="25"/>
  <c r="BG118" i="25"/>
  <c r="AW120" i="25"/>
  <c r="AW126" i="25"/>
  <c r="AW130" i="25"/>
  <c r="BG125" i="25"/>
  <c r="BL133" i="25"/>
  <c r="BB122" i="25"/>
  <c r="BB130" i="25"/>
  <c r="BG142" i="25"/>
  <c r="AW137" i="25"/>
  <c r="BB142" i="25"/>
  <c r="AW139" i="25"/>
  <c r="BB137" i="25"/>
  <c r="AW84" i="25"/>
  <c r="BB74" i="25"/>
  <c r="BB67" i="25"/>
  <c r="AW83" i="25"/>
  <c r="BG68" i="25"/>
  <c r="AW67" i="25"/>
  <c r="BL56" i="25"/>
  <c r="AW59" i="25"/>
  <c r="BG67" i="25"/>
  <c r="AN54" i="25"/>
  <c r="AW100" i="25"/>
  <c r="AF110" i="26"/>
  <c r="BL69" i="25"/>
  <c r="BL61" i="25"/>
  <c r="AW96" i="25"/>
  <c r="BG87" i="25"/>
  <c r="AW93" i="25"/>
  <c r="AW88" i="25"/>
  <c r="BL79" i="25"/>
  <c r="BG88" i="25"/>
  <c r="BB80" i="25"/>
  <c r="BL89" i="25"/>
  <c r="BB108" i="25"/>
  <c r="BB115" i="25"/>
  <c r="BG103" i="25"/>
  <c r="BB100" i="25"/>
  <c r="BB105" i="25"/>
  <c r="BL95" i="25"/>
  <c r="AW117" i="25"/>
  <c r="BL114" i="25"/>
  <c r="AW112" i="25"/>
  <c r="BG133" i="25"/>
  <c r="AW105" i="25"/>
  <c r="BG114" i="25"/>
  <c r="BL130" i="25"/>
  <c r="AW121" i="25"/>
  <c r="AW135" i="25"/>
  <c r="BB131" i="25"/>
  <c r="BG126" i="25"/>
  <c r="BG134" i="25"/>
  <c r="BB123" i="25"/>
  <c r="AW131" i="25"/>
  <c r="BG143" i="25"/>
  <c r="BB138" i="25"/>
  <c r="BB143" i="25"/>
  <c r="BL140" i="25"/>
  <c r="AW140" i="25"/>
  <c r="BG78" i="25"/>
  <c r="BB66" i="25"/>
  <c r="BL76" i="25"/>
  <c r="AW78" i="25"/>
  <c r="BG79" i="25"/>
  <c r="AW63" i="25"/>
  <c r="BL57" i="25"/>
  <c r="AF60" i="25"/>
  <c r="BB55" i="25"/>
  <c r="AD55" i="25"/>
  <c r="AL55" i="26"/>
  <c r="AD55" i="26"/>
  <c r="AN53" i="26"/>
  <c r="AN55" i="26"/>
  <c r="AL53" i="26"/>
  <c r="AN54" i="26"/>
  <c r="AD53" i="26"/>
  <c r="AD56" i="26"/>
  <c r="AL54" i="26"/>
  <c r="AB53" i="26"/>
  <c r="AD54" i="26"/>
  <c r="AN56" i="26"/>
  <c r="AL56" i="26"/>
  <c r="AB56" i="26"/>
  <c r="AB54" i="26"/>
  <c r="AB55" i="26"/>
  <c r="BL68" i="25"/>
  <c r="BL60" i="25"/>
  <c r="AW80" i="25"/>
  <c r="BG89" i="25"/>
  <c r="BG93" i="25"/>
  <c r="BL90" i="25"/>
  <c r="BB83" i="25"/>
  <c r="BL91" i="25"/>
  <c r="BB81" i="25"/>
  <c r="BB93" i="25"/>
  <c r="BB109" i="25"/>
  <c r="AW122" i="25"/>
  <c r="BB104" i="25"/>
  <c r="BL101" i="25"/>
  <c r="BL105" i="25"/>
  <c r="BL96" i="25"/>
  <c r="BL120" i="25"/>
  <c r="BL115" i="25"/>
  <c r="AW113" i="25"/>
  <c r="BG135" i="25"/>
  <c r="AW107" i="25"/>
  <c r="BG115" i="25"/>
  <c r="BG105" i="25"/>
  <c r="BL122" i="25"/>
  <c r="BG136" i="25"/>
  <c r="AW132" i="25"/>
  <c r="BL127" i="25"/>
  <c r="BL117" i="25"/>
  <c r="BB124" i="25"/>
  <c r="BB132" i="25"/>
  <c r="BG144" i="25"/>
  <c r="BB139" i="25"/>
  <c r="BB144" i="25"/>
  <c r="BL141" i="25"/>
  <c r="AW141" i="25"/>
  <c r="BL75" i="25"/>
  <c r="BB65" i="25"/>
  <c r="BG75" i="25"/>
  <c r="BG76" i="25"/>
  <c r="AW77" i="25"/>
  <c r="BL52" i="25"/>
  <c r="BL58" i="25"/>
  <c r="BG60" i="25"/>
  <c r="BG54" i="25"/>
  <c r="BL55" i="25"/>
  <c r="AF110" i="25"/>
  <c r="BL60" i="26"/>
  <c r="BB53" i="26"/>
  <c r="AW52" i="26"/>
  <c r="BG51" i="26"/>
  <c r="AW48" i="26"/>
  <c r="BG47" i="26"/>
  <c r="AW44" i="26"/>
  <c r="BG43" i="26"/>
  <c r="BB40" i="26"/>
  <c r="BL39" i="26"/>
  <c r="BB36" i="26"/>
  <c r="BG30" i="26"/>
  <c r="BB27" i="26"/>
  <c r="BG25" i="26"/>
  <c r="AW24" i="26"/>
  <c r="BL23" i="26"/>
  <c r="BG22" i="26"/>
  <c r="BB21" i="26"/>
  <c r="AW20" i="26"/>
  <c r="BL19" i="26"/>
  <c r="AW17" i="26"/>
  <c r="BL16" i="26"/>
  <c r="BG15" i="26"/>
  <c r="BB14" i="26"/>
  <c r="AW13" i="26"/>
  <c r="BL12" i="26"/>
  <c r="BG11" i="26"/>
  <c r="BB10" i="26"/>
  <c r="AW9" i="26"/>
  <c r="BL8" i="26"/>
  <c r="BG7" i="26"/>
  <c r="BL51" i="26"/>
  <c r="BB48" i="26"/>
  <c r="AW37" i="26"/>
  <c r="BB6" i="26"/>
  <c r="BL54" i="26"/>
  <c r="AW53" i="26"/>
  <c r="BB51" i="26"/>
  <c r="BL50" i="26"/>
  <c r="BB47" i="26"/>
  <c r="BL46" i="26"/>
  <c r="BB43" i="26"/>
  <c r="BL42" i="26"/>
  <c r="AW40" i="26"/>
  <c r="BG39" i="26"/>
  <c r="AW36" i="26"/>
  <c r="BB35" i="26"/>
  <c r="BL34" i="26"/>
  <c r="BB33" i="26"/>
  <c r="BL32" i="26"/>
  <c r="BG31" i="26"/>
  <c r="BB29" i="26"/>
  <c r="BG28" i="26"/>
  <c r="AW27" i="26"/>
  <c r="BL26" i="26"/>
  <c r="BG19" i="26"/>
  <c r="BB18" i="26"/>
  <c r="AW6" i="26"/>
  <c r="BL5" i="26"/>
  <c r="BG4" i="26"/>
  <c r="BG54" i="26"/>
  <c r="AW51" i="26"/>
  <c r="BG50" i="26"/>
  <c r="AW47" i="26"/>
  <c r="BG46" i="26"/>
  <c r="AW43" i="26"/>
  <c r="BG42" i="26"/>
  <c r="BB39" i="26"/>
  <c r="BL38" i="26"/>
  <c r="AW35" i="26"/>
  <c r="AW33" i="26"/>
  <c r="BG32" i="26"/>
  <c r="BB31" i="26"/>
  <c r="BB30" i="26"/>
  <c r="BB25" i="26"/>
  <c r="BG23" i="26"/>
  <c r="BB22" i="26"/>
  <c r="AW21" i="26"/>
  <c r="BL20" i="26"/>
  <c r="BG16" i="26"/>
  <c r="BB15" i="26"/>
  <c r="AW14" i="26"/>
  <c r="BL13" i="26"/>
  <c r="BG12" i="26"/>
  <c r="BB11" i="26"/>
  <c r="AW10" i="26"/>
  <c r="BL9" i="26"/>
  <c r="BG8" i="26"/>
  <c r="BB7" i="26"/>
  <c r="BL47" i="26"/>
  <c r="BG40" i="26"/>
  <c r="BG35" i="26"/>
  <c r="BG29" i="26"/>
  <c r="BL28" i="26"/>
  <c r="BB24" i="26"/>
  <c r="BG18" i="26"/>
  <c r="BB54" i="26"/>
  <c r="BB50" i="26"/>
  <c r="BL49" i="26"/>
  <c r="BB46" i="26"/>
  <c r="BL45" i="26"/>
  <c r="BB42" i="26"/>
  <c r="BL41" i="26"/>
  <c r="AW39" i="26"/>
  <c r="BG38" i="26"/>
  <c r="BG34" i="26"/>
  <c r="AW30" i="26"/>
  <c r="AW29" i="26"/>
  <c r="BB28" i="26"/>
  <c r="BG26" i="26"/>
  <c r="AW25" i="26"/>
  <c r="BL24" i="26"/>
  <c r="BB19" i="26"/>
  <c r="AW18" i="26"/>
  <c r="BL17" i="26"/>
  <c r="AW7" i="26"/>
  <c r="BL6" i="26"/>
  <c r="BG5" i="26"/>
  <c r="BB4" i="26"/>
  <c r="AW5" i="26"/>
  <c r="BL55" i="26"/>
  <c r="AW50" i="26"/>
  <c r="BG49" i="26"/>
  <c r="AW46" i="26"/>
  <c r="BG45" i="26"/>
  <c r="AW42" i="26"/>
  <c r="BG41" i="26"/>
  <c r="BB38" i="26"/>
  <c r="BL37" i="26"/>
  <c r="BB32" i="26"/>
  <c r="AW31" i="26"/>
  <c r="AW28" i="26"/>
  <c r="BL27" i="26"/>
  <c r="BB23" i="26"/>
  <c r="AW22" i="26"/>
  <c r="BL21" i="26"/>
  <c r="BG20" i="26"/>
  <c r="BG17" i="26"/>
  <c r="BB16" i="26"/>
  <c r="AW15" i="26"/>
  <c r="BL14" i="26"/>
  <c r="BG13" i="26"/>
  <c r="BB12" i="26"/>
  <c r="AW11" i="26"/>
  <c r="BL10" i="26"/>
  <c r="O56" i="26" s="1"/>
  <c r="BG9" i="26"/>
  <c r="BB8" i="26"/>
  <c r="BB44" i="26"/>
  <c r="BG33" i="26"/>
  <c r="BL4" i="26"/>
  <c r="BG55" i="26"/>
  <c r="BL52" i="26"/>
  <c r="BB49" i="26"/>
  <c r="BL48" i="26"/>
  <c r="BB45" i="26"/>
  <c r="BL44" i="26"/>
  <c r="BB41" i="26"/>
  <c r="AW38" i="26"/>
  <c r="BG37" i="26"/>
  <c r="BL35" i="26"/>
  <c r="BB34" i="26"/>
  <c r="BL33" i="26"/>
  <c r="AW32" i="26"/>
  <c r="BL29" i="26"/>
  <c r="BB26" i="26"/>
  <c r="BG24" i="26"/>
  <c r="AW19" i="26"/>
  <c r="BL18" i="26"/>
  <c r="BG6" i="26"/>
  <c r="O55" i="26" s="1"/>
  <c r="BB5" i="26"/>
  <c r="O54" i="26" s="1"/>
  <c r="AW4" i="26"/>
  <c r="BG53" i="26"/>
  <c r="BL43" i="26"/>
  <c r="BL31" i="26"/>
  <c r="BB55" i="26"/>
  <c r="BL53" i="26"/>
  <c r="BG52" i="26"/>
  <c r="AW49" i="26"/>
  <c r="BG48" i="26"/>
  <c r="AW45" i="26"/>
  <c r="BG44" i="26"/>
  <c r="AW41" i="26"/>
  <c r="BL40" i="26"/>
  <c r="BB37" i="26"/>
  <c r="BL36" i="26"/>
  <c r="AW34" i="26"/>
  <c r="BL30" i="26"/>
  <c r="BG27" i="26"/>
  <c r="AW26" i="26"/>
  <c r="BL25" i="26"/>
  <c r="AW23" i="26"/>
  <c r="BL22" i="26"/>
  <c r="BG21" i="26"/>
  <c r="BB20" i="26"/>
  <c r="BB17" i="26"/>
  <c r="AW16" i="26"/>
  <c r="BL15" i="26"/>
  <c r="BG14" i="26"/>
  <c r="BB13" i="26"/>
  <c r="AW12" i="26"/>
  <c r="O53" i="26" s="1"/>
  <c r="BL11" i="26"/>
  <c r="BG10" i="26"/>
  <c r="BB9" i="26"/>
  <c r="AW8" i="26"/>
  <c r="BL7" i="26"/>
  <c r="BB52" i="26"/>
  <c r="BG36" i="26"/>
  <c r="BG137" i="26"/>
  <c r="AW133" i="26"/>
  <c r="BG144" i="26"/>
  <c r="BG140" i="26"/>
  <c r="BB136" i="26"/>
  <c r="BL127" i="26"/>
  <c r="BB131" i="26"/>
  <c r="BG117" i="26"/>
  <c r="BL125" i="26"/>
  <c r="BL144" i="26"/>
  <c r="BG130" i="26"/>
  <c r="BG136" i="26"/>
  <c r="AW113" i="26"/>
  <c r="BL114" i="26"/>
  <c r="BB105" i="26"/>
  <c r="BG132" i="26"/>
  <c r="BG121" i="26"/>
  <c r="BB111" i="26"/>
  <c r="BL101" i="26"/>
  <c r="BG105" i="26"/>
  <c r="BL107" i="26"/>
  <c r="AW93" i="26"/>
  <c r="AW107" i="26"/>
  <c r="BB91" i="26"/>
  <c r="BG107" i="26"/>
  <c r="BG109" i="26"/>
  <c r="BB95" i="26"/>
  <c r="AW104" i="26"/>
  <c r="AW81" i="26"/>
  <c r="AW90" i="26"/>
  <c r="AW71" i="26"/>
  <c r="BB67" i="26"/>
  <c r="BG94" i="26"/>
  <c r="BL73" i="26"/>
  <c r="BG74" i="26"/>
  <c r="BL70" i="26"/>
  <c r="BG61" i="26"/>
  <c r="AW82" i="26"/>
  <c r="AW91" i="26"/>
  <c r="AW69" i="26"/>
  <c r="BB74" i="26"/>
  <c r="BB81" i="26"/>
  <c r="BL69" i="26"/>
  <c r="AW61" i="26"/>
  <c r="AW127" i="26"/>
  <c r="BB108" i="26"/>
  <c r="BB115" i="26"/>
  <c r="BB84" i="26"/>
  <c r="BG134" i="26"/>
  <c r="BB69" i="26"/>
  <c r="BL71" i="26"/>
  <c r="BG75" i="26"/>
  <c r="AW146" i="26"/>
  <c r="BL146" i="26"/>
  <c r="AW132" i="26"/>
  <c r="AW144" i="26"/>
  <c r="AW140" i="26"/>
  <c r="BL135" i="26"/>
  <c r="BG126" i="26"/>
  <c r="BB126" i="26"/>
  <c r="BG116" i="26"/>
  <c r="BL123" i="26"/>
  <c r="BL140" i="26"/>
  <c r="BG129" i="26"/>
  <c r="BG131" i="26"/>
  <c r="AW112" i="26"/>
  <c r="BL113" i="26"/>
  <c r="BB104" i="26"/>
  <c r="BG122" i="26"/>
  <c r="AW121" i="26"/>
  <c r="BB110" i="26"/>
  <c r="AW106" i="26"/>
  <c r="BL102" i="26"/>
  <c r="AW102" i="26"/>
  <c r="AW92" i="26"/>
  <c r="BL103" i="26"/>
  <c r="BB90" i="26"/>
  <c r="AW103" i="26"/>
  <c r="BL108" i="26"/>
  <c r="BB94" i="26"/>
  <c r="BG90" i="26"/>
  <c r="BG78" i="26"/>
  <c r="BG89" i="26"/>
  <c r="AW88" i="26"/>
  <c r="BB66" i="26"/>
  <c r="BG92" i="26"/>
  <c r="BB73" i="26"/>
  <c r="BL72" i="26"/>
  <c r="BG68" i="26"/>
  <c r="BG60" i="26"/>
  <c r="BG81" i="26"/>
  <c r="AW89" i="26"/>
  <c r="AW68" i="26"/>
  <c r="BG72" i="26"/>
  <c r="BL80" i="26"/>
  <c r="AW55" i="26"/>
  <c r="BL62" i="26"/>
  <c r="AW116" i="26"/>
  <c r="AW73" i="26"/>
  <c r="BG95" i="26"/>
  <c r="BG58" i="26"/>
  <c r="BB140" i="26"/>
  <c r="BL136" i="26"/>
  <c r="BL137" i="26"/>
  <c r="BL116" i="26"/>
  <c r="BL128" i="26"/>
  <c r="BG112" i="26"/>
  <c r="BL92" i="26"/>
  <c r="BL96" i="26"/>
  <c r="AW145" i="26"/>
  <c r="BL145" i="26"/>
  <c r="AW131" i="26"/>
  <c r="BG143" i="26"/>
  <c r="BG139" i="26"/>
  <c r="BB135" i="26"/>
  <c r="BG125" i="26"/>
  <c r="AW125" i="26"/>
  <c r="BG115" i="26"/>
  <c r="AW119" i="26"/>
  <c r="BG133" i="26"/>
  <c r="BB127" i="26"/>
  <c r="BB128" i="26"/>
  <c r="AW111" i="26"/>
  <c r="BL112" i="26"/>
  <c r="BB103" i="26"/>
  <c r="AW122" i="26"/>
  <c r="BG120" i="26"/>
  <c r="BL106" i="26"/>
  <c r="AW105" i="26"/>
  <c r="BG101" i="26"/>
  <c r="BB99" i="26"/>
  <c r="BG88" i="26"/>
  <c r="BG102" i="26"/>
  <c r="BB89" i="26"/>
  <c r="BB100" i="26"/>
  <c r="BB106" i="26"/>
  <c r="BB93" i="26"/>
  <c r="BG99" i="26"/>
  <c r="BL76" i="26"/>
  <c r="BB82" i="26"/>
  <c r="BL85" i="26"/>
  <c r="BB65" i="26"/>
  <c r="BG91" i="26"/>
  <c r="BL87" i="26"/>
  <c r="BB72" i="26"/>
  <c r="BG67" i="26"/>
  <c r="AW59" i="26"/>
  <c r="AW76" i="26"/>
  <c r="AW83" i="26"/>
  <c r="AW67" i="26"/>
  <c r="BL68" i="26"/>
  <c r="AW80" i="26"/>
  <c r="AW62" i="26"/>
  <c r="AW60" i="26"/>
  <c r="AW64" i="26"/>
  <c r="BL120" i="26"/>
  <c r="BL93" i="26"/>
  <c r="BL75" i="26"/>
  <c r="BG71" i="26"/>
  <c r="BB146" i="26"/>
  <c r="BG118" i="26"/>
  <c r="AW114" i="26"/>
  <c r="BB112" i="26"/>
  <c r="BL109" i="26"/>
  <c r="BB144" i="26"/>
  <c r="BB139" i="26"/>
  <c r="AW130" i="26"/>
  <c r="AW143" i="26"/>
  <c r="AW139" i="26"/>
  <c r="BL134" i="26"/>
  <c r="BG124" i="26"/>
  <c r="BB124" i="26"/>
  <c r="BL130" i="26"/>
  <c r="BL118" i="26"/>
  <c r="BG128" i="26"/>
  <c r="BB125" i="26"/>
  <c r="AW126" i="26"/>
  <c r="AW110" i="26"/>
  <c r="BL111" i="26"/>
  <c r="BB102" i="26"/>
  <c r="AW117" i="26"/>
  <c r="AW120" i="26"/>
  <c r="BB97" i="26"/>
  <c r="AW101" i="26"/>
  <c r="BL98" i="26"/>
  <c r="AW98" i="26"/>
  <c r="AW79" i="26"/>
  <c r="BL99" i="26"/>
  <c r="BB87" i="26"/>
  <c r="AW99" i="26"/>
  <c r="BL104" i="26"/>
  <c r="BB92" i="26"/>
  <c r="BL91" i="26"/>
  <c r="BB76" i="26"/>
  <c r="BL78" i="26"/>
  <c r="BG83" i="26"/>
  <c r="BB64" i="26"/>
  <c r="AW87" i="26"/>
  <c r="AW84" i="26"/>
  <c r="AW86" i="26"/>
  <c r="BG66" i="26"/>
  <c r="AW58" i="26"/>
  <c r="BB70" i="26"/>
  <c r="BL82" i="26"/>
  <c r="AW66" i="26"/>
  <c r="BL67" i="26"/>
  <c r="BL77" i="26"/>
  <c r="BL63" i="26"/>
  <c r="BL61" i="26"/>
  <c r="AW65" i="26"/>
  <c r="BL56" i="26"/>
  <c r="BL126" i="26"/>
  <c r="BB143" i="26"/>
  <c r="BB138" i="26"/>
  <c r="AW129" i="26"/>
  <c r="BG142" i="26"/>
  <c r="BG138" i="26"/>
  <c r="BB134" i="26"/>
  <c r="BG123" i="26"/>
  <c r="AW123" i="26"/>
  <c r="BB130" i="26"/>
  <c r="BL124" i="26"/>
  <c r="BG127" i="26"/>
  <c r="BL122" i="26"/>
  <c r="BB123" i="26"/>
  <c r="BG106" i="26"/>
  <c r="BL110" i="26"/>
  <c r="BB101" i="26"/>
  <c r="BB116" i="26"/>
  <c r="BB118" i="26"/>
  <c r="BG111" i="26"/>
  <c r="BG100" i="26"/>
  <c r="BL97" i="26"/>
  <c r="BG96" i="26"/>
  <c r="AW118" i="26"/>
  <c r="BL95" i="26"/>
  <c r="BB86" i="26"/>
  <c r="BG98" i="26"/>
  <c r="BG103" i="26"/>
  <c r="BL88" i="26"/>
  <c r="BL86" i="26"/>
  <c r="AW100" i="26"/>
  <c r="BB78" i="26"/>
  <c r="BB75" i="26"/>
  <c r="BB63" i="26"/>
  <c r="BG85" i="26"/>
  <c r="BG80" i="26"/>
  <c r="BL84" i="26"/>
  <c r="BG65" i="26"/>
  <c r="AW57" i="26"/>
  <c r="BG69" i="26"/>
  <c r="BB80" i="26"/>
  <c r="BB88" i="26"/>
  <c r="BL66" i="26"/>
  <c r="AW77" i="26"/>
  <c r="BG56" i="26"/>
  <c r="BL57" i="26"/>
  <c r="BG141" i="26"/>
  <c r="BL138" i="26"/>
  <c r="AW95" i="26"/>
  <c r="BG97" i="26"/>
  <c r="AW97" i="26"/>
  <c r="AW78" i="26"/>
  <c r="AW54" i="26"/>
  <c r="BL83" i="26"/>
  <c r="BB59" i="26"/>
  <c r="BB58" i="26"/>
  <c r="AW141" i="26"/>
  <c r="BB133" i="26"/>
  <c r="BL143" i="26"/>
  <c r="BG135" i="26"/>
  <c r="AW94" i="26"/>
  <c r="BB56" i="26"/>
  <c r="BB142" i="26"/>
  <c r="AW136" i="26"/>
  <c r="AW128" i="26"/>
  <c r="AW142" i="26"/>
  <c r="AW138" i="26"/>
  <c r="BL133" i="26"/>
  <c r="BB145" i="26"/>
  <c r="BL121" i="26"/>
  <c r="BB129" i="26"/>
  <c r="BL117" i="26"/>
  <c r="AW124" i="26"/>
  <c r="BB121" i="26"/>
  <c r="BL119" i="26"/>
  <c r="BL139" i="26"/>
  <c r="BB109" i="26"/>
  <c r="BL142" i="26"/>
  <c r="AW115" i="26"/>
  <c r="BB114" i="26"/>
  <c r="BG108" i="26"/>
  <c r="BB98" i="26"/>
  <c r="BG119" i="26"/>
  <c r="AW96" i="26"/>
  <c r="BB117" i="26"/>
  <c r="BL94" i="26"/>
  <c r="BB85" i="26"/>
  <c r="BL141" i="26"/>
  <c r="BL100" i="26"/>
  <c r="BB79" i="26"/>
  <c r="AW85" i="26"/>
  <c r="BB96" i="26"/>
  <c r="BG76" i="26"/>
  <c r="AW70" i="26"/>
  <c r="BB62" i="26"/>
  <c r="BL81" i="26"/>
  <c r="BG77" i="26"/>
  <c r="BL79" i="26"/>
  <c r="BG64" i="26"/>
  <c r="AW56" i="26"/>
  <c r="BL59" i="26"/>
  <c r="BB77" i="26"/>
  <c r="BG86" i="26"/>
  <c r="BL65" i="26"/>
  <c r="BL74" i="26"/>
  <c r="BG57" i="26"/>
  <c r="BL58" i="26"/>
  <c r="BB57" i="26"/>
  <c r="BB141" i="26"/>
  <c r="AW135" i="26"/>
  <c r="AW137" i="26"/>
  <c r="BL131" i="26"/>
  <c r="BB137" i="26"/>
  <c r="BG146" i="26"/>
  <c r="BL115" i="26"/>
  <c r="BB122" i="26"/>
  <c r="BB120" i="26"/>
  <c r="BB119" i="26"/>
  <c r="BB132" i="26"/>
  <c r="BB113" i="26"/>
  <c r="BL105" i="26"/>
  <c r="BG113" i="26"/>
  <c r="BG114" i="26"/>
  <c r="BG84" i="26"/>
  <c r="BB61" i="26"/>
  <c r="BG63" i="26"/>
  <c r="BL64" i="26"/>
  <c r="AW134" i="26"/>
  <c r="BL129" i="26"/>
  <c r="BG145" i="26"/>
  <c r="BB107" i="26"/>
  <c r="BG104" i="26"/>
  <c r="AW109" i="26"/>
  <c r="BB83" i="26"/>
  <c r="AW72" i="26"/>
  <c r="BB68" i="26"/>
  <c r="BB60" i="26"/>
  <c r="BG79" i="26"/>
  <c r="BG70" i="26"/>
  <c r="BG59" i="26"/>
  <c r="BL132" i="26"/>
  <c r="AW74" i="26"/>
  <c r="BL89" i="26"/>
  <c r="BG110" i="26"/>
  <c r="AW75" i="26"/>
  <c r="BB71" i="26"/>
  <c r="AW108" i="26"/>
  <c r="BG82" i="26"/>
  <c r="BG62" i="26"/>
  <c r="AW63" i="26"/>
  <c r="BL90" i="26"/>
  <c r="BG87" i="26"/>
  <c r="BG93" i="26"/>
  <c r="BG73" i="26"/>
  <c r="BA44" i="25"/>
  <c r="BU116" i="26"/>
  <c r="BU88" i="26"/>
  <c r="CB83" i="26"/>
  <c r="BU59" i="26"/>
  <c r="BU58" i="26"/>
  <c r="BU57" i="26"/>
  <c r="BU56" i="26"/>
  <c r="BU54" i="26"/>
  <c r="BU53" i="26"/>
  <c r="BU50" i="26"/>
  <c r="CB43" i="26"/>
  <c r="CB40" i="26"/>
  <c r="CB39" i="26"/>
  <c r="CB38" i="26"/>
  <c r="CB37" i="26"/>
  <c r="CB36" i="26"/>
  <c r="BU32" i="26"/>
  <c r="CB23" i="26"/>
  <c r="CB21" i="26"/>
  <c r="CB19" i="26"/>
  <c r="BU18" i="26"/>
  <c r="CB68" i="26"/>
  <c r="CB98" i="26"/>
  <c r="CB97" i="26"/>
  <c r="CB84" i="26"/>
  <c r="BU55" i="26"/>
  <c r="BU51" i="26"/>
  <c r="CB48" i="26"/>
  <c r="BU47" i="26"/>
  <c r="BU46" i="26"/>
  <c r="BU45" i="26"/>
  <c r="BU44" i="26"/>
  <c r="CB33" i="26"/>
  <c r="BU30" i="26"/>
  <c r="CB29" i="26"/>
  <c r="CB28" i="26"/>
  <c r="BU27" i="26"/>
  <c r="BU22" i="26"/>
  <c r="BU20" i="26"/>
  <c r="CB6" i="26"/>
  <c r="CB4" i="26"/>
  <c r="CB78" i="26"/>
  <c r="CB73" i="26"/>
  <c r="CB64" i="26"/>
  <c r="CB89" i="26"/>
  <c r="CB85" i="26"/>
  <c r="BU52" i="26"/>
  <c r="CB49" i="26"/>
  <c r="BU42" i="26"/>
  <c r="CB41" i="26"/>
  <c r="BU35" i="26"/>
  <c r="CB25" i="26"/>
  <c r="BU24" i="26"/>
  <c r="CB16" i="26"/>
  <c r="CB14" i="26"/>
  <c r="CB12" i="26"/>
  <c r="CB10" i="26"/>
  <c r="CB8" i="26"/>
  <c r="BU5" i="26"/>
  <c r="CB105" i="26"/>
  <c r="CB95" i="26"/>
  <c r="CB92" i="26"/>
  <c r="CB77" i="26"/>
  <c r="CB72" i="26"/>
  <c r="CB67" i="26"/>
  <c r="CB61" i="26"/>
  <c r="CB90" i="26"/>
  <c r="CB86" i="26"/>
  <c r="CB59" i="26"/>
  <c r="CB58" i="26"/>
  <c r="CB57" i="26"/>
  <c r="CB56" i="26"/>
  <c r="CB54" i="26"/>
  <c r="CB53" i="26"/>
  <c r="CB50" i="26"/>
  <c r="CB32" i="26"/>
  <c r="CB18" i="26"/>
  <c r="BU15" i="26"/>
  <c r="BU13" i="26"/>
  <c r="BU11" i="26"/>
  <c r="BU9" i="26"/>
  <c r="BU7" i="26"/>
  <c r="CB94" i="26"/>
  <c r="CB80" i="26"/>
  <c r="CB75" i="26"/>
  <c r="CB69" i="26"/>
  <c r="CB62" i="26"/>
  <c r="BU95" i="26"/>
  <c r="BU94" i="26"/>
  <c r="BU93" i="26"/>
  <c r="BU92" i="26"/>
  <c r="CB91" i="26"/>
  <c r="CB87" i="26"/>
  <c r="BU82" i="26"/>
  <c r="BU81" i="26"/>
  <c r="BU80" i="26"/>
  <c r="BU79" i="26"/>
  <c r="BU78" i="26"/>
  <c r="BU77" i="26"/>
  <c r="BU76" i="26"/>
  <c r="BU75" i="26"/>
  <c r="BU74" i="26"/>
  <c r="BU73" i="26"/>
  <c r="BU72" i="26"/>
  <c r="BU71" i="26"/>
  <c r="BU70" i="26"/>
  <c r="BU69" i="26"/>
  <c r="BU68" i="26"/>
  <c r="BU67" i="26"/>
  <c r="BU66" i="26"/>
  <c r="BU65" i="26"/>
  <c r="BU64" i="26"/>
  <c r="BU63" i="26"/>
  <c r="BU62" i="26"/>
  <c r="BU61" i="26"/>
  <c r="BU60" i="26"/>
  <c r="CB55" i="26"/>
  <c r="CB51" i="26"/>
  <c r="CB47" i="26"/>
  <c r="CB46" i="26"/>
  <c r="CB45" i="26"/>
  <c r="CB44" i="26"/>
  <c r="BU34" i="26"/>
  <c r="BU31" i="26"/>
  <c r="CB30" i="26"/>
  <c r="CB27" i="26"/>
  <c r="BU26" i="26"/>
  <c r="CB22" i="26"/>
  <c r="CB20" i="26"/>
  <c r="BU17" i="26"/>
  <c r="CB101" i="26"/>
  <c r="CB81" i="26"/>
  <c r="CB74" i="26"/>
  <c r="CB66" i="26"/>
  <c r="BU49" i="26"/>
  <c r="CB52" i="26"/>
  <c r="BU43" i="26"/>
  <c r="CB42" i="26"/>
  <c r="BU40" i="26"/>
  <c r="BU39" i="26"/>
  <c r="BU38" i="26"/>
  <c r="BU37" i="26"/>
  <c r="BU36" i="26"/>
  <c r="CB35" i="26"/>
  <c r="CB24" i="26"/>
  <c r="BU23" i="26"/>
  <c r="BU21" i="26"/>
  <c r="BU19" i="26"/>
  <c r="CB5" i="26"/>
  <c r="CB93" i="26"/>
  <c r="CB79" i="26"/>
  <c r="CB70" i="26"/>
  <c r="CB63" i="26"/>
  <c r="BU41" i="26"/>
  <c r="BU48" i="26"/>
  <c r="BU33" i="26"/>
  <c r="BU29" i="26"/>
  <c r="BU28" i="26"/>
  <c r="CB15" i="26"/>
  <c r="CB13" i="26"/>
  <c r="CB11" i="26"/>
  <c r="CB9" i="26"/>
  <c r="CB7" i="26"/>
  <c r="BU6" i="26"/>
  <c r="BU4" i="26"/>
  <c r="CB82" i="26"/>
  <c r="CB76" i="26"/>
  <c r="CB71" i="26"/>
  <c r="CB65" i="26"/>
  <c r="CB60" i="26"/>
  <c r="BU14" i="26"/>
  <c r="BU25" i="26"/>
  <c r="BU16" i="26"/>
  <c r="BU8" i="26"/>
  <c r="BU10" i="26"/>
  <c r="CB34" i="26"/>
  <c r="CB31" i="26"/>
  <c r="CB26" i="26"/>
  <c r="CB17" i="26"/>
  <c r="BU12" i="26"/>
  <c r="BU83" i="26"/>
  <c r="BU89" i="26"/>
  <c r="CB113" i="26"/>
  <c r="CB131" i="26"/>
  <c r="CB124" i="26"/>
  <c r="CB140" i="26"/>
  <c r="BU119" i="26"/>
  <c r="BU138" i="26"/>
  <c r="CB134" i="26"/>
  <c r="CB133" i="26"/>
  <c r="CB136" i="26"/>
  <c r="BU109" i="26"/>
  <c r="CB103" i="26"/>
  <c r="CB135" i="26"/>
  <c r="BU84" i="26"/>
  <c r="BU90" i="26"/>
  <c r="BU122" i="26"/>
  <c r="BU144" i="26"/>
  <c r="CB123" i="26"/>
  <c r="BU137" i="26"/>
  <c r="CB118" i="26"/>
  <c r="CB127" i="26"/>
  <c r="BU132" i="26"/>
  <c r="CB119" i="26"/>
  <c r="BU128" i="26"/>
  <c r="BU108" i="26"/>
  <c r="CB102" i="26"/>
  <c r="BU85" i="26"/>
  <c r="BU91" i="26"/>
  <c r="BU131" i="26"/>
  <c r="CB88" i="26"/>
  <c r="BU143" i="26"/>
  <c r="CB122" i="26"/>
  <c r="CB132" i="26"/>
  <c r="CB117" i="26"/>
  <c r="BU136" i="26"/>
  <c r="CB128" i="26"/>
  <c r="CB106" i="26"/>
  <c r="BU124" i="26"/>
  <c r="BU107" i="26"/>
  <c r="BU86" i="26"/>
  <c r="BU97" i="26"/>
  <c r="CB96" i="26"/>
  <c r="BU96" i="26"/>
  <c r="BU142" i="26"/>
  <c r="BU145" i="26"/>
  <c r="CB146" i="26"/>
  <c r="CB116" i="26"/>
  <c r="BU113" i="26"/>
  <c r="BU126" i="26"/>
  <c r="BU134" i="26"/>
  <c r="BU117" i="26"/>
  <c r="BU105" i="26"/>
  <c r="CB107" i="26"/>
  <c r="CB111" i="26"/>
  <c r="BU87" i="26"/>
  <c r="CB100" i="26"/>
  <c r="CB104" i="26"/>
  <c r="BU141" i="26"/>
  <c r="CB144" i="26"/>
  <c r="CB138" i="26"/>
  <c r="CB115" i="26"/>
  <c r="BU112" i="26"/>
  <c r="BU135" i="26"/>
  <c r="BU118" i="26"/>
  <c r="BU115" i="26"/>
  <c r="BU104" i="26"/>
  <c r="CB110" i="26"/>
  <c r="CB99" i="26"/>
  <c r="CB137" i="26"/>
  <c r="BU140" i="26"/>
  <c r="CB143" i="26"/>
  <c r="BU127" i="26"/>
  <c r="CB114" i="26"/>
  <c r="BU111" i="26"/>
  <c r="CB129" i="26"/>
  <c r="BU100" i="26"/>
  <c r="BU133" i="26"/>
  <c r="BU103" i="26"/>
  <c r="CB112" i="26"/>
  <c r="BU120" i="26"/>
  <c r="BU106" i="26"/>
  <c r="CB109" i="26"/>
  <c r="BU146" i="26"/>
  <c r="CB126" i="26"/>
  <c r="CB142" i="26"/>
  <c r="BU125" i="26"/>
  <c r="CB139" i="26"/>
  <c r="BU110" i="26"/>
  <c r="CB121" i="26"/>
  <c r="BU99" i="26"/>
  <c r="BU130" i="26"/>
  <c r="BU102" i="26"/>
  <c r="BU114" i="26"/>
  <c r="CB108" i="26"/>
  <c r="CB145" i="26"/>
  <c r="CB125" i="26"/>
  <c r="CB141" i="26"/>
  <c r="BU123" i="26"/>
  <c r="CB130" i="26"/>
  <c r="BU139" i="26"/>
  <c r="CB120" i="26"/>
  <c r="BU98" i="26"/>
  <c r="BU129" i="26"/>
  <c r="BU101" i="26"/>
  <c r="BU121" i="26"/>
  <c r="AN97" i="26"/>
  <c r="AF101" i="26"/>
  <c r="AL43" i="26"/>
  <c r="AD43" i="26"/>
  <c r="AB43" i="26"/>
  <c r="AN41" i="26"/>
  <c r="AN44" i="26"/>
  <c r="AL41" i="26"/>
  <c r="AB42" i="26"/>
  <c r="AL44" i="26"/>
  <c r="AN42" i="26"/>
  <c r="AD41" i="26"/>
  <c r="AN43" i="26"/>
  <c r="AD44" i="26"/>
  <c r="AL42" i="26"/>
  <c r="AB41" i="26"/>
  <c r="AD42" i="26"/>
  <c r="AB44" i="26"/>
  <c r="AV50" i="25"/>
  <c r="AV24" i="25"/>
  <c r="BK58" i="26"/>
  <c r="BA51" i="26"/>
  <c r="BA47" i="26"/>
  <c r="BA46" i="26"/>
  <c r="BA45" i="26"/>
  <c r="BA44" i="26"/>
  <c r="BK43" i="26"/>
  <c r="AV41" i="26"/>
  <c r="BK40" i="26"/>
  <c r="BK39" i="26"/>
  <c r="BK38" i="26"/>
  <c r="BK37" i="26"/>
  <c r="BK36" i="26"/>
  <c r="BF35" i="26"/>
  <c r="BA32" i="26"/>
  <c r="BA25" i="26"/>
  <c r="BF24" i="26"/>
  <c r="BK23" i="26"/>
  <c r="BK21" i="26"/>
  <c r="BK19" i="26"/>
  <c r="AV19" i="26"/>
  <c r="BA16" i="26"/>
  <c r="BA14" i="26"/>
  <c r="BA12" i="26"/>
  <c r="BA10" i="26"/>
  <c r="BA8" i="26"/>
  <c r="BF5" i="26"/>
  <c r="BA52" i="26"/>
  <c r="BK48" i="26"/>
  <c r="BA42" i="26"/>
  <c r="BK33" i="26"/>
  <c r="AV33" i="26"/>
  <c r="BK29" i="26"/>
  <c r="BK28" i="26"/>
  <c r="AV28" i="26"/>
  <c r="AV23" i="26"/>
  <c r="AV21" i="26"/>
  <c r="BA18" i="26"/>
  <c r="BF17" i="26"/>
  <c r="BF15" i="26"/>
  <c r="BF13" i="26"/>
  <c r="BF11" i="26"/>
  <c r="BF9" i="26"/>
  <c r="BF7" i="26"/>
  <c r="BK6" i="26"/>
  <c r="BK4" i="26"/>
  <c r="BF42" i="26"/>
  <c r="BK49" i="26"/>
  <c r="AV47" i="26"/>
  <c r="AV46" i="26"/>
  <c r="AV45" i="26"/>
  <c r="AV44" i="26"/>
  <c r="BF43" i="26"/>
  <c r="BK41" i="26"/>
  <c r="BF40" i="26"/>
  <c r="BF39" i="26"/>
  <c r="BF38" i="26"/>
  <c r="BF37" i="26"/>
  <c r="BF36" i="26"/>
  <c r="BF34" i="26"/>
  <c r="AV32" i="26"/>
  <c r="BF31" i="26"/>
  <c r="BA30" i="26"/>
  <c r="AV29" i="26"/>
  <c r="BA27" i="26"/>
  <c r="BF26" i="26"/>
  <c r="BK25" i="26"/>
  <c r="AV25" i="26"/>
  <c r="BA22" i="26"/>
  <c r="BA20" i="26"/>
  <c r="BF19" i="26"/>
  <c r="BK16" i="26"/>
  <c r="BK14" i="26"/>
  <c r="BK12" i="26"/>
  <c r="BK10" i="26"/>
  <c r="BK8" i="26"/>
  <c r="AV6" i="26"/>
  <c r="AV4" i="26"/>
  <c r="BF52" i="26"/>
  <c r="BK53" i="26"/>
  <c r="BK50" i="26"/>
  <c r="BF48" i="26"/>
  <c r="AV42" i="26"/>
  <c r="BA35" i="26"/>
  <c r="BK32" i="26"/>
  <c r="BA24" i="26"/>
  <c r="BF23" i="26"/>
  <c r="BF21" i="26"/>
  <c r="BK18" i="26"/>
  <c r="AV16" i="26"/>
  <c r="AV14" i="26"/>
  <c r="AV12" i="26"/>
  <c r="AV10" i="26"/>
  <c r="AV8" i="26"/>
  <c r="BA5" i="26"/>
  <c r="BK51" i="26"/>
  <c r="BF49" i="26"/>
  <c r="BK47" i="26"/>
  <c r="BK46" i="26"/>
  <c r="BK45" i="26"/>
  <c r="BK44" i="26"/>
  <c r="BA43" i="26"/>
  <c r="BF41" i="26"/>
  <c r="BA40" i="26"/>
  <c r="BA39" i="26"/>
  <c r="BA38" i="26"/>
  <c r="BA37" i="26"/>
  <c r="BA36" i="26"/>
  <c r="BF33" i="26"/>
  <c r="BA31" i="26"/>
  <c r="BK30" i="26"/>
  <c r="AV30" i="26"/>
  <c r="BF29" i="26"/>
  <c r="BF28" i="26"/>
  <c r="BK27" i="26"/>
  <c r="AV27" i="26"/>
  <c r="BK22" i="26"/>
  <c r="BK20" i="26"/>
  <c r="AV18" i="26"/>
  <c r="BA17" i="26"/>
  <c r="BA15" i="26"/>
  <c r="BA13" i="26"/>
  <c r="BA11" i="26"/>
  <c r="BA9" i="26"/>
  <c r="BA7" i="26"/>
  <c r="BF6" i="26"/>
  <c r="BF4" i="26"/>
  <c r="O43" i="26" s="1"/>
  <c r="AV54" i="26"/>
  <c r="BK52" i="26"/>
  <c r="BF50" i="26"/>
  <c r="BA48" i="26"/>
  <c r="BK42" i="26"/>
  <c r="BK35" i="26"/>
  <c r="AV35" i="26"/>
  <c r="BA34" i="26"/>
  <c r="BF32" i="26"/>
  <c r="BA26" i="26"/>
  <c r="BF25" i="26"/>
  <c r="BK24" i="26"/>
  <c r="AV24" i="26"/>
  <c r="AV22" i="26"/>
  <c r="AV20" i="26"/>
  <c r="BA19" i="26"/>
  <c r="BF16" i="26"/>
  <c r="BF14" i="26"/>
  <c r="BF12" i="26"/>
  <c r="BF10" i="26"/>
  <c r="BF8" i="26"/>
  <c r="BK5" i="26"/>
  <c r="BF51" i="26"/>
  <c r="BA49" i="26"/>
  <c r="BF47" i="26"/>
  <c r="BF46" i="26"/>
  <c r="BF45" i="26"/>
  <c r="BF44" i="26"/>
  <c r="AV43" i="26"/>
  <c r="BA41" i="26"/>
  <c r="AV40" i="26"/>
  <c r="AV39" i="26"/>
  <c r="AV38" i="26"/>
  <c r="AV37" i="26"/>
  <c r="AV36" i="26"/>
  <c r="BA23" i="26"/>
  <c r="BA21" i="26"/>
  <c r="BF18" i="26"/>
  <c r="BK15" i="26"/>
  <c r="BK13" i="26"/>
  <c r="BK11" i="26"/>
  <c r="BK9" i="26"/>
  <c r="BK7" i="26"/>
  <c r="O44" i="26" s="1"/>
  <c r="AV7" i="26"/>
  <c r="AV5" i="26"/>
  <c r="O41" i="26" s="1"/>
  <c r="BA50" i="26"/>
  <c r="BF30" i="26"/>
  <c r="BF22" i="26"/>
  <c r="AV13" i="26"/>
  <c r="BF20" i="26"/>
  <c r="BA6" i="26"/>
  <c r="AV34" i="26"/>
  <c r="BF27" i="26"/>
  <c r="BA29" i="26"/>
  <c r="AV15" i="26"/>
  <c r="BA4" i="26"/>
  <c r="O42" i="26" s="1"/>
  <c r="BK34" i="26"/>
  <c r="AV31" i="26"/>
  <c r="BK31" i="26"/>
  <c r="AV26" i="26"/>
  <c r="AV17" i="26"/>
  <c r="AV9" i="26"/>
  <c r="BA33" i="26"/>
  <c r="BK26" i="26"/>
  <c r="BK17" i="26"/>
  <c r="AV11" i="26"/>
  <c r="BA28" i="26"/>
  <c r="AV62" i="26"/>
  <c r="BF57" i="26"/>
  <c r="BK56" i="26"/>
  <c r="BK138" i="26"/>
  <c r="BA142" i="26"/>
  <c r="AV143" i="26"/>
  <c r="BK144" i="26"/>
  <c r="BA134" i="26"/>
  <c r="AV121" i="26"/>
  <c r="AV125" i="26"/>
  <c r="BA128" i="26"/>
  <c r="AV131" i="26"/>
  <c r="BF133" i="26"/>
  <c r="BF124" i="26"/>
  <c r="BK104" i="26"/>
  <c r="BF131" i="26"/>
  <c r="AV112" i="26"/>
  <c r="BF117" i="26"/>
  <c r="AV137" i="26"/>
  <c r="AV115" i="26"/>
  <c r="BA110" i="26"/>
  <c r="BK145" i="26"/>
  <c r="AV130" i="26"/>
  <c r="AV116" i="26"/>
  <c r="BK90" i="26"/>
  <c r="BA81" i="26"/>
  <c r="BF121" i="26"/>
  <c r="AV96" i="26"/>
  <c r="BA117" i="26"/>
  <c r="BK92" i="26"/>
  <c r="BA101" i="26"/>
  <c r="BF76" i="26"/>
  <c r="AV90" i="26"/>
  <c r="BA89" i="26"/>
  <c r="BA71" i="26"/>
  <c r="AV77" i="26"/>
  <c r="BA79" i="26"/>
  <c r="BA64" i="26"/>
  <c r="BF91" i="26"/>
  <c r="BK75" i="26"/>
  <c r="BK79" i="26"/>
  <c r="BF65" i="26"/>
  <c r="AV82" i="26"/>
  <c r="AV72" i="26"/>
  <c r="BA88" i="26"/>
  <c r="BK67" i="26"/>
  <c r="BA59" i="26"/>
  <c r="AV51" i="26"/>
  <c r="BF53" i="26"/>
  <c r="BF58" i="26"/>
  <c r="BK57" i="26"/>
  <c r="BF136" i="26"/>
  <c r="BA141" i="26"/>
  <c r="BF142" i="26"/>
  <c r="BK143" i="26"/>
  <c r="BF132" i="26"/>
  <c r="AV120" i="26"/>
  <c r="BA139" i="26"/>
  <c r="BK127" i="26"/>
  <c r="BK130" i="26"/>
  <c r="BF128" i="26"/>
  <c r="BK121" i="26"/>
  <c r="BK103" i="26"/>
  <c r="BA129" i="26"/>
  <c r="AV111" i="26"/>
  <c r="BK116" i="26"/>
  <c r="AV128" i="26"/>
  <c r="AV106" i="26"/>
  <c r="AV108" i="26"/>
  <c r="BF120" i="26"/>
  <c r="BA118" i="26"/>
  <c r="BF112" i="26"/>
  <c r="BK89" i="26"/>
  <c r="BA80" i="26"/>
  <c r="BA115" i="26"/>
  <c r="AV95" i="26"/>
  <c r="BF113" i="26"/>
  <c r="BA91" i="26"/>
  <c r="AV99" i="26"/>
  <c r="BF75" i="26"/>
  <c r="BF89" i="26"/>
  <c r="BK88" i="26"/>
  <c r="AV89" i="26"/>
  <c r="BK74" i="26"/>
  <c r="BK78" i="26"/>
  <c r="BA63" i="26"/>
  <c r="AV87" i="26"/>
  <c r="AV75" i="26"/>
  <c r="AV79" i="26"/>
  <c r="BF64" i="26"/>
  <c r="AV73" i="26"/>
  <c r="AV69" i="26"/>
  <c r="BA87" i="26"/>
  <c r="BK66" i="26"/>
  <c r="BA58" i="26"/>
  <c r="AV52" i="26"/>
  <c r="BF54" i="26"/>
  <c r="AV55" i="26"/>
  <c r="BK59" i="26"/>
  <c r="BF135" i="26"/>
  <c r="BA140" i="26"/>
  <c r="AV142" i="26"/>
  <c r="BK142" i="26"/>
  <c r="BF127" i="26"/>
  <c r="BF139" i="26"/>
  <c r="BK136" i="26"/>
  <c r="BA127" i="26"/>
  <c r="BF119" i="26"/>
  <c r="AV124" i="26"/>
  <c r="BK120" i="26"/>
  <c r="BK102" i="26"/>
  <c r="AV126" i="26"/>
  <c r="AV110" i="26"/>
  <c r="BF115" i="26"/>
  <c r="AV127" i="26"/>
  <c r="BF100" i="26"/>
  <c r="BK106" i="26"/>
  <c r="BK117" i="26"/>
  <c r="BA111" i="26"/>
  <c r="BF105" i="26"/>
  <c r="BK87" i="26"/>
  <c r="BA78" i="26"/>
  <c r="BA112" i="26"/>
  <c r="AV94" i="26"/>
  <c r="AV107" i="26"/>
  <c r="AV129" i="26"/>
  <c r="AV88" i="26"/>
  <c r="BK118" i="26"/>
  <c r="BK100" i="26"/>
  <c r="AV84" i="26"/>
  <c r="BF87" i="26"/>
  <c r="BF71" i="26"/>
  <c r="AV70" i="26"/>
  <c r="BA62" i="26"/>
  <c r="BF85" i="26"/>
  <c r="BF74" i="26"/>
  <c r="BK76" i="26"/>
  <c r="BF63" i="26"/>
  <c r="BF69" i="26"/>
  <c r="AV68" i="26"/>
  <c r="BF86" i="26"/>
  <c r="BK65" i="26"/>
  <c r="BA57" i="26"/>
  <c r="AV53" i="26"/>
  <c r="BF55" i="26"/>
  <c r="BF59" i="26"/>
  <c r="BF134" i="26"/>
  <c r="BF137" i="26"/>
  <c r="BF141" i="26"/>
  <c r="BK141" i="26"/>
  <c r="BK126" i="26"/>
  <c r="BA137" i="26"/>
  <c r="BK135" i="26"/>
  <c r="BA121" i="26"/>
  <c r="BF109" i="26"/>
  <c r="BA122" i="26"/>
  <c r="BF118" i="26"/>
  <c r="BK101" i="26"/>
  <c r="BA123" i="26"/>
  <c r="BF106" i="26"/>
  <c r="BK114" i="26"/>
  <c r="BF126" i="26"/>
  <c r="BF99" i="26"/>
  <c r="AV104" i="26"/>
  <c r="BF111" i="26"/>
  <c r="AV105" i="26"/>
  <c r="BF101" i="26"/>
  <c r="BK86" i="26"/>
  <c r="BA77" i="26"/>
  <c r="AV109" i="26"/>
  <c r="AV93" i="26"/>
  <c r="BF102" i="26"/>
  <c r="AV119" i="26"/>
  <c r="BF82" i="26"/>
  <c r="BF116" i="26"/>
  <c r="BA95" i="26"/>
  <c r="BF83" i="26"/>
  <c r="BA84" i="26"/>
  <c r="BF70" i="26"/>
  <c r="BA69" i="26"/>
  <c r="BA61" i="26"/>
  <c r="BK81" i="26"/>
  <c r="BK72" i="26"/>
  <c r="BK71" i="26"/>
  <c r="BF62" i="26"/>
  <c r="BF95" i="26"/>
  <c r="AV67" i="26"/>
  <c r="AV85" i="26"/>
  <c r="BK64" i="26"/>
  <c r="BA56" i="26"/>
  <c r="AV63" i="26"/>
  <c r="AV56" i="26"/>
  <c r="AV146" i="26"/>
  <c r="BA146" i="26"/>
  <c r="AV141" i="26"/>
  <c r="BK140" i="26"/>
  <c r="BF125" i="26"/>
  <c r="BA133" i="26"/>
  <c r="BK134" i="26"/>
  <c r="BA120" i="26"/>
  <c r="BK146" i="26"/>
  <c r="BK132" i="26"/>
  <c r="BK109" i="26"/>
  <c r="BA100" i="26"/>
  <c r="BK119" i="26"/>
  <c r="AV136" i="26"/>
  <c r="BK113" i="26"/>
  <c r="BF122" i="26"/>
  <c r="BF98" i="26"/>
  <c r="BA102" i="26"/>
  <c r="BA109" i="26"/>
  <c r="BA103" i="26"/>
  <c r="BK98" i="26"/>
  <c r="BK85" i="26"/>
  <c r="BA76" i="26"/>
  <c r="BA108" i="26"/>
  <c r="AV92" i="26"/>
  <c r="BK99" i="26"/>
  <c r="BA113" i="26"/>
  <c r="BF81" i="26"/>
  <c r="BF114" i="26"/>
  <c r="BA94" i="26"/>
  <c r="BK80" i="26"/>
  <c r="AV76" i="26"/>
  <c r="BK69" i="26"/>
  <c r="BA68" i="26"/>
  <c r="BA60" i="26"/>
  <c r="AV81" i="26"/>
  <c r="BA55" i="26"/>
  <c r="BK70" i="26"/>
  <c r="BF61" i="26"/>
  <c r="BF93" i="26"/>
  <c r="AV66" i="26"/>
  <c r="BF79" i="26"/>
  <c r="BK63" i="26"/>
  <c r="BA54" i="26"/>
  <c r="BK54" i="26"/>
  <c r="AV57" i="26"/>
  <c r="BF146" i="26"/>
  <c r="AV145" i="26"/>
  <c r="BF144" i="26"/>
  <c r="BF140" i="26"/>
  <c r="BF138" i="26"/>
  <c r="BK124" i="26"/>
  <c r="BK131" i="26"/>
  <c r="BK133" i="26"/>
  <c r="AV118" i="26"/>
  <c r="AV138" i="26"/>
  <c r="BF130" i="26"/>
  <c r="BK108" i="26"/>
  <c r="BA99" i="26"/>
  <c r="BA119" i="26"/>
  <c r="BA130" i="26"/>
  <c r="BK112" i="26"/>
  <c r="AV122" i="26"/>
  <c r="BF96" i="26"/>
  <c r="AV100" i="26"/>
  <c r="BF108" i="26"/>
  <c r="AV101" i="26"/>
  <c r="BK97" i="26"/>
  <c r="BK84" i="26"/>
  <c r="BA75" i="26"/>
  <c r="BA104" i="26"/>
  <c r="BF88" i="26"/>
  <c r="BK95" i="26"/>
  <c r="BF107" i="26"/>
  <c r="BF80" i="26"/>
  <c r="BF110" i="26"/>
  <c r="BA93" i="26"/>
  <c r="AV78" i="26"/>
  <c r="BA70" i="26"/>
  <c r="BF97" i="26"/>
  <c r="BA67" i="26"/>
  <c r="BK96" i="26"/>
  <c r="AV74" i="26"/>
  <c r="BA53" i="26"/>
  <c r="BF68" i="26"/>
  <c r="BF60" i="26"/>
  <c r="AV83" i="26"/>
  <c r="AV65" i="26"/>
  <c r="BF72" i="26"/>
  <c r="BK62" i="26"/>
  <c r="AV48" i="26"/>
  <c r="AV60" i="26"/>
  <c r="BK55" i="26"/>
  <c r="AV58" i="26"/>
  <c r="BF145" i="26"/>
  <c r="BA144" i="26"/>
  <c r="AV144" i="26"/>
  <c r="AV140" i="26"/>
  <c r="BA136" i="26"/>
  <c r="BF123" i="26"/>
  <c r="BA131" i="26"/>
  <c r="BA132" i="26"/>
  <c r="AV139" i="26"/>
  <c r="AV134" i="26"/>
  <c r="BF129" i="26"/>
  <c r="BK107" i="26"/>
  <c r="BA98" i="26"/>
  <c r="AV114" i="26"/>
  <c r="BK125" i="26"/>
  <c r="BK111" i="26"/>
  <c r="AV117" i="26"/>
  <c r="BK115" i="26"/>
  <c r="AV97" i="26"/>
  <c r="BA107" i="26"/>
  <c r="BA138" i="26"/>
  <c r="BA97" i="26"/>
  <c r="BK83" i="26"/>
  <c r="BA74" i="26"/>
  <c r="AV102" i="26"/>
  <c r="AV135" i="26"/>
  <c r="BK94" i="26"/>
  <c r="BA105" i="26"/>
  <c r="BF78" i="26"/>
  <c r="BA106" i="26"/>
  <c r="BA92" i="26"/>
  <c r="BA73" i="26"/>
  <c r="AV80" i="26"/>
  <c r="BA90" i="26"/>
  <c r="BA66" i="26"/>
  <c r="BF94" i="26"/>
  <c r="BK73" i="26"/>
  <c r="AV86" i="26"/>
  <c r="BF67" i="26"/>
  <c r="AV59" i="26"/>
  <c r="BK82" i="26"/>
  <c r="AV64" i="26"/>
  <c r="AV71" i="26"/>
  <c r="BK61" i="26"/>
  <c r="AV49" i="26"/>
  <c r="BF56" i="26"/>
  <c r="AV61" i="26"/>
  <c r="BK139" i="26"/>
  <c r="BA143" i="26"/>
  <c r="BF143" i="26"/>
  <c r="BA145" i="26"/>
  <c r="BA135" i="26"/>
  <c r="BK122" i="26"/>
  <c r="BA126" i="26"/>
  <c r="BK128" i="26"/>
  <c r="AV132" i="26"/>
  <c r="BK137" i="26"/>
  <c r="BA125" i="26"/>
  <c r="BK105" i="26"/>
  <c r="AV133" i="26"/>
  <c r="AV113" i="26"/>
  <c r="BK123" i="26"/>
  <c r="BK110" i="26"/>
  <c r="BA116" i="26"/>
  <c r="BA114" i="26"/>
  <c r="BA96" i="26"/>
  <c r="BF104" i="26"/>
  <c r="AV123" i="26"/>
  <c r="BK91" i="26"/>
  <c r="BA82" i="26"/>
  <c r="BA124" i="26"/>
  <c r="AV98" i="26"/>
  <c r="BK129" i="26"/>
  <c r="BK93" i="26"/>
  <c r="AV103" i="26"/>
  <c r="BF77" i="26"/>
  <c r="BF103" i="26"/>
  <c r="AV91" i="26"/>
  <c r="BA72" i="26"/>
  <c r="BK77" i="26"/>
  <c r="BA86" i="26"/>
  <c r="BA65" i="26"/>
  <c r="BF92" i="26"/>
  <c r="BA83" i="26"/>
  <c r="BA85" i="26"/>
  <c r="BF66" i="26"/>
  <c r="BF84" i="26"/>
  <c r="BF73" i="26"/>
  <c r="BF90" i="26"/>
  <c r="BK68" i="26"/>
  <c r="BK60" i="26"/>
  <c r="AV50" i="26"/>
  <c r="AF48" i="26"/>
  <c r="AD97" i="26"/>
  <c r="AB97" i="26"/>
  <c r="AB98" i="26"/>
  <c r="AL98" i="26"/>
  <c r="AD98" i="26"/>
  <c r="AL97" i="26"/>
  <c r="AN98" i="26"/>
  <c r="AT28" i="26"/>
  <c r="AF24" i="26"/>
  <c r="AT40" i="25"/>
  <c r="BI5" i="25"/>
  <c r="AT129" i="25"/>
  <c r="BZ31" i="25"/>
  <c r="BZ28" i="25"/>
  <c r="BI17" i="25"/>
  <c r="AB79" i="26"/>
  <c r="AN80" i="26"/>
  <c r="AB80" i="26"/>
  <c r="AL80" i="26"/>
  <c r="AD80" i="26"/>
  <c r="AL79" i="26"/>
  <c r="AD79" i="26"/>
  <c r="AN79" i="26"/>
  <c r="AB19" i="25"/>
  <c r="AY61" i="25"/>
  <c r="BZ30" i="25"/>
  <c r="BZ39" i="25"/>
  <c r="BS52" i="25"/>
  <c r="BS95" i="26"/>
  <c r="BS69" i="26"/>
  <c r="BZ66" i="26"/>
  <c r="BS65" i="26"/>
  <c r="BZ62" i="26"/>
  <c r="BS61" i="26"/>
  <c r="BS59" i="26"/>
  <c r="BZ56" i="26"/>
  <c r="BS52" i="26"/>
  <c r="BZ34" i="26"/>
  <c r="BZ32" i="26"/>
  <c r="BZ26" i="26"/>
  <c r="BS24" i="26"/>
  <c r="BS22" i="26"/>
  <c r="BZ21" i="26"/>
  <c r="BZ20" i="26"/>
  <c r="BZ12" i="26"/>
  <c r="BS9" i="26"/>
  <c r="BS6" i="26"/>
  <c r="BZ70" i="26"/>
  <c r="BS55" i="26"/>
  <c r="BS51" i="26"/>
  <c r="BS47" i="26"/>
  <c r="BZ44" i="26"/>
  <c r="BZ38" i="26"/>
  <c r="BS37" i="26"/>
  <c r="BS27" i="26"/>
  <c r="BS23" i="26"/>
  <c r="BZ19" i="26"/>
  <c r="BZ18" i="26"/>
  <c r="BS16" i="26"/>
  <c r="BZ11" i="26"/>
  <c r="BZ10" i="26"/>
  <c r="BZ8" i="26"/>
  <c r="BZ7" i="26"/>
  <c r="BS5" i="26"/>
  <c r="BZ40" i="26"/>
  <c r="BS83" i="26"/>
  <c r="BZ82" i="26"/>
  <c r="BS74" i="26"/>
  <c r="BS68" i="26"/>
  <c r="BZ65" i="26"/>
  <c r="BS64" i="26"/>
  <c r="BZ61" i="26"/>
  <c r="BS60" i="26"/>
  <c r="BZ59" i="26"/>
  <c r="BS58" i="26"/>
  <c r="BS54" i="26"/>
  <c r="BZ52" i="26"/>
  <c r="BS50" i="26"/>
  <c r="BS35" i="26"/>
  <c r="BS33" i="26"/>
  <c r="BS29" i="26"/>
  <c r="BZ24" i="26"/>
  <c r="BZ22" i="26"/>
  <c r="BZ9" i="26"/>
  <c r="BZ6" i="26"/>
  <c r="BS4" i="26"/>
  <c r="BZ49" i="26"/>
  <c r="BZ41" i="26"/>
  <c r="BZ36" i="26"/>
  <c r="BZ30" i="26"/>
  <c r="BS87" i="26"/>
  <c r="BS85" i="26"/>
  <c r="BZ81" i="26"/>
  <c r="BS73" i="26"/>
  <c r="BZ55" i="26"/>
  <c r="BZ51" i="26"/>
  <c r="BS49" i="26"/>
  <c r="BZ47" i="26"/>
  <c r="BS46" i="26"/>
  <c r="BS41" i="26"/>
  <c r="BS40" i="26"/>
  <c r="BZ37" i="26"/>
  <c r="BS36" i="26"/>
  <c r="BS30" i="26"/>
  <c r="BZ27" i="26"/>
  <c r="BS25" i="26"/>
  <c r="BZ23" i="26"/>
  <c r="BZ16" i="26"/>
  <c r="BS15" i="26"/>
  <c r="BZ5" i="26"/>
  <c r="BS45" i="26"/>
  <c r="BZ25" i="26"/>
  <c r="BZ15" i="26"/>
  <c r="BZ80" i="26"/>
  <c r="BZ75" i="26"/>
  <c r="BS72" i="26"/>
  <c r="BZ68" i="26"/>
  <c r="BS67" i="26"/>
  <c r="BZ64" i="26"/>
  <c r="BS63" i="26"/>
  <c r="BZ60" i="26"/>
  <c r="BZ58" i="26"/>
  <c r="BS57" i="26"/>
  <c r="BZ54" i="26"/>
  <c r="BS53" i="26"/>
  <c r="BZ50" i="26"/>
  <c r="BS48" i="26"/>
  <c r="BS42" i="26"/>
  <c r="BZ35" i="26"/>
  <c r="BZ33" i="26"/>
  <c r="BS31" i="26"/>
  <c r="BZ29" i="26"/>
  <c r="BS28" i="26"/>
  <c r="BS17" i="26"/>
  <c r="BS14" i="26"/>
  <c r="BZ4" i="26"/>
  <c r="BZ88" i="26"/>
  <c r="BS71" i="26"/>
  <c r="BZ46" i="26"/>
  <c r="BS43" i="26"/>
  <c r="BS39" i="26"/>
  <c r="BS13" i="26"/>
  <c r="BZ85" i="26"/>
  <c r="BZ67" i="26"/>
  <c r="BS66" i="26"/>
  <c r="BZ63" i="26"/>
  <c r="BS62" i="26"/>
  <c r="BZ57" i="26"/>
  <c r="BS56" i="26"/>
  <c r="BZ53" i="26"/>
  <c r="BZ48" i="26"/>
  <c r="BZ42" i="26"/>
  <c r="BS34" i="26"/>
  <c r="BS32" i="26"/>
  <c r="BZ31" i="26"/>
  <c r="BZ28" i="26"/>
  <c r="BS26" i="26"/>
  <c r="BS21" i="26"/>
  <c r="BS20" i="26"/>
  <c r="BZ17" i="26"/>
  <c r="BZ14" i="26"/>
  <c r="BS12" i="26"/>
  <c r="BS70" i="26"/>
  <c r="BZ45" i="26"/>
  <c r="BS44" i="26"/>
  <c r="BZ43" i="26"/>
  <c r="BZ39" i="26"/>
  <c r="BS38" i="26"/>
  <c r="BS19" i="26"/>
  <c r="BS18" i="26"/>
  <c r="BZ13" i="26"/>
  <c r="BS11" i="26"/>
  <c r="BS10" i="26"/>
  <c r="BS8" i="26"/>
  <c r="BS7" i="26"/>
  <c r="BS84" i="26"/>
  <c r="BZ69" i="26"/>
  <c r="BZ146" i="26"/>
  <c r="BZ135" i="26"/>
  <c r="BZ127" i="26"/>
  <c r="BS125" i="26"/>
  <c r="BZ118" i="26"/>
  <c r="BZ138" i="26"/>
  <c r="BZ110" i="26"/>
  <c r="BS106" i="26"/>
  <c r="BS117" i="26"/>
  <c r="BS102" i="26"/>
  <c r="BS103" i="26"/>
  <c r="BS114" i="26"/>
  <c r="BZ84" i="26"/>
  <c r="BZ74" i="26"/>
  <c r="BS93" i="26"/>
  <c r="BS134" i="26"/>
  <c r="BZ131" i="26"/>
  <c r="BS131" i="26"/>
  <c r="BZ119" i="26"/>
  <c r="BZ142" i="26"/>
  <c r="BS123" i="26"/>
  <c r="BZ121" i="26"/>
  <c r="BS118" i="26"/>
  <c r="BS98" i="26"/>
  <c r="BZ101" i="26"/>
  <c r="BZ94" i="26"/>
  <c r="BZ83" i="26"/>
  <c r="BZ134" i="26"/>
  <c r="BS126" i="26"/>
  <c r="BS97" i="26"/>
  <c r="BS88" i="26"/>
  <c r="BS90" i="26"/>
  <c r="BZ72" i="26"/>
  <c r="BZ145" i="26"/>
  <c r="BZ132" i="26"/>
  <c r="BS129" i="26"/>
  <c r="BZ117" i="26"/>
  <c r="BZ141" i="26"/>
  <c r="BZ116" i="26"/>
  <c r="BS115" i="26"/>
  <c r="BZ105" i="26"/>
  <c r="BZ92" i="26"/>
  <c r="BS116" i="26"/>
  <c r="BS82" i="26"/>
  <c r="BZ104" i="26"/>
  <c r="BZ71" i="26"/>
  <c r="BS136" i="26"/>
  <c r="BZ130" i="26"/>
  <c r="BS128" i="26"/>
  <c r="BZ115" i="26"/>
  <c r="BZ113" i="26"/>
  <c r="BZ114" i="26"/>
  <c r="BS100" i="26"/>
  <c r="BS119" i="26"/>
  <c r="BZ79" i="26"/>
  <c r="BZ103" i="26"/>
  <c r="BS81" i="26"/>
  <c r="BZ100" i="26"/>
  <c r="BZ77" i="26"/>
  <c r="BZ89" i="26"/>
  <c r="BZ129" i="26"/>
  <c r="BZ139" i="26"/>
  <c r="BS109" i="26"/>
  <c r="BZ112" i="26"/>
  <c r="BZ144" i="26"/>
  <c r="BS99" i="26"/>
  <c r="BS113" i="26"/>
  <c r="BS110" i="26"/>
  <c r="BS79" i="26"/>
  <c r="BS92" i="26"/>
  <c r="BS137" i="26"/>
  <c r="BS139" i="26"/>
  <c r="BZ123" i="26"/>
  <c r="BS120" i="26"/>
  <c r="BZ97" i="26"/>
  <c r="BS127" i="26"/>
  <c r="BZ143" i="26"/>
  <c r="BZ102" i="26"/>
  <c r="BZ107" i="26"/>
  <c r="BZ109" i="26"/>
  <c r="BS77" i="26"/>
  <c r="BZ91" i="26"/>
  <c r="BS94" i="26"/>
  <c r="BZ136" i="26"/>
  <c r="BS138" i="26"/>
  <c r="BS144" i="26"/>
  <c r="BS143" i="26"/>
  <c r="BS142" i="26"/>
  <c r="BS141" i="26"/>
  <c r="BS112" i="26"/>
  <c r="BZ98" i="26"/>
  <c r="BS104" i="26"/>
  <c r="BS105" i="26"/>
  <c r="BS76" i="26"/>
  <c r="BZ78" i="26"/>
  <c r="BS146" i="26"/>
  <c r="BS132" i="26"/>
  <c r="BS140" i="26"/>
  <c r="BZ122" i="26"/>
  <c r="BZ126" i="26"/>
  <c r="BZ95" i="26"/>
  <c r="BS101" i="26"/>
  <c r="BS91" i="26"/>
  <c r="BZ73" i="26"/>
  <c r="BZ125" i="26"/>
  <c r="BS96" i="26"/>
  <c r="BZ96" i="26"/>
  <c r="BS124" i="26"/>
  <c r="BS86" i="26"/>
  <c r="BZ90" i="26"/>
  <c r="BS122" i="26"/>
  <c r="BS107" i="26"/>
  <c r="BS80" i="26"/>
  <c r="BZ140" i="26"/>
  <c r="BS111" i="26"/>
  <c r="BS145" i="26"/>
  <c r="BS121" i="26"/>
  <c r="BZ106" i="26"/>
  <c r="BS78" i="26"/>
  <c r="BZ99" i="26"/>
  <c r="BS130" i="26"/>
  <c r="BS135" i="26"/>
  <c r="BZ124" i="26"/>
  <c r="BZ93" i="26"/>
  <c r="BS75" i="26"/>
  <c r="BZ76" i="26"/>
  <c r="BS133" i="26"/>
  <c r="BZ111" i="26"/>
  <c r="BS108" i="26"/>
  <c r="BZ108" i="26"/>
  <c r="BZ128" i="26"/>
  <c r="BZ133" i="26"/>
  <c r="BZ120" i="26"/>
  <c r="BZ137" i="26"/>
  <c r="BZ86" i="26"/>
  <c r="BS89" i="26"/>
  <c r="AY36" i="25"/>
  <c r="BI71" i="25"/>
  <c r="BZ64" i="25"/>
  <c r="BS72" i="25"/>
  <c r="BZ87" i="26"/>
  <c r="AF83" i="26"/>
  <c r="AT26" i="25"/>
  <c r="O18" i="25"/>
  <c r="AT58" i="25"/>
  <c r="BZ89" i="25"/>
  <c r="AD18" i="26"/>
  <c r="AB18" i="26"/>
  <c r="AB20" i="26"/>
  <c r="AN17" i="26"/>
  <c r="AL20" i="26"/>
  <c r="AN19" i="26"/>
  <c r="AL17" i="26"/>
  <c r="AD17" i="26"/>
  <c r="AB17" i="26"/>
  <c r="AN18" i="26"/>
  <c r="AB19" i="26"/>
  <c r="AL19" i="26"/>
  <c r="AD20" i="26"/>
  <c r="AN20" i="26"/>
  <c r="AD19" i="26"/>
  <c r="AL18" i="26"/>
  <c r="BI51" i="26"/>
  <c r="BI14" i="26"/>
  <c r="BD5" i="26"/>
  <c r="AT5" i="26"/>
  <c r="BD16" i="26"/>
  <c r="AT16" i="26"/>
  <c r="BI13" i="26"/>
  <c r="AY13" i="26"/>
  <c r="AY12" i="26"/>
  <c r="BI21" i="26"/>
  <c r="BI19" i="26"/>
  <c r="AY18" i="26"/>
  <c r="O18" i="26"/>
  <c r="AT15" i="26"/>
  <c r="BI12" i="26"/>
  <c r="AY11" i="26"/>
  <c r="AY10" i="26"/>
  <c r="AY9" i="26"/>
  <c r="AY7" i="26"/>
  <c r="BD4" i="26"/>
  <c r="AT4" i="26"/>
  <c r="BI16" i="26"/>
  <c r="BD13" i="26"/>
  <c r="AT12" i="26"/>
  <c r="AT20" i="26"/>
  <c r="BI18" i="26"/>
  <c r="BD17" i="26"/>
  <c r="BD15" i="26"/>
  <c r="AT14" i="26"/>
  <c r="BI11" i="26"/>
  <c r="BI10" i="26"/>
  <c r="BI8" i="26"/>
  <c r="BI7" i="26"/>
  <c r="AY6" i="26"/>
  <c r="BI6" i="26"/>
  <c r="AY5" i="26"/>
  <c r="AT23" i="26"/>
  <c r="BD21" i="26"/>
  <c r="AT18" i="26"/>
  <c r="AT10" i="26"/>
  <c r="AT7" i="26"/>
  <c r="BI4" i="26"/>
  <c r="AY4" i="26"/>
  <c r="AY16" i="26"/>
  <c r="BI17" i="26"/>
  <c r="AY17" i="26"/>
  <c r="O17" i="26"/>
  <c r="BI15" i="26"/>
  <c r="AY14" i="26"/>
  <c r="BD7" i="26"/>
  <c r="AT6" i="26"/>
  <c r="AT8" i="26"/>
  <c r="AT22" i="26"/>
  <c r="BD37" i="26"/>
  <c r="AT11" i="26"/>
  <c r="AT27" i="26"/>
  <c r="AT34" i="26"/>
  <c r="BD12" i="26"/>
  <c r="AY42" i="26"/>
  <c r="AY22" i="26"/>
  <c r="AY38" i="26"/>
  <c r="AT141" i="26"/>
  <c r="BI141" i="26"/>
  <c r="BI137" i="26"/>
  <c r="AY126" i="26"/>
  <c r="AT137" i="26"/>
  <c r="BD132" i="26"/>
  <c r="AY117" i="26"/>
  <c r="BD140" i="26"/>
  <c r="AY142" i="26"/>
  <c r="AT121" i="26"/>
  <c r="AT134" i="26"/>
  <c r="BI117" i="26"/>
  <c r="AY144" i="26"/>
  <c r="AY120" i="26"/>
  <c r="AT109" i="26"/>
  <c r="BD131" i="26"/>
  <c r="BD135" i="26"/>
  <c r="BD106" i="26"/>
  <c r="BI112" i="26"/>
  <c r="BI96" i="26"/>
  <c r="AY98" i="26"/>
  <c r="BI102" i="26"/>
  <c r="BI76" i="26"/>
  <c r="BD95" i="26"/>
  <c r="AT86" i="26"/>
  <c r="AY108" i="26"/>
  <c r="BI90" i="26"/>
  <c r="AT92" i="26"/>
  <c r="AY105" i="26"/>
  <c r="AY91" i="26"/>
  <c r="AY74" i="26"/>
  <c r="BD91" i="26"/>
  <c r="BI89" i="26"/>
  <c r="AT69" i="26"/>
  <c r="AT61" i="26"/>
  <c r="BI67" i="26"/>
  <c r="AY90" i="26"/>
  <c r="AY89" i="26"/>
  <c r="AY73" i="26"/>
  <c r="AY63" i="26"/>
  <c r="AT81" i="26"/>
  <c r="BD87" i="26"/>
  <c r="BD67" i="26"/>
  <c r="BI59" i="26"/>
  <c r="BD55" i="26"/>
  <c r="BD48" i="26"/>
  <c r="AT38" i="26"/>
  <c r="BD10" i="26"/>
  <c r="BI46" i="26"/>
  <c r="BI36" i="26"/>
  <c r="AT52" i="26"/>
  <c r="AT59" i="26"/>
  <c r="BD58" i="26"/>
  <c r="AY48" i="26"/>
  <c r="BI34" i="26"/>
  <c r="BD39" i="26"/>
  <c r="BD38" i="26"/>
  <c r="AY26" i="26"/>
  <c r="AY45" i="26"/>
  <c r="BI52" i="26"/>
  <c r="AY23" i="26"/>
  <c r="AY28" i="26"/>
  <c r="BD32" i="26"/>
  <c r="BI22" i="26"/>
  <c r="BD145" i="26"/>
  <c r="BI145" i="26"/>
  <c r="AY130" i="26"/>
  <c r="BI146" i="26"/>
  <c r="AY135" i="26"/>
  <c r="AT128" i="26"/>
  <c r="BD144" i="26"/>
  <c r="AT123" i="26"/>
  <c r="BI129" i="26"/>
  <c r="BI130" i="26"/>
  <c r="AY146" i="26"/>
  <c r="BI100" i="26"/>
  <c r="AY127" i="26"/>
  <c r="BD113" i="26"/>
  <c r="AT104" i="26"/>
  <c r="AY119" i="26"/>
  <c r="AT113" i="26"/>
  <c r="BD109" i="26"/>
  <c r="AY102" i="26"/>
  <c r="AY109" i="26"/>
  <c r="BD108" i="26"/>
  <c r="BI81" i="26"/>
  <c r="BD119" i="26"/>
  <c r="AT91" i="26"/>
  <c r="BI114" i="26"/>
  <c r="BD101" i="26"/>
  <c r="AT96" i="26"/>
  <c r="AT119" i="26"/>
  <c r="BI95" i="26"/>
  <c r="BI85" i="26"/>
  <c r="AY95" i="26"/>
  <c r="AT77" i="26"/>
  <c r="AY78" i="26"/>
  <c r="AT65" i="26"/>
  <c r="AT80" i="26"/>
  <c r="BI63" i="26"/>
  <c r="BD83" i="26"/>
  <c r="AY79" i="26"/>
  <c r="AY67" i="26"/>
  <c r="BI55" i="26"/>
  <c r="AY85" i="26"/>
  <c r="AT76" i="26"/>
  <c r="BD84" i="26"/>
  <c r="BI54" i="26"/>
  <c r="BD52" i="26"/>
  <c r="AT44" i="26"/>
  <c r="BD29" i="26"/>
  <c r="BD63" i="26"/>
  <c r="BI40" i="26"/>
  <c r="AY32" i="26"/>
  <c r="AT48" i="26"/>
  <c r="AY55" i="26"/>
  <c r="AY52" i="26"/>
  <c r="BD61" i="26"/>
  <c r="BI31" i="26"/>
  <c r="AT24" i="26"/>
  <c r="AY19" i="26"/>
  <c r="AT33" i="26"/>
  <c r="O20" i="26"/>
  <c r="BD27" i="26"/>
  <c r="O19" i="26"/>
  <c r="BD45" i="26"/>
  <c r="BD18" i="26"/>
  <c r="BD30" i="26"/>
  <c r="AT144" i="26"/>
  <c r="AY132" i="26"/>
  <c r="BD139" i="26"/>
  <c r="BI133" i="26"/>
  <c r="AY115" i="26"/>
  <c r="BI121" i="26"/>
  <c r="BD122" i="26"/>
  <c r="BI124" i="26"/>
  <c r="BI99" i="26"/>
  <c r="AY121" i="26"/>
  <c r="AT107" i="26"/>
  <c r="AY143" i="26"/>
  <c r="AT110" i="26"/>
  <c r="BI105" i="26"/>
  <c r="AY107" i="26"/>
  <c r="AY103" i="26"/>
  <c r="BI74" i="26"/>
  <c r="BI109" i="26"/>
  <c r="AY100" i="26"/>
  <c r="AY113" i="26"/>
  <c r="BI92" i="26"/>
  <c r="BI72" i="26"/>
  <c r="AT72" i="26"/>
  <c r="BD82" i="26"/>
  <c r="BI53" i="26"/>
  <c r="AY58" i="26"/>
  <c r="BI37" i="26"/>
  <c r="AY54" i="26"/>
  <c r="BI50" i="26"/>
  <c r="AT21" i="26"/>
  <c r="AT35" i="26"/>
  <c r="BD20" i="26"/>
  <c r="AY24" i="26"/>
  <c r="BD19" i="26"/>
  <c r="AY37" i="26"/>
  <c r="AT143" i="26"/>
  <c r="BI140" i="26"/>
  <c r="AT131" i="26"/>
  <c r="BD138" i="26"/>
  <c r="BI139" i="26"/>
  <c r="BD127" i="26"/>
  <c r="BI120" i="26"/>
  <c r="AT120" i="26"/>
  <c r="BD123" i="26"/>
  <c r="BI98" i="26"/>
  <c r="AT118" i="26"/>
  <c r="AT105" i="26"/>
  <c r="BI138" i="26"/>
  <c r="AT97" i="26"/>
  <c r="BI20" i="26"/>
  <c r="BI5" i="26"/>
  <c r="BD22" i="26"/>
  <c r="AY40" i="26"/>
  <c r="AT26" i="26"/>
  <c r="BI24" i="26"/>
  <c r="AY21" i="26"/>
  <c r="BD40" i="26"/>
  <c r="AT142" i="26"/>
  <c r="AT139" i="26"/>
  <c r="AT129" i="26"/>
  <c r="BD137" i="26"/>
  <c r="BD129" i="26"/>
  <c r="BD143" i="26"/>
  <c r="BD118" i="26"/>
  <c r="AT117" i="26"/>
  <c r="AY145" i="26"/>
  <c r="AT146" i="26"/>
  <c r="AT116" i="26"/>
  <c r="AT103" i="26"/>
  <c r="AT136" i="26"/>
  <c r="AT122" i="26"/>
  <c r="BI101" i="26"/>
  <c r="AT100" i="26"/>
  <c r="AY88" i="26"/>
  <c r="BI107" i="26"/>
  <c r="AT87" i="26"/>
  <c r="AY104" i="26"/>
  <c r="AT95" i="26"/>
  <c r="BI108" i="26"/>
  <c r="BD90" i="26"/>
  <c r="AY94" i="26"/>
  <c r="BI70" i="26"/>
  <c r="AT67" i="26"/>
  <c r="BD71" i="26"/>
  <c r="BI60" i="26"/>
  <c r="AY82" i="26"/>
  <c r="AY66" i="26"/>
  <c r="BI84" i="26"/>
  <c r="BD81" i="26"/>
  <c r="BI83" i="26"/>
  <c r="AY56" i="26"/>
  <c r="AT46" i="26"/>
  <c r="AT19" i="26"/>
  <c r="BI47" i="26"/>
  <c r="AY34" i="26"/>
  <c r="BD43" i="26"/>
  <c r="AT41" i="26"/>
  <c r="BI41" i="26"/>
  <c r="BD25" i="26"/>
  <c r="AT32" i="26"/>
  <c r="AY46" i="26"/>
  <c r="BD23" i="26"/>
  <c r="AY8" i="26"/>
  <c r="BD46" i="26"/>
  <c r="AY29" i="26"/>
  <c r="AY39" i="26"/>
  <c r="BD26" i="26"/>
  <c r="BI23" i="26"/>
  <c r="AY47" i="26"/>
  <c r="AT140" i="26"/>
  <c r="AT138" i="26"/>
  <c r="AY128" i="26"/>
  <c r="BI136" i="26"/>
  <c r="BD128" i="26"/>
  <c r="BD142" i="26"/>
  <c r="AY138" i="26"/>
  <c r="AT115" i="26"/>
  <c r="AY133" i="26"/>
  <c r="AY140" i="26"/>
  <c r="BD114" i="26"/>
  <c r="AT102" i="26"/>
  <c r="AT126" i="26"/>
  <c r="BI118" i="26"/>
  <c r="BD99" i="26"/>
  <c r="BD117" i="26"/>
  <c r="BI82" i="26"/>
  <c r="AY99" i="26"/>
  <c r="AT85" i="26"/>
  <c r="BI103" i="26"/>
  <c r="AT94" i="26"/>
  <c r="BI104" i="26"/>
  <c r="AY87" i="26"/>
  <c r="AY93" i="26"/>
  <c r="BD86" i="26"/>
  <c r="AT66" i="26"/>
  <c r="AT71" i="26"/>
  <c r="BD89" i="26"/>
  <c r="BD80" i="26"/>
  <c r="AY65" i="26"/>
  <c r="AY72" i="26"/>
  <c r="AY80" i="26"/>
  <c r="BD73" i="26"/>
  <c r="AT55" i="26"/>
  <c r="AT45" i="26"/>
  <c r="AT17" i="26"/>
  <c r="BI45" i="26"/>
  <c r="AY33" i="26"/>
  <c r="BD41" i="26"/>
  <c r="BD57" i="26"/>
  <c r="BD47" i="26"/>
  <c r="AY27" i="26"/>
  <c r="AY36" i="26"/>
  <c r="AT78" i="26"/>
  <c r="BD11" i="26"/>
  <c r="AY30" i="26"/>
  <c r="BD62" i="26"/>
  <c r="AY43" i="26"/>
  <c r="BD42" i="26"/>
  <c r="BD24" i="26"/>
  <c r="BI9" i="26"/>
  <c r="AT31" i="26"/>
  <c r="BI28" i="26"/>
  <c r="AT25" i="26"/>
  <c r="AY137" i="26"/>
  <c r="BD133" i="26"/>
  <c r="AT127" i="26"/>
  <c r="AY136" i="26"/>
  <c r="BD121" i="26"/>
  <c r="BD141" i="26"/>
  <c r="AT135" i="26"/>
  <c r="AT130" i="26"/>
  <c r="AY122" i="26"/>
  <c r="BD136" i="26"/>
  <c r="BD112" i="26"/>
  <c r="AT101" i="26"/>
  <c r="BD107" i="26"/>
  <c r="BD97" i="26"/>
  <c r="BI113" i="26"/>
  <c r="BI80" i="26"/>
  <c r="BI97" i="26"/>
  <c r="AT84" i="26"/>
  <c r="AY97" i="26"/>
  <c r="AT93" i="26"/>
  <c r="BD102" i="26"/>
  <c r="AY77" i="26"/>
  <c r="AY92" i="26"/>
  <c r="AY84" i="26"/>
  <c r="AT64" i="26"/>
  <c r="BI68" i="26"/>
  <c r="AT88" i="26"/>
  <c r="AY64" i="26"/>
  <c r="BD59" i="26"/>
  <c r="AY70" i="26"/>
  <c r="AT73" i="26"/>
  <c r="BD54" i="26"/>
  <c r="AT42" i="26"/>
  <c r="BI44" i="26"/>
  <c r="BD56" i="26"/>
  <c r="BI27" i="26"/>
  <c r="AT13" i="26"/>
  <c r="BD36" i="26"/>
  <c r="AY44" i="26"/>
  <c r="BI29" i="26"/>
  <c r="BD146" i="26"/>
  <c r="BI132" i="26"/>
  <c r="AY125" i="26"/>
  <c r="BI135" i="26"/>
  <c r="BD120" i="26"/>
  <c r="BI131" i="26"/>
  <c r="BD134" i="26"/>
  <c r="BD125" i="26"/>
  <c r="BD116" i="26"/>
  <c r="BD130" i="26"/>
  <c r="BD111" i="26"/>
  <c r="AY129" i="26"/>
  <c r="AT114" i="26"/>
  <c r="AT99" i="26"/>
  <c r="AY139" i="26"/>
  <c r="AY111" i="26"/>
  <c r="BI78" i="26"/>
  <c r="BI26" i="26"/>
  <c r="BD14" i="26"/>
  <c r="AY25" i="26"/>
  <c r="AT9" i="26"/>
  <c r="BI49" i="26"/>
  <c r="BI144" i="26"/>
  <c r="AT145" i="26"/>
  <c r="AY124" i="26"/>
  <c r="BI134" i="26"/>
  <c r="AY118" i="26"/>
  <c r="AY131" i="26"/>
  <c r="BI128" i="26"/>
  <c r="AY141" i="26"/>
  <c r="BI115" i="26"/>
  <c r="AT124" i="26"/>
  <c r="BD110" i="26"/>
  <c r="BI126" i="26"/>
  <c r="AT112" i="26"/>
  <c r="AY114" i="26"/>
  <c r="BI123" i="26"/>
  <c r="AT106" i="26"/>
  <c r="BI77" i="26"/>
  <c r="BD93" i="26"/>
  <c r="AY112" i="26"/>
  <c r="BI91" i="26"/>
  <c r="AT79" i="26"/>
  <c r="BI94" i="26"/>
  <c r="AT75" i="26"/>
  <c r="AY83" i="26"/>
  <c r="BD76" i="26"/>
  <c r="AT62" i="26"/>
  <c r="BI65" i="26"/>
  <c r="BD70" i="26"/>
  <c r="AT74" i="26"/>
  <c r="AY61" i="26"/>
  <c r="BI79" i="26"/>
  <c r="BD68" i="26"/>
  <c r="BI57" i="26"/>
  <c r="BD51" i="26"/>
  <c r="AT39" i="26"/>
  <c r="BD8" i="26"/>
  <c r="BI39" i="26"/>
  <c r="AT53" i="26"/>
  <c r="AT57" i="26"/>
  <c r="AY51" i="26"/>
  <c r="BI35" i="26"/>
  <c r="AT29" i="26"/>
  <c r="BI48" i="26"/>
  <c r="BI142" i="26"/>
  <c r="BD28" i="26"/>
  <c r="BI25" i="26"/>
  <c r="AY15" i="26"/>
  <c r="AT30" i="26"/>
  <c r="AY20" i="26"/>
  <c r="BI143" i="26"/>
  <c r="AT133" i="26"/>
  <c r="AY123" i="26"/>
  <c r="AY134" i="26"/>
  <c r="AY116" i="26"/>
  <c r="AT125" i="26"/>
  <c r="BD126" i="26"/>
  <c r="AT132" i="26"/>
  <c r="AY106" i="26"/>
  <c r="BI122" i="26"/>
  <c r="AT108" i="26"/>
  <c r="BD124" i="26"/>
  <c r="AT111" i="26"/>
  <c r="AY110" i="26"/>
  <c r="BD115" i="26"/>
  <c r="BD104" i="26"/>
  <c r="BI75" i="26"/>
  <c r="BD92" i="26"/>
  <c r="BI110" i="26"/>
  <c r="BI116" i="26"/>
  <c r="BI125" i="26"/>
  <c r="BI93" i="26"/>
  <c r="BI73" i="26"/>
  <c r="BD77" i="26"/>
  <c r="BD72" i="26"/>
  <c r="AT60" i="26"/>
  <c r="BI64" i="26"/>
  <c r="BI69" i="26"/>
  <c r="AT70" i="26"/>
  <c r="AY60" i="26"/>
  <c r="BD78" i="26"/>
  <c r="BD66" i="26"/>
  <c r="BI56" i="26"/>
  <c r="BD50" i="26"/>
  <c r="AT37" i="26"/>
  <c r="BD6" i="26"/>
  <c r="BI38" i="26"/>
  <c r="AT51" i="26"/>
  <c r="AT56" i="26"/>
  <c r="AY50" i="26"/>
  <c r="BI33" i="26"/>
  <c r="BD33" i="26"/>
  <c r="AT90" i="26"/>
  <c r="AY75" i="26"/>
  <c r="BI62" i="26"/>
  <c r="AY96" i="26"/>
  <c r="AY69" i="26"/>
  <c r="AY71" i="26"/>
  <c r="BD65" i="26"/>
  <c r="BD49" i="26"/>
  <c r="AT36" i="26"/>
  <c r="AY59" i="26"/>
  <c r="AT50" i="26"/>
  <c r="AY49" i="26"/>
  <c r="BI32" i="26"/>
  <c r="BD34" i="26"/>
  <c r="AT68" i="26"/>
  <c r="BD94" i="26"/>
  <c r="AY101" i="26"/>
  <c r="AT63" i="26"/>
  <c r="AY62" i="26"/>
  <c r="AT54" i="26"/>
  <c r="BD60" i="26"/>
  <c r="BI42" i="26"/>
  <c r="AT89" i="26"/>
  <c r="BD98" i="26"/>
  <c r="AY81" i="26"/>
  <c r="BI88" i="26"/>
  <c r="AT47" i="26"/>
  <c r="AT49" i="26"/>
  <c r="BD100" i="26"/>
  <c r="AY57" i="26"/>
  <c r="AT83" i="26"/>
  <c r="BD75" i="26"/>
  <c r="BI66" i="26"/>
  <c r="BI86" i="26"/>
  <c r="AT40" i="26"/>
  <c r="AT58" i="26"/>
  <c r="AY76" i="26"/>
  <c r="AY68" i="26"/>
  <c r="BI119" i="26"/>
  <c r="BD105" i="26"/>
  <c r="BI71" i="26"/>
  <c r="BI61" i="26"/>
  <c r="AT82" i="26"/>
  <c r="BD31" i="26"/>
  <c r="AT43" i="26"/>
  <c r="AY31" i="26"/>
  <c r="BD79" i="26"/>
  <c r="BI111" i="26"/>
  <c r="BI30" i="26"/>
  <c r="BD103" i="26"/>
  <c r="BD96" i="26"/>
  <c r="BD85" i="26"/>
  <c r="AY86" i="26"/>
  <c r="BD69" i="26"/>
  <c r="BD9" i="26"/>
  <c r="AY53" i="26"/>
  <c r="BD44" i="26"/>
  <c r="BD88" i="26"/>
  <c r="AY41" i="26"/>
  <c r="BI127" i="26"/>
  <c r="BI106" i="26"/>
  <c r="AT98" i="26"/>
  <c r="BD74" i="26"/>
  <c r="BI87" i="26"/>
  <c r="BD64" i="26"/>
  <c r="BD53" i="26"/>
  <c r="BI43" i="26"/>
  <c r="BD35" i="26"/>
  <c r="BI58" i="26"/>
  <c r="AY35" i="26"/>
  <c r="AF74" i="26"/>
  <c r="AS7" i="25"/>
  <c r="BH12" i="26"/>
  <c r="BC7" i="26"/>
  <c r="AS7" i="26"/>
  <c r="AS6" i="26"/>
  <c r="AS4" i="26"/>
  <c r="BC15" i="26"/>
  <c r="BH11" i="26"/>
  <c r="BH5" i="26"/>
  <c r="BH4" i="26"/>
  <c r="BH9" i="26"/>
  <c r="AX5" i="26"/>
  <c r="AS14" i="26"/>
  <c r="AS11" i="26"/>
  <c r="AX9" i="26"/>
  <c r="BC8" i="26"/>
  <c r="AX6" i="26"/>
  <c r="AX4" i="26"/>
  <c r="BC12" i="26"/>
  <c r="BH10" i="26"/>
  <c r="AX10" i="26"/>
  <c r="BC9" i="26"/>
  <c r="BC6" i="26"/>
  <c r="BC4" i="26"/>
  <c r="AS9" i="26"/>
  <c r="AX8" i="26"/>
  <c r="BC11" i="26"/>
  <c r="AX135" i="26"/>
  <c r="BH139" i="26"/>
  <c r="BC134" i="26"/>
  <c r="BH128" i="26"/>
  <c r="BC130" i="26"/>
  <c r="BH144" i="26"/>
  <c r="AS127" i="26"/>
  <c r="AX124" i="26"/>
  <c r="BH123" i="26"/>
  <c r="BH112" i="26"/>
  <c r="AS123" i="26"/>
  <c r="AX141" i="26"/>
  <c r="BC102" i="26"/>
  <c r="AX117" i="26"/>
  <c r="AS146" i="26"/>
  <c r="BH121" i="26"/>
  <c r="BC113" i="26"/>
  <c r="AX123" i="26"/>
  <c r="BH102" i="26"/>
  <c r="AX113" i="26"/>
  <c r="BH118" i="26"/>
  <c r="BC99" i="26"/>
  <c r="AS105" i="26"/>
  <c r="BC84" i="26"/>
  <c r="AS75" i="26"/>
  <c r="BH82" i="26"/>
  <c r="BC94" i="26"/>
  <c r="AX104" i="26"/>
  <c r="BH85" i="26"/>
  <c r="AX76" i="26"/>
  <c r="BC88" i="26"/>
  <c r="AS73" i="26"/>
  <c r="AS95" i="26"/>
  <c r="BH57" i="26"/>
  <c r="AS68" i="26"/>
  <c r="AS60" i="26"/>
  <c r="AS84" i="26"/>
  <c r="AS92" i="26"/>
  <c r="BH73" i="26"/>
  <c r="AX63" i="26"/>
  <c r="AX72" i="26"/>
  <c r="AX95" i="26"/>
  <c r="BC65" i="26"/>
  <c r="AS57" i="26"/>
  <c r="BH33" i="26"/>
  <c r="AX23" i="26"/>
  <c r="AX13" i="26"/>
  <c r="BC54" i="26"/>
  <c r="AS45" i="26"/>
  <c r="BC31" i="26"/>
  <c r="BH42" i="26"/>
  <c r="AX33" i="26"/>
  <c r="AX46" i="26"/>
  <c r="AX54" i="26"/>
  <c r="BC57" i="26"/>
  <c r="BH65" i="26"/>
  <c r="BC40" i="26"/>
  <c r="AS32" i="26"/>
  <c r="BH8" i="26"/>
  <c r="AX17" i="26"/>
  <c r="BC21" i="26"/>
  <c r="AS26" i="26"/>
  <c r="BH43" i="26"/>
  <c r="AX134" i="26"/>
  <c r="AX139" i="26"/>
  <c r="AS134" i="26"/>
  <c r="BC127" i="26"/>
  <c r="AS130" i="26"/>
  <c r="BH143" i="26"/>
  <c r="BC146" i="26"/>
  <c r="BC123" i="26"/>
  <c r="AS122" i="26"/>
  <c r="BH111" i="26"/>
  <c r="BC121" i="26"/>
  <c r="BH137" i="26"/>
  <c r="BC101" i="26"/>
  <c r="BC116" i="26"/>
  <c r="AX144" i="26"/>
  <c r="AX121" i="26"/>
  <c r="BC112" i="26"/>
  <c r="AX119" i="26"/>
  <c r="BH101" i="26"/>
  <c r="AX105" i="26"/>
  <c r="AS113" i="26"/>
  <c r="BC97" i="26"/>
  <c r="AS101" i="26"/>
  <c r="BC83" i="26"/>
  <c r="AS74" i="26"/>
  <c r="BC119" i="26"/>
  <c r="BC93" i="26"/>
  <c r="AX97" i="26"/>
  <c r="BH84" i="26"/>
  <c r="AX75" i="26"/>
  <c r="BH96" i="26"/>
  <c r="AS72" i="26"/>
  <c r="AS93" i="26"/>
  <c r="BH56" i="26"/>
  <c r="AS67" i="26"/>
  <c r="BC82" i="26"/>
  <c r="BH78" i="26"/>
  <c r="AX91" i="26"/>
  <c r="AX73" i="26"/>
  <c r="AX62" i="26"/>
  <c r="AX85" i="26"/>
  <c r="AX93" i="26"/>
  <c r="BC64" i="26"/>
  <c r="AS56" i="26"/>
  <c r="BH32" i="26"/>
  <c r="AX22" i="26"/>
  <c r="AX12" i="26"/>
  <c r="BC52" i="26"/>
  <c r="AS44" i="26"/>
  <c r="BH62" i="26"/>
  <c r="BH40" i="26"/>
  <c r="AX32" i="26"/>
  <c r="AX45" i="26"/>
  <c r="BH53" i="26"/>
  <c r="BC56" i="26"/>
  <c r="BH63" i="26"/>
  <c r="BC39" i="26"/>
  <c r="AS30" i="26"/>
  <c r="BC22" i="26"/>
  <c r="AX40" i="26"/>
  <c r="AX24" i="26"/>
  <c r="BC32" i="26"/>
  <c r="AS17" i="26"/>
  <c r="BC25" i="26"/>
  <c r="BH31" i="26"/>
  <c r="BC33" i="26"/>
  <c r="AS144" i="26"/>
  <c r="BH138" i="26"/>
  <c r="BH145" i="26"/>
  <c r="BC144" i="26"/>
  <c r="AS129" i="26"/>
  <c r="BH142" i="26"/>
  <c r="AS145" i="26"/>
  <c r="BH122" i="26"/>
  <c r="BC117" i="26"/>
  <c r="BH110" i="26"/>
  <c r="BC120" i="26"/>
  <c r="BC109" i="26"/>
  <c r="AS100" i="26"/>
  <c r="BH115" i="26"/>
  <c r="AX140" i="26"/>
  <c r="BH120" i="26"/>
  <c r="BC111" i="26"/>
  <c r="BH109" i="26"/>
  <c r="AX100" i="26"/>
  <c r="AX101" i="26"/>
  <c r="AS108" i="26"/>
  <c r="AS97" i="26"/>
  <c r="BC91" i="26"/>
  <c r="AS82" i="26"/>
  <c r="AX132" i="26"/>
  <c r="AS111" i="26"/>
  <c r="BC92" i="26"/>
  <c r="BC96" i="26"/>
  <c r="BH83" i="26"/>
  <c r="AS137" i="26"/>
  <c r="AX86" i="26"/>
  <c r="AS71" i="26"/>
  <c r="AX87" i="26"/>
  <c r="AX84" i="26"/>
  <c r="AS66" i="26"/>
  <c r="BC71" i="26"/>
  <c r="BC70" i="26"/>
  <c r="AS90" i="26"/>
  <c r="AX69" i="26"/>
  <c r="AX61" i="26"/>
  <c r="AS79" i="26"/>
  <c r="BC75" i="26"/>
  <c r="BC63" i="26"/>
  <c r="AS54" i="26"/>
  <c r="BH30" i="26"/>
  <c r="AX21" i="26"/>
  <c r="BH7" i="26"/>
  <c r="BC51" i="26"/>
  <c r="AS42" i="26"/>
  <c r="AX59" i="26"/>
  <c r="BH39" i="26"/>
  <c r="BH52" i="26"/>
  <c r="AX44" i="26"/>
  <c r="AS43" i="26"/>
  <c r="AX53" i="26"/>
  <c r="BC59" i="26"/>
  <c r="BC38" i="26"/>
  <c r="AS10" i="26"/>
  <c r="BH18" i="26"/>
  <c r="AX25" i="26"/>
  <c r="BH41" i="26"/>
  <c r="AX29" i="26"/>
  <c r="AS50" i="26"/>
  <c r="BH6" i="26"/>
  <c r="BH16" i="26"/>
  <c r="AS25" i="26"/>
  <c r="AX37" i="26"/>
  <c r="BH13" i="26"/>
  <c r="AS23" i="26"/>
  <c r="AX19" i="26"/>
  <c r="AX146" i="26"/>
  <c r="AS143" i="26"/>
  <c r="AX138" i="26"/>
  <c r="BC133" i="26"/>
  <c r="BC143" i="26"/>
  <c r="AS126" i="26"/>
  <c r="BH141" i="26"/>
  <c r="AX133" i="26"/>
  <c r="AS121" i="26"/>
  <c r="BH116" i="26"/>
  <c r="AX109" i="26"/>
  <c r="BC145" i="26"/>
  <c r="BC108" i="26"/>
  <c r="AS99" i="26"/>
  <c r="AX115" i="26"/>
  <c r="BC137" i="26"/>
  <c r="AX120" i="26"/>
  <c r="BC110" i="26"/>
  <c r="BH108" i="26"/>
  <c r="AX99" i="26"/>
  <c r="BC98" i="26"/>
  <c r="AS104" i="26"/>
  <c r="AX118" i="26"/>
  <c r="BC90" i="26"/>
  <c r="AS81" i="26"/>
  <c r="AX111" i="26"/>
  <c r="AS109" i="26"/>
  <c r="AS91" i="26"/>
  <c r="BH91" i="26"/>
  <c r="AX82" i="26"/>
  <c r="AX131" i="26"/>
  <c r="AS83" i="26"/>
  <c r="AS88" i="26"/>
  <c r="AS85" i="26"/>
  <c r="BH80" i="26"/>
  <c r="AS65" i="26"/>
  <c r="BH68" i="26"/>
  <c r="BH69" i="26"/>
  <c r="AX89" i="26"/>
  <c r="AX68" i="26"/>
  <c r="AX60" i="26"/>
  <c r="BC78" i="26"/>
  <c r="AX70" i="26"/>
  <c r="BC62" i="26"/>
  <c r="BH60" i="26"/>
  <c r="BH28" i="26"/>
  <c r="AX20" i="26"/>
  <c r="BH66" i="26"/>
  <c r="BC50" i="26"/>
  <c r="AS40" i="26"/>
  <c r="BC53" i="26"/>
  <c r="BH38" i="26"/>
  <c r="BH51" i="26"/>
  <c r="AX42" i="26"/>
  <c r="AS41" i="26"/>
  <c r="AX52" i="26"/>
  <c r="BC47" i="26"/>
  <c r="BC37" i="26"/>
  <c r="BC14" i="26"/>
  <c r="AS48" i="26"/>
  <c r="AX145" i="26"/>
  <c r="AS142" i="26"/>
  <c r="BC136" i="26"/>
  <c r="BH132" i="26"/>
  <c r="BC142" i="26"/>
  <c r="AS124" i="26"/>
  <c r="BH140" i="26"/>
  <c r="BH126" i="26"/>
  <c r="AS120" i="26"/>
  <c r="AX116" i="26"/>
  <c r="AX142" i="26"/>
  <c r="AS138" i="26"/>
  <c r="BC107" i="26"/>
  <c r="AS98" i="26"/>
  <c r="AX106" i="26"/>
  <c r="AS133" i="26"/>
  <c r="BC118" i="26"/>
  <c r="BH134" i="26"/>
  <c r="BH107" i="26"/>
  <c r="AX98" i="26"/>
  <c r="BH95" i="26"/>
  <c r="AX143" i="26"/>
  <c r="AS114" i="26"/>
  <c r="BC89" i="26"/>
  <c r="AS80" i="26"/>
  <c r="AS106" i="26"/>
  <c r="BC106" i="26"/>
  <c r="AS115" i="26"/>
  <c r="BH90" i="26"/>
  <c r="AX81" i="26"/>
  <c r="AS117" i="26"/>
  <c r="BH81" i="26"/>
  <c r="AS87" i="26"/>
  <c r="AX74" i="26"/>
  <c r="BH77" i="26"/>
  <c r="AS64" i="26"/>
  <c r="BH67" i="26"/>
  <c r="AS55" i="26"/>
  <c r="AX83" i="26"/>
  <c r="AX67" i="26"/>
  <c r="BH88" i="26"/>
  <c r="BH76" i="26"/>
  <c r="BC69" i="26"/>
  <c r="BC61" i="26"/>
  <c r="AX43" i="26"/>
  <c r="BH27" i="26"/>
  <c r="AX18" i="26"/>
  <c r="AX58" i="26"/>
  <c r="BC49" i="26"/>
  <c r="AS39" i="26"/>
  <c r="BH47" i="26"/>
  <c r="BH37" i="26"/>
  <c r="BH50" i="26"/>
  <c r="BH61" i="26"/>
  <c r="BC35" i="26"/>
  <c r="AX51" i="26"/>
  <c r="BC46" i="26"/>
  <c r="BC36" i="26"/>
  <c r="AS12" i="26"/>
  <c r="BH19" i="26"/>
  <c r="BC27" i="26"/>
  <c r="AS18" i="26"/>
  <c r="AX28" i="26"/>
  <c r="BC18" i="26"/>
  <c r="BC16" i="26"/>
  <c r="BC41" i="26"/>
  <c r="AS22" i="26"/>
  <c r="BC28" i="26"/>
  <c r="BC138" i="26"/>
  <c r="AS140" i="26"/>
  <c r="BC135" i="26"/>
  <c r="BH130" i="26"/>
  <c r="BC140" i="26"/>
  <c r="BH119" i="26"/>
  <c r="BC128" i="26"/>
  <c r="BC125" i="26"/>
  <c r="BH127" i="26"/>
  <c r="BH114" i="26"/>
  <c r="BH129" i="26"/>
  <c r="BH131" i="26"/>
  <c r="BC104" i="26"/>
  <c r="AX122" i="26"/>
  <c r="BH99" i="26"/>
  <c r="AX127" i="26"/>
  <c r="AS116" i="26"/>
  <c r="AX129" i="26"/>
  <c r="BH104" i="26"/>
  <c r="AS125" i="26"/>
  <c r="BH93" i="26"/>
  <c r="AX110" i="26"/>
  <c r="AX107" i="26"/>
  <c r="BC86" i="26"/>
  <c r="AS77" i="26"/>
  <c r="BC100" i="26"/>
  <c r="BH97" i="26"/>
  <c r="AX108" i="26"/>
  <c r="BH87" i="26"/>
  <c r="AX78" i="26"/>
  <c r="AS103" i="26"/>
  <c r="AX79" i="26"/>
  <c r="BC79" i="26"/>
  <c r="BH59" i="26"/>
  <c r="BC72" i="26"/>
  <c r="AS62" i="26"/>
  <c r="AX92" i="26"/>
  <c r="AS96" i="26"/>
  <c r="BC77" i="26"/>
  <c r="AX65" i="26"/>
  <c r="BC74" i="26"/>
  <c r="AX71" i="26"/>
  <c r="BC67" i="26"/>
  <c r="AS59" i="26"/>
  <c r="BH35" i="26"/>
  <c r="BH25" i="26"/>
  <c r="AX15" i="26"/>
  <c r="AX56" i="26"/>
  <c r="AS47" i="26"/>
  <c r="AS37" i="26"/>
  <c r="BH45" i="26"/>
  <c r="AX35" i="26"/>
  <c r="BH48" i="26"/>
  <c r="AX55" i="26"/>
  <c r="BH64" i="26"/>
  <c r="AX49" i="26"/>
  <c r="BC44" i="26"/>
  <c r="AS34" i="26"/>
  <c r="BC13" i="26"/>
  <c r="AS20" i="26"/>
  <c r="AX39" i="26"/>
  <c r="AS19" i="26"/>
  <c r="BH29" i="26"/>
  <c r="AX38" i="26"/>
  <c r="AS52" i="26"/>
  <c r="AX11" i="26"/>
  <c r="BH22" i="26"/>
  <c r="BC29" i="26"/>
  <c r="BC139" i="26"/>
  <c r="BC141" i="26"/>
  <c r="BH133" i="26"/>
  <c r="BC105" i="26"/>
  <c r="AS118" i="26"/>
  <c r="BH94" i="26"/>
  <c r="AS78" i="26"/>
  <c r="BH89" i="26"/>
  <c r="BC81" i="26"/>
  <c r="AX94" i="26"/>
  <c r="AS86" i="26"/>
  <c r="AX41" i="26"/>
  <c r="BC48" i="26"/>
  <c r="BH49" i="26"/>
  <c r="BC45" i="26"/>
  <c r="BH14" i="26"/>
  <c r="AX27" i="26"/>
  <c r="BH20" i="26"/>
  <c r="AS119" i="26"/>
  <c r="BH74" i="26"/>
  <c r="AS58" i="26"/>
  <c r="AS21" i="26"/>
  <c r="BC10" i="26"/>
  <c r="AX26" i="26"/>
  <c r="AX136" i="26"/>
  <c r="AS132" i="26"/>
  <c r="BH125" i="26"/>
  <c r="BC103" i="26"/>
  <c r="BC114" i="26"/>
  <c r="BH92" i="26"/>
  <c r="AS76" i="26"/>
  <c r="BH86" i="26"/>
  <c r="AS70" i="26"/>
  <c r="AX90" i="26"/>
  <c r="BH72" i="26"/>
  <c r="BH34" i="26"/>
  <c r="AS46" i="26"/>
  <c r="AX47" i="26"/>
  <c r="BC42" i="26"/>
  <c r="AS16" i="26"/>
  <c r="AS28" i="26"/>
  <c r="BC23" i="26"/>
  <c r="BC43" i="26"/>
  <c r="AS131" i="26"/>
  <c r="AX36" i="26"/>
  <c r="AS141" i="26"/>
  <c r="BC122" i="26"/>
  <c r="BC115" i="26"/>
  <c r="BH135" i="26"/>
  <c r="AX130" i="26"/>
  <c r="AX114" i="26"/>
  <c r="AX103" i="26"/>
  <c r="AX80" i="26"/>
  <c r="BC73" i="26"/>
  <c r="AS53" i="26"/>
  <c r="BH71" i="26"/>
  <c r="BH26" i="26"/>
  <c r="AS38" i="26"/>
  <c r="BH55" i="26"/>
  <c r="AS35" i="26"/>
  <c r="AX30" i="26"/>
  <c r="BH17" i="26"/>
  <c r="BH15" i="26"/>
  <c r="AS29" i="26"/>
  <c r="BH21" i="26"/>
  <c r="AX125" i="26"/>
  <c r="AX137" i="26"/>
  <c r="BH146" i="26"/>
  <c r="BH113" i="26"/>
  <c r="BH117" i="26"/>
  <c r="BC124" i="26"/>
  <c r="AX102" i="26"/>
  <c r="AX88" i="26"/>
  <c r="AX77" i="26"/>
  <c r="BH58" i="26"/>
  <c r="AS94" i="26"/>
  <c r="BH70" i="26"/>
  <c r="BH24" i="26"/>
  <c r="AS36" i="26"/>
  <c r="BH54" i="26"/>
  <c r="AS33" i="26"/>
  <c r="AS31" i="26"/>
  <c r="BC5" i="26"/>
  <c r="BC19" i="26"/>
  <c r="AS49" i="26"/>
  <c r="BC24" i="26"/>
  <c r="AS51" i="26"/>
  <c r="BC85" i="26"/>
  <c r="AX64" i="26"/>
  <c r="AX34" i="26"/>
  <c r="AS136" i="26"/>
  <c r="BC132" i="26"/>
  <c r="AS139" i="26"/>
  <c r="BH100" i="26"/>
  <c r="BH105" i="26"/>
  <c r="AS110" i="26"/>
  <c r="AS102" i="26"/>
  <c r="AS112" i="26"/>
  <c r="BC76" i="26"/>
  <c r="BC80" i="26"/>
  <c r="BC68" i="26"/>
  <c r="AX16" i="26"/>
  <c r="BH46" i="26"/>
  <c r="BC34" i="26"/>
  <c r="AS5" i="26"/>
  <c r="BC30" i="26"/>
  <c r="AS24" i="26"/>
  <c r="AS107" i="26"/>
  <c r="AS135" i="26"/>
  <c r="AS128" i="26"/>
  <c r="BC126" i="26"/>
  <c r="BH98" i="26"/>
  <c r="BH103" i="26"/>
  <c r="BH106" i="26"/>
  <c r="BC95" i="26"/>
  <c r="AS89" i="26"/>
  <c r="AS69" i="26"/>
  <c r="BH75" i="26"/>
  <c r="BC66" i="26"/>
  <c r="AX14" i="26"/>
  <c r="BH44" i="26"/>
  <c r="BC58" i="26"/>
  <c r="AS13" i="26"/>
  <c r="AS8" i="26"/>
  <c r="BH23" i="26"/>
  <c r="BH124" i="26"/>
  <c r="AS61" i="26"/>
  <c r="AX48" i="26"/>
  <c r="BC26" i="26"/>
  <c r="BC131" i="26"/>
  <c r="AX126" i="26"/>
  <c r="BH136" i="26"/>
  <c r="AX128" i="26"/>
  <c r="AX96" i="26"/>
  <c r="BC87" i="26"/>
  <c r="AX112" i="26"/>
  <c r="BH79" i="26"/>
  <c r="AS63" i="26"/>
  <c r="AX66" i="26"/>
  <c r="BC60" i="26"/>
  <c r="AX57" i="26"/>
  <c r="BH36" i="26"/>
  <c r="AX50" i="26"/>
  <c r="AS27" i="26"/>
  <c r="AX7" i="26"/>
  <c r="AS15" i="26"/>
  <c r="AX31" i="26"/>
  <c r="BC129" i="26"/>
  <c r="BC55" i="26"/>
  <c r="BC20" i="26"/>
  <c r="BC17" i="26"/>
  <c r="BC19" i="25"/>
  <c r="AF12" i="26"/>
  <c r="BH38" i="25"/>
  <c r="AN70" i="26"/>
  <c r="AD71" i="26"/>
  <c r="AL70" i="26"/>
  <c r="AN71" i="26"/>
  <c r="AD70" i="26"/>
  <c r="AB70" i="26"/>
  <c r="AB71" i="26"/>
  <c r="AL71" i="26"/>
  <c r="AB8" i="26"/>
  <c r="AB7" i="26"/>
  <c r="AB6" i="26"/>
  <c r="AL5" i="26"/>
  <c r="AN5" i="26"/>
  <c r="AD6" i="26"/>
  <c r="AL6" i="26"/>
  <c r="AD5" i="26"/>
  <c r="AN7" i="26"/>
  <c r="AD7" i="26"/>
  <c r="AN6" i="26"/>
  <c r="AN8" i="26"/>
  <c r="AL8" i="26"/>
  <c r="AB5" i="26"/>
  <c r="AD8" i="26"/>
  <c r="AL7" i="26"/>
  <c r="BH23" i="25"/>
  <c r="BY96" i="26"/>
  <c r="BR70" i="26"/>
  <c r="BY57" i="26"/>
  <c r="BY48" i="26"/>
  <c r="BY35" i="26"/>
  <c r="BY28" i="26"/>
  <c r="BY22" i="26"/>
  <c r="BY21" i="26"/>
  <c r="BR15" i="26"/>
  <c r="BR13" i="26"/>
  <c r="BY7" i="26"/>
  <c r="BR68" i="26"/>
  <c r="BR66" i="26"/>
  <c r="BR64" i="26"/>
  <c r="BR62" i="26"/>
  <c r="BR60" i="26"/>
  <c r="BR54" i="26"/>
  <c r="BR50" i="26"/>
  <c r="BR32" i="26"/>
  <c r="BR31" i="26"/>
  <c r="BR20" i="26"/>
  <c r="BY15" i="26"/>
  <c r="BY13" i="26"/>
  <c r="BR10" i="26"/>
  <c r="BY52" i="26"/>
  <c r="BR49" i="26"/>
  <c r="BY29" i="26"/>
  <c r="BY24" i="26"/>
  <c r="BR14" i="26"/>
  <c r="BY12" i="26"/>
  <c r="BR11" i="26"/>
  <c r="BR4" i="26"/>
  <c r="BY68" i="26"/>
  <c r="BY66" i="26"/>
  <c r="BY64" i="26"/>
  <c r="BY62" i="26"/>
  <c r="BY60" i="26"/>
  <c r="BY59" i="26"/>
  <c r="BY54" i="26"/>
  <c r="BY50" i="26"/>
  <c r="BR46" i="26"/>
  <c r="BR44" i="26"/>
  <c r="BR43" i="26"/>
  <c r="BR39" i="26"/>
  <c r="BR37" i="26"/>
  <c r="BY32" i="26"/>
  <c r="BY31" i="26"/>
  <c r="BR30" i="26"/>
  <c r="BY20" i="26"/>
  <c r="BY10" i="26"/>
  <c r="BR63" i="26"/>
  <c r="BY49" i="26"/>
  <c r="BR26" i="26"/>
  <c r="BY19" i="26"/>
  <c r="BR17" i="26"/>
  <c r="BY56" i="26"/>
  <c r="BR52" i="26"/>
  <c r="BY46" i="26"/>
  <c r="BY44" i="26"/>
  <c r="BY43" i="26"/>
  <c r="BR42" i="26"/>
  <c r="BY39" i="26"/>
  <c r="BY37" i="26"/>
  <c r="BR33" i="26"/>
  <c r="BY30" i="26"/>
  <c r="BR29" i="26"/>
  <c r="BR24" i="26"/>
  <c r="BR12" i="26"/>
  <c r="BR8" i="26"/>
  <c r="BY42" i="26"/>
  <c r="BR41" i="26"/>
  <c r="BY33" i="26"/>
  <c r="BR25" i="26"/>
  <c r="BR19" i="26"/>
  <c r="BR16" i="26"/>
  <c r="BY8" i="26"/>
  <c r="BR65" i="26"/>
  <c r="BR53" i="26"/>
  <c r="BR5" i="26"/>
  <c r="BY67" i="26"/>
  <c r="BY65" i="26"/>
  <c r="BY63" i="26"/>
  <c r="BY61" i="26"/>
  <c r="BR55" i="26"/>
  <c r="BY53" i="26"/>
  <c r="BR51" i="26"/>
  <c r="BR47" i="26"/>
  <c r="BR45" i="26"/>
  <c r="BR40" i="26"/>
  <c r="BR38" i="26"/>
  <c r="BR36" i="26"/>
  <c r="BY34" i="26"/>
  <c r="BR27" i="26"/>
  <c r="BY26" i="26"/>
  <c r="BR23" i="26"/>
  <c r="BR18" i="26"/>
  <c r="BY17" i="26"/>
  <c r="BR9" i="26"/>
  <c r="BR6" i="26"/>
  <c r="BY5" i="26"/>
  <c r="BR67" i="26"/>
  <c r="BY58" i="26"/>
  <c r="BY41" i="26"/>
  <c r="BY14" i="26"/>
  <c r="BY11" i="26"/>
  <c r="BY55" i="26"/>
  <c r="BY51" i="26"/>
  <c r="BR48" i="26"/>
  <c r="BY47" i="26"/>
  <c r="BY45" i="26"/>
  <c r="BY40" i="26"/>
  <c r="BY38" i="26"/>
  <c r="BY36" i="26"/>
  <c r="BR35" i="26"/>
  <c r="BR28" i="26"/>
  <c r="BY27" i="26"/>
  <c r="BY23" i="26"/>
  <c r="BR22" i="26"/>
  <c r="BR21" i="26"/>
  <c r="BY18" i="26"/>
  <c r="BY9" i="26"/>
  <c r="BR7" i="26"/>
  <c r="BY6" i="26"/>
  <c r="BR61" i="26"/>
  <c r="BR34" i="26"/>
  <c r="BY25" i="26"/>
  <c r="BY16" i="26"/>
  <c r="BY4" i="26"/>
  <c r="BR89" i="26"/>
  <c r="BR134" i="26"/>
  <c r="BY139" i="26"/>
  <c r="BY132" i="26"/>
  <c r="BY142" i="26"/>
  <c r="BY125" i="26"/>
  <c r="BR139" i="26"/>
  <c r="BR110" i="26"/>
  <c r="BY110" i="26"/>
  <c r="BY146" i="26"/>
  <c r="BR130" i="26"/>
  <c r="BR143" i="26"/>
  <c r="BY121" i="26"/>
  <c r="BY129" i="26"/>
  <c r="BY134" i="26"/>
  <c r="BR114" i="26"/>
  <c r="BR123" i="26"/>
  <c r="BY114" i="26"/>
  <c r="BR77" i="26"/>
  <c r="BR135" i="26"/>
  <c r="BY137" i="26"/>
  <c r="BY120" i="26"/>
  <c r="BY135" i="26"/>
  <c r="BR126" i="26"/>
  <c r="BY113" i="26"/>
  <c r="BY106" i="26"/>
  <c r="BR107" i="26"/>
  <c r="BR94" i="26"/>
  <c r="BY93" i="26"/>
  <c r="BY123" i="26"/>
  <c r="BR105" i="26"/>
  <c r="BR81" i="26"/>
  <c r="BY84" i="26"/>
  <c r="BR57" i="26"/>
  <c r="BY75" i="26"/>
  <c r="BY91" i="26"/>
  <c r="BY82" i="26"/>
  <c r="BR125" i="26"/>
  <c r="BR106" i="26"/>
  <c r="BR80" i="26"/>
  <c r="BR133" i="26"/>
  <c r="BR144" i="26"/>
  <c r="BY144" i="26"/>
  <c r="BR137" i="26"/>
  <c r="BR116" i="26"/>
  <c r="BY112" i="26"/>
  <c r="BR117" i="26"/>
  <c r="BY105" i="26"/>
  <c r="BR93" i="26"/>
  <c r="BY92" i="26"/>
  <c r="BY117" i="26"/>
  <c r="BR101" i="26"/>
  <c r="BR74" i="26"/>
  <c r="BR58" i="26"/>
  <c r="BR76" i="26"/>
  <c r="BR75" i="26"/>
  <c r="BY122" i="26"/>
  <c r="BR95" i="26"/>
  <c r="BR56" i="26"/>
  <c r="BY86" i="26"/>
  <c r="BR132" i="26"/>
  <c r="BR142" i="26"/>
  <c r="BY143" i="26"/>
  <c r="BY127" i="26"/>
  <c r="BR113" i="26"/>
  <c r="BY111" i="26"/>
  <c r="BY108" i="26"/>
  <c r="BY101" i="26"/>
  <c r="BR92" i="26"/>
  <c r="BY115" i="26"/>
  <c r="BY103" i="26"/>
  <c r="BY90" i="26"/>
  <c r="BR73" i="26"/>
  <c r="BY71" i="26"/>
  <c r="BR59" i="26"/>
  <c r="BY89" i="26"/>
  <c r="BY131" i="26"/>
  <c r="BR96" i="26"/>
  <c r="BR90" i="26"/>
  <c r="BR131" i="26"/>
  <c r="BR141" i="26"/>
  <c r="BY141" i="26"/>
  <c r="BR122" i="26"/>
  <c r="BR112" i="26"/>
  <c r="BY97" i="26"/>
  <c r="BY104" i="26"/>
  <c r="BR124" i="26"/>
  <c r="BR79" i="26"/>
  <c r="BR108" i="26"/>
  <c r="BY99" i="26"/>
  <c r="BR87" i="26"/>
  <c r="BR72" i="26"/>
  <c r="BY81" i="26"/>
  <c r="BY73" i="26"/>
  <c r="BY69" i="26"/>
  <c r="BY83" i="26"/>
  <c r="BY138" i="26"/>
  <c r="BR97" i="26"/>
  <c r="BR82" i="26"/>
  <c r="BR146" i="26"/>
  <c r="BR129" i="26"/>
  <c r="BR140" i="26"/>
  <c r="BY140" i="26"/>
  <c r="BY128" i="26"/>
  <c r="BR111" i="26"/>
  <c r="BY119" i="26"/>
  <c r="BY100" i="26"/>
  <c r="BR109" i="26"/>
  <c r="BY102" i="26"/>
  <c r="BY107" i="26"/>
  <c r="BY88" i="26"/>
  <c r="BY85" i="26"/>
  <c r="BR71" i="26"/>
  <c r="BY70" i="26"/>
  <c r="BY74" i="26"/>
  <c r="BR145" i="26"/>
  <c r="BR128" i="26"/>
  <c r="BY126" i="26"/>
  <c r="BY130" i="26"/>
  <c r="BR121" i="26"/>
  <c r="BR138" i="26"/>
  <c r="BY116" i="26"/>
  <c r="BR102" i="26"/>
  <c r="BR103" i="26"/>
  <c r="BY98" i="26"/>
  <c r="BR104" i="26"/>
  <c r="BR115" i="26"/>
  <c r="BY80" i="26"/>
  <c r="BR69" i="26"/>
  <c r="BR86" i="26"/>
  <c r="BY78" i="26"/>
  <c r="BY77" i="26"/>
  <c r="BR91" i="26"/>
  <c r="BY118" i="26"/>
  <c r="BY94" i="26"/>
  <c r="BR85" i="26"/>
  <c r="BY145" i="26"/>
  <c r="BR127" i="26"/>
  <c r="BY124" i="26"/>
  <c r="BR119" i="26"/>
  <c r="BR120" i="26"/>
  <c r="BY133" i="26"/>
  <c r="BY136" i="26"/>
  <c r="BR98" i="26"/>
  <c r="BR99" i="26"/>
  <c r="BY95" i="26"/>
  <c r="BR100" i="26"/>
  <c r="BY109" i="26"/>
  <c r="BR83" i="26"/>
  <c r="BY76" i="26"/>
  <c r="BY87" i="26"/>
  <c r="BY72" i="26"/>
  <c r="BR84" i="26"/>
  <c r="BR78" i="26"/>
  <c r="BR136" i="26"/>
  <c r="BR118" i="26"/>
  <c r="BY79" i="26"/>
  <c r="BR88" i="26"/>
  <c r="BB59" i="25"/>
  <c r="AW69" i="25"/>
  <c r="BV109" i="25"/>
  <c r="BV100" i="25"/>
  <c r="BG65" i="25"/>
  <c r="BG59" i="25"/>
  <c r="AW53" i="25"/>
  <c r="AW61" i="25"/>
  <c r="CC14" i="25"/>
  <c r="AW55" i="25"/>
  <c r="BB56" i="25"/>
  <c r="AW64" i="25"/>
  <c r="AW73" i="25"/>
  <c r="CC77" i="25"/>
  <c r="BE64" i="25"/>
  <c r="AU69" i="25"/>
  <c r="O30" i="25"/>
  <c r="CA93" i="25"/>
  <c r="AZ133" i="25"/>
  <c r="BJ92" i="25"/>
  <c r="BJ45" i="25"/>
  <c r="AU89" i="25"/>
  <c r="BT103" i="25"/>
  <c r="BE36" i="25"/>
  <c r="AU101" i="25"/>
  <c r="AU19" i="25"/>
  <c r="BJ98" i="25"/>
  <c r="AU70" i="25"/>
  <c r="AU113" i="25"/>
  <c r="BE77" i="25"/>
  <c r="BE129" i="25"/>
  <c r="AZ44" i="25"/>
  <c r="BE86" i="25"/>
  <c r="BT90" i="25"/>
  <c r="BW130" i="25"/>
  <c r="BX146" i="25"/>
  <c r="BX144" i="25"/>
  <c r="BX135" i="25"/>
  <c r="BX127" i="25"/>
  <c r="BX119" i="25"/>
  <c r="BX111" i="25"/>
  <c r="BX103" i="25"/>
  <c r="BX95" i="25"/>
  <c r="BX87" i="25"/>
  <c r="BX79" i="25"/>
  <c r="BX71" i="25"/>
  <c r="BX63" i="25"/>
  <c r="BX55" i="25"/>
  <c r="BX47" i="25"/>
  <c r="BX39" i="25"/>
  <c r="BX31" i="25"/>
  <c r="BX23" i="25"/>
  <c r="BX15" i="25"/>
  <c r="BX7" i="25"/>
  <c r="BX121" i="25"/>
  <c r="BX97" i="25"/>
  <c r="BX89" i="25"/>
  <c r="BX73" i="25"/>
  <c r="BX57" i="25"/>
  <c r="BX17" i="25"/>
  <c r="BX143" i="25"/>
  <c r="BX134" i="25"/>
  <c r="BX126" i="25"/>
  <c r="BX118" i="25"/>
  <c r="BX110" i="25"/>
  <c r="BX102" i="25"/>
  <c r="BX94" i="25"/>
  <c r="BX86" i="25"/>
  <c r="BX78" i="25"/>
  <c r="BX70" i="25"/>
  <c r="BX62" i="25"/>
  <c r="BX54" i="25"/>
  <c r="BX46" i="25"/>
  <c r="BX38" i="25"/>
  <c r="BX30" i="25"/>
  <c r="BX22" i="25"/>
  <c r="BX14" i="25"/>
  <c r="BX6" i="25"/>
  <c r="BX113" i="25"/>
  <c r="BX120" i="25"/>
  <c r="BX48" i="25"/>
  <c r="BX142" i="25"/>
  <c r="BX133" i="25"/>
  <c r="BX125" i="25"/>
  <c r="BX117" i="25"/>
  <c r="BX109" i="25"/>
  <c r="BX101" i="25"/>
  <c r="BX93" i="25"/>
  <c r="BX85" i="25"/>
  <c r="BX77" i="25"/>
  <c r="BX69" i="25"/>
  <c r="BX61" i="25"/>
  <c r="BX53" i="25"/>
  <c r="BX45" i="25"/>
  <c r="BX37" i="25"/>
  <c r="BX29" i="25"/>
  <c r="BX21" i="25"/>
  <c r="BX13" i="25"/>
  <c r="BX5" i="25"/>
  <c r="BX129" i="25"/>
  <c r="BX105" i="25"/>
  <c r="BX81" i="25"/>
  <c r="BX65" i="25"/>
  <c r="BX41" i="25"/>
  <c r="BX9" i="25"/>
  <c r="BX128" i="25"/>
  <c r="BX72" i="25"/>
  <c r="BX40" i="25"/>
  <c r="BX8" i="25"/>
  <c r="BX141" i="25"/>
  <c r="BX132" i="25"/>
  <c r="BX124" i="25"/>
  <c r="BX116" i="25"/>
  <c r="BX108" i="25"/>
  <c r="BX100" i="25"/>
  <c r="BX92" i="25"/>
  <c r="BX84" i="25"/>
  <c r="BX76" i="25"/>
  <c r="BX68" i="25"/>
  <c r="BX60" i="25"/>
  <c r="BX52" i="25"/>
  <c r="BX44" i="25"/>
  <c r="BX36" i="25"/>
  <c r="BX28" i="25"/>
  <c r="BX20" i="25"/>
  <c r="BX12" i="25"/>
  <c r="BX4" i="25"/>
  <c r="B137" i="25"/>
  <c r="B140" i="25" s="1"/>
  <c r="BX49" i="25"/>
  <c r="BX136" i="25"/>
  <c r="BX80" i="25"/>
  <c r="BX32" i="25"/>
  <c r="BX140" i="25"/>
  <c r="BX131" i="25"/>
  <c r="BX123" i="25"/>
  <c r="BX115" i="25"/>
  <c r="BX107" i="25"/>
  <c r="BX99" i="25"/>
  <c r="BX91" i="25"/>
  <c r="BX83" i="25"/>
  <c r="BX75" i="25"/>
  <c r="BX67" i="25"/>
  <c r="BX59" i="25"/>
  <c r="BX51" i="25"/>
  <c r="BX43" i="25"/>
  <c r="BX35" i="25"/>
  <c r="BX27" i="25"/>
  <c r="BX19" i="25"/>
  <c r="BX11" i="25"/>
  <c r="BX138" i="25"/>
  <c r="BX33" i="25"/>
  <c r="BX112" i="25"/>
  <c r="BX96" i="25"/>
  <c r="BX56" i="25"/>
  <c r="BX16" i="25"/>
  <c r="BX139" i="25"/>
  <c r="BX137" i="25"/>
  <c r="BX130" i="25"/>
  <c r="BX122" i="25"/>
  <c r="BX114" i="25"/>
  <c r="BX106" i="25"/>
  <c r="BX98" i="25"/>
  <c r="BX90" i="25"/>
  <c r="BX82" i="25"/>
  <c r="BX74" i="25"/>
  <c r="BX66" i="25"/>
  <c r="BX58" i="25"/>
  <c r="BX50" i="25"/>
  <c r="BX42" i="25"/>
  <c r="BX34" i="25"/>
  <c r="BX26" i="25"/>
  <c r="BX18" i="25"/>
  <c r="BX10" i="25"/>
  <c r="BX25" i="25"/>
  <c r="BX104" i="25"/>
  <c r="BX88" i="25"/>
  <c r="BX64" i="25"/>
  <c r="BX24" i="25"/>
  <c r="T138" i="25"/>
  <c r="Q138" i="25" s="1"/>
  <c r="K138" i="25"/>
  <c r="U138" i="25"/>
  <c r="R138" i="25" s="1"/>
  <c r="I138" i="25"/>
  <c r="H138" i="25"/>
  <c r="G138" i="25"/>
  <c r="BW121" i="25"/>
  <c r="BW117" i="25"/>
  <c r="BW113" i="25"/>
  <c r="BW109" i="25"/>
  <c r="BW105" i="25"/>
  <c r="BW101" i="25"/>
  <c r="BW97" i="25"/>
  <c r="BW93" i="25"/>
  <c r="BW89" i="25"/>
  <c r="BW85" i="25"/>
  <c r="BW81" i="25"/>
  <c r="BW77" i="25"/>
  <c r="BW73" i="25"/>
  <c r="BW69" i="25"/>
  <c r="BW65" i="25"/>
  <c r="BW61" i="25"/>
  <c r="BW57" i="25"/>
  <c r="BW53" i="25"/>
  <c r="BW49" i="25"/>
  <c r="BW45" i="25"/>
  <c r="BW41" i="25"/>
  <c r="BW37" i="25"/>
  <c r="BW33" i="25"/>
  <c r="BW29" i="25"/>
  <c r="BW25" i="25"/>
  <c r="BW21" i="25"/>
  <c r="BW17" i="25"/>
  <c r="BW13" i="25"/>
  <c r="BW9" i="25"/>
  <c r="BW5" i="25"/>
  <c r="BW80" i="25"/>
  <c r="BW68" i="25"/>
  <c r="BW60" i="25"/>
  <c r="BW56" i="25"/>
  <c r="BW48" i="25"/>
  <c r="BW40" i="25"/>
  <c r="BW32" i="25"/>
  <c r="BW24" i="25"/>
  <c r="BW20" i="25"/>
  <c r="BW12" i="25"/>
  <c r="BW4" i="25"/>
  <c r="BW119" i="25"/>
  <c r="BW84" i="25"/>
  <c r="BW76" i="25"/>
  <c r="BW72" i="25"/>
  <c r="BW64" i="25"/>
  <c r="BW52" i="25"/>
  <c r="BW44" i="25"/>
  <c r="BW36" i="25"/>
  <c r="BW28" i="25"/>
  <c r="BW16" i="25"/>
  <c r="BW8" i="25"/>
  <c r="BW116" i="25"/>
  <c r="BW112" i="25"/>
  <c r="BW108" i="25"/>
  <c r="BW104" i="25"/>
  <c r="BW100" i="25"/>
  <c r="BW96" i="25"/>
  <c r="BW92" i="25"/>
  <c r="BW88" i="25"/>
  <c r="B119" i="25"/>
  <c r="B122" i="25" s="1"/>
  <c r="BW115" i="25"/>
  <c r="BW111" i="25"/>
  <c r="BW107" i="25"/>
  <c r="BW103" i="25"/>
  <c r="BW99" i="25"/>
  <c r="BW95" i="25"/>
  <c r="BW91" i="25"/>
  <c r="BW87" i="25"/>
  <c r="BW83" i="25"/>
  <c r="BW79" i="25"/>
  <c r="BW75" i="25"/>
  <c r="BW71" i="25"/>
  <c r="BW67" i="25"/>
  <c r="BW63" i="25"/>
  <c r="BW59" i="25"/>
  <c r="BW55" i="25"/>
  <c r="BW51" i="25"/>
  <c r="BW47" i="25"/>
  <c r="BW43" i="25"/>
  <c r="BW39" i="25"/>
  <c r="BW35" i="25"/>
  <c r="BW31" i="25"/>
  <c r="BW27" i="25"/>
  <c r="BW23" i="25"/>
  <c r="BW19" i="25"/>
  <c r="BW15" i="25"/>
  <c r="BW11" i="25"/>
  <c r="BW7" i="25"/>
  <c r="BW118" i="25"/>
  <c r="BW114" i="25"/>
  <c r="BW110" i="25"/>
  <c r="BW106" i="25"/>
  <c r="BW102" i="25"/>
  <c r="BW98" i="25"/>
  <c r="BW94" i="25"/>
  <c r="BW90" i="25"/>
  <c r="BW86" i="25"/>
  <c r="BW82" i="25"/>
  <c r="BW78" i="25"/>
  <c r="BW74" i="25"/>
  <c r="BW70" i="25"/>
  <c r="BW66" i="25"/>
  <c r="BW62" i="25"/>
  <c r="BW58" i="25"/>
  <c r="BW54" i="25"/>
  <c r="BW50" i="25"/>
  <c r="BW46" i="25"/>
  <c r="BW42" i="25"/>
  <c r="BW38" i="25"/>
  <c r="BW34" i="25"/>
  <c r="BW30" i="25"/>
  <c r="BW26" i="25"/>
  <c r="BW22" i="25"/>
  <c r="BW18" i="25"/>
  <c r="BW14" i="25"/>
  <c r="BW10" i="25"/>
  <c r="BW6" i="25"/>
  <c r="BW127" i="25"/>
  <c r="BW132" i="25"/>
  <c r="BW146" i="25"/>
  <c r="BW137" i="25"/>
  <c r="BW129" i="25"/>
  <c r="BW122" i="25"/>
  <c r="BW138" i="25"/>
  <c r="BW120" i="25"/>
  <c r="J120" i="25"/>
  <c r="T120" i="25"/>
  <c r="Q120" i="25" s="1"/>
  <c r="K120" i="25"/>
  <c r="BW139" i="25"/>
  <c r="BW131" i="25"/>
  <c r="BW133" i="25"/>
  <c r="BW124" i="25"/>
  <c r="BW140" i="25"/>
  <c r="BW123" i="25"/>
  <c r="BW136" i="25"/>
  <c r="BW134" i="25"/>
  <c r="BW125" i="25"/>
  <c r="BW141" i="25"/>
  <c r="G120" i="25"/>
  <c r="I120" i="25"/>
  <c r="H120" i="25"/>
  <c r="BW126" i="25"/>
  <c r="BW142" i="25"/>
  <c r="BW128" i="25"/>
  <c r="BW135" i="25"/>
  <c r="BW143" i="25"/>
  <c r="AN89" i="25"/>
  <c r="AZ71" i="25"/>
  <c r="BJ87" i="25"/>
  <c r="BE114" i="25"/>
  <c r="BJ40" i="25"/>
  <c r="BT101" i="25"/>
  <c r="BT130" i="25"/>
  <c r="BT114" i="25"/>
  <c r="CA130" i="25"/>
  <c r="CA141" i="25"/>
  <c r="BT131" i="25"/>
  <c r="CA138" i="25"/>
  <c r="BT99" i="25"/>
  <c r="AN88" i="25"/>
  <c r="BT96" i="25"/>
  <c r="BT94" i="25"/>
  <c r="AZ111" i="25"/>
  <c r="BT145" i="25"/>
  <c r="CA118" i="25"/>
  <c r="CA107" i="25"/>
  <c r="BT138" i="25"/>
  <c r="BT125" i="25"/>
  <c r="BT141" i="25"/>
  <c r="CA103" i="25"/>
  <c r="CA95" i="25"/>
  <c r="BT93" i="25"/>
  <c r="AU44" i="25"/>
  <c r="BJ61" i="25"/>
  <c r="AZ88" i="25"/>
  <c r="AU128" i="25"/>
  <c r="BJ18" i="25"/>
  <c r="CA91" i="25"/>
  <c r="CA110" i="25"/>
  <c r="CA108" i="25"/>
  <c r="CA144" i="25"/>
  <c r="BT126" i="25"/>
  <c r="BT142" i="25"/>
  <c r="AU48" i="25"/>
  <c r="AU79" i="25"/>
  <c r="AU112" i="25"/>
  <c r="AU137" i="25"/>
  <c r="CA117" i="25"/>
  <c r="CA111" i="25"/>
  <c r="CA109" i="25"/>
  <c r="BT120" i="25"/>
  <c r="CA127" i="25"/>
  <c r="BT143" i="25"/>
  <c r="CA99" i="25"/>
  <c r="CA90" i="25"/>
  <c r="BT112" i="25"/>
  <c r="CA113" i="25"/>
  <c r="CA120" i="25"/>
  <c r="CA122" i="25"/>
  <c r="CA131" i="25"/>
  <c r="CA134" i="25"/>
  <c r="CA105" i="25"/>
  <c r="BT95" i="25"/>
  <c r="BT98" i="25"/>
  <c r="BT127" i="25"/>
  <c r="BT104" i="25"/>
  <c r="BT110" i="25"/>
  <c r="BT108" i="25"/>
  <c r="CA126" i="25"/>
  <c r="BT136" i="25"/>
  <c r="CA145" i="25"/>
  <c r="CA104" i="25"/>
  <c r="CA94" i="25"/>
  <c r="AU77" i="25"/>
  <c r="AU88" i="25"/>
  <c r="AU104" i="25"/>
  <c r="BJ143" i="25"/>
  <c r="BV91" i="25"/>
  <c r="CC35" i="25"/>
  <c r="BV108" i="25"/>
  <c r="CC19" i="25"/>
  <c r="CC83" i="25"/>
  <c r="CC75" i="25"/>
  <c r="BV66" i="25"/>
  <c r="BE33" i="25"/>
  <c r="AZ5" i="25"/>
  <c r="BJ8" i="25"/>
  <c r="AZ11" i="25"/>
  <c r="BE25" i="25"/>
  <c r="AZ12" i="25"/>
  <c r="BJ35" i="25"/>
  <c r="AU9" i="25"/>
  <c r="AZ29" i="25"/>
  <c r="BJ41" i="25"/>
  <c r="BE140" i="25"/>
  <c r="AZ132" i="25"/>
  <c r="AU142" i="25"/>
  <c r="BJ142" i="25"/>
  <c r="AU145" i="25"/>
  <c r="BJ145" i="25"/>
  <c r="BJ123" i="25"/>
  <c r="BJ128" i="25"/>
  <c r="AZ124" i="25"/>
  <c r="BJ135" i="25"/>
  <c r="BJ127" i="25"/>
  <c r="BE121" i="25"/>
  <c r="AU106" i="25"/>
  <c r="AZ110" i="25"/>
  <c r="BE103" i="25"/>
  <c r="BE113" i="25"/>
  <c r="BJ119" i="25"/>
  <c r="AZ109" i="25"/>
  <c r="AU109" i="25"/>
  <c r="AU99" i="25"/>
  <c r="BJ96" i="25"/>
  <c r="BJ106" i="25"/>
  <c r="BJ104" i="25"/>
  <c r="AZ118" i="25"/>
  <c r="AZ101" i="25"/>
  <c r="BJ81" i="25"/>
  <c r="AZ95" i="25"/>
  <c r="AU83" i="25"/>
  <c r="BJ86" i="25"/>
  <c r="AZ77" i="25"/>
  <c r="AZ89" i="25"/>
  <c r="BE94" i="25"/>
  <c r="AU92" i="25"/>
  <c r="AU82" i="25"/>
  <c r="AU73" i="25"/>
  <c r="AU64" i="25"/>
  <c r="BE78" i="25"/>
  <c r="BJ65" i="25"/>
  <c r="AZ57" i="25"/>
  <c r="BE89" i="25"/>
  <c r="BE85" i="25"/>
  <c r="AZ68" i="25"/>
  <c r="AZ60" i="25"/>
  <c r="BE54" i="25"/>
  <c r="BE74" i="25"/>
  <c r="AU58" i="25"/>
  <c r="BE48" i="25"/>
  <c r="BE38" i="25"/>
  <c r="AU30" i="25"/>
  <c r="AZ41" i="25"/>
  <c r="AU47" i="25"/>
  <c r="AU37" i="25"/>
  <c r="BJ44" i="25"/>
  <c r="BE43" i="25"/>
  <c r="AZ45" i="25"/>
  <c r="AZ38" i="25"/>
  <c r="AU6" i="25"/>
  <c r="BJ12" i="25"/>
  <c r="BJ32" i="25"/>
  <c r="BE28" i="25"/>
  <c r="AZ14" i="25"/>
  <c r="AZ7" i="25"/>
  <c r="AU11" i="25"/>
  <c r="AZ36" i="25"/>
  <c r="AZ42" i="25"/>
  <c r="BJ137" i="25"/>
  <c r="AZ131" i="25"/>
  <c r="AU141" i="25"/>
  <c r="BJ141" i="25"/>
  <c r="AZ144" i="25"/>
  <c r="AZ139" i="25"/>
  <c r="BJ122" i="25"/>
  <c r="BE127" i="25"/>
  <c r="AZ123" i="25"/>
  <c r="BE134" i="25"/>
  <c r="BE126" i="25"/>
  <c r="BE120" i="25"/>
  <c r="AU126" i="25"/>
  <c r="AU119" i="25"/>
  <c r="BE118" i="25"/>
  <c r="BE112" i="25"/>
  <c r="AZ119" i="25"/>
  <c r="AZ108" i="25"/>
  <c r="AU108" i="25"/>
  <c r="AU98" i="25"/>
  <c r="BJ95" i="25"/>
  <c r="BJ105" i="25"/>
  <c r="BJ102" i="25"/>
  <c r="BJ113" i="25"/>
  <c r="BJ97" i="25"/>
  <c r="BJ80" i="25"/>
  <c r="AZ93" i="25"/>
  <c r="BE79" i="25"/>
  <c r="BJ85" i="25"/>
  <c r="AZ76" i="25"/>
  <c r="AZ87" i="25"/>
  <c r="AU93" i="25"/>
  <c r="BE91" i="25"/>
  <c r="AU74" i="25"/>
  <c r="AU72" i="25"/>
  <c r="AU63" i="25"/>
  <c r="BJ73" i="25"/>
  <c r="BJ64" i="25"/>
  <c r="AZ56" i="25"/>
  <c r="AU81" i="25"/>
  <c r="BE83" i="25"/>
  <c r="AZ67" i="25"/>
  <c r="BJ55" i="25"/>
  <c r="AU80" i="25"/>
  <c r="BE67" i="25"/>
  <c r="AU51" i="25"/>
  <c r="BE47" i="25"/>
  <c r="BE37" i="25"/>
  <c r="O29" i="25"/>
  <c r="BE92" i="25"/>
  <c r="AU46" i="25"/>
  <c r="AU36" i="25"/>
  <c r="BJ42" i="25"/>
  <c r="BE41" i="25"/>
  <c r="AZ47" i="25"/>
  <c r="AZ28" i="25"/>
  <c r="BJ39" i="25"/>
  <c r="AU8" i="25"/>
  <c r="BJ14" i="25"/>
  <c r="BE7" i="25"/>
  <c r="BJ29" i="25"/>
  <c r="AZ16" i="25"/>
  <c r="AZ13" i="25"/>
  <c r="AU15" i="25"/>
  <c r="AU22" i="25"/>
  <c r="BJ16" i="25"/>
  <c r="BE13" i="25"/>
  <c r="AZ18" i="25"/>
  <c r="AZ21" i="25"/>
  <c r="AU17" i="25"/>
  <c r="AZ145" i="25"/>
  <c r="BE138" i="25"/>
  <c r="AZ129" i="25"/>
  <c r="AZ137" i="25"/>
  <c r="AU139" i="25"/>
  <c r="AZ142" i="25"/>
  <c r="AU136" i="25"/>
  <c r="BE133" i="25"/>
  <c r="AU131" i="25"/>
  <c r="BE119" i="25"/>
  <c r="BE132" i="25"/>
  <c r="AU135" i="25"/>
  <c r="AU124" i="25"/>
  <c r="AZ115" i="25"/>
  <c r="BE109" i="25"/>
  <c r="AZ117" i="25"/>
  <c r="BE110" i="25"/>
  <c r="BE6" i="25"/>
  <c r="BE27" i="25"/>
  <c r="AZ30" i="25"/>
  <c r="BE17" i="25"/>
  <c r="AZ6" i="25"/>
  <c r="AZ24" i="25"/>
  <c r="BJ30" i="25"/>
  <c r="AU21" i="25"/>
  <c r="BE143" i="25"/>
  <c r="AZ135" i="25"/>
  <c r="AZ127" i="25"/>
  <c r="BE145" i="25"/>
  <c r="BJ139" i="25"/>
  <c r="AZ140" i="25"/>
  <c r="BJ126" i="25"/>
  <c r="BE131" i="25"/>
  <c r="AU127" i="25"/>
  <c r="AZ121" i="25"/>
  <c r="BE130" i="25"/>
  <c r="AU132" i="25"/>
  <c r="AU122" i="25"/>
  <c r="AZ113" i="25"/>
  <c r="BE107" i="25"/>
  <c r="BE116" i="25"/>
  <c r="BE124" i="25"/>
  <c r="AU114" i="25"/>
  <c r="BJ91" i="25"/>
  <c r="BE102" i="25"/>
  <c r="BJ100" i="25"/>
  <c r="BJ112" i="25"/>
  <c r="BE97" i="25"/>
  <c r="AZ98" i="25"/>
  <c r="BE106" i="25"/>
  <c r="BE90" i="25"/>
  <c r="BJ75" i="25"/>
  <c r="AU86" i="25"/>
  <c r="AZ91" i="25"/>
  <c r="AZ81" i="25"/>
  <c r="BE88" i="25"/>
  <c r="AZ83" i="25"/>
  <c r="BE80" i="25"/>
  <c r="AU96" i="25"/>
  <c r="BJ57" i="25"/>
  <c r="AU67" i="25"/>
  <c r="BE55" i="25"/>
  <c r="BJ68" i="25"/>
  <c r="BJ60" i="25"/>
  <c r="AZ50" i="25"/>
  <c r="BE70" i="25"/>
  <c r="AZ72" i="25"/>
  <c r="AZ63" i="25"/>
  <c r="BE58" i="25"/>
  <c r="AZ55" i="25"/>
  <c r="BE51" i="25"/>
  <c r="BE60" i="25"/>
  <c r="BE42" i="25"/>
  <c r="AU33" i="25"/>
  <c r="AU52" i="25"/>
  <c r="BE52" i="25"/>
  <c r="AU40" i="25"/>
  <c r="BJ47" i="25"/>
  <c r="AU53" i="25"/>
  <c r="AU29" i="25"/>
  <c r="BJ38" i="25"/>
  <c r="AU56" i="25"/>
  <c r="BJ36" i="25"/>
  <c r="BJ34" i="25"/>
  <c r="BJ43" i="25"/>
  <c r="AU50" i="25"/>
  <c r="AU31" i="25"/>
  <c r="BJ46" i="25"/>
  <c r="AU45" i="25"/>
  <c r="AU26" i="25"/>
  <c r="BE39" i="25"/>
  <c r="BE68" i="25"/>
  <c r="AZ53" i="25"/>
  <c r="BE75" i="25"/>
  <c r="AZ73" i="25"/>
  <c r="AZ48" i="25"/>
  <c r="BJ62" i="25"/>
  <c r="BE53" i="25"/>
  <c r="AU71" i="25"/>
  <c r="AZ79" i="25"/>
  <c r="AU95" i="25"/>
  <c r="AZ96" i="25"/>
  <c r="BJ89" i="25"/>
  <c r="AU90" i="25"/>
  <c r="AZ94" i="25"/>
  <c r="AU103" i="25"/>
  <c r="AU102" i="25"/>
  <c r="BJ99" i="25"/>
  <c r="AU107" i="25"/>
  <c r="AU115" i="25"/>
  <c r="BE115" i="25"/>
  <c r="AZ112" i="25"/>
  <c r="AU130" i="25"/>
  <c r="AZ120" i="25"/>
  <c r="BJ130" i="25"/>
  <c r="BE137" i="25"/>
  <c r="BJ144" i="25"/>
  <c r="AZ134" i="25"/>
  <c r="AZ39" i="25"/>
  <c r="AU7" i="25"/>
  <c r="BE71" i="25"/>
  <c r="AD42" i="25"/>
  <c r="BF30" i="25"/>
  <c r="AV15" i="25"/>
  <c r="BF12" i="25"/>
  <c r="BA45" i="25"/>
  <c r="BF139" i="25"/>
  <c r="BF146" i="25"/>
  <c r="AV138" i="25"/>
  <c r="BA143" i="25"/>
  <c r="AV136" i="25"/>
  <c r="BK132" i="25"/>
  <c r="AV133" i="25"/>
  <c r="BA125" i="25"/>
  <c r="BA120" i="25"/>
  <c r="BF132" i="25"/>
  <c r="BF124" i="25"/>
  <c r="AV130" i="25"/>
  <c r="BA46" i="25"/>
  <c r="BF138" i="25"/>
  <c r="BF145" i="25"/>
  <c r="BK139" i="25"/>
  <c r="BA142" i="25"/>
  <c r="AV135" i="25"/>
  <c r="BF131" i="25"/>
  <c r="BA132" i="25"/>
  <c r="BA124" i="25"/>
  <c r="AV118" i="25"/>
  <c r="BK131" i="25"/>
  <c r="BF123" i="25"/>
  <c r="BA129" i="25"/>
  <c r="AV122" i="25"/>
  <c r="BK106" i="25"/>
  <c r="AV34" i="25"/>
  <c r="AV40" i="25"/>
  <c r="BA36" i="25"/>
  <c r="BA49" i="25"/>
  <c r="BK53" i="25"/>
  <c r="AV141" i="25"/>
  <c r="BK141" i="25"/>
  <c r="AV146" i="25"/>
  <c r="BK145" i="25"/>
  <c r="BA136" i="25"/>
  <c r="BF127" i="25"/>
  <c r="BA128" i="25"/>
  <c r="BF142" i="25"/>
  <c r="BK135" i="25"/>
  <c r="BK127" i="25"/>
  <c r="BA133" i="25"/>
  <c r="AV126" i="25"/>
  <c r="BA113" i="25"/>
  <c r="AV119" i="25"/>
  <c r="AZ34" i="25"/>
  <c r="BE35" i="25"/>
  <c r="BJ53" i="25"/>
  <c r="O32" i="25"/>
  <c r="AU49" i="25"/>
  <c r="BE49" i="25"/>
  <c r="AU27" i="25"/>
  <c r="BE40" i="25"/>
  <c r="BE72" i="25"/>
  <c r="BJ70" i="25"/>
  <c r="AZ61" i="25"/>
  <c r="AU75" i="25"/>
  <c r="AZ49" i="25"/>
  <c r="BJ63" i="25"/>
  <c r="AU60" i="25"/>
  <c r="BJ54" i="25"/>
  <c r="BJ88" i="25"/>
  <c r="BJ79" i="25"/>
  <c r="AZ75" i="25"/>
  <c r="AZ92" i="25"/>
  <c r="BE96" i="25"/>
  <c r="BE99" i="25"/>
  <c r="AZ104" i="25"/>
  <c r="AZ105" i="25"/>
  <c r="BJ107" i="25"/>
  <c r="BJ114" i="25"/>
  <c r="AU116" i="25"/>
  <c r="AZ106" i="25"/>
  <c r="AZ114" i="25"/>
  <c r="AU134" i="25"/>
  <c r="BJ136" i="25"/>
  <c r="BJ132" i="25"/>
  <c r="AZ141" i="25"/>
  <c r="BE146" i="25"/>
  <c r="AZ136" i="25"/>
  <c r="AU5" i="25"/>
  <c r="BE14" i="25"/>
  <c r="AF36" i="25"/>
  <c r="BJ48" i="25"/>
  <c r="BE73" i="25"/>
  <c r="BJ51" i="25"/>
  <c r="AU28" i="25"/>
  <c r="BE44" i="25"/>
  <c r="AU43" i="25"/>
  <c r="BE76" i="25"/>
  <c r="AZ62" i="25"/>
  <c r="AU76" i="25"/>
  <c r="AZ51" i="25"/>
  <c r="BJ66" i="25"/>
  <c r="AU61" i="25"/>
  <c r="BJ56" i="25"/>
  <c r="AU91" i="25"/>
  <c r="AZ84" i="25"/>
  <c r="AZ78" i="25"/>
  <c r="BJ93" i="25"/>
  <c r="AU97" i="25"/>
  <c r="BJ116" i="25"/>
  <c r="AZ99" i="25"/>
  <c r="BJ110" i="25"/>
  <c r="BJ108" i="25"/>
  <c r="BJ90" i="25"/>
  <c r="BJ118" i="25"/>
  <c r="AU118" i="25"/>
  <c r="AZ116" i="25"/>
  <c r="BE136" i="25"/>
  <c r="AZ122" i="25"/>
  <c r="BJ134" i="25"/>
  <c r="AZ143" i="25"/>
  <c r="AU140" i="25"/>
  <c r="BE139" i="25"/>
  <c r="AZ23" i="25"/>
  <c r="BE23" i="25"/>
  <c r="BJ26" i="25"/>
  <c r="BJ33" i="25"/>
  <c r="AZ37" i="25"/>
  <c r="BE50" i="25"/>
  <c r="BE31" i="25"/>
  <c r="BE61" i="25"/>
  <c r="O31" i="25"/>
  <c r="BE45" i="25"/>
  <c r="BJ49" i="25"/>
  <c r="AU78" i="25"/>
  <c r="AZ64" i="25"/>
  <c r="BE87" i="25"/>
  <c r="AZ52" i="25"/>
  <c r="BJ67" i="25"/>
  <c r="AU62" i="25"/>
  <c r="BJ58" i="25"/>
  <c r="BE93" i="25"/>
  <c r="AZ85" i="25"/>
  <c r="AZ80" i="25"/>
  <c r="BE98" i="25"/>
  <c r="BJ76" i="25"/>
  <c r="AZ102" i="25"/>
  <c r="AZ100" i="25"/>
  <c r="BJ111" i="25"/>
  <c r="BJ109" i="25"/>
  <c r="AZ97" i="25"/>
  <c r="BE122" i="25"/>
  <c r="BE104" i="25"/>
  <c r="BJ120" i="25"/>
  <c r="BE128" i="25"/>
  <c r="AZ125" i="25"/>
  <c r="BJ124" i="25"/>
  <c r="AU146" i="25"/>
  <c r="AU143" i="25"/>
  <c r="BE141" i="25"/>
  <c r="BJ31" i="25"/>
  <c r="BE19" i="25"/>
  <c r="AZ31" i="25"/>
  <c r="AU54" i="25"/>
  <c r="AZ33" i="25"/>
  <c r="BE62" i="25"/>
  <c r="AU38" i="25"/>
  <c r="BE65" i="25"/>
  <c r="AU32" i="25"/>
  <c r="BE46" i="25"/>
  <c r="BJ52" i="25"/>
  <c r="BE56" i="25"/>
  <c r="AZ65" i="25"/>
  <c r="AU55" i="25"/>
  <c r="AZ54" i="25"/>
  <c r="BJ69" i="25"/>
  <c r="AU65" i="25"/>
  <c r="BJ59" i="25"/>
  <c r="BE100" i="25"/>
  <c r="AZ86" i="25"/>
  <c r="AZ82" i="25"/>
  <c r="AU84" i="25"/>
  <c r="BJ77" i="25"/>
  <c r="AU105" i="25"/>
  <c r="BJ101" i="25"/>
  <c r="BE117" i="25"/>
  <c r="AU100" i="25"/>
  <c r="BJ103" i="25"/>
  <c r="BE123" i="25"/>
  <c r="BE105" i="25"/>
  <c r="BJ121" i="25"/>
  <c r="BJ129" i="25"/>
  <c r="AZ126" i="25"/>
  <c r="BJ125" i="25"/>
  <c r="BJ138" i="25"/>
  <c r="AU144" i="25"/>
  <c r="BE142" i="25"/>
  <c r="BJ27" i="25"/>
  <c r="BE15" i="25"/>
  <c r="BE4" i="25"/>
  <c r="BF14" i="25"/>
  <c r="AZ40" i="25"/>
  <c r="BE66" i="25"/>
  <c r="AU39" i="25"/>
  <c r="BE69" i="25"/>
  <c r="AU34" i="25"/>
  <c r="BJ50" i="25"/>
  <c r="AU57" i="25"/>
  <c r="BE57" i="25"/>
  <c r="AZ66" i="25"/>
  <c r="AZ74" i="25"/>
  <c r="AZ58" i="25"/>
  <c r="BJ71" i="25"/>
  <c r="AU66" i="25"/>
  <c r="AZ70" i="25"/>
  <c r="BE81" i="25"/>
  <c r="AZ90" i="25"/>
  <c r="BJ83" i="25"/>
  <c r="AU85" i="25"/>
  <c r="BJ78" i="25"/>
  <c r="AU110" i="25"/>
  <c r="BJ115" i="25"/>
  <c r="AU120" i="25"/>
  <c r="BE101" i="25"/>
  <c r="AZ107" i="25"/>
  <c r="BE125" i="25"/>
  <c r="BE108" i="25"/>
  <c r="AU123" i="25"/>
  <c r="BJ131" i="25"/>
  <c r="AU129" i="25"/>
  <c r="BE135" i="25"/>
  <c r="AU138" i="25"/>
  <c r="AZ128" i="25"/>
  <c r="BE144" i="25"/>
  <c r="AU25" i="25"/>
  <c r="AZ22" i="25"/>
  <c r="AU41" i="25"/>
  <c r="AZ46" i="25"/>
  <c r="BE32" i="25"/>
  <c r="BJ37" i="25"/>
  <c r="BE95" i="25"/>
  <c r="AU42" i="25"/>
  <c r="AZ43" i="25"/>
  <c r="AU35" i="25"/>
  <c r="AU59" i="25"/>
  <c r="BE63" i="25"/>
  <c r="BE59" i="25"/>
  <c r="AZ69" i="25"/>
  <c r="BJ74" i="25"/>
  <c r="AZ59" i="25"/>
  <c r="BJ72" i="25"/>
  <c r="AU68" i="25"/>
  <c r="BE84" i="25"/>
  <c r="BE82" i="25"/>
  <c r="AU94" i="25"/>
  <c r="BJ84" i="25"/>
  <c r="AU87" i="25"/>
  <c r="BJ82" i="25"/>
  <c r="AU111" i="25"/>
  <c r="AU117" i="25"/>
  <c r="BJ94" i="25"/>
  <c r="AZ103" i="25"/>
  <c r="AU121" i="25"/>
  <c r="BE111" i="25"/>
  <c r="BJ117" i="25"/>
  <c r="AU125" i="25"/>
  <c r="BJ133" i="25"/>
  <c r="AU133" i="25"/>
  <c r="AZ138" i="25"/>
  <c r="BJ140" i="25"/>
  <c r="AZ130" i="25"/>
  <c r="AZ146" i="25"/>
  <c r="AU23" i="25"/>
  <c r="AZ10" i="25"/>
  <c r="BA40" i="25"/>
  <c r="BF52" i="25"/>
  <c r="BF5" i="25"/>
  <c r="BF18" i="25"/>
  <c r="AV9" i="25"/>
  <c r="AF48" i="25"/>
  <c r="BF28" i="25"/>
  <c r="AV27" i="25"/>
  <c r="AV47" i="25"/>
  <c r="AV42" i="25"/>
  <c r="AV18" i="25"/>
  <c r="BF21" i="25"/>
  <c r="BF34" i="25"/>
  <c r="BK36" i="25"/>
  <c r="BS6" i="25"/>
  <c r="BS32" i="25"/>
  <c r="BZ76" i="25"/>
  <c r="BZ7" i="25"/>
  <c r="BS8" i="25"/>
  <c r="BZ32" i="25"/>
  <c r="BZ97" i="25"/>
  <c r="BZ103" i="25"/>
  <c r="BZ121" i="25"/>
  <c r="BZ129" i="25"/>
  <c r="BZ91" i="25"/>
  <c r="BZ96" i="25"/>
  <c r="BZ88" i="25"/>
  <c r="BZ66" i="25"/>
  <c r="BS35" i="25"/>
  <c r="BS9" i="25"/>
  <c r="BZ34" i="25"/>
  <c r="BZ65" i="25"/>
  <c r="BZ14" i="25"/>
  <c r="BS48" i="25"/>
  <c r="BZ10" i="25"/>
  <c r="BS15" i="25"/>
  <c r="BS34" i="25"/>
  <c r="BZ57" i="25"/>
  <c r="BS92" i="25"/>
  <c r="BZ106" i="25"/>
  <c r="BS105" i="25"/>
  <c r="BZ110" i="25"/>
  <c r="BS112" i="25"/>
  <c r="BZ104" i="25"/>
  <c r="BS109" i="25"/>
  <c r="BZ135" i="25"/>
  <c r="BS122" i="25"/>
  <c r="BZ131" i="25"/>
  <c r="BS133" i="25"/>
  <c r="BZ146" i="25"/>
  <c r="BZ141" i="25"/>
  <c r="BS90" i="25"/>
  <c r="BS96" i="25"/>
  <c r="AD80" i="25"/>
  <c r="BZ82" i="25"/>
  <c r="AD79" i="25"/>
  <c r="BS95" i="25"/>
  <c r="BS94" i="25"/>
  <c r="AY90" i="25"/>
  <c r="BD141" i="25"/>
  <c r="BS14" i="25"/>
  <c r="BS69" i="25"/>
  <c r="BZ22" i="25"/>
  <c r="BS41" i="25"/>
  <c r="BZ4" i="25"/>
  <c r="BS11" i="25"/>
  <c r="BS44" i="25"/>
  <c r="BZ8" i="25"/>
  <c r="BZ48" i="25"/>
  <c r="BZ68" i="25"/>
  <c r="BZ15" i="25"/>
  <c r="BZ43" i="25"/>
  <c r="BS12" i="25"/>
  <c r="BS16" i="25"/>
  <c r="BS50" i="25"/>
  <c r="BS36" i="25"/>
  <c r="BS17" i="25"/>
  <c r="BZ41" i="25"/>
  <c r="BZ62" i="25"/>
  <c r="BS104" i="25"/>
  <c r="BS110" i="25"/>
  <c r="BZ120" i="25"/>
  <c r="BZ127" i="25"/>
  <c r="BS136" i="25"/>
  <c r="BZ80" i="25"/>
  <c r="BS82" i="25"/>
  <c r="BZ83" i="25"/>
  <c r="BZ11" i="25"/>
  <c r="BZ75" i="25"/>
  <c r="BS37" i="25"/>
  <c r="BS30" i="25"/>
  <c r="BZ42" i="25"/>
  <c r="BZ13" i="25"/>
  <c r="BS56" i="25"/>
  <c r="BS144" i="25"/>
  <c r="BS111" i="25"/>
  <c r="BS108" i="25"/>
  <c r="BZ136" i="25"/>
  <c r="BS131" i="25"/>
  <c r="BZ140" i="25"/>
  <c r="BS88" i="25"/>
  <c r="BZ81" i="25"/>
  <c r="BZ12" i="25"/>
  <c r="BZ35" i="25"/>
  <c r="BZ63" i="25"/>
  <c r="BZ38" i="25"/>
  <c r="BS97" i="25"/>
  <c r="BS106" i="25"/>
  <c r="BZ111" i="25"/>
  <c r="BS113" i="25"/>
  <c r="BZ105" i="25"/>
  <c r="BZ117" i="25"/>
  <c r="BS123" i="25"/>
  <c r="BZ133" i="25"/>
  <c r="BS142" i="25"/>
  <c r="BS145" i="25"/>
  <c r="BZ142" i="25"/>
  <c r="BZ95" i="25"/>
  <c r="BS83" i="25"/>
  <c r="BS76" i="25"/>
  <c r="BS93" i="25"/>
  <c r="BS19" i="25"/>
  <c r="BZ70" i="25"/>
  <c r="BS23" i="25"/>
  <c r="BZ44" i="25"/>
  <c r="BS4" i="25"/>
  <c r="BZ21" i="25"/>
  <c r="BS45" i="25"/>
  <c r="BS10" i="25"/>
  <c r="BZ50" i="25"/>
  <c r="BS71" i="25"/>
  <c r="BZ17" i="25"/>
  <c r="BZ49" i="25"/>
  <c r="BZ33" i="25"/>
  <c r="BZ19" i="25"/>
  <c r="BS59" i="25"/>
  <c r="BS40" i="25"/>
  <c r="BS18" i="25"/>
  <c r="BS43" i="25"/>
  <c r="BS65" i="25"/>
  <c r="BS103" i="25"/>
  <c r="BS121" i="25"/>
  <c r="BS107" i="25"/>
  <c r="BS132" i="25"/>
  <c r="BS139" i="25"/>
  <c r="BS62" i="25"/>
  <c r="BZ61" i="25"/>
  <c r="BZ73" i="25"/>
  <c r="BS101" i="25"/>
  <c r="BZ145" i="25"/>
  <c r="BS141" i="25"/>
  <c r="BS117" i="25"/>
  <c r="BZ132" i="25"/>
  <c r="BZ112" i="25"/>
  <c r="BS114" i="25"/>
  <c r="BZ107" i="25"/>
  <c r="BZ122" i="25"/>
  <c r="BZ125" i="25"/>
  <c r="BS124" i="25"/>
  <c r="BS140" i="25"/>
  <c r="BS137" i="25"/>
  <c r="BS146" i="25"/>
  <c r="BZ143" i="25"/>
  <c r="BZ99" i="25"/>
  <c r="BS89" i="25"/>
  <c r="BS84" i="25"/>
  <c r="BS77" i="25"/>
  <c r="BZ79" i="25"/>
  <c r="BZ87" i="25"/>
  <c r="BS91" i="25"/>
  <c r="BD24" i="25"/>
  <c r="BI45" i="25"/>
  <c r="AT115" i="25"/>
  <c r="BZ36" i="25"/>
  <c r="BS73" i="25"/>
  <c r="BZ24" i="25"/>
  <c r="BZ45" i="25"/>
  <c r="BZ37" i="25"/>
  <c r="BS22" i="25"/>
  <c r="BS46" i="25"/>
  <c r="BZ16" i="25"/>
  <c r="BS54" i="25"/>
  <c r="BZ72" i="25"/>
  <c r="BZ18" i="25"/>
  <c r="BZ51" i="25"/>
  <c r="BZ54" i="25"/>
  <c r="BS26" i="25"/>
  <c r="BS61" i="25"/>
  <c r="BZ67" i="25"/>
  <c r="BS20" i="25"/>
  <c r="BS49" i="25"/>
  <c r="BZ84" i="25"/>
  <c r="BS7" i="25"/>
  <c r="BS28" i="25"/>
  <c r="BS53" i="25"/>
  <c r="BZ102" i="25"/>
  <c r="BZ55" i="25"/>
  <c r="BS31" i="25"/>
  <c r="BS64" i="25"/>
  <c r="BS13" i="25"/>
  <c r="BZ9" i="25"/>
  <c r="BS67" i="25"/>
  <c r="BZ130" i="25"/>
  <c r="BZ116" i="25"/>
  <c r="BZ113" i="25"/>
  <c r="BS115" i="25"/>
  <c r="BZ108" i="25"/>
  <c r="BZ123" i="25"/>
  <c r="BS125" i="25"/>
  <c r="BZ119" i="25"/>
  <c r="BZ137" i="25"/>
  <c r="BZ138" i="25"/>
  <c r="BZ144" i="25"/>
  <c r="BS85" i="25"/>
  <c r="BS78" i="25"/>
  <c r="BS79" i="25"/>
  <c r="AN17" i="25"/>
  <c r="AY53" i="25"/>
  <c r="BD102" i="25"/>
  <c r="BS39" i="25"/>
  <c r="BZ74" i="25"/>
  <c r="BS25" i="25"/>
  <c r="BZ46" i="25"/>
  <c r="BZ58" i="25"/>
  <c r="BS24" i="25"/>
  <c r="BS47" i="25"/>
  <c r="BZ26" i="25"/>
  <c r="BS58" i="25"/>
  <c r="BS75" i="25"/>
  <c r="BZ20" i="25"/>
  <c r="BZ52" i="25"/>
  <c r="BZ60" i="25"/>
  <c r="BS29" i="25"/>
  <c r="BS68" i="25"/>
  <c r="BZ71" i="25"/>
  <c r="BZ23" i="25"/>
  <c r="BS51" i="25"/>
  <c r="BS129" i="25"/>
  <c r="AN79" i="25"/>
  <c r="BS98" i="25"/>
  <c r="BZ126" i="25"/>
  <c r="BZ100" i="25"/>
  <c r="BS99" i="25"/>
  <c r="BZ101" i="25"/>
  <c r="BZ118" i="25"/>
  <c r="BZ114" i="25"/>
  <c r="BS116" i="25"/>
  <c r="BZ109" i="25"/>
  <c r="BZ124" i="25"/>
  <c r="BS128" i="25"/>
  <c r="BS126" i="25"/>
  <c r="BZ134" i="25"/>
  <c r="BS134" i="25"/>
  <c r="BZ139" i="25"/>
  <c r="BZ94" i="25"/>
  <c r="BZ90" i="25"/>
  <c r="BZ77" i="25"/>
  <c r="BS86" i="25"/>
  <c r="BS80" i="25"/>
  <c r="BZ85" i="25"/>
  <c r="AT24" i="25"/>
  <c r="BD76" i="25"/>
  <c r="AT128" i="25"/>
  <c r="AF83" i="25"/>
  <c r="BZ40" i="25"/>
  <c r="BZ27" i="25"/>
  <c r="BZ47" i="25"/>
  <c r="BS66" i="25"/>
  <c r="BS27" i="25"/>
  <c r="BS63" i="25"/>
  <c r="BZ29" i="25"/>
  <c r="BZ59" i="25"/>
  <c r="BZ78" i="25"/>
  <c r="BS21" i="25"/>
  <c r="BZ53" i="25"/>
  <c r="BS70" i="25"/>
  <c r="BS38" i="25"/>
  <c r="BZ69" i="25"/>
  <c r="BZ5" i="25"/>
  <c r="BZ25" i="25"/>
  <c r="BR94" i="25"/>
  <c r="BY133" i="25"/>
  <c r="BR101" i="25"/>
  <c r="BR131" i="25"/>
  <c r="BY99" i="25"/>
  <c r="BY135" i="25"/>
  <c r="BR110" i="25"/>
  <c r="BY139" i="25"/>
  <c r="BY76" i="25"/>
  <c r="BY119" i="25"/>
  <c r="BR141" i="25"/>
  <c r="BY74" i="25"/>
  <c r="BR80" i="25"/>
  <c r="BR102" i="25"/>
  <c r="BY97" i="25"/>
  <c r="BY121" i="25"/>
  <c r="BY72" i="25"/>
  <c r="BR81" i="25"/>
  <c r="BY79" i="25"/>
  <c r="BY84" i="25"/>
  <c r="BR134" i="25"/>
  <c r="BR106" i="25"/>
  <c r="BY100" i="25"/>
  <c r="BR111" i="25"/>
  <c r="BY107" i="25"/>
  <c r="BR103" i="25"/>
  <c r="BR117" i="25"/>
  <c r="BR128" i="25"/>
  <c r="BR135" i="25"/>
  <c r="BR133" i="25"/>
  <c r="BY136" i="25"/>
  <c r="BR138" i="25"/>
  <c r="BR142" i="25"/>
  <c r="BH12" i="25"/>
  <c r="AF74" i="25"/>
  <c r="BR90" i="25"/>
  <c r="BY92" i="25"/>
  <c r="BY110" i="25"/>
  <c r="BR112" i="25"/>
  <c r="BR104" i="25"/>
  <c r="BR120" i="25"/>
  <c r="BR130" i="25"/>
  <c r="BR136" i="25"/>
  <c r="BR139" i="25"/>
  <c r="BY108" i="25"/>
  <c r="BR99" i="25"/>
  <c r="BY71" i="25"/>
  <c r="BR89" i="25"/>
  <c r="BY77" i="25"/>
  <c r="BR100" i="25"/>
  <c r="BY91" i="25"/>
  <c r="BY86" i="25"/>
  <c r="BR97" i="25"/>
  <c r="BY93" i="25"/>
  <c r="BY111" i="25"/>
  <c r="BR113" i="25"/>
  <c r="BY109" i="25"/>
  <c r="BR105" i="25"/>
  <c r="BR121" i="25"/>
  <c r="BR132" i="25"/>
  <c r="BY117" i="25"/>
  <c r="BY128" i="25"/>
  <c r="BY145" i="25"/>
  <c r="BY140" i="25"/>
  <c r="BR137" i="25"/>
  <c r="BY78" i="25"/>
  <c r="BY88" i="25"/>
  <c r="BR95" i="25"/>
  <c r="BY87" i="25"/>
  <c r="BY102" i="25"/>
  <c r="BY94" i="25"/>
  <c r="BY112" i="25"/>
  <c r="BR114" i="25"/>
  <c r="BR122" i="25"/>
  <c r="BR107" i="25"/>
  <c r="BY122" i="25"/>
  <c r="BR126" i="25"/>
  <c r="BY118" i="25"/>
  <c r="BY130" i="25"/>
  <c r="BY146" i="25"/>
  <c r="BY141" i="25"/>
  <c r="AS21" i="25"/>
  <c r="BR82" i="25"/>
  <c r="BY85" i="25"/>
  <c r="BY106" i="25"/>
  <c r="BY116" i="25"/>
  <c r="BR77" i="25"/>
  <c r="BY80" i="25"/>
  <c r="BY90" i="25"/>
  <c r="BR79" i="25"/>
  <c r="BY89" i="25"/>
  <c r="BY104" i="25"/>
  <c r="BY95" i="25"/>
  <c r="BY113" i="25"/>
  <c r="BR115" i="25"/>
  <c r="BR123" i="25"/>
  <c r="BR108" i="25"/>
  <c r="BY123" i="25"/>
  <c r="BY127" i="25"/>
  <c r="BR119" i="25"/>
  <c r="BY132" i="25"/>
  <c r="BR145" i="25"/>
  <c r="BY142" i="25"/>
  <c r="AX36" i="25"/>
  <c r="BY75" i="25"/>
  <c r="BR96" i="25"/>
  <c r="BR92" i="25"/>
  <c r="BY96" i="25"/>
  <c r="BR124" i="25"/>
  <c r="BR109" i="25"/>
  <c r="BY124" i="25"/>
  <c r="BY129" i="25"/>
  <c r="BR127" i="25"/>
  <c r="BY137" i="25"/>
  <c r="BY143" i="25"/>
  <c r="BY144" i="25"/>
  <c r="BR76" i="25"/>
  <c r="BY81" i="25"/>
  <c r="BR91" i="25"/>
  <c r="BY105" i="25"/>
  <c r="BY114" i="25"/>
  <c r="BR116" i="25"/>
  <c r="BR146" i="25"/>
  <c r="BR74" i="25"/>
  <c r="BY82" i="25"/>
  <c r="BR88" i="25"/>
  <c r="BR98" i="25"/>
  <c r="BR93" i="25"/>
  <c r="BY101" i="25"/>
  <c r="BY98" i="25"/>
  <c r="BY115" i="25"/>
  <c r="BR118" i="25"/>
  <c r="BR125" i="25"/>
  <c r="BY120" i="25"/>
  <c r="BY125" i="25"/>
  <c r="BY131" i="25"/>
  <c r="BR129" i="25"/>
  <c r="BY134" i="25"/>
  <c r="BY138" i="25"/>
  <c r="AS24" i="25"/>
  <c r="AF12" i="25"/>
  <c r="BR85" i="25"/>
  <c r="AS20" i="25"/>
  <c r="BH21" i="25"/>
  <c r="AX11" i="25"/>
  <c r="BH39" i="25"/>
  <c r="BH28" i="25"/>
  <c r="BH7" i="25"/>
  <c r="BR83" i="25"/>
  <c r="AS49" i="25"/>
  <c r="AS31" i="25"/>
  <c r="AS15" i="25"/>
  <c r="AX34" i="25"/>
  <c r="BH20" i="25"/>
  <c r="AX10" i="25"/>
  <c r="AS5" i="25"/>
  <c r="AX25" i="25"/>
  <c r="BH33" i="25"/>
  <c r="BH44" i="25"/>
  <c r="AD8" i="25"/>
  <c r="BR143" i="25"/>
  <c r="AX42" i="25"/>
  <c r="AX27" i="25"/>
  <c r="AS14" i="25"/>
  <c r="BH45" i="25"/>
  <c r="BH30" i="25"/>
  <c r="AX8" i="25"/>
  <c r="AX23" i="25"/>
  <c r="AX31" i="25"/>
  <c r="AX45" i="25"/>
  <c r="BR144" i="25"/>
  <c r="AS13" i="25"/>
  <c r="AX30" i="25"/>
  <c r="BH18" i="25"/>
  <c r="AX6" i="25"/>
  <c r="BH25" i="25"/>
  <c r="BC17" i="25"/>
  <c r="AX21" i="25"/>
  <c r="AS27" i="25"/>
  <c r="AX57" i="25"/>
  <c r="BH40" i="25"/>
  <c r="AS12" i="25"/>
  <c r="AX29" i="25"/>
  <c r="BH16" i="25"/>
  <c r="AX4" i="25"/>
  <c r="AX24" i="25"/>
  <c r="AX38" i="25"/>
  <c r="AX20" i="25"/>
  <c r="BC57" i="25"/>
  <c r="AS19" i="25"/>
  <c r="BH71" i="25"/>
  <c r="AS23" i="25"/>
  <c r="AS26" i="25"/>
  <c r="BH15" i="25"/>
  <c r="AX16" i="25"/>
  <c r="BC85" i="25"/>
  <c r="AS22" i="25"/>
  <c r="BC7" i="25"/>
  <c r="BH24" i="25"/>
  <c r="BH14" i="25"/>
  <c r="BH42" i="25"/>
  <c r="AX15" i="25"/>
  <c r="AS17" i="25"/>
  <c r="BH101" i="25"/>
  <c r="AS108" i="25"/>
  <c r="BC115" i="25"/>
  <c r="BC32" i="25"/>
  <c r="BH17" i="25"/>
  <c r="AS56" i="25"/>
  <c r="AS145" i="25"/>
  <c r="BC69" i="25"/>
  <c r="AX137" i="25"/>
  <c r="AS45" i="25"/>
  <c r="BH85" i="25"/>
  <c r="BC143" i="25"/>
  <c r="AX53" i="25"/>
  <c r="AS84" i="25"/>
  <c r="BV8" i="25"/>
  <c r="BV16" i="25"/>
  <c r="BV32" i="25"/>
  <c r="CC80" i="25"/>
  <c r="BV118" i="25"/>
  <c r="CC116" i="25"/>
  <c r="CC130" i="25"/>
  <c r="CC69" i="25"/>
  <c r="CC56" i="25"/>
  <c r="BV93" i="25"/>
  <c r="BV70" i="25"/>
  <c r="CC85" i="25"/>
  <c r="CC57" i="25"/>
  <c r="BV94" i="25"/>
  <c r="BV56" i="25"/>
  <c r="BV102" i="25"/>
  <c r="BV9" i="25"/>
  <c r="BV17" i="25"/>
  <c r="BV25" i="25"/>
  <c r="BV33" i="25"/>
  <c r="CC66" i="25"/>
  <c r="CC82" i="25"/>
  <c r="CC49" i="25"/>
  <c r="CC6" i="25"/>
  <c r="CC33" i="25"/>
  <c r="CC17" i="25"/>
  <c r="BV68" i="25"/>
  <c r="CC109" i="25"/>
  <c r="CC46" i="25"/>
  <c r="CC38" i="25"/>
  <c r="CC26" i="25"/>
  <c r="CC10" i="25"/>
  <c r="CC88" i="25"/>
  <c r="BV44" i="25"/>
  <c r="BV36" i="25"/>
  <c r="CC32" i="25"/>
  <c r="CC52" i="25"/>
  <c r="CC79" i="25"/>
  <c r="CC54" i="25"/>
  <c r="CC48" i="25"/>
  <c r="CC40" i="25"/>
  <c r="CC22" i="25"/>
  <c r="CC12" i="25"/>
  <c r="CC71" i="25"/>
  <c r="BV46" i="25"/>
  <c r="BV38" i="25"/>
  <c r="CC28" i="25"/>
  <c r="CC5" i="25"/>
  <c r="CC20" i="25"/>
  <c r="CC50" i="25"/>
  <c r="CC42" i="25"/>
  <c r="CC34" i="25"/>
  <c r="CC18" i="25"/>
  <c r="BV50" i="25"/>
  <c r="BV60" i="25"/>
  <c r="BV57" i="25"/>
  <c r="BV48" i="25"/>
  <c r="BV40" i="25"/>
  <c r="CC24" i="25"/>
  <c r="CC11" i="25"/>
  <c r="BV105" i="25"/>
  <c r="BV67" i="25"/>
  <c r="CC44" i="25"/>
  <c r="CC36" i="25"/>
  <c r="CC30" i="25"/>
  <c r="CC4" i="25"/>
  <c r="BV42" i="25"/>
  <c r="CC13" i="25"/>
  <c r="CC112" i="25"/>
  <c r="BV134" i="25"/>
  <c r="BV121" i="25"/>
  <c r="BV124" i="25"/>
  <c r="BV138" i="25"/>
  <c r="BV141" i="25"/>
  <c r="CC145" i="25"/>
  <c r="AD107" i="25"/>
  <c r="BV116" i="25"/>
  <c r="CC111" i="25"/>
  <c r="BV145" i="25"/>
  <c r="CC122" i="25"/>
  <c r="BV125" i="25"/>
  <c r="BV139" i="25"/>
  <c r="BV142" i="25"/>
  <c r="CC131" i="25"/>
  <c r="CC146" i="25"/>
  <c r="BV103" i="25"/>
  <c r="CC107" i="25"/>
  <c r="CC58" i="25"/>
  <c r="BV95" i="25"/>
  <c r="BV72" i="25"/>
  <c r="CC87" i="25"/>
  <c r="CC59" i="25"/>
  <c r="CC97" i="25"/>
  <c r="BV58" i="25"/>
  <c r="BV104" i="25"/>
  <c r="BV10" i="25"/>
  <c r="BV18" i="25"/>
  <c r="BV26" i="25"/>
  <c r="BV34" i="25"/>
  <c r="CC68" i="25"/>
  <c r="BV127" i="25"/>
  <c r="CC47" i="25"/>
  <c r="BV101" i="25"/>
  <c r="CC31" i="25"/>
  <c r="CC9" i="25"/>
  <c r="CC65" i="25"/>
  <c r="BV39" i="25"/>
  <c r="BV24" i="25"/>
  <c r="BV65" i="25"/>
  <c r="CC51" i="25"/>
  <c r="BV43" i="25"/>
  <c r="BV115" i="25"/>
  <c r="CC110" i="25"/>
  <c r="CC120" i="25"/>
  <c r="CC123" i="25"/>
  <c r="BV126" i="25"/>
  <c r="CC140" i="25"/>
  <c r="BV143" i="25"/>
  <c r="CC132" i="25"/>
  <c r="CC117" i="25"/>
  <c r="CC86" i="25"/>
  <c r="BV99" i="25"/>
  <c r="CC61" i="25"/>
  <c r="CC96" i="25"/>
  <c r="BV74" i="25"/>
  <c r="CC89" i="25"/>
  <c r="CC60" i="25"/>
  <c r="CC99" i="25"/>
  <c r="BV61" i="25"/>
  <c r="BV11" i="25"/>
  <c r="BV19" i="25"/>
  <c r="BV27" i="25"/>
  <c r="BV35" i="25"/>
  <c r="CC70" i="25"/>
  <c r="BV77" i="25"/>
  <c r="CC45" i="25"/>
  <c r="CC84" i="25"/>
  <c r="CC29" i="25"/>
  <c r="CC90" i="25"/>
  <c r="BV53" i="25"/>
  <c r="BV37" i="25"/>
  <c r="CC121" i="25"/>
  <c r="BV135" i="25"/>
  <c r="CC141" i="25"/>
  <c r="BV144" i="25"/>
  <c r="BV81" i="25"/>
  <c r="BV75" i="25"/>
  <c r="BV83" i="25"/>
  <c r="CC98" i="25"/>
  <c r="BV76" i="25"/>
  <c r="CC91" i="25"/>
  <c r="BV84" i="25"/>
  <c r="CC101" i="25"/>
  <c r="CC62" i="25"/>
  <c r="BV4" i="25"/>
  <c r="BV12" i="25"/>
  <c r="BV20" i="25"/>
  <c r="BV28" i="25"/>
  <c r="BV52" i="25"/>
  <c r="CC72" i="25"/>
  <c r="BV69" i="25"/>
  <c r="CC43" i="25"/>
  <c r="CC81" i="25"/>
  <c r="CC27" i="25"/>
  <c r="BV79" i="25"/>
  <c r="BV51" i="25"/>
  <c r="CC15" i="25"/>
  <c r="CC106" i="25"/>
  <c r="CC124" i="25"/>
  <c r="CC133" i="25"/>
  <c r="BV113" i="25"/>
  <c r="CC119" i="25"/>
  <c r="BV131" i="25"/>
  <c r="BV128" i="25"/>
  <c r="CC125" i="25"/>
  <c r="BV136" i="25"/>
  <c r="CC142" i="25"/>
  <c r="CC137" i="25"/>
  <c r="CC134" i="25"/>
  <c r="AB106" i="25"/>
  <c r="BV73" i="25"/>
  <c r="BV62" i="25"/>
  <c r="BV85" i="25"/>
  <c r="CC100" i="25"/>
  <c r="BV78" i="25"/>
  <c r="CC93" i="25"/>
  <c r="BV86" i="25"/>
  <c r="CC103" i="25"/>
  <c r="CC64" i="25"/>
  <c r="BV5" i="25"/>
  <c r="BV13" i="25"/>
  <c r="BV21" i="25"/>
  <c r="BV29" i="25"/>
  <c r="BV54" i="25"/>
  <c r="CC74" i="25"/>
  <c r="BV64" i="25"/>
  <c r="CC41" i="25"/>
  <c r="CC73" i="25"/>
  <c r="CC25" i="25"/>
  <c r="BV71" i="25"/>
  <c r="BV49" i="25"/>
  <c r="CC7" i="25"/>
  <c r="BV114" i="25"/>
  <c r="BV112" i="25"/>
  <c r="CC126" i="25"/>
  <c r="BV146" i="25"/>
  <c r="CC143" i="25"/>
  <c r="CC127" i="25"/>
  <c r="CC135" i="25"/>
  <c r="CC67" i="25"/>
  <c r="CC16" i="25"/>
  <c r="BV87" i="25"/>
  <c r="CC102" i="25"/>
  <c r="BV80" i="25"/>
  <c r="CC95" i="25"/>
  <c r="BV88" i="25"/>
  <c r="CC105" i="25"/>
  <c r="BV96" i="25"/>
  <c r="BV6" i="25"/>
  <c r="BV14" i="25"/>
  <c r="BV22" i="25"/>
  <c r="BV30" i="25"/>
  <c r="BV55" i="25"/>
  <c r="CC76" i="25"/>
  <c r="BV59" i="25"/>
  <c r="CC39" i="25"/>
  <c r="CC63" i="25"/>
  <c r="CC23" i="25"/>
  <c r="BV119" i="25"/>
  <c r="BV47" i="25"/>
  <c r="CC94" i="25"/>
  <c r="CC115" i="25"/>
  <c r="BV130" i="25"/>
  <c r="BV111" i="25"/>
  <c r="CC114" i="25"/>
  <c r="BV106" i="25"/>
  <c r="BV117" i="25"/>
  <c r="BV132" i="25"/>
  <c r="BV122" i="25"/>
  <c r="CC138" i="25"/>
  <c r="CC144" i="25"/>
  <c r="CC128" i="25"/>
  <c r="CC136" i="25"/>
  <c r="AL107" i="25"/>
  <c r="CC92" i="25"/>
  <c r="CC8" i="25"/>
  <c r="BV89" i="25"/>
  <c r="CC104" i="25"/>
  <c r="BV82" i="25"/>
  <c r="CC108" i="25"/>
  <c r="BV90" i="25"/>
  <c r="BV107" i="25"/>
  <c r="BV98" i="25"/>
  <c r="BV7" i="25"/>
  <c r="BV15" i="25"/>
  <c r="BV23" i="25"/>
  <c r="BV31" i="25"/>
  <c r="BV63" i="25"/>
  <c r="CC78" i="25"/>
  <c r="CC53" i="25"/>
  <c r="CC37" i="25"/>
  <c r="CC55" i="25"/>
  <c r="CC21" i="25"/>
  <c r="BV97" i="25"/>
  <c r="BV45" i="25"/>
  <c r="BF24" i="25"/>
  <c r="AV31" i="25"/>
  <c r="AV36" i="25"/>
  <c r="AV8" i="25"/>
  <c r="BA34" i="25"/>
  <c r="BK20" i="25"/>
  <c r="CA101" i="25"/>
  <c r="CA112" i="25"/>
  <c r="BT113" i="25"/>
  <c r="BT119" i="25"/>
  <c r="CA128" i="25"/>
  <c r="BT121" i="25"/>
  <c r="BT132" i="25"/>
  <c r="CA129" i="25"/>
  <c r="BT129" i="25"/>
  <c r="BT144" i="25"/>
  <c r="BT146" i="25"/>
  <c r="CA102" i="25"/>
  <c r="CA97" i="25"/>
  <c r="CA100" i="25"/>
  <c r="BT91" i="25"/>
  <c r="BJ10" i="25"/>
  <c r="AU24" i="25"/>
  <c r="AZ25" i="25"/>
  <c r="BE22" i="25"/>
  <c r="AZ32" i="25"/>
  <c r="BE20" i="25"/>
  <c r="CA114" i="25"/>
  <c r="BT115" i="25"/>
  <c r="CA121" i="25"/>
  <c r="CA132" i="25"/>
  <c r="CA123" i="25"/>
  <c r="BT122" i="25"/>
  <c r="CA133" i="25"/>
  <c r="BT133" i="25"/>
  <c r="CA135" i="25"/>
  <c r="CA139" i="25"/>
  <c r="CA142" i="25"/>
  <c r="CA98" i="25"/>
  <c r="BT88" i="25"/>
  <c r="CA88" i="25"/>
  <c r="BE11" i="25"/>
  <c r="BJ24" i="25"/>
  <c r="BJ6" i="25"/>
  <c r="AU18" i="25"/>
  <c r="BE29" i="25"/>
  <c r="BE18" i="25"/>
  <c r="BT117" i="25"/>
  <c r="CA115" i="25"/>
  <c r="BT116" i="25"/>
  <c r="BT105" i="25"/>
  <c r="BT134" i="25"/>
  <c r="CA124" i="25"/>
  <c r="BT123" i="25"/>
  <c r="BT135" i="25"/>
  <c r="BT139" i="25"/>
  <c r="CA136" i="25"/>
  <c r="BT106" i="25"/>
  <c r="AL88" i="25"/>
  <c r="CA106" i="25"/>
  <c r="AZ26" i="25"/>
  <c r="BE9" i="25"/>
  <c r="BJ22" i="25"/>
  <c r="AZ17" i="25"/>
  <c r="AU16" i="25"/>
  <c r="AZ19" i="25"/>
  <c r="BE16" i="25"/>
  <c r="CA116" i="25"/>
  <c r="CA119" i="25"/>
  <c r="BT118" i="25"/>
  <c r="BT107" i="25"/>
  <c r="CA137" i="25"/>
  <c r="CA125" i="25"/>
  <c r="BT124" i="25"/>
  <c r="CA143" i="25"/>
  <c r="BT140" i="25"/>
  <c r="BT137" i="25"/>
  <c r="BT100" i="25"/>
  <c r="AU12" i="25"/>
  <c r="AZ9" i="25"/>
  <c r="BE12" i="25"/>
  <c r="AU10" i="25"/>
  <c r="BE10" i="25"/>
  <c r="BI20" i="25"/>
  <c r="BI13" i="25"/>
  <c r="BD8" i="25"/>
  <c r="AY15" i="25"/>
  <c r="BD6" i="25"/>
  <c r="AT30" i="25"/>
  <c r="AY37" i="25"/>
  <c r="BD23" i="25"/>
  <c r="BD14" i="25"/>
  <c r="AT53" i="25"/>
  <c r="AY24" i="25"/>
  <c r="BI46" i="25"/>
  <c r="BD38" i="25"/>
  <c r="AY44" i="25"/>
  <c r="AY67" i="25"/>
  <c r="AT61" i="25"/>
  <c r="BD64" i="25"/>
  <c r="AY96" i="25"/>
  <c r="BI81" i="25"/>
  <c r="BD103" i="25"/>
  <c r="BI103" i="25"/>
  <c r="AT130" i="25"/>
  <c r="BD125" i="25"/>
  <c r="BI120" i="25"/>
  <c r="AY144" i="25"/>
  <c r="AT137" i="25"/>
  <c r="BI24" i="25"/>
  <c r="AY6" i="25"/>
  <c r="AT43" i="25"/>
  <c r="AT35" i="25"/>
  <c r="BI25" i="25"/>
  <c r="AN18" i="25"/>
  <c r="BD4" i="25"/>
  <c r="AY38" i="25"/>
  <c r="AY14" i="25"/>
  <c r="AT29" i="25"/>
  <c r="AY7" i="25"/>
  <c r="BD21" i="25"/>
  <c r="BD13" i="25"/>
  <c r="AY25" i="25"/>
  <c r="AT45" i="25"/>
  <c r="BD39" i="25"/>
  <c r="AY45" i="25"/>
  <c r="AY69" i="25"/>
  <c r="AT63" i="25"/>
  <c r="BD66" i="25"/>
  <c r="AY101" i="25"/>
  <c r="AY88" i="25"/>
  <c r="AT106" i="25"/>
  <c r="AY106" i="25"/>
  <c r="AY110" i="25"/>
  <c r="AY127" i="25"/>
  <c r="BD127" i="25"/>
  <c r="AT146" i="25"/>
  <c r="AT22" i="25"/>
  <c r="BD33" i="25"/>
  <c r="BI23" i="25"/>
  <c r="BI18" i="25"/>
  <c r="BI12" i="25"/>
  <c r="AT41" i="25"/>
  <c r="BD17" i="25"/>
  <c r="BD35" i="25"/>
  <c r="AY23" i="25"/>
  <c r="AY18" i="25"/>
  <c r="AY13" i="25"/>
  <c r="BD11" i="25"/>
  <c r="AT19" i="25"/>
  <c r="BD36" i="25"/>
  <c r="BD27" i="25"/>
  <c r="AY5" i="25"/>
  <c r="AD20" i="25"/>
  <c r="BD12" i="25"/>
  <c r="AY26" i="25"/>
  <c r="AT46" i="25"/>
  <c r="BD47" i="25"/>
  <c r="AY46" i="25"/>
  <c r="AT55" i="25"/>
  <c r="AT69" i="25"/>
  <c r="BD73" i="25"/>
  <c r="BI84" i="25"/>
  <c r="AT77" i="25"/>
  <c r="BI92" i="25"/>
  <c r="BD95" i="25"/>
  <c r="AY116" i="25"/>
  <c r="AY131" i="25"/>
  <c r="BD131" i="25"/>
  <c r="AT139" i="25"/>
  <c r="AT23" i="25"/>
  <c r="BD31" i="25"/>
  <c r="BI16" i="25"/>
  <c r="AD17" i="25"/>
  <c r="AT7" i="25"/>
  <c r="AY22" i="25"/>
  <c r="AY12" i="25"/>
  <c r="BD10" i="25"/>
  <c r="BD32" i="25"/>
  <c r="AT17" i="25"/>
  <c r="AT36" i="25"/>
  <c r="AN19" i="25"/>
  <c r="AY34" i="25"/>
  <c r="AT47" i="25"/>
  <c r="BD48" i="25"/>
  <c r="BD54" i="25"/>
  <c r="AY74" i="25"/>
  <c r="AT72" i="25"/>
  <c r="AY75" i="25"/>
  <c r="BI86" i="25"/>
  <c r="AT80" i="25"/>
  <c r="BI94" i="25"/>
  <c r="BD98" i="25"/>
  <c r="BD120" i="25"/>
  <c r="BD132" i="25"/>
  <c r="BI132" i="25"/>
  <c r="BI141" i="25"/>
  <c r="BI22" i="25"/>
  <c r="BI15" i="25"/>
  <c r="AY11" i="25"/>
  <c r="BD50" i="25"/>
  <c r="AY48" i="25"/>
  <c r="AT32" i="25"/>
  <c r="AY21" i="25"/>
  <c r="BD9" i="25"/>
  <c r="AT34" i="25"/>
  <c r="BI26" i="25"/>
  <c r="BD18" i="25"/>
  <c r="AT6" i="25"/>
  <c r="AY35" i="25"/>
  <c r="BI32" i="25"/>
  <c r="AY50" i="25"/>
  <c r="BD56" i="25"/>
  <c r="BI60" i="25"/>
  <c r="BI58" i="25"/>
  <c r="BD82" i="25"/>
  <c r="AT83" i="25"/>
  <c r="BD86" i="25"/>
  <c r="BI107" i="25"/>
  <c r="BD110" i="25"/>
  <c r="AY108" i="25"/>
  <c r="AY120" i="25"/>
  <c r="BI123" i="25"/>
  <c r="AY137" i="25"/>
  <c r="AY39" i="25"/>
  <c r="BI29" i="25"/>
  <c r="AY10" i="25"/>
  <c r="BD37" i="25"/>
  <c r="AT5" i="25"/>
  <c r="BI28" i="25"/>
  <c r="AY20" i="25"/>
  <c r="BI7" i="25"/>
  <c r="AT27" i="25"/>
  <c r="BI19" i="25"/>
  <c r="BD34" i="25"/>
  <c r="AD18" i="25"/>
  <c r="BI48" i="25"/>
  <c r="AT31" i="25"/>
  <c r="BI36" i="25"/>
  <c r="BI33" i="25"/>
  <c r="AT51" i="25"/>
  <c r="BD57" i="25"/>
  <c r="BI62" i="25"/>
  <c r="AY70" i="25"/>
  <c r="AT93" i="25"/>
  <c r="AT85" i="25"/>
  <c r="BD89" i="25"/>
  <c r="BI109" i="25"/>
  <c r="BD112" i="25"/>
  <c r="BI110" i="25"/>
  <c r="AY135" i="25"/>
  <c r="BI125" i="25"/>
  <c r="AT141" i="25"/>
  <c r="BI21" i="25"/>
  <c r="BI14" i="25"/>
  <c r="AY9" i="25"/>
  <c r="AT37" i="25"/>
  <c r="BD26" i="25"/>
  <c r="BD19" i="25"/>
  <c r="BD41" i="25"/>
  <c r="BD43" i="25"/>
  <c r="BI31" i="25"/>
  <c r="BD30" i="25"/>
  <c r="BD25" i="25"/>
  <c r="BD28" i="25"/>
  <c r="BI44" i="25"/>
  <c r="BI34" i="25"/>
  <c r="AY55" i="25"/>
  <c r="BI55" i="25"/>
  <c r="BI68" i="25"/>
  <c r="AT56" i="25"/>
  <c r="AY87" i="25"/>
  <c r="AY95" i="25"/>
  <c r="AT103" i="25"/>
  <c r="AT100" i="25"/>
  <c r="AY117" i="25"/>
  <c r="BI116" i="25"/>
  <c r="AY126" i="25"/>
  <c r="AT124" i="25"/>
  <c r="AS30" i="25"/>
  <c r="BC50" i="25"/>
  <c r="AS60" i="25"/>
  <c r="BC73" i="25"/>
  <c r="BH93" i="25"/>
  <c r="AS102" i="25"/>
  <c r="BC125" i="25"/>
  <c r="BH122" i="25"/>
  <c r="AS34" i="25"/>
  <c r="BH55" i="25"/>
  <c r="AS68" i="25"/>
  <c r="BC76" i="25"/>
  <c r="BH77" i="25"/>
  <c r="BH100" i="25"/>
  <c r="BC118" i="25"/>
  <c r="AS123" i="25"/>
  <c r="BH35" i="25"/>
  <c r="BH32" i="25"/>
  <c r="BC44" i="25"/>
  <c r="AX64" i="25"/>
  <c r="AS73" i="25"/>
  <c r="AX89" i="25"/>
  <c r="BH82" i="25"/>
  <c r="BC110" i="25"/>
  <c r="AS106" i="25"/>
  <c r="AS132" i="25"/>
  <c r="BH19" i="25"/>
  <c r="BC46" i="25"/>
  <c r="AX73" i="25"/>
  <c r="BH48" i="25"/>
  <c r="AX96" i="25"/>
  <c r="AS75" i="25"/>
  <c r="AS92" i="25"/>
  <c r="BH113" i="25"/>
  <c r="BH144" i="25"/>
  <c r="AS39" i="25"/>
  <c r="BC93" i="25"/>
  <c r="BC80" i="25"/>
  <c r="BH58" i="25"/>
  <c r="AS103" i="25"/>
  <c r="AS81" i="25"/>
  <c r="BC102" i="25"/>
  <c r="AS110" i="25"/>
  <c r="AX135" i="25"/>
  <c r="AX51" i="25"/>
  <c r="AX49" i="25"/>
  <c r="BH66" i="25"/>
  <c r="BC60" i="25"/>
  <c r="BH91" i="25"/>
  <c r="AX99" i="25"/>
  <c r="AX106" i="25"/>
  <c r="AS127" i="25"/>
  <c r="BH136" i="25"/>
  <c r="BC49" i="25"/>
  <c r="AS32" i="25"/>
  <c r="BC48" i="25"/>
  <c r="BC53" i="25"/>
  <c r="AX61" i="25"/>
  <c r="AX56" i="25"/>
  <c r="BH74" i="25"/>
  <c r="BC78" i="25"/>
  <c r="AS59" i="25"/>
  <c r="AX55" i="25"/>
  <c r="BC97" i="25"/>
  <c r="BH92" i="25"/>
  <c r="BH78" i="25"/>
  <c r="BC84" i="25"/>
  <c r="BH104" i="25"/>
  <c r="BC111" i="25"/>
  <c r="BH103" i="25"/>
  <c r="AX133" i="25"/>
  <c r="BH115" i="25"/>
  <c r="AS133" i="25"/>
  <c r="AX144" i="25"/>
  <c r="BC139" i="25"/>
  <c r="BC31" i="25"/>
  <c r="AX41" i="25"/>
  <c r="AS35" i="25"/>
  <c r="AS51" i="25"/>
  <c r="AX46" i="25"/>
  <c r="AX67" i="25"/>
  <c r="BH60" i="25"/>
  <c r="AS61" i="25"/>
  <c r="BH50" i="25"/>
  <c r="BC61" i="25"/>
  <c r="AX83" i="25"/>
  <c r="AX77" i="25"/>
  <c r="AS85" i="25"/>
  <c r="AX94" i="25"/>
  <c r="BC87" i="25"/>
  <c r="BC107" i="25"/>
  <c r="AS94" i="25"/>
  <c r="BC99" i="25"/>
  <c r="AX110" i="25"/>
  <c r="AS112" i="25"/>
  <c r="AX130" i="25"/>
  <c r="AS135" i="25"/>
  <c r="AX146" i="25"/>
  <c r="BY73" i="25"/>
  <c r="BH26" i="25"/>
  <c r="AS37" i="25"/>
  <c r="AX43" i="25"/>
  <c r="BC38" i="25"/>
  <c r="BC28" i="25"/>
  <c r="AX52" i="25"/>
  <c r="AX68" i="25"/>
  <c r="BH62" i="25"/>
  <c r="AS62" i="25"/>
  <c r="BH54" i="25"/>
  <c r="BC64" i="25"/>
  <c r="AX84" i="25"/>
  <c r="AX81" i="25"/>
  <c r="AS87" i="25"/>
  <c r="BC96" i="25"/>
  <c r="AX79" i="25"/>
  <c r="BC109" i="25"/>
  <c r="AS98" i="25"/>
  <c r="BC100" i="25"/>
  <c r="AX115" i="25"/>
  <c r="AS115" i="25"/>
  <c r="AX132" i="25"/>
  <c r="AS139" i="25"/>
  <c r="BH128" i="25"/>
  <c r="AX26" i="25"/>
  <c r="AS38" i="25"/>
  <c r="AS48" i="25"/>
  <c r="BC40" i="25"/>
  <c r="BC30" i="25"/>
  <c r="BC79" i="25"/>
  <c r="AX69" i="25"/>
  <c r="BH65" i="25"/>
  <c r="AS65" i="25"/>
  <c r="BH56" i="25"/>
  <c r="BC67" i="25"/>
  <c r="AX86" i="25"/>
  <c r="BH83" i="25"/>
  <c r="AS90" i="25"/>
  <c r="AS74" i="25"/>
  <c r="BC92" i="25"/>
  <c r="AX129" i="25"/>
  <c r="BC101" i="25"/>
  <c r="AX102" i="25"/>
  <c r="BC120" i="25"/>
  <c r="BC126" i="25"/>
  <c r="BC137" i="25"/>
  <c r="BH141" i="25"/>
  <c r="BH134" i="25"/>
  <c r="AS42" i="25"/>
  <c r="BC82" i="25"/>
  <c r="BC45" i="25"/>
  <c r="BC35" i="25"/>
  <c r="BC58" i="25"/>
  <c r="BC70" i="25"/>
  <c r="BH68" i="25"/>
  <c r="AS71" i="25"/>
  <c r="AX70" i="25"/>
  <c r="BC72" i="25"/>
  <c r="BC94" i="25"/>
  <c r="BH86" i="25"/>
  <c r="BH76" i="25"/>
  <c r="AS78" i="25"/>
  <c r="AX100" i="25"/>
  <c r="BH107" i="25"/>
  <c r="AX103" i="25"/>
  <c r="BC123" i="25"/>
  <c r="BH110" i="25"/>
  <c r="AX122" i="25"/>
  <c r="BH125" i="25"/>
  <c r="AS142" i="25"/>
  <c r="AX139" i="25"/>
  <c r="AL7" i="25"/>
  <c r="AB6" i="25"/>
  <c r="BH31" i="25"/>
  <c r="AS44" i="25"/>
  <c r="BC52" i="25"/>
  <c r="BC36" i="25"/>
  <c r="AX50" i="25"/>
  <c r="BC34" i="25"/>
  <c r="AX47" i="25"/>
  <c r="AX60" i="25"/>
  <c r="AX72" i="25"/>
  <c r="AX58" i="25"/>
  <c r="BH69" i="25"/>
  <c r="AS64" i="25"/>
  <c r="AS79" i="25"/>
  <c r="BH59" i="25"/>
  <c r="BC63" i="25"/>
  <c r="BC74" i="25"/>
  <c r="AX87" i="25"/>
  <c r="AX76" i="25"/>
  <c r="BH87" i="25"/>
  <c r="AS89" i="25"/>
  <c r="BH81" i="25"/>
  <c r="AS76" i="25"/>
  <c r="BC89" i="25"/>
  <c r="BC103" i="25"/>
  <c r="BH98" i="25"/>
  <c r="AS93" i="25"/>
  <c r="AS107" i="25"/>
  <c r="BH97" i="25"/>
  <c r="BC124" i="25"/>
  <c r="BH106" i="25"/>
  <c r="BC121" i="25"/>
  <c r="BH114" i="25"/>
  <c r="AS114" i="25"/>
  <c r="AX143" i="25"/>
  <c r="AS136" i="25"/>
  <c r="AX134" i="25"/>
  <c r="BH126" i="25"/>
  <c r="AS134" i="25"/>
  <c r="BH143" i="25"/>
  <c r="AX136" i="25"/>
  <c r="BH127" i="25"/>
  <c r="AX138" i="25"/>
  <c r="AB7" i="25"/>
  <c r="AS29" i="25"/>
  <c r="BC29" i="25"/>
  <c r="AS47" i="25"/>
  <c r="BC54" i="25"/>
  <c r="BC39" i="25"/>
  <c r="BH43" i="25"/>
  <c r="AS41" i="25"/>
  <c r="BC59" i="25"/>
  <c r="AX63" i="25"/>
  <c r="AS53" i="25"/>
  <c r="BH61" i="25"/>
  <c r="BH73" i="25"/>
  <c r="AS66" i="25"/>
  <c r="BH49" i="25"/>
  <c r="AS54" i="25"/>
  <c r="BC65" i="25"/>
  <c r="BH70" i="25"/>
  <c r="BH90" i="25"/>
  <c r="AX78" i="25"/>
  <c r="AX92" i="25"/>
  <c r="AX93" i="25"/>
  <c r="AX88" i="25"/>
  <c r="AS80" i="25"/>
  <c r="BC91" i="25"/>
  <c r="BH119" i="25"/>
  <c r="AX105" i="25"/>
  <c r="AS96" i="25"/>
  <c r="AS109" i="25"/>
  <c r="AS105" i="25"/>
  <c r="AX117" i="25"/>
  <c r="AX111" i="25"/>
  <c r="BC130" i="25"/>
  <c r="AS117" i="25"/>
  <c r="AS116" i="25"/>
  <c r="AX123" i="25"/>
  <c r="BH121" i="25"/>
  <c r="AX142" i="25"/>
  <c r="AS124" i="25"/>
  <c r="BC136" i="25"/>
  <c r="BC145" i="25"/>
  <c r="BH137" i="25"/>
  <c r="BH130" i="25"/>
  <c r="BH145" i="25"/>
  <c r="AS28" i="25"/>
  <c r="AL6" i="25"/>
  <c r="BC105" i="25"/>
  <c r="AS118" i="25"/>
  <c r="AX113" i="25"/>
  <c r="AX107" i="25"/>
  <c r="AX118" i="25"/>
  <c r="BH118" i="25"/>
  <c r="AX124" i="25"/>
  <c r="BC127" i="25"/>
  <c r="AS120" i="25"/>
  <c r="AS125" i="25"/>
  <c r="BH138" i="25"/>
  <c r="AS140" i="25"/>
  <c r="BC140" i="25"/>
  <c r="BH131" i="25"/>
  <c r="AX7" i="25"/>
  <c r="AS16" i="25"/>
  <c r="AB5" i="25"/>
  <c r="AN7" i="25"/>
  <c r="AN5" i="25"/>
  <c r="AL5" i="25"/>
  <c r="BC26" i="25"/>
  <c r="BC51" i="25"/>
  <c r="AX48" i="25"/>
  <c r="AX65" i="25"/>
  <c r="AX74" i="25"/>
  <c r="BH64" i="25"/>
  <c r="BC77" i="25"/>
  <c r="AS69" i="25"/>
  <c r="BH52" i="25"/>
  <c r="AS57" i="25"/>
  <c r="BC68" i="25"/>
  <c r="BH79" i="25"/>
  <c r="BH96" i="25"/>
  <c r="AX82" i="25"/>
  <c r="AS83" i="25"/>
  <c r="AX95" i="25"/>
  <c r="BH94" i="25"/>
  <c r="BC83" i="25"/>
  <c r="BC95" i="25"/>
  <c r="BH105" i="25"/>
  <c r="BH109" i="25"/>
  <c r="AS99" i="25"/>
  <c r="BC104" i="25"/>
  <c r="BC114" i="25"/>
  <c r="AX120" i="25"/>
  <c r="AX114" i="25"/>
  <c r="AX109" i="25"/>
  <c r="BC132" i="25"/>
  <c r="AX119" i="25"/>
  <c r="AX126" i="25"/>
  <c r="AX128" i="25"/>
  <c r="AS121" i="25"/>
  <c r="BC135" i="25"/>
  <c r="BH139" i="25"/>
  <c r="AS141" i="25"/>
  <c r="BC142" i="25"/>
  <c r="BH132" i="25"/>
  <c r="BC25" i="25"/>
  <c r="AD6" i="25"/>
  <c r="AB8" i="25"/>
  <c r="BC116" i="25"/>
  <c r="BH117" i="25"/>
  <c r="BC119" i="25"/>
  <c r="BH111" i="25"/>
  <c r="AS111" i="25"/>
  <c r="BC134" i="25"/>
  <c r="AS129" i="25"/>
  <c r="BC131" i="25"/>
  <c r="BH124" i="25"/>
  <c r="AS128" i="25"/>
  <c r="BH140" i="25"/>
  <c r="AS144" i="25"/>
  <c r="BC144" i="25"/>
  <c r="BH135" i="25"/>
  <c r="AX37" i="25"/>
  <c r="AD106" i="25"/>
  <c r="AN107" i="25"/>
  <c r="AL106" i="25"/>
  <c r="AB107" i="25"/>
  <c r="AB56" i="25"/>
  <c r="AL54" i="25"/>
  <c r="AB55" i="25"/>
  <c r="AL56" i="25"/>
  <c r="AL55" i="25"/>
  <c r="AB54" i="25"/>
  <c r="AL53" i="25"/>
  <c r="AB53" i="25"/>
  <c r="BG53" i="25"/>
  <c r="BL51" i="25"/>
  <c r="BL50" i="25"/>
  <c r="BL49" i="25"/>
  <c r="BL48" i="25"/>
  <c r="BL47" i="25"/>
  <c r="BL46" i="25"/>
  <c r="BL45" i="25"/>
  <c r="BL44" i="25"/>
  <c r="BL43" i="25"/>
  <c r="BL42" i="25"/>
  <c r="BL41" i="25"/>
  <c r="BL40" i="25"/>
  <c r="BL39" i="25"/>
  <c r="BL38" i="25"/>
  <c r="BL37" i="25"/>
  <c r="BL36" i="25"/>
  <c r="AW51" i="25"/>
  <c r="AW48" i="25"/>
  <c r="AW45" i="25"/>
  <c r="AW43" i="25"/>
  <c r="AW40" i="25"/>
  <c r="AW37" i="25"/>
  <c r="BB34" i="25"/>
  <c r="BB31" i="25"/>
  <c r="BB30" i="25"/>
  <c r="BB27" i="25"/>
  <c r="BB24" i="25"/>
  <c r="BB21" i="25"/>
  <c r="BB19" i="25"/>
  <c r="BG55" i="25"/>
  <c r="BB53" i="25"/>
  <c r="BG52" i="25"/>
  <c r="BG51" i="25"/>
  <c r="BG50" i="25"/>
  <c r="BG49" i="25"/>
  <c r="BG48" i="25"/>
  <c r="BG47" i="25"/>
  <c r="BG46" i="25"/>
  <c r="BG45" i="25"/>
  <c r="BG44" i="25"/>
  <c r="BG43" i="25"/>
  <c r="BG42" i="25"/>
  <c r="BG41" i="25"/>
  <c r="BG40" i="25"/>
  <c r="BG39" i="25"/>
  <c r="BG38" i="25"/>
  <c r="BG37" i="25"/>
  <c r="BG36" i="25"/>
  <c r="BL35" i="25"/>
  <c r="BL34" i="25"/>
  <c r="BL33" i="25"/>
  <c r="BL32" i="25"/>
  <c r="BL31" i="25"/>
  <c r="BL30" i="25"/>
  <c r="BL29" i="25"/>
  <c r="BL28" i="25"/>
  <c r="BL27" i="25"/>
  <c r="BL26" i="25"/>
  <c r="BL25" i="25"/>
  <c r="BL24" i="25"/>
  <c r="BL23" i="25"/>
  <c r="BL22" i="25"/>
  <c r="BL21" i="25"/>
  <c r="BL20" i="25"/>
  <c r="BL19" i="25"/>
  <c r="BL18" i="25"/>
  <c r="BL17" i="25"/>
  <c r="BL16" i="25"/>
  <c r="BL15" i="25"/>
  <c r="BL14" i="25"/>
  <c r="BL13" i="25"/>
  <c r="BL12" i="25"/>
  <c r="BL11" i="25"/>
  <c r="BL10" i="25"/>
  <c r="BL9" i="25"/>
  <c r="BL8" i="25"/>
  <c r="BL7" i="25"/>
  <c r="BL6" i="25"/>
  <c r="BL5" i="25"/>
  <c r="O56" i="25" s="1"/>
  <c r="BL4" i="25"/>
  <c r="AW52" i="25"/>
  <c r="AW49" i="25"/>
  <c r="AW46" i="25"/>
  <c r="AW44" i="25"/>
  <c r="AW41" i="25"/>
  <c r="AW38" i="25"/>
  <c r="BB35" i="25"/>
  <c r="BB32" i="25"/>
  <c r="BB28" i="25"/>
  <c r="BB25" i="25"/>
  <c r="BB22" i="25"/>
  <c r="BB18" i="25"/>
  <c r="BG96" i="25"/>
  <c r="BB52" i="25"/>
  <c r="BB51" i="25"/>
  <c r="BB50" i="25"/>
  <c r="BB49" i="25"/>
  <c r="BB48" i="25"/>
  <c r="BB47" i="25"/>
  <c r="BB46" i="25"/>
  <c r="BB45" i="25"/>
  <c r="BB44" i="25"/>
  <c r="BB43" i="25"/>
  <c r="BB42" i="25"/>
  <c r="BB41" i="25"/>
  <c r="BB40" i="25"/>
  <c r="BB39" i="25"/>
  <c r="BB38" i="25"/>
  <c r="BB37" i="25"/>
  <c r="BB36" i="25"/>
  <c r="BG35" i="25"/>
  <c r="BG34" i="25"/>
  <c r="BG33" i="25"/>
  <c r="BG32" i="25"/>
  <c r="BG31" i="25"/>
  <c r="BG30" i="25"/>
  <c r="BG29" i="25"/>
  <c r="BG28" i="25"/>
  <c r="BG27" i="25"/>
  <c r="BG26" i="25"/>
  <c r="BG25" i="25"/>
  <c r="BG24" i="25"/>
  <c r="BG23" i="25"/>
  <c r="BG22" i="25"/>
  <c r="BG21" i="25"/>
  <c r="BG20" i="25"/>
  <c r="BG19" i="25"/>
  <c r="BG18" i="25"/>
  <c r="BG17" i="25"/>
  <c r="BG16" i="25"/>
  <c r="BG15" i="25"/>
  <c r="BG14" i="25"/>
  <c r="BG13" i="25"/>
  <c r="BG12" i="25"/>
  <c r="BG11" i="25"/>
  <c r="BG10" i="25"/>
  <c r="BG9" i="25"/>
  <c r="BG8" i="25"/>
  <c r="BG7" i="25"/>
  <c r="BG6" i="25"/>
  <c r="BG5" i="25"/>
  <c r="BG4" i="25"/>
  <c r="O55" i="25" s="1"/>
  <c r="AW50" i="25"/>
  <c r="AW47" i="25"/>
  <c r="AW42" i="25"/>
  <c r="AW39" i="25"/>
  <c r="AW36" i="25"/>
  <c r="BB33" i="25"/>
  <c r="BB29" i="25"/>
  <c r="BB26" i="25"/>
  <c r="BB23" i="25"/>
  <c r="BB20" i="25"/>
  <c r="AW35" i="25"/>
  <c r="AW33" i="25"/>
  <c r="AW31" i="25"/>
  <c r="AW29" i="25"/>
  <c r="AW27" i="25"/>
  <c r="AW25" i="25"/>
  <c r="AW23" i="25"/>
  <c r="AW21" i="25"/>
  <c r="AW19" i="25"/>
  <c r="BB17" i="25"/>
  <c r="AW14" i="25"/>
  <c r="BB9" i="25"/>
  <c r="AW6" i="25"/>
  <c r="AW17" i="25"/>
  <c r="BB12" i="25"/>
  <c r="AW9" i="25"/>
  <c r="BB4" i="25"/>
  <c r="O54" i="25" s="1"/>
  <c r="BB15" i="25"/>
  <c r="AW12" i="25"/>
  <c r="BB7" i="25"/>
  <c r="AW4" i="25"/>
  <c r="O53" i="25" s="1"/>
  <c r="AW62" i="25"/>
  <c r="AW15" i="25"/>
  <c r="BB10" i="25"/>
  <c r="AW7" i="25"/>
  <c r="AW34" i="25"/>
  <c r="AW32" i="25"/>
  <c r="AW30" i="25"/>
  <c r="AW28" i="25"/>
  <c r="AW26" i="25"/>
  <c r="AW24" i="25"/>
  <c r="AW22" i="25"/>
  <c r="AW20" i="25"/>
  <c r="AW18" i="25"/>
  <c r="BB13" i="25"/>
  <c r="AW10" i="25"/>
  <c r="BB5" i="25"/>
  <c r="BB16" i="25"/>
  <c r="AW13" i="25"/>
  <c r="BB8" i="25"/>
  <c r="AW5" i="25"/>
  <c r="AW66" i="25"/>
  <c r="AW16" i="25"/>
  <c r="BB11" i="25"/>
  <c r="AW8" i="25"/>
  <c r="BB14" i="25"/>
  <c r="AW11" i="25"/>
  <c r="BB6" i="25"/>
  <c r="AV41" i="25"/>
  <c r="AV26" i="25"/>
  <c r="BF16" i="25"/>
  <c r="BF4" i="25"/>
  <c r="O43" i="25" s="1"/>
  <c r="BK38" i="25"/>
  <c r="AV35" i="25"/>
  <c r="AV23" i="25"/>
  <c r="BF13" i="25"/>
  <c r="BK51" i="25"/>
  <c r="AV32" i="25"/>
  <c r="BF22" i="25"/>
  <c r="BF10" i="25"/>
  <c r="BF46" i="25"/>
  <c r="AV29" i="25"/>
  <c r="BA18" i="25"/>
  <c r="BK4" i="25"/>
  <c r="AD41" i="25"/>
  <c r="BA35" i="25"/>
  <c r="BK25" i="25"/>
  <c r="BK13" i="25"/>
  <c r="BK52" i="25"/>
  <c r="BF37" i="25"/>
  <c r="BA32" i="25"/>
  <c r="BK22" i="25"/>
  <c r="BA12" i="25"/>
  <c r="BA42" i="25"/>
  <c r="BK49" i="25"/>
  <c r="BK31" i="25"/>
  <c r="BA21" i="25"/>
  <c r="BA9" i="25"/>
  <c r="BF44" i="25"/>
  <c r="BK28" i="25"/>
  <c r="AV17" i="25"/>
  <c r="AL41" i="25"/>
  <c r="BF27" i="25"/>
  <c r="AV13" i="25"/>
  <c r="AL44" i="25"/>
  <c r="BK33" i="25"/>
  <c r="BK21" i="25"/>
  <c r="BA11" i="25"/>
  <c r="AV51" i="25"/>
  <c r="BK58" i="25"/>
  <c r="BK30" i="25"/>
  <c r="BA20" i="25"/>
  <c r="BA8" i="25"/>
  <c r="BK39" i="25"/>
  <c r="AV45" i="25"/>
  <c r="BA29" i="25"/>
  <c r="BA17" i="25"/>
  <c r="BK7" i="25"/>
  <c r="BF43" i="25"/>
  <c r="BA26" i="25"/>
  <c r="BK12" i="25"/>
  <c r="BA39" i="25"/>
  <c r="AN41" i="25"/>
  <c r="BF32" i="25"/>
  <c r="BF20" i="25"/>
  <c r="AV10" i="25"/>
  <c r="BK50" i="25"/>
  <c r="BF48" i="25"/>
  <c r="BF29" i="25"/>
  <c r="AV19" i="25"/>
  <c r="AV7" i="25"/>
  <c r="BF38" i="25"/>
  <c r="BF26" i="25"/>
  <c r="AV16" i="25"/>
  <c r="BF6" i="25"/>
  <c r="BA38" i="25"/>
  <c r="BA41" i="25"/>
  <c r="AV25" i="25"/>
  <c r="BF11" i="25"/>
  <c r="AB43" i="25"/>
  <c r="AB42" i="25"/>
  <c r="BK29" i="25"/>
  <c r="BA19" i="25"/>
  <c r="BK9" i="25"/>
  <c r="BF42" i="25"/>
  <c r="AV43" i="25"/>
  <c r="BA28" i="25"/>
  <c r="BA16" i="25"/>
  <c r="BK6" i="25"/>
  <c r="BA37" i="25"/>
  <c r="BK43" i="25"/>
  <c r="BA25" i="25"/>
  <c r="BK15" i="25"/>
  <c r="BA5" i="25"/>
  <c r="AV37" i="25"/>
  <c r="BF35" i="25"/>
  <c r="AV21" i="25"/>
  <c r="BA10" i="25"/>
  <c r="AD43" i="25"/>
  <c r="AL42" i="25"/>
  <c r="BA43" i="25"/>
  <c r="BA27" i="25"/>
  <c r="BK17" i="25"/>
  <c r="BK5" i="25"/>
  <c r="O44" i="25" s="1"/>
  <c r="AV39" i="25"/>
  <c r="BK41" i="25"/>
  <c r="BA24" i="25"/>
  <c r="BK14" i="25"/>
  <c r="BA4" i="25"/>
  <c r="O42" i="25" s="1"/>
  <c r="BA33" i="25"/>
  <c r="BK23" i="25"/>
  <c r="BA13" i="25"/>
  <c r="BF40" i="25"/>
  <c r="AV33" i="25"/>
  <c r="BF19" i="25"/>
  <c r="AV5" i="25"/>
  <c r="AV44" i="25"/>
  <c r="AV30" i="25"/>
  <c r="AV22" i="25"/>
  <c r="AV14" i="25"/>
  <c r="AV6" i="25"/>
  <c r="BF45" i="25"/>
  <c r="BF90" i="25"/>
  <c r="BF33" i="25"/>
  <c r="BF25" i="25"/>
  <c r="BF17" i="25"/>
  <c r="BF9" i="25"/>
  <c r="BA52" i="25"/>
  <c r="BK35" i="25"/>
  <c r="BK27" i="25"/>
  <c r="BK19" i="25"/>
  <c r="BK11" i="25"/>
  <c r="AV38" i="25"/>
  <c r="BF39" i="25"/>
  <c r="BF49" i="25"/>
  <c r="BF31" i="25"/>
  <c r="BF23" i="25"/>
  <c r="BF15" i="25"/>
  <c r="BF7" i="25"/>
  <c r="BF53" i="25"/>
  <c r="AD44" i="25"/>
  <c r="AD98" i="25"/>
  <c r="AF101" i="25"/>
  <c r="BA30" i="25"/>
  <c r="BA22" i="25"/>
  <c r="BA14" i="25"/>
  <c r="BA6" i="25"/>
  <c r="AN42" i="25"/>
  <c r="AN44" i="25"/>
  <c r="AN98" i="25"/>
  <c r="AL98" i="25"/>
  <c r="AL97" i="25"/>
  <c r="AB98" i="25"/>
  <c r="AD97" i="25"/>
  <c r="AB97" i="25"/>
  <c r="BU103" i="25"/>
  <c r="CB96" i="25"/>
  <c r="BU89" i="25"/>
  <c r="CB87" i="25"/>
  <c r="BU85" i="25"/>
  <c r="CB83" i="25"/>
  <c r="BU64" i="25"/>
  <c r="CB62" i="25"/>
  <c r="BU57" i="25"/>
  <c r="BU41" i="25"/>
  <c r="BU34" i="25"/>
  <c r="CB32" i="25"/>
  <c r="BU30" i="25"/>
  <c r="CB28" i="25"/>
  <c r="BU26" i="25"/>
  <c r="CB24" i="25"/>
  <c r="BU22" i="25"/>
  <c r="CB20" i="25"/>
  <c r="BU18" i="25"/>
  <c r="CB16" i="25"/>
  <c r="BU14" i="25"/>
  <c r="CB12" i="25"/>
  <c r="BU10" i="25"/>
  <c r="CB8" i="25"/>
  <c r="BU6" i="25"/>
  <c r="CB4" i="25"/>
  <c r="CB36" i="25"/>
  <c r="CB100" i="25"/>
  <c r="BU98" i="25"/>
  <c r="BU94" i="25"/>
  <c r="CB92" i="25"/>
  <c r="BU90" i="25"/>
  <c r="BU81" i="25"/>
  <c r="CB79" i="25"/>
  <c r="BU77" i="25"/>
  <c r="CB75" i="25"/>
  <c r="BU73" i="25"/>
  <c r="CB71" i="25"/>
  <c r="BU69" i="25"/>
  <c r="CB67" i="25"/>
  <c r="BU60" i="25"/>
  <c r="BU58" i="25"/>
  <c r="BU54" i="25"/>
  <c r="CB42" i="25"/>
  <c r="BU39" i="25"/>
  <c r="CB37" i="25"/>
  <c r="CB101" i="25"/>
  <c r="CB99" i="25"/>
  <c r="CB97" i="25"/>
  <c r="CB95" i="25"/>
  <c r="BU93" i="25"/>
  <c r="CB82" i="25"/>
  <c r="CB78" i="25"/>
  <c r="BU72" i="25"/>
  <c r="CB61" i="25"/>
  <c r="BU38" i="25"/>
  <c r="CB88" i="25"/>
  <c r="BU86" i="25"/>
  <c r="CB84" i="25"/>
  <c r="BU65" i="25"/>
  <c r="CB63" i="25"/>
  <c r="CB56" i="25"/>
  <c r="BU53" i="25"/>
  <c r="CB52" i="25"/>
  <c r="BU51" i="25"/>
  <c r="BU49" i="25"/>
  <c r="CB47" i="25"/>
  <c r="BU46" i="25"/>
  <c r="CB45" i="25"/>
  <c r="BU44" i="25"/>
  <c r="BU43" i="25"/>
  <c r="BU35" i="25"/>
  <c r="CB33" i="25"/>
  <c r="BU31" i="25"/>
  <c r="CB29" i="25"/>
  <c r="BU27" i="25"/>
  <c r="CB25" i="25"/>
  <c r="BU23" i="25"/>
  <c r="CB21" i="25"/>
  <c r="BU19" i="25"/>
  <c r="CB17" i="25"/>
  <c r="BU15" i="25"/>
  <c r="CB13" i="25"/>
  <c r="BU11" i="25"/>
  <c r="CB9" i="25"/>
  <c r="BU7" i="25"/>
  <c r="CB5" i="25"/>
  <c r="BU105" i="25"/>
  <c r="CB91" i="25"/>
  <c r="BU80" i="25"/>
  <c r="BU76" i="25"/>
  <c r="BU68" i="25"/>
  <c r="CB59" i="25"/>
  <c r="BU48" i="25"/>
  <c r="CB40" i="25"/>
  <c r="CB117" i="25"/>
  <c r="BU99" i="25"/>
  <c r="BU95" i="25"/>
  <c r="CB93" i="25"/>
  <c r="BU91" i="25"/>
  <c r="BU82" i="25"/>
  <c r="CB80" i="25"/>
  <c r="BU78" i="25"/>
  <c r="CB76" i="25"/>
  <c r="BU74" i="25"/>
  <c r="CB72" i="25"/>
  <c r="BU70" i="25"/>
  <c r="CB68" i="25"/>
  <c r="BU66" i="25"/>
  <c r="BU61" i="25"/>
  <c r="BU59" i="25"/>
  <c r="CB55" i="25"/>
  <c r="CB50" i="25"/>
  <c r="CB48" i="25"/>
  <c r="BU40" i="25"/>
  <c r="CB38" i="25"/>
  <c r="BU36" i="25"/>
  <c r="CB66" i="25"/>
  <c r="BU104" i="25"/>
  <c r="BU96" i="25"/>
  <c r="CB89" i="25"/>
  <c r="BU87" i="25"/>
  <c r="CB85" i="25"/>
  <c r="BU83" i="25"/>
  <c r="CB64" i="25"/>
  <c r="BU62" i="25"/>
  <c r="CB57" i="25"/>
  <c r="CB41" i="25"/>
  <c r="CB34" i="25"/>
  <c r="BU32" i="25"/>
  <c r="CB30" i="25"/>
  <c r="BU28" i="25"/>
  <c r="CB26" i="25"/>
  <c r="BU24" i="25"/>
  <c r="CB22" i="25"/>
  <c r="BU20" i="25"/>
  <c r="CB18" i="25"/>
  <c r="BU16" i="25"/>
  <c r="CB14" i="25"/>
  <c r="BU12" i="25"/>
  <c r="CB10" i="25"/>
  <c r="BU8" i="25"/>
  <c r="CB6" i="25"/>
  <c r="BU4" i="25"/>
  <c r="CB74" i="25"/>
  <c r="BU102" i="25"/>
  <c r="BU100" i="25"/>
  <c r="CB98" i="25"/>
  <c r="CB94" i="25"/>
  <c r="BU92" i="25"/>
  <c r="CB90" i="25"/>
  <c r="CB81" i="25"/>
  <c r="BU79" i="25"/>
  <c r="CB77" i="25"/>
  <c r="BU75" i="25"/>
  <c r="CB73" i="25"/>
  <c r="BU71" i="25"/>
  <c r="CB69" i="25"/>
  <c r="BU67" i="25"/>
  <c r="CB60" i="25"/>
  <c r="CB58" i="25"/>
  <c r="CB54" i="25"/>
  <c r="BU42" i="25"/>
  <c r="CB39" i="25"/>
  <c r="BU37" i="25"/>
  <c r="CB70" i="25"/>
  <c r="BU50" i="25"/>
  <c r="BU88" i="25"/>
  <c r="CB86" i="25"/>
  <c r="BU84" i="25"/>
  <c r="CB65" i="25"/>
  <c r="BU63" i="25"/>
  <c r="BU56" i="25"/>
  <c r="CB53" i="25"/>
  <c r="BU52" i="25"/>
  <c r="CB51" i="25"/>
  <c r="CB49" i="25"/>
  <c r="BU47" i="25"/>
  <c r="CB46" i="25"/>
  <c r="BU45" i="25"/>
  <c r="CB44" i="25"/>
  <c r="CB43" i="25"/>
  <c r="CB35" i="25"/>
  <c r="BU33" i="25"/>
  <c r="CB31" i="25"/>
  <c r="BU29" i="25"/>
  <c r="CB27" i="25"/>
  <c r="BU25" i="25"/>
  <c r="CB23" i="25"/>
  <c r="BU21" i="25"/>
  <c r="CB19" i="25"/>
  <c r="BU17" i="25"/>
  <c r="CB15" i="25"/>
  <c r="BU13" i="25"/>
  <c r="CB11" i="25"/>
  <c r="BU9" i="25"/>
  <c r="CB7" i="25"/>
  <c r="BU5" i="25"/>
  <c r="BU55" i="25"/>
  <c r="AV46" i="25"/>
  <c r="BA31" i="25"/>
  <c r="BA23" i="25"/>
  <c r="BA15" i="25"/>
  <c r="BA7" i="25"/>
  <c r="BF47" i="25"/>
  <c r="BK42" i="25"/>
  <c r="BK34" i="25"/>
  <c r="BK26" i="25"/>
  <c r="BK18" i="25"/>
  <c r="BK10" i="25"/>
  <c r="BK37" i="25"/>
  <c r="BA70" i="25"/>
  <c r="BF41" i="25"/>
  <c r="AV28" i="25"/>
  <c r="AV20" i="25"/>
  <c r="AV12" i="25"/>
  <c r="AV4" i="25"/>
  <c r="O41" i="25" s="1"/>
  <c r="BK40" i="25"/>
  <c r="BF51" i="25"/>
  <c r="BK32" i="25"/>
  <c r="BK24" i="25"/>
  <c r="BK16" i="25"/>
  <c r="BK8" i="25"/>
  <c r="BF36" i="25"/>
  <c r="AN43" i="25"/>
  <c r="AB32" i="25"/>
  <c r="AN32" i="25"/>
  <c r="AD30" i="25"/>
  <c r="AN31" i="25"/>
  <c r="AD31" i="25"/>
  <c r="AN29" i="25"/>
  <c r="AD29" i="25"/>
  <c r="AD32" i="25"/>
  <c r="AN30" i="25"/>
  <c r="BE30" i="25"/>
  <c r="AU13" i="25"/>
  <c r="AZ15" i="25"/>
  <c r="AZ20" i="25"/>
  <c r="AZ4" i="25"/>
  <c r="BE21" i="25"/>
  <c r="BE5" i="25"/>
  <c r="BJ20" i="25"/>
  <c r="BJ4" i="25"/>
  <c r="AU20" i="25"/>
  <c r="AU4" i="25"/>
  <c r="AZ35" i="25"/>
  <c r="CA96" i="25"/>
  <c r="AF92" i="25"/>
  <c r="AD89" i="25"/>
  <c r="AL89" i="25"/>
  <c r="AD88" i="25"/>
  <c r="AB88" i="25"/>
  <c r="AL32" i="25"/>
  <c r="AL29" i="25"/>
  <c r="CA82" i="25"/>
  <c r="CA81" i="25"/>
  <c r="CA80" i="25"/>
  <c r="CA79" i="25"/>
  <c r="CA78" i="25"/>
  <c r="CA77" i="25"/>
  <c r="CA76" i="25"/>
  <c r="CA75" i="25"/>
  <c r="CA74" i="25"/>
  <c r="CA73" i="25"/>
  <c r="CA72" i="25"/>
  <c r="CA71" i="25"/>
  <c r="CA70" i="25"/>
  <c r="CA69" i="25"/>
  <c r="CA68" i="25"/>
  <c r="CA67" i="25"/>
  <c r="CA66" i="25"/>
  <c r="CA48" i="25"/>
  <c r="BT44" i="25"/>
  <c r="BT34" i="25"/>
  <c r="BT24" i="25"/>
  <c r="BT22" i="25"/>
  <c r="BT20" i="25"/>
  <c r="BT18" i="25"/>
  <c r="BT16" i="25"/>
  <c r="BT14" i="25"/>
  <c r="BT12" i="25"/>
  <c r="BT10" i="25"/>
  <c r="BT8" i="25"/>
  <c r="BT6" i="25"/>
  <c r="BT4" i="25"/>
  <c r="BT67" i="25"/>
  <c r="BT48" i="25"/>
  <c r="CA85" i="25"/>
  <c r="CA57" i="25"/>
  <c r="CA46" i="25"/>
  <c r="CA13" i="25"/>
  <c r="CA11" i="25"/>
  <c r="BT89" i="25"/>
  <c r="CA65" i="25"/>
  <c r="CA64" i="25"/>
  <c r="CA63" i="25"/>
  <c r="CA62" i="25"/>
  <c r="CA53" i="25"/>
  <c r="BT50" i="25"/>
  <c r="CA49" i="25"/>
  <c r="CA47" i="25"/>
  <c r="BT40" i="25"/>
  <c r="BT39" i="25"/>
  <c r="BT38" i="25"/>
  <c r="BT37" i="25"/>
  <c r="BT36" i="25"/>
  <c r="CA35" i="25"/>
  <c r="BT33" i="25"/>
  <c r="CA31" i="25"/>
  <c r="CA27" i="25"/>
  <c r="BT26" i="25"/>
  <c r="CA28" i="25"/>
  <c r="CA19" i="25"/>
  <c r="CA61" i="25"/>
  <c r="CA60" i="25"/>
  <c r="CA55" i="25"/>
  <c r="BT51" i="25"/>
  <c r="BT45" i="25"/>
  <c r="BT43" i="25"/>
  <c r="CA42" i="25"/>
  <c r="BT32" i="25"/>
  <c r="BT30" i="25"/>
  <c r="CA29" i="25"/>
  <c r="CA84" i="25"/>
  <c r="BT60" i="25"/>
  <c r="CA52" i="25"/>
  <c r="CA41" i="25"/>
  <c r="CA21" i="25"/>
  <c r="CA9" i="25"/>
  <c r="CA7" i="25"/>
  <c r="BT97" i="25"/>
  <c r="BT59" i="25"/>
  <c r="BT58" i="25"/>
  <c r="BT54" i="25"/>
  <c r="CA44" i="25"/>
  <c r="CA34" i="25"/>
  <c r="CA24" i="25"/>
  <c r="CA22" i="25"/>
  <c r="CA20" i="25"/>
  <c r="CA18" i="25"/>
  <c r="CA16" i="25"/>
  <c r="CA14" i="25"/>
  <c r="CA12" i="25"/>
  <c r="CA10" i="25"/>
  <c r="CA8" i="25"/>
  <c r="CA6" i="25"/>
  <c r="CA4" i="25"/>
  <c r="CA43" i="25"/>
  <c r="CA30" i="25"/>
  <c r="BT92" i="25"/>
  <c r="CA87" i="25"/>
  <c r="CA86" i="25"/>
  <c r="CA83" i="25"/>
  <c r="BT61" i="25"/>
  <c r="CA56" i="25"/>
  <c r="BT42" i="25"/>
  <c r="BT29" i="25"/>
  <c r="CA25" i="25"/>
  <c r="CA23" i="25"/>
  <c r="CA17" i="25"/>
  <c r="CA15" i="25"/>
  <c r="CA5" i="25"/>
  <c r="CA89" i="25"/>
  <c r="BT87" i="25"/>
  <c r="BT86" i="25"/>
  <c r="BT85" i="25"/>
  <c r="BT84" i="25"/>
  <c r="BT83" i="25"/>
  <c r="BT57" i="25"/>
  <c r="BT56" i="25"/>
  <c r="BT52" i="25"/>
  <c r="CA50" i="25"/>
  <c r="BT46" i="25"/>
  <c r="BT41" i="25"/>
  <c r="CA40" i="25"/>
  <c r="CA39" i="25"/>
  <c r="CA38" i="25"/>
  <c r="CA37" i="25"/>
  <c r="CA36" i="25"/>
  <c r="CA33" i="25"/>
  <c r="BT28" i="25"/>
  <c r="CA26" i="25"/>
  <c r="BT25" i="25"/>
  <c r="BT23" i="25"/>
  <c r="BT21" i="25"/>
  <c r="BT19" i="25"/>
  <c r="BT17" i="25"/>
  <c r="BT15" i="25"/>
  <c r="BT13" i="25"/>
  <c r="BT11" i="25"/>
  <c r="BT9" i="25"/>
  <c r="BT7" i="25"/>
  <c r="BT5" i="25"/>
  <c r="BT66" i="25"/>
  <c r="CA32" i="25"/>
  <c r="BT82" i="25"/>
  <c r="BT81" i="25"/>
  <c r="BT80" i="25"/>
  <c r="BT79" i="25"/>
  <c r="BT78" i="25"/>
  <c r="BT77" i="25"/>
  <c r="BT76" i="25"/>
  <c r="BT75" i="25"/>
  <c r="BT74" i="25"/>
  <c r="BT73" i="25"/>
  <c r="BT72" i="25"/>
  <c r="BT71" i="25"/>
  <c r="BT70" i="25"/>
  <c r="BT69" i="25"/>
  <c r="BT68" i="25"/>
  <c r="CA51" i="25"/>
  <c r="CA45" i="25"/>
  <c r="BT65" i="25"/>
  <c r="BT64" i="25"/>
  <c r="BT63" i="25"/>
  <c r="BT62" i="25"/>
  <c r="CA59" i="25"/>
  <c r="CA58" i="25"/>
  <c r="CA54" i="25"/>
  <c r="BT53" i="25"/>
  <c r="BT49" i="25"/>
  <c r="BT47" i="25"/>
  <c r="BT35" i="25"/>
  <c r="BT31" i="25"/>
  <c r="BT27" i="25"/>
  <c r="BT55" i="25"/>
  <c r="BE26" i="25"/>
  <c r="BJ21" i="25"/>
  <c r="BJ9" i="25"/>
  <c r="BJ25" i="25"/>
  <c r="BJ15" i="25"/>
  <c r="BJ7" i="25"/>
  <c r="AZ27" i="25"/>
  <c r="BJ17" i="25"/>
  <c r="BJ23" i="25"/>
  <c r="BJ11" i="25"/>
  <c r="BJ28" i="25"/>
  <c r="BJ19" i="25"/>
  <c r="BJ13" i="25"/>
  <c r="BJ5" i="25"/>
  <c r="AU14" i="25"/>
  <c r="BE34" i="25"/>
  <c r="BE24" i="25"/>
  <c r="BE8" i="25"/>
  <c r="AB31" i="25"/>
  <c r="AB30" i="25"/>
  <c r="AL30" i="25"/>
  <c r="AB29" i="25"/>
  <c r="AL31" i="25"/>
  <c r="AY60" i="25"/>
  <c r="AY68" i="25"/>
  <c r="BD70" i="25"/>
  <c r="BI61" i="25"/>
  <c r="BI69" i="25"/>
  <c r="AT62" i="25"/>
  <c r="AT71" i="25"/>
  <c r="BI59" i="25"/>
  <c r="AT57" i="25"/>
  <c r="BD65" i="25"/>
  <c r="BD74" i="25"/>
  <c r="AT88" i="25"/>
  <c r="AY89" i="25"/>
  <c r="BD97" i="25"/>
  <c r="BI85" i="25"/>
  <c r="AT84" i="25"/>
  <c r="BI97" i="25"/>
  <c r="BI82" i="25"/>
  <c r="AT78" i="25"/>
  <c r="BD87" i="25"/>
  <c r="AY104" i="25"/>
  <c r="BI104" i="25"/>
  <c r="BI93" i="25"/>
  <c r="BI108" i="25"/>
  <c r="BD101" i="25"/>
  <c r="BD104" i="25"/>
  <c r="BD96" i="25"/>
  <c r="BD111" i="25"/>
  <c r="AT118" i="25"/>
  <c r="BI106" i="25"/>
  <c r="BD119" i="25"/>
  <c r="AY109" i="25"/>
  <c r="AT117" i="25"/>
  <c r="BD126" i="25"/>
  <c r="BI131" i="25"/>
  <c r="AY121" i="25"/>
  <c r="AT127" i="25"/>
  <c r="BI121" i="25"/>
  <c r="AY132" i="25"/>
  <c r="BI124" i="25"/>
  <c r="AT125" i="25"/>
  <c r="AT145" i="25"/>
  <c r="BI140" i="25"/>
  <c r="AT140" i="25"/>
  <c r="BD140" i="25"/>
  <c r="BI11" i="25"/>
  <c r="AY4" i="25"/>
  <c r="BD5" i="25"/>
  <c r="AY19" i="25"/>
  <c r="BI4" i="25"/>
  <c r="AT15" i="25"/>
  <c r="AY17" i="25"/>
  <c r="AT12" i="25"/>
  <c r="AT13" i="25"/>
  <c r="BI6" i="25"/>
  <c r="AT14" i="25"/>
  <c r="AT4" i="25"/>
  <c r="AT18" i="25"/>
  <c r="BI8" i="25"/>
  <c r="O19" i="25"/>
  <c r="AT16" i="25"/>
  <c r="BI9" i="25"/>
  <c r="O17" i="25"/>
  <c r="BI10" i="25"/>
  <c r="BD7" i="25"/>
  <c r="AY40" i="25"/>
  <c r="AY27" i="25"/>
  <c r="BI37" i="25"/>
  <c r="BI47" i="25"/>
  <c r="BD49" i="25"/>
  <c r="BI35" i="25"/>
  <c r="BD40" i="25"/>
  <c r="BI50" i="25"/>
  <c r="AY49" i="25"/>
  <c r="AY47" i="25"/>
  <c r="BD58" i="25"/>
  <c r="AY62" i="25"/>
  <c r="AY71" i="25"/>
  <c r="AY78" i="25"/>
  <c r="BI63" i="25"/>
  <c r="BI72" i="25"/>
  <c r="AT64" i="25"/>
  <c r="AT73" i="25"/>
  <c r="AT74" i="25"/>
  <c r="AT59" i="25"/>
  <c r="BD67" i="25"/>
  <c r="AT92" i="25"/>
  <c r="AT105" i="25"/>
  <c r="BI90" i="25"/>
  <c r="AY102" i="25"/>
  <c r="BI87" i="25"/>
  <c r="AT86" i="25"/>
  <c r="BI75" i="25"/>
  <c r="BD90" i="25"/>
  <c r="AT81" i="25"/>
  <c r="AT110" i="25"/>
  <c r="AY98" i="25"/>
  <c r="BI118" i="25"/>
  <c r="BI95" i="25"/>
  <c r="AT114" i="25"/>
  <c r="AY103" i="25"/>
  <c r="AT116" i="25"/>
  <c r="BD99" i="25"/>
  <c r="BD113" i="25"/>
  <c r="BD107" i="25"/>
  <c r="AY111" i="25"/>
  <c r="BD121" i="25"/>
  <c r="BI111" i="25"/>
  <c r="AT120" i="25"/>
  <c r="BI127" i="25"/>
  <c r="AY133" i="25"/>
  <c r="BI136" i="25"/>
  <c r="AT131" i="25"/>
  <c r="AY128" i="25"/>
  <c r="BD133" i="25"/>
  <c r="BI126" i="25"/>
  <c r="BD137" i="25"/>
  <c r="BD135" i="25"/>
  <c r="BI142" i="25"/>
  <c r="AT142" i="25"/>
  <c r="BD142" i="25"/>
  <c r="AT21" i="25"/>
  <c r="BD22" i="25"/>
  <c r="AT11" i="25"/>
  <c r="AT38" i="25"/>
  <c r="BI27" i="25"/>
  <c r="AY28" i="25"/>
  <c r="BI38" i="25"/>
  <c r="AT49" i="25"/>
  <c r="AY51" i="25"/>
  <c r="AY41" i="25"/>
  <c r="BD42" i="25"/>
  <c r="AY29" i="25"/>
  <c r="BI49" i="25"/>
  <c r="AT50" i="25"/>
  <c r="BD59" i="25"/>
  <c r="AY63" i="25"/>
  <c r="AY72" i="25"/>
  <c r="AY56" i="25"/>
  <c r="BI64" i="25"/>
  <c r="BI73" i="25"/>
  <c r="AT65" i="25"/>
  <c r="AY97" i="25"/>
  <c r="AY76" i="25"/>
  <c r="BD60" i="25"/>
  <c r="BD68" i="25"/>
  <c r="BD77" i="25"/>
  <c r="AY83" i="25"/>
  <c r="AT94" i="25"/>
  <c r="AY80" i="25"/>
  <c r="BI89" i="25"/>
  <c r="AT87" i="25"/>
  <c r="BI76" i="25"/>
  <c r="AY94" i="25"/>
  <c r="AT82" i="25"/>
  <c r="AT111" i="25"/>
  <c r="AY99" i="25"/>
  <c r="AT101" i="25"/>
  <c r="BI96" i="25"/>
  <c r="AT95" i="25"/>
  <c r="AT104" i="25"/>
  <c r="AT91" i="25"/>
  <c r="BD100" i="25"/>
  <c r="BD114" i="25"/>
  <c r="BD108" i="25"/>
  <c r="AY112" i="25"/>
  <c r="AT132" i="25"/>
  <c r="BI112" i="25"/>
  <c r="AT121" i="25"/>
  <c r="BD128" i="25"/>
  <c r="BI133" i="25"/>
  <c r="AY122" i="25"/>
  <c r="AT133" i="25"/>
  <c r="BI128" i="25"/>
  <c r="AY134" i="25"/>
  <c r="AY136" i="25"/>
  <c r="AY140" i="25"/>
  <c r="BD136" i="25"/>
  <c r="BI143" i="25"/>
  <c r="AT143" i="25"/>
  <c r="BD143" i="25"/>
  <c r="AT20" i="25"/>
  <c r="AL79" i="25"/>
  <c r="AL80" i="25"/>
  <c r="AB80" i="25"/>
  <c r="AB79" i="25"/>
  <c r="AT10" i="25"/>
  <c r="AY30" i="25"/>
  <c r="BI39" i="25"/>
  <c r="AY54" i="25"/>
  <c r="BI51" i="25"/>
  <c r="AY43" i="25"/>
  <c r="BD44" i="25"/>
  <c r="AY31" i="25"/>
  <c r="BD51" i="25"/>
  <c r="AY52" i="25"/>
  <c r="AT70" i="25"/>
  <c r="AY64" i="25"/>
  <c r="AY73" i="25"/>
  <c r="AY57" i="25"/>
  <c r="BI65" i="25"/>
  <c r="BD53" i="25"/>
  <c r="AT66" i="25"/>
  <c r="BI54" i="25"/>
  <c r="AY79" i="25"/>
  <c r="BD61" i="25"/>
  <c r="BD69" i="25"/>
  <c r="BD78" i="25"/>
  <c r="AY84" i="25"/>
  <c r="BD105" i="25"/>
  <c r="AY81" i="25"/>
  <c r="BI91" i="25"/>
  <c r="AT89" i="25"/>
  <c r="BI77" i="25"/>
  <c r="BD106" i="25"/>
  <c r="BD83" i="25"/>
  <c r="AT112" i="25"/>
  <c r="AY100" i="25"/>
  <c r="AT102" i="25"/>
  <c r="BI98" i="25"/>
  <c r="AT96" i="25"/>
  <c r="AT107" i="25"/>
  <c r="BD92" i="25"/>
  <c r="AT113" i="25"/>
  <c r="BD115" i="25"/>
  <c r="BD109" i="25"/>
  <c r="AY113" i="25"/>
  <c r="AT134" i="25"/>
  <c r="BI113" i="25"/>
  <c r="BD122" i="25"/>
  <c r="AY129" i="25"/>
  <c r="BD134" i="25"/>
  <c r="AY123" i="25"/>
  <c r="AT136" i="25"/>
  <c r="BD129" i="25"/>
  <c r="BI134" i="25"/>
  <c r="BI146" i="25"/>
  <c r="AY141" i="25"/>
  <c r="BI138" i="25"/>
  <c r="BI144" i="25"/>
  <c r="AT144" i="25"/>
  <c r="BD144" i="25"/>
  <c r="AN20" i="25"/>
  <c r="AL19" i="25"/>
  <c r="AB20" i="25"/>
  <c r="AB18" i="25"/>
  <c r="AL17" i="25"/>
  <c r="BD29" i="25"/>
  <c r="BD20" i="25"/>
  <c r="BD16" i="25"/>
  <c r="AT9" i="25"/>
  <c r="AY32" i="25"/>
  <c r="BI40" i="25"/>
  <c r="AT42" i="25"/>
  <c r="BI70" i="25"/>
  <c r="AT48" i="25"/>
  <c r="BD45" i="25"/>
  <c r="BI41" i="25"/>
  <c r="BI52" i="25"/>
  <c r="BD91" i="25"/>
  <c r="BD75" i="25"/>
  <c r="AY65" i="25"/>
  <c r="AY77" i="25"/>
  <c r="AY58" i="25"/>
  <c r="BI66" i="25"/>
  <c r="BD55" i="25"/>
  <c r="AT67" i="25"/>
  <c r="BI56" i="25"/>
  <c r="BI88" i="25"/>
  <c r="BD62" i="25"/>
  <c r="BD71" i="25"/>
  <c r="BD80" i="25"/>
  <c r="AY85" i="25"/>
  <c r="AT79" i="25"/>
  <c r="AY82" i="25"/>
  <c r="AY92" i="25"/>
  <c r="AT90" i="25"/>
  <c r="BI78" i="25"/>
  <c r="AT75" i="25"/>
  <c r="BD84" i="25"/>
  <c r="AY119" i="25"/>
  <c r="BI101" i="25"/>
  <c r="BI105" i="25"/>
  <c r="BI99" i="25"/>
  <c r="AT98" i="25"/>
  <c r="AT108" i="25"/>
  <c r="BD93" i="25"/>
  <c r="BI119" i="25"/>
  <c r="BD116" i="25"/>
  <c r="BI117" i="25"/>
  <c r="AY114" i="25"/>
  <c r="AY105" i="25"/>
  <c r="BI114" i="25"/>
  <c r="BD123" i="25"/>
  <c r="BI129" i="25"/>
  <c r="BI135" i="25"/>
  <c r="AY124" i="25"/>
  <c r="BD117" i="25"/>
  <c r="AY130" i="25"/>
  <c r="AY139" i="25"/>
  <c r="AT122" i="25"/>
  <c r="AY142" i="25"/>
  <c r="BI139" i="25"/>
  <c r="BD145" i="25"/>
  <c r="BD138" i="25"/>
  <c r="AY145" i="25"/>
  <c r="BD15" i="25"/>
  <c r="AT8" i="25"/>
  <c r="AT28" i="25"/>
  <c r="AT33" i="25"/>
  <c r="AT25" i="25"/>
  <c r="AY33" i="25"/>
  <c r="BI42" i="25"/>
  <c r="AT44" i="25"/>
  <c r="BI30" i="25"/>
  <c r="AT52" i="25"/>
  <c r="BD46" i="25"/>
  <c r="BI43" i="25"/>
  <c r="AY42" i="25"/>
  <c r="BD52" i="25"/>
  <c r="BI53" i="25"/>
  <c r="AY66" i="25"/>
  <c r="BI79" i="25"/>
  <c r="AY59" i="25"/>
  <c r="BI67" i="25"/>
  <c r="AT60" i="25"/>
  <c r="AT68" i="25"/>
  <c r="BI57" i="25"/>
  <c r="AT54" i="25"/>
  <c r="BD63" i="25"/>
  <c r="BD72" i="25"/>
  <c r="BD81" i="25"/>
  <c r="AY86" i="25"/>
  <c r="BD88" i="25"/>
  <c r="BI83" i="25"/>
  <c r="BD79" i="25"/>
  <c r="AY93" i="25"/>
  <c r="BI80" i="25"/>
  <c r="AT76" i="25"/>
  <c r="BD85" i="25"/>
  <c r="AT97" i="25"/>
  <c r="BI102" i="25"/>
  <c r="AY91" i="25"/>
  <c r="BI100" i="25"/>
  <c r="AT99" i="25"/>
  <c r="AT109" i="25"/>
  <c r="BD94" i="25"/>
  <c r="AY138" i="25"/>
  <c r="AT135" i="25"/>
  <c r="AT119" i="25"/>
  <c r="AY115" i="25"/>
  <c r="AY107" i="25"/>
  <c r="BI115" i="25"/>
  <c r="BD124" i="25"/>
  <c r="BD130" i="25"/>
  <c r="BI145" i="25"/>
  <c r="AY125" i="25"/>
  <c r="BD118" i="25"/>
  <c r="BI130" i="25"/>
  <c r="BI122" i="25"/>
  <c r="AT123" i="25"/>
  <c r="AY143" i="25"/>
  <c r="AT138" i="25"/>
  <c r="BD146" i="25"/>
  <c r="BD139" i="25"/>
  <c r="AY146" i="25"/>
  <c r="AF24" i="25"/>
  <c r="AS25" i="25"/>
  <c r="BH36" i="25"/>
  <c r="BH29" i="25"/>
  <c r="BH22" i="25"/>
  <c r="AX9" i="25"/>
  <c r="AX12" i="25"/>
  <c r="BC41" i="25"/>
  <c r="AX28" i="25"/>
  <c r="AX18" i="25"/>
  <c r="BH5" i="25"/>
  <c r="AX33" i="25"/>
  <c r="BH46" i="25"/>
  <c r="AS36" i="25"/>
  <c r="AS46" i="25"/>
  <c r="AS52" i="25"/>
  <c r="AS33" i="25"/>
  <c r="BC42" i="25"/>
  <c r="BH41" i="25"/>
  <c r="BC33" i="25"/>
  <c r="AX44" i="25"/>
  <c r="BC43" i="25"/>
  <c r="AX62" i="25"/>
  <c r="AX71" i="25"/>
  <c r="AX54" i="25"/>
  <c r="BH63" i="25"/>
  <c r="BH72" i="25"/>
  <c r="AS63" i="25"/>
  <c r="AS72" i="25"/>
  <c r="BH51" i="25"/>
  <c r="BC81" i="25"/>
  <c r="BC62" i="25"/>
  <c r="BC71" i="25"/>
  <c r="AS91" i="25"/>
  <c r="AX90" i="25"/>
  <c r="AX104" i="25"/>
  <c r="BH84" i="25"/>
  <c r="BH95" i="25"/>
  <c r="AX91" i="25"/>
  <c r="BH80" i="25"/>
  <c r="AS97" i="25"/>
  <c r="AS82" i="25"/>
  <c r="BH88" i="25"/>
  <c r="BH102" i="25"/>
  <c r="BC108" i="25"/>
  <c r="BH108" i="25"/>
  <c r="AS95" i="25"/>
  <c r="AS104" i="25"/>
  <c r="BC98" i="25"/>
  <c r="BC113" i="25"/>
  <c r="AX131" i="25"/>
  <c r="AS119" i="25"/>
  <c r="AX116" i="25"/>
  <c r="AX108" i="25"/>
  <c r="BH116" i="25"/>
  <c r="AS113" i="25"/>
  <c r="AX127" i="25"/>
  <c r="AX125" i="25"/>
  <c r="BH120" i="25"/>
  <c r="BC133" i="25"/>
  <c r="BH123" i="25"/>
  <c r="AS126" i="25"/>
  <c r="AX141" i="25"/>
  <c r="BH142" i="25"/>
  <c r="AS143" i="25"/>
  <c r="BC141" i="25"/>
  <c r="BH129" i="25"/>
  <c r="AS137" i="25"/>
  <c r="AX35" i="25"/>
  <c r="AX40" i="25"/>
  <c r="BH27" i="25"/>
  <c r="AS18" i="25"/>
  <c r="BH47" i="25"/>
  <c r="AX39" i="25"/>
  <c r="BH34" i="25"/>
  <c r="BH13" i="25"/>
  <c r="AX22" i="25"/>
  <c r="AX14" i="25"/>
  <c r="AS40" i="25"/>
  <c r="BC56" i="25"/>
  <c r="BC75" i="25"/>
  <c r="BC37" i="25"/>
  <c r="BC47" i="25"/>
  <c r="BC27" i="25"/>
  <c r="AS43" i="25"/>
  <c r="AS50" i="25"/>
  <c r="BH53" i="25"/>
  <c r="AX66" i="25"/>
  <c r="AS55" i="25"/>
  <c r="AX59" i="25"/>
  <c r="BH67" i="25"/>
  <c r="BC55" i="25"/>
  <c r="AS67" i="25"/>
  <c r="AS88" i="25"/>
  <c r="BH57" i="25"/>
  <c r="AS58" i="25"/>
  <c r="BC66" i="25"/>
  <c r="AX75" i="25"/>
  <c r="AX85" i="25"/>
  <c r="BC88" i="25"/>
  <c r="AX80" i="25"/>
  <c r="BH89" i="25"/>
  <c r="AS86" i="25"/>
  <c r="BH75" i="25"/>
  <c r="BC90" i="25"/>
  <c r="AS77" i="25"/>
  <c r="BC86" i="25"/>
  <c r="AX98" i="25"/>
  <c r="AS101" i="25"/>
  <c r="BH99" i="25"/>
  <c r="BC112" i="25"/>
  <c r="AS100" i="25"/>
  <c r="AX97" i="25"/>
  <c r="AX101" i="25"/>
  <c r="BC122" i="25"/>
  <c r="AX121" i="25"/>
  <c r="AX112" i="25"/>
  <c r="BC128" i="25"/>
  <c r="BH112" i="25"/>
  <c r="BC106" i="25"/>
  <c r="BC117" i="25"/>
  <c r="AX140" i="25"/>
  <c r="AS131" i="25"/>
  <c r="BC129" i="25"/>
  <c r="AS146" i="25"/>
  <c r="AS122" i="25"/>
  <c r="AS130" i="25"/>
  <c r="AS138" i="25"/>
  <c r="BC146" i="25"/>
  <c r="BC138" i="25"/>
  <c r="AX145" i="25"/>
  <c r="BH133" i="25"/>
  <c r="BH146" i="25"/>
  <c r="AX32" i="25"/>
  <c r="BR87" i="25"/>
  <c r="BR84" i="25"/>
  <c r="BR73" i="25"/>
  <c r="BY69" i="25"/>
  <c r="BY67" i="25"/>
  <c r="BR65" i="25"/>
  <c r="BR63" i="25"/>
  <c r="BR53" i="25"/>
  <c r="BY50" i="25"/>
  <c r="BR49" i="25"/>
  <c r="BR47" i="25"/>
  <c r="BY40" i="25"/>
  <c r="BY38" i="25"/>
  <c r="BY36" i="25"/>
  <c r="BR35" i="25"/>
  <c r="BR32" i="25"/>
  <c r="BR31" i="25"/>
  <c r="BR30" i="25"/>
  <c r="BR27" i="25"/>
  <c r="BY26" i="25"/>
  <c r="BR19" i="25"/>
  <c r="BY17" i="25"/>
  <c r="BY14" i="25"/>
  <c r="BR69" i="25"/>
  <c r="BY25" i="25"/>
  <c r="BY65" i="25"/>
  <c r="BY63" i="25"/>
  <c r="BR61" i="25"/>
  <c r="BR58" i="25"/>
  <c r="BR55" i="25"/>
  <c r="BR54" i="25"/>
  <c r="BY53" i="25"/>
  <c r="BY49" i="25"/>
  <c r="BY47" i="25"/>
  <c r="BY35" i="25"/>
  <c r="BY32" i="25"/>
  <c r="BY31" i="25"/>
  <c r="BY30" i="25"/>
  <c r="BR29" i="25"/>
  <c r="BY27" i="25"/>
  <c r="BY19" i="25"/>
  <c r="BR13" i="25"/>
  <c r="BR11" i="25"/>
  <c r="BR9" i="25"/>
  <c r="BR4" i="25"/>
  <c r="BR38" i="25"/>
  <c r="BR17" i="25"/>
  <c r="BY61" i="25"/>
  <c r="BY58" i="25"/>
  <c r="BR56" i="25"/>
  <c r="BY55" i="25"/>
  <c r="BY54" i="25"/>
  <c r="BR52" i="25"/>
  <c r="BR46" i="25"/>
  <c r="BY29" i="25"/>
  <c r="BR28" i="25"/>
  <c r="BY13" i="25"/>
  <c r="BY11" i="25"/>
  <c r="BY9" i="25"/>
  <c r="BY4" i="25"/>
  <c r="BY70" i="25"/>
  <c r="BY44" i="25"/>
  <c r="BY41" i="25"/>
  <c r="BY20" i="25"/>
  <c r="BR72" i="25"/>
  <c r="BR68" i="25"/>
  <c r="BR66" i="25"/>
  <c r="BY56" i="25"/>
  <c r="BY52" i="25"/>
  <c r="BR48" i="25"/>
  <c r="BY46" i="25"/>
  <c r="BR39" i="25"/>
  <c r="BR37" i="25"/>
  <c r="BR33" i="25"/>
  <c r="BY28" i="25"/>
  <c r="BR23" i="25"/>
  <c r="BR16" i="25"/>
  <c r="BR12" i="25"/>
  <c r="BR7" i="25"/>
  <c r="BR67" i="25"/>
  <c r="BY57" i="25"/>
  <c r="BY6" i="25"/>
  <c r="BR78" i="25"/>
  <c r="BY68" i="25"/>
  <c r="BY66" i="25"/>
  <c r="BR64" i="25"/>
  <c r="BR62" i="25"/>
  <c r="BR51" i="25"/>
  <c r="BY48" i="25"/>
  <c r="BR45" i="25"/>
  <c r="BR43" i="25"/>
  <c r="BY39" i="25"/>
  <c r="BY37" i="25"/>
  <c r="BY33" i="25"/>
  <c r="BY23" i="25"/>
  <c r="BR22" i="25"/>
  <c r="BR18" i="25"/>
  <c r="BY16" i="25"/>
  <c r="BY12" i="25"/>
  <c r="BY7" i="25"/>
  <c r="BR5" i="25"/>
  <c r="BR26" i="25"/>
  <c r="BR14" i="25"/>
  <c r="BY64" i="25"/>
  <c r="BY62" i="25"/>
  <c r="BR60" i="25"/>
  <c r="BR59" i="25"/>
  <c r="BY51" i="25"/>
  <c r="BY45" i="25"/>
  <c r="BY43" i="25"/>
  <c r="BR42" i="25"/>
  <c r="BY22" i="25"/>
  <c r="BR21" i="25"/>
  <c r="BY18" i="25"/>
  <c r="BR15" i="25"/>
  <c r="BR10" i="25"/>
  <c r="BR8" i="25"/>
  <c r="BY5" i="25"/>
  <c r="BR40" i="25"/>
  <c r="BY34" i="25"/>
  <c r="BY103" i="25"/>
  <c r="BR86" i="25"/>
  <c r="BR71" i="25"/>
  <c r="BR70" i="25"/>
  <c r="BY60" i="25"/>
  <c r="BY59" i="25"/>
  <c r="BR57" i="25"/>
  <c r="BR44" i="25"/>
  <c r="BY42" i="25"/>
  <c r="BR41" i="25"/>
  <c r="BR34" i="25"/>
  <c r="BR25" i="25"/>
  <c r="BR24" i="25"/>
  <c r="BY21" i="25"/>
  <c r="BR20" i="25"/>
  <c r="BY15" i="25"/>
  <c r="BY10" i="25"/>
  <c r="BY8" i="25"/>
  <c r="BR6" i="25"/>
  <c r="BR50" i="25"/>
  <c r="BR36" i="25"/>
  <c r="BY24" i="25"/>
  <c r="BH37" i="25"/>
  <c r="BC13" i="25"/>
  <c r="AX5" i="25"/>
  <c r="AS11" i="25"/>
  <c r="AS9" i="25"/>
  <c r="BC23" i="25"/>
  <c r="AX17" i="25"/>
  <c r="BC16" i="25"/>
  <c r="BC12" i="25"/>
  <c r="BC11" i="25"/>
  <c r="BH10" i="25"/>
  <c r="BC9" i="25"/>
  <c r="BH8" i="25"/>
  <c r="BC4" i="25"/>
  <c r="BC22" i="25"/>
  <c r="AX19" i="25"/>
  <c r="BC18" i="25"/>
  <c r="BH6" i="25"/>
  <c r="AS4" i="25"/>
  <c r="BC21" i="25"/>
  <c r="BC15" i="25"/>
  <c r="BC5" i="25"/>
  <c r="BC24" i="25"/>
  <c r="BC20" i="25"/>
  <c r="AS10" i="25"/>
  <c r="AS8" i="25"/>
  <c r="BC14" i="25"/>
  <c r="BH11" i="25"/>
  <c r="BC10" i="25"/>
  <c r="BH9" i="25"/>
  <c r="BC8" i="25"/>
  <c r="AS6" i="25"/>
  <c r="BH4" i="25"/>
  <c r="BC6" i="25"/>
  <c r="AD71" i="25"/>
  <c r="AL71" i="25"/>
  <c r="AL70" i="25"/>
  <c r="AB71" i="25"/>
  <c r="AD70" i="25"/>
  <c r="AN70" i="25"/>
  <c r="AB70" i="25"/>
  <c r="AN71" i="25"/>
  <c r="AL8" i="25"/>
  <c r="AD7" i="25"/>
  <c r="AD5" i="25"/>
  <c r="AN6" i="25"/>
  <c r="AN8" i="25"/>
  <c r="V120" i="24"/>
  <c r="S120" i="24" s="1"/>
  <c r="U120" i="24"/>
  <c r="R120" i="24" s="1"/>
  <c r="T120" i="24"/>
  <c r="Q120" i="24" s="1"/>
  <c r="K120" i="24"/>
  <c r="J120" i="24"/>
  <c r="AF92" i="24"/>
  <c r="AF48" i="24"/>
  <c r="K138" i="24"/>
  <c r="J138" i="24"/>
  <c r="V138" i="24"/>
  <c r="S138" i="24" s="1"/>
  <c r="U138" i="24"/>
  <c r="R138" i="24" s="1"/>
  <c r="T138" i="24"/>
  <c r="Q138" i="24" s="1"/>
  <c r="AL80" i="24"/>
  <c r="AD80" i="24"/>
  <c r="AN80" i="24"/>
  <c r="AN79" i="24"/>
  <c r="AL79" i="24"/>
  <c r="AB80" i="24"/>
  <c r="AD79" i="24"/>
  <c r="AB79" i="24"/>
  <c r="BD146" i="24"/>
  <c r="BD145" i="24"/>
  <c r="BI144" i="24"/>
  <c r="BI143" i="24"/>
  <c r="BI142" i="24"/>
  <c r="BI141" i="24"/>
  <c r="BI140" i="24"/>
  <c r="AT139" i="24"/>
  <c r="AT138" i="24"/>
  <c r="BI139" i="24"/>
  <c r="BI138" i="24"/>
  <c r="BD136" i="24"/>
  <c r="BD135" i="24"/>
  <c r="BD134" i="24"/>
  <c r="BD133" i="24"/>
  <c r="BD132" i="24"/>
  <c r="BD131" i="24"/>
  <c r="BD130" i="24"/>
  <c r="BD129" i="24"/>
  <c r="BD128" i="24"/>
  <c r="BD127" i="24"/>
  <c r="AT146" i="24"/>
  <c r="AT145" i="24"/>
  <c r="AY144" i="24"/>
  <c r="AY143" i="24"/>
  <c r="AY142" i="24"/>
  <c r="AY141" i="24"/>
  <c r="AY140" i="24"/>
  <c r="BD137" i="24"/>
  <c r="AY146" i="24"/>
  <c r="BI136" i="24"/>
  <c r="BI134" i="24"/>
  <c r="BI132" i="24"/>
  <c r="BI130" i="24"/>
  <c r="AY121" i="24"/>
  <c r="BI146" i="24"/>
  <c r="AT144" i="24"/>
  <c r="AT142" i="24"/>
  <c r="AT140" i="24"/>
  <c r="AY139" i="24"/>
  <c r="AT136" i="24"/>
  <c r="AT134" i="24"/>
  <c r="AT132" i="24"/>
  <c r="AT130" i="24"/>
  <c r="BD144" i="24"/>
  <c r="BD142" i="24"/>
  <c r="BD140" i="24"/>
  <c r="AY137" i="24"/>
  <c r="BI128" i="24"/>
  <c r="BD138" i="24"/>
  <c r="BI137" i="24"/>
  <c r="AY145" i="24"/>
  <c r="AT137" i="24"/>
  <c r="BI145" i="24"/>
  <c r="AT143" i="24"/>
  <c r="AT141" i="24"/>
  <c r="AY138" i="24"/>
  <c r="AT135" i="24"/>
  <c r="AT133" i="24"/>
  <c r="AT131" i="24"/>
  <c r="AT129" i="24"/>
  <c r="AT128" i="24"/>
  <c r="BI121" i="24"/>
  <c r="BI120" i="24"/>
  <c r="BD119" i="24"/>
  <c r="BI109" i="24"/>
  <c r="BD139" i="24"/>
  <c r="AY136" i="24"/>
  <c r="AY132" i="24"/>
  <c r="AY127" i="24"/>
  <c r="AY120" i="24"/>
  <c r="AT118" i="24"/>
  <c r="AT117" i="24"/>
  <c r="AT116" i="24"/>
  <c r="AT115" i="24"/>
  <c r="AT114" i="24"/>
  <c r="AT113" i="24"/>
  <c r="AT112" i="24"/>
  <c r="AT111" i="24"/>
  <c r="AY135" i="24"/>
  <c r="AY131" i="24"/>
  <c r="AY128" i="24"/>
  <c r="BD126" i="24"/>
  <c r="AT126" i="24"/>
  <c r="BD125" i="24"/>
  <c r="AT125" i="24"/>
  <c r="BD124" i="24"/>
  <c r="AT124" i="24"/>
  <c r="BD123" i="24"/>
  <c r="AT123" i="24"/>
  <c r="BD122" i="24"/>
  <c r="AT122" i="24"/>
  <c r="AT119" i="24"/>
  <c r="BI118" i="24"/>
  <c r="BI117" i="24"/>
  <c r="BI116" i="24"/>
  <c r="BI115" i="24"/>
  <c r="BI133" i="24"/>
  <c r="BI129" i="24"/>
  <c r="BD121" i="24"/>
  <c r="AT121" i="24"/>
  <c r="BI119" i="24"/>
  <c r="BD143" i="24"/>
  <c r="BI127" i="24"/>
  <c r="BD120" i="24"/>
  <c r="AY118" i="24"/>
  <c r="AY117" i="24"/>
  <c r="AY116" i="24"/>
  <c r="AY115" i="24"/>
  <c r="BD141" i="24"/>
  <c r="AY133" i="24"/>
  <c r="AY129" i="24"/>
  <c r="AT120" i="24"/>
  <c r="BI135" i="24"/>
  <c r="BI131" i="24"/>
  <c r="BI126" i="24"/>
  <c r="AY126" i="24"/>
  <c r="BI125" i="24"/>
  <c r="AY125" i="24"/>
  <c r="BI124" i="24"/>
  <c r="AY124" i="24"/>
  <c r="BI123" i="24"/>
  <c r="AY123" i="24"/>
  <c r="BI122" i="24"/>
  <c r="AY122" i="24"/>
  <c r="BD118" i="24"/>
  <c r="BD117" i="24"/>
  <c r="BD116" i="24"/>
  <c r="BD115" i="24"/>
  <c r="BD114" i="24"/>
  <c r="BD113" i="24"/>
  <c r="AY119" i="24"/>
  <c r="AY110" i="24"/>
  <c r="AT108" i="24"/>
  <c r="AT107" i="24"/>
  <c r="AT105" i="24"/>
  <c r="AT104" i="24"/>
  <c r="AT103" i="24"/>
  <c r="AT102" i="24"/>
  <c r="AT101" i="24"/>
  <c r="BD109" i="24"/>
  <c r="BI108" i="24"/>
  <c r="BI107" i="24"/>
  <c r="BI105" i="24"/>
  <c r="BI104" i="24"/>
  <c r="BI103" i="24"/>
  <c r="BI102" i="24"/>
  <c r="BI101" i="24"/>
  <c r="AY100" i="24"/>
  <c r="AY99" i="24"/>
  <c r="AY98" i="24"/>
  <c r="AY134" i="24"/>
  <c r="AT109" i="24"/>
  <c r="BD106" i="24"/>
  <c r="AY114" i="24"/>
  <c r="AY113" i="24"/>
  <c r="BD112" i="24"/>
  <c r="BD111" i="24"/>
  <c r="AY108" i="24"/>
  <c r="AY107" i="24"/>
  <c r="AY105" i="24"/>
  <c r="AY104" i="24"/>
  <c r="AY103" i="24"/>
  <c r="AY102" i="24"/>
  <c r="AY101" i="24"/>
  <c r="AT127" i="24"/>
  <c r="BD110" i="24"/>
  <c r="AT110" i="24"/>
  <c r="AT106" i="24"/>
  <c r="BI113" i="24"/>
  <c r="AY112" i="24"/>
  <c r="BI111" i="24"/>
  <c r="AY111" i="24"/>
  <c r="BD108" i="24"/>
  <c r="BD107" i="24"/>
  <c r="BD105" i="24"/>
  <c r="BD104" i="24"/>
  <c r="BD103" i="24"/>
  <c r="BD102" i="24"/>
  <c r="BD101" i="24"/>
  <c r="AT100" i="24"/>
  <c r="AY130" i="24"/>
  <c r="BI114" i="24"/>
  <c r="BI112" i="24"/>
  <c r="BI110" i="24"/>
  <c r="AY106" i="24"/>
  <c r="BI100" i="24"/>
  <c r="BI99" i="24"/>
  <c r="BI98" i="24"/>
  <c r="AY97" i="24"/>
  <c r="BI91" i="24"/>
  <c r="BI90" i="24"/>
  <c r="BI89" i="24"/>
  <c r="BI87" i="24"/>
  <c r="BI86" i="24"/>
  <c r="BI85" i="24"/>
  <c r="BI84" i="24"/>
  <c r="BI83" i="24"/>
  <c r="AY82" i="24"/>
  <c r="AY81" i="24"/>
  <c r="AY80" i="24"/>
  <c r="BD100" i="24"/>
  <c r="BI96" i="24"/>
  <c r="BI95" i="24"/>
  <c r="BI94" i="24"/>
  <c r="BI93" i="24"/>
  <c r="BI92" i="24"/>
  <c r="AY91" i="24"/>
  <c r="AY90" i="24"/>
  <c r="AY89" i="24"/>
  <c r="AY87" i="24"/>
  <c r="AY86" i="24"/>
  <c r="AY85" i="24"/>
  <c r="AY84" i="24"/>
  <c r="AY83" i="24"/>
  <c r="AY109" i="24"/>
  <c r="BD98" i="24"/>
  <c r="AT98" i="24"/>
  <c r="BD97" i="24"/>
  <c r="AT88" i="24"/>
  <c r="AT99" i="24"/>
  <c r="AT97" i="24"/>
  <c r="BD91" i="24"/>
  <c r="BD90" i="24"/>
  <c r="BD89" i="24"/>
  <c r="BD87" i="24"/>
  <c r="BI97" i="24"/>
  <c r="AY88" i="24"/>
  <c r="BD99" i="24"/>
  <c r="BD96" i="24"/>
  <c r="BD95" i="24"/>
  <c r="BD94" i="24"/>
  <c r="BD93" i="24"/>
  <c r="BD92" i="24"/>
  <c r="AT91" i="24"/>
  <c r="AT90" i="24"/>
  <c r="AT89" i="24"/>
  <c r="AT87" i="24"/>
  <c r="BD88" i="24"/>
  <c r="BI78" i="24"/>
  <c r="BI77" i="24"/>
  <c r="BI76" i="24"/>
  <c r="BI75" i="24"/>
  <c r="BI74" i="24"/>
  <c r="AY73" i="24"/>
  <c r="AY72" i="24"/>
  <c r="AY71" i="24"/>
  <c r="AT82" i="24"/>
  <c r="AT80" i="24"/>
  <c r="AT79" i="24"/>
  <c r="BI79" i="24"/>
  <c r="AT85" i="24"/>
  <c r="BD84" i="24"/>
  <c r="AT84" i="24"/>
  <c r="BD83" i="24"/>
  <c r="AT83" i="24"/>
  <c r="BD78" i="24"/>
  <c r="BD85" i="24"/>
  <c r="BI82" i="24"/>
  <c r="BD81" i="24"/>
  <c r="BI80" i="24"/>
  <c r="AY79" i="24"/>
  <c r="AY95" i="24"/>
  <c r="AY69" i="24"/>
  <c r="AY68" i="24"/>
  <c r="AY67" i="24"/>
  <c r="AY66" i="24"/>
  <c r="AY65" i="24"/>
  <c r="AY64" i="24"/>
  <c r="AY63" i="24"/>
  <c r="AY62" i="24"/>
  <c r="AY61" i="24"/>
  <c r="AY60" i="24"/>
  <c r="AY94" i="24"/>
  <c r="BI81" i="24"/>
  <c r="BD79" i="24"/>
  <c r="AT72" i="24"/>
  <c r="BD69" i="24"/>
  <c r="BD68" i="24"/>
  <c r="BD67" i="24"/>
  <c r="BD66" i="24"/>
  <c r="BD65" i="24"/>
  <c r="BD64" i="24"/>
  <c r="BD63" i="24"/>
  <c r="BD62" i="24"/>
  <c r="BD61" i="24"/>
  <c r="BD60" i="24"/>
  <c r="BI106" i="24"/>
  <c r="AT94" i="24"/>
  <c r="AY78" i="24"/>
  <c r="AY77" i="24"/>
  <c r="AY76" i="24"/>
  <c r="AY75" i="24"/>
  <c r="AY70" i="24"/>
  <c r="AY96" i="24"/>
  <c r="BD86" i="24"/>
  <c r="BD74" i="24"/>
  <c r="AT74" i="24"/>
  <c r="AT69" i="24"/>
  <c r="AT68" i="24"/>
  <c r="AT96" i="24"/>
  <c r="AY93" i="24"/>
  <c r="AT78" i="24"/>
  <c r="AT77" i="24"/>
  <c r="AT76" i="24"/>
  <c r="AT75" i="24"/>
  <c r="BI73" i="24"/>
  <c r="BI72" i="24"/>
  <c r="BD71" i="24"/>
  <c r="BI69" i="24"/>
  <c r="BI68" i="24"/>
  <c r="BI67" i="24"/>
  <c r="BI66" i="24"/>
  <c r="BI65" i="24"/>
  <c r="BI64" i="24"/>
  <c r="BI63" i="24"/>
  <c r="AT93" i="24"/>
  <c r="AT86" i="24"/>
  <c r="AT81" i="24"/>
  <c r="BD80" i="24"/>
  <c r="AT71" i="24"/>
  <c r="BD70" i="24"/>
  <c r="AY92" i="24"/>
  <c r="AT66" i="24"/>
  <c r="AT65" i="24"/>
  <c r="AT64" i="24"/>
  <c r="BD55" i="24"/>
  <c r="BD53" i="24"/>
  <c r="AT43" i="24"/>
  <c r="AT41" i="24"/>
  <c r="AT92" i="24"/>
  <c r="BD73" i="24"/>
  <c r="AT67" i="24"/>
  <c r="AT63" i="24"/>
  <c r="BD59" i="24"/>
  <c r="BI58" i="24"/>
  <c r="AY57" i="24"/>
  <c r="AY56" i="24"/>
  <c r="AY54" i="24"/>
  <c r="BD76" i="24"/>
  <c r="AT73" i="24"/>
  <c r="AT59" i="24"/>
  <c r="AY58" i="24"/>
  <c r="AT55" i="24"/>
  <c r="BD82" i="24"/>
  <c r="BI70" i="24"/>
  <c r="BI61" i="24"/>
  <c r="BI60" i="24"/>
  <c r="BI55" i="24"/>
  <c r="BI53" i="24"/>
  <c r="AY43" i="24"/>
  <c r="AY41" i="24"/>
  <c r="AY74" i="24"/>
  <c r="BI62" i="24"/>
  <c r="BD57" i="24"/>
  <c r="BD56" i="24"/>
  <c r="BD54" i="24"/>
  <c r="BD52" i="24"/>
  <c r="BD51" i="24"/>
  <c r="BD50" i="24"/>
  <c r="BD49" i="24"/>
  <c r="BD48" i="24"/>
  <c r="AT47" i="24"/>
  <c r="AT46" i="24"/>
  <c r="AT45" i="24"/>
  <c r="AT44" i="24"/>
  <c r="AT42" i="24"/>
  <c r="BI88" i="24"/>
  <c r="BI71" i="24"/>
  <c r="BI59" i="24"/>
  <c r="BD58" i="24"/>
  <c r="AY55" i="24"/>
  <c r="AY53" i="24"/>
  <c r="BI47" i="24"/>
  <c r="BI46" i="24"/>
  <c r="BI45" i="24"/>
  <c r="BI44" i="24"/>
  <c r="AT95" i="24"/>
  <c r="BD77" i="24"/>
  <c r="BD75" i="24"/>
  <c r="AT70" i="24"/>
  <c r="AT62" i="24"/>
  <c r="AT61" i="24"/>
  <c r="AT60" i="24"/>
  <c r="AY59" i="24"/>
  <c r="AT58" i="24"/>
  <c r="AT57" i="24"/>
  <c r="AT56" i="24"/>
  <c r="AT54" i="24"/>
  <c r="AT52" i="24"/>
  <c r="AT51" i="24"/>
  <c r="BD72" i="24"/>
  <c r="BI57" i="24"/>
  <c r="BI56" i="24"/>
  <c r="BI54" i="24"/>
  <c r="BI52" i="24"/>
  <c r="BI51" i="24"/>
  <c r="BI50" i="24"/>
  <c r="BI49" i="24"/>
  <c r="BI48" i="24"/>
  <c r="AY47" i="24"/>
  <c r="AY46" i="24"/>
  <c r="AY45" i="24"/>
  <c r="AY44" i="24"/>
  <c r="AY42" i="24"/>
  <c r="AY40" i="24"/>
  <c r="AY39" i="24"/>
  <c r="BD47" i="24"/>
  <c r="BD45" i="24"/>
  <c r="BD41" i="24"/>
  <c r="BD40" i="24"/>
  <c r="BD38" i="24"/>
  <c r="AT38" i="24"/>
  <c r="AY37" i="24"/>
  <c r="BD36" i="24"/>
  <c r="AT36" i="24"/>
  <c r="BD35" i="24"/>
  <c r="BD34" i="24"/>
  <c r="BD33" i="24"/>
  <c r="BD32" i="24"/>
  <c r="BD30" i="24"/>
  <c r="BD28" i="24"/>
  <c r="BD27" i="24"/>
  <c r="BD26" i="24"/>
  <c r="BD25" i="24"/>
  <c r="BD24" i="24"/>
  <c r="AT23" i="24"/>
  <c r="AT22" i="24"/>
  <c r="AT21" i="24"/>
  <c r="AT20" i="24"/>
  <c r="AT18" i="24"/>
  <c r="AT50" i="24"/>
  <c r="AT48" i="24"/>
  <c r="BI43" i="24"/>
  <c r="AT53" i="24"/>
  <c r="BD42" i="24"/>
  <c r="BI39" i="24"/>
  <c r="AY49" i="24"/>
  <c r="BI38" i="24"/>
  <c r="BI36" i="24"/>
  <c r="BI35" i="24"/>
  <c r="BI34" i="24"/>
  <c r="BI33" i="24"/>
  <c r="BI32" i="24"/>
  <c r="BI30" i="24"/>
  <c r="BI28" i="24"/>
  <c r="BI27" i="24"/>
  <c r="BI26" i="24"/>
  <c r="BI25" i="24"/>
  <c r="BI24" i="24"/>
  <c r="AY23" i="24"/>
  <c r="AY22" i="24"/>
  <c r="AY21" i="24"/>
  <c r="AY20" i="24"/>
  <c r="O20" i="24"/>
  <c r="AY18" i="24"/>
  <c r="O18" i="24"/>
  <c r="AY16" i="24"/>
  <c r="AY15" i="24"/>
  <c r="AY14" i="24"/>
  <c r="AY13" i="24"/>
  <c r="AY12" i="24"/>
  <c r="BD46" i="24"/>
  <c r="BD44" i="24"/>
  <c r="BD43" i="24"/>
  <c r="AY38" i="24"/>
  <c r="BD37" i="24"/>
  <c r="AT37" i="24"/>
  <c r="AY36" i="24"/>
  <c r="BD31" i="24"/>
  <c r="BD29" i="24"/>
  <c r="AT19" i="24"/>
  <c r="AT49" i="24"/>
  <c r="BI41" i="24"/>
  <c r="BI40" i="24"/>
  <c r="AT39" i="24"/>
  <c r="AY35" i="24"/>
  <c r="AY34" i="24"/>
  <c r="AY33" i="24"/>
  <c r="AY32" i="24"/>
  <c r="AY30" i="24"/>
  <c r="AY28" i="24"/>
  <c r="AY27" i="24"/>
  <c r="AY26" i="24"/>
  <c r="AY25" i="24"/>
  <c r="AY24" i="24"/>
  <c r="BI19" i="24"/>
  <c r="BI17" i="24"/>
  <c r="AT40" i="24"/>
  <c r="BD39" i="24"/>
  <c r="AT31" i="24"/>
  <c r="AT29" i="24"/>
  <c r="AY52" i="24"/>
  <c r="AY51" i="24"/>
  <c r="AY50" i="24"/>
  <c r="AY48" i="24"/>
  <c r="BI42" i="24"/>
  <c r="BI37" i="24"/>
  <c r="BI31" i="24"/>
  <c r="BI29" i="24"/>
  <c r="AY19" i="24"/>
  <c r="O19" i="24"/>
  <c r="AY29" i="24"/>
  <c r="BD23" i="24"/>
  <c r="BD21" i="24"/>
  <c r="BD17" i="24"/>
  <c r="AT13" i="24"/>
  <c r="BI7" i="24"/>
  <c r="BI5" i="24"/>
  <c r="BD18" i="24"/>
  <c r="BI16" i="24"/>
  <c r="BI15" i="24"/>
  <c r="BI14" i="24"/>
  <c r="BD11" i="24"/>
  <c r="BD10" i="24"/>
  <c r="BD9" i="24"/>
  <c r="BD8" i="24"/>
  <c r="BD6" i="24"/>
  <c r="BD4" i="24"/>
  <c r="AY31" i="24"/>
  <c r="AT28" i="24"/>
  <c r="AT26" i="24"/>
  <c r="AT24" i="24"/>
  <c r="BI22" i="24"/>
  <c r="BI20" i="24"/>
  <c r="AY7" i="24"/>
  <c r="AY5" i="24"/>
  <c r="AT30" i="24"/>
  <c r="BD19" i="24"/>
  <c r="AY17" i="24"/>
  <c r="BI13" i="24"/>
  <c r="BD12" i="24"/>
  <c r="AT11" i="24"/>
  <c r="AT10" i="24"/>
  <c r="AT9" i="24"/>
  <c r="AT8" i="24"/>
  <c r="AT6" i="24"/>
  <c r="AT4" i="24"/>
  <c r="BD22" i="24"/>
  <c r="BD20" i="24"/>
  <c r="BD16" i="24"/>
  <c r="AT16" i="24"/>
  <c r="BD15" i="24"/>
  <c r="AT15" i="24"/>
  <c r="BD14" i="24"/>
  <c r="AT14" i="24"/>
  <c r="AT12" i="24"/>
  <c r="BI11" i="24"/>
  <c r="BI10" i="24"/>
  <c r="BI9" i="24"/>
  <c r="BI8" i="24"/>
  <c r="BI6" i="24"/>
  <c r="BI4" i="24"/>
  <c r="AT35" i="24"/>
  <c r="AT34" i="24"/>
  <c r="AT33" i="24"/>
  <c r="AT32" i="24"/>
  <c r="O17" i="24"/>
  <c r="BD7" i="24"/>
  <c r="BD5" i="24"/>
  <c r="AT27" i="24"/>
  <c r="AT25" i="24"/>
  <c r="BI23" i="24"/>
  <c r="BI21" i="24"/>
  <c r="AY11" i="24"/>
  <c r="AY10" i="24"/>
  <c r="AY9" i="24"/>
  <c r="AY8" i="24"/>
  <c r="AY6" i="24"/>
  <c r="AY4" i="24"/>
  <c r="BI18" i="24"/>
  <c r="AT17" i="24"/>
  <c r="BD13" i="24"/>
  <c r="BI12" i="24"/>
  <c r="AT7" i="24"/>
  <c r="AT5" i="24"/>
  <c r="AF12" i="24"/>
  <c r="AF110" i="24"/>
  <c r="BX146" i="24"/>
  <c r="BX145" i="24"/>
  <c r="BX136" i="24"/>
  <c r="BX135" i="24"/>
  <c r="BX134" i="24"/>
  <c r="BX133" i="24"/>
  <c r="BX132" i="24"/>
  <c r="BX131" i="24"/>
  <c r="BX130" i="24"/>
  <c r="BX129" i="24"/>
  <c r="BX128" i="24"/>
  <c r="BX127" i="24"/>
  <c r="BX144" i="24"/>
  <c r="BX142" i="24"/>
  <c r="BX140" i="24"/>
  <c r="BX138" i="24"/>
  <c r="BX137" i="24"/>
  <c r="BX143" i="24"/>
  <c r="BX141" i="24"/>
  <c r="B137" i="24"/>
  <c r="B140" i="24" s="1"/>
  <c r="BX121" i="24"/>
  <c r="BX120" i="24"/>
  <c r="BX118" i="24"/>
  <c r="BX117" i="24"/>
  <c r="BX116" i="24"/>
  <c r="BX115" i="24"/>
  <c r="BX114" i="24"/>
  <c r="BX113" i="24"/>
  <c r="BX112" i="24"/>
  <c r="BX111" i="24"/>
  <c r="BX110" i="24"/>
  <c r="BX119" i="24"/>
  <c r="BX139" i="24"/>
  <c r="BX126" i="24"/>
  <c r="BX125" i="24"/>
  <c r="BX124" i="24"/>
  <c r="BX123" i="24"/>
  <c r="BX122" i="24"/>
  <c r="BX108" i="24"/>
  <c r="BX106" i="24"/>
  <c r="BX109" i="24"/>
  <c r="BX107" i="24"/>
  <c r="BX105" i="24"/>
  <c r="BX104" i="24"/>
  <c r="BX103" i="24"/>
  <c r="BX102" i="24"/>
  <c r="BX101" i="24"/>
  <c r="BX100" i="24"/>
  <c r="BX98" i="24"/>
  <c r="BX96" i="24"/>
  <c r="BX95" i="24"/>
  <c r="BX94" i="24"/>
  <c r="BX93" i="24"/>
  <c r="BX92" i="24"/>
  <c r="BX88" i="24"/>
  <c r="BX91" i="24"/>
  <c r="BX90" i="24"/>
  <c r="BX89" i="24"/>
  <c r="BX87" i="24"/>
  <c r="BX86" i="24"/>
  <c r="BX99" i="24"/>
  <c r="BX73" i="24"/>
  <c r="BX72" i="24"/>
  <c r="BX97" i="24"/>
  <c r="BX85" i="24"/>
  <c r="BX80" i="24"/>
  <c r="BX82" i="24"/>
  <c r="BX78" i="24"/>
  <c r="BX77" i="24"/>
  <c r="BX76" i="24"/>
  <c r="BX75" i="24"/>
  <c r="BX74" i="24"/>
  <c r="BX70" i="24"/>
  <c r="BX69" i="24"/>
  <c r="BX68" i="24"/>
  <c r="BX67" i="24"/>
  <c r="BX66" i="24"/>
  <c r="BX79" i="24"/>
  <c r="BX81" i="24"/>
  <c r="BX58" i="24"/>
  <c r="BX55" i="24"/>
  <c r="BX84" i="24"/>
  <c r="BX71" i="24"/>
  <c r="BX65" i="24"/>
  <c r="BX64" i="24"/>
  <c r="BX63" i="24"/>
  <c r="BX61" i="24"/>
  <c r="BX60" i="24"/>
  <c r="BX47" i="24"/>
  <c r="BX46" i="24"/>
  <c r="BX45" i="24"/>
  <c r="BX44" i="24"/>
  <c r="BX42" i="24"/>
  <c r="BX40" i="24"/>
  <c r="BX39" i="24"/>
  <c r="BX38" i="24"/>
  <c r="BX37" i="24"/>
  <c r="BX36" i="24"/>
  <c r="BX59" i="24"/>
  <c r="BX83" i="24"/>
  <c r="BX62" i="24"/>
  <c r="BX57" i="24"/>
  <c r="BX56" i="24"/>
  <c r="BX54" i="24"/>
  <c r="BX52" i="24"/>
  <c r="BX51" i="24"/>
  <c r="BX50" i="24"/>
  <c r="BX49" i="24"/>
  <c r="BX48" i="24"/>
  <c r="BX43" i="24"/>
  <c r="BX41" i="24"/>
  <c r="BX35" i="24"/>
  <c r="BX53" i="24"/>
  <c r="BX19" i="24"/>
  <c r="BX17" i="24"/>
  <c r="BX31" i="24"/>
  <c r="BX29" i="24"/>
  <c r="BX23" i="24"/>
  <c r="BX22" i="24"/>
  <c r="BX21" i="24"/>
  <c r="BX20" i="24"/>
  <c r="BX18" i="24"/>
  <c r="BX26" i="24"/>
  <c r="BX24" i="24"/>
  <c r="BX16" i="24"/>
  <c r="BX15" i="24"/>
  <c r="BX14" i="24"/>
  <c r="BX28" i="24"/>
  <c r="BX13" i="24"/>
  <c r="BX10" i="24"/>
  <c r="BX9" i="24"/>
  <c r="BX8" i="24"/>
  <c r="BX6" i="24"/>
  <c r="BX4" i="24"/>
  <c r="BX11" i="24"/>
  <c r="BX30" i="24"/>
  <c r="BX27" i="24"/>
  <c r="BX25" i="24"/>
  <c r="BX34" i="24"/>
  <c r="BX33" i="24"/>
  <c r="BX32" i="24"/>
  <c r="BX12" i="24"/>
  <c r="BX7" i="24"/>
  <c r="BX5" i="24"/>
  <c r="BS137" i="24"/>
  <c r="BZ136" i="24"/>
  <c r="BZ135" i="24"/>
  <c r="BZ134" i="24"/>
  <c r="BZ133" i="24"/>
  <c r="BZ132" i="24"/>
  <c r="BZ131" i="24"/>
  <c r="BZ130" i="24"/>
  <c r="BZ129" i="24"/>
  <c r="BZ137" i="24"/>
  <c r="BS139" i="24"/>
  <c r="BZ138" i="24"/>
  <c r="BS126" i="24"/>
  <c r="BS125" i="24"/>
  <c r="BS124" i="24"/>
  <c r="BS123" i="24"/>
  <c r="BS122" i="24"/>
  <c r="BZ126" i="24"/>
  <c r="BZ125" i="24"/>
  <c r="BZ124" i="24"/>
  <c r="BZ123" i="24"/>
  <c r="BZ122" i="24"/>
  <c r="BS121" i="24"/>
  <c r="BS120" i="24"/>
  <c r="BS135" i="24"/>
  <c r="BS133" i="24"/>
  <c r="BS131" i="24"/>
  <c r="BS129" i="24"/>
  <c r="BZ128" i="24"/>
  <c r="BZ146" i="24"/>
  <c r="BS145" i="24"/>
  <c r="BS144" i="24"/>
  <c r="BZ143" i="24"/>
  <c r="BS142" i="24"/>
  <c r="BZ141" i="24"/>
  <c r="BS140" i="24"/>
  <c r="BZ139" i="24"/>
  <c r="BS138" i="24"/>
  <c r="BS134" i="24"/>
  <c r="BS130" i="24"/>
  <c r="BS146" i="24"/>
  <c r="BZ140" i="24"/>
  <c r="BS143" i="24"/>
  <c r="BS127" i="24"/>
  <c r="BS136" i="24"/>
  <c r="BS132" i="24"/>
  <c r="BZ121" i="24"/>
  <c r="BZ120" i="24"/>
  <c r="BS119" i="24"/>
  <c r="BZ118" i="24"/>
  <c r="BZ117" i="24"/>
  <c r="BZ116" i="24"/>
  <c r="BZ115" i="24"/>
  <c r="BZ114" i="24"/>
  <c r="BZ142" i="24"/>
  <c r="BZ127" i="24"/>
  <c r="BZ119" i="24"/>
  <c r="BZ145" i="24"/>
  <c r="BS117" i="24"/>
  <c r="BS115" i="24"/>
  <c r="BS109" i="24"/>
  <c r="BS106" i="24"/>
  <c r="BZ144" i="24"/>
  <c r="BS128" i="24"/>
  <c r="BZ113" i="24"/>
  <c r="BZ112" i="24"/>
  <c r="BZ106" i="24"/>
  <c r="BZ109" i="24"/>
  <c r="BS100" i="24"/>
  <c r="BS99" i="24"/>
  <c r="BS98" i="24"/>
  <c r="BS141" i="24"/>
  <c r="BS111" i="24"/>
  <c r="BS110" i="24"/>
  <c r="BZ100" i="24"/>
  <c r="BZ99" i="24"/>
  <c r="BZ98" i="24"/>
  <c r="BS118" i="24"/>
  <c r="BS116" i="24"/>
  <c r="BS113" i="24"/>
  <c r="BS112" i="24"/>
  <c r="BS108" i="24"/>
  <c r="BS107" i="24"/>
  <c r="BS105" i="24"/>
  <c r="BS104" i="24"/>
  <c r="BS103" i="24"/>
  <c r="BS102" i="24"/>
  <c r="BS101" i="24"/>
  <c r="BS114" i="24"/>
  <c r="BZ111" i="24"/>
  <c r="BZ110" i="24"/>
  <c r="BZ108" i="24"/>
  <c r="BZ107" i="24"/>
  <c r="BZ88" i="24"/>
  <c r="BZ97" i="24"/>
  <c r="BZ82" i="24"/>
  <c r="BZ104" i="24"/>
  <c r="BZ102" i="24"/>
  <c r="BS91" i="24"/>
  <c r="BS90" i="24"/>
  <c r="BS89" i="24"/>
  <c r="BS87" i="24"/>
  <c r="BS86" i="24"/>
  <c r="BS85" i="24"/>
  <c r="BS96" i="24"/>
  <c r="BS95" i="24"/>
  <c r="BS94" i="24"/>
  <c r="BS93" i="24"/>
  <c r="BS92" i="24"/>
  <c r="BZ96" i="24"/>
  <c r="BZ95" i="24"/>
  <c r="BZ94" i="24"/>
  <c r="BZ93" i="24"/>
  <c r="BZ92" i="24"/>
  <c r="BZ105" i="24"/>
  <c r="BZ103" i="24"/>
  <c r="BZ101" i="24"/>
  <c r="BS88" i="24"/>
  <c r="BZ84" i="24"/>
  <c r="BZ83" i="24"/>
  <c r="BZ79" i="24"/>
  <c r="BZ87" i="24"/>
  <c r="BZ86" i="24"/>
  <c r="BZ85" i="24"/>
  <c r="BZ80" i="24"/>
  <c r="BS78" i="24"/>
  <c r="BS77" i="24"/>
  <c r="BS76" i="24"/>
  <c r="BS75" i="24"/>
  <c r="BZ78" i="24"/>
  <c r="BZ77" i="24"/>
  <c r="BZ76" i="24"/>
  <c r="BZ75" i="24"/>
  <c r="BZ74" i="24"/>
  <c r="BZ91" i="24"/>
  <c r="BZ90" i="24"/>
  <c r="BZ89" i="24"/>
  <c r="BS84" i="24"/>
  <c r="BS83" i="24"/>
  <c r="BS81" i="24"/>
  <c r="BS97" i="24"/>
  <c r="BZ59" i="24"/>
  <c r="BZ58" i="24"/>
  <c r="BS80" i="24"/>
  <c r="BZ73" i="24"/>
  <c r="BZ72" i="24"/>
  <c r="BS71" i="24"/>
  <c r="BS70" i="24"/>
  <c r="BZ81" i="24"/>
  <c r="BS74" i="24"/>
  <c r="BZ70" i="24"/>
  <c r="BS82" i="24"/>
  <c r="BS79" i="24"/>
  <c r="BZ71" i="24"/>
  <c r="BS69" i="24"/>
  <c r="BS68" i="24"/>
  <c r="BS62" i="24"/>
  <c r="BS47" i="24"/>
  <c r="BS46" i="24"/>
  <c r="BS45" i="24"/>
  <c r="BS44" i="24"/>
  <c r="BS42" i="24"/>
  <c r="BS40" i="24"/>
  <c r="BS67" i="24"/>
  <c r="BS59" i="24"/>
  <c r="BZ65" i="24"/>
  <c r="BZ64" i="24"/>
  <c r="BZ63" i="24"/>
  <c r="BZ61" i="24"/>
  <c r="BZ60" i="24"/>
  <c r="BS57" i="24"/>
  <c r="BS56" i="24"/>
  <c r="BZ66" i="24"/>
  <c r="BZ57" i="24"/>
  <c r="BZ56" i="24"/>
  <c r="BZ54" i="24"/>
  <c r="BZ52" i="24"/>
  <c r="BZ51" i="24"/>
  <c r="BZ50" i="24"/>
  <c r="BZ49" i="24"/>
  <c r="BZ48" i="24"/>
  <c r="BZ62" i="24"/>
  <c r="BS43" i="24"/>
  <c r="BS41" i="24"/>
  <c r="BS72" i="24"/>
  <c r="BS66" i="24"/>
  <c r="BS65" i="24"/>
  <c r="BS64" i="24"/>
  <c r="BS63" i="24"/>
  <c r="BS58" i="24"/>
  <c r="BZ43" i="24"/>
  <c r="BS55" i="24"/>
  <c r="BS53" i="24"/>
  <c r="BS73" i="24"/>
  <c r="BZ69" i="24"/>
  <c r="BZ68" i="24"/>
  <c r="BZ67" i="24"/>
  <c r="BS61" i="24"/>
  <c r="BS60" i="24"/>
  <c r="BZ55" i="24"/>
  <c r="BZ53" i="24"/>
  <c r="BS19" i="24"/>
  <c r="BZ47" i="24"/>
  <c r="BZ45" i="24"/>
  <c r="BZ42" i="24"/>
  <c r="BZ39" i="24"/>
  <c r="BZ38" i="24"/>
  <c r="BZ36" i="24"/>
  <c r="BS48" i="24"/>
  <c r="BS54" i="24"/>
  <c r="BS37" i="24"/>
  <c r="BZ31" i="24"/>
  <c r="BZ29" i="24"/>
  <c r="BZ11" i="24"/>
  <c r="BS52" i="24"/>
  <c r="BS51" i="24"/>
  <c r="BS50" i="24"/>
  <c r="BS23" i="24"/>
  <c r="BS22" i="24"/>
  <c r="BS21" i="24"/>
  <c r="BS20" i="24"/>
  <c r="BS18" i="24"/>
  <c r="BZ46" i="24"/>
  <c r="BZ44" i="24"/>
  <c r="BZ40" i="24"/>
  <c r="BZ37" i="24"/>
  <c r="BZ23" i="24"/>
  <c r="BZ22" i="24"/>
  <c r="BZ21" i="24"/>
  <c r="BZ20" i="24"/>
  <c r="BZ18" i="24"/>
  <c r="BZ16" i="24"/>
  <c r="BZ15" i="24"/>
  <c r="BZ14" i="24"/>
  <c r="BS49" i="24"/>
  <c r="BS39" i="24"/>
  <c r="BS35" i="24"/>
  <c r="BS34" i="24"/>
  <c r="BS33" i="24"/>
  <c r="BS32" i="24"/>
  <c r="BS30" i="24"/>
  <c r="BS28" i="24"/>
  <c r="BZ41" i="24"/>
  <c r="BS38" i="24"/>
  <c r="BS36" i="24"/>
  <c r="BZ35" i="24"/>
  <c r="BZ34" i="24"/>
  <c r="BZ33" i="24"/>
  <c r="BZ32" i="24"/>
  <c r="BZ30" i="24"/>
  <c r="BZ28" i="24"/>
  <c r="BZ27" i="24"/>
  <c r="BZ26" i="24"/>
  <c r="BZ25" i="24"/>
  <c r="BZ24" i="24"/>
  <c r="BS17" i="24"/>
  <c r="BZ13" i="24"/>
  <c r="BS11" i="24"/>
  <c r="BZ10" i="24"/>
  <c r="BZ9" i="24"/>
  <c r="BZ8" i="24"/>
  <c r="BZ6" i="24"/>
  <c r="BZ4" i="24"/>
  <c r="BS26" i="24"/>
  <c r="BS24" i="24"/>
  <c r="BS12" i="24"/>
  <c r="BZ17" i="24"/>
  <c r="BS7" i="24"/>
  <c r="BS5" i="24"/>
  <c r="BZ19" i="24"/>
  <c r="BZ12" i="24"/>
  <c r="BZ7" i="24"/>
  <c r="BZ5" i="24"/>
  <c r="BS29" i="24"/>
  <c r="BS16" i="24"/>
  <c r="BS15" i="24"/>
  <c r="BS14" i="24"/>
  <c r="BS27" i="24"/>
  <c r="BS25" i="24"/>
  <c r="BS13" i="24"/>
  <c r="BS31" i="24"/>
  <c r="BS10" i="24"/>
  <c r="BS9" i="24"/>
  <c r="BS8" i="24"/>
  <c r="BS6" i="24"/>
  <c r="BS4" i="24"/>
  <c r="AL71" i="24"/>
  <c r="AB70" i="24"/>
  <c r="AN70" i="24"/>
  <c r="AD71" i="24"/>
  <c r="AL70" i="24"/>
  <c r="AB71" i="24"/>
  <c r="AD70" i="24"/>
  <c r="AN71" i="24"/>
  <c r="AF83" i="24"/>
  <c r="AF101" i="24"/>
  <c r="BY146" i="24"/>
  <c r="BY145" i="24"/>
  <c r="BR136" i="24"/>
  <c r="BR135" i="24"/>
  <c r="BR134" i="24"/>
  <c r="BR133" i="24"/>
  <c r="BR132" i="24"/>
  <c r="BR131" i="24"/>
  <c r="BR130" i="24"/>
  <c r="BR129" i="24"/>
  <c r="BR137" i="24"/>
  <c r="BY136" i="24"/>
  <c r="BY135" i="24"/>
  <c r="BY134" i="24"/>
  <c r="BY133" i="24"/>
  <c r="BY132" i="24"/>
  <c r="BY131" i="24"/>
  <c r="BY130" i="24"/>
  <c r="BY129" i="24"/>
  <c r="BY128" i="24"/>
  <c r="BY127" i="24"/>
  <c r="BY137" i="24"/>
  <c r="BR146" i="24"/>
  <c r="BY144" i="24"/>
  <c r="BR143" i="24"/>
  <c r="BY142" i="24"/>
  <c r="BR141" i="24"/>
  <c r="BY140" i="24"/>
  <c r="BR128" i="24"/>
  <c r="BR127" i="24"/>
  <c r="BR139" i="24"/>
  <c r="BY138" i="24"/>
  <c r="BR126" i="24"/>
  <c r="BR125" i="24"/>
  <c r="BR124" i="24"/>
  <c r="BR123" i="24"/>
  <c r="BR122" i="24"/>
  <c r="BR145" i="24"/>
  <c r="BR144" i="24"/>
  <c r="BY143" i="24"/>
  <c r="BR142" i="24"/>
  <c r="BY141" i="24"/>
  <c r="BR140" i="24"/>
  <c r="BY139" i="24"/>
  <c r="BR138" i="24"/>
  <c r="BY119" i="24"/>
  <c r="BR121" i="24"/>
  <c r="BR120" i="24"/>
  <c r="BY126" i="24"/>
  <c r="BY125" i="24"/>
  <c r="BY124" i="24"/>
  <c r="BY123" i="24"/>
  <c r="BY122" i="24"/>
  <c r="BR118" i="24"/>
  <c r="BR117" i="24"/>
  <c r="BR116" i="24"/>
  <c r="BR115" i="24"/>
  <c r="BR114" i="24"/>
  <c r="BY121" i="24"/>
  <c r="BY120" i="24"/>
  <c r="BR119" i="24"/>
  <c r="BY118" i="24"/>
  <c r="BY117" i="24"/>
  <c r="BY116" i="24"/>
  <c r="BY115" i="24"/>
  <c r="BY114" i="24"/>
  <c r="BY113" i="24"/>
  <c r="BY112" i="24"/>
  <c r="BR109" i="24"/>
  <c r="BR106" i="24"/>
  <c r="BY106" i="24"/>
  <c r="BY109" i="24"/>
  <c r="BR100" i="24"/>
  <c r="BR99" i="24"/>
  <c r="BR111" i="24"/>
  <c r="BR110" i="24"/>
  <c r="BY100" i="24"/>
  <c r="BY107" i="24"/>
  <c r="BY105" i="24"/>
  <c r="BY104" i="24"/>
  <c r="BY103" i="24"/>
  <c r="BY102" i="24"/>
  <c r="BY101" i="24"/>
  <c r="BY111" i="24"/>
  <c r="BY110" i="24"/>
  <c r="BY108" i="24"/>
  <c r="BR105" i="24"/>
  <c r="BR103" i="24"/>
  <c r="BR101" i="24"/>
  <c r="BY99" i="24"/>
  <c r="BR88" i="24"/>
  <c r="BR113" i="24"/>
  <c r="BR97" i="24"/>
  <c r="BR82" i="24"/>
  <c r="BY97" i="24"/>
  <c r="BR108" i="24"/>
  <c r="BY91" i="24"/>
  <c r="BY90" i="24"/>
  <c r="BY89" i="24"/>
  <c r="BY87" i="24"/>
  <c r="BR96" i="24"/>
  <c r="BR95" i="24"/>
  <c r="BR94" i="24"/>
  <c r="BR93" i="24"/>
  <c r="BR92" i="24"/>
  <c r="BY98" i="24"/>
  <c r="BY96" i="24"/>
  <c r="BY95" i="24"/>
  <c r="BY94" i="24"/>
  <c r="BY93" i="24"/>
  <c r="BY92" i="24"/>
  <c r="BR107" i="24"/>
  <c r="BR85" i="24"/>
  <c r="BY81" i="24"/>
  <c r="BR79" i="24"/>
  <c r="BR112" i="24"/>
  <c r="BY88" i="24"/>
  <c r="BY86" i="24"/>
  <c r="BY85" i="24"/>
  <c r="BY80" i="24"/>
  <c r="BR78" i="24"/>
  <c r="BR77" i="24"/>
  <c r="BR76" i="24"/>
  <c r="BR75" i="24"/>
  <c r="BR74" i="24"/>
  <c r="BR104" i="24"/>
  <c r="BR87" i="24"/>
  <c r="BY82" i="24"/>
  <c r="BY78" i="24"/>
  <c r="BR86" i="24"/>
  <c r="BR84" i="24"/>
  <c r="BR83" i="24"/>
  <c r="BR81" i="24"/>
  <c r="BY84" i="24"/>
  <c r="BY71" i="24"/>
  <c r="BR59" i="24"/>
  <c r="BR58" i="24"/>
  <c r="BR73" i="24"/>
  <c r="BR72" i="24"/>
  <c r="BY69" i="24"/>
  <c r="BY68" i="24"/>
  <c r="BY67" i="24"/>
  <c r="BY66" i="24"/>
  <c r="BY65" i="24"/>
  <c r="BY64" i="24"/>
  <c r="BY63" i="24"/>
  <c r="BY62" i="24"/>
  <c r="BY61" i="24"/>
  <c r="BY60" i="24"/>
  <c r="BR89" i="24"/>
  <c r="BR80" i="24"/>
  <c r="BR102" i="24"/>
  <c r="BY79" i="24"/>
  <c r="BR91" i="24"/>
  <c r="BY73" i="24"/>
  <c r="BY72" i="24"/>
  <c r="BR71" i="24"/>
  <c r="BR70" i="24"/>
  <c r="BY70" i="24"/>
  <c r="BY76" i="24"/>
  <c r="BR61" i="24"/>
  <c r="BR60" i="24"/>
  <c r="BY55" i="24"/>
  <c r="BY53" i="24"/>
  <c r="BY74" i="24"/>
  <c r="BR69" i="24"/>
  <c r="BR68" i="24"/>
  <c r="BR62" i="24"/>
  <c r="BR98" i="24"/>
  <c r="BR90" i="24"/>
  <c r="BR67" i="24"/>
  <c r="BY59" i="24"/>
  <c r="BR57" i="24"/>
  <c r="BR56" i="24"/>
  <c r="BR54" i="24"/>
  <c r="BR52" i="24"/>
  <c r="BR51" i="24"/>
  <c r="BR50" i="24"/>
  <c r="BR49" i="24"/>
  <c r="BR48" i="24"/>
  <c r="BY83" i="24"/>
  <c r="BY77" i="24"/>
  <c r="BY75" i="24"/>
  <c r="BY57" i="24"/>
  <c r="BY56" i="24"/>
  <c r="BY54" i="24"/>
  <c r="BY52" i="24"/>
  <c r="BY51" i="24"/>
  <c r="BY50" i="24"/>
  <c r="BY49" i="24"/>
  <c r="BY48" i="24"/>
  <c r="BR66" i="24"/>
  <c r="BR65" i="24"/>
  <c r="BR64" i="24"/>
  <c r="BR63" i="24"/>
  <c r="BY58" i="24"/>
  <c r="BR55" i="24"/>
  <c r="BR53" i="24"/>
  <c r="BR46" i="24"/>
  <c r="BR44" i="24"/>
  <c r="BY41" i="24"/>
  <c r="BR38" i="24"/>
  <c r="BR36" i="24"/>
  <c r="BY35" i="24"/>
  <c r="BY34" i="24"/>
  <c r="BY33" i="24"/>
  <c r="BY32" i="24"/>
  <c r="BY30" i="24"/>
  <c r="BY28" i="24"/>
  <c r="BY27" i="24"/>
  <c r="BY26" i="24"/>
  <c r="BY25" i="24"/>
  <c r="BY24" i="24"/>
  <c r="BY47" i="24"/>
  <c r="BY45" i="24"/>
  <c r="BY42" i="24"/>
  <c r="BR40" i="24"/>
  <c r="BY39" i="24"/>
  <c r="BY38" i="24"/>
  <c r="BY36" i="24"/>
  <c r="BR41" i="24"/>
  <c r="BR31" i="24"/>
  <c r="BR29" i="24"/>
  <c r="BR11" i="24"/>
  <c r="BR47" i="24"/>
  <c r="BR45" i="24"/>
  <c r="BY43" i="24"/>
  <c r="BR37" i="24"/>
  <c r="BY31" i="24"/>
  <c r="BY29" i="24"/>
  <c r="BR42" i="24"/>
  <c r="BR23" i="24"/>
  <c r="BR22" i="24"/>
  <c r="BR21" i="24"/>
  <c r="BR20" i="24"/>
  <c r="BR18" i="24"/>
  <c r="BR16" i="24"/>
  <c r="BR15" i="24"/>
  <c r="BR14" i="24"/>
  <c r="BY46" i="24"/>
  <c r="BY44" i="24"/>
  <c r="BY40" i="24"/>
  <c r="BY37" i="24"/>
  <c r="BR43" i="24"/>
  <c r="BR39" i="24"/>
  <c r="BR35" i="24"/>
  <c r="BR34" i="24"/>
  <c r="BR33" i="24"/>
  <c r="BR32" i="24"/>
  <c r="BR30" i="24"/>
  <c r="BR28" i="24"/>
  <c r="BR27" i="24"/>
  <c r="BR26" i="24"/>
  <c r="BR25" i="24"/>
  <c r="BR24" i="24"/>
  <c r="BY16" i="24"/>
  <c r="BY15" i="24"/>
  <c r="BY14" i="24"/>
  <c r="BR10" i="24"/>
  <c r="BR9" i="24"/>
  <c r="BR8" i="24"/>
  <c r="BR6" i="24"/>
  <c r="BR4" i="24"/>
  <c r="BR17" i="24"/>
  <c r="BY13" i="24"/>
  <c r="BY10" i="24"/>
  <c r="BY9" i="24"/>
  <c r="BY8" i="24"/>
  <c r="BY6" i="24"/>
  <c r="BY4" i="24"/>
  <c r="BY23" i="24"/>
  <c r="BY21" i="24"/>
  <c r="BY11" i="24"/>
  <c r="BY18" i="24"/>
  <c r="BR12" i="24"/>
  <c r="BY17" i="24"/>
  <c r="BR7" i="24"/>
  <c r="BR5" i="24"/>
  <c r="BY19" i="24"/>
  <c r="BY12" i="24"/>
  <c r="BY7" i="24"/>
  <c r="BY5" i="24"/>
  <c r="BY22" i="24"/>
  <c r="BY20" i="24"/>
  <c r="BR19" i="24"/>
  <c r="BR13" i="24"/>
  <c r="AL89" i="24"/>
  <c r="AB88" i="24"/>
  <c r="AD89" i="24"/>
  <c r="AN88" i="24"/>
  <c r="AB89" i="24"/>
  <c r="AL88" i="24"/>
  <c r="AN89" i="24"/>
  <c r="AD88" i="24"/>
  <c r="BV144" i="24"/>
  <c r="BV143" i="24"/>
  <c r="BV142" i="24"/>
  <c r="BV141" i="24"/>
  <c r="BV140" i="24"/>
  <c r="CC144" i="24"/>
  <c r="CC143" i="24"/>
  <c r="CC142" i="24"/>
  <c r="CC141" i="24"/>
  <c r="CC140" i="24"/>
  <c r="BV139" i="24"/>
  <c r="BV138" i="24"/>
  <c r="CC139" i="24"/>
  <c r="CC138" i="24"/>
  <c r="CC146" i="24"/>
  <c r="BV145" i="24"/>
  <c r="CC137" i="24"/>
  <c r="BV146" i="24"/>
  <c r="CC145" i="24"/>
  <c r="BV109" i="24"/>
  <c r="BV108" i="24"/>
  <c r="CC136" i="24"/>
  <c r="BV133" i="24"/>
  <c r="CC132" i="24"/>
  <c r="BV129" i="24"/>
  <c r="CC128" i="24"/>
  <c r="BV127" i="24"/>
  <c r="BV126" i="24"/>
  <c r="BV125" i="24"/>
  <c r="BV124" i="24"/>
  <c r="BV123" i="24"/>
  <c r="BV122" i="24"/>
  <c r="BV137" i="24"/>
  <c r="BV136" i="24"/>
  <c r="CC135" i="24"/>
  <c r="BV132" i="24"/>
  <c r="CC131" i="24"/>
  <c r="BV121" i="24"/>
  <c r="BV120" i="24"/>
  <c r="BV118" i="24"/>
  <c r="BV117" i="24"/>
  <c r="BV116" i="24"/>
  <c r="BV115" i="24"/>
  <c r="BV128" i="24"/>
  <c r="BV119" i="24"/>
  <c r="CC118" i="24"/>
  <c r="CC117" i="24"/>
  <c r="CC116" i="24"/>
  <c r="CC115" i="24"/>
  <c r="CC114" i="24"/>
  <c r="CC113" i="24"/>
  <c r="CC112" i="24"/>
  <c r="CC126" i="24"/>
  <c r="CC125" i="24"/>
  <c r="CC124" i="24"/>
  <c r="CC123" i="24"/>
  <c r="CC122" i="24"/>
  <c r="CC119" i="24"/>
  <c r="BV134" i="24"/>
  <c r="CC133" i="24"/>
  <c r="BV130" i="24"/>
  <c r="CC129" i="24"/>
  <c r="CC127" i="24"/>
  <c r="BV135" i="24"/>
  <c r="CC120" i="24"/>
  <c r="BV111" i="24"/>
  <c r="BV110" i="24"/>
  <c r="CC100" i="24"/>
  <c r="CC134" i="24"/>
  <c r="BV107" i="24"/>
  <c r="BV105" i="24"/>
  <c r="BV104" i="24"/>
  <c r="BV103" i="24"/>
  <c r="BV102" i="24"/>
  <c r="BV101" i="24"/>
  <c r="BV113" i="24"/>
  <c r="BV112" i="24"/>
  <c r="CC107" i="24"/>
  <c r="CC105" i="24"/>
  <c r="CC104" i="24"/>
  <c r="CC103" i="24"/>
  <c r="CC102" i="24"/>
  <c r="CC101" i="24"/>
  <c r="CC111" i="24"/>
  <c r="CC110" i="24"/>
  <c r="CC108" i="24"/>
  <c r="CC130" i="24"/>
  <c r="CC106" i="24"/>
  <c r="CC109" i="24"/>
  <c r="BV100" i="24"/>
  <c r="BV99" i="24"/>
  <c r="BV114" i="24"/>
  <c r="BV106" i="24"/>
  <c r="BV91" i="24"/>
  <c r="BV90" i="24"/>
  <c r="BV89" i="24"/>
  <c r="BV87" i="24"/>
  <c r="BV86" i="24"/>
  <c r="BV85" i="24"/>
  <c r="BV84" i="24"/>
  <c r="BV83" i="24"/>
  <c r="BV98" i="24"/>
  <c r="BV96" i="24"/>
  <c r="BV95" i="24"/>
  <c r="BV94" i="24"/>
  <c r="BV93" i="24"/>
  <c r="BV92" i="24"/>
  <c r="CC96" i="24"/>
  <c r="CC95" i="24"/>
  <c r="CC94" i="24"/>
  <c r="CC93" i="24"/>
  <c r="CC92" i="24"/>
  <c r="CC88" i="24"/>
  <c r="CC98" i="24"/>
  <c r="BV97" i="24"/>
  <c r="CC99" i="24"/>
  <c r="CC97" i="24"/>
  <c r="BV131" i="24"/>
  <c r="BV82" i="24"/>
  <c r="BV78" i="24"/>
  <c r="BV77" i="24"/>
  <c r="BV76" i="24"/>
  <c r="BV75" i="24"/>
  <c r="BV74" i="24"/>
  <c r="CC82" i="24"/>
  <c r="BV81" i="24"/>
  <c r="CC91" i="24"/>
  <c r="CC90" i="24"/>
  <c r="CC89" i="24"/>
  <c r="BV79" i="24"/>
  <c r="BV88" i="24"/>
  <c r="CC81" i="24"/>
  <c r="CC79" i="24"/>
  <c r="CC84" i="24"/>
  <c r="CC83" i="24"/>
  <c r="CC121" i="24"/>
  <c r="CC85" i="24"/>
  <c r="CC80" i="24"/>
  <c r="BV73" i="24"/>
  <c r="BV72" i="24"/>
  <c r="CC73" i="24"/>
  <c r="CC72" i="24"/>
  <c r="BV71" i="24"/>
  <c r="CC70" i="24"/>
  <c r="CC71" i="24"/>
  <c r="BV69" i="24"/>
  <c r="BV68" i="24"/>
  <c r="BV67" i="24"/>
  <c r="BV66" i="24"/>
  <c r="BV65" i="24"/>
  <c r="BV64" i="24"/>
  <c r="BV63" i="24"/>
  <c r="CC87" i="24"/>
  <c r="CC77" i="24"/>
  <c r="CC76" i="24"/>
  <c r="CC75" i="24"/>
  <c r="CC74" i="24"/>
  <c r="CC69" i="24"/>
  <c r="CC68" i="24"/>
  <c r="CC67" i="24"/>
  <c r="CC66" i="24"/>
  <c r="CC65" i="24"/>
  <c r="CC64" i="24"/>
  <c r="CC63" i="24"/>
  <c r="CC62" i="24"/>
  <c r="CC61" i="24"/>
  <c r="CC60" i="24"/>
  <c r="CC59" i="24"/>
  <c r="CC57" i="24"/>
  <c r="CC56" i="24"/>
  <c r="CC54" i="24"/>
  <c r="CC52" i="24"/>
  <c r="CC51" i="24"/>
  <c r="CC50" i="24"/>
  <c r="CC49" i="24"/>
  <c r="CC48" i="24"/>
  <c r="CC78" i="24"/>
  <c r="BV70" i="24"/>
  <c r="BV58" i="24"/>
  <c r="BV55" i="24"/>
  <c r="BV53" i="24"/>
  <c r="CC58" i="24"/>
  <c r="CC55" i="24"/>
  <c r="CC53" i="24"/>
  <c r="BV61" i="24"/>
  <c r="BV60" i="24"/>
  <c r="BV47" i="24"/>
  <c r="BV46" i="24"/>
  <c r="BV45" i="24"/>
  <c r="BV44" i="24"/>
  <c r="BV59" i="24"/>
  <c r="CC86" i="24"/>
  <c r="BV80" i="24"/>
  <c r="BV62" i="24"/>
  <c r="BV57" i="24"/>
  <c r="BV56" i="24"/>
  <c r="BV54" i="24"/>
  <c r="BV52" i="24"/>
  <c r="BV51" i="24"/>
  <c r="BV50" i="24"/>
  <c r="BV49" i="24"/>
  <c r="BV48" i="24"/>
  <c r="CC47" i="24"/>
  <c r="CC45" i="24"/>
  <c r="CC42" i="24"/>
  <c r="BV40" i="24"/>
  <c r="CC39" i="24"/>
  <c r="BV37" i="24"/>
  <c r="CC31" i="24"/>
  <c r="CC29" i="24"/>
  <c r="BV41" i="24"/>
  <c r="CC37" i="24"/>
  <c r="CC43" i="24"/>
  <c r="BV42" i="24"/>
  <c r="BV35" i="24"/>
  <c r="BV34" i="24"/>
  <c r="BV33" i="24"/>
  <c r="BV32" i="24"/>
  <c r="BV30" i="24"/>
  <c r="BV28" i="24"/>
  <c r="BV27" i="24"/>
  <c r="BV26" i="24"/>
  <c r="BV25" i="24"/>
  <c r="BV24" i="24"/>
  <c r="CC46" i="24"/>
  <c r="CC44" i="24"/>
  <c r="CC40" i="24"/>
  <c r="BV39" i="24"/>
  <c r="BV38" i="24"/>
  <c r="BV36" i="24"/>
  <c r="CC35" i="24"/>
  <c r="CC34" i="24"/>
  <c r="CC33" i="24"/>
  <c r="CC32" i="24"/>
  <c r="CC30" i="24"/>
  <c r="CC28" i="24"/>
  <c r="CC27" i="24"/>
  <c r="CC26" i="24"/>
  <c r="CC25" i="24"/>
  <c r="CC24" i="24"/>
  <c r="BV43" i="24"/>
  <c r="BV19" i="24"/>
  <c r="BV17" i="24"/>
  <c r="CC41" i="24"/>
  <c r="CC36" i="24"/>
  <c r="CC38" i="24"/>
  <c r="BV31" i="24"/>
  <c r="BV29" i="24"/>
  <c r="CC17" i="24"/>
  <c r="BV12" i="24"/>
  <c r="BV7" i="24"/>
  <c r="BV5" i="24"/>
  <c r="CC23" i="24"/>
  <c r="CC21" i="24"/>
  <c r="CC7" i="24"/>
  <c r="CC5" i="24"/>
  <c r="CC18" i="24"/>
  <c r="CC12" i="24"/>
  <c r="BV23" i="24"/>
  <c r="BV21" i="24"/>
  <c r="CC19" i="24"/>
  <c r="BV16" i="24"/>
  <c r="BV15" i="24"/>
  <c r="BV14" i="24"/>
  <c r="BV18" i="24"/>
  <c r="BV13" i="24"/>
  <c r="BV10" i="24"/>
  <c r="BV9" i="24"/>
  <c r="BV8" i="24"/>
  <c r="BV6" i="24"/>
  <c r="BV4" i="24"/>
  <c r="CC22" i="24"/>
  <c r="CC20" i="24"/>
  <c r="BV11" i="24"/>
  <c r="CC10" i="24"/>
  <c r="CC9" i="24"/>
  <c r="CC8" i="24"/>
  <c r="CC6" i="24"/>
  <c r="CC4" i="24"/>
  <c r="CC16" i="24"/>
  <c r="CC15" i="24"/>
  <c r="CC14" i="24"/>
  <c r="CC13" i="24"/>
  <c r="BV22" i="24"/>
  <c r="BV20" i="24"/>
  <c r="CC11" i="24"/>
  <c r="AN56" i="24"/>
  <c r="AD55" i="24"/>
  <c r="AN54" i="24"/>
  <c r="AD53" i="24"/>
  <c r="AL56" i="24"/>
  <c r="AB55" i="24"/>
  <c r="AL54" i="24"/>
  <c r="AD56" i="24"/>
  <c r="AN55" i="24"/>
  <c r="AD54" i="24"/>
  <c r="AN53" i="24"/>
  <c r="AB56" i="24"/>
  <c r="AL55" i="24"/>
  <c r="AB54" i="24"/>
  <c r="AL53" i="24"/>
  <c r="AB53" i="24"/>
  <c r="AS144" i="24"/>
  <c r="AS143" i="24"/>
  <c r="AS142" i="24"/>
  <c r="AS141" i="24"/>
  <c r="AS140" i="24"/>
  <c r="AX137" i="24"/>
  <c r="BC146" i="24"/>
  <c r="BC145" i="24"/>
  <c r="BH144" i="24"/>
  <c r="BH143" i="24"/>
  <c r="BH142" i="24"/>
  <c r="BH141" i="24"/>
  <c r="BH140" i="24"/>
  <c r="AS139" i="24"/>
  <c r="AS138" i="24"/>
  <c r="BH139" i="24"/>
  <c r="BH138" i="24"/>
  <c r="BC136" i="24"/>
  <c r="BC135" i="24"/>
  <c r="BC134" i="24"/>
  <c r="BC133" i="24"/>
  <c r="BC132" i="24"/>
  <c r="BC131" i="24"/>
  <c r="BC130" i="24"/>
  <c r="BC129" i="24"/>
  <c r="BC128" i="24"/>
  <c r="BC127" i="24"/>
  <c r="BC139" i="24"/>
  <c r="AX136" i="24"/>
  <c r="AX134" i="24"/>
  <c r="AX132" i="24"/>
  <c r="AX130" i="24"/>
  <c r="AS127" i="24"/>
  <c r="AX126" i="24"/>
  <c r="AX125" i="24"/>
  <c r="AX124" i="24"/>
  <c r="AX123" i="24"/>
  <c r="AX122" i="24"/>
  <c r="AX146" i="24"/>
  <c r="AX143" i="24"/>
  <c r="AX141" i="24"/>
  <c r="BH136" i="24"/>
  <c r="BH134" i="24"/>
  <c r="BH132" i="24"/>
  <c r="BH130" i="24"/>
  <c r="AX121" i="24"/>
  <c r="BH146" i="24"/>
  <c r="AX139" i="24"/>
  <c r="AS136" i="24"/>
  <c r="AS134" i="24"/>
  <c r="AS132" i="24"/>
  <c r="AS130" i="24"/>
  <c r="AS146" i="24"/>
  <c r="BC144" i="24"/>
  <c r="BC142" i="24"/>
  <c r="BC140" i="24"/>
  <c r="BC138" i="24"/>
  <c r="BH137" i="24"/>
  <c r="AX145" i="24"/>
  <c r="AX144" i="24"/>
  <c r="AX142" i="24"/>
  <c r="AX140" i="24"/>
  <c r="AS137" i="24"/>
  <c r="BH135" i="24"/>
  <c r="BH133" i="24"/>
  <c r="BH131" i="24"/>
  <c r="BH129" i="24"/>
  <c r="AS133" i="24"/>
  <c r="AS129" i="24"/>
  <c r="BH126" i="24"/>
  <c r="BH125" i="24"/>
  <c r="BH124" i="24"/>
  <c r="BH123" i="24"/>
  <c r="BH122" i="24"/>
  <c r="BC118" i="24"/>
  <c r="BC117" i="24"/>
  <c r="BC116" i="24"/>
  <c r="BC115" i="24"/>
  <c r="BC114" i="24"/>
  <c r="BC113" i="24"/>
  <c r="BC112" i="24"/>
  <c r="BC111" i="24"/>
  <c r="BC110" i="24"/>
  <c r="AS109" i="24"/>
  <c r="AS145" i="24"/>
  <c r="BH121" i="24"/>
  <c r="BH120" i="24"/>
  <c r="BC119" i="24"/>
  <c r="AX127" i="24"/>
  <c r="AX120" i="24"/>
  <c r="AS118" i="24"/>
  <c r="AS117" i="24"/>
  <c r="AS116" i="24"/>
  <c r="AX135" i="24"/>
  <c r="AX131" i="24"/>
  <c r="AX128" i="24"/>
  <c r="BC126" i="24"/>
  <c r="AS126" i="24"/>
  <c r="BC125" i="24"/>
  <c r="AS125" i="24"/>
  <c r="BC124" i="24"/>
  <c r="AS124" i="24"/>
  <c r="BC123" i="24"/>
  <c r="AS123" i="24"/>
  <c r="BC122" i="24"/>
  <c r="AS122" i="24"/>
  <c r="AS119" i="24"/>
  <c r="BH118" i="24"/>
  <c r="BH117" i="24"/>
  <c r="BH116" i="24"/>
  <c r="BH115" i="24"/>
  <c r="BH114" i="24"/>
  <c r="BH113" i="24"/>
  <c r="BH112" i="24"/>
  <c r="BC137" i="24"/>
  <c r="AS135" i="24"/>
  <c r="AS131" i="24"/>
  <c r="BC121" i="24"/>
  <c r="AS121" i="24"/>
  <c r="BH119" i="24"/>
  <c r="BH145" i="24"/>
  <c r="AX138" i="24"/>
  <c r="BH128" i="24"/>
  <c r="AX119" i="24"/>
  <c r="BC141" i="24"/>
  <c r="AX133" i="24"/>
  <c r="AX129" i="24"/>
  <c r="AS120" i="24"/>
  <c r="BH110" i="24"/>
  <c r="AX106" i="24"/>
  <c r="BH100" i="24"/>
  <c r="AX110" i="24"/>
  <c r="AS108" i="24"/>
  <c r="AS107" i="24"/>
  <c r="AS105" i="24"/>
  <c r="AS104" i="24"/>
  <c r="AS103" i="24"/>
  <c r="AS102" i="24"/>
  <c r="AS101" i="24"/>
  <c r="BC143" i="24"/>
  <c r="AS128" i="24"/>
  <c r="BC120" i="24"/>
  <c r="AX117" i="24"/>
  <c r="AX115" i="24"/>
  <c r="AS112" i="24"/>
  <c r="AS111" i="24"/>
  <c r="BC109" i="24"/>
  <c r="BH108" i="24"/>
  <c r="BH107" i="24"/>
  <c r="BH105" i="24"/>
  <c r="BH104" i="24"/>
  <c r="BH103" i="24"/>
  <c r="BH102" i="24"/>
  <c r="BH101" i="24"/>
  <c r="AX100" i="24"/>
  <c r="AX99" i="24"/>
  <c r="AX98" i="24"/>
  <c r="BH127" i="24"/>
  <c r="AS115" i="24"/>
  <c r="BC106" i="24"/>
  <c r="AX114" i="24"/>
  <c r="AX113" i="24"/>
  <c r="AX108" i="24"/>
  <c r="AX107" i="24"/>
  <c r="AX105" i="24"/>
  <c r="AX104" i="24"/>
  <c r="AX103" i="24"/>
  <c r="AX102" i="24"/>
  <c r="AX101" i="24"/>
  <c r="AX118" i="24"/>
  <c r="AX116" i="24"/>
  <c r="AS114" i="24"/>
  <c r="AS113" i="24"/>
  <c r="AX109" i="24"/>
  <c r="BH106" i="24"/>
  <c r="AX112" i="24"/>
  <c r="BH111" i="24"/>
  <c r="AX111" i="24"/>
  <c r="BC108" i="24"/>
  <c r="BC107" i="24"/>
  <c r="BC105" i="24"/>
  <c r="BC104" i="24"/>
  <c r="BC103" i="24"/>
  <c r="BC102" i="24"/>
  <c r="BC101" i="24"/>
  <c r="AS100" i="24"/>
  <c r="AS99" i="24"/>
  <c r="BC99" i="24"/>
  <c r="BC96" i="24"/>
  <c r="BC95" i="24"/>
  <c r="BC94" i="24"/>
  <c r="BC93" i="24"/>
  <c r="BC92" i="24"/>
  <c r="AS91" i="24"/>
  <c r="AS90" i="24"/>
  <c r="AS89" i="24"/>
  <c r="AS87" i="24"/>
  <c r="AS86" i="24"/>
  <c r="AS85" i="24"/>
  <c r="AS84" i="24"/>
  <c r="AS83" i="24"/>
  <c r="BH109" i="24"/>
  <c r="AS96" i="24"/>
  <c r="AS95" i="24"/>
  <c r="AS94" i="24"/>
  <c r="AS93" i="24"/>
  <c r="AS92" i="24"/>
  <c r="BC88" i="24"/>
  <c r="AS106" i="24"/>
  <c r="BC100" i="24"/>
  <c r="BH96" i="24"/>
  <c r="BH95" i="24"/>
  <c r="BH94" i="24"/>
  <c r="BH93" i="24"/>
  <c r="BH92" i="24"/>
  <c r="AX91" i="24"/>
  <c r="AX90" i="24"/>
  <c r="AX89" i="24"/>
  <c r="AX87" i="24"/>
  <c r="AX86" i="24"/>
  <c r="AX85" i="24"/>
  <c r="AX96" i="24"/>
  <c r="AX95" i="24"/>
  <c r="AX94" i="24"/>
  <c r="AX93" i="24"/>
  <c r="AX92" i="24"/>
  <c r="BH88" i="24"/>
  <c r="BH99" i="24"/>
  <c r="AS97" i="24"/>
  <c r="BC91" i="24"/>
  <c r="BC90" i="24"/>
  <c r="BC89" i="24"/>
  <c r="BC87" i="24"/>
  <c r="BH97" i="24"/>
  <c r="AX88" i="24"/>
  <c r="BH91" i="24"/>
  <c r="BH90" i="24"/>
  <c r="BH89" i="24"/>
  <c r="BH86" i="24"/>
  <c r="AS81" i="24"/>
  <c r="AS78" i="24"/>
  <c r="AS77" i="24"/>
  <c r="AS76" i="24"/>
  <c r="AS75" i="24"/>
  <c r="AS74" i="24"/>
  <c r="BC98" i="24"/>
  <c r="AS88" i="24"/>
  <c r="BC86" i="24"/>
  <c r="BC82" i="24"/>
  <c r="BH81" i="24"/>
  <c r="AX81" i="24"/>
  <c r="BC80" i="24"/>
  <c r="AX78" i="24"/>
  <c r="AX77" i="24"/>
  <c r="AX76" i="24"/>
  <c r="AX75" i="24"/>
  <c r="BH85" i="24"/>
  <c r="AS82" i="24"/>
  <c r="AS80" i="24"/>
  <c r="AS79" i="24"/>
  <c r="BC73" i="24"/>
  <c r="AS110" i="24"/>
  <c r="AS98" i="24"/>
  <c r="BH79" i="24"/>
  <c r="BH87" i="24"/>
  <c r="BC84" i="24"/>
  <c r="BC83" i="24"/>
  <c r="BC78" i="24"/>
  <c r="BC77" i="24"/>
  <c r="BC76" i="24"/>
  <c r="BC75" i="24"/>
  <c r="AX97" i="24"/>
  <c r="BH82" i="24"/>
  <c r="AX80" i="24"/>
  <c r="BH78" i="24"/>
  <c r="AS71" i="24"/>
  <c r="BC70" i="24"/>
  <c r="AX82" i="24"/>
  <c r="BC72" i="24"/>
  <c r="BH71" i="24"/>
  <c r="AX71" i="24"/>
  <c r="BH70" i="24"/>
  <c r="BC85" i="24"/>
  <c r="BH84" i="24"/>
  <c r="BC81" i="24"/>
  <c r="BC79" i="24"/>
  <c r="AS72" i="24"/>
  <c r="BC69" i="24"/>
  <c r="BC68" i="24"/>
  <c r="BC67" i="24"/>
  <c r="BH83" i="24"/>
  <c r="BH80" i="24"/>
  <c r="AX79" i="24"/>
  <c r="AX70" i="24"/>
  <c r="AX84" i="24"/>
  <c r="BC74" i="24"/>
  <c r="AX73" i="24"/>
  <c r="AS69" i="24"/>
  <c r="AS68" i="24"/>
  <c r="AS67" i="24"/>
  <c r="AS66" i="24"/>
  <c r="AS65" i="24"/>
  <c r="AS64" i="24"/>
  <c r="BC97" i="24"/>
  <c r="AX83" i="24"/>
  <c r="BH77" i="24"/>
  <c r="BH76" i="24"/>
  <c r="BH75" i="24"/>
  <c r="BH73" i="24"/>
  <c r="BH72" i="24"/>
  <c r="AX72" i="24"/>
  <c r="BC71" i="24"/>
  <c r="BH69" i="24"/>
  <c r="BH68" i="24"/>
  <c r="BH67" i="24"/>
  <c r="BH66" i="24"/>
  <c r="BH65" i="24"/>
  <c r="BH64" i="24"/>
  <c r="BH63" i="24"/>
  <c r="BH62" i="24"/>
  <c r="BH57" i="24"/>
  <c r="BH56" i="24"/>
  <c r="BH54" i="24"/>
  <c r="BH52" i="24"/>
  <c r="BH51" i="24"/>
  <c r="BH50" i="24"/>
  <c r="BH49" i="24"/>
  <c r="BH48" i="24"/>
  <c r="AX47" i="24"/>
  <c r="AX46" i="24"/>
  <c r="AX45" i="24"/>
  <c r="AX44" i="24"/>
  <c r="AX42" i="24"/>
  <c r="AX40" i="24"/>
  <c r="BC55" i="24"/>
  <c r="AS63" i="24"/>
  <c r="BC59" i="24"/>
  <c r="BH58" i="24"/>
  <c r="AX57" i="24"/>
  <c r="AX56" i="24"/>
  <c r="BH98" i="24"/>
  <c r="BH74" i="24"/>
  <c r="AS73" i="24"/>
  <c r="BC66" i="24"/>
  <c r="BC65" i="24"/>
  <c r="BC64" i="24"/>
  <c r="BC63" i="24"/>
  <c r="AX62" i="24"/>
  <c r="AX61" i="24"/>
  <c r="AX60" i="24"/>
  <c r="AS59" i="24"/>
  <c r="AX58" i="24"/>
  <c r="AS55" i="24"/>
  <c r="AS53" i="24"/>
  <c r="BC47" i="24"/>
  <c r="BC46" i="24"/>
  <c r="BC45" i="24"/>
  <c r="BC44" i="24"/>
  <c r="BC42" i="24"/>
  <c r="BC40" i="24"/>
  <c r="BC39" i="24"/>
  <c r="BC38" i="24"/>
  <c r="BC37" i="24"/>
  <c r="BC36" i="24"/>
  <c r="AX69" i="24"/>
  <c r="AX68" i="24"/>
  <c r="BH61" i="24"/>
  <c r="BH60" i="24"/>
  <c r="BH55" i="24"/>
  <c r="BH53" i="24"/>
  <c r="AX43" i="24"/>
  <c r="AX41" i="24"/>
  <c r="AX74" i="24"/>
  <c r="AX66" i="24"/>
  <c r="AX65" i="24"/>
  <c r="AX64" i="24"/>
  <c r="BC57" i="24"/>
  <c r="BC56" i="24"/>
  <c r="BC54" i="24"/>
  <c r="BC52" i="24"/>
  <c r="BC51" i="24"/>
  <c r="BC50" i="24"/>
  <c r="BC49" i="24"/>
  <c r="BC48" i="24"/>
  <c r="AS47" i="24"/>
  <c r="AS46" i="24"/>
  <c r="AS45" i="24"/>
  <c r="AS44" i="24"/>
  <c r="AX63" i="24"/>
  <c r="BH59" i="24"/>
  <c r="BC58" i="24"/>
  <c r="AX55" i="24"/>
  <c r="AX53" i="24"/>
  <c r="AS70" i="24"/>
  <c r="AX67" i="24"/>
  <c r="BC62" i="24"/>
  <c r="AS62" i="24"/>
  <c r="BC61" i="24"/>
  <c r="AS61" i="24"/>
  <c r="BC60" i="24"/>
  <c r="AS60" i="24"/>
  <c r="AX59" i="24"/>
  <c r="AS58" i="24"/>
  <c r="AS57" i="24"/>
  <c r="AS56" i="24"/>
  <c r="AS54" i="24"/>
  <c r="AS52" i="24"/>
  <c r="AS51" i="24"/>
  <c r="AS50" i="24"/>
  <c r="AS49" i="24"/>
  <c r="AS48" i="24"/>
  <c r="BC43" i="24"/>
  <c r="BC41" i="24"/>
  <c r="AX52" i="24"/>
  <c r="AX51" i="24"/>
  <c r="AX50" i="24"/>
  <c r="AX48" i="24"/>
  <c r="BH42" i="24"/>
  <c r="BH37" i="24"/>
  <c r="BH31" i="24"/>
  <c r="BH29" i="24"/>
  <c r="AX19" i="24"/>
  <c r="AS43" i="24"/>
  <c r="AS38" i="24"/>
  <c r="AX37" i="24"/>
  <c r="AS36" i="24"/>
  <c r="BH46" i="24"/>
  <c r="BH44" i="24"/>
  <c r="BH43" i="24"/>
  <c r="AX39" i="24"/>
  <c r="BH39" i="24"/>
  <c r="AS35" i="24"/>
  <c r="AS34" i="24"/>
  <c r="AS33" i="24"/>
  <c r="AS32" i="24"/>
  <c r="AS30" i="24"/>
  <c r="AS28" i="24"/>
  <c r="AS27" i="24"/>
  <c r="AS26" i="24"/>
  <c r="AS25" i="24"/>
  <c r="AS24" i="24"/>
  <c r="BC19" i="24"/>
  <c r="BC17" i="24"/>
  <c r="AX49" i="24"/>
  <c r="BH38" i="24"/>
  <c r="BH36" i="24"/>
  <c r="BH35" i="24"/>
  <c r="BH34" i="24"/>
  <c r="BH33" i="24"/>
  <c r="BH32" i="24"/>
  <c r="BH30" i="24"/>
  <c r="BH28" i="24"/>
  <c r="BH27" i="24"/>
  <c r="BH26" i="24"/>
  <c r="BH25" i="24"/>
  <c r="BH24" i="24"/>
  <c r="AX23" i="24"/>
  <c r="AX22" i="24"/>
  <c r="AX21" i="24"/>
  <c r="AX20" i="24"/>
  <c r="AX18" i="24"/>
  <c r="AX54" i="24"/>
  <c r="AS41" i="24"/>
  <c r="AX38" i="24"/>
  <c r="AS37" i="24"/>
  <c r="AX36" i="24"/>
  <c r="BC31" i="24"/>
  <c r="BC29" i="24"/>
  <c r="AS19" i="24"/>
  <c r="AS17" i="24"/>
  <c r="BH47" i="24"/>
  <c r="BH45" i="24"/>
  <c r="BH41" i="24"/>
  <c r="BH40" i="24"/>
  <c r="AS39" i="24"/>
  <c r="AX35" i="24"/>
  <c r="AX34" i="24"/>
  <c r="AX33" i="24"/>
  <c r="AX32" i="24"/>
  <c r="AX30" i="24"/>
  <c r="BC53" i="24"/>
  <c r="AS42" i="24"/>
  <c r="AS40" i="24"/>
  <c r="AS31" i="24"/>
  <c r="AS29" i="24"/>
  <c r="BC23" i="24"/>
  <c r="BC22" i="24"/>
  <c r="BC21" i="24"/>
  <c r="BC20" i="24"/>
  <c r="BC18" i="24"/>
  <c r="BC30" i="24"/>
  <c r="AX28" i="24"/>
  <c r="AX26" i="24"/>
  <c r="AX24" i="24"/>
  <c r="AS22" i="24"/>
  <c r="AS20" i="24"/>
  <c r="BH18" i="24"/>
  <c r="BC13" i="24"/>
  <c r="BH12" i="24"/>
  <c r="AX12" i="24"/>
  <c r="AS7" i="24"/>
  <c r="AS5" i="24"/>
  <c r="AX29" i="24"/>
  <c r="BH19" i="24"/>
  <c r="AX16" i="24"/>
  <c r="AX15" i="24"/>
  <c r="AX14" i="24"/>
  <c r="AS13" i="24"/>
  <c r="BH7" i="24"/>
  <c r="BH5" i="24"/>
  <c r="BC35" i="24"/>
  <c r="BC34" i="24"/>
  <c r="BC33" i="24"/>
  <c r="BC32" i="24"/>
  <c r="BC27" i="24"/>
  <c r="BC25" i="24"/>
  <c r="BH16" i="24"/>
  <c r="BH15" i="24"/>
  <c r="BH14" i="24"/>
  <c r="BC11" i="24"/>
  <c r="BC10" i="24"/>
  <c r="BC9" i="24"/>
  <c r="BC8" i="24"/>
  <c r="BC6" i="24"/>
  <c r="BC4" i="24"/>
  <c r="AX31" i="24"/>
  <c r="BH22" i="24"/>
  <c r="BH20" i="24"/>
  <c r="AX7" i="24"/>
  <c r="AX5" i="24"/>
  <c r="AX27" i="24"/>
  <c r="AX25" i="24"/>
  <c r="AS23" i="24"/>
  <c r="AS21" i="24"/>
  <c r="BH17" i="24"/>
  <c r="AX17" i="24"/>
  <c r="BH13" i="24"/>
  <c r="AX13" i="24"/>
  <c r="BC12" i="24"/>
  <c r="AS11" i="24"/>
  <c r="AS10" i="24"/>
  <c r="AS9" i="24"/>
  <c r="AS8" i="24"/>
  <c r="AS6" i="24"/>
  <c r="AS4" i="24"/>
  <c r="AS18" i="24"/>
  <c r="BC16" i="24"/>
  <c r="AS16" i="24"/>
  <c r="BC15" i="24"/>
  <c r="AS15" i="24"/>
  <c r="BC14" i="24"/>
  <c r="AS14" i="24"/>
  <c r="AS12" i="24"/>
  <c r="BH11" i="24"/>
  <c r="BH10" i="24"/>
  <c r="BH9" i="24"/>
  <c r="BH8" i="24"/>
  <c r="BH6" i="24"/>
  <c r="BH4" i="24"/>
  <c r="BC28" i="24"/>
  <c r="BC26" i="24"/>
  <c r="BC24" i="24"/>
  <c r="BC7" i="24"/>
  <c r="BC5" i="24"/>
  <c r="BH23" i="24"/>
  <c r="BH21" i="24"/>
  <c r="AX11" i="24"/>
  <c r="AX10" i="24"/>
  <c r="AX9" i="24"/>
  <c r="AX8" i="24"/>
  <c r="AX6" i="24"/>
  <c r="AX4" i="24"/>
  <c r="AL98" i="24"/>
  <c r="AB98" i="24"/>
  <c r="AL97" i="24"/>
  <c r="AD97" i="24"/>
  <c r="AN98" i="24"/>
  <c r="AD98" i="24"/>
  <c r="AN97" i="24"/>
  <c r="AB97" i="24"/>
  <c r="AN107" i="24"/>
  <c r="AD106" i="24"/>
  <c r="AL107" i="24"/>
  <c r="AB106" i="24"/>
  <c r="AD107" i="24"/>
  <c r="AN106" i="24"/>
  <c r="AB107" i="24"/>
  <c r="AL106" i="24"/>
  <c r="BL146" i="24"/>
  <c r="BL145" i="24"/>
  <c r="BB139" i="24"/>
  <c r="BB138" i="24"/>
  <c r="AW136" i="24"/>
  <c r="AW135" i="24"/>
  <c r="AW134" i="24"/>
  <c r="AW133" i="24"/>
  <c r="AW132" i="24"/>
  <c r="AW131" i="24"/>
  <c r="AW130" i="24"/>
  <c r="AW129" i="24"/>
  <c r="AW137" i="24"/>
  <c r="BL136" i="24"/>
  <c r="BL135" i="24"/>
  <c r="BL134" i="24"/>
  <c r="BL133" i="24"/>
  <c r="BL132" i="24"/>
  <c r="BL131" i="24"/>
  <c r="BL130" i="24"/>
  <c r="BL129" i="24"/>
  <c r="BL128" i="24"/>
  <c r="BL127" i="24"/>
  <c r="BB146" i="24"/>
  <c r="BB145" i="24"/>
  <c r="BG144" i="24"/>
  <c r="BG143" i="24"/>
  <c r="BG142" i="24"/>
  <c r="BG141" i="24"/>
  <c r="BG140" i="24"/>
  <c r="BL137" i="24"/>
  <c r="BB143" i="24"/>
  <c r="BB141" i="24"/>
  <c r="BG138" i="24"/>
  <c r="BB135" i="24"/>
  <c r="BB133" i="24"/>
  <c r="BB131" i="24"/>
  <c r="BB129" i="24"/>
  <c r="BG121" i="24"/>
  <c r="BG120" i="24"/>
  <c r="BL143" i="24"/>
  <c r="BL141" i="24"/>
  <c r="AW126" i="24"/>
  <c r="AW125" i="24"/>
  <c r="AW124" i="24"/>
  <c r="AW123" i="24"/>
  <c r="AW122" i="24"/>
  <c r="AW146" i="24"/>
  <c r="AW143" i="24"/>
  <c r="AW141" i="24"/>
  <c r="BL139" i="24"/>
  <c r="BG136" i="24"/>
  <c r="BG134" i="24"/>
  <c r="BG132" i="24"/>
  <c r="BG130" i="24"/>
  <c r="BG146" i="24"/>
  <c r="AW139" i="24"/>
  <c r="BB144" i="24"/>
  <c r="BB142" i="24"/>
  <c r="BB140" i="24"/>
  <c r="BG139" i="24"/>
  <c r="BL144" i="24"/>
  <c r="BL142" i="24"/>
  <c r="BL140" i="24"/>
  <c r="BG137" i="24"/>
  <c r="AW145" i="24"/>
  <c r="AW144" i="24"/>
  <c r="BG135" i="24"/>
  <c r="BG131" i="24"/>
  <c r="BB127" i="24"/>
  <c r="AW121" i="24"/>
  <c r="BL119" i="24"/>
  <c r="BB128" i="24"/>
  <c r="BG126" i="24"/>
  <c r="BG125" i="24"/>
  <c r="BG124" i="24"/>
  <c r="BG123" i="24"/>
  <c r="BG122" i="24"/>
  <c r="BB118" i="24"/>
  <c r="BB117" i="24"/>
  <c r="BB116" i="24"/>
  <c r="BB115" i="24"/>
  <c r="BB114" i="24"/>
  <c r="BB113" i="24"/>
  <c r="BB112" i="24"/>
  <c r="BB111" i="24"/>
  <c r="AW142" i="24"/>
  <c r="BB119" i="24"/>
  <c r="BB134" i="24"/>
  <c r="BB130" i="24"/>
  <c r="AW127" i="24"/>
  <c r="AW120" i="24"/>
  <c r="AW140" i="24"/>
  <c r="BL138" i="24"/>
  <c r="BG133" i="24"/>
  <c r="BG129" i="24"/>
  <c r="AW128" i="24"/>
  <c r="BL126" i="24"/>
  <c r="BB126" i="24"/>
  <c r="BL125" i="24"/>
  <c r="BB125" i="24"/>
  <c r="BL124" i="24"/>
  <c r="BB124" i="24"/>
  <c r="BL123" i="24"/>
  <c r="BB123" i="24"/>
  <c r="BL122" i="24"/>
  <c r="BB122" i="24"/>
  <c r="BG118" i="24"/>
  <c r="BG117" i="24"/>
  <c r="BG116" i="24"/>
  <c r="BG115" i="24"/>
  <c r="BG114" i="24"/>
  <c r="BG127" i="24"/>
  <c r="BB120" i="24"/>
  <c r="AW118" i="24"/>
  <c r="AW117" i="24"/>
  <c r="AW116" i="24"/>
  <c r="AW115" i="24"/>
  <c r="BG145" i="24"/>
  <c r="AW138" i="24"/>
  <c r="BB136" i="24"/>
  <c r="BB132" i="24"/>
  <c r="BG128" i="24"/>
  <c r="AW119" i="24"/>
  <c r="BL118" i="24"/>
  <c r="BL117" i="24"/>
  <c r="BL116" i="24"/>
  <c r="BL115" i="24"/>
  <c r="BL114" i="24"/>
  <c r="BL113" i="24"/>
  <c r="BG112" i="24"/>
  <c r="AW112" i="24"/>
  <c r="BG111" i="24"/>
  <c r="AW111" i="24"/>
  <c r="BB108" i="24"/>
  <c r="BB107" i="24"/>
  <c r="BB105" i="24"/>
  <c r="BB104" i="24"/>
  <c r="BB103" i="24"/>
  <c r="BB102" i="24"/>
  <c r="BB101" i="24"/>
  <c r="BL120" i="24"/>
  <c r="BG110" i="24"/>
  <c r="AW106" i="24"/>
  <c r="BG100" i="24"/>
  <c r="BG99" i="24"/>
  <c r="BG98" i="24"/>
  <c r="AW110" i="24"/>
  <c r="BL109" i="24"/>
  <c r="BL106" i="24"/>
  <c r="BB109" i="24"/>
  <c r="BG108" i="24"/>
  <c r="BG107" i="24"/>
  <c r="BG105" i="24"/>
  <c r="BG104" i="24"/>
  <c r="BG103" i="24"/>
  <c r="BG102" i="24"/>
  <c r="BG101" i="24"/>
  <c r="AW100" i="24"/>
  <c r="AW99" i="24"/>
  <c r="BB106" i="24"/>
  <c r="BL100" i="24"/>
  <c r="BB137" i="24"/>
  <c r="BL121" i="24"/>
  <c r="BL112" i="24"/>
  <c r="BG109" i="24"/>
  <c r="BL108" i="24"/>
  <c r="BL107" i="24"/>
  <c r="BL105" i="24"/>
  <c r="BL104" i="24"/>
  <c r="BL103" i="24"/>
  <c r="BL102" i="24"/>
  <c r="BL101" i="24"/>
  <c r="BB100" i="24"/>
  <c r="BB121" i="24"/>
  <c r="BG119" i="24"/>
  <c r="BG113" i="24"/>
  <c r="AW109" i="24"/>
  <c r="BG106" i="24"/>
  <c r="AW98" i="24"/>
  <c r="BG97" i="24"/>
  <c r="AW88" i="24"/>
  <c r="BG82" i="24"/>
  <c r="BG81" i="24"/>
  <c r="BG80" i="24"/>
  <c r="BL110" i="24"/>
  <c r="AW105" i="24"/>
  <c r="AW103" i="24"/>
  <c r="AW101" i="24"/>
  <c r="AW97" i="24"/>
  <c r="BG91" i="24"/>
  <c r="BG90" i="24"/>
  <c r="BG89" i="24"/>
  <c r="BG87" i="24"/>
  <c r="BG86" i="24"/>
  <c r="BG85" i="24"/>
  <c r="BG84" i="24"/>
  <c r="BG83" i="24"/>
  <c r="AW113" i="24"/>
  <c r="BB110" i="24"/>
  <c r="AW107" i="24"/>
  <c r="BL99" i="24"/>
  <c r="BL97" i="24"/>
  <c r="BB88" i="24"/>
  <c r="BL98" i="24"/>
  <c r="BB98" i="24"/>
  <c r="BB97" i="24"/>
  <c r="BL91" i="24"/>
  <c r="BL90" i="24"/>
  <c r="BL89" i="24"/>
  <c r="BL87" i="24"/>
  <c r="AW104" i="24"/>
  <c r="AW102" i="24"/>
  <c r="AW96" i="24"/>
  <c r="AW95" i="24"/>
  <c r="AW94" i="24"/>
  <c r="AW93" i="24"/>
  <c r="AW92" i="24"/>
  <c r="BG88" i="24"/>
  <c r="BL111" i="24"/>
  <c r="AW108" i="24"/>
  <c r="BL96" i="24"/>
  <c r="BL95" i="24"/>
  <c r="BL94" i="24"/>
  <c r="BL93" i="24"/>
  <c r="BL92" i="24"/>
  <c r="BB91" i="24"/>
  <c r="BB90" i="24"/>
  <c r="BB89" i="24"/>
  <c r="BB87" i="24"/>
  <c r="BB96" i="24"/>
  <c r="BB95" i="24"/>
  <c r="BB94" i="24"/>
  <c r="BB93" i="24"/>
  <c r="BB92" i="24"/>
  <c r="BB85" i="24"/>
  <c r="AW82" i="24"/>
  <c r="BB81" i="24"/>
  <c r="AW80" i="24"/>
  <c r="AW79" i="24"/>
  <c r="BG73" i="24"/>
  <c r="BG72" i="24"/>
  <c r="BG71" i="24"/>
  <c r="AW91" i="24"/>
  <c r="AW90" i="24"/>
  <c r="AW89" i="24"/>
  <c r="BL82" i="24"/>
  <c r="BL80" i="24"/>
  <c r="BB79" i="24"/>
  <c r="BB86" i="24"/>
  <c r="BB82" i="24"/>
  <c r="AW81" i="24"/>
  <c r="BB80" i="24"/>
  <c r="AW78" i="24"/>
  <c r="AW77" i="24"/>
  <c r="AW76" i="24"/>
  <c r="AW75" i="24"/>
  <c r="AW74" i="24"/>
  <c r="BL78" i="24"/>
  <c r="BB99" i="24"/>
  <c r="BL88" i="24"/>
  <c r="AW86" i="24"/>
  <c r="BG79" i="24"/>
  <c r="BG92" i="24"/>
  <c r="AW83" i="24"/>
  <c r="BL79" i="24"/>
  <c r="BG77" i="24"/>
  <c r="BG76" i="24"/>
  <c r="BG75" i="24"/>
  <c r="AW72" i="24"/>
  <c r="BB71" i="24"/>
  <c r="BG69" i="24"/>
  <c r="BG68" i="24"/>
  <c r="BG67" i="24"/>
  <c r="BG66" i="24"/>
  <c r="BG65" i="24"/>
  <c r="BG64" i="24"/>
  <c r="BG63" i="24"/>
  <c r="BG62" i="24"/>
  <c r="BG61" i="24"/>
  <c r="BG60" i="24"/>
  <c r="AW59" i="24"/>
  <c r="AW58" i="24"/>
  <c r="BL86" i="24"/>
  <c r="BL83" i="24"/>
  <c r="BG74" i="24"/>
  <c r="BB73" i="24"/>
  <c r="BL69" i="24"/>
  <c r="BL68" i="24"/>
  <c r="BL67" i="24"/>
  <c r="BL66" i="24"/>
  <c r="BL65" i="24"/>
  <c r="BL64" i="24"/>
  <c r="BL63" i="24"/>
  <c r="BL62" i="24"/>
  <c r="BL61" i="24"/>
  <c r="BL60" i="24"/>
  <c r="BG96" i="24"/>
  <c r="BL73" i="24"/>
  <c r="BL72" i="24"/>
  <c r="BB72" i="24"/>
  <c r="AW71" i="24"/>
  <c r="BG70" i="24"/>
  <c r="BG93" i="24"/>
  <c r="BB84" i="24"/>
  <c r="BL77" i="24"/>
  <c r="BL76" i="24"/>
  <c r="BL75" i="24"/>
  <c r="BB69" i="24"/>
  <c r="BB68" i="24"/>
  <c r="AW85" i="24"/>
  <c r="BB83" i="24"/>
  <c r="AW70" i="24"/>
  <c r="BG95" i="24"/>
  <c r="AW84" i="24"/>
  <c r="BL74" i="24"/>
  <c r="BB74" i="24"/>
  <c r="AW73" i="24"/>
  <c r="BL71" i="24"/>
  <c r="BL70" i="24"/>
  <c r="AW114" i="24"/>
  <c r="AW67" i="24"/>
  <c r="BB62" i="24"/>
  <c r="BB61" i="24"/>
  <c r="BB60" i="24"/>
  <c r="BL55" i="24"/>
  <c r="BL53" i="24"/>
  <c r="BB43" i="24"/>
  <c r="BB41" i="24"/>
  <c r="BL85" i="24"/>
  <c r="BG57" i="24"/>
  <c r="BG56" i="24"/>
  <c r="BG54" i="24"/>
  <c r="BG78" i="24"/>
  <c r="BL59" i="24"/>
  <c r="BB55" i="24"/>
  <c r="BL84" i="24"/>
  <c r="BB78" i="24"/>
  <c r="BB76" i="24"/>
  <c r="BB59" i="24"/>
  <c r="BG58" i="24"/>
  <c r="AW57" i="24"/>
  <c r="AW56" i="24"/>
  <c r="AW54" i="24"/>
  <c r="AW52" i="24"/>
  <c r="AW51" i="24"/>
  <c r="AW50" i="24"/>
  <c r="AW49" i="24"/>
  <c r="AW48" i="24"/>
  <c r="BG43" i="24"/>
  <c r="BG41" i="24"/>
  <c r="BL81" i="24"/>
  <c r="BB70" i="24"/>
  <c r="BB66" i="24"/>
  <c r="BB65" i="24"/>
  <c r="BB64" i="24"/>
  <c r="BB63" i="24"/>
  <c r="AW62" i="24"/>
  <c r="AW61" i="24"/>
  <c r="AW60" i="24"/>
  <c r="BL57" i="24"/>
  <c r="BL56" i="24"/>
  <c r="BL54" i="24"/>
  <c r="BL52" i="24"/>
  <c r="BL51" i="24"/>
  <c r="BL50" i="24"/>
  <c r="BL49" i="24"/>
  <c r="BL48" i="24"/>
  <c r="BB47" i="24"/>
  <c r="BB46" i="24"/>
  <c r="BB45" i="24"/>
  <c r="BB44" i="24"/>
  <c r="BB42" i="24"/>
  <c r="AW69" i="24"/>
  <c r="AW68" i="24"/>
  <c r="BG55" i="24"/>
  <c r="BG53" i="24"/>
  <c r="AW87" i="24"/>
  <c r="BB67" i="24"/>
  <c r="AW66" i="24"/>
  <c r="AW65" i="24"/>
  <c r="AW64" i="24"/>
  <c r="BL58" i="24"/>
  <c r="BB57" i="24"/>
  <c r="BB56" i="24"/>
  <c r="BB54" i="24"/>
  <c r="BB52" i="24"/>
  <c r="BB51" i="24"/>
  <c r="BB50" i="24"/>
  <c r="BG94" i="24"/>
  <c r="BB77" i="24"/>
  <c r="BB75" i="24"/>
  <c r="AW63" i="24"/>
  <c r="BG59" i="24"/>
  <c r="BB58" i="24"/>
  <c r="AW55" i="24"/>
  <c r="AW53" i="24"/>
  <c r="BG47" i="24"/>
  <c r="BG46" i="24"/>
  <c r="BG45" i="24"/>
  <c r="BG44" i="24"/>
  <c r="BG42" i="24"/>
  <c r="BG40" i="24"/>
  <c r="BG39" i="24"/>
  <c r="BB53" i="24"/>
  <c r="BG49" i="24"/>
  <c r="BL43" i="24"/>
  <c r="BL39" i="24"/>
  <c r="BL35" i="24"/>
  <c r="BL34" i="24"/>
  <c r="BL33" i="24"/>
  <c r="BL32" i="24"/>
  <c r="BL30" i="24"/>
  <c r="BL28" i="24"/>
  <c r="BL27" i="24"/>
  <c r="BL26" i="24"/>
  <c r="BL25" i="24"/>
  <c r="BL24" i="24"/>
  <c r="BB23" i="24"/>
  <c r="BB22" i="24"/>
  <c r="BB21" i="24"/>
  <c r="BB20" i="24"/>
  <c r="BB18" i="24"/>
  <c r="BL46" i="24"/>
  <c r="BL44" i="24"/>
  <c r="BB40" i="24"/>
  <c r="BL38" i="24"/>
  <c r="BB38" i="24"/>
  <c r="BG37" i="24"/>
  <c r="BL36" i="24"/>
  <c r="BB36" i="24"/>
  <c r="V41" i="22" s="1"/>
  <c r="BB49" i="24"/>
  <c r="AW47" i="24"/>
  <c r="AW45" i="24"/>
  <c r="AW37" i="24"/>
  <c r="AW41" i="24"/>
  <c r="BL40" i="24"/>
  <c r="AW39" i="24"/>
  <c r="AW31" i="24"/>
  <c r="AW29" i="24"/>
  <c r="BG23" i="24"/>
  <c r="BG22" i="24"/>
  <c r="BG21" i="24"/>
  <c r="BG20" i="24"/>
  <c r="BG18" i="24"/>
  <c r="BG16" i="24"/>
  <c r="BG15" i="24"/>
  <c r="BG14" i="24"/>
  <c r="BG13" i="24"/>
  <c r="BG12" i="24"/>
  <c r="BG48" i="24"/>
  <c r="BL41" i="24"/>
  <c r="AW40" i="24"/>
  <c r="BL31" i="24"/>
  <c r="BL29" i="24"/>
  <c r="BB19" i="24"/>
  <c r="BG52" i="24"/>
  <c r="BG51" i="24"/>
  <c r="BG50" i="24"/>
  <c r="BL47" i="24"/>
  <c r="BL45" i="24"/>
  <c r="AW42" i="24"/>
  <c r="BG38" i="24"/>
  <c r="BL37" i="24"/>
  <c r="BB37" i="24"/>
  <c r="BG36" i="24"/>
  <c r="BG35" i="24"/>
  <c r="BG34" i="24"/>
  <c r="BG33" i="24"/>
  <c r="BG32" i="24"/>
  <c r="BG30" i="24"/>
  <c r="BG28" i="24"/>
  <c r="BG27" i="24"/>
  <c r="BG26" i="24"/>
  <c r="BG25" i="24"/>
  <c r="BG24" i="24"/>
  <c r="AW23" i="24"/>
  <c r="AW22" i="24"/>
  <c r="AW21" i="24"/>
  <c r="AW20" i="24"/>
  <c r="AW18" i="24"/>
  <c r="AW16" i="24"/>
  <c r="AW15" i="24"/>
  <c r="AW14" i="24"/>
  <c r="BB48" i="24"/>
  <c r="AW46" i="24"/>
  <c r="AW44" i="24"/>
  <c r="BL42" i="24"/>
  <c r="AW38" i="24"/>
  <c r="AW36" i="24"/>
  <c r="BB31" i="24"/>
  <c r="BB29" i="24"/>
  <c r="AW43" i="24"/>
  <c r="BB39" i="24"/>
  <c r="AW35" i="24"/>
  <c r="AW34" i="24"/>
  <c r="AW33" i="24"/>
  <c r="AW32" i="24"/>
  <c r="AW30" i="24"/>
  <c r="AW28" i="24"/>
  <c r="AW27" i="24"/>
  <c r="AW26" i="24"/>
  <c r="AW25" i="24"/>
  <c r="AW24" i="24"/>
  <c r="BG19" i="24"/>
  <c r="BG31" i="24"/>
  <c r="BL19" i="24"/>
  <c r="BL13" i="24"/>
  <c r="AW11" i="24"/>
  <c r="AW10" i="24"/>
  <c r="AW9" i="24"/>
  <c r="AW8" i="24"/>
  <c r="AW6" i="24"/>
  <c r="AW4" i="24"/>
  <c r="O53" i="24" s="1"/>
  <c r="BB30" i="24"/>
  <c r="BL22" i="24"/>
  <c r="BL20" i="24"/>
  <c r="BB17" i="24"/>
  <c r="BB13" i="24"/>
  <c r="AW12" i="24"/>
  <c r="BL11" i="24"/>
  <c r="BL10" i="24"/>
  <c r="BL9" i="24"/>
  <c r="BL8" i="24"/>
  <c r="BL6" i="24"/>
  <c r="BL4" i="24"/>
  <c r="O56" i="24" s="1"/>
  <c r="BL17" i="24"/>
  <c r="BG7" i="24"/>
  <c r="BG5" i="24"/>
  <c r="BB35" i="24"/>
  <c r="BB34" i="24"/>
  <c r="BB33" i="24"/>
  <c r="BB32" i="24"/>
  <c r="BB27" i="24"/>
  <c r="BB25" i="24"/>
  <c r="BB11" i="24"/>
  <c r="BB10" i="24"/>
  <c r="BB9" i="24"/>
  <c r="BB8" i="24"/>
  <c r="BB6" i="24"/>
  <c r="BB4" i="24"/>
  <c r="O54" i="24" s="1"/>
  <c r="BL12" i="24"/>
  <c r="AW7" i="24"/>
  <c r="AW5" i="24"/>
  <c r="BL23" i="24"/>
  <c r="BL21" i="24"/>
  <c r="AW19" i="24"/>
  <c r="BG17" i="24"/>
  <c r="AW17" i="24"/>
  <c r="AW13" i="24"/>
  <c r="BB12" i="24"/>
  <c r="BL7" i="24"/>
  <c r="BL5" i="24"/>
  <c r="BG29" i="24"/>
  <c r="BL18" i="24"/>
  <c r="BL16" i="24"/>
  <c r="BB16" i="24"/>
  <c r="BL15" i="24"/>
  <c r="BB15" i="24"/>
  <c r="BL14" i="24"/>
  <c r="BB14" i="24"/>
  <c r="BG11" i="24"/>
  <c r="BG10" i="24"/>
  <c r="BG9" i="24"/>
  <c r="BG8" i="24"/>
  <c r="BG6" i="24"/>
  <c r="BG4" i="24"/>
  <c r="O55" i="24" s="1"/>
  <c r="BB28" i="24"/>
  <c r="BB26" i="24"/>
  <c r="BB24" i="24"/>
  <c r="BB7" i="24"/>
  <c r="BB5" i="24"/>
  <c r="BU144" i="24"/>
  <c r="BU143" i="24"/>
  <c r="BU142" i="24"/>
  <c r="BU141" i="24"/>
  <c r="BU140" i="24"/>
  <c r="CB144" i="24"/>
  <c r="CB143" i="24"/>
  <c r="CB142" i="24"/>
  <c r="CB141" i="24"/>
  <c r="CB140" i="24"/>
  <c r="BU139" i="24"/>
  <c r="BU138" i="24"/>
  <c r="CB136" i="24"/>
  <c r="BU135" i="24"/>
  <c r="CB134" i="24"/>
  <c r="BU133" i="24"/>
  <c r="CB132" i="24"/>
  <c r="BU131" i="24"/>
  <c r="CB130" i="24"/>
  <c r="BU129" i="24"/>
  <c r="CB128" i="24"/>
  <c r="CB127" i="24"/>
  <c r="CB121" i="24"/>
  <c r="CB120" i="24"/>
  <c r="CB146" i="24"/>
  <c r="BU145" i="24"/>
  <c r="CB139" i="24"/>
  <c r="CB137" i="24"/>
  <c r="BU146" i="24"/>
  <c r="CB145" i="24"/>
  <c r="BU128" i="24"/>
  <c r="BU127" i="24"/>
  <c r="CB138" i="24"/>
  <c r="BU126" i="24"/>
  <c r="BU125" i="24"/>
  <c r="BU124" i="24"/>
  <c r="BU123" i="24"/>
  <c r="BU122" i="24"/>
  <c r="BU137" i="24"/>
  <c r="BU136" i="24"/>
  <c r="CB135" i="24"/>
  <c r="BU132" i="24"/>
  <c r="CB131" i="24"/>
  <c r="BU121" i="24"/>
  <c r="BU120" i="24"/>
  <c r="BU118" i="24"/>
  <c r="BU117" i="24"/>
  <c r="BU116" i="24"/>
  <c r="BU115" i="24"/>
  <c r="BU114" i="24"/>
  <c r="BU113" i="24"/>
  <c r="BU112" i="24"/>
  <c r="BU119" i="24"/>
  <c r="CB118" i="24"/>
  <c r="CB117" i="24"/>
  <c r="CB116" i="24"/>
  <c r="CB115" i="24"/>
  <c r="CB114" i="24"/>
  <c r="BU134" i="24"/>
  <c r="CB133" i="24"/>
  <c r="BU130" i="24"/>
  <c r="CB129" i="24"/>
  <c r="CB109" i="24"/>
  <c r="BU100" i="24"/>
  <c r="CB125" i="24"/>
  <c r="BU111" i="24"/>
  <c r="BU110" i="24"/>
  <c r="CB100" i="24"/>
  <c r="CB99" i="24"/>
  <c r="CB98" i="24"/>
  <c r="CB122" i="24"/>
  <c r="BU108" i="24"/>
  <c r="BU107" i="24"/>
  <c r="BU105" i="24"/>
  <c r="BU104" i="24"/>
  <c r="BU103" i="24"/>
  <c r="BU102" i="24"/>
  <c r="BU101" i="24"/>
  <c r="CB107" i="24"/>
  <c r="CB105" i="24"/>
  <c r="CB104" i="24"/>
  <c r="CB103" i="24"/>
  <c r="CB102" i="24"/>
  <c r="CB101" i="24"/>
  <c r="CB124" i="24"/>
  <c r="CB111" i="24"/>
  <c r="CB110" i="24"/>
  <c r="CB108" i="24"/>
  <c r="CB126" i="24"/>
  <c r="BU109" i="24"/>
  <c r="BU106" i="24"/>
  <c r="CB123" i="24"/>
  <c r="CB113" i="24"/>
  <c r="CB112" i="24"/>
  <c r="CB106" i="24"/>
  <c r="CB97" i="24"/>
  <c r="CB82" i="24"/>
  <c r="CB81" i="24"/>
  <c r="CB80" i="24"/>
  <c r="BU99" i="24"/>
  <c r="CB91" i="24"/>
  <c r="CB90" i="24"/>
  <c r="CB89" i="24"/>
  <c r="CB87" i="24"/>
  <c r="CB86" i="24"/>
  <c r="CB85" i="24"/>
  <c r="CB84" i="24"/>
  <c r="CB83" i="24"/>
  <c r="BU98" i="24"/>
  <c r="BU96" i="24"/>
  <c r="BU95" i="24"/>
  <c r="BU94" i="24"/>
  <c r="BU93" i="24"/>
  <c r="BU92" i="24"/>
  <c r="CB119" i="24"/>
  <c r="BU88" i="24"/>
  <c r="CB88" i="24"/>
  <c r="BU97" i="24"/>
  <c r="BU80" i="24"/>
  <c r="CB73" i="24"/>
  <c r="CB72" i="24"/>
  <c r="CB71" i="24"/>
  <c r="CB96" i="24"/>
  <c r="CB95" i="24"/>
  <c r="CB94" i="24"/>
  <c r="CB93" i="24"/>
  <c r="CB92" i="24"/>
  <c r="BU87" i="24"/>
  <c r="BU84" i="24"/>
  <c r="BU83" i="24"/>
  <c r="BU81" i="24"/>
  <c r="BU86" i="24"/>
  <c r="BU79" i="24"/>
  <c r="BU91" i="24"/>
  <c r="BU90" i="24"/>
  <c r="BU89" i="24"/>
  <c r="CB79" i="24"/>
  <c r="CB77" i="24"/>
  <c r="CB76" i="24"/>
  <c r="CB75" i="24"/>
  <c r="CB74" i="24"/>
  <c r="CB69" i="24"/>
  <c r="CB68" i="24"/>
  <c r="CB67" i="24"/>
  <c r="CB66" i="24"/>
  <c r="CB65" i="24"/>
  <c r="CB64" i="24"/>
  <c r="CB63" i="24"/>
  <c r="CB62" i="24"/>
  <c r="CB61" i="24"/>
  <c r="CB60" i="24"/>
  <c r="CB78" i="24"/>
  <c r="BU77" i="24"/>
  <c r="BU76" i="24"/>
  <c r="BU75" i="24"/>
  <c r="BU70" i="24"/>
  <c r="BU74" i="24"/>
  <c r="BU71" i="24"/>
  <c r="CB70" i="24"/>
  <c r="BU78" i="24"/>
  <c r="BU82" i="24"/>
  <c r="BU69" i="24"/>
  <c r="BU68" i="24"/>
  <c r="BU67" i="24"/>
  <c r="BU66" i="24"/>
  <c r="BU65" i="24"/>
  <c r="BU64" i="24"/>
  <c r="BU63" i="24"/>
  <c r="BU62" i="24"/>
  <c r="BU85" i="24"/>
  <c r="BU57" i="24"/>
  <c r="BU56" i="24"/>
  <c r="BU54" i="24"/>
  <c r="BU52" i="24"/>
  <c r="BU51" i="24"/>
  <c r="BU50" i="24"/>
  <c r="BU49" i="24"/>
  <c r="BU48" i="24"/>
  <c r="CB59" i="24"/>
  <c r="CB57" i="24"/>
  <c r="CB56" i="24"/>
  <c r="CB54" i="24"/>
  <c r="BU58" i="24"/>
  <c r="CB43" i="24"/>
  <c r="CB41" i="24"/>
  <c r="BU72" i="24"/>
  <c r="BU55" i="24"/>
  <c r="BU53" i="24"/>
  <c r="CB58" i="24"/>
  <c r="CB55" i="24"/>
  <c r="CB53" i="24"/>
  <c r="BU73" i="24"/>
  <c r="BU61" i="24"/>
  <c r="BU60" i="24"/>
  <c r="BU59" i="24"/>
  <c r="CB47" i="24"/>
  <c r="CB46" i="24"/>
  <c r="CB45" i="24"/>
  <c r="CB44" i="24"/>
  <c r="CB42" i="24"/>
  <c r="CB40" i="24"/>
  <c r="CB39" i="24"/>
  <c r="CB38" i="24"/>
  <c r="BU31" i="24"/>
  <c r="BU29" i="24"/>
  <c r="CB52" i="24"/>
  <c r="CB51" i="24"/>
  <c r="CB50" i="24"/>
  <c r="BU40" i="24"/>
  <c r="BU37" i="24"/>
  <c r="CB49" i="24"/>
  <c r="BU41" i="24"/>
  <c r="BU47" i="24"/>
  <c r="BU45" i="24"/>
  <c r="CB37" i="24"/>
  <c r="CB23" i="24"/>
  <c r="CB22" i="24"/>
  <c r="CB21" i="24"/>
  <c r="CB20" i="24"/>
  <c r="CB18" i="24"/>
  <c r="CB16" i="24"/>
  <c r="CB15" i="24"/>
  <c r="CB14" i="24"/>
  <c r="CB13" i="24"/>
  <c r="CB12" i="24"/>
  <c r="BU42" i="24"/>
  <c r="BU35" i="24"/>
  <c r="BU34" i="24"/>
  <c r="BU33" i="24"/>
  <c r="BU32" i="24"/>
  <c r="BU30" i="24"/>
  <c r="BU28" i="24"/>
  <c r="BU27" i="24"/>
  <c r="BU26" i="24"/>
  <c r="BU25" i="24"/>
  <c r="BU24" i="24"/>
  <c r="BU39" i="24"/>
  <c r="BU38" i="24"/>
  <c r="BU36" i="24"/>
  <c r="CB35" i="24"/>
  <c r="CB34" i="24"/>
  <c r="CB33" i="24"/>
  <c r="CB32" i="24"/>
  <c r="CB30" i="24"/>
  <c r="CB28" i="24"/>
  <c r="CB27" i="24"/>
  <c r="CB26" i="24"/>
  <c r="CB25" i="24"/>
  <c r="CB24" i="24"/>
  <c r="CB48" i="24"/>
  <c r="BU43" i="24"/>
  <c r="BU46" i="24"/>
  <c r="BU44" i="24"/>
  <c r="CB36" i="24"/>
  <c r="CB19" i="24"/>
  <c r="BU22" i="24"/>
  <c r="BU20" i="24"/>
  <c r="CB11" i="24"/>
  <c r="CB17" i="24"/>
  <c r="BU12" i="24"/>
  <c r="BU7" i="24"/>
  <c r="BU5" i="24"/>
  <c r="CB29" i="24"/>
  <c r="CB7" i="24"/>
  <c r="CB5" i="24"/>
  <c r="CB31" i="24"/>
  <c r="BU23" i="24"/>
  <c r="BU21" i="24"/>
  <c r="BU16" i="24"/>
  <c r="BU15" i="24"/>
  <c r="BU14" i="24"/>
  <c r="BU18" i="24"/>
  <c r="BU13" i="24"/>
  <c r="BU10" i="24"/>
  <c r="BU9" i="24"/>
  <c r="BU8" i="24"/>
  <c r="BU6" i="24"/>
  <c r="BU4" i="24"/>
  <c r="BU19" i="24"/>
  <c r="BU17" i="24"/>
  <c r="BU11" i="24"/>
  <c r="CB10" i="24"/>
  <c r="CB9" i="24"/>
  <c r="CB8" i="24"/>
  <c r="CB6" i="24"/>
  <c r="CB4" i="24"/>
  <c r="AF74" i="24"/>
  <c r="AF60" i="24"/>
  <c r="AD32" i="24"/>
  <c r="AN31" i="24"/>
  <c r="AD30" i="24"/>
  <c r="AN29" i="24"/>
  <c r="AN32" i="24"/>
  <c r="AD31" i="24"/>
  <c r="AN30" i="24"/>
  <c r="AD29" i="24"/>
  <c r="AL32" i="24"/>
  <c r="AB31" i="24"/>
  <c r="AL30" i="24"/>
  <c r="AB29" i="24"/>
  <c r="AL29" i="24"/>
  <c r="AL31" i="24"/>
  <c r="AB30" i="24"/>
  <c r="AB32" i="24"/>
  <c r="B52" i="22"/>
  <c r="AB44" i="24"/>
  <c r="AL43" i="24"/>
  <c r="AB42" i="24"/>
  <c r="AL41" i="24"/>
  <c r="AL44" i="24"/>
  <c r="AB43" i="24"/>
  <c r="AL42" i="24"/>
  <c r="AB41" i="24"/>
  <c r="AN44" i="24"/>
  <c r="AN42" i="24"/>
  <c r="AD41" i="24"/>
  <c r="AD44" i="24"/>
  <c r="AN43" i="24"/>
  <c r="AD42" i="24"/>
  <c r="AD43" i="24"/>
  <c r="AN41" i="24"/>
  <c r="AD8" i="24"/>
  <c r="AN7" i="24"/>
  <c r="AD6" i="24"/>
  <c r="AN5" i="24"/>
  <c r="AB8" i="24"/>
  <c r="AL7" i="24"/>
  <c r="AB6" i="24"/>
  <c r="AL5" i="24"/>
  <c r="AN8" i="24"/>
  <c r="AD7" i="24"/>
  <c r="AN6" i="24"/>
  <c r="AD5" i="24"/>
  <c r="AL8" i="24"/>
  <c r="AB7" i="24"/>
  <c r="AL6" i="24"/>
  <c r="AB5" i="24"/>
  <c r="BJ139" i="24"/>
  <c r="BJ138" i="24"/>
  <c r="BE136" i="24"/>
  <c r="BE135" i="24"/>
  <c r="BE134" i="24"/>
  <c r="BE133" i="24"/>
  <c r="BE132" i="24"/>
  <c r="BE131" i="24"/>
  <c r="BE130" i="24"/>
  <c r="BE129" i="24"/>
  <c r="AU146" i="24"/>
  <c r="AU145" i="24"/>
  <c r="AZ144" i="24"/>
  <c r="AZ143" i="24"/>
  <c r="AZ142" i="24"/>
  <c r="AZ141" i="24"/>
  <c r="AZ140" i="24"/>
  <c r="BE137" i="24"/>
  <c r="BJ146" i="24"/>
  <c r="BJ145" i="24"/>
  <c r="AZ139" i="24"/>
  <c r="AZ138" i="24"/>
  <c r="AU136" i="24"/>
  <c r="AU135" i="24"/>
  <c r="AU134" i="24"/>
  <c r="AU133" i="24"/>
  <c r="AU132" i="24"/>
  <c r="AU131" i="24"/>
  <c r="AU130" i="24"/>
  <c r="AU129" i="24"/>
  <c r="AU128" i="24"/>
  <c r="AU144" i="24"/>
  <c r="AU142" i="24"/>
  <c r="AU140" i="24"/>
  <c r="BE145" i="24"/>
  <c r="BE144" i="24"/>
  <c r="BE142" i="24"/>
  <c r="BE140" i="24"/>
  <c r="AU138" i="24"/>
  <c r="AZ137" i="24"/>
  <c r="BJ128" i="24"/>
  <c r="AZ128" i="24"/>
  <c r="BJ127" i="24"/>
  <c r="AZ127" i="24"/>
  <c r="BE126" i="24"/>
  <c r="BE125" i="24"/>
  <c r="BE124" i="24"/>
  <c r="BE123" i="24"/>
  <c r="BE122" i="24"/>
  <c r="BE138" i="24"/>
  <c r="BJ137" i="24"/>
  <c r="AZ135" i="24"/>
  <c r="AZ133" i="24"/>
  <c r="AZ131" i="24"/>
  <c r="AZ129" i="24"/>
  <c r="AZ145" i="24"/>
  <c r="BJ143" i="24"/>
  <c r="BJ141" i="24"/>
  <c r="AU137" i="24"/>
  <c r="AU143" i="24"/>
  <c r="AU141" i="24"/>
  <c r="BE146" i="24"/>
  <c r="BE143" i="24"/>
  <c r="BE141" i="24"/>
  <c r="AU139" i="24"/>
  <c r="BE139" i="24"/>
  <c r="AZ136" i="24"/>
  <c r="AZ132" i="24"/>
  <c r="BE128" i="24"/>
  <c r="AZ120" i="24"/>
  <c r="AU118" i="24"/>
  <c r="AU117" i="24"/>
  <c r="AU116" i="24"/>
  <c r="AU115" i="24"/>
  <c r="AU114" i="24"/>
  <c r="AU113" i="24"/>
  <c r="AU112" i="24"/>
  <c r="AU111" i="24"/>
  <c r="AU110" i="24"/>
  <c r="BJ142" i="24"/>
  <c r="BJ134" i="24"/>
  <c r="BJ130" i="24"/>
  <c r="AU126" i="24"/>
  <c r="AU125" i="24"/>
  <c r="AU124" i="24"/>
  <c r="AU123" i="24"/>
  <c r="AU122" i="24"/>
  <c r="AU119" i="24"/>
  <c r="BJ118" i="24"/>
  <c r="BJ117" i="24"/>
  <c r="BJ116" i="24"/>
  <c r="BJ115" i="24"/>
  <c r="BJ114" i="24"/>
  <c r="BJ113" i="24"/>
  <c r="BJ112" i="24"/>
  <c r="BJ111" i="24"/>
  <c r="BJ133" i="24"/>
  <c r="BJ129" i="24"/>
  <c r="BE121" i="24"/>
  <c r="AU121" i="24"/>
  <c r="BJ119" i="24"/>
  <c r="AZ146" i="24"/>
  <c r="BJ140" i="24"/>
  <c r="BE120" i="24"/>
  <c r="AZ118" i="24"/>
  <c r="AZ117" i="24"/>
  <c r="AZ116" i="24"/>
  <c r="AZ115" i="24"/>
  <c r="AZ114" i="24"/>
  <c r="AZ113" i="24"/>
  <c r="AZ134" i="24"/>
  <c r="AZ130" i="24"/>
  <c r="AU127" i="24"/>
  <c r="AZ119" i="24"/>
  <c r="BJ135" i="24"/>
  <c r="BJ131" i="24"/>
  <c r="BJ126" i="24"/>
  <c r="AZ126" i="24"/>
  <c r="BJ125" i="24"/>
  <c r="AZ125" i="24"/>
  <c r="BJ124" i="24"/>
  <c r="AZ124" i="24"/>
  <c r="BJ123" i="24"/>
  <c r="AZ123" i="24"/>
  <c r="BJ122" i="24"/>
  <c r="AZ122" i="24"/>
  <c r="BE118" i="24"/>
  <c r="BE117" i="24"/>
  <c r="BE116" i="24"/>
  <c r="BE115" i="24"/>
  <c r="BJ144" i="24"/>
  <c r="BE127" i="24"/>
  <c r="BJ121" i="24"/>
  <c r="AZ121" i="24"/>
  <c r="BJ120" i="24"/>
  <c r="BE119" i="24"/>
  <c r="BE109" i="24"/>
  <c r="BJ108" i="24"/>
  <c r="BJ107" i="24"/>
  <c r="BJ105" i="24"/>
  <c r="BJ104" i="24"/>
  <c r="BJ103" i="24"/>
  <c r="BJ102" i="24"/>
  <c r="BJ101" i="24"/>
  <c r="BE114" i="24"/>
  <c r="BE113" i="24"/>
  <c r="AU109" i="24"/>
  <c r="BE106" i="24"/>
  <c r="BE112" i="24"/>
  <c r="BE111" i="24"/>
  <c r="AZ108" i="24"/>
  <c r="AZ107" i="24"/>
  <c r="AZ105" i="24"/>
  <c r="AZ104" i="24"/>
  <c r="AZ103" i="24"/>
  <c r="AZ102" i="24"/>
  <c r="AZ101" i="24"/>
  <c r="AU120" i="24"/>
  <c r="BE110" i="24"/>
  <c r="AU106" i="24"/>
  <c r="BE100" i="24"/>
  <c r="BE99" i="24"/>
  <c r="BJ132" i="24"/>
  <c r="BJ109" i="24"/>
  <c r="AZ109" i="24"/>
  <c r="BJ106" i="24"/>
  <c r="BJ110" i="24"/>
  <c r="AZ106" i="24"/>
  <c r="BJ100" i="24"/>
  <c r="BJ136" i="24"/>
  <c r="AZ110" i="24"/>
  <c r="AU108" i="24"/>
  <c r="AU107" i="24"/>
  <c r="AU105" i="24"/>
  <c r="AU104" i="24"/>
  <c r="AU103" i="24"/>
  <c r="AU102" i="24"/>
  <c r="AU101" i="24"/>
  <c r="AZ111" i="24"/>
  <c r="AU96" i="24"/>
  <c r="AU95" i="24"/>
  <c r="AU94" i="24"/>
  <c r="AU93" i="24"/>
  <c r="AU92" i="24"/>
  <c r="BE88" i="24"/>
  <c r="BE107" i="24"/>
  <c r="AZ99" i="24"/>
  <c r="BE98" i="24"/>
  <c r="AU98" i="24"/>
  <c r="BE97" i="24"/>
  <c r="AU88" i="24"/>
  <c r="AZ96" i="24"/>
  <c r="AZ95" i="24"/>
  <c r="AZ94" i="24"/>
  <c r="AZ93" i="24"/>
  <c r="AZ92" i="24"/>
  <c r="BJ88" i="24"/>
  <c r="AZ112" i="24"/>
  <c r="BE104" i="24"/>
  <c r="BE102" i="24"/>
  <c r="BJ99" i="24"/>
  <c r="BJ97" i="24"/>
  <c r="AZ88" i="24"/>
  <c r="BE108" i="24"/>
  <c r="AU100" i="24"/>
  <c r="BE96" i="24"/>
  <c r="BE95" i="24"/>
  <c r="BE94" i="24"/>
  <c r="BE93" i="24"/>
  <c r="BE92" i="24"/>
  <c r="AU91" i="24"/>
  <c r="AU90" i="24"/>
  <c r="AU89" i="24"/>
  <c r="AU87" i="24"/>
  <c r="BJ98" i="24"/>
  <c r="AZ98" i="24"/>
  <c r="AZ97" i="24"/>
  <c r="BJ91" i="24"/>
  <c r="BJ90" i="24"/>
  <c r="BJ89" i="24"/>
  <c r="BJ87" i="24"/>
  <c r="BJ86" i="24"/>
  <c r="BE101" i="24"/>
  <c r="AZ87" i="24"/>
  <c r="AU86" i="24"/>
  <c r="AZ84" i="24"/>
  <c r="AZ83" i="24"/>
  <c r="BE79" i="24"/>
  <c r="AZ100" i="24"/>
  <c r="AU97" i="24"/>
  <c r="BJ85" i="24"/>
  <c r="BJ79" i="24"/>
  <c r="BE105" i="24"/>
  <c r="AU85" i="24"/>
  <c r="BE84" i="24"/>
  <c r="AU84" i="24"/>
  <c r="BE83" i="24"/>
  <c r="AU83" i="24"/>
  <c r="BE78" i="24"/>
  <c r="BE77" i="24"/>
  <c r="BE76" i="24"/>
  <c r="BE75" i="24"/>
  <c r="BE74" i="24"/>
  <c r="AU73" i="24"/>
  <c r="AZ86" i="24"/>
  <c r="BE85" i="24"/>
  <c r="BJ82" i="24"/>
  <c r="BE81" i="24"/>
  <c r="BJ80" i="24"/>
  <c r="AZ79" i="24"/>
  <c r="BE103" i="24"/>
  <c r="BJ96" i="24"/>
  <c r="BJ95" i="24"/>
  <c r="BJ94" i="24"/>
  <c r="BJ93" i="24"/>
  <c r="BJ92" i="24"/>
  <c r="AZ82" i="24"/>
  <c r="AU81" i="24"/>
  <c r="AZ80" i="24"/>
  <c r="AU78" i="24"/>
  <c r="AU77" i="24"/>
  <c r="AU76" i="24"/>
  <c r="AU75" i="24"/>
  <c r="AU99" i="24"/>
  <c r="AZ91" i="24"/>
  <c r="BE87" i="24"/>
  <c r="AZ74" i="24"/>
  <c r="AU70" i="24"/>
  <c r="BE59" i="24"/>
  <c r="BE58" i="24"/>
  <c r="AZ90" i="24"/>
  <c r="BJ84" i="24"/>
  <c r="AZ78" i="24"/>
  <c r="AZ77" i="24"/>
  <c r="AZ76" i="24"/>
  <c r="AZ75" i="24"/>
  <c r="AZ70" i="24"/>
  <c r="BE86" i="24"/>
  <c r="BJ83" i="24"/>
  <c r="AU74" i="24"/>
  <c r="AU69" i="24"/>
  <c r="AU68" i="24"/>
  <c r="AU67" i="24"/>
  <c r="BE89" i="24"/>
  <c r="AZ85" i="24"/>
  <c r="AU82" i="24"/>
  <c r="BJ73" i="24"/>
  <c r="AZ73" i="24"/>
  <c r="BJ72" i="24"/>
  <c r="BE71" i="24"/>
  <c r="BJ69" i="24"/>
  <c r="BJ68" i="24"/>
  <c r="AZ89" i="24"/>
  <c r="AZ81" i="24"/>
  <c r="BE80" i="24"/>
  <c r="BJ77" i="24"/>
  <c r="BJ76" i="24"/>
  <c r="BJ75" i="24"/>
  <c r="AZ72" i="24"/>
  <c r="AU71" i="24"/>
  <c r="BE70" i="24"/>
  <c r="BE91" i="24"/>
  <c r="AU79" i="24"/>
  <c r="BJ78" i="24"/>
  <c r="AZ69" i="24"/>
  <c r="AZ68" i="24"/>
  <c r="AZ67" i="24"/>
  <c r="AZ66" i="24"/>
  <c r="AZ65" i="24"/>
  <c r="AZ64" i="24"/>
  <c r="AZ63" i="24"/>
  <c r="BE73" i="24"/>
  <c r="BJ66" i="24"/>
  <c r="BJ65" i="24"/>
  <c r="BJ64" i="24"/>
  <c r="BJ63" i="24"/>
  <c r="AU63" i="24"/>
  <c r="BJ58" i="24"/>
  <c r="AZ57" i="24"/>
  <c r="AZ56" i="24"/>
  <c r="AZ54" i="24"/>
  <c r="AZ52" i="24"/>
  <c r="AZ51" i="24"/>
  <c r="AZ50" i="24"/>
  <c r="AZ49" i="24"/>
  <c r="AZ48" i="24"/>
  <c r="BJ43" i="24"/>
  <c r="BJ41" i="24"/>
  <c r="AU80" i="24"/>
  <c r="AU72" i="24"/>
  <c r="AU59" i="24"/>
  <c r="AZ58" i="24"/>
  <c r="AU55" i="24"/>
  <c r="BE82" i="24"/>
  <c r="BJ74" i="24"/>
  <c r="BJ70" i="24"/>
  <c r="BE66" i="24"/>
  <c r="BE65" i="24"/>
  <c r="BE64" i="24"/>
  <c r="BE63" i="24"/>
  <c r="AZ62" i="24"/>
  <c r="BJ61" i="24"/>
  <c r="AZ61" i="24"/>
  <c r="BJ60" i="24"/>
  <c r="AZ60" i="24"/>
  <c r="BJ55" i="24"/>
  <c r="BE90" i="24"/>
  <c r="BE69" i="24"/>
  <c r="BE68" i="24"/>
  <c r="BJ67" i="24"/>
  <c r="BJ62" i="24"/>
  <c r="BE57" i="24"/>
  <c r="BE56" i="24"/>
  <c r="BE54" i="24"/>
  <c r="BE52" i="24"/>
  <c r="BE51" i="24"/>
  <c r="BE50" i="24"/>
  <c r="BE49" i="24"/>
  <c r="BE48" i="24"/>
  <c r="AU47" i="24"/>
  <c r="AU46" i="24"/>
  <c r="AU45" i="24"/>
  <c r="AU44" i="24"/>
  <c r="AU42" i="24"/>
  <c r="AU40" i="24"/>
  <c r="AU39" i="24"/>
  <c r="AU38" i="24"/>
  <c r="AU37" i="24"/>
  <c r="AU36" i="24"/>
  <c r="BJ71" i="24"/>
  <c r="BJ59" i="24"/>
  <c r="AZ55" i="24"/>
  <c r="AZ53" i="24"/>
  <c r="BJ47" i="24"/>
  <c r="BJ46" i="24"/>
  <c r="BJ45" i="24"/>
  <c r="BJ44" i="24"/>
  <c r="BJ42" i="24"/>
  <c r="BJ81" i="24"/>
  <c r="BE67" i="24"/>
  <c r="AU62" i="24"/>
  <c r="AU61" i="24"/>
  <c r="AU60" i="24"/>
  <c r="AZ59" i="24"/>
  <c r="AU58" i="24"/>
  <c r="AU57" i="24"/>
  <c r="AU56" i="24"/>
  <c r="AU54" i="24"/>
  <c r="AU52" i="24"/>
  <c r="AU51" i="24"/>
  <c r="AU50" i="24"/>
  <c r="AU49" i="24"/>
  <c r="AU48" i="24"/>
  <c r="BE72" i="24"/>
  <c r="BE62" i="24"/>
  <c r="BE61" i="24"/>
  <c r="BE60" i="24"/>
  <c r="BJ57" i="24"/>
  <c r="BJ56" i="24"/>
  <c r="BJ54" i="24"/>
  <c r="BJ52" i="24"/>
  <c r="BJ51" i="24"/>
  <c r="BJ50" i="24"/>
  <c r="AZ71" i="24"/>
  <c r="AU66" i="24"/>
  <c r="AU65" i="24"/>
  <c r="AU64" i="24"/>
  <c r="BE55" i="24"/>
  <c r="BE53" i="24"/>
  <c r="AU43" i="24"/>
  <c r="AU41" i="24"/>
  <c r="AZ31" i="24"/>
  <c r="AZ29" i="24"/>
  <c r="BJ23" i="24"/>
  <c r="BJ22" i="24"/>
  <c r="BJ21" i="24"/>
  <c r="BJ20" i="24"/>
  <c r="BJ18" i="24"/>
  <c r="AU53" i="24"/>
  <c r="AZ47" i="24"/>
  <c r="AZ45" i="24"/>
  <c r="BE42" i="24"/>
  <c r="BJ39" i="24"/>
  <c r="AZ39" i="24"/>
  <c r="AZ41" i="24"/>
  <c r="BJ38" i="24"/>
  <c r="BJ36" i="24"/>
  <c r="BJ48" i="24"/>
  <c r="BE46" i="24"/>
  <c r="BE44" i="24"/>
  <c r="BE43" i="24"/>
  <c r="AZ40" i="24"/>
  <c r="AZ38" i="24"/>
  <c r="BE37" i="24"/>
  <c r="AZ36" i="24"/>
  <c r="BE31" i="24"/>
  <c r="BE29" i="24"/>
  <c r="AU19" i="24"/>
  <c r="AU17" i="24"/>
  <c r="AZ42" i="24"/>
  <c r="BJ40" i="24"/>
  <c r="AZ35" i="24"/>
  <c r="AZ34" i="24"/>
  <c r="AZ33" i="24"/>
  <c r="AZ32" i="24"/>
  <c r="AZ30" i="24"/>
  <c r="AZ28" i="24"/>
  <c r="AZ27" i="24"/>
  <c r="AZ26" i="24"/>
  <c r="AZ25" i="24"/>
  <c r="AZ24" i="24"/>
  <c r="BJ19" i="24"/>
  <c r="AZ46" i="24"/>
  <c r="AZ44" i="24"/>
  <c r="BE39" i="24"/>
  <c r="O32" i="24"/>
  <c r="AU31" i="24"/>
  <c r="O30" i="24"/>
  <c r="AU29" i="24"/>
  <c r="BE23" i="24"/>
  <c r="BE22" i="24"/>
  <c r="BE21" i="24"/>
  <c r="BE20" i="24"/>
  <c r="BE18" i="24"/>
  <c r="BE16" i="24"/>
  <c r="BE15" i="24"/>
  <c r="BE14" i="24"/>
  <c r="BJ53" i="24"/>
  <c r="AZ43" i="24"/>
  <c r="BJ37" i="24"/>
  <c r="BJ31" i="24"/>
  <c r="BJ29" i="24"/>
  <c r="BJ49" i="24"/>
  <c r="BE47" i="24"/>
  <c r="BE45" i="24"/>
  <c r="BE41" i="24"/>
  <c r="BE40" i="24"/>
  <c r="BE38" i="24"/>
  <c r="AZ37" i="24"/>
  <c r="BE36" i="24"/>
  <c r="BE35" i="24"/>
  <c r="BE34" i="24"/>
  <c r="BE33" i="24"/>
  <c r="BE32" i="24"/>
  <c r="BE30" i="24"/>
  <c r="BE28" i="24"/>
  <c r="BE27" i="24"/>
  <c r="BE26" i="24"/>
  <c r="BE25" i="24"/>
  <c r="BE24" i="24"/>
  <c r="AU23" i="24"/>
  <c r="AU22" i="24"/>
  <c r="AU21" i="24"/>
  <c r="AU20" i="24"/>
  <c r="AU18" i="24"/>
  <c r="O31" i="24"/>
  <c r="BJ27" i="24"/>
  <c r="BJ25" i="24"/>
  <c r="BJ16" i="24"/>
  <c r="AZ16" i="24"/>
  <c r="BJ15" i="24"/>
  <c r="AZ15" i="24"/>
  <c r="BJ14" i="24"/>
  <c r="AZ14" i="24"/>
  <c r="BE11" i="24"/>
  <c r="BE10" i="24"/>
  <c r="BE9" i="24"/>
  <c r="BE8" i="24"/>
  <c r="BE6" i="24"/>
  <c r="BE4" i="24"/>
  <c r="BJ35" i="24"/>
  <c r="BJ34" i="24"/>
  <c r="BJ33" i="24"/>
  <c r="BJ32" i="24"/>
  <c r="AU28" i="24"/>
  <c r="AU26" i="24"/>
  <c r="AU24" i="24"/>
  <c r="AZ7" i="24"/>
  <c r="AZ5" i="24"/>
  <c r="AU30" i="24"/>
  <c r="AZ23" i="24"/>
  <c r="AZ21" i="24"/>
  <c r="BE19" i="24"/>
  <c r="AZ17" i="24"/>
  <c r="BJ13" i="24"/>
  <c r="BE12" i="24"/>
  <c r="AU11" i="24"/>
  <c r="AU10" i="24"/>
  <c r="AU9" i="24"/>
  <c r="AU8" i="24"/>
  <c r="AU6" i="24"/>
  <c r="AU4" i="24"/>
  <c r="AZ18" i="24"/>
  <c r="BJ17" i="24"/>
  <c r="AU16" i="24"/>
  <c r="AU15" i="24"/>
  <c r="AU14" i="24"/>
  <c r="AZ13" i="24"/>
  <c r="AU12" i="24"/>
  <c r="BJ11" i="24"/>
  <c r="BJ10" i="24"/>
  <c r="BJ9" i="24"/>
  <c r="BJ8" i="24"/>
  <c r="BJ6" i="24"/>
  <c r="BJ4" i="24"/>
  <c r="AU35" i="24"/>
  <c r="AU34" i="24"/>
  <c r="AU33" i="24"/>
  <c r="AU32" i="24"/>
  <c r="BJ26" i="24"/>
  <c r="BJ24" i="24"/>
  <c r="AZ19" i="24"/>
  <c r="BE7" i="24"/>
  <c r="BE5" i="24"/>
  <c r="BJ28" i="24"/>
  <c r="AU27" i="24"/>
  <c r="AU25" i="24"/>
  <c r="AZ11" i="24"/>
  <c r="AZ10" i="24"/>
  <c r="AZ9" i="24"/>
  <c r="AZ8" i="24"/>
  <c r="AZ6" i="24"/>
  <c r="AZ4" i="24"/>
  <c r="O29" i="24"/>
  <c r="AZ22" i="24"/>
  <c r="AZ20" i="24"/>
  <c r="BE13" i="24"/>
  <c r="BJ12" i="24"/>
  <c r="AU7" i="24"/>
  <c r="AU5" i="24"/>
  <c r="BJ30" i="24"/>
  <c r="BE17" i="24"/>
  <c r="AU13" i="24"/>
  <c r="AZ12" i="24"/>
  <c r="BJ7" i="24"/>
  <c r="BJ5" i="24"/>
  <c r="BW139" i="24"/>
  <c r="BW138" i="24"/>
  <c r="BW146" i="24"/>
  <c r="BW145" i="24"/>
  <c r="BW144" i="24"/>
  <c r="BW142" i="24"/>
  <c r="BW140" i="24"/>
  <c r="BW136" i="24"/>
  <c r="BW134" i="24"/>
  <c r="BW132" i="24"/>
  <c r="BW130" i="24"/>
  <c r="BW137" i="24"/>
  <c r="BW133" i="24"/>
  <c r="BW129" i="24"/>
  <c r="BW127" i="24"/>
  <c r="BW126" i="24"/>
  <c r="BW125" i="24"/>
  <c r="BW124" i="24"/>
  <c r="BW123" i="24"/>
  <c r="BW122" i="24"/>
  <c r="BW121" i="24"/>
  <c r="BW120" i="24"/>
  <c r="BW118" i="24"/>
  <c r="BW117" i="24"/>
  <c r="BW116" i="24"/>
  <c r="BW115" i="24"/>
  <c r="BW114" i="24"/>
  <c r="BW113" i="24"/>
  <c r="BW112" i="24"/>
  <c r="BW111" i="24"/>
  <c r="BW110" i="24"/>
  <c r="BW143" i="24"/>
  <c r="BW128" i="24"/>
  <c r="BW119" i="24"/>
  <c r="B119" i="24"/>
  <c r="B122" i="24" s="1"/>
  <c r="BW141" i="24"/>
  <c r="BW135" i="24"/>
  <c r="BW131" i="24"/>
  <c r="BW107" i="24"/>
  <c r="BW105" i="24"/>
  <c r="BW104" i="24"/>
  <c r="BW103" i="24"/>
  <c r="BW102" i="24"/>
  <c r="BW101" i="24"/>
  <c r="BW108" i="24"/>
  <c r="BW106" i="24"/>
  <c r="BW100" i="24"/>
  <c r="BW99" i="24"/>
  <c r="BW88" i="24"/>
  <c r="BW97" i="24"/>
  <c r="BW91" i="24"/>
  <c r="BW90" i="24"/>
  <c r="BW89" i="24"/>
  <c r="BW87" i="24"/>
  <c r="BW86" i="24"/>
  <c r="BW98" i="24"/>
  <c r="BW84" i="24"/>
  <c r="BW83" i="24"/>
  <c r="BW79" i="24"/>
  <c r="BW96" i="24"/>
  <c r="BW95" i="24"/>
  <c r="BW94" i="24"/>
  <c r="BW93" i="24"/>
  <c r="BW92" i="24"/>
  <c r="BW109" i="24"/>
  <c r="BW85" i="24"/>
  <c r="BW80" i="24"/>
  <c r="BW81" i="24"/>
  <c r="BW74" i="24"/>
  <c r="BW78" i="24"/>
  <c r="BW82" i="24"/>
  <c r="BW69" i="24"/>
  <c r="BW68" i="24"/>
  <c r="BW73" i="24"/>
  <c r="BW72" i="24"/>
  <c r="BW70" i="24"/>
  <c r="BW67" i="24"/>
  <c r="BW43" i="24"/>
  <c r="BW41" i="24"/>
  <c r="BW76" i="24"/>
  <c r="BW58" i="24"/>
  <c r="BW55" i="24"/>
  <c r="BW71" i="24"/>
  <c r="BW66" i="24"/>
  <c r="BW65" i="24"/>
  <c r="BW64" i="24"/>
  <c r="BW63" i="24"/>
  <c r="BW61" i="24"/>
  <c r="BW60" i="24"/>
  <c r="BW47" i="24"/>
  <c r="BW46" i="24"/>
  <c r="BW45" i="24"/>
  <c r="BW44" i="24"/>
  <c r="BW42" i="24"/>
  <c r="BW77" i="24"/>
  <c r="BW75" i="24"/>
  <c r="BW59" i="24"/>
  <c r="BW62" i="24"/>
  <c r="BW57" i="24"/>
  <c r="BW56" i="24"/>
  <c r="BW54" i="24"/>
  <c r="BW52" i="24"/>
  <c r="BW51" i="24"/>
  <c r="BW50" i="24"/>
  <c r="BW48" i="24"/>
  <c r="BW23" i="24"/>
  <c r="BW22" i="24"/>
  <c r="BW21" i="24"/>
  <c r="BW20" i="24"/>
  <c r="BW18" i="24"/>
  <c r="BW35" i="24"/>
  <c r="BW39" i="24"/>
  <c r="BW38" i="24"/>
  <c r="BW36" i="24"/>
  <c r="BW53" i="24"/>
  <c r="BW49" i="24"/>
  <c r="BW19" i="24"/>
  <c r="BW31" i="24"/>
  <c r="BW29" i="24"/>
  <c r="BW40" i="24"/>
  <c r="BW37" i="24"/>
  <c r="BW26" i="24"/>
  <c r="BW24" i="24"/>
  <c r="BW16" i="24"/>
  <c r="BW15" i="24"/>
  <c r="BW14" i="24"/>
  <c r="BW28" i="24"/>
  <c r="BW13" i="24"/>
  <c r="BW10" i="24"/>
  <c r="BW9" i="24"/>
  <c r="BW8" i="24"/>
  <c r="BW6" i="24"/>
  <c r="BW4" i="24"/>
  <c r="BW11" i="24"/>
  <c r="BW30" i="24"/>
  <c r="BW27" i="24"/>
  <c r="BW25" i="24"/>
  <c r="BW17" i="24"/>
  <c r="BW34" i="24"/>
  <c r="BW33" i="24"/>
  <c r="BW32" i="24"/>
  <c r="BW12" i="24"/>
  <c r="BW7" i="24"/>
  <c r="BW5" i="24"/>
  <c r="AL20" i="24"/>
  <c r="AB19" i="24"/>
  <c r="AL18" i="24"/>
  <c r="AB17" i="24"/>
  <c r="AB20" i="24"/>
  <c r="AL19" i="24"/>
  <c r="AB18" i="24"/>
  <c r="AN17" i="24"/>
  <c r="AN20" i="24"/>
  <c r="AD19" i="24"/>
  <c r="AL17" i="24"/>
  <c r="AD20" i="24"/>
  <c r="AD17" i="24"/>
  <c r="AN18" i="24"/>
  <c r="AN19" i="24"/>
  <c r="AD18" i="24"/>
  <c r="CA137" i="24"/>
  <c r="BT144" i="24"/>
  <c r="BT143" i="24"/>
  <c r="BT142" i="24"/>
  <c r="BT141" i="24"/>
  <c r="BT140" i="24"/>
  <c r="BT137" i="24"/>
  <c r="CA126" i="24"/>
  <c r="CA125" i="24"/>
  <c r="CA124" i="24"/>
  <c r="CA123" i="24"/>
  <c r="CA122" i="24"/>
  <c r="BT121" i="24"/>
  <c r="BT120" i="24"/>
  <c r="CA136" i="24"/>
  <c r="BT135" i="24"/>
  <c r="CA134" i="24"/>
  <c r="BT133" i="24"/>
  <c r="CA132" i="24"/>
  <c r="BT131" i="24"/>
  <c r="CA130" i="24"/>
  <c r="BT129" i="24"/>
  <c r="CA128" i="24"/>
  <c r="CA127" i="24"/>
  <c r="CA121" i="24"/>
  <c r="CA120" i="24"/>
  <c r="CA146" i="24"/>
  <c r="BT145" i="24"/>
  <c r="CA143" i="24"/>
  <c r="CA141" i="24"/>
  <c r="CA139" i="24"/>
  <c r="BT138" i="24"/>
  <c r="BT136" i="24"/>
  <c r="CA135" i="24"/>
  <c r="BT134" i="24"/>
  <c r="CA133" i="24"/>
  <c r="BT132" i="24"/>
  <c r="CA131" i="24"/>
  <c r="BT130" i="24"/>
  <c r="CA129" i="24"/>
  <c r="BT146" i="24"/>
  <c r="CA140" i="24"/>
  <c r="BT127" i="24"/>
  <c r="CA138" i="24"/>
  <c r="BT126" i="24"/>
  <c r="BT125" i="24"/>
  <c r="BT124" i="24"/>
  <c r="BT123" i="24"/>
  <c r="BT122" i="24"/>
  <c r="CA145" i="24"/>
  <c r="CA144" i="24"/>
  <c r="BT128" i="24"/>
  <c r="BT118" i="24"/>
  <c r="BT117" i="24"/>
  <c r="BT116" i="24"/>
  <c r="BT115" i="24"/>
  <c r="BT114" i="24"/>
  <c r="CA142" i="24"/>
  <c r="CA119" i="24"/>
  <c r="BT139" i="24"/>
  <c r="CA113" i="24"/>
  <c r="CA112" i="24"/>
  <c r="CA106" i="24"/>
  <c r="CA109" i="24"/>
  <c r="BT100" i="24"/>
  <c r="BT99" i="24"/>
  <c r="BT98" i="24"/>
  <c r="BT111" i="24"/>
  <c r="BT110" i="24"/>
  <c r="CA100" i="24"/>
  <c r="CA99" i="24"/>
  <c r="CA98" i="24"/>
  <c r="CA118" i="24"/>
  <c r="CA116" i="24"/>
  <c r="BT113" i="24"/>
  <c r="BT112" i="24"/>
  <c r="BT108" i="24"/>
  <c r="BT107" i="24"/>
  <c r="BT105" i="24"/>
  <c r="BT104" i="24"/>
  <c r="BT103" i="24"/>
  <c r="BT102" i="24"/>
  <c r="BT101" i="24"/>
  <c r="CA114" i="24"/>
  <c r="CA107" i="24"/>
  <c r="CA105" i="24"/>
  <c r="CA104" i="24"/>
  <c r="CA103" i="24"/>
  <c r="CA102" i="24"/>
  <c r="CA101" i="24"/>
  <c r="BT119" i="24"/>
  <c r="CA117" i="24"/>
  <c r="CA115" i="24"/>
  <c r="BT109" i="24"/>
  <c r="BT106" i="24"/>
  <c r="BT97" i="24"/>
  <c r="BT82" i="24"/>
  <c r="BT81" i="24"/>
  <c r="BT80" i="24"/>
  <c r="BT91" i="24"/>
  <c r="BT90" i="24"/>
  <c r="BT89" i="24"/>
  <c r="BT87" i="24"/>
  <c r="BT86" i="24"/>
  <c r="BT85" i="24"/>
  <c r="BT84" i="24"/>
  <c r="BT83" i="24"/>
  <c r="CA91" i="24"/>
  <c r="CA90" i="24"/>
  <c r="CA89" i="24"/>
  <c r="CA87" i="24"/>
  <c r="CA86" i="24"/>
  <c r="CA85" i="24"/>
  <c r="CA96" i="24"/>
  <c r="CA95" i="24"/>
  <c r="CA94" i="24"/>
  <c r="CA93" i="24"/>
  <c r="CA92" i="24"/>
  <c r="CA111" i="24"/>
  <c r="BT88" i="24"/>
  <c r="CA88" i="24"/>
  <c r="BT73" i="24"/>
  <c r="BT72" i="24"/>
  <c r="BT71" i="24"/>
  <c r="CA78" i="24"/>
  <c r="CA77" i="24"/>
  <c r="CA76" i="24"/>
  <c r="CA75" i="24"/>
  <c r="CA110" i="24"/>
  <c r="CA97" i="24"/>
  <c r="CA82" i="24"/>
  <c r="BT96" i="24"/>
  <c r="BT95" i="24"/>
  <c r="BT94" i="24"/>
  <c r="BT93" i="24"/>
  <c r="BT92" i="24"/>
  <c r="CA81" i="24"/>
  <c r="BT79" i="24"/>
  <c r="CA83" i="24"/>
  <c r="BT69" i="24"/>
  <c r="BT68" i="24"/>
  <c r="BT67" i="24"/>
  <c r="BT66" i="24"/>
  <c r="BT65" i="24"/>
  <c r="BT64" i="24"/>
  <c r="BT63" i="24"/>
  <c r="BT62" i="24"/>
  <c r="BT61" i="24"/>
  <c r="BT60" i="24"/>
  <c r="CA79" i="24"/>
  <c r="BT77" i="24"/>
  <c r="BT76" i="24"/>
  <c r="BT75" i="24"/>
  <c r="CA73" i="24"/>
  <c r="CA72" i="24"/>
  <c r="BT70" i="24"/>
  <c r="BT74" i="24"/>
  <c r="CA70" i="24"/>
  <c r="BT78" i="24"/>
  <c r="CA71" i="24"/>
  <c r="CA84" i="24"/>
  <c r="CA74" i="24"/>
  <c r="BT59" i="24"/>
  <c r="CA47" i="24"/>
  <c r="CA46" i="24"/>
  <c r="CA45" i="24"/>
  <c r="CA44" i="24"/>
  <c r="CA42" i="24"/>
  <c r="CA40" i="24"/>
  <c r="CA39" i="24"/>
  <c r="CA108" i="24"/>
  <c r="CA65" i="24"/>
  <c r="CA64" i="24"/>
  <c r="CA63" i="24"/>
  <c r="CA61" i="24"/>
  <c r="CA60" i="24"/>
  <c r="BT57" i="24"/>
  <c r="BT56" i="24"/>
  <c r="BT54" i="24"/>
  <c r="CA66" i="24"/>
  <c r="CA59" i="24"/>
  <c r="CA57" i="24"/>
  <c r="CA56" i="24"/>
  <c r="CA62" i="24"/>
  <c r="BT43" i="24"/>
  <c r="BT41" i="24"/>
  <c r="BT58" i="24"/>
  <c r="CA43" i="24"/>
  <c r="CA41" i="24"/>
  <c r="BT55" i="24"/>
  <c r="BT53" i="24"/>
  <c r="CA80" i="24"/>
  <c r="CA69" i="24"/>
  <c r="CA68" i="24"/>
  <c r="CA67" i="24"/>
  <c r="CA58" i="24"/>
  <c r="CA55" i="24"/>
  <c r="CA53" i="24"/>
  <c r="BT47" i="24"/>
  <c r="BT46" i="24"/>
  <c r="BT45" i="24"/>
  <c r="BT44" i="24"/>
  <c r="BT42" i="24"/>
  <c r="BT40" i="24"/>
  <c r="BT39" i="24"/>
  <c r="CA38" i="24"/>
  <c r="CA36" i="24"/>
  <c r="CA19" i="24"/>
  <c r="BT48" i="24"/>
  <c r="CA54" i="24"/>
  <c r="CA52" i="24"/>
  <c r="CA51" i="24"/>
  <c r="CA50" i="24"/>
  <c r="BT37" i="24"/>
  <c r="BT52" i="24"/>
  <c r="BT51" i="24"/>
  <c r="BT50" i="24"/>
  <c r="CA49" i="24"/>
  <c r="BT23" i="24"/>
  <c r="BT22" i="24"/>
  <c r="BT21" i="24"/>
  <c r="BT20" i="24"/>
  <c r="BT18" i="24"/>
  <c r="BT16" i="24"/>
  <c r="BT15" i="24"/>
  <c r="BT14" i="24"/>
  <c r="BT13" i="24"/>
  <c r="BT12" i="24"/>
  <c r="CA37" i="24"/>
  <c r="CA23" i="24"/>
  <c r="CA22" i="24"/>
  <c r="CA21" i="24"/>
  <c r="CA20" i="24"/>
  <c r="CA18" i="24"/>
  <c r="BT49" i="24"/>
  <c r="BT35" i="24"/>
  <c r="BT34" i="24"/>
  <c r="BT33" i="24"/>
  <c r="BT32" i="24"/>
  <c r="BT30" i="24"/>
  <c r="BT28" i="24"/>
  <c r="BT27" i="24"/>
  <c r="BT26" i="24"/>
  <c r="BT25" i="24"/>
  <c r="BT24" i="24"/>
  <c r="BT38" i="24"/>
  <c r="BT36" i="24"/>
  <c r="CA35" i="24"/>
  <c r="CA34" i="24"/>
  <c r="CA33" i="24"/>
  <c r="CA32" i="24"/>
  <c r="CA30" i="24"/>
  <c r="CA28" i="24"/>
  <c r="CA48" i="24"/>
  <c r="BT19" i="24"/>
  <c r="CA11" i="24"/>
  <c r="CA17" i="24"/>
  <c r="BT7" i="24"/>
  <c r="BT5" i="24"/>
  <c r="CA29" i="24"/>
  <c r="CA27" i="24"/>
  <c r="CA25" i="24"/>
  <c r="CA12" i="24"/>
  <c r="CA7" i="24"/>
  <c r="CA5" i="24"/>
  <c r="BT29" i="24"/>
  <c r="CA31" i="24"/>
  <c r="BT31" i="24"/>
  <c r="BT10" i="24"/>
  <c r="BT9" i="24"/>
  <c r="BT8" i="24"/>
  <c r="BT6" i="24"/>
  <c r="BT4" i="24"/>
  <c r="CA26" i="24"/>
  <c r="CA24" i="24"/>
  <c r="BT17" i="24"/>
  <c r="CA16" i="24"/>
  <c r="CA15" i="24"/>
  <c r="CA14" i="24"/>
  <c r="CA13" i="24"/>
  <c r="BT11" i="24"/>
  <c r="CA10" i="24"/>
  <c r="CA9" i="24"/>
  <c r="CA8" i="24"/>
  <c r="CA6" i="24"/>
  <c r="CA4" i="24"/>
  <c r="AV146" i="24"/>
  <c r="AV145" i="24"/>
  <c r="BA144" i="24"/>
  <c r="BA143" i="24"/>
  <c r="BA142" i="24"/>
  <c r="BA141" i="24"/>
  <c r="BA140" i="24"/>
  <c r="BF137" i="24"/>
  <c r="BK146" i="24"/>
  <c r="BK145" i="24"/>
  <c r="BA139" i="24"/>
  <c r="BA138" i="24"/>
  <c r="AV136" i="24"/>
  <c r="AV135" i="24"/>
  <c r="AV134" i="24"/>
  <c r="AV133" i="24"/>
  <c r="AV132" i="24"/>
  <c r="AV131" i="24"/>
  <c r="AV130" i="24"/>
  <c r="AV129" i="24"/>
  <c r="AV128" i="24"/>
  <c r="AV137" i="24"/>
  <c r="BK136" i="24"/>
  <c r="BK135" i="24"/>
  <c r="BK134" i="24"/>
  <c r="BK133" i="24"/>
  <c r="BK132" i="24"/>
  <c r="BK131" i="24"/>
  <c r="BK130" i="24"/>
  <c r="BK129" i="24"/>
  <c r="BK128" i="24"/>
  <c r="BK127" i="24"/>
  <c r="BF145" i="24"/>
  <c r="BF144" i="24"/>
  <c r="BF142" i="24"/>
  <c r="BF140" i="24"/>
  <c r="AV138" i="24"/>
  <c r="BA137" i="24"/>
  <c r="BA128" i="24"/>
  <c r="BA127" i="24"/>
  <c r="BF126" i="24"/>
  <c r="BF125" i="24"/>
  <c r="BF124" i="24"/>
  <c r="BF123" i="24"/>
  <c r="BF122" i="24"/>
  <c r="BF138" i="24"/>
  <c r="BK137" i="24"/>
  <c r="BA135" i="24"/>
  <c r="BA133" i="24"/>
  <c r="BA131" i="24"/>
  <c r="BA129" i="24"/>
  <c r="BF121" i="24"/>
  <c r="BA145" i="24"/>
  <c r="BK143" i="24"/>
  <c r="BK141" i="24"/>
  <c r="AV143" i="24"/>
  <c r="AV141" i="24"/>
  <c r="BK139" i="24"/>
  <c r="BF146" i="24"/>
  <c r="BF143" i="24"/>
  <c r="BF141" i="24"/>
  <c r="AV139" i="24"/>
  <c r="BF139" i="24"/>
  <c r="BA136" i="24"/>
  <c r="BA134" i="24"/>
  <c r="BA132" i="24"/>
  <c r="BA130" i="24"/>
  <c r="BF128" i="24"/>
  <c r="BF127" i="24"/>
  <c r="AV127" i="24"/>
  <c r="BK142" i="24"/>
  <c r="AV126" i="24"/>
  <c r="AV125" i="24"/>
  <c r="AV124" i="24"/>
  <c r="AV123" i="24"/>
  <c r="AV122" i="24"/>
  <c r="AV119" i="24"/>
  <c r="BK118" i="24"/>
  <c r="BK117" i="24"/>
  <c r="BK116" i="24"/>
  <c r="BK115" i="24"/>
  <c r="BK114" i="24"/>
  <c r="BK113" i="24"/>
  <c r="BK112" i="24"/>
  <c r="BK111" i="24"/>
  <c r="BK110" i="24"/>
  <c r="BA109" i="24"/>
  <c r="AV144" i="24"/>
  <c r="BF135" i="24"/>
  <c r="BF131" i="24"/>
  <c r="AV121" i="24"/>
  <c r="BK119" i="24"/>
  <c r="BA146" i="24"/>
  <c r="BK140" i="24"/>
  <c r="BF134" i="24"/>
  <c r="BF130" i="24"/>
  <c r="BF120" i="24"/>
  <c r="BA118" i="24"/>
  <c r="BA117" i="24"/>
  <c r="BA116" i="24"/>
  <c r="BA115" i="24"/>
  <c r="AV142" i="24"/>
  <c r="BA119" i="24"/>
  <c r="AV120" i="24"/>
  <c r="BK144" i="24"/>
  <c r="BF136" i="24"/>
  <c r="BF132" i="24"/>
  <c r="BK121" i="24"/>
  <c r="BA121" i="24"/>
  <c r="BK120" i="24"/>
  <c r="BF119" i="24"/>
  <c r="BA120" i="24"/>
  <c r="AV118" i="24"/>
  <c r="AV117" i="24"/>
  <c r="AV116" i="24"/>
  <c r="AV115" i="24"/>
  <c r="AV114" i="24"/>
  <c r="AV113" i="24"/>
  <c r="BF129" i="24"/>
  <c r="BA126" i="24"/>
  <c r="BK123" i="24"/>
  <c r="BF114" i="24"/>
  <c r="BF113" i="24"/>
  <c r="AV109" i="24"/>
  <c r="BF106" i="24"/>
  <c r="BA123" i="24"/>
  <c r="BF117" i="24"/>
  <c r="BF115" i="24"/>
  <c r="BF112" i="24"/>
  <c r="AV112" i="24"/>
  <c r="BF111" i="24"/>
  <c r="AV111" i="24"/>
  <c r="BA108" i="24"/>
  <c r="BA107" i="24"/>
  <c r="BA105" i="24"/>
  <c r="BA104" i="24"/>
  <c r="BA103" i="24"/>
  <c r="BA102" i="24"/>
  <c r="BA101" i="24"/>
  <c r="BK125" i="24"/>
  <c r="BA114" i="24"/>
  <c r="BA113" i="24"/>
  <c r="BF110" i="24"/>
  <c r="AV106" i="24"/>
  <c r="BF100" i="24"/>
  <c r="BF99" i="24"/>
  <c r="BF98" i="24"/>
  <c r="BF133" i="24"/>
  <c r="BA125" i="24"/>
  <c r="BK122" i="24"/>
  <c r="AV110" i="24"/>
  <c r="BK109" i="24"/>
  <c r="BK106" i="24"/>
  <c r="AV140" i="24"/>
  <c r="BA122" i="24"/>
  <c r="BA112" i="24"/>
  <c r="BA111" i="24"/>
  <c r="BF108" i="24"/>
  <c r="BF107" i="24"/>
  <c r="BF105" i="24"/>
  <c r="BF104" i="24"/>
  <c r="BF103" i="24"/>
  <c r="BF102" i="24"/>
  <c r="BF101" i="24"/>
  <c r="BA124" i="24"/>
  <c r="BA110" i="24"/>
  <c r="AV108" i="24"/>
  <c r="AV107" i="24"/>
  <c r="AV105" i="24"/>
  <c r="AV104" i="24"/>
  <c r="AV103" i="24"/>
  <c r="AV102" i="24"/>
  <c r="AV101" i="24"/>
  <c r="BK126" i="24"/>
  <c r="BF109" i="24"/>
  <c r="BK108" i="24"/>
  <c r="BK107" i="24"/>
  <c r="BK105" i="24"/>
  <c r="BK104" i="24"/>
  <c r="BK103" i="24"/>
  <c r="BK102" i="24"/>
  <c r="BK101" i="24"/>
  <c r="BA100" i="24"/>
  <c r="BA99" i="24"/>
  <c r="BK138" i="24"/>
  <c r="BK96" i="24"/>
  <c r="BK95" i="24"/>
  <c r="BK94" i="24"/>
  <c r="BK93" i="24"/>
  <c r="BK92" i="24"/>
  <c r="BA91" i="24"/>
  <c r="BA90" i="24"/>
  <c r="BA89" i="24"/>
  <c r="BA87" i="24"/>
  <c r="BA86" i="24"/>
  <c r="BA85" i="24"/>
  <c r="BA84" i="24"/>
  <c r="BA83" i="24"/>
  <c r="BA106" i="24"/>
  <c r="BA96" i="24"/>
  <c r="BA95" i="24"/>
  <c r="BA94" i="24"/>
  <c r="BA93" i="24"/>
  <c r="BA92" i="24"/>
  <c r="BK88" i="24"/>
  <c r="BK124" i="24"/>
  <c r="AV99" i="24"/>
  <c r="AV97" i="24"/>
  <c r="BF91" i="24"/>
  <c r="BF90" i="24"/>
  <c r="BF89" i="24"/>
  <c r="BF87" i="24"/>
  <c r="BF86" i="24"/>
  <c r="BF85" i="24"/>
  <c r="AV100" i="24"/>
  <c r="BF96" i="24"/>
  <c r="BF95" i="24"/>
  <c r="BF94" i="24"/>
  <c r="BF93" i="24"/>
  <c r="BF92" i="24"/>
  <c r="AV91" i="24"/>
  <c r="AV90" i="24"/>
  <c r="AV89" i="24"/>
  <c r="AV87" i="24"/>
  <c r="BF118" i="24"/>
  <c r="BK98" i="24"/>
  <c r="BA98" i="24"/>
  <c r="BA97" i="24"/>
  <c r="BK91" i="24"/>
  <c r="BK90" i="24"/>
  <c r="BK89" i="24"/>
  <c r="BK87" i="24"/>
  <c r="BK86" i="24"/>
  <c r="BF116" i="24"/>
  <c r="AV96" i="24"/>
  <c r="AV95" i="24"/>
  <c r="AV94" i="24"/>
  <c r="AV93" i="24"/>
  <c r="AV92" i="24"/>
  <c r="BF88" i="24"/>
  <c r="BF97" i="24"/>
  <c r="BK84" i="24"/>
  <c r="BK83" i="24"/>
  <c r="BF82" i="24"/>
  <c r="BK81" i="24"/>
  <c r="BF80" i="24"/>
  <c r="BA78" i="24"/>
  <c r="BA77" i="24"/>
  <c r="BA76" i="24"/>
  <c r="BA75" i="24"/>
  <c r="BA74" i="24"/>
  <c r="AV85" i="24"/>
  <c r="BF84" i="24"/>
  <c r="AV84" i="24"/>
  <c r="BF83" i="24"/>
  <c r="AV83" i="24"/>
  <c r="BF78" i="24"/>
  <c r="BF77" i="24"/>
  <c r="BF76" i="24"/>
  <c r="BF75" i="24"/>
  <c r="AV98" i="24"/>
  <c r="BK82" i="24"/>
  <c r="BF81" i="24"/>
  <c r="BK80" i="24"/>
  <c r="BA79" i="24"/>
  <c r="BK73" i="24"/>
  <c r="BK72" i="24"/>
  <c r="BK99" i="24"/>
  <c r="BA82" i="24"/>
  <c r="AV81" i="24"/>
  <c r="BA80" i="24"/>
  <c r="BK78" i="24"/>
  <c r="BK77" i="24"/>
  <c r="BK76" i="24"/>
  <c r="BK75" i="24"/>
  <c r="BK74" i="24"/>
  <c r="BF73" i="24"/>
  <c r="AV73" i="24"/>
  <c r="BF72" i="24"/>
  <c r="BK71" i="24"/>
  <c r="BK70" i="24"/>
  <c r="BA88" i="24"/>
  <c r="BK85" i="24"/>
  <c r="AV74" i="24"/>
  <c r="AV69" i="24"/>
  <c r="AV68" i="24"/>
  <c r="AV67" i="24"/>
  <c r="AV66" i="24"/>
  <c r="AV65" i="24"/>
  <c r="AV64" i="24"/>
  <c r="AV63" i="24"/>
  <c r="AV62" i="24"/>
  <c r="AV61" i="24"/>
  <c r="AV60" i="24"/>
  <c r="AV88" i="24"/>
  <c r="AV82" i="24"/>
  <c r="BF74" i="24"/>
  <c r="BA73" i="24"/>
  <c r="BF71" i="24"/>
  <c r="BK69" i="24"/>
  <c r="BK68" i="24"/>
  <c r="BK67" i="24"/>
  <c r="BA81" i="24"/>
  <c r="AV78" i="24"/>
  <c r="AV77" i="24"/>
  <c r="AV76" i="24"/>
  <c r="AV75" i="24"/>
  <c r="BA72" i="24"/>
  <c r="AV71" i="24"/>
  <c r="BF70" i="24"/>
  <c r="BK97" i="24"/>
  <c r="AV86" i="24"/>
  <c r="AV79" i="24"/>
  <c r="BA69" i="24"/>
  <c r="BA68" i="24"/>
  <c r="BA67" i="24"/>
  <c r="BA66" i="24"/>
  <c r="BA65" i="24"/>
  <c r="BA64" i="24"/>
  <c r="BK100" i="24"/>
  <c r="AV70" i="24"/>
  <c r="AV80" i="24"/>
  <c r="AV72" i="24"/>
  <c r="BF59" i="24"/>
  <c r="AV59" i="24"/>
  <c r="BA58" i="24"/>
  <c r="AV55" i="24"/>
  <c r="AV53" i="24"/>
  <c r="BF47" i="24"/>
  <c r="BF46" i="24"/>
  <c r="BF45" i="24"/>
  <c r="BF44" i="24"/>
  <c r="BF42" i="24"/>
  <c r="BF40" i="24"/>
  <c r="BF66" i="24"/>
  <c r="BF65" i="24"/>
  <c r="BF64" i="24"/>
  <c r="BF63" i="24"/>
  <c r="BA62" i="24"/>
  <c r="BK61" i="24"/>
  <c r="BA61" i="24"/>
  <c r="BK60" i="24"/>
  <c r="BA60" i="24"/>
  <c r="BK55" i="24"/>
  <c r="BF69" i="24"/>
  <c r="BF68" i="24"/>
  <c r="BK62" i="24"/>
  <c r="BF57" i="24"/>
  <c r="BF56" i="24"/>
  <c r="BK59" i="24"/>
  <c r="BA55" i="24"/>
  <c r="BA53" i="24"/>
  <c r="BK47" i="24"/>
  <c r="BK46" i="24"/>
  <c r="BK45" i="24"/>
  <c r="BK44" i="24"/>
  <c r="BK42" i="24"/>
  <c r="BK40" i="24"/>
  <c r="BK39" i="24"/>
  <c r="BK38" i="24"/>
  <c r="BK37" i="24"/>
  <c r="BK36" i="24"/>
  <c r="BK79" i="24"/>
  <c r="BF67" i="24"/>
  <c r="BA59" i="24"/>
  <c r="BF58" i="24"/>
  <c r="AV58" i="24"/>
  <c r="AV57" i="24"/>
  <c r="AV56" i="24"/>
  <c r="AV54" i="24"/>
  <c r="AV52" i="24"/>
  <c r="AV51" i="24"/>
  <c r="AV50" i="24"/>
  <c r="AV49" i="24"/>
  <c r="AV48" i="24"/>
  <c r="BF43" i="24"/>
  <c r="BF41" i="24"/>
  <c r="BF79" i="24"/>
  <c r="BA70" i="24"/>
  <c r="BA63" i="24"/>
  <c r="BF62" i="24"/>
  <c r="BF61" i="24"/>
  <c r="BF60" i="24"/>
  <c r="BK57" i="24"/>
  <c r="BK56" i="24"/>
  <c r="BK54" i="24"/>
  <c r="BK52" i="24"/>
  <c r="BK51" i="24"/>
  <c r="BK50" i="24"/>
  <c r="BK49" i="24"/>
  <c r="BK48" i="24"/>
  <c r="BA47" i="24"/>
  <c r="BA46" i="24"/>
  <c r="BA45" i="24"/>
  <c r="BA44" i="24"/>
  <c r="BA71" i="24"/>
  <c r="BF55" i="24"/>
  <c r="BF53" i="24"/>
  <c r="BK66" i="24"/>
  <c r="BK65" i="24"/>
  <c r="BK64" i="24"/>
  <c r="BK63" i="24"/>
  <c r="BK58" i="24"/>
  <c r="BA57" i="24"/>
  <c r="BA56" i="24"/>
  <c r="BA54" i="24"/>
  <c r="BA52" i="24"/>
  <c r="BA51" i="24"/>
  <c r="BA50" i="24"/>
  <c r="BA49" i="24"/>
  <c r="BA48" i="24"/>
  <c r="BK43" i="24"/>
  <c r="BK41" i="24"/>
  <c r="AV43" i="24"/>
  <c r="BA39" i="24"/>
  <c r="AV35" i="24"/>
  <c r="AV34" i="24"/>
  <c r="AV33" i="24"/>
  <c r="AV32" i="24"/>
  <c r="AV30" i="24"/>
  <c r="AV28" i="24"/>
  <c r="AV27" i="24"/>
  <c r="AV26" i="24"/>
  <c r="AV25" i="24"/>
  <c r="AV24" i="24"/>
  <c r="BF19" i="24"/>
  <c r="BF49" i="24"/>
  <c r="BA41" i="24"/>
  <c r="BA40" i="24"/>
  <c r="BA38" i="24"/>
  <c r="BF37" i="24"/>
  <c r="BA36" i="24"/>
  <c r="AV47" i="24"/>
  <c r="AV45" i="24"/>
  <c r="BA42" i="24"/>
  <c r="AV37" i="24"/>
  <c r="BA35" i="24"/>
  <c r="BA34" i="24"/>
  <c r="BA33" i="24"/>
  <c r="BA32" i="24"/>
  <c r="BA30" i="24"/>
  <c r="BA28" i="24"/>
  <c r="BA27" i="24"/>
  <c r="BA26" i="24"/>
  <c r="BA25" i="24"/>
  <c r="BA24" i="24"/>
  <c r="BK19" i="24"/>
  <c r="BK17" i="24"/>
  <c r="BF54" i="24"/>
  <c r="AV41" i="24"/>
  <c r="BF39" i="24"/>
  <c r="AV39" i="24"/>
  <c r="AV31" i="24"/>
  <c r="AV29" i="24"/>
  <c r="BF23" i="24"/>
  <c r="BF22" i="24"/>
  <c r="BF21" i="24"/>
  <c r="BF20" i="24"/>
  <c r="BF18" i="24"/>
  <c r="BK53" i="24"/>
  <c r="BF48" i="24"/>
  <c r="BA43" i="24"/>
  <c r="AV40" i="24"/>
  <c r="BK31" i="24"/>
  <c r="BK29" i="24"/>
  <c r="BA19" i="24"/>
  <c r="BA17" i="24"/>
  <c r="BF52" i="24"/>
  <c r="BF51" i="24"/>
  <c r="BF50" i="24"/>
  <c r="AV42" i="24"/>
  <c r="BF38" i="24"/>
  <c r="BA37" i="24"/>
  <c r="BF36" i="24"/>
  <c r="BF35" i="24"/>
  <c r="BF34" i="24"/>
  <c r="BF33" i="24"/>
  <c r="BF32" i="24"/>
  <c r="BF30" i="24"/>
  <c r="BF28" i="24"/>
  <c r="AV46" i="24"/>
  <c r="AV44" i="24"/>
  <c r="AV38" i="24"/>
  <c r="AV36" i="24"/>
  <c r="BA31" i="24"/>
  <c r="BA29" i="24"/>
  <c r="BK23" i="24"/>
  <c r="BK22" i="24"/>
  <c r="BK21" i="24"/>
  <c r="BK20" i="24"/>
  <c r="BK18" i="24"/>
  <c r="BK35" i="24"/>
  <c r="BK34" i="24"/>
  <c r="BK33" i="24"/>
  <c r="BK32" i="24"/>
  <c r="BA7" i="24"/>
  <c r="BA5" i="24"/>
  <c r="BF31" i="24"/>
  <c r="BF27" i="24"/>
  <c r="BF25" i="24"/>
  <c r="BA23" i="24"/>
  <c r="BA21" i="24"/>
  <c r="BK13" i="24"/>
  <c r="BF12" i="24"/>
  <c r="AV11" i="24"/>
  <c r="AV10" i="24"/>
  <c r="AV9" i="24"/>
  <c r="AV8" i="24"/>
  <c r="AV6" i="24"/>
  <c r="AV4" i="24"/>
  <c r="O41" i="24" s="1"/>
  <c r="BA18" i="24"/>
  <c r="AV16" i="24"/>
  <c r="AV15" i="24"/>
  <c r="AV14" i="24"/>
  <c r="BA13" i="24"/>
  <c r="AV12" i="24"/>
  <c r="BK11" i="24"/>
  <c r="BK10" i="24"/>
  <c r="BK9" i="24"/>
  <c r="BK8" i="24"/>
  <c r="BK6" i="24"/>
  <c r="BK4" i="24"/>
  <c r="O44" i="24" s="1"/>
  <c r="BK26" i="24"/>
  <c r="BK24" i="24"/>
  <c r="AV23" i="24"/>
  <c r="AV21" i="24"/>
  <c r="BF16" i="24"/>
  <c r="BF15" i="24"/>
  <c r="BF14" i="24"/>
  <c r="BF7" i="24"/>
  <c r="BF5" i="24"/>
  <c r="BK28" i="24"/>
  <c r="AV18" i="24"/>
  <c r="BA11" i="24"/>
  <c r="BA10" i="24"/>
  <c r="BA9" i="24"/>
  <c r="BA8" i="24"/>
  <c r="BA6" i="24"/>
  <c r="BA4" i="24"/>
  <c r="O42" i="24" s="1"/>
  <c r="BF26" i="24"/>
  <c r="BF24" i="24"/>
  <c r="BA22" i="24"/>
  <c r="BA20" i="24"/>
  <c r="BF13" i="24"/>
  <c r="BK12" i="24"/>
  <c r="AV7" i="24"/>
  <c r="AV5" i="24"/>
  <c r="BK30" i="24"/>
  <c r="AV19" i="24"/>
  <c r="BF17" i="24"/>
  <c r="AV17" i="24"/>
  <c r="AV13" i="24"/>
  <c r="BA12" i="24"/>
  <c r="BK7" i="24"/>
  <c r="BK5" i="24"/>
  <c r="BF29" i="24"/>
  <c r="BK27" i="24"/>
  <c r="BK25" i="24"/>
  <c r="AV22" i="24"/>
  <c r="AV20" i="24"/>
  <c r="BK16" i="24"/>
  <c r="BA16" i="24"/>
  <c r="BK15" i="24"/>
  <c r="BA15" i="24"/>
  <c r="BK14" i="24"/>
  <c r="BA14" i="24"/>
  <c r="BF11" i="24"/>
  <c r="BF10" i="24"/>
  <c r="BF9" i="24"/>
  <c r="BF8" i="24"/>
  <c r="BF6" i="24"/>
  <c r="BF4" i="24"/>
  <c r="O43" i="24" s="1"/>
  <c r="AF24" i="24"/>
  <c r="AF36" i="24"/>
  <c r="O106" i="31" l="1"/>
  <c r="P80" i="31"/>
  <c r="O7" i="29"/>
  <c r="O6" i="29"/>
  <c r="O8" i="31"/>
  <c r="O5" i="29"/>
  <c r="O6" i="31"/>
  <c r="O7" i="24"/>
  <c r="O8" i="29"/>
  <c r="O5" i="31"/>
  <c r="O7" i="31"/>
  <c r="O6" i="24"/>
  <c r="O7" i="26"/>
  <c r="O6" i="25"/>
  <c r="O6" i="26"/>
  <c r="O5" i="24"/>
  <c r="O7" i="25"/>
  <c r="O8" i="26"/>
  <c r="O5" i="26"/>
  <c r="O8" i="25"/>
  <c r="O8" i="24"/>
  <c r="O5" i="25"/>
  <c r="P98" i="31"/>
  <c r="U98" i="31" s="1"/>
  <c r="AJ71" i="31"/>
  <c r="O107" i="31"/>
  <c r="O98" i="31"/>
  <c r="E8" i="31"/>
  <c r="O70" i="31"/>
  <c r="O88" i="31"/>
  <c r="O89" i="31"/>
  <c r="O97" i="31"/>
  <c r="O79" i="31"/>
  <c r="AJ19" i="31"/>
  <c r="O71" i="31"/>
  <c r="O80" i="31"/>
  <c r="I137" i="31"/>
  <c r="I145" i="31" s="1"/>
  <c r="AG26" i="22" s="1"/>
  <c r="Z43" i="4" s="1"/>
  <c r="K43" i="4" s="1"/>
  <c r="F137" i="31"/>
  <c r="F145" i="31" s="1"/>
  <c r="AD26" i="22" s="1"/>
  <c r="P137" i="31"/>
  <c r="F119" i="31"/>
  <c r="F127" i="31" s="1"/>
  <c r="AD25" i="22" s="1"/>
  <c r="G137" i="31"/>
  <c r="G145" i="31" s="1"/>
  <c r="AE26" i="22" s="1"/>
  <c r="X43" i="4" s="1"/>
  <c r="I43" i="4" s="1"/>
  <c r="K137" i="31"/>
  <c r="K145" i="31" s="1"/>
  <c r="J137" i="31"/>
  <c r="J145" i="31" s="1"/>
  <c r="O137" i="31"/>
  <c r="H137" i="31"/>
  <c r="H145" i="31" s="1"/>
  <c r="AF26" i="22" s="1"/>
  <c r="Y43" i="4" s="1"/>
  <c r="J43" i="4" s="1"/>
  <c r="J119" i="31"/>
  <c r="J127" i="31" s="1"/>
  <c r="O119" i="31"/>
  <c r="K119" i="31"/>
  <c r="K127" i="31" s="1"/>
  <c r="I119" i="31"/>
  <c r="I127" i="31" s="1"/>
  <c r="AG25" i="22" s="1"/>
  <c r="Z42" i="4" s="1"/>
  <c r="G119" i="31"/>
  <c r="G127" i="31" s="1"/>
  <c r="AE25" i="22" s="1"/>
  <c r="X42" i="4" s="1"/>
  <c r="H119" i="31"/>
  <c r="H127" i="31" s="1"/>
  <c r="AF25" i="22" s="1"/>
  <c r="Y42" i="4" s="1"/>
  <c r="AG55" i="31"/>
  <c r="H56" i="31"/>
  <c r="Z32" i="31"/>
  <c r="Z30" i="31"/>
  <c r="G31" i="31"/>
  <c r="H30" i="31"/>
  <c r="AJ88" i="31"/>
  <c r="E18" i="31"/>
  <c r="AG20" i="31"/>
  <c r="Z19" i="31"/>
  <c r="H5" i="31"/>
  <c r="P7" i="31"/>
  <c r="Z7" i="31"/>
  <c r="P5" i="31"/>
  <c r="V5" i="31" s="1"/>
  <c r="Z6" i="31"/>
  <c r="G8" i="31"/>
  <c r="AG8" i="31"/>
  <c r="G5" i="31"/>
  <c r="E7" i="31"/>
  <c r="G6" i="31"/>
  <c r="AJ5" i="31"/>
  <c r="AG7" i="31"/>
  <c r="AG5" i="31"/>
  <c r="Z8" i="31"/>
  <c r="P70" i="31"/>
  <c r="E6" i="31"/>
  <c r="H7" i="31"/>
  <c r="AJ6" i="31"/>
  <c r="P71" i="31"/>
  <c r="I70" i="31"/>
  <c r="I5" i="31"/>
  <c r="I8" i="31"/>
  <c r="Z5" i="31"/>
  <c r="H8" i="31"/>
  <c r="AG6" i="31"/>
  <c r="I7" i="31"/>
  <c r="AJ8" i="31"/>
  <c r="AG71" i="31"/>
  <c r="I6" i="31"/>
  <c r="AJ7" i="31"/>
  <c r="I55" i="31"/>
  <c r="G55" i="31"/>
  <c r="G53" i="31"/>
  <c r="AJ54" i="31"/>
  <c r="P53" i="31"/>
  <c r="V53" i="31" s="1"/>
  <c r="Z54" i="31"/>
  <c r="G56" i="31"/>
  <c r="AG56" i="31"/>
  <c r="I53" i="31"/>
  <c r="P56" i="31"/>
  <c r="U56" i="31" s="1"/>
  <c r="AG107" i="31"/>
  <c r="AJ53" i="31"/>
  <c r="AG53" i="31"/>
  <c r="I106" i="31"/>
  <c r="P107" i="31"/>
  <c r="AJ107" i="31"/>
  <c r="I56" i="31"/>
  <c r="P54" i="31"/>
  <c r="T54" i="31" s="1"/>
  <c r="P41" i="31"/>
  <c r="P44" i="31"/>
  <c r="U44" i="31" s="1"/>
  <c r="AJ97" i="31"/>
  <c r="P97" i="31"/>
  <c r="E41" i="31"/>
  <c r="E98" i="31"/>
  <c r="H43" i="31"/>
  <c r="AG97" i="31"/>
  <c r="I41" i="31"/>
  <c r="Z42" i="31"/>
  <c r="H98" i="31"/>
  <c r="E42" i="31"/>
  <c r="E44" i="31"/>
  <c r="AJ32" i="31"/>
  <c r="Z31" i="31"/>
  <c r="H29" i="31"/>
  <c r="G32" i="31"/>
  <c r="P30" i="31"/>
  <c r="T30" i="31" s="1"/>
  <c r="AJ30" i="31"/>
  <c r="AG31" i="31"/>
  <c r="E29" i="31"/>
  <c r="AN36" i="31" s="1"/>
  <c r="AO36" i="31" s="1"/>
  <c r="E88" i="31"/>
  <c r="T92" i="31" s="1"/>
  <c r="P31" i="31"/>
  <c r="T31" i="31" s="1"/>
  <c r="AJ29" i="31"/>
  <c r="P29" i="31"/>
  <c r="V29" i="31" s="1"/>
  <c r="E30" i="31"/>
  <c r="E32" i="31"/>
  <c r="P89" i="31"/>
  <c r="P88" i="31"/>
  <c r="U88" i="31" s="1"/>
  <c r="E89" i="31"/>
  <c r="P32" i="31"/>
  <c r="AG89" i="31"/>
  <c r="G20" i="31"/>
  <c r="AJ20" i="31"/>
  <c r="H17" i="31"/>
  <c r="P19" i="31"/>
  <c r="G19" i="31"/>
  <c r="AG79" i="31"/>
  <c r="AG80" i="31"/>
  <c r="P79" i="31"/>
  <c r="U79" i="31" s="1"/>
  <c r="H20" i="31"/>
  <c r="AJ80" i="31"/>
  <c r="Z79" i="31"/>
  <c r="Z20" i="31"/>
  <c r="P20" i="31"/>
  <c r="V20" i="31" s="1"/>
  <c r="I17" i="31"/>
  <c r="P18" i="31"/>
  <c r="V18" i="31" s="1"/>
  <c r="E17" i="31"/>
  <c r="AN24" i="31" s="1"/>
  <c r="AO24" i="31" s="1"/>
  <c r="E19" i="31"/>
  <c r="H6" i="31"/>
  <c r="K5" i="31"/>
  <c r="J5" i="31"/>
  <c r="F5" i="31"/>
  <c r="Z70" i="31"/>
  <c r="G70" i="31"/>
  <c r="G71" i="31"/>
  <c r="P8" i="31"/>
  <c r="U8" i="31" s="1"/>
  <c r="F8" i="31"/>
  <c r="K8" i="31"/>
  <c r="J8" i="31"/>
  <c r="I71" i="31"/>
  <c r="Z71" i="31"/>
  <c r="J6" i="31"/>
  <c r="F7" i="31"/>
  <c r="J70" i="31"/>
  <c r="F70" i="31"/>
  <c r="K70" i="31"/>
  <c r="H70" i="31"/>
  <c r="E5" i="31"/>
  <c r="P6" i="31"/>
  <c r="G7" i="31"/>
  <c r="AG70" i="31"/>
  <c r="E70" i="31"/>
  <c r="J7" i="31"/>
  <c r="K7" i="31"/>
  <c r="F71" i="31"/>
  <c r="K71" i="31"/>
  <c r="J71" i="31"/>
  <c r="AJ70" i="31"/>
  <c r="H71" i="31"/>
  <c r="F6" i="31"/>
  <c r="K6" i="31"/>
  <c r="E71" i="31"/>
  <c r="G107" i="31"/>
  <c r="E55" i="31"/>
  <c r="Z53" i="31"/>
  <c r="AG106" i="31"/>
  <c r="H106" i="31"/>
  <c r="H53" i="31"/>
  <c r="G54" i="31"/>
  <c r="P106" i="31"/>
  <c r="V106" i="31" s="1"/>
  <c r="AJ106" i="31"/>
  <c r="G106" i="31"/>
  <c r="H54" i="31"/>
  <c r="AJ56" i="31"/>
  <c r="E54" i="31"/>
  <c r="Z107" i="31"/>
  <c r="I107" i="31"/>
  <c r="H55" i="31"/>
  <c r="E53" i="31"/>
  <c r="Z56" i="31"/>
  <c r="E106" i="31"/>
  <c r="AG54" i="31"/>
  <c r="AJ55" i="31"/>
  <c r="I54" i="31"/>
  <c r="J56" i="31"/>
  <c r="K56" i="31"/>
  <c r="F56" i="31"/>
  <c r="J55" i="31"/>
  <c r="K55" i="31"/>
  <c r="E107" i="31"/>
  <c r="F107" i="31"/>
  <c r="K107" i="31"/>
  <c r="J107" i="31"/>
  <c r="Z55" i="31"/>
  <c r="P55" i="31"/>
  <c r="U55" i="31" s="1"/>
  <c r="H107" i="31"/>
  <c r="E56" i="31"/>
  <c r="F106" i="31"/>
  <c r="K106" i="31"/>
  <c r="J106" i="31"/>
  <c r="Z106" i="31"/>
  <c r="J54" i="31"/>
  <c r="F55" i="31"/>
  <c r="J53" i="31"/>
  <c r="F53" i="31"/>
  <c r="K53" i="31"/>
  <c r="F54" i="31"/>
  <c r="K54" i="31"/>
  <c r="F97" i="31"/>
  <c r="K97" i="31"/>
  <c r="J97" i="31"/>
  <c r="AJ98" i="31"/>
  <c r="J44" i="31"/>
  <c r="K44" i="31"/>
  <c r="T44" i="31"/>
  <c r="Z44" i="31"/>
  <c r="G41" i="31"/>
  <c r="E43" i="31"/>
  <c r="AG41" i="31"/>
  <c r="AJ42" i="31"/>
  <c r="G44" i="31"/>
  <c r="AG44" i="31"/>
  <c r="I98" i="31"/>
  <c r="Z41" i="31"/>
  <c r="AJ41" i="31"/>
  <c r="I43" i="31"/>
  <c r="AG98" i="31"/>
  <c r="E97" i="31"/>
  <c r="P43" i="31"/>
  <c r="V43" i="31" s="1"/>
  <c r="T41" i="31"/>
  <c r="U41" i="31"/>
  <c r="V41" i="31"/>
  <c r="AG42" i="31"/>
  <c r="H41" i="31"/>
  <c r="H44" i="31"/>
  <c r="G98" i="31"/>
  <c r="G97" i="31"/>
  <c r="AG43" i="31"/>
  <c r="AJ44" i="31"/>
  <c r="Z98" i="31"/>
  <c r="F44" i="31"/>
  <c r="Z43" i="31"/>
  <c r="H42" i="31"/>
  <c r="I97" i="31"/>
  <c r="H97" i="31"/>
  <c r="P42" i="31"/>
  <c r="T42" i="31" s="1"/>
  <c r="F43" i="31"/>
  <c r="K43" i="31"/>
  <c r="J43" i="31"/>
  <c r="AJ43" i="31"/>
  <c r="I44" i="31"/>
  <c r="J98" i="31"/>
  <c r="K98" i="31"/>
  <c r="F98" i="31"/>
  <c r="Z97" i="31"/>
  <c r="F41" i="31"/>
  <c r="J41" i="31"/>
  <c r="K41" i="31"/>
  <c r="F42" i="31"/>
  <c r="K42" i="31"/>
  <c r="J42" i="31"/>
  <c r="I42" i="31"/>
  <c r="G42" i="31"/>
  <c r="G43" i="31"/>
  <c r="G29" i="31"/>
  <c r="I29" i="31"/>
  <c r="G89" i="31"/>
  <c r="Z89" i="31"/>
  <c r="Z92" i="31" s="1"/>
  <c r="AA92" i="31" s="1"/>
  <c r="H32" i="31"/>
  <c r="J31" i="31"/>
  <c r="K31" i="31"/>
  <c r="F31" i="31"/>
  <c r="I89" i="31"/>
  <c r="AG32" i="31"/>
  <c r="H31" i="31"/>
  <c r="T29" i="31"/>
  <c r="U31" i="31"/>
  <c r="V30" i="31"/>
  <c r="K88" i="31"/>
  <c r="J88" i="31"/>
  <c r="F88" i="31"/>
  <c r="H88" i="31"/>
  <c r="V32" i="31"/>
  <c r="U32" i="31"/>
  <c r="T32" i="31"/>
  <c r="Z88" i="31"/>
  <c r="G88" i="31"/>
  <c r="I31" i="31"/>
  <c r="AJ31" i="31"/>
  <c r="Z29" i="31"/>
  <c r="K29" i="31"/>
  <c r="J29" i="31"/>
  <c r="F29" i="31"/>
  <c r="AG88" i="31"/>
  <c r="H89" i="31"/>
  <c r="H92" i="31" s="1"/>
  <c r="I30" i="31"/>
  <c r="AG30" i="31"/>
  <c r="I32" i="31"/>
  <c r="J32" i="31"/>
  <c r="K32" i="31"/>
  <c r="F32" i="31"/>
  <c r="E31" i="31"/>
  <c r="G30" i="31"/>
  <c r="AG29" i="31"/>
  <c r="J30" i="31"/>
  <c r="K30" i="31"/>
  <c r="F30" i="31"/>
  <c r="J89" i="31"/>
  <c r="J92" i="31" s="1"/>
  <c r="K89" i="31"/>
  <c r="K92" i="31" s="1"/>
  <c r="F89" i="31"/>
  <c r="AJ89" i="31"/>
  <c r="AJ92" i="31" s="1"/>
  <c r="AK92" i="31" s="1"/>
  <c r="I88" i="31"/>
  <c r="G79" i="31"/>
  <c r="G80" i="31"/>
  <c r="H80" i="31"/>
  <c r="I20" i="31"/>
  <c r="G17" i="31"/>
  <c r="P17" i="31"/>
  <c r="V17" i="31" s="1"/>
  <c r="E80" i="31"/>
  <c r="H18" i="31"/>
  <c r="I19" i="31"/>
  <c r="AJ18" i="31"/>
  <c r="I80" i="31"/>
  <c r="F18" i="31"/>
  <c r="H19" i="31"/>
  <c r="K18" i="31"/>
  <c r="E79" i="31"/>
  <c r="U80" i="31"/>
  <c r="V80" i="31"/>
  <c r="T80" i="31"/>
  <c r="Z18" i="31"/>
  <c r="Z17" i="31"/>
  <c r="Z24" i="31" s="1"/>
  <c r="AA24" i="31" s="1"/>
  <c r="AG18" i="31"/>
  <c r="T19" i="31"/>
  <c r="U19" i="31"/>
  <c r="V19" i="31"/>
  <c r="F20" i="31"/>
  <c r="J20" i="31"/>
  <c r="K20" i="31"/>
  <c r="K17" i="31"/>
  <c r="K24" i="31" s="1"/>
  <c r="J17" i="31"/>
  <c r="AG19" i="31"/>
  <c r="J18" i="31"/>
  <c r="F19" i="31"/>
  <c r="J19" i="31"/>
  <c r="K19" i="31"/>
  <c r="J80" i="31"/>
  <c r="F80" i="31"/>
  <c r="K80" i="31"/>
  <c r="K79" i="31"/>
  <c r="F79" i="31"/>
  <c r="J79" i="31"/>
  <c r="Z80" i="31"/>
  <c r="AJ79" i="31"/>
  <c r="G18" i="31"/>
  <c r="AG17" i="31"/>
  <c r="AJ17" i="31"/>
  <c r="AJ24" i="31" s="1"/>
  <c r="AK24" i="31" s="1"/>
  <c r="E20" i="31"/>
  <c r="U18" i="31"/>
  <c r="H79" i="31"/>
  <c r="I79" i="31"/>
  <c r="I18" i="31"/>
  <c r="I24" i="31" s="1"/>
  <c r="F17" i="31"/>
  <c r="AZ102" i="1"/>
  <c r="P137" i="29"/>
  <c r="P137" i="26"/>
  <c r="P119" i="26"/>
  <c r="F119" i="29"/>
  <c r="F127" i="29" s="1"/>
  <c r="AS25" i="22" s="1"/>
  <c r="G119" i="29"/>
  <c r="G127" i="29" s="1"/>
  <c r="AT25" i="22" s="1"/>
  <c r="P119" i="29"/>
  <c r="H119" i="29"/>
  <c r="H127" i="29" s="1"/>
  <c r="AU25" i="22" s="1"/>
  <c r="I119" i="29"/>
  <c r="I127" i="29" s="1"/>
  <c r="AV25" i="22" s="1"/>
  <c r="AZ103" i="1"/>
  <c r="H137" i="29"/>
  <c r="H145" i="29" s="1"/>
  <c r="AU26" i="22" s="1"/>
  <c r="F137" i="29"/>
  <c r="F145" i="29" s="1"/>
  <c r="AS26" i="22" s="1"/>
  <c r="I137" i="29"/>
  <c r="I145" i="29" s="1"/>
  <c r="AV26" i="22" s="1"/>
  <c r="G29" i="29"/>
  <c r="O70" i="29"/>
  <c r="G137" i="29"/>
  <c r="G145" i="29" s="1"/>
  <c r="AT26" i="22" s="1"/>
  <c r="O71" i="29"/>
  <c r="O80" i="29"/>
  <c r="O107" i="29"/>
  <c r="O106" i="29"/>
  <c r="O79" i="29"/>
  <c r="O98" i="29"/>
  <c r="E97" i="29"/>
  <c r="O137" i="29"/>
  <c r="K137" i="29"/>
  <c r="K145" i="29" s="1"/>
  <c r="J137" i="29"/>
  <c r="J145" i="29" s="1"/>
  <c r="J119" i="29"/>
  <c r="J127" i="29" s="1"/>
  <c r="O119" i="29"/>
  <c r="K119" i="29"/>
  <c r="K127" i="29" s="1"/>
  <c r="Z89" i="29"/>
  <c r="P88" i="29"/>
  <c r="O88" i="29"/>
  <c r="P89" i="29"/>
  <c r="O97" i="29"/>
  <c r="E98" i="29"/>
  <c r="P98" i="29"/>
  <c r="E89" i="29"/>
  <c r="G31" i="29"/>
  <c r="P30" i="29"/>
  <c r="U30" i="29" s="1"/>
  <c r="H29" i="29"/>
  <c r="Z30" i="29"/>
  <c r="AG32" i="29"/>
  <c r="O89" i="29"/>
  <c r="Z88" i="29"/>
  <c r="H88" i="29"/>
  <c r="P70" i="29"/>
  <c r="AJ43" i="29"/>
  <c r="P44" i="29"/>
  <c r="T44" i="29" s="1"/>
  <c r="Z98" i="29"/>
  <c r="P43" i="29"/>
  <c r="U43" i="29" s="1"/>
  <c r="Z44" i="29"/>
  <c r="Z41" i="29"/>
  <c r="Z97" i="29"/>
  <c r="I29" i="29"/>
  <c r="AJ88" i="29"/>
  <c r="I89" i="29"/>
  <c r="AJ89" i="29"/>
  <c r="AG31" i="29"/>
  <c r="E29" i="29"/>
  <c r="I32" i="29"/>
  <c r="H30" i="29"/>
  <c r="I88" i="29"/>
  <c r="Z32" i="29"/>
  <c r="I31" i="29"/>
  <c r="AG88" i="29"/>
  <c r="H89" i="29"/>
  <c r="E32" i="29"/>
  <c r="E31" i="29"/>
  <c r="E88" i="29"/>
  <c r="G88" i="29"/>
  <c r="AG89" i="29"/>
  <c r="G89" i="29"/>
  <c r="H20" i="29"/>
  <c r="H17" i="29"/>
  <c r="I18" i="29"/>
  <c r="P79" i="29"/>
  <c r="AG79" i="29"/>
  <c r="E80" i="29"/>
  <c r="E18" i="29"/>
  <c r="I80" i="29"/>
  <c r="AJ79" i="29"/>
  <c r="E19" i="29"/>
  <c r="Z19" i="29"/>
  <c r="E79" i="29"/>
  <c r="P80" i="29"/>
  <c r="P5" i="29"/>
  <c r="V5" i="29" s="1"/>
  <c r="G7" i="29"/>
  <c r="E71" i="29"/>
  <c r="P71" i="29"/>
  <c r="E5" i="29"/>
  <c r="P7" i="29"/>
  <c r="U7" i="29" s="1"/>
  <c r="I8" i="29"/>
  <c r="G70" i="29"/>
  <c r="P106" i="29"/>
  <c r="E107" i="29"/>
  <c r="E106" i="29"/>
  <c r="E54" i="29"/>
  <c r="F44" i="29"/>
  <c r="H41" i="29"/>
  <c r="G97" i="29"/>
  <c r="I98" i="29"/>
  <c r="G41" i="29"/>
  <c r="P42" i="29"/>
  <c r="V42" i="29" s="1"/>
  <c r="E44" i="29"/>
  <c r="AJ42" i="29"/>
  <c r="J42" i="29"/>
  <c r="K42" i="29"/>
  <c r="F42" i="29"/>
  <c r="AG97" i="29"/>
  <c r="I41" i="29"/>
  <c r="H42" i="29"/>
  <c r="P41" i="29"/>
  <c r="T41" i="29" s="1"/>
  <c r="K43" i="29"/>
  <c r="F43" i="29"/>
  <c r="J43" i="29"/>
  <c r="E43" i="29"/>
  <c r="AG98" i="29"/>
  <c r="Z42" i="29"/>
  <c r="G43" i="29"/>
  <c r="AG43" i="29"/>
  <c r="E41" i="29"/>
  <c r="K97" i="29"/>
  <c r="F97" i="29"/>
  <c r="J97" i="29"/>
  <c r="H97" i="29"/>
  <c r="AG41" i="29"/>
  <c r="J44" i="29"/>
  <c r="K44" i="29"/>
  <c r="H44" i="29"/>
  <c r="AJ41" i="29"/>
  <c r="I42" i="29"/>
  <c r="G98" i="29"/>
  <c r="H98" i="29"/>
  <c r="I97" i="29"/>
  <c r="G42" i="29"/>
  <c r="Z43" i="29"/>
  <c r="AG44" i="29"/>
  <c r="F41" i="29"/>
  <c r="K41" i="29"/>
  <c r="J41" i="29"/>
  <c r="P97" i="29"/>
  <c r="AJ97" i="29"/>
  <c r="I44" i="29"/>
  <c r="H43" i="29"/>
  <c r="AG42" i="29"/>
  <c r="E42" i="29"/>
  <c r="I43" i="29"/>
  <c r="K98" i="29"/>
  <c r="J98" i="29"/>
  <c r="F98" i="29"/>
  <c r="AJ98" i="29"/>
  <c r="AJ44" i="29"/>
  <c r="G44" i="29"/>
  <c r="Z31" i="29"/>
  <c r="AJ32" i="29"/>
  <c r="Z29" i="29"/>
  <c r="F89" i="29"/>
  <c r="K89" i="29"/>
  <c r="J89" i="29"/>
  <c r="H31" i="29"/>
  <c r="P29" i="29"/>
  <c r="T29" i="29" s="1"/>
  <c r="P31" i="29"/>
  <c r="T31" i="29" s="1"/>
  <c r="J32" i="29"/>
  <c r="E30" i="29"/>
  <c r="J31" i="29"/>
  <c r="F31" i="29"/>
  <c r="J30" i="29"/>
  <c r="F30" i="29"/>
  <c r="K30" i="29"/>
  <c r="I30" i="29"/>
  <c r="AJ30" i="29"/>
  <c r="K31" i="29"/>
  <c r="AG30" i="29"/>
  <c r="AG29" i="29"/>
  <c r="V30" i="29"/>
  <c r="G32" i="29"/>
  <c r="F29" i="29"/>
  <c r="H32" i="29"/>
  <c r="F32" i="29"/>
  <c r="K32" i="29"/>
  <c r="K88" i="29"/>
  <c r="J88" i="29"/>
  <c r="F88" i="29"/>
  <c r="P32" i="29"/>
  <c r="T32" i="29" s="1"/>
  <c r="AJ29" i="29"/>
  <c r="AJ31" i="29"/>
  <c r="K29" i="29"/>
  <c r="J29" i="29"/>
  <c r="G30" i="29"/>
  <c r="P18" i="29"/>
  <c r="V18" i="29" s="1"/>
  <c r="H19" i="29"/>
  <c r="I20" i="29"/>
  <c r="AG80" i="29"/>
  <c r="P17" i="29"/>
  <c r="V17" i="29" s="1"/>
  <c r="E20" i="29"/>
  <c r="H18" i="29"/>
  <c r="K18" i="29"/>
  <c r="F18" i="29"/>
  <c r="G19" i="29"/>
  <c r="G18" i="29"/>
  <c r="AJ80" i="29"/>
  <c r="G80" i="29"/>
  <c r="AJ19" i="29"/>
  <c r="AJ17" i="29"/>
  <c r="H80" i="29"/>
  <c r="P19" i="29"/>
  <c r="U19" i="29" s="1"/>
  <c r="I17" i="29"/>
  <c r="AG19" i="29"/>
  <c r="AG20" i="29"/>
  <c r="G20" i="29"/>
  <c r="I79" i="29"/>
  <c r="Z79" i="29"/>
  <c r="P20" i="29"/>
  <c r="U20" i="29" s="1"/>
  <c r="J18" i="29"/>
  <c r="F19" i="29"/>
  <c r="J19" i="29"/>
  <c r="K19" i="29"/>
  <c r="AG17" i="29"/>
  <c r="G17" i="29"/>
  <c r="Z18" i="29"/>
  <c r="K79" i="29"/>
  <c r="J79" i="29"/>
  <c r="F79" i="29"/>
  <c r="F80" i="29"/>
  <c r="K80" i="29"/>
  <c r="J80" i="29"/>
  <c r="G79" i="29"/>
  <c r="H79" i="29"/>
  <c r="E17" i="29"/>
  <c r="AJ18" i="29"/>
  <c r="AG18" i="29"/>
  <c r="Z20" i="29"/>
  <c r="Z80" i="29"/>
  <c r="I19" i="29"/>
  <c r="F20" i="29"/>
  <c r="K20" i="29"/>
  <c r="J20" i="29"/>
  <c r="J17" i="29"/>
  <c r="F17" i="29"/>
  <c r="K17" i="29"/>
  <c r="Z17" i="29"/>
  <c r="AJ20" i="29"/>
  <c r="P8" i="29"/>
  <c r="AJ5" i="29"/>
  <c r="H7" i="29"/>
  <c r="J71" i="29"/>
  <c r="K71" i="29"/>
  <c r="F71" i="29"/>
  <c r="K70" i="29"/>
  <c r="F70" i="29"/>
  <c r="J70" i="29"/>
  <c r="G71" i="29"/>
  <c r="H70" i="29"/>
  <c r="J6" i="29"/>
  <c r="P6" i="29"/>
  <c r="U6" i="29" s="1"/>
  <c r="G6" i="29"/>
  <c r="K6" i="29"/>
  <c r="F6" i="29"/>
  <c r="Z7" i="29"/>
  <c r="Z6" i="29"/>
  <c r="G5" i="29"/>
  <c r="E70" i="29"/>
  <c r="AG71" i="29"/>
  <c r="E7" i="29"/>
  <c r="J7" i="29"/>
  <c r="AG7" i="29"/>
  <c r="AG5" i="29"/>
  <c r="H6" i="29"/>
  <c r="Z8" i="29"/>
  <c r="AG70" i="29"/>
  <c r="Z70" i="29"/>
  <c r="E8" i="29"/>
  <c r="AJ8" i="29"/>
  <c r="I7" i="29"/>
  <c r="AJ7" i="29"/>
  <c r="Z71" i="29"/>
  <c r="I70" i="29"/>
  <c r="J5" i="29"/>
  <c r="K5" i="29"/>
  <c r="F5" i="29"/>
  <c r="F7" i="29"/>
  <c r="I5" i="29"/>
  <c r="AJ70" i="29"/>
  <c r="AJ71" i="29"/>
  <c r="K8" i="29"/>
  <c r="F8" i="29"/>
  <c r="J8" i="29"/>
  <c r="G8" i="29"/>
  <c r="H5" i="29"/>
  <c r="Z5" i="29"/>
  <c r="H71" i="29"/>
  <c r="E6" i="29"/>
  <c r="K7" i="29"/>
  <c r="H8" i="29"/>
  <c r="I6" i="29"/>
  <c r="AG8" i="29"/>
  <c r="I71" i="29"/>
  <c r="AJ6" i="29"/>
  <c r="AG6" i="29"/>
  <c r="P107" i="29"/>
  <c r="E53" i="29"/>
  <c r="P54" i="29"/>
  <c r="V54" i="29" s="1"/>
  <c r="E55" i="29"/>
  <c r="P56" i="29"/>
  <c r="V56" i="29" s="1"/>
  <c r="I107" i="29"/>
  <c r="I106" i="29"/>
  <c r="Z106" i="29"/>
  <c r="P53" i="29"/>
  <c r="U53" i="29" s="1"/>
  <c r="G106" i="29"/>
  <c r="H55" i="29"/>
  <c r="H54" i="29"/>
  <c r="J54" i="29"/>
  <c r="F54" i="29"/>
  <c r="Z54" i="29"/>
  <c r="I54" i="29"/>
  <c r="AJ54" i="29"/>
  <c r="G54" i="29"/>
  <c r="F55" i="29"/>
  <c r="J55" i="29"/>
  <c r="Z55" i="29"/>
  <c r="G55" i="29"/>
  <c r="K55" i="29"/>
  <c r="AJ55" i="29"/>
  <c r="I55" i="29"/>
  <c r="J107" i="29"/>
  <c r="F107" i="29"/>
  <c r="K107" i="29"/>
  <c r="G107" i="29"/>
  <c r="H107" i="29"/>
  <c r="AJ56" i="29"/>
  <c r="K54" i="29"/>
  <c r="AG55" i="29"/>
  <c r="Z56" i="29"/>
  <c r="K56" i="29"/>
  <c r="J56" i="29"/>
  <c r="H56" i="29"/>
  <c r="I56" i="29"/>
  <c r="G56" i="29"/>
  <c r="AG56" i="29"/>
  <c r="P55" i="29"/>
  <c r="V55" i="29" s="1"/>
  <c r="F53" i="29"/>
  <c r="J53" i="29"/>
  <c r="AJ53" i="29"/>
  <c r="G53" i="29"/>
  <c r="AG53" i="29"/>
  <c r="K53" i="29"/>
  <c r="Z53" i="29"/>
  <c r="H53" i="29"/>
  <c r="J106" i="29"/>
  <c r="F106" i="29"/>
  <c r="K106" i="29"/>
  <c r="H106" i="29"/>
  <c r="AG106" i="29"/>
  <c r="AG107" i="29"/>
  <c r="I53" i="29"/>
  <c r="Z107" i="29"/>
  <c r="AJ106" i="29"/>
  <c r="F56" i="29"/>
  <c r="E56" i="29"/>
  <c r="AG54" i="29"/>
  <c r="AJ107" i="29"/>
  <c r="AZ104" i="1"/>
  <c r="O119" i="26"/>
  <c r="F119" i="26"/>
  <c r="F127" i="26" s="1"/>
  <c r="AI25" i="22" s="1"/>
  <c r="H119" i="26"/>
  <c r="H127" i="26" s="1"/>
  <c r="AK25" i="22" s="1"/>
  <c r="G119" i="26"/>
  <c r="G127" i="26" s="1"/>
  <c r="AJ25" i="22" s="1"/>
  <c r="I137" i="26"/>
  <c r="I145" i="26" s="1"/>
  <c r="AL26" i="22" s="1"/>
  <c r="G137" i="26"/>
  <c r="G145" i="26" s="1"/>
  <c r="AJ26" i="22" s="1"/>
  <c r="O137" i="26"/>
  <c r="I119" i="26"/>
  <c r="I127" i="26" s="1"/>
  <c r="H137" i="26"/>
  <c r="H145" i="26" s="1"/>
  <c r="F137" i="26"/>
  <c r="F145" i="26" s="1"/>
  <c r="K119" i="26"/>
  <c r="K127" i="26" s="1"/>
  <c r="J119" i="26"/>
  <c r="J127" i="26" s="1"/>
  <c r="J137" i="26"/>
  <c r="J145" i="26" s="1"/>
  <c r="K137" i="26"/>
  <c r="K145" i="26" s="1"/>
  <c r="O71" i="26"/>
  <c r="O70" i="26"/>
  <c r="AG98" i="26"/>
  <c r="P107" i="26"/>
  <c r="O98" i="24"/>
  <c r="O98" i="25"/>
  <c r="O98" i="26"/>
  <c r="O97" i="26"/>
  <c r="O88" i="26"/>
  <c r="P97" i="26"/>
  <c r="G5" i="26"/>
  <c r="O106" i="26"/>
  <c r="O107" i="26"/>
  <c r="O97" i="25"/>
  <c r="O80" i="26"/>
  <c r="O79" i="26"/>
  <c r="O89" i="26"/>
  <c r="AJ97" i="26"/>
  <c r="I98" i="26"/>
  <c r="O97" i="24"/>
  <c r="Z31" i="26"/>
  <c r="I32" i="26"/>
  <c r="P30" i="26"/>
  <c r="T30" i="26" s="1"/>
  <c r="H89" i="26"/>
  <c r="Z30" i="26"/>
  <c r="P31" i="26"/>
  <c r="V31" i="26" s="1"/>
  <c r="P88" i="26"/>
  <c r="Z80" i="25"/>
  <c r="P80" i="25"/>
  <c r="O80" i="24"/>
  <c r="O79" i="24"/>
  <c r="O70" i="24"/>
  <c r="O71" i="24"/>
  <c r="O70" i="25"/>
  <c r="O71" i="25"/>
  <c r="E80" i="26"/>
  <c r="AJ79" i="25"/>
  <c r="E107" i="26"/>
  <c r="I97" i="26"/>
  <c r="Z98" i="26"/>
  <c r="Z97" i="26"/>
  <c r="H98" i="26"/>
  <c r="P41" i="26"/>
  <c r="U41" i="26" s="1"/>
  <c r="E41" i="26"/>
  <c r="E44" i="26"/>
  <c r="AG97" i="26"/>
  <c r="AJ98" i="26"/>
  <c r="G98" i="26"/>
  <c r="G97" i="26"/>
  <c r="E97" i="26"/>
  <c r="H97" i="26"/>
  <c r="P98" i="26"/>
  <c r="AG32" i="26"/>
  <c r="AJ30" i="26"/>
  <c r="AJ32" i="26"/>
  <c r="H30" i="26"/>
  <c r="I89" i="26"/>
  <c r="I31" i="26"/>
  <c r="G30" i="26"/>
  <c r="F29" i="26"/>
  <c r="K29" i="26"/>
  <c r="J29" i="26"/>
  <c r="J88" i="26"/>
  <c r="F88" i="26"/>
  <c r="K88" i="26"/>
  <c r="K89" i="26"/>
  <c r="J89" i="26"/>
  <c r="F89" i="26"/>
  <c r="H29" i="26"/>
  <c r="G32" i="26"/>
  <c r="AG88" i="26"/>
  <c r="AJ89" i="26"/>
  <c r="P32" i="26"/>
  <c r="T32" i="26" s="1"/>
  <c r="F30" i="26"/>
  <c r="K30" i="26"/>
  <c r="J30" i="26"/>
  <c r="P89" i="26"/>
  <c r="AG29" i="26"/>
  <c r="E31" i="26"/>
  <c r="H88" i="26"/>
  <c r="I88" i="26"/>
  <c r="G31" i="26"/>
  <c r="Z32" i="26"/>
  <c r="E32" i="26"/>
  <c r="G89" i="26"/>
  <c r="Z89" i="26"/>
  <c r="E30" i="26"/>
  <c r="AJ29" i="26"/>
  <c r="AJ31" i="26"/>
  <c r="H32" i="26"/>
  <c r="Z88" i="26"/>
  <c r="E88" i="26"/>
  <c r="I30" i="26"/>
  <c r="E89" i="26"/>
  <c r="P29" i="26"/>
  <c r="U29" i="26" s="1"/>
  <c r="AG30" i="26"/>
  <c r="J31" i="26"/>
  <c r="F31" i="26"/>
  <c r="K31" i="26"/>
  <c r="Z29" i="26"/>
  <c r="I29" i="26"/>
  <c r="G29" i="26"/>
  <c r="AG89" i="26"/>
  <c r="E29" i="26"/>
  <c r="F32" i="26"/>
  <c r="J32" i="26"/>
  <c r="K32" i="26"/>
  <c r="H31" i="26"/>
  <c r="AG31" i="26"/>
  <c r="AJ88" i="26"/>
  <c r="G88" i="26"/>
  <c r="P80" i="26"/>
  <c r="H17" i="24"/>
  <c r="G8" i="26"/>
  <c r="P70" i="26"/>
  <c r="G7" i="26"/>
  <c r="P53" i="26"/>
  <c r="T53" i="26" s="1"/>
  <c r="E56" i="26"/>
  <c r="P55" i="26"/>
  <c r="T55" i="26" s="1"/>
  <c r="G106" i="26"/>
  <c r="Z53" i="26"/>
  <c r="P54" i="26"/>
  <c r="T54" i="26" s="1"/>
  <c r="H55" i="26"/>
  <c r="G56" i="26"/>
  <c r="G54" i="26"/>
  <c r="E98" i="26"/>
  <c r="P42" i="26"/>
  <c r="V42" i="26" s="1"/>
  <c r="AJ41" i="26"/>
  <c r="I44" i="26"/>
  <c r="P43" i="26"/>
  <c r="T43" i="26" s="1"/>
  <c r="P44" i="26"/>
  <c r="T44" i="26" s="1"/>
  <c r="AJ42" i="26"/>
  <c r="E43" i="26"/>
  <c r="K80" i="25"/>
  <c r="P79" i="25"/>
  <c r="E20" i="26"/>
  <c r="I80" i="26"/>
  <c r="P79" i="26"/>
  <c r="E79" i="26"/>
  <c r="P17" i="26"/>
  <c r="U17" i="26" s="1"/>
  <c r="I79" i="26"/>
  <c r="H17" i="26"/>
  <c r="P20" i="26"/>
  <c r="V20" i="26" s="1"/>
  <c r="P18" i="26"/>
  <c r="V18" i="26" s="1"/>
  <c r="G18" i="26"/>
  <c r="Z17" i="26"/>
  <c r="Z71" i="26"/>
  <c r="G70" i="26"/>
  <c r="Z70" i="26"/>
  <c r="P71" i="26"/>
  <c r="AG71" i="26"/>
  <c r="H70" i="26"/>
  <c r="I71" i="26"/>
  <c r="AJ6" i="26"/>
  <c r="H5" i="26"/>
  <c r="P8" i="26"/>
  <c r="P6" i="26"/>
  <c r="P5" i="26"/>
  <c r="E6" i="26"/>
  <c r="E8" i="26"/>
  <c r="H53" i="26"/>
  <c r="G55" i="26"/>
  <c r="AJ56" i="26"/>
  <c r="K107" i="26"/>
  <c r="F107" i="26"/>
  <c r="J107" i="26"/>
  <c r="AJ106" i="26"/>
  <c r="E53" i="26"/>
  <c r="H56" i="26"/>
  <c r="G53" i="26"/>
  <c r="J54" i="26"/>
  <c r="K54" i="26"/>
  <c r="F54" i="26"/>
  <c r="AJ55" i="26"/>
  <c r="I56" i="26"/>
  <c r="I53" i="26"/>
  <c r="J106" i="26"/>
  <c r="K106" i="26"/>
  <c r="F106" i="26"/>
  <c r="H106" i="26"/>
  <c r="K56" i="26"/>
  <c r="J56" i="26"/>
  <c r="Z56" i="26"/>
  <c r="I55" i="26"/>
  <c r="H54" i="26"/>
  <c r="E106" i="26"/>
  <c r="AG107" i="26"/>
  <c r="G107" i="26"/>
  <c r="Z54" i="26"/>
  <c r="AG53" i="26"/>
  <c r="Z106" i="26"/>
  <c r="E54" i="26"/>
  <c r="F56" i="26"/>
  <c r="AG56" i="26"/>
  <c r="AJ107" i="26"/>
  <c r="H107" i="26"/>
  <c r="AJ54" i="26"/>
  <c r="P56" i="26"/>
  <c r="V56" i="26" s="1"/>
  <c r="K53" i="26"/>
  <c r="J53" i="26"/>
  <c r="J55" i="26"/>
  <c r="F55" i="26"/>
  <c r="K55" i="26"/>
  <c r="I54" i="26"/>
  <c r="P106" i="26"/>
  <c r="AG106" i="26"/>
  <c r="I106" i="26"/>
  <c r="F53" i="26"/>
  <c r="AG55" i="26"/>
  <c r="AG54" i="26"/>
  <c r="AJ53" i="26"/>
  <c r="Z55" i="26"/>
  <c r="Z107" i="26"/>
  <c r="I107" i="26"/>
  <c r="E55" i="26"/>
  <c r="I41" i="26"/>
  <c r="J43" i="26"/>
  <c r="K43" i="26"/>
  <c r="AG41" i="26"/>
  <c r="Z42" i="26"/>
  <c r="E42" i="26"/>
  <c r="H42" i="26"/>
  <c r="F43" i="26"/>
  <c r="K41" i="26"/>
  <c r="J41" i="26"/>
  <c r="F41" i="26"/>
  <c r="F44" i="26"/>
  <c r="K44" i="26"/>
  <c r="J44" i="26"/>
  <c r="I43" i="26"/>
  <c r="I42" i="26"/>
  <c r="F97" i="26"/>
  <c r="K97" i="26"/>
  <c r="J97" i="26"/>
  <c r="AJ43" i="26"/>
  <c r="AJ44" i="26"/>
  <c r="H43" i="26"/>
  <c r="G44" i="26"/>
  <c r="H41" i="26"/>
  <c r="AG44" i="26"/>
  <c r="Z44" i="26"/>
  <c r="Z41" i="26"/>
  <c r="H44" i="26"/>
  <c r="J42" i="26"/>
  <c r="K42" i="26"/>
  <c r="AG42" i="26"/>
  <c r="G41" i="26"/>
  <c r="AG43" i="26"/>
  <c r="K98" i="26"/>
  <c r="J98" i="26"/>
  <c r="F98" i="26"/>
  <c r="F42" i="26"/>
  <c r="Z43" i="26"/>
  <c r="G42" i="26"/>
  <c r="G43" i="26"/>
  <c r="AG80" i="25"/>
  <c r="K20" i="26"/>
  <c r="AG18" i="26"/>
  <c r="I19" i="26"/>
  <c r="J19" i="26"/>
  <c r="F19" i="26"/>
  <c r="Z19" i="26"/>
  <c r="G20" i="26"/>
  <c r="H80" i="26"/>
  <c r="AJ79" i="26"/>
  <c r="G19" i="26"/>
  <c r="K18" i="26"/>
  <c r="F18" i="26"/>
  <c r="J18" i="26"/>
  <c r="AJ18" i="26"/>
  <c r="AJ19" i="26"/>
  <c r="AG19" i="26"/>
  <c r="K19" i="26"/>
  <c r="G17" i="26"/>
  <c r="F20" i="26"/>
  <c r="J20" i="26"/>
  <c r="AG80" i="26"/>
  <c r="E18" i="26"/>
  <c r="I80" i="25"/>
  <c r="AJ20" i="26"/>
  <c r="AG20" i="26"/>
  <c r="F80" i="26"/>
  <c r="J80" i="26"/>
  <c r="K80" i="26"/>
  <c r="AJ80" i="26"/>
  <c r="I18" i="26"/>
  <c r="P19" i="26"/>
  <c r="V19" i="26" s="1"/>
  <c r="I20" i="26"/>
  <c r="Z18" i="26"/>
  <c r="E17" i="26"/>
  <c r="H18" i="26"/>
  <c r="Z20" i="26"/>
  <c r="AG17" i="26"/>
  <c r="J79" i="26"/>
  <c r="F79" i="26"/>
  <c r="K79" i="26"/>
  <c r="AG79" i="26"/>
  <c r="Z80" i="26"/>
  <c r="E19" i="26"/>
  <c r="J17" i="26"/>
  <c r="H19" i="26"/>
  <c r="G80" i="26"/>
  <c r="G79" i="26"/>
  <c r="AG79" i="25"/>
  <c r="E79" i="25"/>
  <c r="K17" i="26"/>
  <c r="H20" i="26"/>
  <c r="F17" i="26"/>
  <c r="I17" i="26"/>
  <c r="AJ17" i="26"/>
  <c r="H79" i="26"/>
  <c r="Z79" i="26"/>
  <c r="AG6" i="26"/>
  <c r="AG70" i="26"/>
  <c r="AJ71" i="26"/>
  <c r="E5" i="26"/>
  <c r="K7" i="26"/>
  <c r="J7" i="26"/>
  <c r="F7" i="26"/>
  <c r="E7" i="26"/>
  <c r="G6" i="26"/>
  <c r="I5" i="26"/>
  <c r="I70" i="26"/>
  <c r="Z5" i="26"/>
  <c r="I8" i="26"/>
  <c r="H6" i="26"/>
  <c r="H8" i="26"/>
  <c r="Z8" i="26"/>
  <c r="Z7" i="26"/>
  <c r="AJ8" i="26"/>
  <c r="J5" i="26"/>
  <c r="K5" i="26"/>
  <c r="F5" i="26"/>
  <c r="F71" i="26"/>
  <c r="K71" i="26"/>
  <c r="J71" i="26"/>
  <c r="F70" i="26"/>
  <c r="K70" i="26"/>
  <c r="J70" i="26"/>
  <c r="Z6" i="26"/>
  <c r="G71" i="26"/>
  <c r="E71" i="26"/>
  <c r="AJ5" i="26"/>
  <c r="AG7" i="26"/>
  <c r="AJ7" i="26"/>
  <c r="I6" i="26"/>
  <c r="P7" i="26"/>
  <c r="U7" i="26" s="1"/>
  <c r="E70" i="26"/>
  <c r="F8" i="26"/>
  <c r="K8" i="26"/>
  <c r="J8" i="26"/>
  <c r="I7" i="26"/>
  <c r="AG8" i="26"/>
  <c r="AJ70" i="26"/>
  <c r="H71" i="26"/>
  <c r="AG5" i="26"/>
  <c r="H7" i="26"/>
  <c r="K6" i="26"/>
  <c r="J6" i="26"/>
  <c r="F6" i="26"/>
  <c r="V40" i="22"/>
  <c r="E53" i="24"/>
  <c r="V43" i="22"/>
  <c r="O106" i="24"/>
  <c r="O107" i="25"/>
  <c r="O107" i="24"/>
  <c r="K55" i="25"/>
  <c r="P30" i="25"/>
  <c r="V30" i="25" s="1"/>
  <c r="I30" i="25"/>
  <c r="P119" i="25"/>
  <c r="I119" i="25"/>
  <c r="I127" i="25" s="1"/>
  <c r="AQ25" i="22" s="1"/>
  <c r="F119" i="25"/>
  <c r="F127" i="25" s="1"/>
  <c r="AN25" i="22" s="1"/>
  <c r="H137" i="25"/>
  <c r="H145" i="25" s="1"/>
  <c r="AP26" i="22" s="1"/>
  <c r="F137" i="24"/>
  <c r="F145" i="24" s="1"/>
  <c r="F137" i="25"/>
  <c r="F145" i="25" s="1"/>
  <c r="AN26" i="22" s="1"/>
  <c r="P137" i="24"/>
  <c r="J137" i="25"/>
  <c r="J145" i="25" s="1"/>
  <c r="O137" i="25"/>
  <c r="G137" i="25"/>
  <c r="G145" i="25" s="1"/>
  <c r="AO26" i="22" s="1"/>
  <c r="K137" i="25"/>
  <c r="K145" i="25" s="1"/>
  <c r="P137" i="25"/>
  <c r="I137" i="25"/>
  <c r="I145" i="25" s="1"/>
  <c r="AQ26" i="22" s="1"/>
  <c r="G119" i="25"/>
  <c r="G127" i="25" s="1"/>
  <c r="AO25" i="22" s="1"/>
  <c r="P119" i="24"/>
  <c r="O119" i="24"/>
  <c r="H119" i="25"/>
  <c r="H127" i="25" s="1"/>
  <c r="AP25" i="22" s="1"/>
  <c r="F119" i="24"/>
  <c r="F127" i="24" s="1"/>
  <c r="O119" i="25"/>
  <c r="K119" i="25"/>
  <c r="K127" i="25" s="1"/>
  <c r="J119" i="25"/>
  <c r="J127" i="25" s="1"/>
  <c r="O88" i="24"/>
  <c r="O89" i="25"/>
  <c r="P29" i="25"/>
  <c r="V29" i="25" s="1"/>
  <c r="G30" i="25"/>
  <c r="O89" i="24"/>
  <c r="O88" i="25"/>
  <c r="I29" i="25"/>
  <c r="E53" i="25"/>
  <c r="G106" i="25"/>
  <c r="O106" i="25"/>
  <c r="V42" i="22"/>
  <c r="P107" i="25"/>
  <c r="AJ106" i="25"/>
  <c r="F107" i="25"/>
  <c r="V39" i="22"/>
  <c r="AJ107" i="25"/>
  <c r="I107" i="24"/>
  <c r="AG106" i="24"/>
  <c r="H53" i="25"/>
  <c r="AJ54" i="25"/>
  <c r="F55" i="25"/>
  <c r="AJ56" i="25"/>
  <c r="E106" i="25"/>
  <c r="E107" i="25"/>
  <c r="K31" i="25"/>
  <c r="H30" i="25"/>
  <c r="P32" i="25"/>
  <c r="V32" i="25" s="1"/>
  <c r="E31" i="24"/>
  <c r="AJ29" i="25"/>
  <c r="P31" i="25"/>
  <c r="V31" i="25" s="1"/>
  <c r="E31" i="25"/>
  <c r="Z29" i="25"/>
  <c r="F29" i="25"/>
  <c r="K29" i="25"/>
  <c r="AG29" i="25"/>
  <c r="J29" i="25"/>
  <c r="AG43" i="25"/>
  <c r="P43" i="25"/>
  <c r="V43" i="25" s="1"/>
  <c r="E42" i="25"/>
  <c r="AG18" i="24"/>
  <c r="P17" i="24"/>
  <c r="V17" i="24" s="1"/>
  <c r="I79" i="25"/>
  <c r="E80" i="25"/>
  <c r="F79" i="25"/>
  <c r="Z79" i="25"/>
  <c r="G79" i="25"/>
  <c r="O79" i="25"/>
  <c r="J80" i="25"/>
  <c r="G80" i="25"/>
  <c r="F20" i="25"/>
  <c r="G19" i="25"/>
  <c r="H80" i="25"/>
  <c r="H79" i="25"/>
  <c r="O80" i="25"/>
  <c r="F80" i="25"/>
  <c r="J79" i="25"/>
  <c r="AJ80" i="25"/>
  <c r="E17" i="25"/>
  <c r="K18" i="25"/>
  <c r="K79" i="25"/>
  <c r="H107" i="25"/>
  <c r="P54" i="24"/>
  <c r="U54" i="24" s="1"/>
  <c r="P53" i="24"/>
  <c r="T53" i="24" s="1"/>
  <c r="P56" i="24"/>
  <c r="V56" i="24" s="1"/>
  <c r="AJ107" i="24"/>
  <c r="AG55" i="25"/>
  <c r="I107" i="25"/>
  <c r="I106" i="25"/>
  <c r="J56" i="25"/>
  <c r="G54" i="25"/>
  <c r="H55" i="25"/>
  <c r="Z106" i="25"/>
  <c r="AG107" i="25"/>
  <c r="I106" i="24"/>
  <c r="H106" i="24"/>
  <c r="G107" i="25"/>
  <c r="J106" i="25"/>
  <c r="AG106" i="25"/>
  <c r="K106" i="25"/>
  <c r="F106" i="25"/>
  <c r="P106" i="25"/>
  <c r="E55" i="24"/>
  <c r="E56" i="24"/>
  <c r="P55" i="24"/>
  <c r="T55" i="24" s="1"/>
  <c r="AG107" i="24"/>
  <c r="G55" i="25"/>
  <c r="I55" i="25"/>
  <c r="P55" i="25"/>
  <c r="V55" i="25" s="1"/>
  <c r="J107" i="25"/>
  <c r="K107" i="25"/>
  <c r="E54" i="24"/>
  <c r="F53" i="25"/>
  <c r="G53" i="25"/>
  <c r="E54" i="25"/>
  <c r="P53" i="25"/>
  <c r="V53" i="25" s="1"/>
  <c r="AJ55" i="25"/>
  <c r="P54" i="25"/>
  <c r="U54" i="25" s="1"/>
  <c r="E56" i="25"/>
  <c r="P56" i="25"/>
  <c r="V56" i="25" s="1"/>
  <c r="H106" i="25"/>
  <c r="I53" i="25"/>
  <c r="Z107" i="25"/>
  <c r="E43" i="25"/>
  <c r="J43" i="25"/>
  <c r="AG41" i="25"/>
  <c r="K43" i="25"/>
  <c r="F43" i="25"/>
  <c r="H43" i="25"/>
  <c r="Z44" i="25"/>
  <c r="F41" i="25"/>
  <c r="AJ43" i="25"/>
  <c r="Z43" i="25"/>
  <c r="P44" i="25"/>
  <c r="U44" i="25" s="1"/>
  <c r="P42" i="25"/>
  <c r="T42" i="25" s="1"/>
  <c r="H43" i="24"/>
  <c r="P98" i="24"/>
  <c r="H32" i="25"/>
  <c r="AJ30" i="25"/>
  <c r="K30" i="25"/>
  <c r="AG30" i="25"/>
  <c r="G29" i="25"/>
  <c r="H31" i="25"/>
  <c r="Z30" i="25"/>
  <c r="E29" i="25"/>
  <c r="J30" i="25"/>
  <c r="F30" i="25"/>
  <c r="H29" i="25"/>
  <c r="AG32" i="25"/>
  <c r="E30" i="25"/>
  <c r="E29" i="24"/>
  <c r="P29" i="24"/>
  <c r="U29" i="24" s="1"/>
  <c r="E32" i="24"/>
  <c r="E30" i="24"/>
  <c r="P31" i="24"/>
  <c r="U31" i="24" s="1"/>
  <c r="P30" i="24"/>
  <c r="T30" i="24" s="1"/>
  <c r="P32" i="24"/>
  <c r="T32" i="24" s="1"/>
  <c r="P17" i="25"/>
  <c r="V17" i="25" s="1"/>
  <c r="K19" i="25"/>
  <c r="G20" i="25"/>
  <c r="I18" i="25"/>
  <c r="I17" i="25"/>
  <c r="K20" i="25"/>
  <c r="J17" i="25"/>
  <c r="P18" i="25"/>
  <c r="U18" i="25" s="1"/>
  <c r="P19" i="25"/>
  <c r="V19" i="25" s="1"/>
  <c r="E18" i="25"/>
  <c r="E20" i="25"/>
  <c r="Z19" i="25"/>
  <c r="E79" i="24"/>
  <c r="P80" i="24"/>
  <c r="AJ17" i="24"/>
  <c r="AJ20" i="24"/>
  <c r="AJ19" i="24"/>
  <c r="P20" i="24"/>
  <c r="V20" i="24" s="1"/>
  <c r="P18" i="24"/>
  <c r="V18" i="24" s="1"/>
  <c r="P19" i="24"/>
  <c r="T19" i="24" s="1"/>
  <c r="P20" i="25"/>
  <c r="V20" i="25" s="1"/>
  <c r="H20" i="25"/>
  <c r="E80" i="24"/>
  <c r="Z18" i="24"/>
  <c r="Z17" i="24"/>
  <c r="K6" i="25"/>
  <c r="AJ6" i="24"/>
  <c r="Z8" i="24"/>
  <c r="P70" i="24"/>
  <c r="E5" i="25"/>
  <c r="AJ7" i="25"/>
  <c r="H8" i="25"/>
  <c r="AG7" i="25"/>
  <c r="G5" i="25"/>
  <c r="Z8" i="25"/>
  <c r="F6" i="25"/>
  <c r="P8" i="25"/>
  <c r="T8" i="25" s="1"/>
  <c r="I8" i="25"/>
  <c r="F7" i="25"/>
  <c r="I5" i="25"/>
  <c r="Z5" i="24"/>
  <c r="AJ8" i="24"/>
  <c r="Z7" i="24"/>
  <c r="E71" i="24"/>
  <c r="E70" i="24"/>
  <c r="P71" i="24"/>
  <c r="J7" i="25"/>
  <c r="E6" i="24"/>
  <c r="K5" i="25"/>
  <c r="G7" i="25"/>
  <c r="J8" i="25"/>
  <c r="H5" i="25"/>
  <c r="F5" i="25"/>
  <c r="Z6" i="25"/>
  <c r="P6" i="25"/>
  <c r="T6" i="25" s="1"/>
  <c r="H8" i="24"/>
  <c r="AG8" i="24"/>
  <c r="I7" i="25"/>
  <c r="J6" i="25"/>
  <c r="H6" i="25"/>
  <c r="H7" i="25"/>
  <c r="I6" i="24"/>
  <c r="E8" i="25"/>
  <c r="AG7" i="24"/>
  <c r="G8" i="24"/>
  <c r="G5" i="24"/>
  <c r="P5" i="24"/>
  <c r="U5" i="24" s="1"/>
  <c r="J5" i="25"/>
  <c r="P70" i="25"/>
  <c r="Z7" i="25"/>
  <c r="G8" i="25"/>
  <c r="Z70" i="25"/>
  <c r="G6" i="25"/>
  <c r="AG8" i="25"/>
  <c r="K7" i="25"/>
  <c r="G6" i="24"/>
  <c r="G106" i="24"/>
  <c r="AJ106" i="24"/>
  <c r="Z54" i="25"/>
  <c r="G107" i="24"/>
  <c r="Z107" i="24"/>
  <c r="E107" i="24"/>
  <c r="P107" i="24"/>
  <c r="P106" i="24"/>
  <c r="H54" i="25"/>
  <c r="K54" i="25"/>
  <c r="Z56" i="25"/>
  <c r="H53" i="24"/>
  <c r="H56" i="25"/>
  <c r="Z55" i="25"/>
  <c r="I56" i="25"/>
  <c r="J55" i="25"/>
  <c r="K53" i="25"/>
  <c r="G56" i="25"/>
  <c r="I56" i="24"/>
  <c r="H107" i="24"/>
  <c r="J54" i="25"/>
  <c r="E55" i="25"/>
  <c r="I54" i="25"/>
  <c r="Z53" i="25"/>
  <c r="F54" i="25"/>
  <c r="AG54" i="25"/>
  <c r="AG53" i="25"/>
  <c r="F56" i="25"/>
  <c r="AG55" i="24"/>
  <c r="Z106" i="24"/>
  <c r="AJ53" i="25"/>
  <c r="K56" i="25"/>
  <c r="J53" i="25"/>
  <c r="AG56" i="25"/>
  <c r="K41" i="25"/>
  <c r="K42" i="25"/>
  <c r="I42" i="25"/>
  <c r="H41" i="25"/>
  <c r="H44" i="25"/>
  <c r="I41" i="25"/>
  <c r="Z98" i="25"/>
  <c r="AJ44" i="25"/>
  <c r="J42" i="25"/>
  <c r="K44" i="25"/>
  <c r="P41" i="25"/>
  <c r="V41" i="25" s="1"/>
  <c r="G44" i="25"/>
  <c r="G97" i="25"/>
  <c r="AJ42" i="25"/>
  <c r="G43" i="25"/>
  <c r="AJ41" i="25"/>
  <c r="I43" i="25"/>
  <c r="I44" i="25"/>
  <c r="F44" i="25"/>
  <c r="AG44" i="25"/>
  <c r="F42" i="25"/>
  <c r="P97" i="25"/>
  <c r="AG42" i="25"/>
  <c r="E41" i="25"/>
  <c r="AD48" i="25" s="1"/>
  <c r="AE48" i="25" s="1"/>
  <c r="Z41" i="25"/>
  <c r="J44" i="25"/>
  <c r="G42" i="25"/>
  <c r="G41" i="25"/>
  <c r="H42" i="25"/>
  <c r="Z42" i="25"/>
  <c r="E44" i="25"/>
  <c r="H41" i="24"/>
  <c r="AJ97" i="25"/>
  <c r="P44" i="24"/>
  <c r="T44" i="24" s="1"/>
  <c r="P42" i="24"/>
  <c r="U42" i="24" s="1"/>
  <c r="H98" i="25"/>
  <c r="P98" i="25"/>
  <c r="Z42" i="24"/>
  <c r="I44" i="24"/>
  <c r="AG97" i="24"/>
  <c r="J41" i="25"/>
  <c r="AG97" i="25"/>
  <c r="P43" i="24"/>
  <c r="T43" i="24" s="1"/>
  <c r="J98" i="25"/>
  <c r="I98" i="25"/>
  <c r="AJ98" i="25"/>
  <c r="F98" i="25"/>
  <c r="E98" i="25"/>
  <c r="AG98" i="25"/>
  <c r="K98" i="25"/>
  <c r="G98" i="25"/>
  <c r="P41" i="24"/>
  <c r="V41" i="24" s="1"/>
  <c r="P97" i="24"/>
  <c r="Z97" i="25"/>
  <c r="E97" i="25"/>
  <c r="K97" i="25"/>
  <c r="J97" i="25"/>
  <c r="F97" i="25"/>
  <c r="H97" i="25"/>
  <c r="I97" i="25"/>
  <c r="P88" i="24"/>
  <c r="F32" i="25"/>
  <c r="J31" i="25"/>
  <c r="J32" i="25"/>
  <c r="G32" i="25"/>
  <c r="Z32" i="25"/>
  <c r="G89" i="25"/>
  <c r="H89" i="25"/>
  <c r="AJ89" i="25"/>
  <c r="J89" i="25"/>
  <c r="F89" i="25"/>
  <c r="E89" i="25"/>
  <c r="Z89" i="25"/>
  <c r="K89" i="25"/>
  <c r="AG89" i="25"/>
  <c r="I89" i="25"/>
  <c r="F31" i="25"/>
  <c r="AJ32" i="25"/>
  <c r="AJ31" i="25"/>
  <c r="I88" i="25"/>
  <c r="AJ88" i="25"/>
  <c r="H88" i="25"/>
  <c r="F88" i="25"/>
  <c r="G88" i="25"/>
  <c r="AG88" i="25"/>
  <c r="E88" i="25"/>
  <c r="K88" i="25"/>
  <c r="Z88" i="25"/>
  <c r="J88" i="25"/>
  <c r="K32" i="25"/>
  <c r="I32" i="25"/>
  <c r="G32" i="24"/>
  <c r="P88" i="25"/>
  <c r="I31" i="25"/>
  <c r="Z31" i="25"/>
  <c r="E32" i="25"/>
  <c r="AG31" i="25"/>
  <c r="P89" i="25"/>
  <c r="I89" i="24"/>
  <c r="P89" i="24"/>
  <c r="AG31" i="24"/>
  <c r="G31" i="25"/>
  <c r="E17" i="24"/>
  <c r="I20" i="24"/>
  <c r="Z20" i="24"/>
  <c r="K17" i="25"/>
  <c r="H18" i="25"/>
  <c r="J18" i="25"/>
  <c r="G18" i="25"/>
  <c r="F19" i="25"/>
  <c r="AG19" i="25"/>
  <c r="Z17" i="25"/>
  <c r="G17" i="24"/>
  <c r="H18" i="24"/>
  <c r="AG17" i="24"/>
  <c r="I17" i="24"/>
  <c r="G18" i="24"/>
  <c r="H17" i="25"/>
  <c r="Z18" i="25"/>
  <c r="Z20" i="25"/>
  <c r="AJ19" i="25"/>
  <c r="I20" i="25"/>
  <c r="AG18" i="25"/>
  <c r="H19" i="25"/>
  <c r="H19" i="24"/>
  <c r="E19" i="24"/>
  <c r="I18" i="24"/>
  <c r="H20" i="24"/>
  <c r="AG19" i="24"/>
  <c r="AG20" i="24"/>
  <c r="G20" i="24"/>
  <c r="F18" i="25"/>
  <c r="AJ18" i="25"/>
  <c r="I19" i="25"/>
  <c r="AJ20" i="25"/>
  <c r="E18" i="24"/>
  <c r="AJ18" i="24"/>
  <c r="AG80" i="24"/>
  <c r="AJ17" i="25"/>
  <c r="J20" i="25"/>
  <c r="J19" i="25"/>
  <c r="E20" i="24"/>
  <c r="G19" i="24"/>
  <c r="Z19" i="24"/>
  <c r="P79" i="24"/>
  <c r="G17" i="25"/>
  <c r="AG20" i="25"/>
  <c r="I19" i="24"/>
  <c r="F17" i="25"/>
  <c r="AG17" i="25"/>
  <c r="E19" i="25"/>
  <c r="H6" i="24"/>
  <c r="I8" i="24"/>
  <c r="G7" i="24"/>
  <c r="P7" i="24"/>
  <c r="U7" i="24" s="1"/>
  <c r="I6" i="25"/>
  <c r="E7" i="25"/>
  <c r="AG6" i="25"/>
  <c r="AG5" i="25"/>
  <c r="AJ5" i="24"/>
  <c r="I5" i="24"/>
  <c r="E6" i="25"/>
  <c r="Z6" i="24"/>
  <c r="AG6" i="24"/>
  <c r="AJ5" i="25"/>
  <c r="Z5" i="25"/>
  <c r="P71" i="25"/>
  <c r="AJ7" i="24"/>
  <c r="H5" i="24"/>
  <c r="I7" i="24"/>
  <c r="E8" i="24"/>
  <c r="G70" i="24"/>
  <c r="AJ8" i="25"/>
  <c r="K8" i="25"/>
  <c r="AJ6" i="25"/>
  <c r="AG5" i="24"/>
  <c r="P8" i="24"/>
  <c r="T8" i="24" s="1"/>
  <c r="P7" i="25"/>
  <c r="P5" i="25"/>
  <c r="H7" i="24"/>
  <c r="P6" i="24"/>
  <c r="V6" i="24" s="1"/>
  <c r="H71" i="25"/>
  <c r="G71" i="25"/>
  <c r="F71" i="25"/>
  <c r="K71" i="25"/>
  <c r="E71" i="25"/>
  <c r="Z71" i="25"/>
  <c r="AG71" i="25"/>
  <c r="J71" i="25"/>
  <c r="I71" i="25"/>
  <c r="I70" i="25"/>
  <c r="H70" i="25"/>
  <c r="AJ70" i="25"/>
  <c r="F70" i="25"/>
  <c r="AG70" i="25"/>
  <c r="E70" i="25"/>
  <c r="K70" i="25"/>
  <c r="J70" i="25"/>
  <c r="G70" i="25"/>
  <c r="F8" i="25"/>
  <c r="AJ71" i="25"/>
  <c r="W52" i="22"/>
  <c r="V52" i="22"/>
  <c r="U52" i="22"/>
  <c r="Y64" i="22"/>
  <c r="X61" i="22"/>
  <c r="W64" i="22"/>
  <c r="U64" i="22"/>
  <c r="V64" i="22"/>
  <c r="K88" i="24"/>
  <c r="J88" i="24"/>
  <c r="F88" i="24"/>
  <c r="K29" i="24"/>
  <c r="J29" i="24"/>
  <c r="F29" i="24"/>
  <c r="AG41" i="24"/>
  <c r="AG32" i="24"/>
  <c r="H31" i="24"/>
  <c r="K54" i="24"/>
  <c r="J54" i="24"/>
  <c r="F54" i="24"/>
  <c r="F7" i="24"/>
  <c r="K7" i="24"/>
  <c r="J7" i="24"/>
  <c r="Z53" i="24"/>
  <c r="Z54" i="24"/>
  <c r="AG54" i="24"/>
  <c r="AG89" i="24"/>
  <c r="H88" i="24"/>
  <c r="AG88" i="24"/>
  <c r="K71" i="24"/>
  <c r="J71" i="24"/>
  <c r="F71" i="24"/>
  <c r="H71" i="24"/>
  <c r="J79" i="24"/>
  <c r="K79" i="24"/>
  <c r="F79" i="24"/>
  <c r="Z80" i="24"/>
  <c r="H79" i="24"/>
  <c r="E89" i="24"/>
  <c r="J41" i="24"/>
  <c r="F41" i="24"/>
  <c r="K41" i="24"/>
  <c r="F30" i="24"/>
  <c r="K30" i="24"/>
  <c r="J30" i="24"/>
  <c r="G43" i="24"/>
  <c r="AJ29" i="24"/>
  <c r="Z29" i="24"/>
  <c r="AG29" i="24"/>
  <c r="K98" i="24"/>
  <c r="F98" i="24"/>
  <c r="J98" i="24"/>
  <c r="J97" i="24"/>
  <c r="F97" i="24"/>
  <c r="K97" i="24"/>
  <c r="I98" i="24"/>
  <c r="AJ55" i="24"/>
  <c r="I55" i="24"/>
  <c r="E98" i="24"/>
  <c r="AG70" i="24"/>
  <c r="H70" i="24"/>
  <c r="E42" i="24"/>
  <c r="AJ41" i="24"/>
  <c r="AJ30" i="24"/>
  <c r="I30" i="24"/>
  <c r="I97" i="24"/>
  <c r="G97" i="24"/>
  <c r="G54" i="24"/>
  <c r="Z56" i="24"/>
  <c r="AG56" i="24"/>
  <c r="H54" i="24"/>
  <c r="I71" i="24"/>
  <c r="K137" i="24"/>
  <c r="K145" i="24" s="1"/>
  <c r="J137" i="24"/>
  <c r="J145" i="24" s="1"/>
  <c r="H80" i="24"/>
  <c r="J43" i="24"/>
  <c r="F43" i="24"/>
  <c r="K43" i="24"/>
  <c r="F89" i="24"/>
  <c r="K89" i="24"/>
  <c r="J89" i="24"/>
  <c r="F32" i="24"/>
  <c r="K32" i="24"/>
  <c r="J32" i="24"/>
  <c r="I43" i="24"/>
  <c r="Z32" i="24"/>
  <c r="G31" i="24"/>
  <c r="Z31" i="24"/>
  <c r="F53" i="24"/>
  <c r="J53" i="24"/>
  <c r="K53" i="24"/>
  <c r="Z98" i="24"/>
  <c r="AG98" i="24"/>
  <c r="AG53" i="24"/>
  <c r="G53" i="24"/>
  <c r="Z55" i="24"/>
  <c r="AJ88" i="24"/>
  <c r="Z88" i="24"/>
  <c r="E97" i="24"/>
  <c r="I70" i="24"/>
  <c r="Z71" i="24"/>
  <c r="AG71" i="24"/>
  <c r="O137" i="24"/>
  <c r="G137" i="24"/>
  <c r="G145" i="24" s="1"/>
  <c r="J18" i="24"/>
  <c r="F18" i="24"/>
  <c r="K18" i="24"/>
  <c r="K17" i="24"/>
  <c r="J17" i="24"/>
  <c r="F17" i="24"/>
  <c r="I79" i="24"/>
  <c r="E41" i="24"/>
  <c r="E88" i="24"/>
  <c r="F42" i="24"/>
  <c r="K42" i="24"/>
  <c r="J42" i="24"/>
  <c r="H42" i="24"/>
  <c r="I41" i="24"/>
  <c r="G42" i="24"/>
  <c r="AJ43" i="24"/>
  <c r="Z41" i="24"/>
  <c r="G29" i="24"/>
  <c r="AJ32" i="24"/>
  <c r="H30" i="24"/>
  <c r="I32" i="24"/>
  <c r="Z97" i="24"/>
  <c r="F5" i="24"/>
  <c r="K5" i="24"/>
  <c r="J5" i="24"/>
  <c r="I54" i="24"/>
  <c r="H55" i="24"/>
  <c r="AJ56" i="24"/>
  <c r="Z89" i="24"/>
  <c r="AJ89" i="24"/>
  <c r="AJ71" i="24"/>
  <c r="AJ70" i="24"/>
  <c r="H137" i="24"/>
  <c r="H145" i="24" s="1"/>
  <c r="J20" i="24"/>
  <c r="F20" i="24"/>
  <c r="K20" i="24"/>
  <c r="AJ79" i="24"/>
  <c r="Z79" i="24"/>
  <c r="F44" i="24"/>
  <c r="K44" i="24"/>
  <c r="J44" i="24"/>
  <c r="AG42" i="24"/>
  <c r="Z44" i="24"/>
  <c r="AJ42" i="24"/>
  <c r="Z30" i="24"/>
  <c r="I29" i="24"/>
  <c r="H29" i="24"/>
  <c r="AJ97" i="24"/>
  <c r="AJ98" i="24"/>
  <c r="H56" i="24"/>
  <c r="J107" i="24"/>
  <c r="F107" i="24"/>
  <c r="K107" i="24"/>
  <c r="F106" i="24"/>
  <c r="K106" i="24"/>
  <c r="J106" i="24"/>
  <c r="G88" i="24"/>
  <c r="Z70" i="24"/>
  <c r="G71" i="24"/>
  <c r="E106" i="24"/>
  <c r="G79" i="24"/>
  <c r="AG79" i="24"/>
  <c r="E44" i="24"/>
  <c r="K119" i="24"/>
  <c r="K127" i="24" s="1"/>
  <c r="J119" i="24"/>
  <c r="J127" i="24" s="1"/>
  <c r="H119" i="24"/>
  <c r="H127" i="24" s="1"/>
  <c r="K31" i="24"/>
  <c r="J31" i="24"/>
  <c r="F31" i="24"/>
  <c r="I42" i="24"/>
  <c r="H44" i="24"/>
  <c r="G41" i="24"/>
  <c r="Z43" i="24"/>
  <c r="AJ31" i="24"/>
  <c r="AG30" i="24"/>
  <c r="G30" i="24"/>
  <c r="K55" i="24"/>
  <c r="F55" i="24"/>
  <c r="J55" i="24"/>
  <c r="G98" i="24"/>
  <c r="K8" i="24"/>
  <c r="J8" i="24"/>
  <c r="F8" i="24"/>
  <c r="G55" i="24"/>
  <c r="H89" i="24"/>
  <c r="G89" i="24"/>
  <c r="E5" i="24"/>
  <c r="F19" i="24"/>
  <c r="K19" i="24"/>
  <c r="J19" i="24"/>
  <c r="E43" i="24"/>
  <c r="I119" i="24"/>
  <c r="I127" i="24" s="1"/>
  <c r="G119" i="24"/>
  <c r="G127" i="24" s="1"/>
  <c r="AG43" i="24"/>
  <c r="AG44" i="24"/>
  <c r="G44" i="24"/>
  <c r="AJ44" i="24"/>
  <c r="I31" i="24"/>
  <c r="H32" i="24"/>
  <c r="F56" i="24"/>
  <c r="K56" i="24"/>
  <c r="J56" i="24"/>
  <c r="H97" i="24"/>
  <c r="H98" i="24"/>
  <c r="K6" i="24"/>
  <c r="J6" i="24"/>
  <c r="F6" i="24"/>
  <c r="AJ54" i="24"/>
  <c r="AJ53" i="24"/>
  <c r="I53" i="24"/>
  <c r="G56" i="24"/>
  <c r="I88" i="24"/>
  <c r="K70" i="24"/>
  <c r="F70" i="24"/>
  <c r="J70" i="24"/>
  <c r="J80" i="24"/>
  <c r="F80" i="24"/>
  <c r="K80" i="24"/>
  <c r="I137" i="24"/>
  <c r="I145" i="24" s="1"/>
  <c r="E7" i="24"/>
  <c r="I80" i="24"/>
  <c r="AJ80" i="24"/>
  <c r="G80" i="24"/>
  <c r="V6" i="26" l="1"/>
  <c r="V6" i="31"/>
  <c r="V107" i="31"/>
  <c r="N107" i="31" s="1"/>
  <c r="Y107" i="31" s="1"/>
  <c r="Y110" i="31" s="1"/>
  <c r="T88" i="31"/>
  <c r="T8" i="29"/>
  <c r="K48" i="31"/>
  <c r="I48" i="31"/>
  <c r="AG23" i="22" s="1"/>
  <c r="Z40" i="4" s="1"/>
  <c r="V97" i="31"/>
  <c r="U7" i="31"/>
  <c r="R7" i="31" s="1"/>
  <c r="T97" i="31"/>
  <c r="T98" i="31"/>
  <c r="L98" i="31" s="1"/>
  <c r="W98" i="31" s="1"/>
  <c r="W101" i="31" s="1"/>
  <c r="V98" i="31"/>
  <c r="S98" i="31" s="1"/>
  <c r="S101" i="31" s="1"/>
  <c r="T18" i="31"/>
  <c r="T71" i="31"/>
  <c r="L71" i="31" s="1"/>
  <c r="W71" i="31" s="1"/>
  <c r="W74" i="31" s="1"/>
  <c r="T5" i="31"/>
  <c r="Q5" i="31" s="1"/>
  <c r="U29" i="31"/>
  <c r="M29" i="31" s="1"/>
  <c r="U53" i="31"/>
  <c r="M53" i="31" s="1"/>
  <c r="X53" i="31" s="1"/>
  <c r="T53" i="31"/>
  <c r="L53" i="31" s="1"/>
  <c r="AL83" i="26"/>
  <c r="AM83" i="26" s="1"/>
  <c r="H24" i="31"/>
  <c r="U17" i="31"/>
  <c r="V79" i="31"/>
  <c r="N79" i="31" s="1"/>
  <c r="Y79" i="31" s="1"/>
  <c r="U5" i="31"/>
  <c r="M5" i="31" s="1"/>
  <c r="X5" i="31" s="1"/>
  <c r="U71" i="31"/>
  <c r="R71" i="31" s="1"/>
  <c r="V71" i="31"/>
  <c r="S71" i="31" s="1"/>
  <c r="T8" i="26"/>
  <c r="Q8" i="26" s="1"/>
  <c r="U97" i="31"/>
  <c r="R97" i="31" s="1"/>
  <c r="F48" i="31"/>
  <c r="AD23" i="22" s="1"/>
  <c r="AN48" i="31"/>
  <c r="AO48" i="31" s="1"/>
  <c r="Z48" i="31"/>
  <c r="AA48" i="31" s="1"/>
  <c r="AD48" i="31"/>
  <c r="AE48" i="31" s="1"/>
  <c r="AL48" i="31"/>
  <c r="AM48" i="31" s="1"/>
  <c r="U107" i="31"/>
  <c r="R107" i="31" s="1"/>
  <c r="R110" i="31" s="1"/>
  <c r="T107" i="31"/>
  <c r="Q107" i="31" s="1"/>
  <c r="Q110" i="31" s="1"/>
  <c r="AB48" i="31"/>
  <c r="AC48" i="31" s="1"/>
  <c r="T5" i="26"/>
  <c r="Q5" i="26" s="1"/>
  <c r="U6" i="31"/>
  <c r="R6" i="31" s="1"/>
  <c r="T8" i="31"/>
  <c r="Q8" i="31" s="1"/>
  <c r="V8" i="31"/>
  <c r="N8" i="31" s="1"/>
  <c r="Y8" i="31" s="1"/>
  <c r="V89" i="31"/>
  <c r="S89" i="31" s="1"/>
  <c r="S92" i="31" s="1"/>
  <c r="U70" i="31"/>
  <c r="M70" i="31" s="1"/>
  <c r="X70" i="31" s="1"/>
  <c r="V54" i="31"/>
  <c r="N54" i="31" s="1"/>
  <c r="Y54" i="31" s="1"/>
  <c r="U54" i="31"/>
  <c r="R54" i="31" s="1"/>
  <c r="T56" i="31"/>
  <c r="L56" i="31" s="1"/>
  <c r="W56" i="31" s="1"/>
  <c r="V56" i="31"/>
  <c r="N56" i="31" s="1"/>
  <c r="Y56" i="31" s="1"/>
  <c r="U30" i="31"/>
  <c r="U89" i="31"/>
  <c r="U92" i="31" s="1"/>
  <c r="T89" i="31"/>
  <c r="Q89" i="31" s="1"/>
  <c r="T79" i="31"/>
  <c r="L79" i="31" s="1"/>
  <c r="W79" i="31" s="1"/>
  <c r="T70" i="31"/>
  <c r="L70" i="31" s="1"/>
  <c r="W70" i="31" s="1"/>
  <c r="V70" i="31"/>
  <c r="S70" i="31" s="1"/>
  <c r="V31" i="31"/>
  <c r="AN92" i="31"/>
  <c r="AO92" i="31" s="1"/>
  <c r="AL92" i="31"/>
  <c r="AM92" i="31" s="1"/>
  <c r="AG92" i="31"/>
  <c r="AH92" i="31" s="1"/>
  <c r="AI92" i="31" s="1"/>
  <c r="T6" i="31"/>
  <c r="L6" i="31" s="1"/>
  <c r="W6" i="31" s="1"/>
  <c r="F24" i="31"/>
  <c r="AD24" i="31"/>
  <c r="AE24" i="31" s="1"/>
  <c r="T7" i="31"/>
  <c r="Q7" i="31" s="1"/>
  <c r="V7" i="31"/>
  <c r="N7" i="31" s="1"/>
  <c r="Y7" i="31" s="1"/>
  <c r="M56" i="31"/>
  <c r="X56" i="31" s="1"/>
  <c r="T106" i="31"/>
  <c r="Q106" i="31" s="1"/>
  <c r="AL83" i="29"/>
  <c r="AM83" i="29" s="1"/>
  <c r="AG43" i="4"/>
  <c r="AI43" i="4"/>
  <c r="T137" i="31"/>
  <c r="Q137" i="31" s="1"/>
  <c r="Q145" i="31" s="1"/>
  <c r="V137" i="31"/>
  <c r="S137" i="31" s="1"/>
  <c r="S145" i="31" s="1"/>
  <c r="U137" i="31"/>
  <c r="R137" i="31" s="1"/>
  <c r="R145" i="31" s="1"/>
  <c r="AH43" i="4"/>
  <c r="AG42" i="4"/>
  <c r="AI42" i="4"/>
  <c r="AH42" i="4"/>
  <c r="U119" i="31"/>
  <c r="R119" i="31" s="1"/>
  <c r="R127" i="31" s="1"/>
  <c r="T119" i="31"/>
  <c r="Q119" i="31" s="1"/>
  <c r="Q127" i="31" s="1"/>
  <c r="V119" i="31"/>
  <c r="S119" i="31" s="1"/>
  <c r="S127" i="31" s="1"/>
  <c r="G92" i="31"/>
  <c r="F92" i="31"/>
  <c r="T20" i="31"/>
  <c r="Q20" i="31" s="1"/>
  <c r="U20" i="31"/>
  <c r="R20" i="31" s="1"/>
  <c r="AB24" i="31"/>
  <c r="AC24" i="31" s="1"/>
  <c r="J24" i="31"/>
  <c r="AL24" i="31"/>
  <c r="AM24" i="31" s="1"/>
  <c r="U106" i="31"/>
  <c r="R106" i="31" s="1"/>
  <c r="U43" i="31"/>
  <c r="M43" i="31" s="1"/>
  <c r="X43" i="31" s="1"/>
  <c r="H48" i="31"/>
  <c r="AF23" i="22" s="1"/>
  <c r="Y40" i="4" s="1"/>
  <c r="G48" i="31"/>
  <c r="AE23" i="22" s="1"/>
  <c r="X40" i="4" s="1"/>
  <c r="V44" i="31"/>
  <c r="N44" i="31" s="1"/>
  <c r="Y44" i="31" s="1"/>
  <c r="AB36" i="31"/>
  <c r="AC36" i="31" s="1"/>
  <c r="AG36" i="31"/>
  <c r="AH36" i="31" s="1"/>
  <c r="AI36" i="31" s="1"/>
  <c r="I36" i="31"/>
  <c r="V88" i="31"/>
  <c r="S88" i="31" s="1"/>
  <c r="AJ36" i="31"/>
  <c r="AK36" i="31" s="1"/>
  <c r="V92" i="31"/>
  <c r="AD92" i="31"/>
  <c r="AE92" i="31" s="1"/>
  <c r="G36" i="31"/>
  <c r="Q92" i="31"/>
  <c r="F36" i="31"/>
  <c r="H36" i="31"/>
  <c r="AB92" i="31"/>
  <c r="AC92" i="31" s="1"/>
  <c r="I92" i="31"/>
  <c r="J36" i="31"/>
  <c r="AD36" i="31"/>
  <c r="AE36" i="31" s="1"/>
  <c r="K36" i="31"/>
  <c r="V36" i="31"/>
  <c r="AL36" i="31"/>
  <c r="AM36" i="31" s="1"/>
  <c r="Z36" i="31"/>
  <c r="AA36" i="31" s="1"/>
  <c r="T36" i="31"/>
  <c r="S6" i="31"/>
  <c r="N6" i="31"/>
  <c r="Y6" i="31" s="1"/>
  <c r="I74" i="31"/>
  <c r="G74" i="31"/>
  <c r="F74" i="31"/>
  <c r="AD74" i="31"/>
  <c r="AE74" i="31" s="1"/>
  <c r="Z74" i="31"/>
  <c r="AA74" i="31" s="1"/>
  <c r="AL74" i="31"/>
  <c r="AM74" i="31" s="1"/>
  <c r="AJ74" i="31"/>
  <c r="AK74" i="31" s="1"/>
  <c r="H74" i="31"/>
  <c r="J74" i="31"/>
  <c r="AG74" i="31"/>
  <c r="AH74" i="31" s="1"/>
  <c r="AI74" i="31" s="1"/>
  <c r="AB74" i="31"/>
  <c r="AC74" i="31" s="1"/>
  <c r="AN74" i="31"/>
  <c r="AO74" i="31" s="1"/>
  <c r="K74" i="31"/>
  <c r="M8" i="31"/>
  <c r="X8" i="31" s="1"/>
  <c r="R8" i="31"/>
  <c r="K12" i="31"/>
  <c r="AL12" i="31"/>
  <c r="AM12" i="31" s="1"/>
  <c r="AN12" i="31"/>
  <c r="AO12" i="31" s="1"/>
  <c r="V12" i="31"/>
  <c r="F12" i="31"/>
  <c r="G12" i="31"/>
  <c r="AD12" i="31"/>
  <c r="AE12" i="31" s="1"/>
  <c r="Z12" i="31"/>
  <c r="AA12" i="31" s="1"/>
  <c r="AJ12" i="31"/>
  <c r="AK12" i="31" s="1"/>
  <c r="T12" i="31"/>
  <c r="AG12" i="31"/>
  <c r="AH12" i="31" s="1"/>
  <c r="AI12" i="31" s="1"/>
  <c r="U12" i="31"/>
  <c r="J12" i="31"/>
  <c r="AB12" i="31"/>
  <c r="AC12" i="31" s="1"/>
  <c r="H12" i="31"/>
  <c r="N5" i="31"/>
  <c r="Y5" i="31" s="1"/>
  <c r="Y12" i="31" s="1"/>
  <c r="S5" i="31"/>
  <c r="I12" i="31"/>
  <c r="AG48" i="31"/>
  <c r="AH48" i="31" s="1"/>
  <c r="AI48" i="31" s="1"/>
  <c r="AJ48" i="31"/>
  <c r="AK48" i="31" s="1"/>
  <c r="G24" i="31"/>
  <c r="AG24" i="31"/>
  <c r="AH24" i="31" s="1"/>
  <c r="AI24" i="31" s="1"/>
  <c r="AN60" i="31"/>
  <c r="AO60" i="31" s="1"/>
  <c r="U60" i="31"/>
  <c r="H60" i="31"/>
  <c r="Z60" i="31"/>
  <c r="AA60" i="31" s="1"/>
  <c r="AG60" i="31"/>
  <c r="AH60" i="31" s="1"/>
  <c r="AI60" i="31" s="1"/>
  <c r="AB60" i="31"/>
  <c r="AC60" i="31" s="1"/>
  <c r="J60" i="31"/>
  <c r="AJ60" i="31"/>
  <c r="AK60" i="31" s="1"/>
  <c r="K60" i="31"/>
  <c r="G60" i="31"/>
  <c r="AL60" i="31"/>
  <c r="AM60" i="31" s="1"/>
  <c r="F60" i="31"/>
  <c r="I60" i="31"/>
  <c r="AG24" i="22" s="1"/>
  <c r="Z41" i="4" s="1"/>
  <c r="AD60" i="31"/>
  <c r="AE60" i="31" s="1"/>
  <c r="M55" i="31"/>
  <c r="X55" i="31" s="1"/>
  <c r="R55" i="31"/>
  <c r="AJ110" i="31"/>
  <c r="AK110" i="31" s="1"/>
  <c r="AL110" i="31"/>
  <c r="AM110" i="31" s="1"/>
  <c r="AD110" i="31"/>
  <c r="AE110" i="31" s="1"/>
  <c r="Z110" i="31"/>
  <c r="AA110" i="31" s="1"/>
  <c r="J110" i="31"/>
  <c r="I110" i="31"/>
  <c r="AN110" i="31"/>
  <c r="AO110" i="31" s="1"/>
  <c r="AG110" i="31"/>
  <c r="AH110" i="31" s="1"/>
  <c r="AI110" i="31" s="1"/>
  <c r="K110" i="31"/>
  <c r="G110" i="31"/>
  <c r="F110" i="31"/>
  <c r="AB110" i="31"/>
  <c r="AC110" i="31" s="1"/>
  <c r="N110" i="31"/>
  <c r="V110" i="31"/>
  <c r="H110" i="31"/>
  <c r="S53" i="31"/>
  <c r="N53" i="31"/>
  <c r="Y53" i="31" s="1"/>
  <c r="Q54" i="31"/>
  <c r="L54" i="31"/>
  <c r="W54" i="31" s="1"/>
  <c r="V55" i="31"/>
  <c r="V60" i="31" s="1"/>
  <c r="N106" i="31"/>
  <c r="Y106" i="31" s="1"/>
  <c r="S106" i="31"/>
  <c r="R56" i="31"/>
  <c r="T55" i="31"/>
  <c r="T60" i="31" s="1"/>
  <c r="S43" i="31"/>
  <c r="N43" i="31"/>
  <c r="Y43" i="31" s="1"/>
  <c r="Q42" i="31"/>
  <c r="L42" i="31"/>
  <c r="W42" i="31" s="1"/>
  <c r="M41" i="31"/>
  <c r="R41" i="31"/>
  <c r="Q41" i="31"/>
  <c r="L41" i="31"/>
  <c r="J48" i="31"/>
  <c r="J101" i="31"/>
  <c r="G101" i="31"/>
  <c r="AL101" i="31"/>
  <c r="AM101" i="31" s="1"/>
  <c r="Z101" i="31"/>
  <c r="AA101" i="31" s="1"/>
  <c r="AN101" i="31"/>
  <c r="AO101" i="31" s="1"/>
  <c r="U101" i="31"/>
  <c r="AG101" i="31"/>
  <c r="AH101" i="31" s="1"/>
  <c r="AI101" i="31" s="1"/>
  <c r="T101" i="31"/>
  <c r="I101" i="31"/>
  <c r="AD101" i="31"/>
  <c r="AE101" i="31" s="1"/>
  <c r="AJ101" i="31"/>
  <c r="AK101" i="31" s="1"/>
  <c r="AB101" i="31"/>
  <c r="AC101" i="31" s="1"/>
  <c r="F101" i="31"/>
  <c r="H101" i="31"/>
  <c r="K101" i="31"/>
  <c r="V101" i="31"/>
  <c r="T43" i="31"/>
  <c r="T48" i="31" s="1"/>
  <c r="V42" i="31"/>
  <c r="L44" i="31"/>
  <c r="W44" i="31" s="1"/>
  <c r="Q44" i="31"/>
  <c r="L97" i="31"/>
  <c r="W97" i="31" s="1"/>
  <c r="Q97" i="31"/>
  <c r="M98" i="31"/>
  <c r="X98" i="31" s="1"/>
  <c r="X101" i="31" s="1"/>
  <c r="R98" i="31"/>
  <c r="R101" i="31" s="1"/>
  <c r="U42" i="31"/>
  <c r="R44" i="31"/>
  <c r="M44" i="31"/>
  <c r="X44" i="31" s="1"/>
  <c r="N97" i="31"/>
  <c r="Y97" i="31" s="1"/>
  <c r="S97" i="31"/>
  <c r="S41" i="31"/>
  <c r="N41" i="31"/>
  <c r="L88" i="31"/>
  <c r="W88" i="31" s="1"/>
  <c r="Q88" i="31"/>
  <c r="R29" i="31"/>
  <c r="N88" i="31"/>
  <c r="Y88" i="31" s="1"/>
  <c r="M88" i="31"/>
  <c r="X88" i="31" s="1"/>
  <c r="R88" i="31"/>
  <c r="N30" i="31"/>
  <c r="Y30" i="31" s="1"/>
  <c r="S30" i="31"/>
  <c r="N31" i="31"/>
  <c r="Y31" i="31" s="1"/>
  <c r="S31" i="31"/>
  <c r="Q32" i="31"/>
  <c r="L32" i="31"/>
  <c r="W32" i="31" s="1"/>
  <c r="M30" i="31"/>
  <c r="X30" i="31" s="1"/>
  <c r="R30" i="31"/>
  <c r="R31" i="31"/>
  <c r="M31" i="31"/>
  <c r="X31" i="31" s="1"/>
  <c r="R32" i="31"/>
  <c r="M32" i="31"/>
  <c r="X32" i="31" s="1"/>
  <c r="Q30" i="31"/>
  <c r="L30" i="31"/>
  <c r="W30" i="31" s="1"/>
  <c r="Q31" i="31"/>
  <c r="L31" i="31"/>
  <c r="W31" i="31" s="1"/>
  <c r="L89" i="31"/>
  <c r="N32" i="31"/>
  <c r="Y32" i="31" s="1"/>
  <c r="S32" i="31"/>
  <c r="N29" i="31"/>
  <c r="S29" i="31"/>
  <c r="S36" i="31" s="1"/>
  <c r="L29" i="31"/>
  <c r="Q29" i="31"/>
  <c r="Q36" i="31" s="1"/>
  <c r="U36" i="31"/>
  <c r="N17" i="31"/>
  <c r="S17" i="31"/>
  <c r="V24" i="31"/>
  <c r="S19" i="31"/>
  <c r="N19" i="31"/>
  <c r="Y19" i="31" s="1"/>
  <c r="M19" i="31"/>
  <c r="X19" i="31" s="1"/>
  <c r="R19" i="31"/>
  <c r="L80" i="31"/>
  <c r="W80" i="31" s="1"/>
  <c r="W83" i="31" s="1"/>
  <c r="Q80" i="31"/>
  <c r="Q83" i="31" s="1"/>
  <c r="R79" i="31"/>
  <c r="M79" i="31"/>
  <c r="X79" i="31" s="1"/>
  <c r="L19" i="31"/>
  <c r="W19" i="31" s="1"/>
  <c r="Q19" i="31"/>
  <c r="N80" i="31"/>
  <c r="Y80" i="31" s="1"/>
  <c r="Y83" i="31" s="1"/>
  <c r="S80" i="31"/>
  <c r="S83" i="31" s="1"/>
  <c r="T17" i="31"/>
  <c r="M80" i="31"/>
  <c r="X80" i="31" s="1"/>
  <c r="X83" i="31" s="1"/>
  <c r="R80" i="31"/>
  <c r="Q18" i="31"/>
  <c r="L18" i="31"/>
  <c r="W18" i="31" s="1"/>
  <c r="R17" i="31"/>
  <c r="M17" i="31"/>
  <c r="X17" i="31" s="1"/>
  <c r="K83" i="31"/>
  <c r="F83" i="31"/>
  <c r="AD21" i="22" s="1"/>
  <c r="AJ83" i="31"/>
  <c r="AK83" i="31" s="1"/>
  <c r="AG83" i="31"/>
  <c r="AH83" i="31" s="1"/>
  <c r="AI83" i="31" s="1"/>
  <c r="AN83" i="31"/>
  <c r="AO83" i="31" s="1"/>
  <c r="Z83" i="31"/>
  <c r="AA83" i="31" s="1"/>
  <c r="U83" i="31"/>
  <c r="AL83" i="31"/>
  <c r="AM83" i="31" s="1"/>
  <c r="AB83" i="31"/>
  <c r="AC83" i="31" s="1"/>
  <c r="V83" i="31"/>
  <c r="R83" i="31"/>
  <c r="M83" i="31"/>
  <c r="I83" i="31"/>
  <c r="AG21" i="22" s="1"/>
  <c r="Z38" i="4" s="1"/>
  <c r="K38" i="4" s="1"/>
  <c r="BF103" i="1" s="1"/>
  <c r="AI103" i="1" s="1"/>
  <c r="T83" i="31"/>
  <c r="AD83" i="31"/>
  <c r="AE83" i="31" s="1"/>
  <c r="H83" i="31"/>
  <c r="AF21" i="22" s="1"/>
  <c r="Y38" i="4" s="1"/>
  <c r="J38" i="4" s="1"/>
  <c r="BE103" i="1" s="1"/>
  <c r="AH103" i="1" s="1"/>
  <c r="G83" i="31"/>
  <c r="AE21" i="22" s="1"/>
  <c r="X38" i="4" s="1"/>
  <c r="I38" i="4" s="1"/>
  <c r="BD103" i="1" s="1"/>
  <c r="AG103" i="1" s="1"/>
  <c r="J83" i="31"/>
  <c r="S18" i="31"/>
  <c r="N18" i="31"/>
  <c r="Y18" i="31" s="1"/>
  <c r="N20" i="31"/>
  <c r="Y20" i="31" s="1"/>
  <c r="S20" i="31"/>
  <c r="U24" i="31"/>
  <c r="R18" i="31"/>
  <c r="M18" i="31"/>
  <c r="X18" i="31" s="1"/>
  <c r="AL110" i="29"/>
  <c r="AM110" i="29" s="1"/>
  <c r="T107" i="29"/>
  <c r="Q107" i="29" s="1"/>
  <c r="U30" i="26"/>
  <c r="M30" i="26" s="1"/>
  <c r="X30" i="26" s="1"/>
  <c r="U119" i="26"/>
  <c r="R119" i="26" s="1"/>
  <c r="R127" i="26" s="1"/>
  <c r="M127" i="26" s="1"/>
  <c r="X127" i="26" s="1"/>
  <c r="U79" i="29"/>
  <c r="M79" i="29" s="1"/>
  <c r="X79" i="29" s="1"/>
  <c r="V43" i="24"/>
  <c r="N43" i="24" s="1"/>
  <c r="Y43" i="24" s="1"/>
  <c r="AL12" i="25"/>
  <c r="AM12" i="25" s="1"/>
  <c r="T41" i="25"/>
  <c r="Q41" i="25" s="1"/>
  <c r="T42" i="24"/>
  <c r="L42" i="24" s="1"/>
  <c r="W42" i="24" s="1"/>
  <c r="AN60" i="29"/>
  <c r="AO60" i="29" s="1"/>
  <c r="U19" i="25"/>
  <c r="M19" i="25" s="1"/>
  <c r="X19" i="25" s="1"/>
  <c r="V31" i="29"/>
  <c r="S31" i="29" s="1"/>
  <c r="T30" i="29"/>
  <c r="L30" i="29" s="1"/>
  <c r="W30" i="29" s="1"/>
  <c r="U107" i="29"/>
  <c r="R107" i="29" s="1"/>
  <c r="V137" i="26"/>
  <c r="S137" i="26" s="1"/>
  <c r="S145" i="26" s="1"/>
  <c r="T80" i="29"/>
  <c r="Q80" i="29" s="1"/>
  <c r="AN60" i="24"/>
  <c r="AO60" i="24" s="1"/>
  <c r="AD36" i="24"/>
  <c r="AE36" i="24" s="1"/>
  <c r="AD36" i="29"/>
  <c r="AE36" i="29" s="1"/>
  <c r="G12" i="29"/>
  <c r="T88" i="29"/>
  <c r="Q88" i="29" s="1"/>
  <c r="U44" i="29"/>
  <c r="M44" i="29" s="1"/>
  <c r="X44" i="29" s="1"/>
  <c r="V44" i="29"/>
  <c r="S44" i="29" s="1"/>
  <c r="V42" i="24"/>
  <c r="S42" i="24" s="1"/>
  <c r="U41" i="25"/>
  <c r="M41" i="25" s="1"/>
  <c r="X41" i="25" s="1"/>
  <c r="AG110" i="29"/>
  <c r="AH110" i="29" s="1"/>
  <c r="AI110" i="29" s="1"/>
  <c r="I110" i="29"/>
  <c r="V107" i="29"/>
  <c r="N107" i="29" s="1"/>
  <c r="Y107" i="29" s="1"/>
  <c r="U97" i="29"/>
  <c r="M97" i="29" s="1"/>
  <c r="X97" i="29" s="1"/>
  <c r="T43" i="25"/>
  <c r="L43" i="25" s="1"/>
  <c r="W43" i="25" s="1"/>
  <c r="U80" i="29"/>
  <c r="M80" i="29" s="1"/>
  <c r="T119" i="26"/>
  <c r="Q119" i="26" s="1"/>
  <c r="Q127" i="26" s="1"/>
  <c r="T127" i="26" s="1"/>
  <c r="U106" i="29"/>
  <c r="R106" i="29" s="1"/>
  <c r="U43" i="25"/>
  <c r="R43" i="25" s="1"/>
  <c r="T30" i="25"/>
  <c r="Q30" i="25" s="1"/>
  <c r="V119" i="26"/>
  <c r="S119" i="26" s="1"/>
  <c r="S127" i="26" s="1"/>
  <c r="V127" i="26" s="1"/>
  <c r="V119" i="29"/>
  <c r="S119" i="29" s="1"/>
  <c r="S127" i="29" s="1"/>
  <c r="V127" i="29" s="1"/>
  <c r="U119" i="29"/>
  <c r="R119" i="29" s="1"/>
  <c r="R127" i="29" s="1"/>
  <c r="U127" i="29" s="1"/>
  <c r="T119" i="29"/>
  <c r="Q119" i="29" s="1"/>
  <c r="Q127" i="29" s="1"/>
  <c r="L127" i="29" s="1"/>
  <c r="W127" i="29" s="1"/>
  <c r="U19" i="24"/>
  <c r="M19" i="24" s="1"/>
  <c r="X19" i="24" s="1"/>
  <c r="V70" i="29"/>
  <c r="N70" i="29" s="1"/>
  <c r="Y70" i="29" s="1"/>
  <c r="U70" i="25"/>
  <c r="R70" i="25" s="1"/>
  <c r="U70" i="29"/>
  <c r="M70" i="29" s="1"/>
  <c r="X70" i="29" s="1"/>
  <c r="AN12" i="29"/>
  <c r="AO12" i="29" s="1"/>
  <c r="T70" i="29"/>
  <c r="Q70" i="29" s="1"/>
  <c r="V98" i="29"/>
  <c r="S98" i="29" s="1"/>
  <c r="U88" i="25"/>
  <c r="R88" i="25" s="1"/>
  <c r="U30" i="24"/>
  <c r="M30" i="24" s="1"/>
  <c r="X30" i="24" s="1"/>
  <c r="V30" i="24"/>
  <c r="N30" i="24" s="1"/>
  <c r="Y30" i="24" s="1"/>
  <c r="T89" i="29"/>
  <c r="T92" i="29" s="1"/>
  <c r="AL101" i="29"/>
  <c r="AM101" i="29" s="1"/>
  <c r="U54" i="29"/>
  <c r="R54" i="29" s="1"/>
  <c r="T36" i="29"/>
  <c r="K101" i="29"/>
  <c r="I36" i="29"/>
  <c r="V7" i="29"/>
  <c r="S7" i="29" s="1"/>
  <c r="G36" i="29"/>
  <c r="U31" i="29"/>
  <c r="R31" i="29" s="1"/>
  <c r="U89" i="29"/>
  <c r="M89" i="29" s="1"/>
  <c r="T54" i="29"/>
  <c r="Q54" i="29" s="1"/>
  <c r="T18" i="29"/>
  <c r="L18" i="29" s="1"/>
  <c r="W18" i="29" s="1"/>
  <c r="V89" i="29"/>
  <c r="S89" i="29" s="1"/>
  <c r="AB101" i="29"/>
  <c r="AC101" i="29" s="1"/>
  <c r="Z101" i="29"/>
  <c r="AA101" i="29" s="1"/>
  <c r="AN101" i="29"/>
  <c r="AO101" i="29" s="1"/>
  <c r="K12" i="29"/>
  <c r="F12" i="29"/>
  <c r="H101" i="29"/>
  <c r="AG101" i="29"/>
  <c r="AH101" i="29" s="1"/>
  <c r="AI101" i="29" s="1"/>
  <c r="AD101" i="29"/>
  <c r="AE101" i="29" s="1"/>
  <c r="Z12" i="29"/>
  <c r="AA12" i="29" s="1"/>
  <c r="G101" i="29"/>
  <c r="I101" i="29"/>
  <c r="AJ12" i="29"/>
  <c r="AK12" i="29" s="1"/>
  <c r="F101" i="29"/>
  <c r="T79" i="24"/>
  <c r="Q79" i="24" s="1"/>
  <c r="J101" i="29"/>
  <c r="V43" i="29"/>
  <c r="N43" i="29" s="1"/>
  <c r="Y43" i="29" s="1"/>
  <c r="T71" i="29"/>
  <c r="V106" i="24"/>
  <c r="S106" i="24" s="1"/>
  <c r="T98" i="29"/>
  <c r="T17" i="29"/>
  <c r="L17" i="29" s="1"/>
  <c r="U98" i="29"/>
  <c r="M98" i="29" s="1"/>
  <c r="G83" i="29"/>
  <c r="V79" i="29"/>
  <c r="S79" i="29" s="1"/>
  <c r="AG60" i="29"/>
  <c r="AH60" i="29" s="1"/>
  <c r="AI60" i="29" s="1"/>
  <c r="U8" i="29"/>
  <c r="M8" i="29" s="1"/>
  <c r="X8" i="29" s="1"/>
  <c r="V41" i="29"/>
  <c r="N41" i="29" s="1"/>
  <c r="Y41" i="29" s="1"/>
  <c r="V8" i="29"/>
  <c r="S8" i="29" s="1"/>
  <c r="V88" i="29"/>
  <c r="S88" i="29" s="1"/>
  <c r="T106" i="24"/>
  <c r="L106" i="24" s="1"/>
  <c r="W106" i="24" s="1"/>
  <c r="T7" i="29"/>
  <c r="L7" i="29" s="1"/>
  <c r="W7" i="29" s="1"/>
  <c r="U18" i="29"/>
  <c r="M18" i="29" s="1"/>
  <c r="X18" i="29" s="1"/>
  <c r="U88" i="29"/>
  <c r="R88" i="29" s="1"/>
  <c r="F36" i="29"/>
  <c r="H36" i="29"/>
  <c r="U41" i="29"/>
  <c r="M41" i="29" s="1"/>
  <c r="X41" i="29" s="1"/>
  <c r="V80" i="29"/>
  <c r="S80" i="29" s="1"/>
  <c r="S83" i="29" s="1"/>
  <c r="AD92" i="29"/>
  <c r="AE92" i="29" s="1"/>
  <c r="AB83" i="24"/>
  <c r="AC83" i="24" s="1"/>
  <c r="U17" i="29"/>
  <c r="M17" i="29" s="1"/>
  <c r="X17" i="29" s="1"/>
  <c r="AG36" i="29"/>
  <c r="AH36" i="29" s="1"/>
  <c r="AI36" i="29" s="1"/>
  <c r="AJ36" i="29"/>
  <c r="AK36" i="29" s="1"/>
  <c r="V6" i="29"/>
  <c r="N6" i="29" s="1"/>
  <c r="Y6" i="29" s="1"/>
  <c r="U137" i="29"/>
  <c r="R137" i="29" s="1"/>
  <c r="R145" i="29" s="1"/>
  <c r="V137" i="29"/>
  <c r="S137" i="29" s="1"/>
  <c r="S145" i="29" s="1"/>
  <c r="T137" i="29"/>
  <c r="Q137" i="29" s="1"/>
  <c r="Q145" i="29" s="1"/>
  <c r="V53" i="24"/>
  <c r="N53" i="24" s="1"/>
  <c r="Y53" i="24" s="1"/>
  <c r="V106" i="29"/>
  <c r="T6" i="29"/>
  <c r="Q6" i="29" s="1"/>
  <c r="H83" i="29"/>
  <c r="AL36" i="29"/>
  <c r="AM36" i="29" s="1"/>
  <c r="AN36" i="29"/>
  <c r="AO36" i="29" s="1"/>
  <c r="T5" i="29"/>
  <c r="Q5" i="29" s="1"/>
  <c r="AD83" i="29"/>
  <c r="AE83" i="29" s="1"/>
  <c r="K36" i="29"/>
  <c r="U5" i="29"/>
  <c r="R5" i="29" s="1"/>
  <c r="T79" i="29"/>
  <c r="L79" i="29" s="1"/>
  <c r="W79" i="29" s="1"/>
  <c r="AJ83" i="29"/>
  <c r="AK83" i="29" s="1"/>
  <c r="AB83" i="29"/>
  <c r="AC83" i="29" s="1"/>
  <c r="AB36" i="29"/>
  <c r="AC36" i="29" s="1"/>
  <c r="J36" i="29"/>
  <c r="I83" i="29"/>
  <c r="AG101" i="26"/>
  <c r="AH101" i="26" s="1"/>
  <c r="U137" i="26"/>
  <c r="R137" i="26" s="1"/>
  <c r="R145" i="26" s="1"/>
  <c r="U145" i="26" s="1"/>
  <c r="Z36" i="29"/>
  <c r="AA36" i="29" s="1"/>
  <c r="AF43" i="4"/>
  <c r="AD43" i="4"/>
  <c r="AE43" i="4"/>
  <c r="AA43" i="4"/>
  <c r="AC43" i="4"/>
  <c r="T106" i="29"/>
  <c r="L106" i="29" s="1"/>
  <c r="U110" i="29"/>
  <c r="K101" i="26"/>
  <c r="AJ101" i="29"/>
  <c r="AK101" i="29" s="1"/>
  <c r="V31" i="24"/>
  <c r="S31" i="24" s="1"/>
  <c r="T31" i="25"/>
  <c r="L31" i="25" s="1"/>
  <c r="U31" i="26"/>
  <c r="R31" i="26" s="1"/>
  <c r="Z92" i="29"/>
  <c r="AA92" i="29" s="1"/>
  <c r="U29" i="29"/>
  <c r="V19" i="24"/>
  <c r="N19" i="24" s="1"/>
  <c r="Y19" i="24" s="1"/>
  <c r="U79" i="26"/>
  <c r="M79" i="26" s="1"/>
  <c r="X79" i="26" s="1"/>
  <c r="Z83" i="29"/>
  <c r="AA83" i="29" s="1"/>
  <c r="AN83" i="29"/>
  <c r="AO83" i="29" s="1"/>
  <c r="J83" i="29"/>
  <c r="K83" i="29"/>
  <c r="AG83" i="29"/>
  <c r="AH83" i="29" s="1"/>
  <c r="AI83" i="29" s="1"/>
  <c r="F83" i="29"/>
  <c r="H12" i="29"/>
  <c r="AD12" i="29"/>
  <c r="AE12" i="29" s="1"/>
  <c r="V71" i="29"/>
  <c r="S71" i="29" s="1"/>
  <c r="U71" i="29"/>
  <c r="R71" i="29" s="1"/>
  <c r="AG12" i="29"/>
  <c r="AH12" i="29" s="1"/>
  <c r="AI12" i="29" s="1"/>
  <c r="J12" i="29"/>
  <c r="AL12" i="29"/>
  <c r="AM12" i="29" s="1"/>
  <c r="AB12" i="29"/>
  <c r="AC12" i="29" s="1"/>
  <c r="Z60" i="29"/>
  <c r="AA60" i="29" s="1"/>
  <c r="H110" i="29"/>
  <c r="U53" i="24"/>
  <c r="M53" i="24" s="1"/>
  <c r="X53" i="24" s="1"/>
  <c r="AB110" i="29"/>
  <c r="AC110" i="29" s="1"/>
  <c r="AD110" i="29"/>
  <c r="AE110" i="29" s="1"/>
  <c r="K110" i="29"/>
  <c r="G60" i="29"/>
  <c r="AT24" i="22" s="1"/>
  <c r="AJ110" i="29"/>
  <c r="AK110" i="29" s="1"/>
  <c r="V53" i="29"/>
  <c r="S53" i="29" s="1"/>
  <c r="J60" i="29"/>
  <c r="F110" i="29"/>
  <c r="U106" i="24"/>
  <c r="M106" i="24" s="1"/>
  <c r="X106" i="24" s="1"/>
  <c r="AN110" i="29"/>
  <c r="AO110" i="29" s="1"/>
  <c r="Z110" i="29"/>
  <c r="AA110" i="29" s="1"/>
  <c r="T53" i="29"/>
  <c r="J110" i="29"/>
  <c r="I60" i="29"/>
  <c r="F60" i="29"/>
  <c r="G110" i="29"/>
  <c r="H60" i="29"/>
  <c r="AU24" i="22" s="1"/>
  <c r="U43" i="24"/>
  <c r="M43" i="24" s="1"/>
  <c r="X43" i="24" s="1"/>
  <c r="T42" i="29"/>
  <c r="Q42" i="29" s="1"/>
  <c r="U42" i="29"/>
  <c r="M42" i="29" s="1"/>
  <c r="X42" i="29" s="1"/>
  <c r="T43" i="29"/>
  <c r="Q43" i="29" s="1"/>
  <c r="AJ92" i="29"/>
  <c r="AK92" i="29" s="1"/>
  <c r="J92" i="29"/>
  <c r="H92" i="29"/>
  <c r="AU22" i="22" s="1"/>
  <c r="I92" i="29"/>
  <c r="AG92" i="29"/>
  <c r="AH92" i="29" s="1"/>
  <c r="AI92" i="29" s="1"/>
  <c r="F92" i="29"/>
  <c r="AB92" i="29"/>
  <c r="AC92" i="29" s="1"/>
  <c r="AL92" i="29"/>
  <c r="AM92" i="29" s="1"/>
  <c r="G92" i="29"/>
  <c r="AN92" i="29"/>
  <c r="AO92" i="29" s="1"/>
  <c r="U30" i="25"/>
  <c r="M30" i="25" s="1"/>
  <c r="K92" i="29"/>
  <c r="AD24" i="24"/>
  <c r="AE24" i="24" s="1"/>
  <c r="I12" i="29"/>
  <c r="AB60" i="29"/>
  <c r="AC60" i="29" s="1"/>
  <c r="U106" i="26"/>
  <c r="R106" i="26" s="1"/>
  <c r="AD60" i="29"/>
  <c r="AE60" i="29" s="1"/>
  <c r="AL60" i="29"/>
  <c r="AM60" i="29" s="1"/>
  <c r="L41" i="29"/>
  <c r="Q41" i="29"/>
  <c r="S42" i="29"/>
  <c r="N42" i="29"/>
  <c r="T97" i="29"/>
  <c r="Q44" i="29"/>
  <c r="L44" i="29"/>
  <c r="W44" i="29" s="1"/>
  <c r="AB48" i="29"/>
  <c r="AC48" i="29" s="1"/>
  <c r="G48" i="29"/>
  <c r="AT23" i="22" s="1"/>
  <c r="Z48" i="29"/>
  <c r="AA48" i="29" s="1"/>
  <c r="F48" i="29"/>
  <c r="AS23" i="22" s="1"/>
  <c r="I48" i="29"/>
  <c r="AV23" i="22" s="1"/>
  <c r="AN48" i="29"/>
  <c r="AO48" i="29" s="1"/>
  <c r="H48" i="29"/>
  <c r="AU23" i="22" s="1"/>
  <c r="AL48" i="29"/>
  <c r="AM48" i="29" s="1"/>
  <c r="AD48" i="29"/>
  <c r="AE48" i="29" s="1"/>
  <c r="AJ48" i="29"/>
  <c r="AK48" i="29" s="1"/>
  <c r="AG48" i="29"/>
  <c r="AH48" i="29" s="1"/>
  <c r="AI48" i="29" s="1"/>
  <c r="J48" i="29"/>
  <c r="K48" i="29"/>
  <c r="V44" i="25"/>
  <c r="S44" i="25" s="1"/>
  <c r="V97" i="29"/>
  <c r="V101" i="29" s="1"/>
  <c r="R43" i="29"/>
  <c r="M43" i="29"/>
  <c r="X43" i="29" s="1"/>
  <c r="L32" i="29"/>
  <c r="W32" i="29" s="1"/>
  <c r="Q32" i="29"/>
  <c r="L31" i="29"/>
  <c r="W31" i="29" s="1"/>
  <c r="Q31" i="29"/>
  <c r="V29" i="29"/>
  <c r="L29" i="29"/>
  <c r="Q29" i="29"/>
  <c r="R30" i="29"/>
  <c r="M30" i="29"/>
  <c r="X30" i="29" s="1"/>
  <c r="N30" i="29"/>
  <c r="Y30" i="29" s="1"/>
  <c r="S30" i="29"/>
  <c r="V32" i="29"/>
  <c r="U32" i="29"/>
  <c r="M19" i="29"/>
  <c r="X19" i="29" s="1"/>
  <c r="R19" i="29"/>
  <c r="R20" i="29"/>
  <c r="M20" i="29"/>
  <c r="X20" i="29" s="1"/>
  <c r="V19" i="29"/>
  <c r="V24" i="29" s="1"/>
  <c r="AD83" i="26"/>
  <c r="AE83" i="26" s="1"/>
  <c r="S17" i="29"/>
  <c r="N17" i="29"/>
  <c r="Y17" i="29" s="1"/>
  <c r="T19" i="29"/>
  <c r="T20" i="29"/>
  <c r="V20" i="29"/>
  <c r="S18" i="29"/>
  <c r="N18" i="29"/>
  <c r="Y18" i="29" s="1"/>
  <c r="AD24" i="29"/>
  <c r="AE24" i="29" s="1"/>
  <c r="AG24" i="29"/>
  <c r="AH24" i="29" s="1"/>
  <c r="AI24" i="29" s="1"/>
  <c r="H24" i="29"/>
  <c r="AL24" i="29"/>
  <c r="AM24" i="29" s="1"/>
  <c r="K24" i="29"/>
  <c r="J24" i="29"/>
  <c r="F24" i="29"/>
  <c r="AB24" i="29"/>
  <c r="AC24" i="29" s="1"/>
  <c r="I24" i="29"/>
  <c r="AJ24" i="29"/>
  <c r="AK24" i="29" s="1"/>
  <c r="G24" i="29"/>
  <c r="AN24" i="29"/>
  <c r="AO24" i="29" s="1"/>
  <c r="Z24" i="29"/>
  <c r="AA24" i="29" s="1"/>
  <c r="N5" i="29"/>
  <c r="S5" i="29"/>
  <c r="V70" i="26"/>
  <c r="N70" i="26" s="1"/>
  <c r="Y70" i="26" s="1"/>
  <c r="L8" i="29"/>
  <c r="W8" i="29" s="1"/>
  <c r="Q8" i="29"/>
  <c r="R7" i="29"/>
  <c r="M7" i="29"/>
  <c r="X7" i="29" s="1"/>
  <c r="AN74" i="29"/>
  <c r="AO74" i="29" s="1"/>
  <c r="G74" i="29"/>
  <c r="K74" i="29"/>
  <c r="AD74" i="29"/>
  <c r="AE74" i="29" s="1"/>
  <c r="AJ74" i="29"/>
  <c r="AK74" i="29" s="1"/>
  <c r="I74" i="29"/>
  <c r="AB74" i="29"/>
  <c r="AC74" i="29" s="1"/>
  <c r="AL74" i="29"/>
  <c r="AM74" i="29" s="1"/>
  <c r="F74" i="29"/>
  <c r="Z74" i="29"/>
  <c r="AA74" i="29" s="1"/>
  <c r="J74" i="29"/>
  <c r="AG74" i="29"/>
  <c r="AH74" i="29" s="1"/>
  <c r="AI74" i="29" s="1"/>
  <c r="H74" i="29"/>
  <c r="V5" i="26"/>
  <c r="N5" i="26" s="1"/>
  <c r="Y5" i="26" s="1"/>
  <c r="M6" i="29"/>
  <c r="X6" i="29" s="1"/>
  <c r="R6" i="29"/>
  <c r="U12" i="29"/>
  <c r="H60" i="24"/>
  <c r="V106" i="26"/>
  <c r="N106" i="26" s="1"/>
  <c r="Y106" i="26" s="1"/>
  <c r="V60" i="29"/>
  <c r="T56" i="29"/>
  <c r="L56" i="29" s="1"/>
  <c r="W56" i="29" s="1"/>
  <c r="T53" i="25"/>
  <c r="L53" i="25" s="1"/>
  <c r="W53" i="25" s="1"/>
  <c r="U56" i="29"/>
  <c r="M56" i="29" s="1"/>
  <c r="X56" i="29" s="1"/>
  <c r="T55" i="29"/>
  <c r="Q55" i="29" s="1"/>
  <c r="K60" i="29"/>
  <c r="U55" i="29"/>
  <c r="M55" i="29" s="1"/>
  <c r="X55" i="29" s="1"/>
  <c r="AJ60" i="29"/>
  <c r="AK60" i="29" s="1"/>
  <c r="N55" i="29"/>
  <c r="Y55" i="29" s="1"/>
  <c r="S55" i="29"/>
  <c r="M53" i="29"/>
  <c r="X53" i="29" s="1"/>
  <c r="R53" i="29"/>
  <c r="S54" i="29"/>
  <c r="N54" i="29"/>
  <c r="Y54" i="29" s="1"/>
  <c r="S56" i="29"/>
  <c r="N56" i="29"/>
  <c r="Y56" i="29" s="1"/>
  <c r="V6" i="25"/>
  <c r="N6" i="25" s="1"/>
  <c r="Y6" i="25" s="1"/>
  <c r="V54" i="25"/>
  <c r="S54" i="25" s="1"/>
  <c r="AE42" i="4"/>
  <c r="AA42" i="4"/>
  <c r="AF42" i="4"/>
  <c r="AB42" i="4"/>
  <c r="AD42" i="4"/>
  <c r="V42" i="25"/>
  <c r="S42" i="25" s="1"/>
  <c r="AN48" i="26"/>
  <c r="AO48" i="26" s="1"/>
  <c r="U42" i="25"/>
  <c r="M42" i="25" s="1"/>
  <c r="T31" i="24"/>
  <c r="L31" i="24" s="1"/>
  <c r="W31" i="24" s="1"/>
  <c r="U31" i="25"/>
  <c r="R31" i="25" s="1"/>
  <c r="AD24" i="25"/>
  <c r="AE24" i="25" s="1"/>
  <c r="T107" i="26"/>
  <c r="L107" i="26" s="1"/>
  <c r="G60" i="25"/>
  <c r="U53" i="25"/>
  <c r="R53" i="25" s="1"/>
  <c r="Z48" i="26"/>
  <c r="AA48" i="26" s="1"/>
  <c r="U97" i="24"/>
  <c r="M97" i="24" s="1"/>
  <c r="X97" i="24" s="1"/>
  <c r="T20" i="24"/>
  <c r="L20" i="24" s="1"/>
  <c r="W20" i="24" s="1"/>
  <c r="U20" i="24"/>
  <c r="M20" i="24" s="1"/>
  <c r="X20" i="24" s="1"/>
  <c r="K24" i="25"/>
  <c r="G24" i="25"/>
  <c r="U71" i="26"/>
  <c r="M71" i="26" s="1"/>
  <c r="X71" i="26" s="1"/>
  <c r="V119" i="24"/>
  <c r="S119" i="24" s="1"/>
  <c r="S127" i="24" s="1"/>
  <c r="V127" i="24" s="1"/>
  <c r="T89" i="24"/>
  <c r="L89" i="24" s="1"/>
  <c r="W89" i="24" s="1"/>
  <c r="AN83" i="26"/>
  <c r="AO83" i="26" s="1"/>
  <c r="AJ83" i="26"/>
  <c r="AK83" i="26" s="1"/>
  <c r="V98" i="24"/>
  <c r="N98" i="24" s="1"/>
  <c r="Y98" i="24" s="1"/>
  <c r="K83" i="26"/>
  <c r="V80" i="26"/>
  <c r="V98" i="26"/>
  <c r="N98" i="26" s="1"/>
  <c r="V30" i="26"/>
  <c r="S30" i="26" s="1"/>
  <c r="T56" i="25"/>
  <c r="L56" i="25" s="1"/>
  <c r="W56" i="25" s="1"/>
  <c r="U107" i="26"/>
  <c r="R107" i="26" s="1"/>
  <c r="V107" i="26"/>
  <c r="T98" i="24"/>
  <c r="U98" i="24"/>
  <c r="M98" i="24" s="1"/>
  <c r="X98" i="24" s="1"/>
  <c r="X101" i="24" s="1"/>
  <c r="U56" i="25"/>
  <c r="R56" i="25" s="1"/>
  <c r="T20" i="26"/>
  <c r="L20" i="26" s="1"/>
  <c r="W20" i="26" s="1"/>
  <c r="T42" i="26"/>
  <c r="L42" i="26" s="1"/>
  <c r="W42" i="26" s="1"/>
  <c r="U55" i="26"/>
  <c r="M55" i="26" s="1"/>
  <c r="X55" i="26" s="1"/>
  <c r="U20" i="26"/>
  <c r="R20" i="26" s="1"/>
  <c r="U42" i="26"/>
  <c r="R42" i="26" s="1"/>
  <c r="T97" i="26"/>
  <c r="L97" i="26" s="1"/>
  <c r="W97" i="26" s="1"/>
  <c r="T18" i="24"/>
  <c r="Q18" i="24" s="1"/>
  <c r="U18" i="24"/>
  <c r="R18" i="24" s="1"/>
  <c r="U71" i="25"/>
  <c r="M71" i="25" s="1"/>
  <c r="X71" i="25" s="1"/>
  <c r="T31" i="26"/>
  <c r="Q31" i="26" s="1"/>
  <c r="T137" i="26"/>
  <c r="Q137" i="26" s="1"/>
  <c r="Q145" i="26" s="1"/>
  <c r="L145" i="26" s="1"/>
  <c r="W145" i="26" s="1"/>
  <c r="V70" i="24"/>
  <c r="S70" i="24" s="1"/>
  <c r="U43" i="26"/>
  <c r="M43" i="26" s="1"/>
  <c r="X43" i="26" s="1"/>
  <c r="U54" i="26"/>
  <c r="R54" i="26" s="1"/>
  <c r="V54" i="26"/>
  <c r="S54" i="26" s="1"/>
  <c r="U97" i="26"/>
  <c r="R97" i="26" s="1"/>
  <c r="V97" i="26"/>
  <c r="N97" i="26" s="1"/>
  <c r="Y97" i="26" s="1"/>
  <c r="E25" i="22"/>
  <c r="F26" i="22"/>
  <c r="G25" i="22"/>
  <c r="D25" i="22"/>
  <c r="H25" i="22"/>
  <c r="G26" i="22"/>
  <c r="C25" i="22"/>
  <c r="AL25" i="22"/>
  <c r="F25" i="22"/>
  <c r="H26" i="22"/>
  <c r="AK26" i="22"/>
  <c r="D26" i="22"/>
  <c r="E26" i="22"/>
  <c r="C26" i="22"/>
  <c r="AI26" i="22"/>
  <c r="U80" i="26"/>
  <c r="M80" i="26" s="1"/>
  <c r="M83" i="26" s="1"/>
  <c r="T80" i="26"/>
  <c r="U97" i="25"/>
  <c r="R97" i="25" s="1"/>
  <c r="T98" i="25"/>
  <c r="L98" i="25" s="1"/>
  <c r="W98" i="25" s="1"/>
  <c r="V80" i="24"/>
  <c r="S80" i="24" s="1"/>
  <c r="AB60" i="25"/>
  <c r="AC60" i="25" s="1"/>
  <c r="T18" i="26"/>
  <c r="Q18" i="26" s="1"/>
  <c r="U18" i="26"/>
  <c r="R18" i="26" s="1"/>
  <c r="Z110" i="26"/>
  <c r="V107" i="24"/>
  <c r="N107" i="24" s="1"/>
  <c r="Y107" i="24" s="1"/>
  <c r="U71" i="24"/>
  <c r="M71" i="24" s="1"/>
  <c r="U89" i="26"/>
  <c r="AD60" i="25"/>
  <c r="AE60" i="25" s="1"/>
  <c r="U32" i="26"/>
  <c r="R32" i="26" s="1"/>
  <c r="V89" i="24"/>
  <c r="N89" i="24" s="1"/>
  <c r="Y89" i="24" s="1"/>
  <c r="V71" i="24"/>
  <c r="S71" i="24" s="1"/>
  <c r="S30" i="25"/>
  <c r="U53" i="26"/>
  <c r="M53" i="26" s="1"/>
  <c r="X53" i="26" s="1"/>
  <c r="V32" i="26"/>
  <c r="S32" i="26" s="1"/>
  <c r="T18" i="25"/>
  <c r="L18" i="25" s="1"/>
  <c r="W18" i="25" s="1"/>
  <c r="T107" i="24"/>
  <c r="T110" i="24" s="1"/>
  <c r="S20" i="25"/>
  <c r="U6" i="26"/>
  <c r="R6" i="26" s="1"/>
  <c r="V53" i="26"/>
  <c r="N53" i="26" s="1"/>
  <c r="Y53" i="26" s="1"/>
  <c r="U32" i="24"/>
  <c r="M32" i="24" s="1"/>
  <c r="X32" i="24" s="1"/>
  <c r="V18" i="25"/>
  <c r="S18" i="25" s="1"/>
  <c r="T6" i="26"/>
  <c r="V89" i="26"/>
  <c r="T56" i="24"/>
  <c r="L56" i="24" s="1"/>
  <c r="W56" i="24" s="1"/>
  <c r="V32" i="24"/>
  <c r="N32" i="24" s="1"/>
  <c r="Y32" i="24" s="1"/>
  <c r="J60" i="25"/>
  <c r="U119" i="24"/>
  <c r="R119" i="24" s="1"/>
  <c r="R127" i="24" s="1"/>
  <c r="U127" i="24" s="1"/>
  <c r="T89" i="26"/>
  <c r="L89" i="26" s="1"/>
  <c r="W89" i="26" s="1"/>
  <c r="U56" i="24"/>
  <c r="M56" i="24" s="1"/>
  <c r="X56" i="24" s="1"/>
  <c r="AN60" i="25"/>
  <c r="AO60" i="25" s="1"/>
  <c r="S6" i="26"/>
  <c r="V29" i="26"/>
  <c r="N29" i="26" s="1"/>
  <c r="V88" i="26"/>
  <c r="N88" i="26" s="1"/>
  <c r="Y88" i="26" s="1"/>
  <c r="U106" i="25"/>
  <c r="R106" i="25" s="1"/>
  <c r="U88" i="24"/>
  <c r="R88" i="24" s="1"/>
  <c r="V55" i="26"/>
  <c r="N55" i="26" s="1"/>
  <c r="Y55" i="26" s="1"/>
  <c r="T19" i="25"/>
  <c r="L19" i="25" s="1"/>
  <c r="W19" i="25" s="1"/>
  <c r="U88" i="26"/>
  <c r="M88" i="26" s="1"/>
  <c r="X88" i="26" s="1"/>
  <c r="U17" i="25"/>
  <c r="R17" i="25" s="1"/>
  <c r="V17" i="26"/>
  <c r="S17" i="26" s="1"/>
  <c r="T88" i="26"/>
  <c r="L88" i="26" s="1"/>
  <c r="W88" i="26" s="1"/>
  <c r="T44" i="25"/>
  <c r="L44" i="25" s="1"/>
  <c r="W44" i="25" s="1"/>
  <c r="T54" i="25"/>
  <c r="Q54" i="25" s="1"/>
  <c r="T17" i="26"/>
  <c r="L17" i="26" s="1"/>
  <c r="W17" i="26" s="1"/>
  <c r="V41" i="26"/>
  <c r="N41" i="26" s="1"/>
  <c r="S19" i="25"/>
  <c r="T107" i="25"/>
  <c r="Q107" i="25" s="1"/>
  <c r="T19" i="26"/>
  <c r="Q19" i="26" s="1"/>
  <c r="AD83" i="24"/>
  <c r="H101" i="26"/>
  <c r="U55" i="25"/>
  <c r="R55" i="25" s="1"/>
  <c r="T106" i="26"/>
  <c r="L106" i="26" s="1"/>
  <c r="W106" i="26" s="1"/>
  <c r="AD101" i="26"/>
  <c r="T29" i="26"/>
  <c r="L29" i="26" s="1"/>
  <c r="G83" i="24"/>
  <c r="T79" i="26"/>
  <c r="L79" i="26" s="1"/>
  <c r="W79" i="26" s="1"/>
  <c r="V79" i="26"/>
  <c r="S79" i="26" s="1"/>
  <c r="K83" i="24"/>
  <c r="Z83" i="25"/>
  <c r="T20" i="25"/>
  <c r="Q20" i="25" s="1"/>
  <c r="H83" i="26"/>
  <c r="U5" i="26"/>
  <c r="M5" i="26" s="1"/>
  <c r="X5" i="26" s="1"/>
  <c r="V71" i="26"/>
  <c r="N71" i="26" s="1"/>
  <c r="Y71" i="26" s="1"/>
  <c r="T71" i="26"/>
  <c r="Q71" i="26" s="1"/>
  <c r="Z74" i="24"/>
  <c r="F74" i="24"/>
  <c r="T70" i="26"/>
  <c r="Q70" i="26" s="1"/>
  <c r="T70" i="24"/>
  <c r="L70" i="24" s="1"/>
  <c r="W70" i="24" s="1"/>
  <c r="U70" i="26"/>
  <c r="R70" i="26" s="1"/>
  <c r="H74" i="24"/>
  <c r="H83" i="25"/>
  <c r="Z83" i="24"/>
  <c r="AB83" i="25"/>
  <c r="AC83" i="25" s="1"/>
  <c r="K83" i="25"/>
  <c r="G24" i="24"/>
  <c r="U20" i="25"/>
  <c r="R20" i="25" s="1"/>
  <c r="U70" i="24"/>
  <c r="R70" i="24" s="1"/>
  <c r="AN74" i="24"/>
  <c r="U8" i="25"/>
  <c r="M8" i="25" s="1"/>
  <c r="X8" i="25" s="1"/>
  <c r="U8" i="26"/>
  <c r="R8" i="26" s="1"/>
  <c r="V8" i="26"/>
  <c r="S8" i="26" s="1"/>
  <c r="AB74" i="24"/>
  <c r="V8" i="25"/>
  <c r="N8" i="25" s="1"/>
  <c r="Y8" i="25" s="1"/>
  <c r="G74" i="24"/>
  <c r="AD74" i="24"/>
  <c r="K74" i="24"/>
  <c r="J74" i="24"/>
  <c r="AJ74" i="24"/>
  <c r="AG74" i="24"/>
  <c r="I74" i="24"/>
  <c r="F60" i="25"/>
  <c r="U107" i="25"/>
  <c r="M107" i="25" s="1"/>
  <c r="X107" i="25" s="1"/>
  <c r="AJ60" i="24"/>
  <c r="AK60" i="24" s="1"/>
  <c r="T55" i="25"/>
  <c r="Q55" i="25" s="1"/>
  <c r="AN101" i="26"/>
  <c r="AO101" i="26" s="1"/>
  <c r="AB101" i="26"/>
  <c r="Z101" i="26"/>
  <c r="AG48" i="26"/>
  <c r="AH48" i="26" s="1"/>
  <c r="AI48" i="26" s="1"/>
  <c r="I48" i="26"/>
  <c r="AL48" i="26"/>
  <c r="AM48" i="26" s="1"/>
  <c r="F48" i="26"/>
  <c r="V43" i="26"/>
  <c r="S43" i="26" s="1"/>
  <c r="V44" i="26"/>
  <c r="N44" i="26" s="1"/>
  <c r="Y44" i="26" s="1"/>
  <c r="T41" i="26"/>
  <c r="G101" i="26"/>
  <c r="I101" i="26"/>
  <c r="K48" i="25"/>
  <c r="F101" i="26"/>
  <c r="T98" i="26"/>
  <c r="T101" i="26" s="1"/>
  <c r="U44" i="26"/>
  <c r="M44" i="26" s="1"/>
  <c r="X44" i="26" s="1"/>
  <c r="U98" i="26"/>
  <c r="R98" i="26" s="1"/>
  <c r="R101" i="26" s="1"/>
  <c r="AJ48" i="26"/>
  <c r="AK48" i="26" s="1"/>
  <c r="J101" i="26"/>
  <c r="AJ101" i="26"/>
  <c r="AL101" i="26"/>
  <c r="AM101" i="26" s="1"/>
  <c r="M29" i="26"/>
  <c r="X29" i="26" s="1"/>
  <c r="R29" i="26"/>
  <c r="I36" i="26"/>
  <c r="Q32" i="26"/>
  <c r="L32" i="26"/>
  <c r="W32" i="26" s="1"/>
  <c r="Z36" i="26"/>
  <c r="AA36" i="26" s="1"/>
  <c r="Q30" i="26"/>
  <c r="L30" i="26"/>
  <c r="W30" i="26" s="1"/>
  <c r="AJ36" i="26"/>
  <c r="AK36" i="26" s="1"/>
  <c r="AG36" i="26"/>
  <c r="AH36" i="26" s="1"/>
  <c r="AI36" i="26" s="1"/>
  <c r="AD36" i="26"/>
  <c r="AE36" i="26" s="1"/>
  <c r="U36" i="26"/>
  <c r="H36" i="26"/>
  <c r="AB36" i="26"/>
  <c r="AC36" i="26" s="1"/>
  <c r="AN36" i="26"/>
  <c r="AO36" i="26" s="1"/>
  <c r="G36" i="26"/>
  <c r="F36" i="26"/>
  <c r="AL36" i="26"/>
  <c r="AM36" i="26" s="1"/>
  <c r="J36" i="26"/>
  <c r="S31" i="26"/>
  <c r="N31" i="26"/>
  <c r="Y31" i="26" s="1"/>
  <c r="G92" i="26"/>
  <c r="AB92" i="26"/>
  <c r="AN92" i="26"/>
  <c r="AO92" i="26" s="1"/>
  <c r="H92" i="26"/>
  <c r="K92" i="26"/>
  <c r="AD92" i="26"/>
  <c r="F92" i="26"/>
  <c r="J92" i="26"/>
  <c r="I92" i="26"/>
  <c r="AL92" i="26"/>
  <c r="AM92" i="26" s="1"/>
  <c r="AG92" i="26"/>
  <c r="AJ92" i="26"/>
  <c r="Z92" i="26"/>
  <c r="K36" i="26"/>
  <c r="Z83" i="26"/>
  <c r="K24" i="24"/>
  <c r="J83" i="26"/>
  <c r="F83" i="26"/>
  <c r="I83" i="26"/>
  <c r="U83" i="26"/>
  <c r="F83" i="24"/>
  <c r="G83" i="26"/>
  <c r="AB83" i="26"/>
  <c r="AG83" i="26"/>
  <c r="T71" i="24"/>
  <c r="K12" i="25"/>
  <c r="AN12" i="25"/>
  <c r="AO12" i="25" s="1"/>
  <c r="I12" i="25"/>
  <c r="AB12" i="25"/>
  <c r="AC12" i="25" s="1"/>
  <c r="AJ12" i="25"/>
  <c r="AK12" i="25" s="1"/>
  <c r="AD12" i="25"/>
  <c r="AE12" i="25" s="1"/>
  <c r="U107" i="24"/>
  <c r="R107" i="24" s="1"/>
  <c r="V60" i="25"/>
  <c r="Z60" i="24"/>
  <c r="AA60" i="24" s="1"/>
  <c r="V107" i="25"/>
  <c r="N107" i="25" s="1"/>
  <c r="Y107" i="25" s="1"/>
  <c r="J48" i="26"/>
  <c r="K48" i="26"/>
  <c r="H48" i="26"/>
  <c r="F48" i="25"/>
  <c r="AB48" i="26"/>
  <c r="AC48" i="26" s="1"/>
  <c r="G48" i="26"/>
  <c r="AD48" i="26"/>
  <c r="AE48" i="26" s="1"/>
  <c r="AL24" i="24"/>
  <c r="AM24" i="24" s="1"/>
  <c r="AB24" i="24"/>
  <c r="AC24" i="24" s="1"/>
  <c r="N20" i="26"/>
  <c r="Y20" i="26" s="1"/>
  <c r="S17" i="25"/>
  <c r="J12" i="25"/>
  <c r="AD74" i="26"/>
  <c r="U8" i="24"/>
  <c r="M8" i="24" s="1"/>
  <c r="X8" i="24" s="1"/>
  <c r="F12" i="25"/>
  <c r="T7" i="26"/>
  <c r="Q7" i="26" s="1"/>
  <c r="S56" i="26"/>
  <c r="N56" i="26"/>
  <c r="Y56" i="26" s="1"/>
  <c r="T56" i="26"/>
  <c r="T106" i="25"/>
  <c r="Q106" i="25" s="1"/>
  <c r="U56" i="26"/>
  <c r="Q55" i="26"/>
  <c r="L55" i="26"/>
  <c r="W55" i="26" s="1"/>
  <c r="F110" i="26"/>
  <c r="K110" i="26"/>
  <c r="G110" i="26"/>
  <c r="AJ110" i="26"/>
  <c r="AL110" i="26"/>
  <c r="AM110" i="26" s="1"/>
  <c r="AB110" i="26"/>
  <c r="AD110" i="26"/>
  <c r="AN110" i="26"/>
  <c r="AO110" i="26" s="1"/>
  <c r="H110" i="26"/>
  <c r="J110" i="26"/>
  <c r="AG110" i="26"/>
  <c r="I110" i="26"/>
  <c r="H60" i="26"/>
  <c r="AK24" i="22" s="1"/>
  <c r="J60" i="26"/>
  <c r="F60" i="26"/>
  <c r="AI24" i="22" s="1"/>
  <c r="AD60" i="26"/>
  <c r="AE60" i="26" s="1"/>
  <c r="AB60" i="26"/>
  <c r="AC60" i="26" s="1"/>
  <c r="G60" i="26"/>
  <c r="AJ24" i="22" s="1"/>
  <c r="AG60" i="26"/>
  <c r="AH60" i="26" s="1"/>
  <c r="AI60" i="26" s="1"/>
  <c r="I60" i="26"/>
  <c r="AL24" i="22" s="1"/>
  <c r="AJ60" i="26"/>
  <c r="AK60" i="26" s="1"/>
  <c r="AL60" i="26"/>
  <c r="AM60" i="26" s="1"/>
  <c r="T60" i="26"/>
  <c r="Z60" i="26"/>
  <c r="AA60" i="26" s="1"/>
  <c r="K60" i="26"/>
  <c r="AN60" i="26"/>
  <c r="AO60" i="26" s="1"/>
  <c r="Q54" i="26"/>
  <c r="L54" i="26"/>
  <c r="W54" i="26" s="1"/>
  <c r="Q53" i="26"/>
  <c r="L53" i="26"/>
  <c r="W53" i="26" s="1"/>
  <c r="Q43" i="26"/>
  <c r="L43" i="26"/>
  <c r="W43" i="26" s="1"/>
  <c r="S42" i="26"/>
  <c r="N42" i="26"/>
  <c r="Y42" i="26" s="1"/>
  <c r="Q44" i="26"/>
  <c r="L44" i="26"/>
  <c r="W44" i="26" s="1"/>
  <c r="M41" i="26"/>
  <c r="X41" i="26" s="1"/>
  <c r="R41" i="26"/>
  <c r="S19" i="26"/>
  <c r="N19" i="26"/>
  <c r="Y19" i="26" s="1"/>
  <c r="T17" i="24"/>
  <c r="T17" i="25"/>
  <c r="Q17" i="25" s="1"/>
  <c r="R17" i="26"/>
  <c r="M17" i="26"/>
  <c r="X17" i="26" s="1"/>
  <c r="U19" i="26"/>
  <c r="U17" i="24"/>
  <c r="R17" i="24" s="1"/>
  <c r="N18" i="26"/>
  <c r="Y18" i="26" s="1"/>
  <c r="S18" i="26"/>
  <c r="AG24" i="26"/>
  <c r="AH24" i="26" s="1"/>
  <c r="AI24" i="26" s="1"/>
  <c r="AB24" i="26"/>
  <c r="AC24" i="26" s="1"/>
  <c r="G24" i="26"/>
  <c r="J24" i="26"/>
  <c r="F24" i="26"/>
  <c r="I24" i="26"/>
  <c r="AN24" i="26"/>
  <c r="AO24" i="26" s="1"/>
  <c r="AL24" i="26"/>
  <c r="AM24" i="26" s="1"/>
  <c r="AD24" i="26"/>
  <c r="AE24" i="26" s="1"/>
  <c r="AJ24" i="26"/>
  <c r="AK24" i="26" s="1"/>
  <c r="K24" i="26"/>
  <c r="Z24" i="26"/>
  <c r="AA24" i="26" s="1"/>
  <c r="H24" i="26"/>
  <c r="S20" i="26"/>
  <c r="M7" i="26"/>
  <c r="X7" i="26" s="1"/>
  <c r="R7" i="26"/>
  <c r="V7" i="26"/>
  <c r="N6" i="26"/>
  <c r="Y6" i="26" s="1"/>
  <c r="K74" i="26"/>
  <c r="AB74" i="26"/>
  <c r="I74" i="26"/>
  <c r="AL74" i="26"/>
  <c r="AM74" i="26" s="1"/>
  <c r="AG74" i="26"/>
  <c r="H74" i="26"/>
  <c r="AJ74" i="26"/>
  <c r="G74" i="26"/>
  <c r="Z74" i="26"/>
  <c r="J74" i="26"/>
  <c r="F74" i="26"/>
  <c r="AN74" i="26"/>
  <c r="AO74" i="26" s="1"/>
  <c r="F12" i="26"/>
  <c r="AD12" i="26"/>
  <c r="AE12" i="26" s="1"/>
  <c r="Z12" i="26"/>
  <c r="AA12" i="26" s="1"/>
  <c r="AB12" i="26"/>
  <c r="AC12" i="26" s="1"/>
  <c r="K12" i="26"/>
  <c r="AN12" i="26"/>
  <c r="AO12" i="26" s="1"/>
  <c r="I12" i="26"/>
  <c r="J12" i="26"/>
  <c r="AJ12" i="26"/>
  <c r="AK12" i="26" s="1"/>
  <c r="H12" i="26"/>
  <c r="AG12" i="26"/>
  <c r="AH12" i="26" s="1"/>
  <c r="AI12" i="26" s="1"/>
  <c r="AL12" i="26"/>
  <c r="AM12" i="26" s="1"/>
  <c r="G12" i="26"/>
  <c r="V54" i="24"/>
  <c r="S54" i="24" s="1"/>
  <c r="T54" i="24"/>
  <c r="L54" i="24" s="1"/>
  <c r="W54" i="24" s="1"/>
  <c r="U55" i="24"/>
  <c r="M55" i="24" s="1"/>
  <c r="X55" i="24" s="1"/>
  <c r="V55" i="24"/>
  <c r="S55" i="24" s="1"/>
  <c r="I36" i="24"/>
  <c r="K36" i="25"/>
  <c r="Z36" i="24"/>
  <c r="AA36" i="24" s="1"/>
  <c r="T88" i="24"/>
  <c r="L88" i="24" s="1"/>
  <c r="W88" i="24" s="1"/>
  <c r="AD36" i="25"/>
  <c r="AE36" i="25" s="1"/>
  <c r="U89" i="24"/>
  <c r="R89" i="24" s="1"/>
  <c r="V29" i="24"/>
  <c r="N29" i="24" s="1"/>
  <c r="Y29" i="24" s="1"/>
  <c r="T29" i="24"/>
  <c r="L29" i="24" s="1"/>
  <c r="W29" i="24" s="1"/>
  <c r="V88" i="24"/>
  <c r="S88" i="24" s="1"/>
  <c r="U32" i="25"/>
  <c r="M32" i="25" s="1"/>
  <c r="X32" i="25" s="1"/>
  <c r="T29" i="25"/>
  <c r="T36" i="25" s="1"/>
  <c r="V88" i="25"/>
  <c r="N88" i="25" s="1"/>
  <c r="Y88" i="25" s="1"/>
  <c r="N30" i="25"/>
  <c r="Y30" i="25" s="1"/>
  <c r="T119" i="24"/>
  <c r="Q119" i="24" s="1"/>
  <c r="Q127" i="24" s="1"/>
  <c r="V137" i="25"/>
  <c r="S137" i="25" s="1"/>
  <c r="S145" i="25" s="1"/>
  <c r="U137" i="25"/>
  <c r="R137" i="25" s="1"/>
  <c r="R145" i="25" s="1"/>
  <c r="T137" i="25"/>
  <c r="Q137" i="25" s="1"/>
  <c r="Q145" i="25" s="1"/>
  <c r="V119" i="25"/>
  <c r="S119" i="25" s="1"/>
  <c r="S127" i="25" s="1"/>
  <c r="U119" i="25"/>
  <c r="R119" i="25" s="1"/>
  <c r="R127" i="25" s="1"/>
  <c r="T119" i="25"/>
  <c r="Q119" i="25" s="1"/>
  <c r="Q127" i="25" s="1"/>
  <c r="S29" i="25"/>
  <c r="N29" i="25"/>
  <c r="Y29" i="25" s="1"/>
  <c r="Z36" i="25"/>
  <c r="AA36" i="25" s="1"/>
  <c r="AB36" i="25"/>
  <c r="AC36" i="25" s="1"/>
  <c r="G36" i="25"/>
  <c r="I36" i="25"/>
  <c r="AL36" i="25"/>
  <c r="AM36" i="25" s="1"/>
  <c r="T88" i="25"/>
  <c r="L88" i="25" s="1"/>
  <c r="W88" i="25" s="1"/>
  <c r="T32" i="25"/>
  <c r="L32" i="25" s="1"/>
  <c r="W32" i="25" s="1"/>
  <c r="AN36" i="25"/>
  <c r="AO36" i="25" s="1"/>
  <c r="J36" i="25"/>
  <c r="H36" i="25"/>
  <c r="S32" i="25"/>
  <c r="U29" i="25"/>
  <c r="AD110" i="25"/>
  <c r="AE110" i="25" s="1"/>
  <c r="AG110" i="25"/>
  <c r="AH110" i="25" s="1"/>
  <c r="AI110" i="25" s="1"/>
  <c r="K110" i="25"/>
  <c r="H110" i="25"/>
  <c r="AL110" i="25"/>
  <c r="AM110" i="25" s="1"/>
  <c r="AN110" i="25"/>
  <c r="AO110" i="25" s="1"/>
  <c r="F110" i="25"/>
  <c r="I110" i="25"/>
  <c r="AB110" i="25"/>
  <c r="AC110" i="25" s="1"/>
  <c r="G110" i="25"/>
  <c r="Z110" i="25"/>
  <c r="S53" i="25"/>
  <c r="J110" i="25"/>
  <c r="AJ110" i="25"/>
  <c r="AK110" i="25" s="1"/>
  <c r="AB48" i="25"/>
  <c r="AC48" i="25" s="1"/>
  <c r="U44" i="24"/>
  <c r="R44" i="24" s="1"/>
  <c r="V44" i="24"/>
  <c r="N44" i="24" s="1"/>
  <c r="Y44" i="24" s="1"/>
  <c r="AN48" i="25"/>
  <c r="AO48" i="25" s="1"/>
  <c r="V98" i="25"/>
  <c r="S98" i="25" s="1"/>
  <c r="AG83" i="25"/>
  <c r="AH83" i="25" s="1"/>
  <c r="AI83" i="25" s="1"/>
  <c r="AD83" i="25"/>
  <c r="AE83" i="25" s="1"/>
  <c r="AN83" i="24"/>
  <c r="T79" i="25"/>
  <c r="U79" i="25"/>
  <c r="V79" i="25"/>
  <c r="I83" i="25"/>
  <c r="F83" i="25"/>
  <c r="V79" i="24"/>
  <c r="S79" i="24" s="1"/>
  <c r="AL83" i="24"/>
  <c r="U80" i="25"/>
  <c r="R80" i="25" s="1"/>
  <c r="V80" i="25"/>
  <c r="T80" i="25"/>
  <c r="G83" i="25"/>
  <c r="J83" i="25"/>
  <c r="U79" i="24"/>
  <c r="R79" i="24" s="1"/>
  <c r="M18" i="25"/>
  <c r="X18" i="25" s="1"/>
  <c r="AJ83" i="24"/>
  <c r="J83" i="24"/>
  <c r="AL83" i="25"/>
  <c r="AM83" i="25" s="1"/>
  <c r="H83" i="24"/>
  <c r="AG83" i="24"/>
  <c r="AJ83" i="25"/>
  <c r="AK83" i="25" s="1"/>
  <c r="AN83" i="25"/>
  <c r="AO83" i="25" s="1"/>
  <c r="AL74" i="24"/>
  <c r="V7" i="24"/>
  <c r="N7" i="24" s="1"/>
  <c r="Y7" i="24" s="1"/>
  <c r="T70" i="25"/>
  <c r="L70" i="25" s="1"/>
  <c r="W70" i="25" s="1"/>
  <c r="V70" i="25"/>
  <c r="N70" i="25" s="1"/>
  <c r="Y70" i="25" s="1"/>
  <c r="T7" i="24"/>
  <c r="Q7" i="24" s="1"/>
  <c r="T5" i="24"/>
  <c r="Q5" i="24" s="1"/>
  <c r="Z60" i="25"/>
  <c r="AA60" i="25" s="1"/>
  <c r="AJ36" i="25"/>
  <c r="AK36" i="25" s="1"/>
  <c r="AG36" i="25"/>
  <c r="AH36" i="25" s="1"/>
  <c r="AI36" i="25" s="1"/>
  <c r="AJ24" i="25"/>
  <c r="AK24" i="25" s="1"/>
  <c r="T71" i="25"/>
  <c r="L71" i="25" s="1"/>
  <c r="W71" i="25" s="1"/>
  <c r="W74" i="25" s="1"/>
  <c r="V5" i="24"/>
  <c r="N5" i="24" s="1"/>
  <c r="Y5" i="24" s="1"/>
  <c r="V71" i="25"/>
  <c r="N71" i="25" s="1"/>
  <c r="Z12" i="25"/>
  <c r="AA12" i="25" s="1"/>
  <c r="H12" i="25"/>
  <c r="AG36" i="24"/>
  <c r="AH36" i="24" s="1"/>
  <c r="G60" i="24"/>
  <c r="G12" i="25"/>
  <c r="AG12" i="25"/>
  <c r="AH12" i="25" s="1"/>
  <c r="AI12" i="25" s="1"/>
  <c r="K60" i="25"/>
  <c r="I60" i="25"/>
  <c r="AQ24" i="22" s="1"/>
  <c r="AL60" i="25"/>
  <c r="AM60" i="25" s="1"/>
  <c r="I60" i="24"/>
  <c r="F60" i="24"/>
  <c r="AG60" i="24"/>
  <c r="K60" i="24"/>
  <c r="S55" i="25"/>
  <c r="AL60" i="24"/>
  <c r="AB60" i="24"/>
  <c r="V106" i="25"/>
  <c r="AJ60" i="25"/>
  <c r="AK60" i="25" s="1"/>
  <c r="AG60" i="25"/>
  <c r="AH60" i="25" s="1"/>
  <c r="AI60" i="25" s="1"/>
  <c r="N55" i="25"/>
  <c r="Y55" i="25" s="1"/>
  <c r="J60" i="24"/>
  <c r="H60" i="25"/>
  <c r="AD60" i="24"/>
  <c r="V97" i="25"/>
  <c r="N97" i="25" s="1"/>
  <c r="Y97" i="25" s="1"/>
  <c r="T97" i="25"/>
  <c r="L97" i="25" s="1"/>
  <c r="W97" i="25" s="1"/>
  <c r="Z48" i="25"/>
  <c r="AA48" i="25" s="1"/>
  <c r="I48" i="25"/>
  <c r="AJ36" i="24"/>
  <c r="U36" i="24"/>
  <c r="AB36" i="24"/>
  <c r="J36" i="24"/>
  <c r="AN36" i="24"/>
  <c r="V36" i="24"/>
  <c r="F36" i="24"/>
  <c r="AL36" i="24"/>
  <c r="H36" i="24"/>
  <c r="K36" i="24"/>
  <c r="G36" i="24"/>
  <c r="F36" i="25"/>
  <c r="V36" i="25"/>
  <c r="AG24" i="24"/>
  <c r="T80" i="24"/>
  <c r="T83" i="24" s="1"/>
  <c r="AL24" i="25"/>
  <c r="AM24" i="25" s="1"/>
  <c r="V24" i="25"/>
  <c r="AJ24" i="24"/>
  <c r="Z24" i="24"/>
  <c r="I24" i="24"/>
  <c r="U80" i="24"/>
  <c r="M80" i="24" s="1"/>
  <c r="AN24" i="25"/>
  <c r="AO24" i="25" s="1"/>
  <c r="F24" i="25"/>
  <c r="AG24" i="25"/>
  <c r="AH24" i="25" s="1"/>
  <c r="AI24" i="25" s="1"/>
  <c r="R18" i="25"/>
  <c r="I83" i="24"/>
  <c r="F24" i="24"/>
  <c r="V24" i="24"/>
  <c r="N19" i="25"/>
  <c r="Y19" i="25" s="1"/>
  <c r="J24" i="25"/>
  <c r="J24" i="24"/>
  <c r="H24" i="24"/>
  <c r="AN24" i="24"/>
  <c r="AB24" i="25"/>
  <c r="AC24" i="25" s="1"/>
  <c r="Z24" i="25"/>
  <c r="AA24" i="25" s="1"/>
  <c r="I24" i="25"/>
  <c r="N17" i="25"/>
  <c r="Y17" i="25" s="1"/>
  <c r="H24" i="25"/>
  <c r="U6" i="25"/>
  <c r="M6" i="25" s="1"/>
  <c r="T6" i="24"/>
  <c r="L6" i="24" s="1"/>
  <c r="W6" i="24" s="1"/>
  <c r="U6" i="24"/>
  <c r="R6" i="24" s="1"/>
  <c r="V8" i="24"/>
  <c r="S8" i="24" s="1"/>
  <c r="N53" i="25"/>
  <c r="Y53" i="25" s="1"/>
  <c r="AG48" i="25"/>
  <c r="AH48" i="25" s="1"/>
  <c r="AI48" i="25" s="1"/>
  <c r="J48" i="25"/>
  <c r="AL48" i="25"/>
  <c r="AM48" i="25" s="1"/>
  <c r="U98" i="25"/>
  <c r="M98" i="25" s="1"/>
  <c r="X98" i="25" s="1"/>
  <c r="T41" i="24"/>
  <c r="L41" i="24" s="1"/>
  <c r="V97" i="24"/>
  <c r="N97" i="24" s="1"/>
  <c r="Y97" i="24" s="1"/>
  <c r="AJ48" i="25"/>
  <c r="AK48" i="25" s="1"/>
  <c r="G48" i="25"/>
  <c r="T97" i="24"/>
  <c r="Q97" i="24" s="1"/>
  <c r="U41" i="24"/>
  <c r="R41" i="24" s="1"/>
  <c r="H48" i="25"/>
  <c r="V48" i="25"/>
  <c r="J101" i="25"/>
  <c r="AB101" i="25"/>
  <c r="AC101" i="25" s="1"/>
  <c r="AJ101" i="25"/>
  <c r="AK101" i="25" s="1"/>
  <c r="K101" i="25"/>
  <c r="G101" i="25"/>
  <c r="I101" i="25"/>
  <c r="Z101" i="25"/>
  <c r="F101" i="25"/>
  <c r="AN101" i="25"/>
  <c r="AO101" i="25" s="1"/>
  <c r="AL101" i="25"/>
  <c r="AM101" i="25" s="1"/>
  <c r="H101" i="25"/>
  <c r="AD101" i="25"/>
  <c r="AE101" i="25" s="1"/>
  <c r="AG101" i="25"/>
  <c r="AH101" i="25" s="1"/>
  <c r="AI101" i="25" s="1"/>
  <c r="U89" i="25"/>
  <c r="T89" i="25"/>
  <c r="V89" i="25"/>
  <c r="F92" i="25"/>
  <c r="H92" i="25"/>
  <c r="AD92" i="25"/>
  <c r="AE92" i="25" s="1"/>
  <c r="AB92" i="25"/>
  <c r="AC92" i="25" s="1"/>
  <c r="AN92" i="25"/>
  <c r="AO92" i="25" s="1"/>
  <c r="Z92" i="25"/>
  <c r="K92" i="25"/>
  <c r="I92" i="25"/>
  <c r="AJ92" i="25"/>
  <c r="AK92" i="25" s="1"/>
  <c r="G92" i="25"/>
  <c r="AG92" i="25"/>
  <c r="AH92" i="25" s="1"/>
  <c r="AI92" i="25" s="1"/>
  <c r="AL92" i="25"/>
  <c r="AM92" i="25" s="1"/>
  <c r="J92" i="25"/>
  <c r="N31" i="25"/>
  <c r="Y31" i="25" s="1"/>
  <c r="S31" i="25"/>
  <c r="S36" i="25" s="1"/>
  <c r="N32" i="25"/>
  <c r="Y32" i="25" s="1"/>
  <c r="N20" i="25"/>
  <c r="Y20" i="25" s="1"/>
  <c r="Z74" i="25"/>
  <c r="H74" i="25"/>
  <c r="AL74" i="25"/>
  <c r="AM74" i="25" s="1"/>
  <c r="F74" i="25"/>
  <c r="AN74" i="25"/>
  <c r="AO74" i="25" s="1"/>
  <c r="I74" i="25"/>
  <c r="AB74" i="25"/>
  <c r="AC74" i="25" s="1"/>
  <c r="K74" i="25"/>
  <c r="AD74" i="25"/>
  <c r="AE74" i="25" s="1"/>
  <c r="G74" i="25"/>
  <c r="AJ74" i="25"/>
  <c r="AK74" i="25" s="1"/>
  <c r="AG74" i="25"/>
  <c r="AH74" i="25" s="1"/>
  <c r="AI74" i="25" s="1"/>
  <c r="J74" i="25"/>
  <c r="U5" i="25"/>
  <c r="V5" i="25"/>
  <c r="V7" i="25"/>
  <c r="U7" i="25"/>
  <c r="T7" i="25"/>
  <c r="T5" i="25"/>
  <c r="L6" i="25"/>
  <c r="Q6" i="25"/>
  <c r="R54" i="25"/>
  <c r="M54" i="25"/>
  <c r="N56" i="25"/>
  <c r="Y56" i="25" s="1"/>
  <c r="S56" i="25"/>
  <c r="L42" i="25"/>
  <c r="W42" i="25" s="1"/>
  <c r="Q42" i="25"/>
  <c r="S43" i="25"/>
  <c r="N43" i="25"/>
  <c r="Y43" i="25" s="1"/>
  <c r="L8" i="25"/>
  <c r="W8" i="25" s="1"/>
  <c r="Q8" i="25"/>
  <c r="M44" i="25"/>
  <c r="X44" i="25" s="1"/>
  <c r="R44" i="25"/>
  <c r="S41" i="25"/>
  <c r="N41" i="25"/>
  <c r="Y41" i="25" s="1"/>
  <c r="L55" i="24"/>
  <c r="W55" i="24" s="1"/>
  <c r="Q55" i="24"/>
  <c r="N18" i="24"/>
  <c r="Y18" i="24" s="1"/>
  <c r="S18" i="24"/>
  <c r="M54" i="24"/>
  <c r="X54" i="24" s="1"/>
  <c r="R54" i="24"/>
  <c r="L30" i="24"/>
  <c r="W30" i="24" s="1"/>
  <c r="Q30" i="24"/>
  <c r="L32" i="24"/>
  <c r="W32" i="24" s="1"/>
  <c r="Q32" i="24"/>
  <c r="AG92" i="24"/>
  <c r="AJ92" i="24"/>
  <c r="I92" i="24"/>
  <c r="AB92" i="24"/>
  <c r="G92" i="24"/>
  <c r="K92" i="24"/>
  <c r="J92" i="24"/>
  <c r="Z92" i="24"/>
  <c r="AN92" i="24"/>
  <c r="AL92" i="24"/>
  <c r="F92" i="24"/>
  <c r="H92" i="24"/>
  <c r="AD92" i="24"/>
  <c r="N20" i="24"/>
  <c r="Y20" i="24" s="1"/>
  <c r="S20" i="24"/>
  <c r="N56" i="24"/>
  <c r="Y56" i="24" s="1"/>
  <c r="S56" i="24"/>
  <c r="I48" i="24"/>
  <c r="AG48" i="24"/>
  <c r="H48" i="24"/>
  <c r="F48" i="24"/>
  <c r="K48" i="24"/>
  <c r="AJ48" i="24"/>
  <c r="G48" i="24"/>
  <c r="AB48" i="24"/>
  <c r="AN48" i="24"/>
  <c r="AL48" i="24"/>
  <c r="AD48" i="24"/>
  <c r="J48" i="24"/>
  <c r="Z48" i="24"/>
  <c r="AG101" i="24"/>
  <c r="AL101" i="24"/>
  <c r="U101" i="24"/>
  <c r="G101" i="24"/>
  <c r="K101" i="24"/>
  <c r="AD101" i="24"/>
  <c r="I101" i="24"/>
  <c r="AN101" i="24"/>
  <c r="AJ101" i="24"/>
  <c r="Z101" i="24"/>
  <c r="AB101" i="24"/>
  <c r="H101" i="24"/>
  <c r="F101" i="24"/>
  <c r="J101" i="24"/>
  <c r="L8" i="24"/>
  <c r="W8" i="24" s="1"/>
  <c r="Q8" i="24"/>
  <c r="Q43" i="24"/>
  <c r="L43" i="24"/>
  <c r="W43" i="24" s="1"/>
  <c r="N41" i="24"/>
  <c r="Y41" i="24" s="1"/>
  <c r="S41" i="24"/>
  <c r="M29" i="24"/>
  <c r="X29" i="24" s="1"/>
  <c r="R29" i="24"/>
  <c r="M31" i="24"/>
  <c r="X31" i="24" s="1"/>
  <c r="R31" i="24"/>
  <c r="M7" i="24"/>
  <c r="X7" i="24" s="1"/>
  <c r="R7" i="24"/>
  <c r="M5" i="24"/>
  <c r="X5" i="24" s="1"/>
  <c r="R5" i="24"/>
  <c r="S6" i="24"/>
  <c r="N6" i="24"/>
  <c r="Y6" i="24" s="1"/>
  <c r="L53" i="24"/>
  <c r="W53" i="24" s="1"/>
  <c r="Q53" i="24"/>
  <c r="R42" i="24"/>
  <c r="M42" i="24"/>
  <c r="X42" i="24" s="1"/>
  <c r="Q19" i="24"/>
  <c r="L19" i="24"/>
  <c r="W19" i="24" s="1"/>
  <c r="S17" i="24"/>
  <c r="N17" i="24"/>
  <c r="Y17" i="24" s="1"/>
  <c r="AB12" i="24"/>
  <c r="AN12" i="24"/>
  <c r="J12" i="24"/>
  <c r="H12" i="24"/>
  <c r="AG12" i="24"/>
  <c r="AJ12" i="24"/>
  <c r="F12" i="24"/>
  <c r="AL12" i="24"/>
  <c r="G12" i="24"/>
  <c r="Z12" i="24"/>
  <c r="K12" i="24"/>
  <c r="I12" i="24"/>
  <c r="AD12" i="24"/>
  <c r="AJ110" i="24"/>
  <c r="AB110" i="24"/>
  <c r="H110" i="24"/>
  <c r="J110" i="24"/>
  <c r="G110" i="24"/>
  <c r="AN110" i="24"/>
  <c r="AD110" i="24"/>
  <c r="Z110" i="24"/>
  <c r="K110" i="24"/>
  <c r="I110" i="24"/>
  <c r="F110" i="24"/>
  <c r="AG110" i="24"/>
  <c r="AL110" i="24"/>
  <c r="Q44" i="24"/>
  <c r="L44" i="24"/>
  <c r="W44" i="24" s="1"/>
  <c r="U137" i="24"/>
  <c r="R137" i="24" s="1"/>
  <c r="R145" i="24" s="1"/>
  <c r="T137" i="24"/>
  <c r="Q137" i="24" s="1"/>
  <c r="Q145" i="24" s="1"/>
  <c r="V137" i="24"/>
  <c r="S137" i="24" s="1"/>
  <c r="S145" i="24" s="1"/>
  <c r="L8" i="26" l="1"/>
  <c r="W8" i="26" s="1"/>
  <c r="Q71" i="31"/>
  <c r="M7" i="31"/>
  <c r="X7" i="31" s="1"/>
  <c r="T110" i="31"/>
  <c r="AD24" i="22"/>
  <c r="AF24" i="22"/>
  <c r="Y41" i="4" s="1"/>
  <c r="AE24" i="22"/>
  <c r="X41" i="4" s="1"/>
  <c r="AO24" i="22"/>
  <c r="AS24" i="22"/>
  <c r="U110" i="31"/>
  <c r="AP24" i="22"/>
  <c r="AN24" i="22"/>
  <c r="AV24" i="22"/>
  <c r="Q53" i="31"/>
  <c r="S107" i="31"/>
  <c r="S110" i="31" s="1"/>
  <c r="Q98" i="31"/>
  <c r="Q101" i="31" s="1"/>
  <c r="M97" i="31"/>
  <c r="X97" i="31" s="1"/>
  <c r="N98" i="31"/>
  <c r="Y98" i="31" s="1"/>
  <c r="Y101" i="31" s="1"/>
  <c r="L5" i="31"/>
  <c r="W5" i="31" s="1"/>
  <c r="W12" i="31" s="1"/>
  <c r="R53" i="31"/>
  <c r="N71" i="31"/>
  <c r="Y71" i="31" s="1"/>
  <c r="M71" i="31"/>
  <c r="X71" i="31" s="1"/>
  <c r="R5" i="31"/>
  <c r="R12" i="31" s="1"/>
  <c r="S79" i="31"/>
  <c r="N89" i="31"/>
  <c r="Y89" i="31" s="1"/>
  <c r="Y92" i="31" s="1"/>
  <c r="M89" i="31"/>
  <c r="X89" i="31" s="1"/>
  <c r="X92" i="31" s="1"/>
  <c r="S54" i="31"/>
  <c r="L107" i="31"/>
  <c r="N83" i="31"/>
  <c r="Q79" i="31"/>
  <c r="M20" i="31"/>
  <c r="X20" i="31" s="1"/>
  <c r="S12" i="31"/>
  <c r="L12" i="31"/>
  <c r="R60" i="31"/>
  <c r="M107" i="31"/>
  <c r="X107" i="31" s="1"/>
  <c r="X110" i="31" s="1"/>
  <c r="Y60" i="31"/>
  <c r="M54" i="31"/>
  <c r="X54" i="31" s="1"/>
  <c r="X60" i="31" s="1"/>
  <c r="Q56" i="31"/>
  <c r="T48" i="25"/>
  <c r="V48" i="24"/>
  <c r="S44" i="31"/>
  <c r="AN23" i="22"/>
  <c r="M106" i="31"/>
  <c r="X106" i="31" s="1"/>
  <c r="L106" i="31"/>
  <c r="W106" i="31" s="1"/>
  <c r="S74" i="31"/>
  <c r="L5" i="26"/>
  <c r="W5" i="26" s="1"/>
  <c r="AD20" i="22"/>
  <c r="AE20" i="22"/>
  <c r="X37" i="4" s="1"/>
  <c r="I37" i="4" s="1"/>
  <c r="BD102" i="1" s="1"/>
  <c r="AG102" i="1" s="1"/>
  <c r="N12" i="31"/>
  <c r="AI20" i="22"/>
  <c r="AG20" i="22"/>
  <c r="Z37" i="4" s="1"/>
  <c r="K37" i="4" s="1"/>
  <c r="BF102" i="1" s="1"/>
  <c r="AI102" i="1" s="1"/>
  <c r="V12" i="26"/>
  <c r="M12" i="31"/>
  <c r="AF20" i="22"/>
  <c r="Y37" i="4" s="1"/>
  <c r="J37" i="4" s="1"/>
  <c r="BE102" i="1" s="1"/>
  <c r="AH102" i="1" s="1"/>
  <c r="V74" i="31"/>
  <c r="T74" i="24"/>
  <c r="T74" i="29"/>
  <c r="Q6" i="31"/>
  <c r="Q12" i="31" s="1"/>
  <c r="L8" i="31"/>
  <c r="W8" i="31" s="1"/>
  <c r="M6" i="31"/>
  <c r="X6" i="31" s="1"/>
  <c r="X12" i="31" s="1"/>
  <c r="Q70" i="31"/>
  <c r="Q74" i="31" s="1"/>
  <c r="S7" i="31"/>
  <c r="X74" i="31"/>
  <c r="T74" i="31"/>
  <c r="U74" i="31"/>
  <c r="S8" i="31"/>
  <c r="N70" i="31"/>
  <c r="Y70" i="31" s="1"/>
  <c r="Y74" i="31" s="1"/>
  <c r="R89" i="31"/>
  <c r="R92" i="31" s="1"/>
  <c r="R70" i="31"/>
  <c r="R74" i="31" s="1"/>
  <c r="L20" i="31"/>
  <c r="W20" i="31" s="1"/>
  <c r="L7" i="31"/>
  <c r="W7" i="31" s="1"/>
  <c r="R43" i="31"/>
  <c r="S56" i="31"/>
  <c r="M74" i="31"/>
  <c r="U110" i="26"/>
  <c r="L101" i="31"/>
  <c r="M101" i="31"/>
  <c r="M145" i="31"/>
  <c r="X145" i="31" s="1"/>
  <c r="U145" i="31"/>
  <c r="T145" i="31"/>
  <c r="L145" i="31"/>
  <c r="W145" i="31" s="1"/>
  <c r="V145" i="31"/>
  <c r="N145" i="31"/>
  <c r="Y145" i="31" s="1"/>
  <c r="U127" i="31"/>
  <c r="M127" i="31"/>
  <c r="X127" i="31" s="1"/>
  <c r="N127" i="31"/>
  <c r="Y127" i="31" s="1"/>
  <c r="V127" i="31"/>
  <c r="T127" i="31"/>
  <c r="L127" i="31"/>
  <c r="W127" i="31" s="1"/>
  <c r="V110" i="29"/>
  <c r="M110" i="31"/>
  <c r="N92" i="31"/>
  <c r="W89" i="31"/>
  <c r="W92" i="31" s="1"/>
  <c r="L92" i="31"/>
  <c r="M92" i="31"/>
  <c r="N101" i="31"/>
  <c r="L83" i="31"/>
  <c r="T83" i="29"/>
  <c r="U83" i="29"/>
  <c r="L74" i="31"/>
  <c r="W53" i="31"/>
  <c r="W41" i="31"/>
  <c r="L107" i="29"/>
  <c r="W107" i="29" s="1"/>
  <c r="N60" i="31"/>
  <c r="M60" i="31"/>
  <c r="Q55" i="31"/>
  <c r="Q60" i="31" s="1"/>
  <c r="L55" i="31"/>
  <c r="W55" i="31" s="1"/>
  <c r="S55" i="31"/>
  <c r="S60" i="31" s="1"/>
  <c r="N55" i="31"/>
  <c r="Y55" i="31" s="1"/>
  <c r="V60" i="26"/>
  <c r="X41" i="31"/>
  <c r="AH40" i="4"/>
  <c r="S42" i="31"/>
  <c r="S48" i="31" s="1"/>
  <c r="N42" i="31"/>
  <c r="Y42" i="31" s="1"/>
  <c r="V48" i="31"/>
  <c r="Y41" i="31"/>
  <c r="Y48" i="31" s="1"/>
  <c r="M42" i="31"/>
  <c r="X42" i="31" s="1"/>
  <c r="R42" i="31"/>
  <c r="Q43" i="31"/>
  <c r="Q48" i="31" s="1"/>
  <c r="L43" i="31"/>
  <c r="W43" i="31" s="1"/>
  <c r="AI40" i="4"/>
  <c r="AG40" i="4"/>
  <c r="U48" i="31"/>
  <c r="Y29" i="31"/>
  <c r="Y36" i="31" s="1"/>
  <c r="N36" i="31"/>
  <c r="W29" i="31"/>
  <c r="W36" i="31" s="1"/>
  <c r="L36" i="31"/>
  <c r="AS22" i="22"/>
  <c r="X29" i="31"/>
  <c r="X36" i="31" s="1"/>
  <c r="M36" i="31"/>
  <c r="R36" i="31"/>
  <c r="AH39" i="4"/>
  <c r="X24" i="31"/>
  <c r="M24" i="31"/>
  <c r="R24" i="31"/>
  <c r="S24" i="31"/>
  <c r="Q17" i="31"/>
  <c r="Q24" i="31" s="1"/>
  <c r="L17" i="31"/>
  <c r="T24" i="31"/>
  <c r="Y17" i="31"/>
  <c r="Y24" i="31" s="1"/>
  <c r="N24" i="31"/>
  <c r="N42" i="24"/>
  <c r="Y42" i="24" s="1"/>
  <c r="R19" i="24"/>
  <c r="M107" i="29"/>
  <c r="X107" i="29" s="1"/>
  <c r="V110" i="24"/>
  <c r="R110" i="29"/>
  <c r="U24" i="25"/>
  <c r="S43" i="24"/>
  <c r="R30" i="26"/>
  <c r="M88" i="25"/>
  <c r="X88" i="25" s="1"/>
  <c r="L41" i="25"/>
  <c r="W41" i="25" s="1"/>
  <c r="W48" i="25" s="1"/>
  <c r="AU20" i="22"/>
  <c r="R19" i="25"/>
  <c r="R79" i="29"/>
  <c r="Q42" i="24"/>
  <c r="R41" i="25"/>
  <c r="AO23" i="22"/>
  <c r="U36" i="25"/>
  <c r="AT22" i="22"/>
  <c r="X24" i="29"/>
  <c r="R24" i="25"/>
  <c r="T36" i="24"/>
  <c r="Q30" i="29"/>
  <c r="T24" i="29"/>
  <c r="V36" i="29"/>
  <c r="R60" i="25"/>
  <c r="T48" i="26"/>
  <c r="N31" i="29"/>
  <c r="Y31" i="29" s="1"/>
  <c r="AT20" i="22"/>
  <c r="AS20" i="22"/>
  <c r="AQ22" i="22"/>
  <c r="U12" i="26"/>
  <c r="AQ23" i="22"/>
  <c r="L40" i="22"/>
  <c r="M24" i="29"/>
  <c r="U60" i="29"/>
  <c r="U60" i="25"/>
  <c r="U48" i="29"/>
  <c r="T48" i="29"/>
  <c r="AO21" i="22"/>
  <c r="T24" i="26"/>
  <c r="U24" i="29"/>
  <c r="V60" i="24"/>
  <c r="U60" i="24"/>
  <c r="T60" i="29"/>
  <c r="M106" i="29"/>
  <c r="M110" i="29" s="1"/>
  <c r="M48" i="29"/>
  <c r="R36" i="26"/>
  <c r="U36" i="29"/>
  <c r="AO22" i="22"/>
  <c r="AN22" i="22"/>
  <c r="Q36" i="29"/>
  <c r="AQ20" i="22"/>
  <c r="T12" i="26"/>
  <c r="AO20" i="22"/>
  <c r="R12" i="29"/>
  <c r="R44" i="29"/>
  <c r="L30" i="25"/>
  <c r="W30" i="25" s="1"/>
  <c r="L79" i="24"/>
  <c r="W79" i="24" s="1"/>
  <c r="L88" i="29"/>
  <c r="W88" i="29" s="1"/>
  <c r="S107" i="29"/>
  <c r="L80" i="29"/>
  <c r="W80" i="29" s="1"/>
  <c r="W83" i="29" s="1"/>
  <c r="M43" i="25"/>
  <c r="X43" i="25" s="1"/>
  <c r="N44" i="29"/>
  <c r="Y44" i="29" s="1"/>
  <c r="S30" i="24"/>
  <c r="S60" i="29"/>
  <c r="S60" i="25"/>
  <c r="U48" i="25"/>
  <c r="U48" i="26"/>
  <c r="N48" i="29"/>
  <c r="V48" i="29"/>
  <c r="U48" i="24"/>
  <c r="Q48" i="29"/>
  <c r="X48" i="29"/>
  <c r="X36" i="24"/>
  <c r="AV22" i="22"/>
  <c r="L36" i="29"/>
  <c r="V36" i="26"/>
  <c r="AS21" i="22"/>
  <c r="AU21" i="22"/>
  <c r="V24" i="26"/>
  <c r="S24" i="25"/>
  <c r="AV21" i="22"/>
  <c r="AT21" i="22"/>
  <c r="H21" i="22"/>
  <c r="T12" i="29"/>
  <c r="AV20" i="22"/>
  <c r="V12" i="29"/>
  <c r="M54" i="29"/>
  <c r="X54" i="29" s="1"/>
  <c r="X60" i="29" s="1"/>
  <c r="Q17" i="26"/>
  <c r="Q24" i="26" s="1"/>
  <c r="N18" i="25"/>
  <c r="Y18" i="25" s="1"/>
  <c r="Y24" i="25" s="1"/>
  <c r="N127" i="29"/>
  <c r="Y127" i="29" s="1"/>
  <c r="R97" i="29"/>
  <c r="M44" i="24"/>
  <c r="X44" i="24" s="1"/>
  <c r="R80" i="29"/>
  <c r="R83" i="29" s="1"/>
  <c r="R106" i="24"/>
  <c r="M106" i="26"/>
  <c r="X106" i="26" s="1"/>
  <c r="Q43" i="25"/>
  <c r="N98" i="29"/>
  <c r="Y98" i="29" s="1"/>
  <c r="S19" i="24"/>
  <c r="S24" i="24" s="1"/>
  <c r="M70" i="25"/>
  <c r="X70" i="25" s="1"/>
  <c r="Q106" i="29"/>
  <c r="Q110" i="29" s="1"/>
  <c r="U110" i="25"/>
  <c r="T110" i="29"/>
  <c r="L53" i="29"/>
  <c r="W53" i="29" s="1"/>
  <c r="T101" i="29"/>
  <c r="N101" i="26"/>
  <c r="W101" i="25"/>
  <c r="T101" i="24"/>
  <c r="Y101" i="24"/>
  <c r="S74" i="24"/>
  <c r="S70" i="29"/>
  <c r="S74" i="29" s="1"/>
  <c r="V74" i="29"/>
  <c r="S83" i="24"/>
  <c r="V83" i="26"/>
  <c r="V83" i="29"/>
  <c r="T83" i="26"/>
  <c r="L70" i="29"/>
  <c r="W70" i="29" s="1"/>
  <c r="M127" i="29"/>
  <c r="X127" i="29" s="1"/>
  <c r="T127" i="29"/>
  <c r="L98" i="29"/>
  <c r="Q18" i="29"/>
  <c r="N8" i="29"/>
  <c r="Y8" i="29" s="1"/>
  <c r="Q74" i="26"/>
  <c r="X74" i="25"/>
  <c r="R70" i="29"/>
  <c r="R74" i="29" s="1"/>
  <c r="Y74" i="26"/>
  <c r="N7" i="29"/>
  <c r="Y7" i="29" s="1"/>
  <c r="L6" i="29"/>
  <c r="W6" i="29" s="1"/>
  <c r="S6" i="29"/>
  <c r="S12" i="29" s="1"/>
  <c r="C20" i="22"/>
  <c r="R8" i="29"/>
  <c r="U74" i="29"/>
  <c r="Q56" i="29"/>
  <c r="R43" i="24"/>
  <c r="R48" i="24" s="1"/>
  <c r="U92" i="25"/>
  <c r="W92" i="26"/>
  <c r="Q31" i="24"/>
  <c r="N31" i="24"/>
  <c r="Y31" i="24" s="1"/>
  <c r="Y36" i="24" s="1"/>
  <c r="V92" i="26"/>
  <c r="U92" i="29"/>
  <c r="R92" i="24"/>
  <c r="V92" i="25"/>
  <c r="Q31" i="25"/>
  <c r="M88" i="24"/>
  <c r="X88" i="24" s="1"/>
  <c r="R89" i="29"/>
  <c r="R92" i="29" s="1"/>
  <c r="Q89" i="29"/>
  <c r="Q92" i="29" s="1"/>
  <c r="L89" i="29"/>
  <c r="W89" i="29" s="1"/>
  <c r="W92" i="29" s="1"/>
  <c r="M31" i="29"/>
  <c r="X31" i="29" s="1"/>
  <c r="R30" i="24"/>
  <c r="R36" i="24" s="1"/>
  <c r="U92" i="26"/>
  <c r="T92" i="25"/>
  <c r="W92" i="24"/>
  <c r="S92" i="29"/>
  <c r="G20" i="22"/>
  <c r="V74" i="24"/>
  <c r="Q79" i="29"/>
  <c r="Q83" i="29" s="1"/>
  <c r="L54" i="29"/>
  <c r="W54" i="29" s="1"/>
  <c r="Q98" i="29"/>
  <c r="R98" i="24"/>
  <c r="R41" i="29"/>
  <c r="M71" i="29"/>
  <c r="X71" i="29" s="1"/>
  <c r="X74" i="29" s="1"/>
  <c r="U74" i="24"/>
  <c r="S43" i="29"/>
  <c r="N79" i="29"/>
  <c r="Y79" i="29" s="1"/>
  <c r="Y42" i="29"/>
  <c r="Y48" i="29" s="1"/>
  <c r="N71" i="29"/>
  <c r="Y71" i="29" s="1"/>
  <c r="Y74" i="29" s="1"/>
  <c r="R18" i="29"/>
  <c r="U92" i="24"/>
  <c r="Q89" i="24"/>
  <c r="Q56" i="25"/>
  <c r="V110" i="26"/>
  <c r="N88" i="29"/>
  <c r="Y88" i="29" s="1"/>
  <c r="U101" i="29"/>
  <c r="N89" i="29"/>
  <c r="Y89" i="29" s="1"/>
  <c r="V92" i="29"/>
  <c r="Q106" i="24"/>
  <c r="N80" i="29"/>
  <c r="Y80" i="29" s="1"/>
  <c r="Q17" i="29"/>
  <c r="R98" i="29"/>
  <c r="R101" i="29" s="1"/>
  <c r="M31" i="26"/>
  <c r="X31" i="26" s="1"/>
  <c r="X36" i="26" s="1"/>
  <c r="T92" i="24"/>
  <c r="S106" i="26"/>
  <c r="R42" i="29"/>
  <c r="S53" i="24"/>
  <c r="S60" i="24" s="1"/>
  <c r="V83" i="24"/>
  <c r="S5" i="26"/>
  <c r="S97" i="26"/>
  <c r="Q71" i="29"/>
  <c r="Q74" i="29" s="1"/>
  <c r="S6" i="25"/>
  <c r="M29" i="29"/>
  <c r="S41" i="29"/>
  <c r="V74" i="25"/>
  <c r="V74" i="26"/>
  <c r="Q42" i="26"/>
  <c r="R29" i="29"/>
  <c r="R36" i="29" s="1"/>
  <c r="Q7" i="29"/>
  <c r="Q12" i="29" s="1"/>
  <c r="W17" i="29"/>
  <c r="L71" i="24"/>
  <c r="W71" i="24" s="1"/>
  <c r="W74" i="24" s="1"/>
  <c r="L71" i="29"/>
  <c r="W71" i="29" s="1"/>
  <c r="U74" i="25"/>
  <c r="R17" i="29"/>
  <c r="N32" i="26"/>
  <c r="Y32" i="26" s="1"/>
  <c r="N44" i="25"/>
  <c r="Y44" i="25" s="1"/>
  <c r="V101" i="26"/>
  <c r="N106" i="29"/>
  <c r="Y106" i="29" s="1"/>
  <c r="Y110" i="29" s="1"/>
  <c r="N106" i="24"/>
  <c r="Y106" i="24" s="1"/>
  <c r="Y110" i="24" s="1"/>
  <c r="S106" i="29"/>
  <c r="L5" i="29"/>
  <c r="U74" i="26"/>
  <c r="R20" i="24"/>
  <c r="N54" i="25"/>
  <c r="N60" i="25" s="1"/>
  <c r="M31" i="25"/>
  <c r="X31" i="25" s="1"/>
  <c r="X89" i="29"/>
  <c r="R30" i="25"/>
  <c r="M145" i="26"/>
  <c r="X145" i="26" s="1"/>
  <c r="Q53" i="25"/>
  <c r="R55" i="29"/>
  <c r="R60" i="29" s="1"/>
  <c r="R56" i="29"/>
  <c r="M5" i="29"/>
  <c r="S98" i="24"/>
  <c r="S101" i="24" s="1"/>
  <c r="S32" i="24"/>
  <c r="R32" i="24"/>
  <c r="R44" i="26"/>
  <c r="M54" i="26"/>
  <c r="X54" i="26" s="1"/>
  <c r="X60" i="26" s="1"/>
  <c r="D43" i="4"/>
  <c r="P43" i="4" s="1"/>
  <c r="L43" i="29"/>
  <c r="W43" i="29" s="1"/>
  <c r="E43" i="4"/>
  <c r="W29" i="29"/>
  <c r="W36" i="29" s="1"/>
  <c r="L145" i="29"/>
  <c r="W145" i="29" s="1"/>
  <c r="T145" i="29"/>
  <c r="C43" i="4"/>
  <c r="U43" i="4" s="1"/>
  <c r="H43" i="4"/>
  <c r="F43" i="4"/>
  <c r="G43" i="4"/>
  <c r="N145" i="29"/>
  <c r="Y145" i="29" s="1"/>
  <c r="V145" i="29"/>
  <c r="T92" i="26"/>
  <c r="Q89" i="26"/>
  <c r="M88" i="29"/>
  <c r="X88" i="29" s="1"/>
  <c r="M145" i="29"/>
  <c r="X145" i="29" s="1"/>
  <c r="U145" i="29"/>
  <c r="R79" i="26"/>
  <c r="L127" i="26"/>
  <c r="W127" i="26" s="1"/>
  <c r="W41" i="29"/>
  <c r="AB43" i="4"/>
  <c r="R53" i="24"/>
  <c r="N53" i="29"/>
  <c r="Y53" i="29" s="1"/>
  <c r="Y60" i="29" s="1"/>
  <c r="T110" i="26"/>
  <c r="X98" i="29"/>
  <c r="X101" i="29" s="1"/>
  <c r="M101" i="29"/>
  <c r="Q44" i="25"/>
  <c r="N42" i="25"/>
  <c r="Y42" i="25" s="1"/>
  <c r="L98" i="24"/>
  <c r="W98" i="24" s="1"/>
  <c r="Q98" i="24"/>
  <c r="Q101" i="24" s="1"/>
  <c r="R97" i="24"/>
  <c r="V101" i="24"/>
  <c r="S29" i="24"/>
  <c r="L92" i="29"/>
  <c r="X80" i="29"/>
  <c r="X83" i="29" s="1"/>
  <c r="M83" i="29"/>
  <c r="Y5" i="29"/>
  <c r="R56" i="24"/>
  <c r="S107" i="24"/>
  <c r="S110" i="24" s="1"/>
  <c r="R53" i="26"/>
  <c r="Q53" i="29"/>
  <c r="L42" i="29"/>
  <c r="W42" i="29" s="1"/>
  <c r="R42" i="25"/>
  <c r="R48" i="25" s="1"/>
  <c r="Q97" i="26"/>
  <c r="Q20" i="24"/>
  <c r="Q19" i="25"/>
  <c r="S70" i="26"/>
  <c r="L55" i="29"/>
  <c r="W55" i="29" s="1"/>
  <c r="S97" i="29"/>
  <c r="S101" i="29" s="1"/>
  <c r="N97" i="29"/>
  <c r="Y97" i="29" s="1"/>
  <c r="L97" i="29"/>
  <c r="W97" i="29" s="1"/>
  <c r="Q97" i="29"/>
  <c r="R32" i="29"/>
  <c r="M32" i="29"/>
  <c r="X32" i="29" s="1"/>
  <c r="N32" i="29"/>
  <c r="Y32" i="29" s="1"/>
  <c r="S32" i="29"/>
  <c r="N29" i="29"/>
  <c r="S29" i="29"/>
  <c r="S36" i="29" s="1"/>
  <c r="L19" i="29"/>
  <c r="W19" i="29" s="1"/>
  <c r="Q19" i="29"/>
  <c r="S19" i="29"/>
  <c r="S24" i="29" s="1"/>
  <c r="N19" i="29"/>
  <c r="N20" i="29"/>
  <c r="Y20" i="29" s="1"/>
  <c r="S20" i="29"/>
  <c r="Q20" i="29"/>
  <c r="L20" i="29"/>
  <c r="W20" i="29" s="1"/>
  <c r="R71" i="25"/>
  <c r="R74" i="25" s="1"/>
  <c r="L54" i="25"/>
  <c r="W54" i="25" s="1"/>
  <c r="Q60" i="25"/>
  <c r="M60" i="29"/>
  <c r="Q107" i="26"/>
  <c r="Q106" i="26"/>
  <c r="W106" i="29"/>
  <c r="S55" i="26"/>
  <c r="N70" i="24"/>
  <c r="Y70" i="24" s="1"/>
  <c r="R110" i="24"/>
  <c r="R110" i="26"/>
  <c r="N107" i="26"/>
  <c r="N110" i="26" s="1"/>
  <c r="S107" i="26"/>
  <c r="L110" i="26"/>
  <c r="Q110" i="25"/>
  <c r="M106" i="25"/>
  <c r="X106" i="25" s="1"/>
  <c r="X110" i="25" s="1"/>
  <c r="M53" i="25"/>
  <c r="X53" i="25" s="1"/>
  <c r="S53" i="26"/>
  <c r="N54" i="26"/>
  <c r="Y54" i="26" s="1"/>
  <c r="Y60" i="26" s="1"/>
  <c r="N127" i="26"/>
  <c r="Y127" i="26" s="1"/>
  <c r="E42" i="4"/>
  <c r="BC101" i="1" s="1"/>
  <c r="AC42" i="4"/>
  <c r="D42" i="4"/>
  <c r="C42" i="4"/>
  <c r="L42" i="4" s="1"/>
  <c r="F42" i="4"/>
  <c r="BG101" i="1" s="1"/>
  <c r="H42" i="4"/>
  <c r="BI101" i="1" s="1"/>
  <c r="G42" i="4"/>
  <c r="BH101" i="1" s="1"/>
  <c r="U127" i="26"/>
  <c r="L6" i="26"/>
  <c r="W6" i="26" s="1"/>
  <c r="R71" i="24"/>
  <c r="R74" i="24" s="1"/>
  <c r="Q6" i="26"/>
  <c r="Q12" i="26" s="1"/>
  <c r="T12" i="24"/>
  <c r="R71" i="26"/>
  <c r="R74" i="26" s="1"/>
  <c r="S98" i="26"/>
  <c r="S101" i="26" s="1"/>
  <c r="V48" i="26"/>
  <c r="S88" i="26"/>
  <c r="M32" i="26"/>
  <c r="X32" i="26" s="1"/>
  <c r="T24" i="25"/>
  <c r="S24" i="26"/>
  <c r="R107" i="25"/>
  <c r="R110" i="25" s="1"/>
  <c r="M107" i="26"/>
  <c r="M110" i="26" s="1"/>
  <c r="U60" i="26"/>
  <c r="T60" i="25"/>
  <c r="R55" i="26"/>
  <c r="M55" i="25"/>
  <c r="X55" i="25" s="1"/>
  <c r="T48" i="24"/>
  <c r="M97" i="25"/>
  <c r="X97" i="25" s="1"/>
  <c r="X101" i="25" s="1"/>
  <c r="M97" i="26"/>
  <c r="X97" i="26" s="1"/>
  <c r="Y48" i="24"/>
  <c r="AP23" i="22"/>
  <c r="AP22" i="22"/>
  <c r="L31" i="26"/>
  <c r="W31" i="26" s="1"/>
  <c r="T36" i="26"/>
  <c r="N30" i="26"/>
  <c r="Y30" i="26" s="1"/>
  <c r="S36" i="24"/>
  <c r="Q18" i="25"/>
  <c r="J40" i="22"/>
  <c r="AN21" i="22"/>
  <c r="M20" i="26"/>
  <c r="X20" i="26" s="1"/>
  <c r="U24" i="24"/>
  <c r="Y24" i="24"/>
  <c r="AQ21" i="22"/>
  <c r="U24" i="26"/>
  <c r="L80" i="26"/>
  <c r="L83" i="26" s="1"/>
  <c r="Q20" i="26"/>
  <c r="Q80" i="26"/>
  <c r="T24" i="24"/>
  <c r="AP21" i="22"/>
  <c r="S71" i="26"/>
  <c r="AP20" i="22"/>
  <c r="M42" i="26"/>
  <c r="X42" i="26" s="1"/>
  <c r="X48" i="26" s="1"/>
  <c r="M79" i="24"/>
  <c r="X79" i="24" s="1"/>
  <c r="T145" i="26"/>
  <c r="R55" i="24"/>
  <c r="R60" i="24" s="1"/>
  <c r="M41" i="24"/>
  <c r="X41" i="24" s="1"/>
  <c r="S80" i="26"/>
  <c r="S83" i="26" s="1"/>
  <c r="N80" i="26"/>
  <c r="N127" i="24"/>
  <c r="Y127" i="24" s="1"/>
  <c r="N55" i="24"/>
  <c r="Y55" i="24" s="1"/>
  <c r="L18" i="26"/>
  <c r="W18" i="26" s="1"/>
  <c r="M18" i="24"/>
  <c r="X18" i="24" s="1"/>
  <c r="S29" i="26"/>
  <c r="S36" i="26" s="1"/>
  <c r="M56" i="25"/>
  <c r="X56" i="25" s="1"/>
  <c r="R43" i="26"/>
  <c r="R48" i="26" s="1"/>
  <c r="L107" i="24"/>
  <c r="W107" i="24" s="1"/>
  <c r="W110" i="24" s="1"/>
  <c r="Q54" i="24"/>
  <c r="M127" i="24"/>
  <c r="J25" i="22" s="1"/>
  <c r="L55" i="25"/>
  <c r="W55" i="25" s="1"/>
  <c r="M8" i="26"/>
  <c r="X8" i="26" s="1"/>
  <c r="N71" i="24"/>
  <c r="Y71" i="24" s="1"/>
  <c r="R80" i="26"/>
  <c r="R83" i="26" s="1"/>
  <c r="Q80" i="24"/>
  <c r="Q83" i="24" s="1"/>
  <c r="M18" i="26"/>
  <c r="X18" i="26" s="1"/>
  <c r="Q88" i="26"/>
  <c r="L18" i="24"/>
  <c r="W18" i="24" s="1"/>
  <c r="AA74" i="25"/>
  <c r="T101" i="25"/>
  <c r="M89" i="26"/>
  <c r="X89" i="26" s="1"/>
  <c r="X92" i="26" s="1"/>
  <c r="R89" i="26"/>
  <c r="N89" i="26"/>
  <c r="Y89" i="26" s="1"/>
  <c r="Y92" i="26" s="1"/>
  <c r="AA83" i="25"/>
  <c r="N54" i="24"/>
  <c r="AA101" i="25"/>
  <c r="Q98" i="25"/>
  <c r="V110" i="25"/>
  <c r="AA110" i="25"/>
  <c r="AA92" i="25"/>
  <c r="AN20" i="22"/>
  <c r="Q26" i="22"/>
  <c r="AH110" i="24"/>
  <c r="AA92" i="24"/>
  <c r="AK92" i="24"/>
  <c r="R32" i="25"/>
  <c r="AH83" i="24"/>
  <c r="AK20" i="22"/>
  <c r="AE74" i="26"/>
  <c r="AL21" i="22"/>
  <c r="AI22" i="22"/>
  <c r="AJ22" i="22"/>
  <c r="AL23" i="22"/>
  <c r="R26" i="22"/>
  <c r="AA101" i="24"/>
  <c r="AH92" i="24"/>
  <c r="E41" i="22" s="1"/>
  <c r="Q25" i="22"/>
  <c r="AI21" i="22"/>
  <c r="AJ23" i="22"/>
  <c r="AK21" i="22"/>
  <c r="AE101" i="26"/>
  <c r="E24" i="22"/>
  <c r="AK101" i="24"/>
  <c r="AM101" i="24"/>
  <c r="S25" i="22"/>
  <c r="AH74" i="26"/>
  <c r="AE110" i="26"/>
  <c r="AE92" i="26"/>
  <c r="AH74" i="24"/>
  <c r="AC110" i="24"/>
  <c r="AO101" i="24"/>
  <c r="AH101" i="24"/>
  <c r="AE92" i="24"/>
  <c r="M41" i="22" s="1"/>
  <c r="AC110" i="26"/>
  <c r="AH83" i="26"/>
  <c r="AK92" i="26"/>
  <c r="AC101" i="26"/>
  <c r="AK74" i="24"/>
  <c r="AC74" i="24"/>
  <c r="AO83" i="24"/>
  <c r="AC83" i="26"/>
  <c r="AH92" i="26"/>
  <c r="AK22" i="22"/>
  <c r="AK23" i="22"/>
  <c r="AA110" i="24"/>
  <c r="I43" i="22" s="1"/>
  <c r="AK110" i="24"/>
  <c r="AE101" i="24"/>
  <c r="AM74" i="24"/>
  <c r="AK83" i="24"/>
  <c r="AM83" i="24"/>
  <c r="AJ20" i="22"/>
  <c r="AL20" i="22"/>
  <c r="AH110" i="26"/>
  <c r="AK110" i="26"/>
  <c r="K40" i="22"/>
  <c r="AJ21" i="22"/>
  <c r="AA74" i="24"/>
  <c r="AE83" i="24"/>
  <c r="R25" i="22"/>
  <c r="AI101" i="26"/>
  <c r="AE110" i="24"/>
  <c r="AM92" i="24"/>
  <c r="AK74" i="26"/>
  <c r="AC74" i="26"/>
  <c r="AL22" i="22"/>
  <c r="AI23" i="22"/>
  <c r="AA83" i="24"/>
  <c r="V145" i="26"/>
  <c r="N145" i="26"/>
  <c r="Y145" i="26" s="1"/>
  <c r="AC92" i="24"/>
  <c r="S26" i="22"/>
  <c r="AM110" i="24"/>
  <c r="AO110" i="24"/>
  <c r="S43" i="22" s="1"/>
  <c r="AC101" i="24"/>
  <c r="AO92" i="24"/>
  <c r="F22" i="22"/>
  <c r="N74" i="26"/>
  <c r="AC92" i="26"/>
  <c r="AK101" i="26"/>
  <c r="AE74" i="24"/>
  <c r="AO74" i="24"/>
  <c r="D21" i="22"/>
  <c r="M70" i="24"/>
  <c r="X70" i="24" s="1"/>
  <c r="N88" i="24"/>
  <c r="Y88" i="24" s="1"/>
  <c r="Y92" i="24" s="1"/>
  <c r="Q107" i="24"/>
  <c r="AA83" i="26"/>
  <c r="N17" i="26"/>
  <c r="N24" i="26" s="1"/>
  <c r="L19" i="26"/>
  <c r="W19" i="26" s="1"/>
  <c r="N80" i="24"/>
  <c r="Q56" i="24"/>
  <c r="R88" i="26"/>
  <c r="AA101" i="26"/>
  <c r="AA74" i="26"/>
  <c r="AA92" i="26"/>
  <c r="AA110" i="26"/>
  <c r="L92" i="26"/>
  <c r="T74" i="26"/>
  <c r="M6" i="26"/>
  <c r="X6" i="26" s="1"/>
  <c r="V92" i="24"/>
  <c r="Q29" i="24"/>
  <c r="S89" i="24"/>
  <c r="S92" i="24" s="1"/>
  <c r="W107" i="26"/>
  <c r="W110" i="26" s="1"/>
  <c r="H20" i="22"/>
  <c r="R8" i="25"/>
  <c r="U83" i="25"/>
  <c r="L71" i="26"/>
  <c r="S8" i="25"/>
  <c r="L20" i="25"/>
  <c r="W20" i="25" s="1"/>
  <c r="S89" i="26"/>
  <c r="S41" i="26"/>
  <c r="D23" i="22"/>
  <c r="Q41" i="26"/>
  <c r="Q70" i="24"/>
  <c r="L41" i="26"/>
  <c r="W41" i="26" s="1"/>
  <c r="W48" i="26" s="1"/>
  <c r="Q17" i="24"/>
  <c r="Q24" i="24" s="1"/>
  <c r="X80" i="26"/>
  <c r="X83" i="26" s="1"/>
  <c r="M20" i="25"/>
  <c r="X20" i="25" s="1"/>
  <c r="M107" i="24"/>
  <c r="X107" i="24" s="1"/>
  <c r="X110" i="24" s="1"/>
  <c r="E20" i="22"/>
  <c r="T74" i="25"/>
  <c r="V101" i="25"/>
  <c r="M101" i="25"/>
  <c r="G21" i="22"/>
  <c r="M17" i="25"/>
  <c r="X17" i="25" s="1"/>
  <c r="X24" i="25" s="1"/>
  <c r="L106" i="25"/>
  <c r="W106" i="25" s="1"/>
  <c r="M17" i="24"/>
  <c r="X17" i="24" s="1"/>
  <c r="S97" i="24"/>
  <c r="T110" i="25"/>
  <c r="R5" i="26"/>
  <c r="R12" i="26" s="1"/>
  <c r="U110" i="24"/>
  <c r="L107" i="25"/>
  <c r="S44" i="26"/>
  <c r="L17" i="24"/>
  <c r="W17" i="24" s="1"/>
  <c r="L74" i="25"/>
  <c r="U83" i="24"/>
  <c r="Y29" i="26"/>
  <c r="Y36" i="26" s="1"/>
  <c r="L98" i="26"/>
  <c r="L101" i="26" s="1"/>
  <c r="Q97" i="25"/>
  <c r="N43" i="26"/>
  <c r="Y43" i="26" s="1"/>
  <c r="U101" i="26"/>
  <c r="Q98" i="26"/>
  <c r="Q101" i="26" s="1"/>
  <c r="W29" i="26"/>
  <c r="Q29" i="26"/>
  <c r="N79" i="24"/>
  <c r="Y79" i="24" s="1"/>
  <c r="N79" i="26"/>
  <c r="Y79" i="26" s="1"/>
  <c r="L80" i="24"/>
  <c r="W80" i="24" s="1"/>
  <c r="W83" i="24" s="1"/>
  <c r="C21" i="22"/>
  <c r="F21" i="22"/>
  <c r="E21" i="22"/>
  <c r="L17" i="25"/>
  <c r="W17" i="25" s="1"/>
  <c r="W24" i="25" s="1"/>
  <c r="Q79" i="26"/>
  <c r="F20" i="22"/>
  <c r="M70" i="26"/>
  <c r="X70" i="26" s="1"/>
  <c r="X74" i="26" s="1"/>
  <c r="D20" i="22"/>
  <c r="L5" i="24"/>
  <c r="W5" i="24" s="1"/>
  <c r="L70" i="26"/>
  <c r="W70" i="26" s="1"/>
  <c r="N8" i="26"/>
  <c r="L97" i="24"/>
  <c r="W97" i="24" s="1"/>
  <c r="N98" i="25"/>
  <c r="Y98" i="25" s="1"/>
  <c r="Y101" i="25" s="1"/>
  <c r="S48" i="26"/>
  <c r="Q48" i="25"/>
  <c r="M98" i="26"/>
  <c r="M101" i="26" s="1"/>
  <c r="Q36" i="26"/>
  <c r="Q88" i="24"/>
  <c r="T12" i="25"/>
  <c r="R8" i="24"/>
  <c r="Q71" i="24"/>
  <c r="X60" i="24"/>
  <c r="W60" i="24"/>
  <c r="T60" i="24"/>
  <c r="L60" i="26"/>
  <c r="S107" i="25"/>
  <c r="N48" i="24"/>
  <c r="S48" i="25"/>
  <c r="R98" i="25"/>
  <c r="R101" i="25" s="1"/>
  <c r="S48" i="24"/>
  <c r="Y41" i="26"/>
  <c r="N24" i="24"/>
  <c r="R24" i="24"/>
  <c r="R12" i="24"/>
  <c r="V12" i="24"/>
  <c r="S70" i="25"/>
  <c r="L7" i="26"/>
  <c r="W7" i="26" s="1"/>
  <c r="V12" i="25"/>
  <c r="Q70" i="25"/>
  <c r="L56" i="26"/>
  <c r="W56" i="26" s="1"/>
  <c r="W60" i="26" s="1"/>
  <c r="Q56" i="26"/>
  <c r="Q60" i="26" s="1"/>
  <c r="M56" i="26"/>
  <c r="X56" i="26" s="1"/>
  <c r="R56" i="26"/>
  <c r="Y98" i="26"/>
  <c r="Y101" i="26" s="1"/>
  <c r="R19" i="26"/>
  <c r="R24" i="26" s="1"/>
  <c r="M19" i="26"/>
  <c r="X19" i="26" s="1"/>
  <c r="L7" i="24"/>
  <c r="W7" i="24" s="1"/>
  <c r="N7" i="26"/>
  <c r="Y7" i="26" s="1"/>
  <c r="S7" i="26"/>
  <c r="S12" i="26" s="1"/>
  <c r="S71" i="25"/>
  <c r="M89" i="24"/>
  <c r="X89" i="24" s="1"/>
  <c r="Y36" i="25"/>
  <c r="Q32" i="25"/>
  <c r="L29" i="25"/>
  <c r="W29" i="25" s="1"/>
  <c r="Q29" i="25"/>
  <c r="Q36" i="25" s="1"/>
  <c r="S88" i="25"/>
  <c r="Q88" i="25"/>
  <c r="L127" i="24"/>
  <c r="T127" i="24"/>
  <c r="L145" i="25"/>
  <c r="T145" i="25"/>
  <c r="M145" i="25"/>
  <c r="U145" i="25"/>
  <c r="N145" i="25"/>
  <c r="V145" i="25"/>
  <c r="T127" i="25"/>
  <c r="L127" i="25"/>
  <c r="U127" i="25"/>
  <c r="M127" i="25"/>
  <c r="N127" i="25"/>
  <c r="V127" i="25"/>
  <c r="R29" i="25"/>
  <c r="M29" i="25"/>
  <c r="X29" i="25" s="1"/>
  <c r="G22" i="22"/>
  <c r="C22" i="22"/>
  <c r="H41" i="22"/>
  <c r="X30" i="25"/>
  <c r="R43" i="22"/>
  <c r="X54" i="25"/>
  <c r="H43" i="22"/>
  <c r="D24" i="22"/>
  <c r="C24" i="22"/>
  <c r="N43" i="22"/>
  <c r="F24" i="22"/>
  <c r="G24" i="22"/>
  <c r="H24" i="22"/>
  <c r="E22" i="22"/>
  <c r="H22" i="22"/>
  <c r="F23" i="22"/>
  <c r="L92" i="24"/>
  <c r="N101" i="24"/>
  <c r="M101" i="24"/>
  <c r="G23" i="22"/>
  <c r="H23" i="22"/>
  <c r="U101" i="25"/>
  <c r="C23" i="22"/>
  <c r="S44" i="24"/>
  <c r="L101" i="25"/>
  <c r="S97" i="25"/>
  <c r="S101" i="25" s="1"/>
  <c r="L41" i="22"/>
  <c r="E23" i="22"/>
  <c r="D22" i="22"/>
  <c r="Q80" i="25"/>
  <c r="Q83" i="25" s="1"/>
  <c r="L80" i="25"/>
  <c r="T83" i="25"/>
  <c r="P40" i="22"/>
  <c r="V83" i="25"/>
  <c r="N80" i="25"/>
  <c r="S80" i="25"/>
  <c r="M80" i="25"/>
  <c r="S79" i="25"/>
  <c r="N79" i="25"/>
  <c r="Y79" i="25" s="1"/>
  <c r="M79" i="25"/>
  <c r="X79" i="25" s="1"/>
  <c r="R79" i="25"/>
  <c r="R83" i="25" s="1"/>
  <c r="L79" i="25"/>
  <c r="W79" i="25" s="1"/>
  <c r="Q79" i="25"/>
  <c r="Y71" i="25"/>
  <c r="Y74" i="25" s="1"/>
  <c r="N74" i="25"/>
  <c r="X71" i="24"/>
  <c r="S5" i="24"/>
  <c r="S7" i="24"/>
  <c r="U12" i="25"/>
  <c r="Q71" i="25"/>
  <c r="U12" i="24"/>
  <c r="Q6" i="24"/>
  <c r="Q12" i="24" s="1"/>
  <c r="N8" i="24"/>
  <c r="Y8" i="24" s="1"/>
  <c r="Y12" i="24" s="1"/>
  <c r="R6" i="25"/>
  <c r="C41" i="22"/>
  <c r="L60" i="24"/>
  <c r="M60" i="24"/>
  <c r="AH60" i="24"/>
  <c r="C43" i="22"/>
  <c r="S106" i="25"/>
  <c r="N106" i="25"/>
  <c r="Y106" i="25" s="1"/>
  <c r="Y110" i="25" s="1"/>
  <c r="AE60" i="24"/>
  <c r="L43" i="22"/>
  <c r="AC60" i="24"/>
  <c r="J43" i="22"/>
  <c r="AM60" i="24"/>
  <c r="P43" i="22"/>
  <c r="AE48" i="24"/>
  <c r="L42" i="22"/>
  <c r="AK48" i="24"/>
  <c r="N42" i="22"/>
  <c r="AH48" i="24"/>
  <c r="C42" i="22"/>
  <c r="X42" i="25"/>
  <c r="W41" i="24"/>
  <c r="W48" i="24" s="1"/>
  <c r="M48" i="24"/>
  <c r="AM48" i="24"/>
  <c r="P42" i="22"/>
  <c r="L48" i="24"/>
  <c r="L48" i="25"/>
  <c r="AA48" i="24"/>
  <c r="H42" i="22"/>
  <c r="AO48" i="24"/>
  <c r="R42" i="22"/>
  <c r="Y48" i="25"/>
  <c r="N48" i="25"/>
  <c r="AC48" i="24"/>
  <c r="J42" i="22"/>
  <c r="L36" i="24"/>
  <c r="AK36" i="24"/>
  <c r="N41" i="22"/>
  <c r="AO36" i="24"/>
  <c r="R41" i="22"/>
  <c r="AM36" i="24"/>
  <c r="P41" i="22"/>
  <c r="W31" i="25"/>
  <c r="AI36" i="24"/>
  <c r="W36" i="24"/>
  <c r="N36" i="25"/>
  <c r="AC36" i="24"/>
  <c r="J41" i="22"/>
  <c r="M36" i="24"/>
  <c r="AO24" i="24"/>
  <c r="R40" i="22"/>
  <c r="X80" i="24"/>
  <c r="X83" i="24" s="1"/>
  <c r="AK24" i="24"/>
  <c r="N40" i="22"/>
  <c r="R80" i="24"/>
  <c r="R83" i="24" s="1"/>
  <c r="AH24" i="24"/>
  <c r="C40" i="22"/>
  <c r="AA24" i="24"/>
  <c r="H40" i="22"/>
  <c r="M6" i="24"/>
  <c r="X6" i="24" s="1"/>
  <c r="X12" i="24" s="1"/>
  <c r="X6" i="25"/>
  <c r="AH12" i="24"/>
  <c r="C39" i="22"/>
  <c r="AK12" i="24"/>
  <c r="N39" i="22"/>
  <c r="AM12" i="24"/>
  <c r="P39" i="22"/>
  <c r="AC12" i="24"/>
  <c r="J39" i="22"/>
  <c r="AA12" i="24"/>
  <c r="H39" i="22"/>
  <c r="AO12" i="24"/>
  <c r="R39" i="22"/>
  <c r="AE12" i="24"/>
  <c r="L39" i="22"/>
  <c r="W6" i="25"/>
  <c r="Q41" i="24"/>
  <c r="N89" i="25"/>
  <c r="S89" i="25"/>
  <c r="L89" i="25"/>
  <c r="L92" i="25" s="1"/>
  <c r="Q89" i="25"/>
  <c r="R89" i="25"/>
  <c r="R92" i="25" s="1"/>
  <c r="M89" i="25"/>
  <c r="Q7" i="25"/>
  <c r="L7" i="25"/>
  <c r="W7" i="25" s="1"/>
  <c r="R5" i="25"/>
  <c r="M5" i="25"/>
  <c r="X5" i="25" s="1"/>
  <c r="S7" i="25"/>
  <c r="N7" i="25"/>
  <c r="Y7" i="25" s="1"/>
  <c r="R7" i="25"/>
  <c r="M7" i="25"/>
  <c r="X7" i="25" s="1"/>
  <c r="Q5" i="25"/>
  <c r="L5" i="25"/>
  <c r="W5" i="25" s="1"/>
  <c r="S5" i="25"/>
  <c r="N5" i="25"/>
  <c r="Y5" i="25" s="1"/>
  <c r="U145" i="24"/>
  <c r="M145" i="24"/>
  <c r="V145" i="24"/>
  <c r="N145" i="24"/>
  <c r="T145" i="24"/>
  <c r="L145" i="24"/>
  <c r="S110" i="29" l="1"/>
  <c r="W107" i="31"/>
  <c r="W110" i="31" s="1"/>
  <c r="L110" i="31"/>
  <c r="R48" i="31"/>
  <c r="Q48" i="26"/>
  <c r="N83" i="29"/>
  <c r="Q60" i="24"/>
  <c r="Q60" i="29"/>
  <c r="W60" i="31"/>
  <c r="L60" i="31"/>
  <c r="L48" i="31"/>
  <c r="W48" i="31"/>
  <c r="X48" i="24"/>
  <c r="O23" i="22" s="1"/>
  <c r="M74" i="25"/>
  <c r="N74" i="31"/>
  <c r="L83" i="29"/>
  <c r="L110" i="29"/>
  <c r="W110" i="29"/>
  <c r="S21" i="22"/>
  <c r="M74" i="29"/>
  <c r="N48" i="31"/>
  <c r="N60" i="29"/>
  <c r="R60" i="26"/>
  <c r="AG41" i="4"/>
  <c r="M48" i="31"/>
  <c r="X48" i="31"/>
  <c r="AI41" i="4"/>
  <c r="AF40" i="4"/>
  <c r="AD40" i="4"/>
  <c r="Q48" i="24"/>
  <c r="Q23" i="22" s="1"/>
  <c r="AH41" i="4"/>
  <c r="AG39" i="4"/>
  <c r="AI39" i="4"/>
  <c r="Q36" i="24"/>
  <c r="AD39" i="4"/>
  <c r="AF39" i="4"/>
  <c r="AH38" i="4"/>
  <c r="AD38" i="4"/>
  <c r="L24" i="31"/>
  <c r="W17" i="31"/>
  <c r="W24" i="31" s="1"/>
  <c r="AG38" i="4"/>
  <c r="AI38" i="4"/>
  <c r="AI37" i="4"/>
  <c r="AD37" i="4"/>
  <c r="AG37" i="4"/>
  <c r="AH37" i="4"/>
  <c r="AF37" i="4"/>
  <c r="N101" i="29"/>
  <c r="N22" i="22"/>
  <c r="O43" i="4"/>
  <c r="U42" i="4"/>
  <c r="BA101" i="1"/>
  <c r="V42" i="4"/>
  <c r="BB101" i="1"/>
  <c r="M60" i="26"/>
  <c r="N24" i="25"/>
  <c r="Y48" i="26"/>
  <c r="N36" i="24"/>
  <c r="X106" i="29"/>
  <c r="X110" i="29" s="1"/>
  <c r="Q24" i="25"/>
  <c r="W24" i="24"/>
  <c r="R36" i="25"/>
  <c r="X48" i="25"/>
  <c r="M48" i="25"/>
  <c r="N48" i="26"/>
  <c r="L36" i="25"/>
  <c r="S48" i="29"/>
  <c r="N60" i="26"/>
  <c r="W36" i="26"/>
  <c r="X24" i="24"/>
  <c r="O21" i="22" s="1"/>
  <c r="Y12" i="29"/>
  <c r="W60" i="25"/>
  <c r="N60" i="24"/>
  <c r="M36" i="26"/>
  <c r="N36" i="26"/>
  <c r="P22" i="22"/>
  <c r="R24" i="29"/>
  <c r="S60" i="26"/>
  <c r="L60" i="29"/>
  <c r="L60" i="25"/>
  <c r="X60" i="25"/>
  <c r="W60" i="29"/>
  <c r="L36" i="26"/>
  <c r="L24" i="29"/>
  <c r="X24" i="26"/>
  <c r="Y19" i="29"/>
  <c r="Y24" i="29" s="1"/>
  <c r="N24" i="29"/>
  <c r="W24" i="29"/>
  <c r="W24" i="26"/>
  <c r="W12" i="26"/>
  <c r="N12" i="29"/>
  <c r="S42" i="4"/>
  <c r="R42" i="4"/>
  <c r="M60" i="25"/>
  <c r="R48" i="29"/>
  <c r="W48" i="29"/>
  <c r="L48" i="29"/>
  <c r="X29" i="29"/>
  <c r="X36" i="29" s="1"/>
  <c r="M36" i="29"/>
  <c r="Q24" i="29"/>
  <c r="W5" i="29"/>
  <c r="W12" i="29" s="1"/>
  <c r="L12" i="29"/>
  <c r="X5" i="29"/>
  <c r="X12" i="29" s="1"/>
  <c r="M12" i="29"/>
  <c r="P42" i="4"/>
  <c r="M43" i="4"/>
  <c r="S43" i="4"/>
  <c r="V43" i="4"/>
  <c r="L43" i="4"/>
  <c r="O42" i="4"/>
  <c r="Q43" i="22"/>
  <c r="Q110" i="24"/>
  <c r="Q24" i="22" s="1"/>
  <c r="Y101" i="29"/>
  <c r="W101" i="24"/>
  <c r="Q101" i="25"/>
  <c r="P23" i="22"/>
  <c r="R101" i="24"/>
  <c r="R23" i="22" s="1"/>
  <c r="L101" i="29"/>
  <c r="Q101" i="29"/>
  <c r="Q74" i="25"/>
  <c r="W74" i="29"/>
  <c r="M83" i="25"/>
  <c r="S83" i="25"/>
  <c r="N83" i="24"/>
  <c r="K21" i="22" s="1"/>
  <c r="Q83" i="26"/>
  <c r="Y83" i="29"/>
  <c r="L83" i="25"/>
  <c r="N83" i="26"/>
  <c r="M83" i="24"/>
  <c r="M74" i="24"/>
  <c r="M42" i="4"/>
  <c r="W98" i="29"/>
  <c r="W101" i="29" s="1"/>
  <c r="R43" i="4"/>
  <c r="M74" i="26"/>
  <c r="X74" i="24"/>
  <c r="S74" i="26"/>
  <c r="L74" i="26"/>
  <c r="Y74" i="24"/>
  <c r="Q74" i="24"/>
  <c r="Q20" i="22" s="1"/>
  <c r="S74" i="25"/>
  <c r="L74" i="24"/>
  <c r="R22" i="22"/>
  <c r="S92" i="25"/>
  <c r="X92" i="24"/>
  <c r="O22" i="22" s="1"/>
  <c r="Q92" i="25"/>
  <c r="Q92" i="26"/>
  <c r="S92" i="26"/>
  <c r="Q92" i="24"/>
  <c r="Q22" i="22" s="1"/>
  <c r="N92" i="24"/>
  <c r="K22" i="22" s="1"/>
  <c r="Y92" i="29"/>
  <c r="X92" i="29"/>
  <c r="M92" i="29"/>
  <c r="R92" i="26"/>
  <c r="N23" i="22"/>
  <c r="N74" i="29"/>
  <c r="N110" i="24"/>
  <c r="S110" i="26"/>
  <c r="N92" i="29"/>
  <c r="R24" i="22"/>
  <c r="S39" i="22"/>
  <c r="L74" i="29"/>
  <c r="N74" i="24"/>
  <c r="Q42" i="22"/>
  <c r="Y54" i="25"/>
  <c r="Y60" i="25" s="1"/>
  <c r="N110" i="29"/>
  <c r="S23" i="22"/>
  <c r="Q41" i="22"/>
  <c r="Y17" i="26"/>
  <c r="Y24" i="26" s="1"/>
  <c r="M42" i="22"/>
  <c r="M110" i="25"/>
  <c r="Q110" i="26"/>
  <c r="O40" i="22"/>
  <c r="I39" i="22"/>
  <c r="L83" i="24"/>
  <c r="M39" i="22"/>
  <c r="Y54" i="24"/>
  <c r="Y60" i="24" s="1"/>
  <c r="P24" i="22" s="1"/>
  <c r="S40" i="22"/>
  <c r="Y107" i="26"/>
  <c r="Y110" i="26" s="1"/>
  <c r="S24" i="22"/>
  <c r="S42" i="22"/>
  <c r="L101" i="24"/>
  <c r="I23" i="22" s="1"/>
  <c r="N21" i="22"/>
  <c r="Q21" i="22"/>
  <c r="Q39" i="22"/>
  <c r="R20" i="22"/>
  <c r="X107" i="26"/>
  <c r="X110" i="26" s="1"/>
  <c r="Y80" i="26"/>
  <c r="Y83" i="26" s="1"/>
  <c r="AC40" i="4"/>
  <c r="K40" i="4" s="1"/>
  <c r="AA40" i="4"/>
  <c r="I40" i="4" s="1"/>
  <c r="D40" i="4"/>
  <c r="V40" i="4" s="1"/>
  <c r="C40" i="4"/>
  <c r="R40" i="4" s="1"/>
  <c r="H40" i="4"/>
  <c r="G40" i="4"/>
  <c r="F40" i="4"/>
  <c r="AE40" i="4"/>
  <c r="AB40" i="4"/>
  <c r="J40" i="4" s="1"/>
  <c r="E40" i="4"/>
  <c r="AC39" i="4"/>
  <c r="K39" i="4" s="1"/>
  <c r="AA39" i="4"/>
  <c r="I39" i="4" s="1"/>
  <c r="AE39" i="4"/>
  <c r="E39" i="4"/>
  <c r="C39" i="4"/>
  <c r="U39" i="4" s="1"/>
  <c r="H39" i="4"/>
  <c r="F39" i="4"/>
  <c r="G39" i="4"/>
  <c r="D39" i="4"/>
  <c r="AB39" i="4"/>
  <c r="J39" i="4" s="1"/>
  <c r="N36" i="29"/>
  <c r="Y29" i="29"/>
  <c r="Y36" i="29" s="1"/>
  <c r="AB37" i="4"/>
  <c r="C37" i="4"/>
  <c r="H37" i="4"/>
  <c r="BI102" i="1" s="1"/>
  <c r="G37" i="4"/>
  <c r="BH102" i="1" s="1"/>
  <c r="F37" i="4"/>
  <c r="BG102" i="1" s="1"/>
  <c r="D37" i="4"/>
  <c r="W12" i="24"/>
  <c r="N20" i="22" s="1"/>
  <c r="E37" i="4"/>
  <c r="BC102" i="1" s="1"/>
  <c r="AE37" i="4"/>
  <c r="AC37" i="4"/>
  <c r="AA37" i="4"/>
  <c r="S110" i="25"/>
  <c r="N110" i="25"/>
  <c r="AD41" i="4"/>
  <c r="AE41" i="4"/>
  <c r="AA41" i="4"/>
  <c r="AC41" i="4"/>
  <c r="E41" i="4"/>
  <c r="D41" i="4"/>
  <c r="AB41" i="4"/>
  <c r="C41" i="4"/>
  <c r="G41" i="4"/>
  <c r="F41" i="4"/>
  <c r="H41" i="4"/>
  <c r="AF41" i="4"/>
  <c r="K25" i="22"/>
  <c r="X127" i="24"/>
  <c r="O25" i="22" s="1"/>
  <c r="L24" i="24"/>
  <c r="L24" i="25"/>
  <c r="W80" i="26"/>
  <c r="W83" i="26" s="1"/>
  <c r="AC38" i="4"/>
  <c r="AF38" i="4"/>
  <c r="AE38" i="4"/>
  <c r="D38" i="4"/>
  <c r="E38" i="4"/>
  <c r="AA38" i="4"/>
  <c r="M24" i="24"/>
  <c r="J21" i="22" s="1"/>
  <c r="AB38" i="4"/>
  <c r="C38" i="4"/>
  <c r="R38" i="4" s="1"/>
  <c r="BX103" i="1" s="1"/>
  <c r="F38" i="4"/>
  <c r="G38" i="4"/>
  <c r="H38" i="4"/>
  <c r="L12" i="26"/>
  <c r="L12" i="24"/>
  <c r="L48" i="26"/>
  <c r="M48" i="26"/>
  <c r="W36" i="25"/>
  <c r="M24" i="25"/>
  <c r="M24" i="26"/>
  <c r="L24" i="26"/>
  <c r="M12" i="26"/>
  <c r="X12" i="26"/>
  <c r="Y8" i="26"/>
  <c r="Y12" i="26" s="1"/>
  <c r="N12" i="26"/>
  <c r="N12" i="24"/>
  <c r="M92" i="26"/>
  <c r="M43" i="22"/>
  <c r="K39" i="22"/>
  <c r="I42" i="22"/>
  <c r="N24" i="22"/>
  <c r="I40" i="22"/>
  <c r="W71" i="26"/>
  <c r="W74" i="26" s="1"/>
  <c r="S41" i="22"/>
  <c r="I41" i="22"/>
  <c r="L110" i="24"/>
  <c r="I24" i="22" s="1"/>
  <c r="N92" i="26"/>
  <c r="O41" i="22"/>
  <c r="O43" i="22"/>
  <c r="Y80" i="24"/>
  <c r="Y83" i="24" s="1"/>
  <c r="K41" i="22"/>
  <c r="K42" i="22"/>
  <c r="Q40" i="22"/>
  <c r="K43" i="22"/>
  <c r="O42" i="22"/>
  <c r="W98" i="26"/>
  <c r="W101" i="26" s="1"/>
  <c r="Y127" i="25"/>
  <c r="X145" i="25"/>
  <c r="O39" i="22"/>
  <c r="X127" i="25"/>
  <c r="W145" i="25"/>
  <c r="W127" i="25"/>
  <c r="J23" i="22"/>
  <c r="Y145" i="25"/>
  <c r="AI83" i="26"/>
  <c r="AI110" i="26"/>
  <c r="AI110" i="24"/>
  <c r="AI92" i="26"/>
  <c r="AI101" i="24"/>
  <c r="AI74" i="24"/>
  <c r="AI83" i="24"/>
  <c r="K23" i="22"/>
  <c r="AI92" i="24"/>
  <c r="P25" i="22"/>
  <c r="AI74" i="26"/>
  <c r="M40" i="22"/>
  <c r="S22" i="22"/>
  <c r="N101" i="25"/>
  <c r="O24" i="22"/>
  <c r="M110" i="24"/>
  <c r="O20" i="22"/>
  <c r="W107" i="25"/>
  <c r="W110" i="25" s="1"/>
  <c r="L110" i="25"/>
  <c r="P20" i="22"/>
  <c r="X98" i="26"/>
  <c r="X101" i="26" s="1"/>
  <c r="M92" i="24"/>
  <c r="S12" i="25"/>
  <c r="S12" i="24"/>
  <c r="S20" i="22" s="1"/>
  <c r="R21" i="22"/>
  <c r="W80" i="25"/>
  <c r="W83" i="25" s="1"/>
  <c r="Q12" i="25"/>
  <c r="Y12" i="25"/>
  <c r="X36" i="25"/>
  <c r="M36" i="25"/>
  <c r="Y145" i="24"/>
  <c r="K26" i="22"/>
  <c r="W145" i="24"/>
  <c r="I26" i="22"/>
  <c r="X145" i="24"/>
  <c r="J26" i="22"/>
  <c r="W127" i="24"/>
  <c r="I25" i="22"/>
  <c r="W89" i="25"/>
  <c r="W92" i="25" s="1"/>
  <c r="I22" i="22"/>
  <c r="X89" i="25"/>
  <c r="X92" i="25" s="1"/>
  <c r="M92" i="25"/>
  <c r="Y89" i="25"/>
  <c r="Y92" i="25" s="1"/>
  <c r="N92" i="25"/>
  <c r="Y80" i="25"/>
  <c r="Y83" i="25" s="1"/>
  <c r="N83" i="25"/>
  <c r="X80" i="25"/>
  <c r="X83" i="25" s="1"/>
  <c r="W12" i="25"/>
  <c r="R12" i="25"/>
  <c r="M12" i="24"/>
  <c r="AI60" i="24"/>
  <c r="E43" i="22"/>
  <c r="AI48" i="24"/>
  <c r="E42" i="22"/>
  <c r="AI24" i="24"/>
  <c r="E40" i="22"/>
  <c r="L12" i="25"/>
  <c r="X12" i="25"/>
  <c r="N12" i="25"/>
  <c r="AI12" i="24"/>
  <c r="E39" i="22"/>
  <c r="M12" i="25"/>
  <c r="R41" i="4" l="1"/>
  <c r="BX104" i="1" s="1"/>
  <c r="J41" i="4"/>
  <c r="BE104" i="1" s="1"/>
  <c r="AH104" i="1" s="1"/>
  <c r="AH108" i="1" s="1"/>
  <c r="AB21" i="1" s="1"/>
  <c r="K41" i="4"/>
  <c r="BF104" i="1" s="1"/>
  <c r="AI104" i="1" s="1"/>
  <c r="AI108" i="1" s="1"/>
  <c r="I41" i="4"/>
  <c r="BD104" i="1" s="1"/>
  <c r="AG104" i="1" s="1"/>
  <c r="AG108" i="1" s="1"/>
  <c r="AA21" i="1" s="1"/>
  <c r="I20" i="22"/>
  <c r="J20" i="22"/>
  <c r="U41" i="4"/>
  <c r="CE104" i="1" s="1"/>
  <c r="V38" i="4"/>
  <c r="CF103" i="1" s="1"/>
  <c r="V41" i="4"/>
  <c r="CF104" i="1" s="1"/>
  <c r="M37" i="4"/>
  <c r="BK102" i="1" s="1"/>
  <c r="L40" i="4"/>
  <c r="M40" i="4"/>
  <c r="U40" i="4"/>
  <c r="R37" i="4"/>
  <c r="BX102" i="1" s="1"/>
  <c r="BA102" i="1"/>
  <c r="V37" i="4"/>
  <c r="CF102" i="1" s="1"/>
  <c r="BB102" i="1"/>
  <c r="L38" i="4"/>
  <c r="BJ103" i="1" s="1"/>
  <c r="L41" i="4"/>
  <c r="BJ104" i="1" s="1"/>
  <c r="M41" i="4"/>
  <c r="BK104" i="1" s="1"/>
  <c r="M38" i="4"/>
  <c r="BK103" i="1" s="1"/>
  <c r="U38" i="4"/>
  <c r="CE103" i="1" s="1"/>
  <c r="O37" i="4"/>
  <c r="BQ102" i="1" s="1"/>
  <c r="K24" i="22"/>
  <c r="P40" i="4"/>
  <c r="P39" i="4"/>
  <c r="O40" i="4"/>
  <c r="O39" i="4"/>
  <c r="S41" i="4"/>
  <c r="BY104" i="1" s="1"/>
  <c r="S39" i="4"/>
  <c r="R39" i="4"/>
  <c r="S38" i="4"/>
  <c r="BY103" i="1" s="1"/>
  <c r="BC104" i="1"/>
  <c r="BC107" i="1"/>
  <c r="BI104" i="1"/>
  <c r="BI107" i="1"/>
  <c r="BB104" i="1"/>
  <c r="BB107" i="1"/>
  <c r="BH104" i="1"/>
  <c r="BH107" i="1"/>
  <c r="BG104" i="1"/>
  <c r="BG107" i="1"/>
  <c r="BA104" i="1"/>
  <c r="BA107" i="1"/>
  <c r="P38" i="4"/>
  <c r="BR103" i="1" s="1"/>
  <c r="O38" i="4"/>
  <c r="BQ103" i="1" s="1"/>
  <c r="BH103" i="1"/>
  <c r="S37" i="4"/>
  <c r="BY102" i="1" s="1"/>
  <c r="BC103" i="1"/>
  <c r="BG103" i="1"/>
  <c r="BI103" i="1"/>
  <c r="L37" i="4"/>
  <c r="BJ102" i="1" s="1"/>
  <c r="U37" i="4"/>
  <c r="CE102" i="1" s="1"/>
  <c r="K20" i="22"/>
  <c r="BB103" i="1"/>
  <c r="V39" i="4"/>
  <c r="L39" i="4"/>
  <c r="BA103" i="1"/>
  <c r="S40" i="4"/>
  <c r="G42" i="22"/>
  <c r="I21" i="22"/>
  <c r="M39" i="4"/>
  <c r="P37" i="4"/>
  <c r="BR102" i="1" s="1"/>
  <c r="P41" i="4"/>
  <c r="BR104" i="1" s="1"/>
  <c r="O41" i="4"/>
  <c r="BQ104" i="1" s="1"/>
  <c r="G40" i="22"/>
  <c r="P21" i="22"/>
  <c r="G41" i="22"/>
  <c r="G43" i="22"/>
  <c r="N26" i="22"/>
  <c r="O26" i="22"/>
  <c r="P26" i="22"/>
  <c r="J22" i="22"/>
  <c r="G39" i="22"/>
  <c r="J24" i="22"/>
  <c r="N25" i="22"/>
  <c r="N132" i="1" l="1"/>
  <c r="N130" i="1"/>
  <c r="P54" i="9" l="1"/>
  <c r="Q54" i="9" s="1"/>
  <c r="P36" i="9" l="1"/>
  <c r="P66" i="9" l="1"/>
  <c r="Q66" i="9" s="1"/>
  <c r="AD61" i="1" l="1"/>
  <c r="T135" i="1" l="1"/>
  <c r="R59" i="1" l="1"/>
  <c r="AD101" i="1" l="1"/>
  <c r="P85" i="9" l="1"/>
  <c r="Q85" i="9" s="1"/>
  <c r="P84" i="9"/>
  <c r="Q84" i="9" s="1"/>
  <c r="P83" i="9"/>
  <c r="Q83" i="9" s="1"/>
  <c r="P82" i="9"/>
  <c r="Q82" i="9" s="1"/>
  <c r="P81" i="9"/>
  <c r="Q81" i="9" s="1"/>
  <c r="P80" i="9"/>
  <c r="Q80" i="9" s="1"/>
  <c r="P79" i="9"/>
  <c r="Q79" i="9" s="1"/>
  <c r="P78" i="9"/>
  <c r="Q78" i="9" s="1"/>
  <c r="P77" i="9"/>
  <c r="Q77" i="9" s="1"/>
  <c r="P76" i="9"/>
  <c r="Q76" i="9" s="1"/>
  <c r="P74" i="9"/>
  <c r="Q74" i="9" s="1"/>
  <c r="P73" i="9"/>
  <c r="Q73" i="9" s="1"/>
  <c r="P72" i="9"/>
  <c r="Q72" i="9" s="1"/>
  <c r="P71" i="9"/>
  <c r="Q71" i="9" s="1"/>
  <c r="P70" i="9"/>
  <c r="Q70" i="9" s="1"/>
  <c r="P69" i="9"/>
  <c r="Q69" i="9" s="1"/>
  <c r="P67" i="9"/>
  <c r="Q67" i="9" s="1"/>
  <c r="P65" i="9"/>
  <c r="Q65" i="9" s="1"/>
  <c r="P64" i="9"/>
  <c r="Q64" i="9" s="1"/>
  <c r="P63" i="9"/>
  <c r="Q63" i="9" s="1"/>
  <c r="P62" i="9"/>
  <c r="Q62" i="9" s="1"/>
  <c r="P61" i="9"/>
  <c r="Q61" i="9" s="1"/>
  <c r="P60" i="9"/>
  <c r="Q60" i="9" s="1"/>
  <c r="P59" i="9"/>
  <c r="Q59" i="9" s="1"/>
  <c r="P58" i="9"/>
  <c r="Q58" i="9" s="1"/>
  <c r="P57" i="9"/>
  <c r="Q57" i="9" s="1"/>
  <c r="P55" i="9"/>
  <c r="Q55" i="9" s="1"/>
  <c r="L55" i="9" s="1"/>
  <c r="L54" i="9"/>
  <c r="P53" i="9"/>
  <c r="Q53" i="9" s="1"/>
  <c r="L53" i="9" s="1"/>
  <c r="P52" i="9"/>
  <c r="Q52" i="9" s="1"/>
  <c r="L52" i="9" s="1"/>
  <c r="P51" i="9"/>
  <c r="Q51" i="9" s="1"/>
  <c r="P49" i="9"/>
  <c r="Q49" i="9" s="1"/>
  <c r="L49" i="9" s="1"/>
  <c r="P48" i="9"/>
  <c r="Q48" i="9" s="1"/>
  <c r="L48" i="9" s="1"/>
  <c r="P47" i="9"/>
  <c r="Q47" i="9" s="1"/>
  <c r="P46" i="9"/>
  <c r="Q46" i="9" s="1"/>
  <c r="P45" i="9"/>
  <c r="Q45" i="9" s="1"/>
  <c r="P44" i="9"/>
  <c r="Q44" i="9" s="1"/>
  <c r="P43" i="9"/>
  <c r="Q43" i="9" s="1"/>
  <c r="P42" i="9"/>
  <c r="Q42" i="9" s="1"/>
  <c r="P40" i="9"/>
  <c r="Q40" i="9" s="1"/>
  <c r="P39" i="9"/>
  <c r="Q39" i="9" s="1"/>
  <c r="P38" i="9"/>
  <c r="Q38" i="9" s="1"/>
  <c r="P37" i="9"/>
  <c r="Q37" i="9" s="1"/>
  <c r="Q36" i="9"/>
  <c r="P35" i="9"/>
  <c r="Q35" i="9" s="1"/>
  <c r="P33" i="9"/>
  <c r="Q33" i="9" s="1"/>
  <c r="P32" i="9"/>
  <c r="Q32" i="9" s="1"/>
  <c r="P31" i="9"/>
  <c r="Q31" i="9" s="1"/>
  <c r="P30" i="9"/>
  <c r="Q30" i="9" s="1"/>
  <c r="P29" i="9"/>
  <c r="Q29" i="9" s="1"/>
  <c r="P27" i="9"/>
  <c r="Q27" i="9" s="1"/>
  <c r="P26" i="9"/>
  <c r="Q26" i="9" s="1"/>
  <c r="P25" i="9"/>
  <c r="Q25" i="9" s="1"/>
  <c r="P24" i="9"/>
  <c r="Q24" i="9" s="1"/>
  <c r="P23" i="9"/>
  <c r="Q23" i="9" s="1"/>
  <c r="P22" i="9"/>
  <c r="Q22" i="9" s="1"/>
  <c r="L22" i="9" s="1"/>
  <c r="P21" i="9"/>
  <c r="Q21" i="9" s="1"/>
  <c r="P20" i="9"/>
  <c r="Q20" i="9" s="1"/>
  <c r="L20" i="9" s="1"/>
  <c r="P19" i="9"/>
  <c r="Q19" i="9" s="1"/>
  <c r="P18" i="9"/>
  <c r="Q18" i="9" s="1"/>
  <c r="P17" i="9"/>
  <c r="Q17" i="9" s="1"/>
  <c r="L17" i="9" s="1"/>
  <c r="P16" i="9"/>
  <c r="Q16" i="9" s="1"/>
  <c r="P15" i="9"/>
  <c r="Q15" i="9" s="1"/>
  <c r="P14" i="9"/>
  <c r="Q14" i="9" s="1"/>
  <c r="P13" i="9"/>
  <c r="Q13" i="9" s="1"/>
  <c r="P12" i="9"/>
  <c r="Q12" i="9" s="1"/>
  <c r="L12" i="9" s="1"/>
  <c r="P11" i="9"/>
  <c r="Q11" i="9" s="1"/>
  <c r="P10" i="9"/>
  <c r="Q10" i="9" s="1"/>
  <c r="P9" i="9"/>
  <c r="Q9" i="9" s="1"/>
  <c r="P8" i="9"/>
  <c r="Q8" i="9" s="1"/>
  <c r="P7" i="9"/>
  <c r="Q7" i="9" s="1"/>
  <c r="N48" i="1" l="1"/>
  <c r="BC21" i="4"/>
  <c r="BC7" i="4"/>
  <c r="BD38" i="4"/>
  <c r="BC38" i="4"/>
  <c r="BD36" i="4"/>
  <c r="BC36" i="4"/>
  <c r="BD34" i="4"/>
  <c r="BC34" i="4"/>
  <c r="BD32" i="4"/>
  <c r="BC32" i="4"/>
  <c r="BD30" i="4"/>
  <c r="BC30" i="4"/>
  <c r="BD28" i="4"/>
  <c r="BC28" i="4"/>
  <c r="BD26" i="4"/>
  <c r="BC26" i="4"/>
  <c r="BD21" i="4"/>
  <c r="BD19" i="4"/>
  <c r="BC19" i="4"/>
  <c r="BD17" i="4"/>
  <c r="BC17" i="4"/>
  <c r="BD15" i="4"/>
  <c r="BC15" i="4"/>
  <c r="BD13" i="4"/>
  <c r="BC13" i="4"/>
  <c r="BD11" i="4"/>
  <c r="BC11" i="4"/>
  <c r="BD9" i="4"/>
  <c r="BC9" i="4"/>
  <c r="BD7" i="4"/>
  <c r="N140" i="1" l="1"/>
  <c r="N139" i="1"/>
  <c r="N138" i="1"/>
  <c r="N137" i="1"/>
  <c r="N136" i="1"/>
  <c r="N134" i="1"/>
  <c r="N133" i="1"/>
  <c r="N131" i="1"/>
  <c r="N129" i="1"/>
  <c r="N128" i="1"/>
  <c r="N127" i="1"/>
  <c r="N126" i="1"/>
  <c r="N125" i="1"/>
  <c r="N124" i="1"/>
  <c r="N123" i="1"/>
  <c r="T137" i="1" l="1"/>
  <c r="T136" i="1"/>
  <c r="T134" i="1"/>
  <c r="T133" i="1"/>
  <c r="T132" i="1"/>
  <c r="AD136" i="1" l="1"/>
  <c r="AD135" i="1"/>
  <c r="AD134" i="1"/>
  <c r="AD133" i="1"/>
  <c r="AD132" i="1"/>
  <c r="R61" i="1"/>
  <c r="R60" i="1"/>
  <c r="L61" i="1"/>
  <c r="N61" i="1"/>
  <c r="L60" i="1"/>
  <c r="N60" i="1"/>
  <c r="AD60" i="1"/>
  <c r="AH132" i="1" l="1"/>
  <c r="AH135" i="1"/>
  <c r="AG132" i="1"/>
  <c r="AG136" i="1"/>
  <c r="AF133" i="1"/>
  <c r="AE134" i="1"/>
  <c r="AC134" i="1" s="1"/>
  <c r="AH61" i="1"/>
  <c r="T61" i="1" s="1"/>
  <c r="AE60" i="1"/>
  <c r="AC60" i="1" s="1"/>
  <c r="AG133" i="1"/>
  <c r="AE135" i="1"/>
  <c r="AC135" i="1" s="1"/>
  <c r="AF134" i="1"/>
  <c r="AF135" i="1"/>
  <c r="AG134" i="1"/>
  <c r="AG135" i="1"/>
  <c r="AH136" i="1"/>
  <c r="AE132" i="1"/>
  <c r="AB132" i="1" s="1"/>
  <c r="AH133" i="1"/>
  <c r="AE136" i="1"/>
  <c r="AC136" i="1" s="1"/>
  <c r="AF132" i="1"/>
  <c r="AE133" i="1"/>
  <c r="AC133" i="1" s="1"/>
  <c r="AH134" i="1"/>
  <c r="AF136" i="1"/>
  <c r="P61" i="1"/>
  <c r="AG61" i="1" s="1"/>
  <c r="O61" i="1"/>
  <c r="AF61" i="1" s="1"/>
  <c r="P60" i="1"/>
  <c r="AG60" i="1" s="1"/>
  <c r="AE61" i="1"/>
  <c r="O60" i="1"/>
  <c r="AF60" i="1" s="1"/>
  <c r="AH60" i="1"/>
  <c r="T60" i="1" s="1"/>
  <c r="AC61" i="1" l="1"/>
  <c r="AB61" i="1"/>
  <c r="AB135" i="1"/>
  <c r="AB60" i="1"/>
  <c r="AB134" i="1"/>
  <c r="AB136" i="1"/>
  <c r="AB133" i="1"/>
  <c r="AC132" i="1"/>
  <c r="R63" i="1" l="1"/>
  <c r="R62" i="1"/>
  <c r="T140" i="1" l="1"/>
  <c r="T139" i="1"/>
  <c r="T138" i="1"/>
  <c r="T131" i="1"/>
  <c r="T130" i="1"/>
  <c r="T129" i="1"/>
  <c r="T128" i="1"/>
  <c r="T127" i="1"/>
  <c r="T126" i="1"/>
  <c r="T125" i="1"/>
  <c r="T124" i="1"/>
  <c r="T123" i="1"/>
  <c r="I31" i="1" l="1"/>
  <c r="AD140" i="1"/>
  <c r="AD139" i="1"/>
  <c r="AD138" i="1"/>
  <c r="AD137" i="1"/>
  <c r="AD131" i="1"/>
  <c r="AD130" i="1"/>
  <c r="AD129" i="1"/>
  <c r="AD128" i="1"/>
  <c r="AD127" i="1"/>
  <c r="AD126" i="1"/>
  <c r="AD125" i="1"/>
  <c r="AD124" i="1"/>
  <c r="AD123" i="1"/>
  <c r="AD122" i="1"/>
  <c r="AD121" i="1"/>
  <c r="AD120" i="1"/>
  <c r="AD119" i="1"/>
  <c r="AD118" i="1"/>
  <c r="AD117" i="1"/>
  <c r="AD116" i="1"/>
  <c r="AD115" i="1"/>
  <c r="AD114" i="1"/>
  <c r="AD63" i="1"/>
  <c r="AD62" i="1"/>
  <c r="AD59" i="1"/>
  <c r="AD58" i="1"/>
  <c r="AD57" i="1"/>
  <c r="AD56" i="1"/>
  <c r="AD55" i="1"/>
  <c r="AD54" i="1"/>
  <c r="AD53" i="1"/>
  <c r="AD52" i="1"/>
  <c r="AD51" i="1"/>
  <c r="AD50" i="1"/>
  <c r="AD49" i="1"/>
  <c r="N122" i="1"/>
  <c r="N121" i="1"/>
  <c r="N119" i="1"/>
  <c r="N118" i="1"/>
  <c r="N117" i="1"/>
  <c r="P117" i="1" s="1"/>
  <c r="N116" i="1"/>
  <c r="P116" i="1" s="1"/>
  <c r="N115" i="1"/>
  <c r="N120" i="1"/>
  <c r="N114" i="1"/>
  <c r="AB123" i="1" l="1"/>
  <c r="AB131" i="1"/>
  <c r="AB139" i="1"/>
  <c r="AB140" i="1"/>
  <c r="P118" i="1"/>
  <c r="P119" i="1"/>
  <c r="AG119" i="1" s="1"/>
  <c r="P122" i="1"/>
  <c r="P120" i="1"/>
  <c r="AG120" i="1" s="1"/>
  <c r="P115" i="1"/>
  <c r="AD144" i="1"/>
  <c r="AD94" i="1"/>
  <c r="I37" i="1"/>
  <c r="I36" i="1"/>
  <c r="I33" i="1"/>
  <c r="I34" i="1"/>
  <c r="I35" i="1"/>
  <c r="I32" i="1"/>
  <c r="T120" i="1"/>
  <c r="R120" i="1" s="1"/>
  <c r="O120" i="1"/>
  <c r="AF120" i="1" s="1"/>
  <c r="O119" i="1"/>
  <c r="AF119" i="1" s="1"/>
  <c r="T119" i="1"/>
  <c r="R119" i="1" s="1"/>
  <c r="O115" i="1"/>
  <c r="T118" i="1"/>
  <c r="R118" i="1" s="1"/>
  <c r="T116" i="1"/>
  <c r="R116" i="1" s="1"/>
  <c r="T117" i="1"/>
  <c r="R117" i="1" s="1"/>
  <c r="O117" i="1"/>
  <c r="AF117" i="1" s="1"/>
  <c r="AE123" i="1"/>
  <c r="AC123" i="1" s="1"/>
  <c r="AH127" i="1"/>
  <c r="AF131" i="1"/>
  <c r="AH139" i="1"/>
  <c r="AG124" i="1"/>
  <c r="AE128" i="1"/>
  <c r="AC128" i="1" s="1"/>
  <c r="AE137" i="1"/>
  <c r="AC137" i="1" s="1"/>
  <c r="AE140" i="1"/>
  <c r="AC140" i="1" s="1"/>
  <c r="AF125" i="1"/>
  <c r="AG129" i="1"/>
  <c r="AH126" i="1"/>
  <c r="AG130" i="1"/>
  <c r="AG138" i="1"/>
  <c r="AG122" i="1"/>
  <c r="O116" i="1"/>
  <c r="AG116" i="1"/>
  <c r="O118" i="1"/>
  <c r="AF118" i="1" s="1"/>
  <c r="AG118" i="1"/>
  <c r="T121" i="1"/>
  <c r="R121" i="1" s="1"/>
  <c r="T122" i="1"/>
  <c r="R122" i="1" s="1"/>
  <c r="AE119" i="1"/>
  <c r="AC119" i="1" s="1"/>
  <c r="AG126" i="1"/>
  <c r="AF138" i="1"/>
  <c r="AE127" i="1"/>
  <c r="AC127" i="1" s="1"/>
  <c r="AF130" i="1"/>
  <c r="AF123" i="1"/>
  <c r="AG131" i="1"/>
  <c r="AG139" i="1"/>
  <c r="AE115" i="1"/>
  <c r="AC115" i="1" s="1"/>
  <c r="AG117" i="1"/>
  <c r="AE126" i="1"/>
  <c r="AC126" i="1" s="1"/>
  <c r="AE139" i="1"/>
  <c r="AC139" i="1" s="1"/>
  <c r="AF139" i="1"/>
  <c r="AH131" i="1"/>
  <c r="AE129" i="1"/>
  <c r="AC129" i="1" s="1"/>
  <c r="AH129" i="1"/>
  <c r="AH63" i="1"/>
  <c r="T63" i="1" s="1"/>
  <c r="AE118" i="1"/>
  <c r="AC118" i="1" s="1"/>
  <c r="AE122" i="1"/>
  <c r="AC122" i="1" s="1"/>
  <c r="AG125" i="1"/>
  <c r="AE131" i="1"/>
  <c r="AC131" i="1" s="1"/>
  <c r="AH130" i="1"/>
  <c r="AH138" i="1"/>
  <c r="AF128" i="1"/>
  <c r="AF137" i="1"/>
  <c r="AF140" i="1"/>
  <c r="AH62" i="1"/>
  <c r="T62" i="1" s="1"/>
  <c r="AF126" i="1"/>
  <c r="AF127" i="1"/>
  <c r="AE130" i="1"/>
  <c r="AC130" i="1" s="1"/>
  <c r="AE138" i="1"/>
  <c r="AC138" i="1" s="1"/>
  <c r="AF129" i="1"/>
  <c r="AG128" i="1"/>
  <c r="AG137" i="1"/>
  <c r="AG140" i="1"/>
  <c r="AH128" i="1"/>
  <c r="AH137" i="1"/>
  <c r="AH140" i="1"/>
  <c r="AH59" i="1"/>
  <c r="T59" i="1" s="1"/>
  <c r="O122" i="1"/>
  <c r="AF122" i="1" s="1"/>
  <c r="AH124" i="1"/>
  <c r="AE116" i="1"/>
  <c r="AC116" i="1" s="1"/>
  <c r="AH117" i="1"/>
  <c r="AE120" i="1"/>
  <c r="AC120" i="1" s="1"/>
  <c r="AE124" i="1"/>
  <c r="AC124" i="1" s="1"/>
  <c r="AH125" i="1"/>
  <c r="AE117" i="1"/>
  <c r="AC117" i="1" s="1"/>
  <c r="AG123" i="1"/>
  <c r="AF124" i="1"/>
  <c r="AE125" i="1"/>
  <c r="AC125" i="1" s="1"/>
  <c r="AG127" i="1"/>
  <c r="L63" i="1"/>
  <c r="AE63" i="1" s="1"/>
  <c r="AC63" i="1" s="1"/>
  <c r="N63" i="1"/>
  <c r="L62" i="1"/>
  <c r="AE62" i="1" s="1"/>
  <c r="AC62" i="1" s="1"/>
  <c r="N62" i="1"/>
  <c r="L59" i="1"/>
  <c r="AE59" i="1" s="1"/>
  <c r="AC59" i="1" s="1"/>
  <c r="N59" i="1"/>
  <c r="N58" i="1"/>
  <c r="L57" i="1"/>
  <c r="AE57" i="1" s="1"/>
  <c r="AC57" i="1" s="1"/>
  <c r="N57" i="1"/>
  <c r="L56" i="1"/>
  <c r="AE56" i="1" s="1"/>
  <c r="AC56" i="1" s="1"/>
  <c r="N56" i="1"/>
  <c r="L55" i="1"/>
  <c r="AE55" i="1" s="1"/>
  <c r="AC55" i="1" s="1"/>
  <c r="N55" i="1"/>
  <c r="L54" i="1"/>
  <c r="AE54" i="1" s="1"/>
  <c r="AC54" i="1" s="1"/>
  <c r="N54" i="1"/>
  <c r="L53" i="1"/>
  <c r="AE53" i="1" s="1"/>
  <c r="AC53" i="1" s="1"/>
  <c r="N53" i="1"/>
  <c r="L52" i="1"/>
  <c r="AE52" i="1" s="1"/>
  <c r="AC52" i="1" s="1"/>
  <c r="N52" i="1"/>
  <c r="L51" i="1"/>
  <c r="AE51" i="1" s="1"/>
  <c r="AC51" i="1" s="1"/>
  <c r="N51" i="1"/>
  <c r="N50" i="1"/>
  <c r="L49" i="1"/>
  <c r="AE49" i="1" s="1"/>
  <c r="AC49" i="1" s="1"/>
  <c r="L48" i="1"/>
  <c r="AB52" i="1" l="1"/>
  <c r="AB51" i="1"/>
  <c r="AB138" i="1"/>
  <c r="AB54" i="1"/>
  <c r="AB125" i="1"/>
  <c r="AB57" i="1"/>
  <c r="AB126" i="1"/>
  <c r="AB117" i="1"/>
  <c r="AB56" i="1"/>
  <c r="AB118" i="1"/>
  <c r="AB49" i="1"/>
  <c r="AB115" i="1"/>
  <c r="AB130" i="1"/>
  <c r="AB128" i="1"/>
  <c r="AB127" i="1"/>
  <c r="AB116" i="1"/>
  <c r="AB53" i="1"/>
  <c r="AB129" i="1"/>
  <c r="AB120" i="1"/>
  <c r="AB119" i="1"/>
  <c r="AB55" i="1"/>
  <c r="AB137" i="1"/>
  <c r="AB62" i="1"/>
  <c r="AB59" i="1"/>
  <c r="AB122" i="1"/>
  <c r="AB124" i="1"/>
  <c r="AB63" i="1"/>
  <c r="AE121" i="1"/>
  <c r="P121" i="1"/>
  <c r="AH120" i="1"/>
  <c r="T114" i="1"/>
  <c r="AH114" i="1" s="1"/>
  <c r="O114" i="1"/>
  <c r="P114" i="1"/>
  <c r="AG114" i="1" s="1"/>
  <c r="AH119" i="1"/>
  <c r="CS108" i="1"/>
  <c r="AH116" i="1"/>
  <c r="AF116" i="1"/>
  <c r="O55" i="1"/>
  <c r="AF55" i="1" s="1"/>
  <c r="R55" i="1"/>
  <c r="Q55" i="1" s="1"/>
  <c r="R56" i="1"/>
  <c r="Q56" i="1" s="1"/>
  <c r="O57" i="1"/>
  <c r="AF57" i="1" s="1"/>
  <c r="O59" i="1"/>
  <c r="AF59" i="1" s="1"/>
  <c r="O54" i="1"/>
  <c r="AF54" i="1" s="1"/>
  <c r="R54" i="1"/>
  <c r="O56" i="1"/>
  <c r="AF56" i="1" s="1"/>
  <c r="R57" i="1"/>
  <c r="AF115" i="1"/>
  <c r="AE48" i="1"/>
  <c r="AB48" i="1" s="1"/>
  <c r="P57" i="1"/>
  <c r="AG57" i="1" s="1"/>
  <c r="P56" i="1"/>
  <c r="AG56" i="1" s="1"/>
  <c r="P55" i="1"/>
  <c r="AG55" i="1" s="1"/>
  <c r="P54" i="1"/>
  <c r="AG54" i="1" s="1"/>
  <c r="O53" i="1"/>
  <c r="AF53" i="1" s="1"/>
  <c r="P53" i="1"/>
  <c r="AG53" i="1" s="1"/>
  <c r="R53" i="1"/>
  <c r="R52" i="1"/>
  <c r="AH118" i="1"/>
  <c r="N49" i="1"/>
  <c r="P49" i="1" s="1"/>
  <c r="AG49" i="1" s="1"/>
  <c r="AE114" i="1"/>
  <c r="T115" i="1"/>
  <c r="R115" i="1" s="1"/>
  <c r="AG115" i="1"/>
  <c r="O52" i="1"/>
  <c r="AF52" i="1" s="1"/>
  <c r="P52" i="1"/>
  <c r="AG52" i="1" s="1"/>
  <c r="R49" i="1"/>
  <c r="Q49" i="1" s="1"/>
  <c r="O51" i="1"/>
  <c r="AF51" i="1" s="1"/>
  <c r="P51" i="1"/>
  <c r="AG51" i="1" s="1"/>
  <c r="R51" i="1"/>
  <c r="L58" i="1"/>
  <c r="P62" i="1"/>
  <c r="AG62" i="1" s="1"/>
  <c r="O62" i="1"/>
  <c r="AF62" i="1" s="1"/>
  <c r="P59" i="1"/>
  <c r="AG59" i="1" s="1"/>
  <c r="O63" i="1"/>
  <c r="AF63" i="1" s="1"/>
  <c r="P63" i="1"/>
  <c r="AG63" i="1" s="1"/>
  <c r="AH122" i="1"/>
  <c r="AH121" i="1"/>
  <c r="L50" i="1"/>
  <c r="O121" i="1"/>
  <c r="AF121" i="1" s="1"/>
  <c r="AG121" i="1"/>
  <c r="AH123" i="1"/>
  <c r="AE144" i="1" l="1"/>
  <c r="AB114" i="1"/>
  <c r="AC121" i="1"/>
  <c r="AB121" i="1"/>
  <c r="R114" i="1"/>
  <c r="AC48" i="1"/>
  <c r="AG144" i="1"/>
  <c r="CT103" i="1"/>
  <c r="CT107" i="1"/>
  <c r="CT105" i="1"/>
  <c r="CT104" i="1"/>
  <c r="CT106" i="1"/>
  <c r="CT102" i="1"/>
  <c r="CU104" i="1"/>
  <c r="CU106" i="1"/>
  <c r="CU103" i="1"/>
  <c r="CU107" i="1"/>
  <c r="CU101" i="1"/>
  <c r="CU102" i="1"/>
  <c r="CU105" i="1"/>
  <c r="CT101" i="1"/>
  <c r="AH56" i="1"/>
  <c r="AH55" i="1"/>
  <c r="R48" i="1"/>
  <c r="Q48" i="1" s="1"/>
  <c r="P48" i="1"/>
  <c r="AG48" i="1" s="1"/>
  <c r="O48" i="1"/>
  <c r="AF48" i="1" s="1"/>
  <c r="AH115" i="1"/>
  <c r="O49" i="1"/>
  <c r="AF49" i="1" s="1"/>
  <c r="Q51" i="1"/>
  <c r="AH51" i="1"/>
  <c r="Q54" i="1"/>
  <c r="AH54" i="1"/>
  <c r="Q57" i="1"/>
  <c r="AH57" i="1"/>
  <c r="R50" i="1"/>
  <c r="AE50" i="1"/>
  <c r="AF114" i="1"/>
  <c r="AF144" i="1" s="1"/>
  <c r="Q52" i="1"/>
  <c r="AH52" i="1"/>
  <c r="Q53" i="1"/>
  <c r="AH53" i="1"/>
  <c r="AC114" i="1"/>
  <c r="AC144" i="1" s="1"/>
  <c r="P50" i="1"/>
  <c r="AG50" i="1" s="1"/>
  <c r="O50" i="1"/>
  <c r="AF50" i="1" s="1"/>
  <c r="O58" i="1"/>
  <c r="AF58" i="1" s="1"/>
  <c r="AE58" i="1"/>
  <c r="AB58" i="1" s="1"/>
  <c r="P58" i="1"/>
  <c r="AG58" i="1" s="1"/>
  <c r="R58" i="1"/>
  <c r="AH49" i="1"/>
  <c r="J71" i="1"/>
  <c r="J72" i="1"/>
  <c r="AB144" i="1" l="1"/>
  <c r="D35" i="1" s="1"/>
  <c r="C20" i="1"/>
  <c r="C19" i="1"/>
  <c r="AF145" i="1"/>
  <c r="AC50" i="1"/>
  <c r="S73" i="1" s="1"/>
  <c r="AB50" i="1"/>
  <c r="AB94" i="1" s="1"/>
  <c r="U103" i="1"/>
  <c r="Y33" i="1" s="1"/>
  <c r="U107" i="1"/>
  <c r="Y37" i="1" s="1"/>
  <c r="U106" i="1"/>
  <c r="Y36" i="1" s="1"/>
  <c r="U104" i="1"/>
  <c r="Y34" i="1" s="1"/>
  <c r="U105" i="1"/>
  <c r="Y35" i="1" s="1"/>
  <c r="U102" i="1"/>
  <c r="Y32" i="1" s="1"/>
  <c r="U101" i="1"/>
  <c r="Y31" i="1" s="1"/>
  <c r="AH144" i="1"/>
  <c r="E19" i="1" s="1"/>
  <c r="E20" i="1" s="1"/>
  <c r="AE94" i="1"/>
  <c r="AH48" i="1"/>
  <c r="AF94" i="1"/>
  <c r="Q50" i="1"/>
  <c r="AH50" i="1"/>
  <c r="AG94" i="1"/>
  <c r="C24" i="1" s="1"/>
  <c r="AC58" i="1"/>
  <c r="AC94" i="1" s="1"/>
  <c r="Q58" i="1"/>
  <c r="AH58" i="1"/>
  <c r="Y73" i="1"/>
  <c r="X73" i="1"/>
  <c r="T73" i="1"/>
  <c r="R73" i="1"/>
  <c r="Q73" i="1"/>
  <c r="P73" i="1"/>
  <c r="O73" i="1"/>
  <c r="Y72" i="1"/>
  <c r="X72" i="1"/>
  <c r="T72" i="1"/>
  <c r="S72" i="1"/>
  <c r="R72" i="1"/>
  <c r="Q72" i="1"/>
  <c r="P72" i="1"/>
  <c r="O72" i="1"/>
  <c r="M72" i="1"/>
  <c r="Y71" i="1"/>
  <c r="X71" i="1"/>
  <c r="T71" i="1"/>
  <c r="S71" i="1"/>
  <c r="R71" i="1"/>
  <c r="Q71" i="1"/>
  <c r="P71" i="1"/>
  <c r="L73" i="1"/>
  <c r="K73" i="1"/>
  <c r="J73" i="1"/>
  <c r="I73" i="1"/>
  <c r="F73" i="1"/>
  <c r="C73" i="1"/>
  <c r="A73" i="1"/>
  <c r="F71" i="1"/>
  <c r="L72" i="1"/>
  <c r="L71" i="1"/>
  <c r="F72" i="1"/>
  <c r="K72" i="1"/>
  <c r="I72" i="1"/>
  <c r="K71" i="1"/>
  <c r="I71" i="1"/>
  <c r="C71" i="1"/>
  <c r="C72" i="1"/>
  <c r="A71" i="1"/>
  <c r="A72" i="1"/>
  <c r="AB74" i="1"/>
  <c r="D33" i="1" l="1"/>
  <c r="D34" i="1"/>
  <c r="AF95" i="1"/>
  <c r="AD31" i="1"/>
  <c r="AD35" i="1"/>
  <c r="AD37" i="1"/>
  <c r="AD36" i="1"/>
  <c r="AD33" i="1"/>
  <c r="AD32" i="1"/>
  <c r="AD34" i="1"/>
  <c r="C25" i="1"/>
  <c r="AH94" i="1"/>
  <c r="O71" i="1"/>
  <c r="E24" i="1" l="1"/>
  <c r="E25" i="1" s="1"/>
  <c r="AD38" i="1"/>
  <c r="AT107" i="1"/>
  <c r="AQ107" i="1"/>
  <c r="AF107" i="1"/>
  <c r="AD107" i="1"/>
  <c r="AQ106" i="1"/>
  <c r="AT106" i="1"/>
  <c r="AF106" i="1"/>
  <c r="AD106" i="1"/>
  <c r="AT105" i="1"/>
  <c r="AQ105" i="1"/>
  <c r="AF105" i="1"/>
  <c r="AD105" i="1"/>
  <c r="AQ104" i="1"/>
  <c r="AT104" i="1"/>
  <c r="AF104" i="1"/>
  <c r="AD104" i="1"/>
  <c r="AT103" i="1"/>
  <c r="AQ103" i="1"/>
  <c r="AF103" i="1"/>
  <c r="AD103" i="1"/>
  <c r="AQ102" i="1"/>
  <c r="AT102" i="1"/>
  <c r="AF102" i="1"/>
  <c r="AD102" i="1"/>
  <c r="AT101" i="1"/>
  <c r="AQ101" i="1"/>
  <c r="AF101" i="1"/>
  <c r="AR107" i="1"/>
  <c r="AU107" i="1"/>
  <c r="AP107" i="1"/>
  <c r="AS107" i="1"/>
  <c r="AE107" i="1"/>
  <c r="AU106" i="1"/>
  <c r="AR106" i="1"/>
  <c r="AS106" i="1"/>
  <c r="AP106" i="1"/>
  <c r="AE106" i="1"/>
  <c r="AR105" i="1"/>
  <c r="AU105" i="1"/>
  <c r="AP105" i="1"/>
  <c r="AS105" i="1"/>
  <c r="AE105" i="1"/>
  <c r="AU104" i="1"/>
  <c r="AR104" i="1"/>
  <c r="AS104" i="1"/>
  <c r="AP104" i="1"/>
  <c r="AE104" i="1"/>
  <c r="AR103" i="1"/>
  <c r="AU103" i="1"/>
  <c r="AP103" i="1"/>
  <c r="AS103" i="1"/>
  <c r="AE103" i="1"/>
  <c r="AU102" i="1"/>
  <c r="AR102" i="1"/>
  <c r="AS102" i="1"/>
  <c r="AP102" i="1"/>
  <c r="AE102" i="1"/>
  <c r="AR101" i="1"/>
  <c r="AU101" i="1"/>
  <c r="AP101" i="1"/>
  <c r="AS101" i="1"/>
  <c r="AE101" i="1"/>
  <c r="U34" i="1" l="1"/>
  <c r="W34" i="1"/>
  <c r="U37" i="1"/>
  <c r="U35" i="1"/>
  <c r="W36" i="1"/>
  <c r="W35" i="1"/>
  <c r="W37" i="1"/>
  <c r="U36" i="1"/>
  <c r="AX36" i="1"/>
  <c r="AV36" i="1"/>
  <c r="AV37" i="1"/>
  <c r="AX37" i="1"/>
  <c r="AD108" i="1"/>
  <c r="V21" i="1" s="1"/>
  <c r="AE108" i="1"/>
  <c r="X21" i="1" s="1"/>
  <c r="X22" i="1" s="1"/>
  <c r="AF108" i="1"/>
  <c r="AP108" i="1"/>
  <c r="AU108" i="1"/>
  <c r="AR108" i="1"/>
  <c r="AQ108" i="1"/>
  <c r="AS108" i="1"/>
  <c r="AT108" i="1"/>
  <c r="V14" i="1" s="1"/>
  <c r="V15" i="1" s="1"/>
  <c r="C14" i="1" l="1"/>
  <c r="E14" i="1"/>
  <c r="U21" i="1" s="1"/>
  <c r="C15" i="1"/>
  <c r="V22" i="1"/>
  <c r="D36" i="1"/>
  <c r="D37" i="1" s="1"/>
  <c r="T14" i="1"/>
  <c r="E15" i="1" l="1"/>
  <c r="T21" i="1"/>
  <c r="AE21" i="1" s="1"/>
  <c r="AF21" i="1"/>
  <c r="U22" i="1"/>
  <c r="T15" i="1"/>
  <c r="U73" i="1"/>
  <c r="I38" i="1" l="1"/>
  <c r="BN102" i="1"/>
  <c r="BN103" i="1"/>
  <c r="BN104" i="1"/>
  <c r="BN105" i="1"/>
  <c r="BN106" i="1"/>
  <c r="BN107" i="1"/>
  <c r="CI101" i="1"/>
  <c r="CI102" i="1"/>
  <c r="CI103" i="1"/>
  <c r="CI104" i="1"/>
  <c r="CI105" i="1"/>
  <c r="CI106" i="1"/>
  <c r="CI107" i="1"/>
  <c r="BU105" i="1"/>
  <c r="CB105" i="1"/>
  <c r="CB103" i="1"/>
  <c r="CB106" i="1"/>
  <c r="BU104" i="1"/>
  <c r="CB104" i="1"/>
  <c r="BU102" i="1"/>
  <c r="CB101" i="1"/>
  <c r="BU103" i="1"/>
  <c r="CB107" i="1"/>
  <c r="BU106" i="1"/>
  <c r="BU107" i="1"/>
  <c r="CB102" i="1"/>
  <c r="BU101" i="1"/>
  <c r="BN101" i="1"/>
  <c r="CA101" i="1"/>
  <c r="CA102" i="1"/>
  <c r="CA104" i="1"/>
  <c r="CC104" i="1" s="1"/>
  <c r="CA107" i="1"/>
  <c r="CA105" i="1"/>
  <c r="CA106" i="1"/>
  <c r="CH101" i="1"/>
  <c r="CH102" i="1"/>
  <c r="CH103" i="1"/>
  <c r="CH104" i="1"/>
  <c r="CH105" i="1"/>
  <c r="CH106" i="1"/>
  <c r="CH107" i="1"/>
  <c r="CA103" i="1"/>
  <c r="BT104" i="1"/>
  <c r="BT107" i="1"/>
  <c r="BT103" i="1"/>
  <c r="BM103" i="1"/>
  <c r="BT106" i="1"/>
  <c r="BT102" i="1"/>
  <c r="BM104" i="1"/>
  <c r="BM106" i="1"/>
  <c r="BM107" i="1"/>
  <c r="BT105" i="1"/>
  <c r="BM101" i="1"/>
  <c r="BM102" i="1"/>
  <c r="BT101" i="1"/>
  <c r="BM105" i="1"/>
  <c r="AC22" i="1"/>
  <c r="Q31" i="1"/>
  <c r="S33" i="1"/>
  <c r="S37" i="1"/>
  <c r="S32" i="1"/>
  <c r="Q33" i="1"/>
  <c r="S36" i="1"/>
  <c r="S35" i="1"/>
  <c r="Q36" i="1"/>
  <c r="S31" i="1"/>
  <c r="Q35" i="1"/>
  <c r="S34" i="1"/>
  <c r="T22" i="1"/>
  <c r="M71" i="1"/>
  <c r="N71" i="1"/>
  <c r="M73" i="1"/>
  <c r="U72" i="1"/>
  <c r="N73" i="1"/>
  <c r="U71" i="1"/>
  <c r="N72" i="1"/>
  <c r="V72" i="1"/>
  <c r="V73" i="1"/>
  <c r="V71" i="1"/>
  <c r="CC101" i="1" l="1"/>
  <c r="BO103" i="1"/>
  <c r="CC102" i="1"/>
  <c r="AQ32" i="1"/>
  <c r="AQ33" i="1"/>
  <c r="W33" i="1" s="1"/>
  <c r="AQ34" i="1"/>
  <c r="AN35" i="1"/>
  <c r="AN37" i="1"/>
  <c r="AQ37" i="1"/>
  <c r="AQ35" i="1"/>
  <c r="AN36" i="1"/>
  <c r="AQ36" i="1"/>
  <c r="AN31" i="1"/>
  <c r="AQ31" i="1"/>
  <c r="AN32" i="1"/>
  <c r="AN33" i="1"/>
  <c r="AN34" i="1"/>
  <c r="BO105" i="1"/>
  <c r="BO101" i="1"/>
  <c r="BO102" i="1"/>
  <c r="BO107" i="1"/>
  <c r="BO104" i="1"/>
  <c r="CC107" i="1"/>
  <c r="CC106" i="1"/>
  <c r="CJ102" i="1"/>
  <c r="CJ101" i="1"/>
  <c r="BV105" i="1"/>
  <c r="CJ107" i="1"/>
  <c r="BV106" i="1"/>
  <c r="BV103" i="1"/>
  <c r="BV102" i="1"/>
  <c r="CJ106" i="1"/>
  <c r="BV101" i="1"/>
  <c r="CJ105" i="1"/>
  <c r="BO106" i="1"/>
  <c r="CC103" i="1"/>
  <c r="BV104" i="1"/>
  <c r="CJ104" i="1"/>
  <c r="AX34" i="1" s="1"/>
  <c r="AV34" i="1" s="1"/>
  <c r="CC105" i="1"/>
  <c r="BV107" i="1"/>
  <c r="CJ103" i="1"/>
  <c r="AS37" i="1"/>
  <c r="AO37" i="1"/>
  <c r="AP32" i="1"/>
  <c r="AS34" i="1"/>
  <c r="AR35" i="1"/>
  <c r="AP37" i="1"/>
  <c r="AP36" i="1"/>
  <c r="AR34" i="1"/>
  <c r="AO31" i="1"/>
  <c r="AP33" i="1"/>
  <c r="U33" i="1" s="1"/>
  <c r="AO34" i="1"/>
  <c r="AO35" i="1"/>
  <c r="AO32" i="1"/>
  <c r="AR36" i="1"/>
  <c r="AS31" i="1"/>
  <c r="AR31" i="1"/>
  <c r="AO33" i="1"/>
  <c r="AP34" i="1"/>
  <c r="AS33" i="1"/>
  <c r="AR32" i="1"/>
  <c r="AS35" i="1"/>
  <c r="AR37" i="1"/>
  <c r="AS32" i="1"/>
  <c r="AR33" i="1"/>
  <c r="AS36" i="1"/>
  <c r="AP35" i="1"/>
  <c r="AO36" i="1"/>
  <c r="AP31" i="1"/>
  <c r="Q32" i="1"/>
  <c r="Q37" i="1"/>
  <c r="Q34" i="1"/>
  <c r="AB73" i="1"/>
  <c r="AB71" i="1"/>
  <c r="AB72" i="1"/>
  <c r="U31" i="1" l="1"/>
  <c r="W31" i="1"/>
  <c r="U32" i="1"/>
  <c r="W32" i="1"/>
  <c r="AX33" i="1"/>
  <c r="AV33" i="1" s="1"/>
  <c r="AX35" i="1"/>
  <c r="AV35" i="1" s="1"/>
  <c r="AX32" i="1"/>
  <c r="AV32" i="1" s="1"/>
  <c r="AX31" i="1"/>
  <c r="AV31" i="1" s="1"/>
  <c r="AB91" i="1"/>
  <c r="AB9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Michaelis, Katja (LfL)</author>
    <author>Offenberger, Konrad (LfL)</author>
    <author>Brandl, Maria (LfL)</author>
    <author>Hippich, Laura (LfL)</author>
    <author>Kalmbach, Sarah (LfL)</author>
  </authors>
  <commentList>
    <comment ref="J5" authorId="0" shapeId="0" xr:uid="{2D748033-0E0D-4142-9E9D-229C32445CD6}">
      <text>
        <r>
          <rPr>
            <sz val="10"/>
            <color indexed="81"/>
            <rFont val="Arial"/>
            <family val="2"/>
          </rPr>
          <t>Wird keine Betriebsnummer angegeben, ist das Geburtsdatum ein Pflichtfeld.</t>
        </r>
      </text>
    </comment>
    <comment ref="P6" authorId="1" shapeId="0" xr:uid="{00000000-0006-0000-0000-000001000000}">
      <text>
        <r>
          <rPr>
            <sz val="10"/>
            <color indexed="81"/>
            <rFont val="Arial"/>
            <family val="2"/>
          </rPr>
          <t>Landwirtschaftlich genutzte Fläche nach DüV (ohne Flächen, die nicht gedüngt und auch nicht genutzt werden) 
Acker + Grünland</t>
        </r>
      </text>
    </comment>
    <comment ref="T19" authorId="2" shapeId="0" xr:uid="{00000000-0006-0000-0000-000002000000}">
      <text>
        <r>
          <rPr>
            <sz val="10"/>
            <color indexed="81"/>
            <rFont val="Arial"/>
            <family val="2"/>
          </rPr>
          <t>Ausscheidungen nach erfassten Futtermittel und unter Berücksichtigung der Tierbewegungen.</t>
        </r>
      </text>
    </comment>
    <comment ref="V19" authorId="2" shapeId="0" xr:uid="{00000000-0006-0000-0000-000003000000}">
      <text>
        <r>
          <rPr>
            <sz val="10"/>
            <color indexed="81"/>
            <rFont val="Arial"/>
            <family val="2"/>
          </rPr>
          <t>Nährstoffausscheidung nach Basisdaten</t>
        </r>
      </text>
    </comment>
    <comment ref="Q29" authorId="2" shapeId="0" xr:uid="{00000000-0006-0000-0000-000004000000}">
      <text>
        <r>
          <rPr>
            <sz val="10"/>
            <color indexed="81"/>
            <rFont val="Arial"/>
            <family val="2"/>
          </rPr>
          <t>Berechnete Stickstoffausscheidung anhand des eingegebenen Futtermitteleinsatzes
und der Tierbewegungen.</t>
        </r>
      </text>
    </comment>
    <comment ref="S29" authorId="2" shapeId="0" xr:uid="{2C820E74-8E87-4D5E-AE12-D61AAB88CB7F}">
      <text>
        <r>
          <rPr>
            <sz val="10"/>
            <color indexed="81"/>
            <rFont val="Arial"/>
            <family val="2"/>
          </rPr>
          <t>Berechnete Phosphatausscheidung anhand des eingegebenen Futtermitteleinsatzes
und der Tierbewegungen.</t>
        </r>
      </text>
    </comment>
    <comment ref="U29" authorId="1" shapeId="0" xr:uid="{240DE376-84A2-49A4-BADA-C7B98D39B778}">
      <text>
        <r>
          <rPr>
            <sz val="10"/>
            <color indexed="81"/>
            <rFont val="Arial"/>
            <family val="2"/>
          </rPr>
          <t>Bewertung des Fütterungsverfahrens des Betriebs:
Bei der Meldung "evt. möglich", kann unter "Tierhaltung" bzw. im Tabellenblatt "Abweichende Werte" die Tiergruppe mit stark N-/P-red. bzw. sehr stark N-/P-red. Ausscheidungen ausgewählt werden.
Nur wenn "ja" angezeigt wird, liegt tatsächlich eine stark N-/P-red. bzw. sehr stark N-/P-red. Fütterung vor!</t>
        </r>
      </text>
    </comment>
    <comment ref="AV29" authorId="1" shapeId="0" xr:uid="{00000000-0006-0000-0000-000006000000}">
      <text>
        <r>
          <rPr>
            <sz val="9"/>
            <color indexed="81"/>
            <rFont val="Tahoma"/>
            <family val="2"/>
          </rPr>
          <t>Bewertung des Fütterungsverfahrens des Betriebs:
Bei der Meldung "evt. möglich", kann unter "Tierhaltung" bzw. im Tabellenblatt "Abweichende Werte" die Tiergruppe mit stark N-/P-red. bzw. sehr stark N-/P-red. Ausscheidungen ausgewählt werden.
Nur wenn "ja" angezeigt wird, liegt tatsächlich eine stark N-/P-red. bzw. sehr stark N-/P-red. Fütterung vor!</t>
        </r>
      </text>
    </comment>
    <comment ref="D33" authorId="1" shapeId="0" xr:uid="{00000000-0006-0000-0000-000007000000}">
      <text>
        <r>
          <rPr>
            <sz val="10"/>
            <color indexed="81"/>
            <rFont val="Arial"/>
            <family val="2"/>
          </rPr>
          <t xml:space="preserve">Diese Angaben dienen zur Plausibilisierung der eingegebenen Daten. Der Futtereinsatz errechnet sich aus der Gesamtfuttermenge, d.h. eigenerzeugtes Futter plus zugekauftes Futter. </t>
        </r>
      </text>
    </comment>
    <comment ref="F33" authorId="3" shapeId="0" xr:uid="{72CA3B2A-3957-4EC2-84BD-4069859204D8}">
      <text>
        <r>
          <rPr>
            <sz val="10"/>
            <color indexed="81"/>
            <rFont val="Arial"/>
            <family val="2"/>
          </rPr>
          <t>Futtermenge jeweils auf 88 % TS in der FM korrigiert.</t>
        </r>
      </text>
    </comment>
    <comment ref="D36" authorId="1" shapeId="0" xr:uid="{00000000-0006-0000-0000-000008000000}">
      <text>
        <r>
          <rPr>
            <sz val="10"/>
            <color indexed="81"/>
            <rFont val="Arial"/>
            <family val="2"/>
          </rPr>
          <t>Der berechnete Lebendmassezuwachs und Futteraufwand ist nur für die Eingabe bei spezialisierter Ferkelaufzucht bzw. Schweinemast relevant. Für Ferkelerzeugung und kombinierte Betriebe kann hier keine Aussage getroffen werden.</t>
        </r>
      </text>
    </comment>
    <comment ref="D37" authorId="1" shapeId="0" xr:uid="{00000000-0006-0000-0000-000009000000}">
      <text>
        <r>
          <rPr>
            <sz val="10"/>
            <color indexed="81"/>
            <rFont val="Arial"/>
            <family val="2"/>
          </rPr>
          <t>Der berechnete Lebendmassezuwachs und Futteraufwand ist nur für die Eingabe bei spezialisierter Ferkelaufzucht bzw. Schweinemast relevant. Für Ferkelerzeugung und kombinierte Betriebe kann hier keine Aussage getroffen werden</t>
        </r>
        <r>
          <rPr>
            <sz val="9"/>
            <color indexed="81"/>
            <rFont val="Tahoma"/>
            <family val="2"/>
          </rPr>
          <t>.</t>
        </r>
      </text>
    </comment>
    <comment ref="F37" authorId="4" shapeId="0" xr:uid="{6CA4BD9E-DDF9-4868-9762-12A061EA372A}">
      <text>
        <r>
          <rPr>
            <sz val="10"/>
            <color indexed="81"/>
            <rFont val="Arial"/>
            <family val="2"/>
          </rPr>
          <t>kg Futter (bei 88 % TS) je kg Zuwachs</t>
        </r>
      </text>
    </comment>
    <comment ref="A45" authorId="1" shapeId="0" xr:uid="{00000000-0006-0000-0000-00000B000000}">
      <text>
        <r>
          <rPr>
            <sz val="10"/>
            <color indexed="81"/>
            <rFont val="Arial"/>
            <family val="2"/>
          </rPr>
          <t>Es ist ausreichend, wenn nur die Fruchtarten angegeben werden, die tatsächlich verfüttert werden.</t>
        </r>
      </text>
    </comment>
    <comment ref="P46" authorId="1" shapeId="0" xr:uid="{00000000-0006-0000-0000-00000C000000}">
      <text>
        <r>
          <rPr>
            <sz val="10"/>
            <color indexed="81"/>
            <rFont val="Arial"/>
            <family val="2"/>
          </rPr>
          <t>Umrechnung vom Rohprotein auf N:
Faktor 6,25 (Ausnahme: Weizen 5,7) 
Achtung: gilt nur bei gleichem TS Gehalt; z.B. wenn Rohprotein und N auf FM (Frischmasse) bezogen sind.</t>
        </r>
      </text>
    </comment>
    <comment ref="P98" authorId="3" shapeId="0" xr:uid="{28156A17-8483-42F8-9B98-6A644BAED1E2}">
      <text>
        <r>
          <rPr>
            <sz val="10"/>
            <color indexed="81"/>
            <rFont val="Arial"/>
            <family val="2"/>
          </rPr>
          <t>Verendete Tiere sind hier ebenfalls zu berücksichtigen!</t>
        </r>
      </text>
    </comment>
    <comment ref="AF98" authorId="3" shapeId="0" xr:uid="{28A8DE7E-00A7-43E7-845C-3297DE739751}">
      <text>
        <r>
          <rPr>
            <b/>
            <sz val="9"/>
            <color indexed="81"/>
            <rFont val="Segoe UI"/>
            <family val="2"/>
          </rPr>
          <t>der eingetragenen Intensität</t>
        </r>
      </text>
    </comment>
    <comment ref="N99" authorId="3" shapeId="0" xr:uid="{C1905844-8C62-41DA-B8F6-8C24A79EB81A}">
      <text>
        <r>
          <rPr>
            <sz val="10"/>
            <color indexed="81"/>
            <rFont val="Arial"/>
            <family val="2"/>
          </rPr>
          <t>kg Lebendgewicht</t>
        </r>
      </text>
    </comment>
    <comment ref="R99" authorId="3" shapeId="0" xr:uid="{85B10DA5-5569-432D-839C-C4D1C0C409A2}">
      <text>
        <r>
          <rPr>
            <sz val="10"/>
            <color indexed="81"/>
            <rFont val="Arial"/>
            <family val="2"/>
          </rPr>
          <t>kg Lebendgewicht
Berechnung: 
Lebendgewicht = Schlachtgewicht / 0,79</t>
        </r>
      </text>
    </comment>
    <comment ref="P113" authorId="3" shapeId="0" xr:uid="{785BAB03-2C33-4ABE-8A08-F0E230DDDB10}">
      <text>
        <r>
          <rPr>
            <sz val="10"/>
            <color indexed="81"/>
            <rFont val="Arial"/>
            <family val="2"/>
          </rPr>
          <t>Umrechnung vom Rohprotein auf N:
Faktor 6,25 (Ausnahmen: Weizen 5,7 und Milchprodukte 6,38) 
Achtung: gilt nur bei gleichem TS-Gehalt; z.B. wenn Rohprotein und N auf FM (Frischmasse) bezogen sind.</t>
        </r>
      </text>
    </comment>
    <comment ref="A144" authorId="3" shapeId="0" xr:uid="{113FFB39-5B29-42AE-B40D-340CEBCA907B}">
      <text>
        <r>
          <rPr>
            <sz val="10"/>
            <color indexed="81"/>
            <rFont val="Arial"/>
            <family val="2"/>
          </rPr>
          <t>Ab Zeile 123 kann optional die Ausgabe des Fütterungs-PC die Angabe der einzelnen Futtermittel ersetzen. Bei der Angabe des RP- bzw. N-Gehalts sind für Weizen(produkte) und Milchprodukte die jeweiligen Umrechnungsfaktoren zu berücksichtigen.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Schmücker, Rebekka (LfL)</author>
  </authors>
  <commentList>
    <comment ref="BW3" authorId="0" shapeId="0" xr:uid="{55F7BCC4-1EF9-4616-A277-9EE55927767A}">
      <text>
        <r>
          <rPr>
            <b/>
            <sz val="9"/>
            <color indexed="81"/>
            <rFont val="Segoe UI"/>
            <family val="2"/>
          </rPr>
          <t>Ferkel der Zuchtsauen</t>
        </r>
      </text>
    </comment>
    <comment ref="Z10" authorId="0" shapeId="0" xr:uid="{5C7CD25D-98C0-4F32-BFCA-5BDE0E9157F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" authorId="0" shapeId="0" xr:uid="{B248E09D-8F45-4016-A2CC-33ABDF53F06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22" authorId="0" shapeId="0" xr:uid="{854D9466-F8AE-49D6-B143-11060B5E8271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22" authorId="0" shapeId="0" xr:uid="{EB847C8B-A990-40DF-9416-DAE95E06CFD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34" authorId="0" shapeId="0" xr:uid="{44889816-2F75-4952-BF05-D77048557AE2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34" authorId="0" shapeId="0" xr:uid="{58B2E15A-F8F1-4EE2-BEA8-F2D3A160BFF5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46" authorId="0" shapeId="0" xr:uid="{38B13059-0ACB-420C-AC18-AD2442ECD1EE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46" authorId="0" shapeId="0" xr:uid="{793E48C3-01E3-4FD5-946C-51557C68584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58" authorId="0" shapeId="0" xr:uid="{38D8D565-9C4C-4E78-B521-0B9B25EDAB86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58" authorId="0" shapeId="0" xr:uid="{4ABC88E5-4868-4680-A096-1C611FCD1176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72" authorId="0" shapeId="0" xr:uid="{5753BBC5-302F-43EA-9F3F-378DC551F2F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72" authorId="0" shapeId="0" xr:uid="{6E8AC191-F6AC-48AE-99E3-D56BE38710B0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81" authorId="0" shapeId="0" xr:uid="{F77A4789-0C9D-4E2D-9A5B-11CC09D57DF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81" authorId="0" shapeId="0" xr:uid="{B2A39D31-B69C-4107-9BA0-751797FDB5A3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0" authorId="0" shapeId="0" xr:uid="{2A0B418C-1F10-446A-B596-59830D0CEC6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0" authorId="0" shapeId="0" xr:uid="{12164C5C-ACF1-4242-AD86-2D87C2267528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9" authorId="0" shapeId="0" xr:uid="{A0B1AE55-AF3E-4A30-8DC0-B58A06AC6B5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9" authorId="0" shapeId="0" xr:uid="{84475FEF-9671-41DF-9582-F4F6D74D3918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108" authorId="0" shapeId="0" xr:uid="{52442C51-854B-4211-8292-FB7C464409E1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8" authorId="0" shapeId="0" xr:uid="{299FFA22-BADF-451B-A040-0A6027C69A2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B118" authorId="0" shapeId="0" xr:uid="{77136C81-49A5-46E1-BF0D-85D7913A16AA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  <comment ref="B136" authorId="0" shapeId="0" xr:uid="{61EF6E31-8979-4F39-913A-C0175F109F4B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Hierlmeier, Michael (LfL)</author>
    <author>Schmücker, Rebekka (LfL)</author>
    <author>Hippich, Laura (LfL)</author>
    <author>Offenberger, Konrad (LfL)</author>
  </authors>
  <commentList>
    <comment ref="A1" authorId="0" shapeId="0" xr:uid="{8F4E36A8-78A4-48B5-87BE-CA0663ACC0DA}">
      <text>
        <r>
          <rPr>
            <sz val="10"/>
            <color indexed="81"/>
            <rFont val="Arial"/>
            <family val="2"/>
          </rPr>
          <t>Abweichende Werte müssen bei einer Kontrolle belegt werden.
Es dürfen nur Zahlen verwendet werden, die die landeszuständige Stelle genehmigt hat.</t>
        </r>
      </text>
    </comment>
    <comment ref="J4" authorId="1" shapeId="0" xr:uid="{BDCD8C62-A694-4CE7-BA11-4670A07257EC}">
      <text>
        <r>
          <rPr>
            <sz val="10"/>
            <color indexed="81"/>
            <rFont val="Arial"/>
            <family val="2"/>
          </rPr>
          <t xml:space="preserve">Eingabemöglichkeit: 
</t>
        </r>
        <r>
          <rPr>
            <b/>
            <sz val="10"/>
            <color indexed="81"/>
            <rFont val="Arial"/>
            <family val="2"/>
          </rPr>
          <t>Mastschwein: 20 - 150 kg LM
Ferkel: 8 - 35 kg LM</t>
        </r>
      </text>
    </comment>
    <comment ref="M4" authorId="2" shapeId="0" xr:uid="{E328F000-C36E-41BE-8DB0-D540CB8F72BC}">
      <text>
        <r>
          <rPr>
            <sz val="10"/>
            <color indexed="81"/>
            <rFont val="Arial"/>
            <family val="2"/>
          </rPr>
          <t xml:space="preserve">Eingabemöglichkeit: </t>
        </r>
        <r>
          <rPr>
            <b/>
            <sz val="10"/>
            <color indexed="81"/>
            <rFont val="Arial"/>
            <family val="2"/>
          </rPr>
          <t xml:space="preserve"> 
Mastschwein: 20 - 150 kg LM
Ferkel: 8 - 35 kg LM</t>
        </r>
      </text>
    </comment>
    <comment ref="P4" authorId="2" shapeId="0" xr:uid="{D0755AE3-E89D-4E32-B8FD-ED2B3CC42760}">
      <text>
        <r>
          <rPr>
            <sz val="10"/>
            <color indexed="81"/>
            <rFont val="Arial"/>
            <family val="2"/>
          </rPr>
          <t>Die stufenlose Berechnung erfolgt für Mastschweine zwischen 700 und 950 g täglicher Zunahme. Für Ferkel erfolgt die Berechnung zwischen 450 und 500 g täglicher Zunahme (im Mittel von 8 - 28 kg).</t>
        </r>
      </text>
    </comment>
    <comment ref="J10" authorId="1" shapeId="0" xr:uid="{DB8B551E-0DDF-4CCB-837B-0F2ED8FD5967}">
      <text>
        <r>
          <rPr>
            <sz val="9"/>
            <color indexed="81"/>
            <rFont val="Segoe UI"/>
            <family val="2"/>
          </rPr>
          <t>Ferkelverluste bis 8 kg LM bleiben ohne Berücksichtigung. Verluste ab 8 kg LM können berücksichtigt werden.</t>
        </r>
      </text>
    </comment>
    <comment ref="M10" authorId="1" shapeId="0" xr:uid="{58CE46A5-3001-4DC2-B8B0-5350047C48AE}">
      <text>
        <r>
          <rPr>
            <sz val="9"/>
            <color indexed="81"/>
            <rFont val="Segoe UI"/>
            <family val="2"/>
          </rPr>
          <t xml:space="preserve">Eingabemöglichkeit  </t>
        </r>
        <r>
          <rPr>
            <b/>
            <sz val="9"/>
            <color indexed="81"/>
            <rFont val="Segoe UI"/>
            <family val="2"/>
          </rPr>
          <t>8 - 35 kg LM</t>
        </r>
      </text>
    </comment>
    <comment ref="C15" authorId="3" shapeId="0" xr:uid="{150FF084-777F-4A0B-90E0-883BE98F8D6E}">
      <text>
        <r>
          <rPr>
            <sz val="10"/>
            <color indexed="81"/>
            <rFont val="Arial"/>
            <family val="2"/>
          </rPr>
          <t>Ist gleich je Tier und Jahr (365 Tage)</t>
        </r>
      </text>
    </comment>
    <comment ref="AD15" authorId="3" shapeId="0" xr:uid="{A4F78DBE-D66A-4CCE-B86C-0B9847FC18F7}">
      <text>
        <r>
          <rPr>
            <sz val="9"/>
            <color indexed="81"/>
            <rFont val="Segoe UI"/>
            <family val="2"/>
          </rPr>
          <t>Ist gleich je Tier und Jahr (365 Tage)</t>
        </r>
      </text>
    </comment>
    <comment ref="AI15" authorId="3" shapeId="0" xr:uid="{8B37D9CE-E1EE-44C4-B082-EED832849C71}">
      <text>
        <r>
          <rPr>
            <sz val="9"/>
            <color indexed="81"/>
            <rFont val="Segoe UI"/>
            <family val="2"/>
          </rPr>
          <t>Ist gleich je Tier und Jahr (365 Tage)</t>
        </r>
      </text>
    </comment>
    <comment ref="AN15" authorId="3" shapeId="0" xr:uid="{6154F4C8-7939-4D31-8EE8-CCC090F1B793}">
      <text>
        <r>
          <rPr>
            <sz val="9"/>
            <color indexed="81"/>
            <rFont val="Segoe UI"/>
            <family val="2"/>
          </rPr>
          <t>Ist gleich je Tier und Jahr (365 Tage)</t>
        </r>
      </text>
    </comment>
    <comment ref="AS15" authorId="3" shapeId="0" xr:uid="{E16B1646-61E7-410E-B4AB-B97979BC5CEF}">
      <text>
        <r>
          <rPr>
            <sz val="9"/>
            <color indexed="81"/>
            <rFont val="Segoe UI"/>
            <family val="2"/>
          </rPr>
          <t>Ist gleich je Tier und Jahr (365 Tage)</t>
        </r>
      </text>
    </comment>
    <comment ref="D16" authorId="3" shapeId="0" xr:uid="{29B59EDE-2E6D-410D-B031-7FE7357B409E}">
      <text>
        <r>
          <rPr>
            <sz val="10"/>
            <color indexed="81"/>
            <rFont val="Arial"/>
            <family val="2"/>
          </rPr>
          <t>Nährstoffausscheidung</t>
        </r>
      </text>
    </comment>
    <comment ref="AE16" authorId="3" shapeId="0" xr:uid="{927F8A55-DC86-4FC8-9C57-F842B687303F}">
      <text>
        <r>
          <rPr>
            <sz val="9"/>
            <color indexed="81"/>
            <rFont val="Segoe UI"/>
            <family val="2"/>
          </rPr>
          <t>Nährstoffausscheidung</t>
        </r>
      </text>
    </comment>
    <comment ref="AJ16" authorId="3" shapeId="0" xr:uid="{CE320F5A-C3CA-4935-80F8-81B1E903EF15}">
      <text>
        <r>
          <rPr>
            <sz val="9"/>
            <color indexed="81"/>
            <rFont val="Segoe UI"/>
            <family val="2"/>
          </rPr>
          <t>Nährstoffausscheidung</t>
        </r>
      </text>
    </comment>
    <comment ref="AO16" authorId="3" shapeId="0" xr:uid="{CFF9EE98-E2F5-4505-8DD1-3BFCC104D407}">
      <text>
        <r>
          <rPr>
            <sz val="9"/>
            <color indexed="81"/>
            <rFont val="Segoe UI"/>
            <family val="2"/>
          </rPr>
          <t>Nährstoffausscheidung</t>
        </r>
      </text>
    </comment>
    <comment ref="AT16" authorId="3" shapeId="0" xr:uid="{881C5575-4A75-4165-9851-0A3C049E574F}">
      <text>
        <r>
          <rPr>
            <sz val="9"/>
            <color indexed="81"/>
            <rFont val="Segoe UI"/>
            <family val="2"/>
          </rPr>
          <t>Nährstoffausscheidung</t>
        </r>
      </text>
    </comment>
    <comment ref="B17" authorId="1" shapeId="0" xr:uid="{D9CA0A67-9321-43F1-BB77-FB2552A7A21D}">
      <text>
        <r>
          <rPr>
            <sz val="10"/>
            <color indexed="81"/>
            <rFont val="Arial"/>
            <family val="2"/>
          </rPr>
          <t xml:space="preserve">Eigene Werte finden Sie im Tabellenblatt "Programm" bei der Auswahl Tierhaltung am </t>
        </r>
        <r>
          <rPr>
            <b/>
            <sz val="10"/>
            <color indexed="81"/>
            <rFont val="Arial"/>
            <family val="2"/>
          </rPr>
          <t>Ende des Dropdown-</t>
        </r>
        <r>
          <rPr>
            <sz val="10"/>
            <color indexed="81"/>
            <rFont val="Arial"/>
            <family val="2"/>
          </rPr>
          <t>Bereiches.</t>
        </r>
      </text>
    </comment>
    <comment ref="H17" authorId="3" shapeId="0" xr:uid="{1646DF8D-30AA-4EB3-A61B-71939A7D990D}">
      <text>
        <r>
          <rPr>
            <sz val="10"/>
            <color indexed="81"/>
            <rFont val="Arial"/>
            <family val="2"/>
          </rPr>
          <t xml:space="preserve">Jaucheanfall bei geringer Einstreumenge. </t>
        </r>
      </text>
    </comment>
    <comment ref="I17" authorId="2" shapeId="0" xr:uid="{5E5B9091-EF02-420F-9E76-E5246BF84D08}">
      <text>
        <r>
          <rPr>
            <sz val="10"/>
            <color indexed="81"/>
            <rFont val="Arial"/>
            <family val="2"/>
          </rPr>
          <t>Die Unterscheidung in gering, mittel und hoch bezieht sich auf die eingesetzte Einstreumenge.</t>
        </r>
      </text>
    </comment>
    <comment ref="N17" authorId="2" shapeId="0" xr:uid="{5010D8F0-EB39-488F-92CE-6AB7320166CB}">
      <text>
        <r>
          <rPr>
            <sz val="10"/>
            <color indexed="81"/>
            <rFont val="Arial"/>
            <family val="2"/>
          </rPr>
          <t>Die Unterscheidung in gering, mittel und hoch bezieht sich auf die eingesetzte Einstreumenge.</t>
        </r>
      </text>
    </comment>
    <comment ref="Q19" authorId="1" shapeId="0" xr:uid="{3DD00D93-B6C6-465D-9EB1-25B2481BB090}">
      <text>
        <r>
          <rPr>
            <sz val="10"/>
            <color indexed="81"/>
            <rFont val="Arial"/>
            <family val="2"/>
          </rPr>
          <t>in kg und Tag je mittleren Jahresbestand</t>
        </r>
      </text>
    </comment>
    <comment ref="G36" authorId="1" shapeId="0" xr:uid="{144E7436-939C-4FB7-BE46-B2D24F9F5094}">
      <text>
        <r>
          <rPr>
            <sz val="9"/>
            <color indexed="81"/>
            <rFont val="Segoe UI"/>
            <family val="2"/>
          </rPr>
          <t>Verhältnis kg Futter (FM, 88 % TS) zu kg Lebendmasse</t>
        </r>
      </text>
    </comment>
    <comment ref="H37" authorId="1" shapeId="0" xr:uid="{784F0F45-D009-43E0-84D8-216C79D459C0}">
      <text>
        <r>
          <rPr>
            <sz val="9"/>
            <color indexed="81"/>
            <rFont val="Segoe UI"/>
            <family val="2"/>
          </rPr>
          <t>Hierbei handelt es sich um die durchschnittlichen Nährstoffgehalte, die im Mittel der gesamten Mastphase benötigt werden. Diese bewegen sich im Rahmen der nachfolgend angegebenden Nährstoffgehalte.</t>
        </r>
      </text>
    </comment>
    <comment ref="N37" authorId="1" shapeId="0" xr:uid="{272FAEF4-4F33-4AF2-9033-40F1DC6396DD}">
      <text>
        <r>
          <rPr>
            <sz val="9"/>
            <color indexed="81"/>
            <rFont val="Segoe UI"/>
            <family val="2"/>
          </rPr>
          <t>Hierbei handelt es sich um die durchschnittlichen Nährstoffgehalte, die im Mittel der gesamten Mastphase benötigt werden. Diese bewegen sich im Rahmen der nachfolgend angegebenden Nährstoffgehalte.</t>
        </r>
      </text>
    </comment>
    <comment ref="C38" authorId="1" shapeId="0" xr:uid="{6004BF3E-07FB-4B14-A862-CFCCBDBCFACB}">
      <text>
        <r>
          <rPr>
            <sz val="9"/>
            <color indexed="81"/>
            <rFont val="Segoe UI"/>
            <family val="2"/>
          </rPr>
          <t>je mittleren Jahresbestand</t>
        </r>
      </text>
    </comment>
    <comment ref="A58" authorId="1" shapeId="0" xr:uid="{B19EC486-F39A-48E2-A7AE-940C5F259EE1}">
      <text>
        <r>
          <rPr>
            <sz val="9"/>
            <color indexed="81"/>
            <rFont val="Segoe UI"/>
            <family val="2"/>
          </rPr>
          <t xml:space="preserve">Eigene Zahlen </t>
        </r>
        <r>
          <rPr>
            <b/>
            <sz val="9"/>
            <color indexed="81"/>
            <rFont val="Segoe UI"/>
            <family val="2"/>
          </rPr>
          <t>müssen</t>
        </r>
        <r>
          <rPr>
            <sz val="9"/>
            <color indexed="81"/>
            <rFont val="Segoe UI"/>
            <family val="2"/>
          </rPr>
          <t xml:space="preserve"> bei einer Kontrolle belegt werden.
Bei einer Veränderung des TS-Gehaltes ohne weiterführende Untersuchungen müssen die Nährstoffgehalte auf den neuen TS-Gehalt umgerechnet werden.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Hippich, Laura (LfL)</author>
    <author>Schneider, Stephan (LfL)</author>
    <author>tc={3D24C7CF-DF9F-47B1-895E-BD3C0D916F6D}</author>
  </authors>
  <commentList>
    <comment ref="I1" authorId="0" shapeId="0" xr:uid="{861F68AB-F317-464B-B1CB-57574307D5DA}">
      <text>
        <r>
          <rPr>
            <sz val="9"/>
            <color indexed="81"/>
            <rFont val="Segoe UI"/>
            <family val="2"/>
          </rPr>
          <t xml:space="preserve">d.h. bei N/P reduziert Werte für Universal, bei stark N/P reduziert Werte für N/P reduziert
</t>
        </r>
      </text>
    </comment>
    <comment ref="AL1" authorId="0" shapeId="0" xr:uid="{E74B9CF3-9B4E-4FBF-AB5D-2FEF0F13E413}">
      <text>
        <r>
          <rPr>
            <sz val="9"/>
            <color indexed="81"/>
            <rFont val="Segoe UI"/>
            <family val="2"/>
          </rPr>
          <t>z.B. Jsaufzucht, Jseingliederung, Zuchteber gibt es kein stark u s. stark reduz. Diese Info ist für die für Fehlermeldung im Ergebnisfeld erforderlich</t>
        </r>
      </text>
    </comment>
    <comment ref="BO1" authorId="0" shapeId="0" xr:uid="{F0C1E351-0778-49D0-9606-1FAF5AEC19AB}">
      <text>
        <r>
          <rPr>
            <sz val="9"/>
            <color indexed="81"/>
            <rFont val="Segoe UI"/>
            <family val="2"/>
          </rPr>
          <t xml:space="preserve">d.h. bei N/P reduziert Werte für Universal, bei stark N/P reduziert Werte für N/P reduziert
</t>
        </r>
      </text>
    </comment>
    <comment ref="AV8" authorId="1" shapeId="0" xr:uid="{CCD83E6B-14F7-467C-A07C-76AF264C75F9}">
      <text>
        <r>
          <rPr>
            <b/>
            <sz val="9"/>
            <color indexed="81"/>
            <rFont val="Tahoma"/>
            <family val="2"/>
          </rPr>
          <t>Schneider, Stephan (LfL):</t>
        </r>
        <r>
          <rPr>
            <sz val="9"/>
            <color indexed="81"/>
            <rFont val="Tahoma"/>
            <family val="2"/>
          </rPr>
          <t xml:space="preserve">
Fehler im DLG Band</t>
        </r>
      </text>
    </comment>
    <comment ref="AK22" authorId="0" shapeId="0" xr:uid="{FC7F2CA7-186B-44B1-AE1C-16841A4E3597}">
      <text>
        <r>
          <rPr>
            <sz val="9"/>
            <color indexed="81"/>
            <rFont val="Segoe UI"/>
            <family val="2"/>
          </rPr>
          <t>Zuordnung Intensität 3 und somit durch Jungsauenaufzucht keine Fehlermeldung bei Kombination mit anderen Intensitäten</t>
        </r>
      </text>
    </comment>
    <comment ref="BG22" authorId="0" shapeId="0" xr:uid="{DE08D60E-B1AF-4B0D-BD2B-29F08D474625}">
      <text>
        <r>
          <rPr>
            <sz val="9"/>
            <color indexed="81"/>
            <rFont val="Segoe UI"/>
            <family val="2"/>
          </rPr>
          <t>2023 ergänzt ggü. Version 2022</t>
        </r>
      </text>
    </comment>
    <comment ref="AK23" authorId="0" shapeId="0" xr:uid="{9A887780-CB3E-4674-B1E6-0B299027E924}">
      <text>
        <r>
          <rPr>
            <sz val="9"/>
            <color indexed="81"/>
            <rFont val="Segoe UI"/>
            <family val="2"/>
          </rPr>
          <t>Zuordnung Intensität 3 und somit durch Jungsaueneingliederung keine Fehlermeldung bei Kombination mit anderen Intensitäten</t>
        </r>
      </text>
    </comment>
    <comment ref="AR25" authorId="2" shapeId="0" xr:uid="{3D24C7CF-DF9F-47B1-895E-BD3C0D916F6D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fehlerhafte Zuordnung? Werte entsprechen Jungsaueneingliederung Standard</t>
      </text>
    </comment>
    <comment ref="I36" authorId="0" shapeId="0" xr:uid="{EDAE19E3-C74F-4ED7-A0F3-184FE83C9391}">
      <text>
        <r>
          <rPr>
            <b/>
            <sz val="9"/>
            <color indexed="81"/>
            <rFont val="Segoe UI"/>
            <family val="2"/>
          </rPr>
          <t>Näherungswert,
kein Basisdatenwert</t>
        </r>
      </text>
    </comment>
    <comment ref="J36" authorId="0" shapeId="0" xr:uid="{528BB20B-CFE8-472C-A1D7-200A30651416}">
      <text>
        <r>
          <rPr>
            <b/>
            <sz val="9"/>
            <color indexed="81"/>
            <rFont val="Segoe UI"/>
            <family val="2"/>
          </rPr>
          <t>Näherungswert,
kein Basisdatenwert</t>
        </r>
      </text>
    </comment>
    <comment ref="AK36" authorId="0" shapeId="0" xr:uid="{91684305-4A08-4816-9F59-9E3D9975D1D0}">
      <text>
        <r>
          <rPr>
            <sz val="9"/>
            <color indexed="81"/>
            <rFont val="Segoe UI"/>
            <family val="2"/>
          </rPr>
          <t>Zuordnung Intensität 3 und somit durch Zuchteber keine Fehlermeldung bei Kombination mit anderen Intensitäten</t>
        </r>
      </text>
    </comment>
    <comment ref="BO36" authorId="0" shapeId="0" xr:uid="{21CD92C6-A616-4128-B758-86F6A43FF2F9}">
      <text>
        <r>
          <rPr>
            <b/>
            <sz val="9"/>
            <color indexed="81"/>
            <rFont val="Segoe UI"/>
            <family val="2"/>
          </rPr>
          <t>Näherungswert,
kein Basisdatenwert</t>
        </r>
      </text>
    </comment>
    <comment ref="BP36" authorId="0" shapeId="0" xr:uid="{A2EA4007-57E3-46AB-8B53-375DEB29310D}">
      <text>
        <r>
          <rPr>
            <b/>
            <sz val="9"/>
            <color indexed="81"/>
            <rFont val="Segoe UI"/>
            <family val="2"/>
          </rPr>
          <t>Näherungswert,
kein Basisdatenwert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Hippich, Laura (LfL)</author>
    <author>Michaelis, Katja (LfL)</author>
  </authors>
  <commentList>
    <comment ref="K1" authorId="0" shapeId="0" xr:uid="{9A42637B-B419-4844-898E-DC59DD946980}">
      <text>
        <r>
          <rPr>
            <b/>
            <sz val="9"/>
            <color indexed="81"/>
            <rFont val="Segoe UI"/>
            <family val="2"/>
          </rPr>
          <t xml:space="preserve">Werte von 2021 </t>
        </r>
      </text>
    </comment>
    <comment ref="B5" authorId="1" shapeId="0" xr:uid="{3C3BF10E-9CD5-451D-8B6E-8AC40F19D1BB}">
      <text>
        <r>
          <rPr>
            <sz val="9"/>
            <color indexed="81"/>
            <rFont val="Segoe UI"/>
            <family val="2"/>
          </rPr>
          <t xml:space="preserve">bis 2021 gerundete Werte aus Basisdaten. Ab 2024 sollten dann berechnete Werte verwendet werden
</t>
        </r>
      </text>
    </comment>
    <comment ref="L78" authorId="0" shapeId="0" xr:uid="{F320727B-66EA-49C4-9FD2-7909531AE119}">
      <text>
        <r>
          <rPr>
            <b/>
            <sz val="9"/>
            <color indexed="81"/>
            <rFont val="Segoe UI"/>
            <family val="2"/>
          </rPr>
          <t xml:space="preserve">Werte von 2021 </t>
        </r>
      </text>
    </comment>
    <comment ref="S79" authorId="0" shapeId="0" xr:uid="{981F2CB3-5A8F-497C-A8D2-A6656E316856}">
      <text>
        <r>
          <rPr>
            <b/>
            <sz val="9"/>
            <color indexed="81"/>
            <rFont val="Segoe UI"/>
            <family val="2"/>
          </rPr>
          <t xml:space="preserve">Werte von 2021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Kalmbach, Sarah (LfL)</author>
    <author>Hippich, Laura (LfL)</author>
  </authors>
  <commentList>
    <comment ref="C2" authorId="0" shapeId="0" xr:uid="{03DECA08-3E2F-49CE-94F2-DB9BBBDFCF54}">
      <text>
        <r>
          <rPr>
            <sz val="9"/>
            <color indexed="81"/>
            <rFont val="Segoe UI"/>
            <family val="2"/>
          </rPr>
          <t xml:space="preserve">bis 2021 gerundete Werte aus Basisdaten. Ab 2024 sollten dann berechnete Werte verwendet werden
</t>
        </r>
      </text>
    </comment>
    <comment ref="L2" authorId="0" shapeId="0" xr:uid="{E6BA41F8-FDF3-423A-BB14-517F78B522D9}">
      <text>
        <r>
          <rPr>
            <sz val="9"/>
            <color indexed="81"/>
            <rFont val="Segoe UI"/>
            <family val="2"/>
          </rPr>
          <t>bis 2021 gerundete Werte aus Basisdaten. Ab 2022 sollten dann berechnete Werte verwendet werden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T2" authorId="0" shapeId="0" xr:uid="{797BFE16-D910-4969-A7B8-C5A33C5BD94F}">
      <text>
        <r>
          <rPr>
            <sz val="9"/>
            <color indexed="81"/>
            <rFont val="Segoe UI"/>
            <family val="2"/>
          </rPr>
          <t>bis 2021 gerundete Werte aus Basisdaten. Ab 2022 sollten dann berechnete Werte verwendet werden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C2" authorId="0" shapeId="0" xr:uid="{E609D054-A246-4118-9C4B-31F60D1A8B7D}">
      <text>
        <r>
          <rPr>
            <sz val="9"/>
            <color indexed="81"/>
            <rFont val="Segoe UI"/>
            <family val="2"/>
          </rPr>
          <t>bis 2021 gerundete Werte aus Basisdaten. Ab 2022 sollten dann berechnete Werte verwendet werden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C12" authorId="1" shapeId="0" xr:uid="{14B00A2F-4AEC-479A-B3DC-BE7971CBABF3}">
      <text>
        <r>
          <rPr>
            <b/>
            <sz val="9"/>
            <color indexed="81"/>
            <rFont val="Segoe UI"/>
            <family val="2"/>
          </rPr>
          <t>2021: 3,6</t>
        </r>
      </text>
    </comment>
    <comment ref="AC13" authorId="1" shapeId="0" xr:uid="{2A3CDE9A-DCB2-416F-BEE3-02EE6BEDCC99}">
      <text>
        <r>
          <rPr>
            <b/>
            <sz val="9"/>
            <color indexed="81"/>
            <rFont val="Segoe UI"/>
            <family val="2"/>
          </rPr>
          <t xml:space="preserve">2021: 3,6
</t>
        </r>
      </text>
    </comment>
    <comment ref="AC32" authorId="1" shapeId="0" xr:uid="{982FFA75-1354-4E9E-A395-84ECB87F6519}">
      <text>
        <r>
          <rPr>
            <b/>
            <sz val="9"/>
            <color indexed="81"/>
            <rFont val="Segoe UI"/>
            <family val="2"/>
          </rPr>
          <t>2021: 16,9 = berechneter Wert</t>
        </r>
      </text>
    </comment>
    <comment ref="AC33" authorId="1" shapeId="0" xr:uid="{3E0D6345-A269-4C07-8CDA-A18AE1AC332A}">
      <text>
        <r>
          <rPr>
            <b/>
            <sz val="9"/>
            <color indexed="81"/>
            <rFont val="Segoe UI"/>
            <family val="2"/>
          </rPr>
          <t>2021: 16,3</t>
        </r>
      </text>
    </comment>
    <comment ref="AC35" authorId="1" shapeId="0" xr:uid="{2A694F08-8EE1-4368-BFDE-23CCF119233D}">
      <text>
        <r>
          <rPr>
            <b/>
            <sz val="9"/>
            <color indexed="81"/>
            <rFont val="Segoe UI"/>
            <family val="2"/>
          </rPr>
          <t>2021: 29,8 = berechneter Wert</t>
        </r>
      </text>
    </comment>
    <comment ref="L36" authorId="0" shapeId="0" xr:uid="{CBEDCF6F-E498-463F-9EC2-08FDA7348B71}">
      <text>
        <r>
          <rPr>
            <sz val="9"/>
            <color indexed="81"/>
            <rFont val="Segoe UI"/>
            <family val="2"/>
          </rPr>
          <t xml:space="preserve">sind so auch im BVT drin </t>
        </r>
      </text>
    </comment>
    <comment ref="L45" authorId="0" shapeId="0" xr:uid="{DA1F4B31-3A4C-4DEF-9DB0-81F4C2562143}">
      <text>
        <r>
          <rPr>
            <sz val="9"/>
            <color indexed="81"/>
            <rFont val="Segoe UI"/>
            <family val="2"/>
          </rPr>
          <t>so auch im BVT drin</t>
        </r>
      </text>
    </comment>
    <comment ref="L51" authorId="0" shapeId="0" xr:uid="{B52B2EC1-A6E6-4BA6-A752-825C2455D7CC}">
      <text>
        <r>
          <rPr>
            <sz val="9"/>
            <color indexed="81"/>
            <rFont val="Segoe UI"/>
            <family val="2"/>
          </rPr>
          <t>im BVT 10,0 aber berechneter Wert 9,9</t>
        </r>
      </text>
    </comment>
    <comment ref="L52" authorId="0" shapeId="0" xr:uid="{F6D755E2-7237-4A21-8129-CED534082C65}">
      <text>
        <r>
          <rPr>
            <sz val="9"/>
            <color indexed="81"/>
            <rFont val="Segoe UI"/>
            <family val="2"/>
          </rPr>
          <t>im BVT 4,8</t>
        </r>
      </text>
    </comment>
    <comment ref="L54" authorId="0" shapeId="0" xr:uid="{B843314D-3F8E-4284-BC32-B8A7DCBEE0FE}">
      <text>
        <r>
          <rPr>
            <sz val="9"/>
            <color indexed="81"/>
            <rFont val="Segoe UI"/>
            <family val="2"/>
          </rPr>
          <t>im BVT Zahlen vertauscht, 7,5 in BVT bei Steckrüben</t>
        </r>
      </text>
    </comment>
    <comment ref="AC54" authorId="1" shapeId="0" xr:uid="{7014D210-14E1-4493-993A-709D034F64FC}">
      <text>
        <r>
          <rPr>
            <b/>
            <sz val="9"/>
            <color indexed="81"/>
            <rFont val="Segoe UI"/>
            <family val="2"/>
          </rPr>
          <t>im BVT 10,0</t>
        </r>
      </text>
    </comment>
    <comment ref="AC55" authorId="1" shapeId="0" xr:uid="{E5A7A821-CA0D-4546-8522-98A44667B6B1}">
      <text>
        <r>
          <rPr>
            <b/>
            <sz val="9"/>
            <color indexed="81"/>
            <rFont val="Segoe UI"/>
            <family val="2"/>
          </rPr>
          <t>im BVT 10,0</t>
        </r>
      </text>
    </comment>
    <comment ref="AC56" authorId="1" shapeId="0" xr:uid="{7CDEDBBE-DD1F-4922-8502-E3E6B1D8002A}">
      <text>
        <r>
          <rPr>
            <b/>
            <sz val="9"/>
            <color indexed="81"/>
            <rFont val="Segoe UI"/>
            <family val="2"/>
          </rPr>
          <t>im BVT 10,0</t>
        </r>
      </text>
    </comment>
    <comment ref="L57" authorId="0" shapeId="0" xr:uid="{40B9E7EF-8528-427C-A99E-F055A7064987}">
      <text>
        <r>
          <rPr>
            <sz val="9"/>
            <color indexed="81"/>
            <rFont val="Segoe UI"/>
            <family val="2"/>
          </rPr>
          <t xml:space="preserve">mehrschnittiger Feldfutterbau in BVT nicht drin
--&gt;hier werden gerundete Werte verwendet
</t>
        </r>
      </text>
    </comment>
    <comment ref="AC57" authorId="1" shapeId="0" xr:uid="{072F32A3-9048-4171-BABE-B12F02D48408}">
      <text>
        <r>
          <rPr>
            <b/>
            <sz val="9"/>
            <color indexed="81"/>
            <rFont val="Segoe UI"/>
            <family val="2"/>
          </rPr>
          <t>im BVT 4,8</t>
        </r>
      </text>
    </comment>
    <comment ref="AC59" authorId="1" shapeId="0" xr:uid="{A5267B84-6FBF-4645-AEB8-3284A81A0A05}">
      <text>
        <r>
          <rPr>
            <b/>
            <sz val="9"/>
            <color indexed="81"/>
            <rFont val="Segoe UI"/>
            <family val="2"/>
          </rPr>
          <t>im BVT Zahlen vertauscht</t>
        </r>
      </text>
    </comment>
    <comment ref="AC60" authorId="1" shapeId="0" xr:uid="{9619CC6F-22D0-47F3-90C7-2E179ABFBEA1}">
      <text>
        <r>
          <rPr>
            <b/>
            <sz val="9"/>
            <color indexed="81"/>
            <rFont val="Segoe UI"/>
            <family val="2"/>
          </rPr>
          <t>im BVT 7,5</t>
        </r>
      </text>
    </comment>
    <comment ref="AC62" authorId="1" shapeId="0" xr:uid="{34367143-4E2D-40AD-9995-CDD6F5E25FFF}">
      <text>
        <r>
          <rPr>
            <b/>
            <sz val="9"/>
            <color indexed="81"/>
            <rFont val="Segoe UI"/>
            <family val="2"/>
          </rPr>
          <t>2021: 14,7</t>
        </r>
      </text>
    </comment>
    <comment ref="AB63" authorId="1" shapeId="0" xr:uid="{2DF7E61A-54C9-4675-8D5D-BA5C09F7D7EC}">
      <text>
        <r>
          <rPr>
            <b/>
            <sz val="9"/>
            <color indexed="81"/>
            <rFont val="Segoe UI"/>
            <family val="2"/>
          </rPr>
          <t>Kultur 22 neu</t>
        </r>
      </text>
    </comment>
    <comment ref="L69" authorId="0" shapeId="0" xr:uid="{253AFDF4-5851-4F3B-81AE-871E2D86E61F}">
      <text>
        <r>
          <rPr>
            <b/>
            <sz val="9"/>
            <color indexed="81"/>
            <rFont val="Segoe UI"/>
            <family val="2"/>
          </rPr>
          <t xml:space="preserve">alle nicht in BVT drin
</t>
        </r>
      </text>
    </comment>
    <comment ref="L78" authorId="0" shapeId="0" xr:uid="{EE6A14CC-0414-4F0D-9D5D-7F56E98250FA}">
      <text>
        <r>
          <rPr>
            <b/>
            <sz val="9"/>
            <color indexed="81"/>
            <rFont val="Segoe UI"/>
            <family val="2"/>
          </rPr>
          <t>im BVT 9,6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L79" authorId="0" shapeId="0" xr:uid="{F5DA8E1F-6083-4733-9CD1-11460992D054}">
      <text>
        <r>
          <rPr>
            <sz val="9"/>
            <color indexed="81"/>
            <rFont val="Segoe UI"/>
            <family val="2"/>
          </rPr>
          <t>ist in BVT auch so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L84" authorId="0" shapeId="0" xr:uid="{C0362BF1-42C2-4DE8-B83F-762AF9287417}">
      <text>
        <r>
          <rPr>
            <b/>
            <sz val="9"/>
            <color indexed="81"/>
            <rFont val="Segoe UI"/>
            <family val="2"/>
          </rPr>
          <t xml:space="preserve">gleich wie in BVT
</t>
        </r>
      </text>
    </comment>
    <comment ref="AB88" authorId="1" shapeId="0" xr:uid="{DE9D754B-8BB6-4B9B-A7C0-03C7843253DE}">
      <text>
        <r>
          <rPr>
            <b/>
            <sz val="9"/>
            <color indexed="81"/>
            <rFont val="Segoe UI"/>
            <family val="2"/>
          </rPr>
          <t>Kultur 22 neu</t>
        </r>
      </text>
    </comment>
    <comment ref="AB89" authorId="1" shapeId="0" xr:uid="{8D835F58-F328-4FD1-A06D-AF104BBA56C2}">
      <text>
        <r>
          <rPr>
            <b/>
            <sz val="9"/>
            <color indexed="81"/>
            <rFont val="Segoe UI"/>
            <family val="2"/>
          </rPr>
          <t>Kultur 22 neu</t>
        </r>
      </text>
    </comment>
    <comment ref="AB90" authorId="1" shapeId="0" xr:uid="{FF6C6C8E-83B8-4F17-A01A-A5A304F98DC2}">
      <text>
        <r>
          <rPr>
            <b/>
            <sz val="9"/>
            <color indexed="81"/>
            <rFont val="Segoe UI"/>
            <family val="2"/>
          </rPr>
          <t>Kultur 22 neu</t>
        </r>
      </text>
    </comment>
    <comment ref="AB91" authorId="1" shapeId="0" xr:uid="{B2C28293-4D60-49A4-9E9D-E8FAC60E1756}">
      <text>
        <r>
          <rPr>
            <b/>
            <sz val="9"/>
            <color indexed="81"/>
            <rFont val="Segoe UI"/>
            <family val="2"/>
          </rPr>
          <t>Kultur 22 neu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Schmücker, Rebekka (LfL)</author>
    <author>Hippich, Laura (LfL)</author>
  </authors>
  <commentList>
    <comment ref="BW3" authorId="0" shapeId="0" xr:uid="{757482A5-4815-4EC1-BCBC-A822D63AD37B}">
      <text>
        <r>
          <rPr>
            <b/>
            <sz val="9"/>
            <color indexed="81"/>
            <rFont val="Segoe UI"/>
            <family val="2"/>
          </rPr>
          <t>Ferkel der Zuchtsauen</t>
        </r>
      </text>
    </comment>
    <comment ref="A4" authorId="1" shapeId="0" xr:uid="{DC3FBE53-6915-49E4-8D0B-F5FA9F0D7C74}">
      <text>
        <r>
          <rPr>
            <sz val="9"/>
            <color indexed="81"/>
            <rFont val="Segoe UI"/>
            <family val="2"/>
          </rPr>
          <t>Universal steht nicht zur Auswahl zur Verfügung --&gt; Programm nicht relevant für Betriebe mit Universalmast</t>
        </r>
      </text>
    </comment>
    <comment ref="Z10" authorId="0" shapeId="0" xr:uid="{4E18F460-A962-4A7F-B336-CCF6409AC7AE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" authorId="0" shapeId="0" xr:uid="{36A89ED2-0FDB-4B80-B023-C9306D0CD84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22" authorId="0" shapeId="0" xr:uid="{6C76B41C-837F-472E-9DBE-50DBF71B8C5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22" authorId="0" shapeId="0" xr:uid="{12819656-4431-4DC1-A57E-659D49913641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34" authorId="0" shapeId="0" xr:uid="{342CB3FC-6D6C-421F-A388-A1E826C3DCB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34" authorId="0" shapeId="0" xr:uid="{09169C7C-FF9B-46DD-86A6-FFD09EB69A4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46" authorId="0" shapeId="0" xr:uid="{4E34049C-A895-4F59-B390-785B14889A3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46" authorId="0" shapeId="0" xr:uid="{BF72D4DF-F7A6-4A47-B6F6-8E063C6F44B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58" authorId="0" shapeId="0" xr:uid="{0937D73A-DC20-4930-80A2-68FBADF8D4D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58" authorId="0" shapeId="0" xr:uid="{77449E71-E681-4407-98CE-CB63B31B4BF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72" authorId="0" shapeId="0" xr:uid="{05C58EF8-CC1D-432A-9ADB-B6B5B69E8326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72" authorId="0" shapeId="0" xr:uid="{11FF724A-ABAA-45F4-BDD6-BB179276438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81" authorId="0" shapeId="0" xr:uid="{FB96B925-44E2-4ACE-8211-08823E0B0620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81" authorId="0" shapeId="0" xr:uid="{795C748B-355E-4032-B6DE-4BFBA56FF78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0" authorId="0" shapeId="0" xr:uid="{0E7441AC-F1ED-42F4-BF6B-5F1023318AA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0" authorId="0" shapeId="0" xr:uid="{358F2271-7256-4026-BC5B-BDD2A35434C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9" authorId="0" shapeId="0" xr:uid="{413A345F-BDD7-4B53-8DD4-6F8F07BAC14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9" authorId="0" shapeId="0" xr:uid="{0D9604A9-AC1D-43DE-B175-AAB194A83FC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108" authorId="0" shapeId="0" xr:uid="{61B2CA1D-3085-4571-847D-6BC658915893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8" authorId="0" shapeId="0" xr:uid="{5BC3E1CC-8770-4B52-9C31-E73A9592847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B118" authorId="0" shapeId="0" xr:uid="{89CB60F9-0476-4F4B-8418-4163919DAB78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  <comment ref="B136" authorId="0" shapeId="0" xr:uid="{B6DDE748-2858-488A-A3BF-0230B104469C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Schmücker, Rebekka (LfL)</author>
  </authors>
  <commentList>
    <comment ref="BW3" authorId="0" shapeId="0" xr:uid="{D7F814A3-A3FB-493A-A5C9-4E9AA096BCB8}">
      <text>
        <r>
          <rPr>
            <b/>
            <sz val="9"/>
            <color indexed="81"/>
            <rFont val="Segoe UI"/>
            <family val="2"/>
          </rPr>
          <t>Ferkel der Zuchtsauen</t>
        </r>
      </text>
    </comment>
    <comment ref="Z10" authorId="0" shapeId="0" xr:uid="{55A993A9-B11D-4C7F-B58D-B35364FAE51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" authorId="0" shapeId="0" xr:uid="{188741FC-AB59-4470-82B0-C3B82319A318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22" authorId="0" shapeId="0" xr:uid="{D126631D-E073-4D32-A362-9A304B3A276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22" authorId="0" shapeId="0" xr:uid="{73A110EB-074A-4BFB-BD1C-D773D51C0801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34" authorId="0" shapeId="0" xr:uid="{85C81E20-BA24-4E3D-A29D-5BE02D51A208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34" authorId="0" shapeId="0" xr:uid="{07427644-8E1B-4C2E-B682-4AAB60BC02D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46" authorId="0" shapeId="0" xr:uid="{9E0D1E6C-723F-4301-8F91-F0269251115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46" authorId="0" shapeId="0" xr:uid="{B76DEDAD-919C-4533-9443-FD905C38ABF5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58" authorId="0" shapeId="0" xr:uid="{33997E5C-0A02-441B-A904-0361EA9FC19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58" authorId="0" shapeId="0" xr:uid="{82F77794-B259-4A63-B181-15CD8F4160EF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72" authorId="0" shapeId="0" xr:uid="{4FE55AD5-A9AC-4465-B589-F0D26E6F844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72" authorId="0" shapeId="0" xr:uid="{CA825083-2F73-4C74-9DDD-605D167D7591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81" authorId="0" shapeId="0" xr:uid="{A16047D9-985E-4EAA-B268-0B03F83780C0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81" authorId="0" shapeId="0" xr:uid="{1206F94A-CEFD-4E22-B52D-E66359022720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0" authorId="0" shapeId="0" xr:uid="{CB1854FF-5D63-4E40-B5F9-81742961A33F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0" authorId="0" shapeId="0" xr:uid="{9732F1BD-37FB-4A07-957F-3A71A975C738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9" authorId="0" shapeId="0" xr:uid="{99F778A8-0010-4F5D-8EF6-1AB291D15AC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9" authorId="0" shapeId="0" xr:uid="{CB39C9E6-6A9A-4A2D-ACE0-CAC6673A177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108" authorId="0" shapeId="0" xr:uid="{1F595F3D-DD1C-4D7B-BEC3-04D5DB5D92B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8" authorId="0" shapeId="0" xr:uid="{CCF755B4-12B5-446D-924B-2205F46C838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B118" authorId="0" shapeId="0" xr:uid="{9636B5B2-E45A-43CB-8764-9A9A2E39C63A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  <comment ref="B136" authorId="0" shapeId="0" xr:uid="{8AB45171-0A6B-4357-B9B2-3CFD7984122A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Schmücker, Rebekka (LfL)</author>
  </authors>
  <commentList>
    <comment ref="BW3" authorId="0" shapeId="0" xr:uid="{44780481-F527-48A5-B37F-A1EA73C77790}">
      <text>
        <r>
          <rPr>
            <b/>
            <sz val="9"/>
            <color indexed="81"/>
            <rFont val="Segoe UI"/>
            <family val="2"/>
          </rPr>
          <t>Ferkel der Zuchtsauen</t>
        </r>
      </text>
    </comment>
    <comment ref="Z10" authorId="0" shapeId="0" xr:uid="{053C13F2-1AC7-43F3-A713-F95BF215A4B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" authorId="0" shapeId="0" xr:uid="{EDB8005F-1431-4946-9510-0A51A7B95DC2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22" authorId="0" shapeId="0" xr:uid="{36CE5B2F-0DBF-4880-882F-83B62707F591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22" authorId="0" shapeId="0" xr:uid="{E90A5445-B2E1-4DD5-B45F-A004E23298A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34" authorId="0" shapeId="0" xr:uid="{9CE53E8E-3586-4AB2-95F8-7FECF537E61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34" authorId="0" shapeId="0" xr:uid="{FEFA7F9A-0613-4051-8B6B-6E7C587831A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46" authorId="0" shapeId="0" xr:uid="{C35B636D-DFAC-4CD3-82DC-45FECBC7D9C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46" authorId="0" shapeId="0" xr:uid="{135EB85D-DA0A-420A-9547-20535FF03F6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58" authorId="0" shapeId="0" xr:uid="{FB01FF2E-3054-4B65-BFAB-613839ABDFF5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58" authorId="0" shapeId="0" xr:uid="{53D2E689-EDCE-402A-B234-16D491B1683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72" authorId="0" shapeId="0" xr:uid="{CEA6A06B-A568-45D4-9F7F-DD181B92D3F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72" authorId="0" shapeId="0" xr:uid="{5AD4B7F7-6008-4A43-9D6E-487F91335BC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81" authorId="0" shapeId="0" xr:uid="{45EA82BB-15DA-48E0-9A3E-387FFCAFECA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81" authorId="0" shapeId="0" xr:uid="{F4C4DDE1-E83F-4E0F-B248-0128BF1D554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0" authorId="0" shapeId="0" xr:uid="{9AD1E017-EB2C-45AB-8B8B-FC67DAEF78FF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0" authorId="0" shapeId="0" xr:uid="{6E7CBE1B-CE28-4F12-B32A-EE516A8AF44F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9" authorId="0" shapeId="0" xr:uid="{3C5B8E22-9A93-4E00-A2A0-67EA85E9A3D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9" authorId="0" shapeId="0" xr:uid="{0C1A1DED-1D23-47F1-9B7E-922D59E3919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108" authorId="0" shapeId="0" xr:uid="{6052E3E5-793E-44ED-AD1B-1A2DDA006B38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8" authorId="0" shapeId="0" xr:uid="{74655E67-B3FD-4C20-B361-AE112B8E02E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B118" authorId="0" shapeId="0" xr:uid="{C3257C42-4254-452B-9793-AF8AD79F4324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  <comment ref="B136" authorId="0" shapeId="0" xr:uid="{16CCC7F2-4491-4804-A08F-24C557F41940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Schmücker, Rebekka (LfL)</author>
  </authors>
  <commentList>
    <comment ref="BW3" authorId="0" shapeId="0" xr:uid="{2F36B059-9A06-4495-908E-3440DEEF0D0B}">
      <text>
        <r>
          <rPr>
            <b/>
            <sz val="9"/>
            <color indexed="81"/>
            <rFont val="Segoe UI"/>
            <family val="2"/>
          </rPr>
          <t>Ferkel der Zuchtsauen</t>
        </r>
      </text>
    </comment>
    <comment ref="Z10" authorId="0" shapeId="0" xr:uid="{CDEDF058-3BFD-4573-8C3E-FA4A434F2FA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" authorId="0" shapeId="0" xr:uid="{A6B02FA0-6C77-4D19-9FC9-BE8DFC6B09E2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22" authorId="0" shapeId="0" xr:uid="{152A9D5E-5E67-4856-8AAD-4F96CBE3A873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22" authorId="0" shapeId="0" xr:uid="{9BCD1458-A223-40D9-ACFF-7F0E3391B3C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34" authorId="0" shapeId="0" xr:uid="{68857AA0-0AC3-4602-A597-EAFA6151D2E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34" authorId="0" shapeId="0" xr:uid="{42E4F7D3-09F4-4EFC-9D14-1B05DA076A4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46" authorId="0" shapeId="0" xr:uid="{F3CF89B8-A3D8-4503-ADAA-2D9A003A784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46" authorId="0" shapeId="0" xr:uid="{E4D9996F-20B6-4732-AAA1-7201D0FF11FE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58" authorId="0" shapeId="0" xr:uid="{1DC9BDB2-1254-4A43-8064-916698C9F354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58" authorId="0" shapeId="0" xr:uid="{1A7F083D-15D0-4283-8AD3-FA3DB943468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72" authorId="0" shapeId="0" xr:uid="{933369FF-8F7A-4033-9CF0-165ED21825BB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72" authorId="0" shapeId="0" xr:uid="{3C1BADC2-BC2A-4BA6-9DD2-BDA48980C4C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81" authorId="0" shapeId="0" xr:uid="{92A2EB1F-F143-4DD3-8992-91C446419BE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81" authorId="0" shapeId="0" xr:uid="{BFA8E51E-56FB-4233-90D9-93519B9E3447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0" authorId="0" shapeId="0" xr:uid="{7EF114EF-B350-4F2F-B830-D8B0CE69925F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0" authorId="0" shapeId="0" xr:uid="{046E6804-3E21-4803-889B-8E4CEE588396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99" authorId="0" shapeId="0" xr:uid="{8619C3B8-D581-428C-B10B-831CAD462A3A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99" authorId="0" shapeId="0" xr:uid="{5E1E785C-7852-4DA2-9C30-25236B78830C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Z108" authorId="0" shapeId="0" xr:uid="{971CCC6F-4511-4AB1-BEF0-278D753C8239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AJ108" authorId="0" shapeId="0" xr:uid="{6D9BC589-C69A-4DA5-A27B-FE3D53CF171D}">
      <text>
        <r>
          <rPr>
            <sz val="9"/>
            <color indexed="81"/>
            <rFont val="Segoe UI"/>
            <family val="2"/>
          </rPr>
          <t xml:space="preserve">Infotext:
hierbei handelt es sich um den durchschnittlichen Stickstoff/Rohproteingehalt, der im mittel der gesamten Mastphase benötigt wird. Zu Beginn der Mast sind höhere Nährstoffgehalte erforderlich als zum Ende der Mast. Diese Bewegen sich im Rahmen der nachfolgend angegebenen Gehalte.
</t>
        </r>
      </text>
    </comment>
    <comment ref="B118" authorId="0" shapeId="0" xr:uid="{A91D3C36-712A-4A65-BCD8-A83035BECD7E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  <comment ref="B136" authorId="0" shapeId="0" xr:uid="{4C94113F-031D-457E-9648-DFAE7FA86431}">
      <text>
        <r>
          <rPr>
            <b/>
            <sz val="9"/>
            <color indexed="81"/>
            <rFont val="Segoe UI"/>
            <family val="2"/>
          </rPr>
          <t>Ferkel mit 450 g TZ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<sst xmlns="http://schemas.openxmlformats.org/spreadsheetml/2006/main" count="7311" uniqueCount="820">
  <si>
    <t>PLZ/Ort:</t>
  </si>
  <si>
    <t>N</t>
  </si>
  <si>
    <t>P2O5</t>
  </si>
  <si>
    <t>K2O</t>
  </si>
  <si>
    <t>Betrieb</t>
  </si>
  <si>
    <t>Straße/Nr.:</t>
  </si>
  <si>
    <t>für Grafik</t>
  </si>
  <si>
    <t>Zukauf</t>
  </si>
  <si>
    <t>je ha</t>
  </si>
  <si>
    <t>Tierhaltung</t>
  </si>
  <si>
    <t>Mittlerer</t>
  </si>
  <si>
    <r>
      <t>P</t>
    </r>
    <r>
      <rPr>
        <vertAlign val="subscript"/>
        <sz val="11"/>
        <rFont val="Calibri"/>
        <family val="2"/>
      </rPr>
      <t>2</t>
    </r>
    <r>
      <rPr>
        <sz val="11"/>
        <rFont val="Calibri"/>
        <family val="2"/>
      </rPr>
      <t>O</t>
    </r>
    <r>
      <rPr>
        <vertAlign val="subscript"/>
        <sz val="11"/>
        <rFont val="Calibri"/>
        <family val="2"/>
      </rPr>
      <t>5</t>
    </r>
    <r>
      <rPr>
        <sz val="11"/>
        <rFont val="Calibri"/>
        <family val="2"/>
      </rPr>
      <t xml:space="preserve"> </t>
    </r>
  </si>
  <si>
    <t>Jahresbestand</t>
  </si>
  <si>
    <t>Anzahl</t>
  </si>
  <si>
    <t>Verkauf</t>
  </si>
  <si>
    <t>Betriebsnr.:</t>
  </si>
  <si>
    <t>Name:</t>
  </si>
  <si>
    <t>je Tier</t>
  </si>
  <si>
    <t>Nährstoffauscheidung</t>
  </si>
  <si>
    <t>Nährstoffabfuhr je dt Lebendgewicht</t>
  </si>
  <si>
    <t>ha</t>
  </si>
  <si>
    <t>Summe</t>
  </si>
  <si>
    <t>Berechnungsergebnis - Nährstoffe in kg</t>
  </si>
  <si>
    <t>Sommerfuttergerste</t>
  </si>
  <si>
    <t>Hafer</t>
  </si>
  <si>
    <t>Triticale</t>
  </si>
  <si>
    <t xml:space="preserve">Körnermais </t>
  </si>
  <si>
    <t>Sojabohnen</t>
  </si>
  <si>
    <t>Backabfälle</t>
  </si>
  <si>
    <t>Buttermilch</t>
  </si>
  <si>
    <t>DL-Methionin</t>
  </si>
  <si>
    <t>Kartoffeleiweiß</t>
  </si>
  <si>
    <t>Lignozellulose</t>
  </si>
  <si>
    <t>L-Lysin-HCl</t>
  </si>
  <si>
    <t>L-Threonin</t>
  </si>
  <si>
    <t>Magermilch</t>
  </si>
  <si>
    <t>Monokalziumphosphat</t>
  </si>
  <si>
    <t>Sauermolke</t>
  </si>
  <si>
    <t>Sojaschalen</t>
  </si>
  <si>
    <t>Aug</t>
  </si>
  <si>
    <t>Sep</t>
  </si>
  <si>
    <t>Okt</t>
  </si>
  <si>
    <t>Nov</t>
  </si>
  <si>
    <t>Dez</t>
  </si>
  <si>
    <t>Jul</t>
  </si>
  <si>
    <t>Jan</t>
  </si>
  <si>
    <t>Feb</t>
  </si>
  <si>
    <t>Mrz</t>
  </si>
  <si>
    <t>Apr</t>
  </si>
  <si>
    <t>Mai</t>
  </si>
  <si>
    <t>Jun</t>
  </si>
  <si>
    <t>Zwischen-</t>
  </si>
  <si>
    <t>frucht</t>
  </si>
  <si>
    <t>Nährstoffausscheidung brutto (kg)</t>
  </si>
  <si>
    <t>Grünland</t>
  </si>
  <si>
    <t>fruchtgruppe</t>
  </si>
  <si>
    <t>Sommerweizen</t>
  </si>
  <si>
    <t>Hartweizen (Durum)</t>
  </si>
  <si>
    <t>Raps</t>
  </si>
  <si>
    <t xml:space="preserve">Sonnenblumen </t>
  </si>
  <si>
    <t>Kleegras (Kleeanteil 50 %)</t>
  </si>
  <si>
    <t>Luzernegras (Luz.anteil 50 %)</t>
  </si>
  <si>
    <t xml:space="preserve">tatsächlich </t>
  </si>
  <si>
    <t xml:space="preserve"> </t>
  </si>
  <si>
    <t>Rp</t>
  </si>
  <si>
    <t>Ertrag</t>
  </si>
  <si>
    <t>dt/ha</t>
  </si>
  <si>
    <t>Roh-</t>
  </si>
  <si>
    <t>protein</t>
  </si>
  <si>
    <t>%</t>
  </si>
  <si>
    <t xml:space="preserve">Fläche </t>
  </si>
  <si>
    <t>gesamt</t>
  </si>
  <si>
    <t>davon Futter</t>
  </si>
  <si>
    <t xml:space="preserve">Haupt- </t>
  </si>
  <si>
    <t xml:space="preserve">Eigene </t>
  </si>
  <si>
    <t xml:space="preserve"> Bemerkung</t>
  </si>
  <si>
    <t>Anrechenbare N-Menge bei der Düngebedarfsermittlung (fachlich) in kg N/ha (= N-Wirkung Pflanzen im Anwendungsjahr)</t>
  </si>
  <si>
    <t>P</t>
  </si>
  <si>
    <t>K</t>
  </si>
  <si>
    <t>Rohpr.</t>
  </si>
  <si>
    <t>% TM</t>
  </si>
  <si>
    <t>falls</t>
  </si>
  <si>
    <t>bekannt</t>
  </si>
  <si>
    <t xml:space="preserve">Futter </t>
  </si>
  <si>
    <t>N (kg)</t>
  </si>
  <si>
    <t>Summe Betrieb kg N</t>
  </si>
  <si>
    <t>Mittel Betrieb % N-Wirkung</t>
  </si>
  <si>
    <t>N-Wirkung (zur Hauptfrucht) in kg/ha</t>
  </si>
  <si>
    <t xml:space="preserve"> Faustzahlen</t>
  </si>
  <si>
    <t>Jahr:</t>
  </si>
  <si>
    <t>Zuchtsauen (ab Belegen) mit 22 Ferkel bis 28 kg, N-/P-red.</t>
  </si>
  <si>
    <t>Zuchtsauen (ab Belegen) mit 22 Ferkel bis 28 kg, stark N-/P-red.</t>
  </si>
  <si>
    <t>Zuchtsauen (ab Belegen) mit 25 Ferkel bis 28 kg, N-/P-red.</t>
  </si>
  <si>
    <t>Zuchtsauen (ab Belegen) mit 25 Ferkel bis 28 kg, stark N-/P-red.</t>
  </si>
  <si>
    <t>Zuchtsauen (ab Belegen) mit 28 Ferkel bis 28 kg, N-/P-red.</t>
  </si>
  <si>
    <t>Zuchtsauen (ab Belegen) mit 28 Ferkel bis 28 kg, stark N-/P-red.</t>
  </si>
  <si>
    <t>Ferkel von 8 bis 28 kg, 450 g TZ, N-/P-red.</t>
  </si>
  <si>
    <t>Ferkel von 8 bis 28 kg, 450 g TZ, stark N-/P-red.</t>
  </si>
  <si>
    <t>Ferkel von 8 bis 28 kg, 500 g TZ, N-/P-red.</t>
  </si>
  <si>
    <t>Ferkel von 8 bis 28 kg, 500 g TZ, stark N-/P-red.</t>
  </si>
  <si>
    <t>Mastschweine (700 g TZ), N-/P-red.</t>
  </si>
  <si>
    <t>Mastschweine (700 g TZ), stark N-/P-red.</t>
  </si>
  <si>
    <t>Mastschweine (750 g TZ), N-/P-red.</t>
  </si>
  <si>
    <t>Mastschweine (750 g TZ), stark N-/P-red.</t>
  </si>
  <si>
    <t>Mastschweine (850 g TZ), N-/P-red.</t>
  </si>
  <si>
    <t>Mastschweine (850 g TZ), stark N-/P-red.</t>
  </si>
  <si>
    <t>Mastschweine (950 g TZ), N-/P-red.</t>
  </si>
  <si>
    <t>Mastschweine (950 g TZ), stark N-/P-red.</t>
  </si>
  <si>
    <t>Jungebermast, 850 g TZ (w:m=1:1), N-/P-red.</t>
  </si>
  <si>
    <t>Jungebermast, 850 g TZ (w:m=1:1), stark N-/P-red.</t>
  </si>
  <si>
    <t>Jungebermast, 900 g TZ (Eber=100%), N-/P-red.</t>
  </si>
  <si>
    <t>Jungebermast, 900 g TZ (Eber=100%), stark N-/P-red.</t>
  </si>
  <si>
    <t>Weibliche, 800 g TZ (Weibliche 100 %), N-/P-red.</t>
  </si>
  <si>
    <t>Weibliche, 800 g TZ (Weibliche 100 %), stark N-/P-red.</t>
  </si>
  <si>
    <t>Zuchteber</t>
  </si>
  <si>
    <t>Alleinfutter Jungsau</t>
  </si>
  <si>
    <t>Altbrot</t>
  </si>
  <si>
    <t>Biertreber, siliert</t>
  </si>
  <si>
    <t>Ca-Propionat</t>
  </si>
  <si>
    <t>Futterharnstoff</t>
  </si>
  <si>
    <t>Kartoffelschälabfälle, gedämpft</t>
  </si>
  <si>
    <t>Kartoffelschlempe, frisch</t>
  </si>
  <si>
    <t>Natriumbikarbonat</t>
  </si>
  <si>
    <t>Propionsäure</t>
  </si>
  <si>
    <t>Propylenglykol</t>
  </si>
  <si>
    <t>Rübenkleinteile</t>
  </si>
  <si>
    <t>Tryptophan</t>
  </si>
  <si>
    <t>Viehsalz</t>
  </si>
  <si>
    <t>Winterroggen</t>
  </si>
  <si>
    <t>Winterweizen A/B-Sorte</t>
  </si>
  <si>
    <t>Nährstoffgehalt kg/dt in FM</t>
  </si>
  <si>
    <t>FM</t>
  </si>
  <si>
    <t>TS</t>
  </si>
  <si>
    <t>kg/dt FM</t>
  </si>
  <si>
    <t xml:space="preserve">Jungsauenaufzucht, 28-95 kg, N-/P-red. </t>
  </si>
  <si>
    <t>Jungsaueneingliederung, 95-135 kg, N-/P-red.</t>
  </si>
  <si>
    <t>TM</t>
  </si>
  <si>
    <t xml:space="preserve"> --</t>
  </si>
  <si>
    <t xml:space="preserve"> +++Getreide+++ </t>
  </si>
  <si>
    <t>Winterweizen C-Sorte</t>
  </si>
  <si>
    <t>Winterweizen E-Sorte</t>
  </si>
  <si>
    <t>Winterbrauweizen</t>
  </si>
  <si>
    <t>Weizenstroh</t>
  </si>
  <si>
    <t xml:space="preserve">Wintergerste </t>
  </si>
  <si>
    <t>Winterbraugerste</t>
  </si>
  <si>
    <t>Sommerbraugerste</t>
  </si>
  <si>
    <t>Gerstenstroh</t>
  </si>
  <si>
    <t>Sommerroggen</t>
  </si>
  <si>
    <t>Roggenstroh</t>
  </si>
  <si>
    <t>Haferstroh</t>
  </si>
  <si>
    <t>Dinkel</t>
  </si>
  <si>
    <t>Emmer/Einkorn</t>
  </si>
  <si>
    <t>Buchweizen</t>
  </si>
  <si>
    <t xml:space="preserve"> ++++Körnermais, sonstige Körnernutzung+++ </t>
  </si>
  <si>
    <t>Körnermaisstroh</t>
  </si>
  <si>
    <t>Hirse</t>
  </si>
  <si>
    <t>Amarant</t>
  </si>
  <si>
    <t>Quinoa</t>
  </si>
  <si>
    <t xml:space="preserve"> +++Körnerleguminosen+++</t>
  </si>
  <si>
    <t>Ackerbohnen</t>
  </si>
  <si>
    <t>Erbsen</t>
  </si>
  <si>
    <t>Wicken</t>
  </si>
  <si>
    <t>Lupinen blau</t>
  </si>
  <si>
    <t>Linsen</t>
  </si>
  <si>
    <t xml:space="preserve"> +++Ölfrüchte und Faserpflanzen+++</t>
  </si>
  <si>
    <t>Rübsen</t>
  </si>
  <si>
    <t>Körnersenf</t>
  </si>
  <si>
    <t xml:space="preserve">Öllein, Faserflachs </t>
  </si>
  <si>
    <t>Leindotter</t>
  </si>
  <si>
    <t>Flachs (Faserlein)</t>
  </si>
  <si>
    <t>Hanf</t>
  </si>
  <si>
    <t xml:space="preserve"> +++Hackfrüchte+++</t>
  </si>
  <si>
    <t xml:space="preserve">Kartoffel </t>
  </si>
  <si>
    <t>Zuckerrüben</t>
  </si>
  <si>
    <t>Zuckerrübenblatt</t>
  </si>
  <si>
    <t>Futter-, Runkelrüben</t>
  </si>
  <si>
    <t>Kohl-, Steckrüben</t>
  </si>
  <si>
    <t xml:space="preserve"> +++Mehrschnittiger Feldfutterbau+++ </t>
  </si>
  <si>
    <t>Esparsette</t>
  </si>
  <si>
    <t xml:space="preserve">Ackergras 3-4 Schnitte/Jahr </t>
  </si>
  <si>
    <t>Ackergras 5 Schnitte/Jahr</t>
  </si>
  <si>
    <t>Kleegras (Kleeanteil 30 %)</t>
  </si>
  <si>
    <t>Kleegras (Kleeanteil 70 %)</t>
  </si>
  <si>
    <t>Luzernegras (Luz.anteil 30 %)</t>
  </si>
  <si>
    <t>Luzernegras (Luz.anteil 70 %)</t>
  </si>
  <si>
    <t>Rotklee</t>
  </si>
  <si>
    <t>Luzerne</t>
  </si>
  <si>
    <t xml:space="preserve"> +++Futterpflanzen+++</t>
  </si>
  <si>
    <t>Silomais (32 % TM)</t>
  </si>
  <si>
    <t>CCM</t>
  </si>
  <si>
    <t>Lieschkolbensilage</t>
  </si>
  <si>
    <t>GPS Getreide</t>
  </si>
  <si>
    <t>GPS Lupinen</t>
  </si>
  <si>
    <t>GPS Erbsen/Ackerbohne</t>
  </si>
  <si>
    <t>GPS Sonnenblumen</t>
  </si>
  <si>
    <t xml:space="preserve">GPS Rübsen </t>
  </si>
  <si>
    <t>GPS Wicken</t>
  </si>
  <si>
    <t xml:space="preserve">GPS Raps </t>
  </si>
  <si>
    <t>GPS Winterraps</t>
  </si>
  <si>
    <t xml:space="preserve"> +++Grünland+++</t>
  </si>
  <si>
    <t>Streuwiese</t>
  </si>
  <si>
    <t>1 Schnittnutzung</t>
  </si>
  <si>
    <t>2 Schnittnutzungen</t>
  </si>
  <si>
    <t>3 Schnittnutzungen</t>
  </si>
  <si>
    <t>4 Schnittnutzungen</t>
  </si>
  <si>
    <t>5 Schnittnutzungen</t>
  </si>
  <si>
    <t>6 Schnittnutzungen</t>
  </si>
  <si>
    <t xml:space="preserve"> +++Milch+++</t>
  </si>
  <si>
    <t>Kuhmilch (3,2 % Eiweiß)</t>
  </si>
  <si>
    <t>Kuhmilch (3,4 % Eiweiß)</t>
  </si>
  <si>
    <t>Kuhmilch (3,6 % Eiweiß)</t>
  </si>
  <si>
    <t>Stutenmilch (2,2 % Eiweiß)</t>
  </si>
  <si>
    <t>Ziegenmilch (3,7 % Eiweiß)</t>
  </si>
  <si>
    <t>Schafmilch (5,3 % Eiweiß)</t>
  </si>
  <si>
    <t>Apfeltrester</t>
  </si>
  <si>
    <t>Bierhefe, flüssig</t>
  </si>
  <si>
    <t>Fischmehl</t>
  </si>
  <si>
    <t>Getreideschlempe, frisch (Weizen)</t>
  </si>
  <si>
    <t>Getreideschlempe, getrocknet (Weizen)</t>
  </si>
  <si>
    <t>Haferschälkleie</t>
  </si>
  <si>
    <t>Kartoffelpülpe, siliert</t>
  </si>
  <si>
    <t>Leinextraktionsschrot</t>
  </si>
  <si>
    <t>Leinkuchen</t>
  </si>
  <si>
    <t>Luzernegrünmehl</t>
  </si>
  <si>
    <t>Magermilch, frisch</t>
  </si>
  <si>
    <t>Maiskeimextraktionsschrot</t>
  </si>
  <si>
    <t>Malzkeime</t>
  </si>
  <si>
    <t>Maniok</t>
  </si>
  <si>
    <t>Melasseschnitzel</t>
  </si>
  <si>
    <t>Molke, Permeat</t>
  </si>
  <si>
    <t>Pressschnitzel, siliert</t>
  </si>
  <si>
    <t>Rapsextraktionsschrot</t>
  </si>
  <si>
    <t>Rapskuchen, fettarm</t>
  </si>
  <si>
    <t>Roggengrießkleie</t>
  </si>
  <si>
    <t>Roggenkleie</t>
  </si>
  <si>
    <t>Sojaextraktionsschrot, geschält, 48 % RP</t>
  </si>
  <si>
    <t>Sojaextraktionsschrot, ungeschält, 44 % RP</t>
  </si>
  <si>
    <t>Sonnenblumenextraktionsschrot, teilgeschält</t>
  </si>
  <si>
    <t>Sauermolke, frisch</t>
  </si>
  <si>
    <t>Süßmolke, frisch</t>
  </si>
  <si>
    <t>Trockenschnitzel</t>
  </si>
  <si>
    <t>Weizengrießkleie</t>
  </si>
  <si>
    <t>Weizenkleie</t>
  </si>
  <si>
    <t>Weizennachmehl</t>
  </si>
  <si>
    <t>Zuckerrübenmelasse</t>
  </si>
  <si>
    <t xml:space="preserve"> +++sonstige Futtermittel+++</t>
  </si>
  <si>
    <t>Alleinfutter Schwein, Anfangsmast</t>
  </si>
  <si>
    <t>Alleinfutter Schwein, Endmast</t>
  </si>
  <si>
    <t>Alleinfutter Schwein, Mast</t>
  </si>
  <si>
    <t>Alleinfutter Zuchtsau, tragend</t>
  </si>
  <si>
    <t>Alleinfutter Zuchtsau, säugend</t>
  </si>
  <si>
    <t>Ergänz.futter Aufzuchtferkel, (Anteil 30 %)</t>
  </si>
  <si>
    <t>Ergänz.futter I Schwein, Mast, (Anteil 30 %)</t>
  </si>
  <si>
    <t>Ergänz.futter II Schwein, Mast, 28 % RP</t>
  </si>
  <si>
    <t>Ergänz.futter Jungsau, (Anteil 30 %)</t>
  </si>
  <si>
    <t>Ergänz.futter Saugferkel, (Anteil 100 %)</t>
  </si>
  <si>
    <t>Ergänz.futter Schwein, Mast, (Anteil 20 %)</t>
  </si>
  <si>
    <t>Ergänz.futter Schwein, Mast (30 %)</t>
  </si>
  <si>
    <t>Ergänz.futter Zuchtsau, säugend (Anteil 30 %)</t>
  </si>
  <si>
    <t>Ergänz.futter Zuchtsau, tragend (Anteil 25 %)</t>
  </si>
  <si>
    <t>Fasermix, 20 % Rohfaser</t>
  </si>
  <si>
    <t>Fasermix, 30 % Rohfaser</t>
  </si>
  <si>
    <t>Ferkelaufzuchtfutter I</t>
  </si>
  <si>
    <t>Ferkelaufzuchtfutter II</t>
  </si>
  <si>
    <t>Futtersäure</t>
  </si>
  <si>
    <t>Futterzucker</t>
  </si>
  <si>
    <t>Karottentrester</t>
  </si>
  <si>
    <t>Kartoffelflocken</t>
  </si>
  <si>
    <t>Kartoffelstärke</t>
  </si>
  <si>
    <t>Kohlensaurer Kalk</t>
  </si>
  <si>
    <t>Lab-/Süßmolke</t>
  </si>
  <si>
    <t>Futteröl</t>
  </si>
  <si>
    <t>Magermilchpulver</t>
  </si>
  <si>
    <t>Maiskornsilage</t>
  </si>
  <si>
    <t>Maisschlempe, trocken</t>
  </si>
  <si>
    <t>Mineralfutter Ferkel 4 AS (4 %)</t>
  </si>
  <si>
    <t>Mineralfutter Schwein, Anfangsmast</t>
  </si>
  <si>
    <t>Mineralfutter Schwein, Endmast</t>
  </si>
  <si>
    <t>Mineralfutter Zuchtsau, säugend (3,0 %)</t>
  </si>
  <si>
    <t>Mineralfutter Zuchtsau, tragend (2,5 %)</t>
  </si>
  <si>
    <t>Futterfett</t>
  </si>
  <si>
    <t>Molkenpulver (Labmolke)</t>
  </si>
  <si>
    <t>Glyzerin (roh, rein)</t>
  </si>
  <si>
    <t>Sauermilcherzeugnisse (Joghurt,Quark)</t>
  </si>
  <si>
    <t>Sojakuchen, 8 % Rohfett</t>
  </si>
  <si>
    <t>Vollmilchergänzer</t>
  </si>
  <si>
    <t>Vitaminkonzentrat</t>
  </si>
  <si>
    <t>% FM</t>
  </si>
  <si>
    <t>in TM</t>
  </si>
  <si>
    <t>TM berechnet</t>
  </si>
  <si>
    <t>Umrechnung:</t>
  </si>
  <si>
    <t xml:space="preserve">Hauptfrucht </t>
  </si>
  <si>
    <t>TS*</t>
  </si>
  <si>
    <t>der</t>
  </si>
  <si>
    <t>Rohpr.*</t>
  </si>
  <si>
    <r>
      <t>P</t>
    </r>
    <r>
      <rPr>
        <vertAlign val="subscript"/>
        <sz val="10"/>
        <rFont val="Calibri"/>
        <family val="2"/>
      </rPr>
      <t>2</t>
    </r>
    <r>
      <rPr>
        <sz val="10"/>
        <rFont val="Calibri"/>
        <family val="2"/>
      </rPr>
      <t>O</t>
    </r>
    <r>
      <rPr>
        <vertAlign val="subscript"/>
        <sz val="10"/>
        <rFont val="Calibri"/>
        <family val="2"/>
      </rPr>
      <t>5</t>
    </r>
    <r>
      <rPr>
        <sz val="10"/>
        <rFont val="Calibri"/>
        <family val="2"/>
      </rPr>
      <t xml:space="preserve"> </t>
    </r>
  </si>
  <si>
    <t>Rp %</t>
  </si>
  <si>
    <t>Nährstoffgehalt</t>
  </si>
  <si>
    <t>Rohproteingehalt</t>
  </si>
  <si>
    <t>Trockensub.</t>
  </si>
  <si>
    <t>RP TM</t>
  </si>
  <si>
    <t>Menge</t>
  </si>
  <si>
    <t>% in der FM</t>
  </si>
  <si>
    <t>Rohprotein</t>
  </si>
  <si>
    <t>Summe Betrieb</t>
  </si>
  <si>
    <t>dt FM</t>
  </si>
  <si>
    <t>kg/dt</t>
  </si>
  <si>
    <t xml:space="preserve">Zukauf Futtermittel </t>
  </si>
  <si>
    <t>Nur für Mastschweinebetriebe</t>
  </si>
  <si>
    <t>Futtereinsatz:</t>
  </si>
  <si>
    <t>Zuwachs:</t>
  </si>
  <si>
    <t>Rp bei 88 % TS</t>
  </si>
  <si>
    <t>% über stark np möglich</t>
  </si>
  <si>
    <t>Fütterung</t>
  </si>
  <si>
    <t>n</t>
  </si>
  <si>
    <t>p</t>
  </si>
  <si>
    <t>summe</t>
  </si>
  <si>
    <t xml:space="preserve">Berechnung des N-Gehalts aus dem </t>
  </si>
  <si>
    <t>angegebenen Rohprotein % TM:</t>
  </si>
  <si>
    <t xml:space="preserve">angegebener RP-Gehalt % in TM / 6,25 </t>
  </si>
  <si>
    <t xml:space="preserve"> = Stickstoffgehalt in kg/dt FM</t>
  </si>
  <si>
    <t xml:space="preserve"> * angegebene TM in % / 100 </t>
  </si>
  <si>
    <t xml:space="preserve">Weizen Umrechnungsfaktor 5,7 statt 6,25 </t>
  </si>
  <si>
    <t xml:space="preserve">Berechnung des Rohprotein % TM aus </t>
  </si>
  <si>
    <t>dem angegebenen Stickstoffgehalt in FM:</t>
  </si>
  <si>
    <t xml:space="preserve">Stickstoffgehalt in kg/dt FM * 6,25 </t>
  </si>
  <si>
    <t xml:space="preserve"> = Rohprotein % TM</t>
  </si>
  <si>
    <t xml:space="preserve">Zuchtsauen (ab Belegen) mit 22 Ferkel bis 8 kg, N-/P-red. </t>
  </si>
  <si>
    <t>Zuchtsauen (ab Belegen) mit 22 Ferkel bis 8 kg, stark N-/P-red.</t>
  </si>
  <si>
    <t xml:space="preserve">Zuchtsauen (ab Belegen) mit 25 Ferkel bis 8 kg, N-/P-red. </t>
  </si>
  <si>
    <t xml:space="preserve">Zuchtsauen (ab Belegen) mit 25 Ferkel bis 8 kg, stark N-/P-red. </t>
  </si>
  <si>
    <t xml:space="preserve">Zuchtsauen (ab Belegen) mit 28 Ferkel bis 8 kg, N-/P-red. </t>
  </si>
  <si>
    <t xml:space="preserve">Zuchtsauen (ab Belegen) mit 28 Ferkel bis 8 kg, stark N-/P-red. </t>
  </si>
  <si>
    <t xml:space="preserve">Angaben zur Flächennutzung </t>
  </si>
  <si>
    <t>Verkauf/Abgang</t>
  </si>
  <si>
    <t>Futteraufwand:</t>
  </si>
  <si>
    <t>oder % in der FM</t>
  </si>
  <si>
    <t>% geringer bei stark np</t>
  </si>
  <si>
    <t>davon Zukauf:</t>
  </si>
  <si>
    <t>davon eigenerzeugt:</t>
  </si>
  <si>
    <t>Auswertung der Eingaben:</t>
  </si>
  <si>
    <t>ERGEBNIS: Nährstoffausscheidung in der Schweinehaltung je mittlerer Jahresbestand</t>
  </si>
  <si>
    <t>Anzahl Tiere</t>
  </si>
  <si>
    <t>Tiere</t>
  </si>
  <si>
    <t>kg LG</t>
  </si>
  <si>
    <t>* falls bekannt (bei keiner Angabe werden die Basisdaten verwendet)</t>
  </si>
  <si>
    <t>LF nach DüV:</t>
  </si>
  <si>
    <t>dt TM</t>
  </si>
  <si>
    <t>Basisdaten 2021</t>
  </si>
  <si>
    <t>Hauptfrüchte, die in der oberen Maske nicht eingegeben werden können, bitte hier eingeben.</t>
  </si>
  <si>
    <r>
      <t>Umrechnung P auf P</t>
    </r>
    <r>
      <rPr>
        <vertAlign val="subscript"/>
        <sz val="8"/>
        <color theme="1"/>
        <rFont val="Calibri"/>
        <family val="2"/>
        <scheme val="minor"/>
      </rPr>
      <t>2</t>
    </r>
    <r>
      <rPr>
        <sz val="8"/>
        <color theme="1"/>
        <rFont val="Calibri"/>
        <family val="2"/>
        <scheme val="minor"/>
      </rPr>
      <t>O</t>
    </r>
    <r>
      <rPr>
        <vertAlign val="subscript"/>
        <sz val="8"/>
        <color theme="1"/>
        <rFont val="Calibri"/>
        <family val="2"/>
        <scheme val="minor"/>
      </rPr>
      <t>5</t>
    </r>
    <r>
      <rPr>
        <sz val="8"/>
        <color theme="1"/>
        <rFont val="Calibri"/>
        <family val="2"/>
        <scheme val="minor"/>
      </rPr>
      <t>:</t>
    </r>
  </si>
  <si>
    <r>
      <t>P-Gehalt * 2,291 = P</t>
    </r>
    <r>
      <rPr>
        <vertAlign val="subscript"/>
        <sz val="8"/>
        <color theme="1"/>
        <rFont val="Calibri"/>
        <family val="2"/>
        <scheme val="minor"/>
      </rPr>
      <t>2</t>
    </r>
    <r>
      <rPr>
        <sz val="8"/>
        <color theme="1"/>
        <rFont val="Calibri"/>
        <family val="2"/>
        <scheme val="minor"/>
      </rPr>
      <t>O</t>
    </r>
    <r>
      <rPr>
        <vertAlign val="subscript"/>
        <sz val="8"/>
        <color theme="1"/>
        <rFont val="Calibri"/>
        <family val="2"/>
        <scheme val="minor"/>
      </rPr>
      <t>5</t>
    </r>
    <r>
      <rPr>
        <sz val="8"/>
        <color theme="1"/>
        <rFont val="Calibri"/>
        <family val="2"/>
        <scheme val="minor"/>
      </rPr>
      <t>-Gehalt</t>
    </r>
  </si>
  <si>
    <t>FM = Frischmasse, TM = Trockenmasse, TS = Trockensubstanz (TM und TS ist dasselbe)</t>
  </si>
  <si>
    <t>RP</t>
  </si>
  <si>
    <t>kg</t>
  </si>
  <si>
    <t>je dt/LG</t>
  </si>
  <si>
    <t xml:space="preserve">kg/kg </t>
  </si>
  <si>
    <t>Anfall</t>
  </si>
  <si>
    <t>Gülle</t>
  </si>
  <si>
    <t>Jauche</t>
  </si>
  <si>
    <t>Stroh</t>
  </si>
  <si>
    <t>Mist</t>
  </si>
  <si>
    <t>Tierart</t>
  </si>
  <si>
    <t>GV</t>
  </si>
  <si>
    <t>m³</t>
  </si>
  <si>
    <t>gering</t>
  </si>
  <si>
    <t>mittel</t>
  </si>
  <si>
    <t>hoch</t>
  </si>
  <si>
    <t>TS in %</t>
  </si>
  <si>
    <r>
      <t>kg P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  <r>
      <rPr>
        <vertAlign val="subscript"/>
        <sz val="10"/>
        <rFont val="Arial"/>
        <family val="2"/>
      </rPr>
      <t>5</t>
    </r>
    <r>
      <rPr>
        <sz val="10"/>
        <rFont val="Arial"/>
        <family val="2"/>
      </rPr>
      <t>/t</t>
    </r>
  </si>
  <si>
    <t>Eingabemöglichkeit für abweichende Werte</t>
  </si>
  <si>
    <t>1. Angaben zum Produktionsverfahren</t>
  </si>
  <si>
    <t>Mastschwein/ Ferkel</t>
  </si>
  <si>
    <t>Tierbezeichnung</t>
  </si>
  <si>
    <t>Fütterungsverfahren</t>
  </si>
  <si>
    <t>Einstallgewicht kg</t>
  </si>
  <si>
    <t>Ausstallgewicht kg</t>
  </si>
  <si>
    <t>tägliche Zunahme g</t>
  </si>
  <si>
    <t>Berechnete Werte in 
nachfolgenden Tabellen</t>
  </si>
  <si>
    <t>min. Gewicht</t>
  </si>
  <si>
    <t>max Gewicht</t>
  </si>
  <si>
    <t>Daten für Mastschweine</t>
  </si>
  <si>
    <t>Daten für Ferkel</t>
  </si>
  <si>
    <t>Mastschwein und Ferkel</t>
  </si>
  <si>
    <t>N-/P- red</t>
  </si>
  <si>
    <t>Zuchtsau</t>
  </si>
  <si>
    <t>Abgesetzte Ferkel/Jahr</t>
  </si>
  <si>
    <t>Daten für Zuchtsau</t>
  </si>
  <si>
    <t>stark N-/P- red</t>
  </si>
  <si>
    <t>sehr stark N-/P- red</t>
  </si>
  <si>
    <t>Mastschwein</t>
  </si>
  <si>
    <t>Masts.</t>
  </si>
  <si>
    <t>2. Nährstoff- und Mengenausscheidung sowie eigene Werte</t>
  </si>
  <si>
    <t>Ferkel</t>
  </si>
  <si>
    <t>je mittlerer Jahresbestand</t>
  </si>
  <si>
    <t>Zuchts.</t>
  </si>
  <si>
    <t>Ausscheidung</t>
  </si>
  <si>
    <t>TS-Gehalt</t>
  </si>
  <si>
    <t xml:space="preserve">Einstreu </t>
  </si>
  <si>
    <r>
      <t>P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O</t>
    </r>
    <r>
      <rPr>
        <b/>
        <vertAlign val="subscript"/>
        <sz val="10"/>
        <rFont val="Arial"/>
        <family val="2"/>
      </rPr>
      <t>5</t>
    </r>
  </si>
  <si>
    <r>
      <t>K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O</t>
    </r>
  </si>
  <si>
    <t>t</t>
  </si>
  <si>
    <t>kg / Tag</t>
  </si>
  <si>
    <t>Tierart Basisdaten</t>
  </si>
  <si>
    <t xml:space="preserve">Hinweis: Es müssen alle Werte vollständig eingetragen werden. </t>
  </si>
  <si>
    <t>Eigene Zahlen müssen bei einer Kontrolle belegt werden. Es dürfen nur Zahlen verwendet werden, die die zuständige Stelle genehmigt hat.</t>
  </si>
  <si>
    <t>3. Nährstoffgehalte und Futtermengen</t>
  </si>
  <si>
    <t>Futteraufnahme 
kg FM* je</t>
  </si>
  <si>
    <t>Futter-verwer-tung
kg:kg</t>
  </si>
  <si>
    <t>Nährstoffgehalte g/kg Futter*</t>
  </si>
  <si>
    <t>Ø Mast</t>
  </si>
  <si>
    <t>Beginn Mast</t>
  </si>
  <si>
    <t>Ende Mast</t>
  </si>
  <si>
    <t>mittl. Jahr.</t>
  </si>
  <si>
    <t>Tier</t>
  </si>
  <si>
    <t>XP</t>
  </si>
  <si>
    <t>XP = Rohprotein</t>
  </si>
  <si>
    <t>* bezogen auf 88 % TS</t>
  </si>
  <si>
    <t>Abweichendes Einstreumaterial und Einstreumengen</t>
  </si>
  <si>
    <t>1. Berechnete Menge Einstreumaterial</t>
  </si>
  <si>
    <t>Einstreumaterial</t>
  </si>
  <si>
    <t>Menge Betrieb in t/Jahr</t>
  </si>
  <si>
    <t xml:space="preserve">kg N/t </t>
  </si>
  <si>
    <r>
      <t>kg K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  <r>
      <rPr>
        <sz val="10"/>
        <rFont val="Arial"/>
        <family val="2"/>
      </rPr>
      <t>/t</t>
    </r>
  </si>
  <si>
    <t>Summe N</t>
  </si>
  <si>
    <t>2. Abweichendes Einstreumaterial</t>
  </si>
  <si>
    <t>Menge Betrieb in t/Jahr*</t>
  </si>
  <si>
    <t xml:space="preserve">Hackschnitzel </t>
  </si>
  <si>
    <t>Sägemehl</t>
  </si>
  <si>
    <t>Miscanthus</t>
  </si>
  <si>
    <t>* Die Menge an eingesetztem Einstreumaterial darf in Summe die oben berechnete Menge nach DüV nicht unterschreiten. Passen Sie ggf. die angegebene Einstreumenge (gering, mittel, hoch) an.</t>
  </si>
  <si>
    <t>Nährstoffgehalt Stroh neu</t>
  </si>
  <si>
    <t>Faktor Menge</t>
  </si>
  <si>
    <t>Berechnung Nährstoffausscheidung in Abhängigkeit von der täglichen Zunahme, Ein-/Ausstallgewicht und Fütterungsverfahren</t>
  </si>
  <si>
    <t>Gewicht</t>
  </si>
  <si>
    <t>TS MIST</t>
  </si>
  <si>
    <t>Farbl. Überprüfung</t>
  </si>
  <si>
    <t>700 g TZ</t>
  </si>
  <si>
    <t>750 g TZ</t>
  </si>
  <si>
    <t>850 g TZ</t>
  </si>
  <si>
    <t>950 g TZ</t>
  </si>
  <si>
    <t>1050 g TZ</t>
  </si>
  <si>
    <t>450 g TZ</t>
  </si>
  <si>
    <t>500 g TZ</t>
  </si>
  <si>
    <r>
      <t xml:space="preserve">Nährstoffausscheidung </t>
    </r>
    <r>
      <rPr>
        <b/>
        <sz val="14"/>
        <color rgb="FFFF0000"/>
        <rFont val="Calibri"/>
        <family val="2"/>
        <scheme val="minor"/>
      </rPr>
      <t>Mastschweine</t>
    </r>
    <r>
      <rPr>
        <b/>
        <sz val="14"/>
        <color theme="1"/>
        <rFont val="Calibri"/>
        <family val="2"/>
        <scheme val="minor"/>
      </rPr>
      <t xml:space="preserve"> </t>
    </r>
  </si>
  <si>
    <t>Anfall Mist</t>
  </si>
  <si>
    <t>Einstreumenge je Tag</t>
  </si>
  <si>
    <t>Einstreumenge je GV und Tag</t>
  </si>
  <si>
    <t>TS Geringe Einstreu</t>
  </si>
  <si>
    <t>TS mittlere Einstreu</t>
  </si>
  <si>
    <t>TS Hohe Einstreu</t>
  </si>
  <si>
    <t>Ø N-Gehalt</t>
  </si>
  <si>
    <t>Futteraufnahme</t>
  </si>
  <si>
    <t>Ø P2O5-Gehalt</t>
  </si>
  <si>
    <t>Werte innerhalb eines Verfahrens über die TZ Gruppen unplausibel</t>
  </si>
  <si>
    <t>kg LM</t>
  </si>
  <si>
    <t>M1</t>
  </si>
  <si>
    <t>M2</t>
  </si>
  <si>
    <t>M3</t>
  </si>
  <si>
    <t>M4</t>
  </si>
  <si>
    <t>M5</t>
  </si>
  <si>
    <t>F1</t>
  </si>
  <si>
    <t>F2</t>
  </si>
  <si>
    <t>F3</t>
  </si>
  <si>
    <t>F4</t>
  </si>
  <si>
    <t>F5</t>
  </si>
  <si>
    <t>Z1</t>
  </si>
  <si>
    <t>Z2</t>
  </si>
  <si>
    <t>--</t>
  </si>
  <si>
    <t>TZ Mastschwein g</t>
  </si>
  <si>
    <t>TZ korrigiert nach EG/AG</t>
  </si>
  <si>
    <t>N nach DüV neu</t>
  </si>
  <si>
    <t>P nach DüV neu</t>
  </si>
  <si>
    <t>K nach DüV neu</t>
  </si>
  <si>
    <t>Gülleanfall</t>
  </si>
  <si>
    <t>Jauche hoch</t>
  </si>
  <si>
    <t>Mist gering</t>
  </si>
  <si>
    <t>Mist mittel</t>
  </si>
  <si>
    <t>Mist hoch</t>
  </si>
  <si>
    <t>Tage &lt; 28 kg</t>
  </si>
  <si>
    <t>Tage &gt; 28 kg</t>
  </si>
  <si>
    <t>Werte innerhalb einer TZ Gruppe über die Fütterungsverfahren unplausibel</t>
  </si>
  <si>
    <t>Universalfutter</t>
  </si>
  <si>
    <t>N- und P- reduziert</t>
  </si>
  <si>
    <t>stark N- und P-reduziert</t>
  </si>
  <si>
    <t>sehr stark N- und P-reduziert</t>
  </si>
  <si>
    <r>
      <t xml:space="preserve">Ausscheidung </t>
    </r>
    <r>
      <rPr>
        <sz val="10"/>
        <color theme="1"/>
        <rFont val="Calibri"/>
        <family val="2"/>
        <scheme val="minor"/>
      </rPr>
      <t>kg / mittlerer Jahresbestand</t>
    </r>
  </si>
  <si>
    <t>Jaucheanfall</t>
  </si>
  <si>
    <r>
      <t>Mistanfall</t>
    </r>
    <r>
      <rPr>
        <sz val="10"/>
        <rFont val="Arial"/>
        <family val="2"/>
      </rPr>
      <t xml:space="preserve"> </t>
    </r>
    <r>
      <rPr>
        <sz val="10"/>
        <color theme="1"/>
        <rFont val="Calibri"/>
        <family val="2"/>
        <scheme val="minor"/>
      </rPr>
      <t>t/mittlerer Jahresbest.</t>
    </r>
  </si>
  <si>
    <r>
      <t>TS-Gehalt</t>
    </r>
    <r>
      <rPr>
        <sz val="12"/>
        <color theme="1"/>
        <rFont val="Calibri"/>
        <family val="2"/>
        <scheme val="minor"/>
      </rPr>
      <t xml:space="preserve"> (%)</t>
    </r>
  </si>
  <si>
    <r>
      <t xml:space="preserve">Einstreumenge </t>
    </r>
    <r>
      <rPr>
        <sz val="10"/>
        <color theme="1"/>
        <rFont val="Calibri"/>
        <family val="2"/>
        <scheme val="minor"/>
      </rPr>
      <t>kg/ Tag</t>
    </r>
  </si>
  <si>
    <r>
      <t xml:space="preserve">Einstreumenge </t>
    </r>
    <r>
      <rPr>
        <sz val="10"/>
        <color theme="1"/>
        <rFont val="Calibri"/>
        <family val="2"/>
        <scheme val="minor"/>
      </rPr>
      <t>kg/GV und Tag</t>
    </r>
  </si>
  <si>
    <r>
      <t>TS-Gehalt Mist</t>
    </r>
    <r>
      <rPr>
        <sz val="12"/>
        <color theme="1"/>
        <rFont val="Calibri"/>
        <family val="2"/>
        <scheme val="minor"/>
      </rPr>
      <t xml:space="preserve"> (%)</t>
    </r>
  </si>
  <si>
    <t>Ø gesamte Mast</t>
  </si>
  <si>
    <t xml:space="preserve">Umtriebe </t>
  </si>
  <si>
    <r>
      <t>Futteraufnahme</t>
    </r>
    <r>
      <rPr>
        <sz val="12"/>
        <color theme="1"/>
        <rFont val="Calibri"/>
        <family val="2"/>
        <scheme val="minor"/>
      </rPr>
      <t xml:space="preserve"> kg FM 88 % TM</t>
    </r>
  </si>
  <si>
    <t>Futterverwertung (kg TM Futter zu kg LM)</t>
  </si>
  <si>
    <t>Verfahren</t>
  </si>
  <si>
    <t xml:space="preserve">Ausstallgewicht kg </t>
  </si>
  <si>
    <r>
      <t>P</t>
    </r>
    <r>
      <rPr>
        <b/>
        <vertAlign val="subscript"/>
        <sz val="12"/>
        <color theme="1"/>
        <rFont val="Calibri"/>
        <family val="2"/>
        <scheme val="minor"/>
      </rPr>
      <t>2</t>
    </r>
    <r>
      <rPr>
        <b/>
        <sz val="12"/>
        <color theme="1"/>
        <rFont val="Calibri"/>
        <family val="2"/>
        <scheme val="minor"/>
      </rPr>
      <t>O</t>
    </r>
    <r>
      <rPr>
        <b/>
        <vertAlign val="subscript"/>
        <sz val="12"/>
        <color theme="1"/>
        <rFont val="Calibri"/>
        <family val="2"/>
        <scheme val="minor"/>
      </rPr>
      <t>5</t>
    </r>
  </si>
  <si>
    <r>
      <t>K</t>
    </r>
    <r>
      <rPr>
        <b/>
        <vertAlign val="subscript"/>
        <sz val="12"/>
        <color theme="1"/>
        <rFont val="Calibri"/>
        <family val="2"/>
        <scheme val="minor"/>
      </rPr>
      <t>2</t>
    </r>
    <r>
      <rPr>
        <b/>
        <sz val="12"/>
        <color theme="1"/>
        <rFont val="Calibri"/>
        <family val="2"/>
        <scheme val="minor"/>
      </rPr>
      <t>O</t>
    </r>
  </si>
  <si>
    <t>m³/mittl. Jahresbest.</t>
  </si>
  <si>
    <t xml:space="preserve">mittel </t>
  </si>
  <si>
    <t>geringe Einstreu</t>
  </si>
  <si>
    <t>mittlere Einstreu</t>
  </si>
  <si>
    <t>hohe Einstreu</t>
  </si>
  <si>
    <r>
      <t>N-Gehalt</t>
    </r>
    <r>
      <rPr>
        <sz val="12"/>
        <color theme="1"/>
        <rFont val="Calibri"/>
        <family val="2"/>
        <scheme val="minor"/>
      </rPr>
      <t xml:space="preserve"> g N/kg Futter 88 % TM</t>
    </r>
  </si>
  <si>
    <t>pro Jahr</t>
  </si>
  <si>
    <t>je mittl. Jahresbest</t>
  </si>
  <si>
    <t>P2O5-Gehalt</t>
  </si>
  <si>
    <t>P-Gehalt</t>
  </si>
  <si>
    <r>
      <t>P2O5-Gehalt</t>
    </r>
    <r>
      <rPr>
        <sz val="12"/>
        <color theme="1"/>
        <rFont val="Calibri"/>
        <family val="2"/>
        <scheme val="minor"/>
      </rPr>
      <t xml:space="preserve"> g N/kg Futter 88 % TM</t>
    </r>
  </si>
  <si>
    <r>
      <t>P-Gehalt</t>
    </r>
    <r>
      <rPr>
        <sz val="12"/>
        <color theme="1"/>
        <rFont val="Calibri"/>
        <family val="2"/>
        <scheme val="minor"/>
      </rPr>
      <t xml:space="preserve"> g N/kg Futter 88 % TM</t>
    </r>
  </si>
  <si>
    <r>
      <t xml:space="preserve">P-Gehalt </t>
    </r>
    <r>
      <rPr>
        <sz val="12"/>
        <color theme="1"/>
        <rFont val="Calibri"/>
        <family val="2"/>
        <scheme val="minor"/>
      </rPr>
      <t>g N/kg Futter 88 % TM</t>
    </r>
  </si>
  <si>
    <t>Eingabemöglichkeit zwischen 20-150 kg LM</t>
  </si>
  <si>
    <t>Futterverwertung (kg Futter zu kg LM)</t>
  </si>
  <si>
    <r>
      <t>Nährstoffausscheidung</t>
    </r>
    <r>
      <rPr>
        <b/>
        <sz val="14"/>
        <color rgb="FFFF0000"/>
        <rFont val="Calibri"/>
        <family val="2"/>
        <scheme val="minor"/>
      </rPr>
      <t xml:space="preserve"> Ferkel</t>
    </r>
    <r>
      <rPr>
        <b/>
        <sz val="14"/>
        <color theme="1"/>
        <rFont val="Calibri"/>
        <family val="2"/>
        <scheme val="minor"/>
      </rPr>
      <t xml:space="preserve"> </t>
    </r>
  </si>
  <si>
    <t>TZ Ferkel g</t>
  </si>
  <si>
    <t>Eingabemöglichkeit zwischen 8-35 kg LM</t>
  </si>
  <si>
    <r>
      <t xml:space="preserve">Nährstoffausscheidung </t>
    </r>
    <r>
      <rPr>
        <b/>
        <sz val="14"/>
        <color rgb="FFFF0000"/>
        <rFont val="Calibri"/>
        <family val="2"/>
        <scheme val="minor"/>
      </rPr>
      <t>Zuchtsau</t>
    </r>
    <r>
      <rPr>
        <b/>
        <sz val="14"/>
        <color theme="1"/>
        <rFont val="Calibri"/>
        <family val="2"/>
        <scheme val="minor"/>
      </rPr>
      <t xml:space="preserve"> mit Ferkelerzeugung</t>
    </r>
  </si>
  <si>
    <t>Tage je Ferkel</t>
  </si>
  <si>
    <t>Ferkelanzahl für Sau korrigiert</t>
  </si>
  <si>
    <t>N-Ausscheidung</t>
  </si>
  <si>
    <t>Ferkel Tage &lt; 28 kg</t>
  </si>
  <si>
    <t>Ferkel Tage &gt; 28 kg</t>
  </si>
  <si>
    <t>Sau</t>
  </si>
  <si>
    <t>mittl. Jahresbestand Ferkel</t>
  </si>
  <si>
    <t>Ferkelanzahl</t>
  </si>
  <si>
    <t>Verkaufsgewicht</t>
  </si>
  <si>
    <t>Futtermittel 2022</t>
  </si>
  <si>
    <t>Tägl. Zunahmen // über alle Fütterungsverfahren // abhängig von tägl. Zunahme</t>
  </si>
  <si>
    <t>GV // über alle Fütterungsverfahren // abhängig von tägl. Zunahme</t>
  </si>
  <si>
    <t>Gülleanfall // über alle Fütterungsverfahren // abhängig von tägl. Zunahme</t>
  </si>
  <si>
    <t>Jaucheanfall hoch// über alle Fütterungsverfahren // abhängig von tägl. Zunahme</t>
  </si>
  <si>
    <t>Universalmast</t>
  </si>
  <si>
    <t>2-Phasen-Mast, N- und P-reduziert</t>
  </si>
  <si>
    <t>3-Phasen-Mast, stark N- und P-reduziert</t>
  </si>
  <si>
    <t>3-Phasen-Mast, sehr stark N- und P-reduziert</t>
  </si>
  <si>
    <t>Ferkel, Universalmast</t>
  </si>
  <si>
    <t>Ferkel, N- und P-reduziert</t>
  </si>
  <si>
    <t>Ferkel, stark N- und P-reduziert</t>
  </si>
  <si>
    <t>Ferkel, sehr stark N- und P-reduziert</t>
  </si>
  <si>
    <t>Einstreumenge</t>
  </si>
  <si>
    <t>Zuchtsau mit Ferkeln bis 8 kg</t>
  </si>
  <si>
    <t>Basisdaten auch kleiner</t>
  </si>
  <si>
    <t>1050g TZ</t>
  </si>
  <si>
    <t xml:space="preserve">450 g TZ </t>
  </si>
  <si>
    <t>500g TZ</t>
  </si>
  <si>
    <t>P2O5-Ausscheidung</t>
  </si>
  <si>
    <t>K2O-Ausscheidung</t>
  </si>
  <si>
    <t>Einstreu</t>
  </si>
  <si>
    <t>tägl. Zunahmen</t>
  </si>
  <si>
    <t>Tage</t>
  </si>
  <si>
    <t>N-Ausscheidung kg</t>
  </si>
  <si>
    <t>P2O5-Ausscheidung kg</t>
  </si>
  <si>
    <t>K2O-Ausscheidung kg</t>
  </si>
  <si>
    <t>Futtermenge</t>
  </si>
  <si>
    <t>N-Gehalt</t>
  </si>
  <si>
    <t>Anzahl Ferkel</t>
  </si>
  <si>
    <t>Universal</t>
  </si>
  <si>
    <t>NP red</t>
  </si>
  <si>
    <t>stark NP red</t>
  </si>
  <si>
    <t>sehr stark NP red</t>
  </si>
  <si>
    <t>TZ</t>
  </si>
  <si>
    <t>&lt;28 kg</t>
  </si>
  <si>
    <t>&gt; 28 kg</t>
  </si>
  <si>
    <t>800 g TZ</t>
  </si>
  <si>
    <t xml:space="preserve">Zuordnung Stufen je </t>
  </si>
  <si>
    <t>Vergleichsrechnung NUR N- u P- reduzierte Fütterung</t>
  </si>
  <si>
    <t>Vergleichsrechnung NUR stark N- u P- reduzierte Fütterung</t>
  </si>
  <si>
    <r>
      <t xml:space="preserve">Stufenlose Berechnung der Nährstoff- und Mengenausscheidungen von Mastschweinen, Ferkel und Zuchtsauen mit Ferkel
</t>
    </r>
    <r>
      <rPr>
        <sz val="9"/>
        <rFont val="Arial"/>
        <family val="2"/>
      </rPr>
      <t>(Eigene Werte finden Sie im Tabellenblatt "Programm" bei der Auswahl Tierhaltung am Ende des Dropdown-Bereiches.)</t>
    </r>
  </si>
  <si>
    <t>Rinder</t>
  </si>
  <si>
    <t>Schweine</t>
  </si>
  <si>
    <t>Geflügel</t>
  </si>
  <si>
    <t xml:space="preserve">andere Tiere </t>
  </si>
  <si>
    <t>Tierart wählen</t>
  </si>
  <si>
    <t xml:space="preserve"> +++Getreide+++</t>
  </si>
  <si>
    <t xml:space="preserve">Winterbraugerste </t>
  </si>
  <si>
    <t xml:space="preserve"> +++Körnermais, sonstige Körnernutzung+++</t>
  </si>
  <si>
    <t xml:space="preserve"> +++Ölfrüchte+++</t>
  </si>
  <si>
    <t>Winterraps</t>
  </si>
  <si>
    <t>Sommerraps</t>
  </si>
  <si>
    <t>Körnerhanf</t>
  </si>
  <si>
    <t xml:space="preserve"> +++ Faserpflanzen+++</t>
  </si>
  <si>
    <t>Kartoffel (Speise, Stärke)</t>
  </si>
  <si>
    <t>Kartoffel (Veredelung)</t>
  </si>
  <si>
    <t>Frühkartoffel</t>
  </si>
  <si>
    <t xml:space="preserve"> +++Mehrschnittiger Feldfutterbau +++</t>
  </si>
  <si>
    <t>Ackergras</t>
  </si>
  <si>
    <t>Klee (Reinkultur)</t>
  </si>
  <si>
    <t>Luzerne (Reinkultur)</t>
  </si>
  <si>
    <t>Corn-Cop-Mix (CCM)</t>
  </si>
  <si>
    <t>GPS Weizen</t>
  </si>
  <si>
    <t>GPS Wintergerste</t>
  </si>
  <si>
    <t>GPS Sommergerste</t>
  </si>
  <si>
    <t>GPS Triticale</t>
  </si>
  <si>
    <t>GPS Roggen</t>
  </si>
  <si>
    <t>GPS Hafer</t>
  </si>
  <si>
    <t>GPS Erbsen/Ackerb.</t>
  </si>
  <si>
    <t xml:space="preserve">GPS Wicken </t>
  </si>
  <si>
    <t>Almen/Alpen</t>
  </si>
  <si>
    <t>Grünland extensiv (1-2 Schnitte, ext. Weiden)</t>
  </si>
  <si>
    <t>Grünland (mind. 3 Schnitte, Mähweiden, Weiden)</t>
  </si>
  <si>
    <t xml:space="preserve"> +++Futtermittel Stoffstrombilanz+++</t>
  </si>
  <si>
    <t>Nährstoffausscheidung</t>
  </si>
  <si>
    <t>Zuchtsauen (ab Belegen) mit 25 Ferkel bis 28 kg, sehr stark N-/P-red.</t>
  </si>
  <si>
    <t>Zuchtsauen (ab Belegen) mit 28 Ferkel bis 28 kg, sehr stark N-/P-red.</t>
  </si>
  <si>
    <t>Ferkel von 8 bis 28 kg, 450 g TZ, sehr stark N-/P-red.</t>
  </si>
  <si>
    <t>Mastschweine (700 g TZ), sehr stark N-/P-red.</t>
  </si>
  <si>
    <t>Mastschweine (750 g TZ), sehr stark N-/P-red.</t>
  </si>
  <si>
    <t>Mastschweine (850 g TZ), sehr stark N-/P-red.</t>
  </si>
  <si>
    <t>Mastschweine (950 g TZ), sehr stark N-/P-red.</t>
  </si>
  <si>
    <t>Zuchtsauen (ab Belegen) mit 28 Ferkel bis 8 kg, stark N-/P-red.</t>
  </si>
  <si>
    <t>Zuchtsauen (ab Belegen) mit 25 Ferkel bis 8 kg, N-/P-red.</t>
  </si>
  <si>
    <t>Zuchtsauen (ab Belegen) mit 25 Ferkel bis 8 kg, stark N-/P-red.</t>
  </si>
  <si>
    <t>Zuchtsauen (ab Belegen) mit 25 Ferkel bis 8 kg, sehr stark N-/P-red.</t>
  </si>
  <si>
    <t>Zuchtsauen (ab Belegen) mit 28 Ferkel bis 8 kg, N-/P-red.</t>
  </si>
  <si>
    <t>Zuchtsauen (ab Belegen) mit 28 Ferkel bis 8 kg, sehr stark N-/P-red.</t>
  </si>
  <si>
    <t>fehlender Wert Basisdaten 2022; berechnet und gerundet</t>
  </si>
  <si>
    <t>Nährstoffauscheidung kg je mittlerer Jahresbestand</t>
  </si>
  <si>
    <t>% über sehr stark np möglich</t>
  </si>
  <si>
    <t>% geringer bei sehr stark np</t>
  </si>
  <si>
    <r>
      <t xml:space="preserve">% N Ausscheidung im Vgl zur </t>
    </r>
    <r>
      <rPr>
        <b/>
        <sz val="11"/>
        <color rgb="FFFF0000"/>
        <rFont val="Calibri"/>
        <family val="2"/>
        <scheme val="minor"/>
      </rPr>
      <t>stark</t>
    </r>
    <r>
      <rPr>
        <sz val="11"/>
        <rFont val="Calibri"/>
        <family val="2"/>
        <scheme val="minor"/>
      </rPr>
      <t xml:space="preserve"> NP reduziert</t>
    </r>
  </si>
  <si>
    <r>
      <t xml:space="preserve">% N Ausscheidung im Vgl zur </t>
    </r>
    <r>
      <rPr>
        <b/>
        <sz val="11"/>
        <color rgb="FFFF0000"/>
        <rFont val="Calibri"/>
        <family val="2"/>
        <scheme val="minor"/>
      </rPr>
      <t>sehr stark</t>
    </r>
    <r>
      <rPr>
        <sz val="11"/>
        <rFont val="Calibri"/>
        <family val="2"/>
        <scheme val="minor"/>
      </rPr>
      <t xml:space="preserve"> NP reduziert</t>
    </r>
  </si>
  <si>
    <t>ausblenden bis CF</t>
  </si>
  <si>
    <t>stark NP/NP</t>
  </si>
  <si>
    <t>Konstante</t>
  </si>
  <si>
    <t>sehr stark NP/stark NP</t>
  </si>
  <si>
    <r>
      <t xml:space="preserve">Nährst.auss Abw. Werte </t>
    </r>
    <r>
      <rPr>
        <b/>
        <sz val="11"/>
        <color rgb="FFFF0000"/>
        <rFont val="Calibri"/>
        <family val="2"/>
        <scheme val="minor"/>
      </rPr>
      <t>NP reduz.</t>
    </r>
  </si>
  <si>
    <r>
      <t xml:space="preserve">Nährst.auss Abw. Werte </t>
    </r>
    <r>
      <rPr>
        <b/>
        <sz val="11"/>
        <color rgb="FFFF0000"/>
        <rFont val="Calibri"/>
        <family val="2"/>
        <scheme val="minor"/>
      </rPr>
      <t>stark NP reduz.</t>
    </r>
  </si>
  <si>
    <t>N- und P-reduziert</t>
  </si>
  <si>
    <t xml:space="preserve">2. Nährstoff- und Mengenausscheidung  sowie eigene Werte </t>
  </si>
  <si>
    <r>
      <t xml:space="preserve">Nährst.auss Abw. Werte </t>
    </r>
    <r>
      <rPr>
        <b/>
        <sz val="11"/>
        <color rgb="FFFF0000"/>
        <rFont val="Calibri"/>
        <family val="2"/>
        <scheme val="minor"/>
      </rPr>
      <t>sehr stark NP reduz.</t>
    </r>
  </si>
  <si>
    <r>
      <rPr>
        <b/>
        <sz val="11"/>
        <color theme="1"/>
        <rFont val="Calibri"/>
        <family val="2"/>
        <scheme val="minor"/>
      </rPr>
      <t xml:space="preserve">N </t>
    </r>
    <r>
      <rPr>
        <b/>
        <sz val="8"/>
        <color theme="1"/>
        <rFont val="Calibri"/>
        <family val="2"/>
        <scheme val="minor"/>
      </rPr>
      <t xml:space="preserve">
</t>
    </r>
    <r>
      <rPr>
        <sz val="9"/>
        <color theme="1"/>
        <rFont val="Calibri"/>
        <family val="2"/>
        <scheme val="minor"/>
      </rPr>
      <t>kg/ mittlerer Jahresbestand</t>
    </r>
  </si>
  <si>
    <r>
      <rPr>
        <b/>
        <sz val="11"/>
        <color theme="1"/>
        <rFont val="Calibri"/>
        <family val="2"/>
        <scheme val="minor"/>
      </rPr>
      <t>P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</t>
    </r>
    <r>
      <rPr>
        <b/>
        <vertAlign val="subscript"/>
        <sz val="11"/>
        <color theme="1"/>
        <rFont val="Calibri"/>
        <family val="2"/>
        <scheme val="minor"/>
      </rPr>
      <t xml:space="preserve">5 </t>
    </r>
    <r>
      <rPr>
        <b/>
        <sz val="8"/>
        <color theme="1"/>
        <rFont val="Calibri"/>
        <family val="2"/>
        <scheme val="minor"/>
      </rPr>
      <t xml:space="preserve">
</t>
    </r>
    <r>
      <rPr>
        <sz val="9"/>
        <color theme="1"/>
        <rFont val="Calibri"/>
        <family val="2"/>
        <scheme val="minor"/>
      </rPr>
      <t>kg/ mittlerer Jahresbestand</t>
    </r>
  </si>
  <si>
    <t xml:space="preserve">stark und </t>
  </si>
  <si>
    <t>sehr stark NP red.</t>
  </si>
  <si>
    <t>Futtermittel</t>
  </si>
  <si>
    <t/>
  </si>
  <si>
    <t>Änderung ggü Vorjahr</t>
  </si>
  <si>
    <t>Produktionsverfahren</t>
  </si>
  <si>
    <t>sehr stark N/P-reduz.</t>
  </si>
  <si>
    <t>Fütt.-verfahren</t>
  </si>
  <si>
    <t xml:space="preserve">min </t>
  </si>
  <si>
    <t>max</t>
  </si>
  <si>
    <t xml:space="preserve">Intensität </t>
  </si>
  <si>
    <t>Min</t>
  </si>
  <si>
    <t>Max</t>
  </si>
  <si>
    <t>Verkaufsgewicht Ferkel (kg)</t>
  </si>
  <si>
    <r>
      <rPr>
        <b/>
        <sz val="9"/>
        <color theme="1"/>
        <rFont val="Calibri"/>
        <family val="2"/>
        <scheme val="minor"/>
      </rPr>
      <t>stark</t>
    </r>
    <r>
      <rPr>
        <sz val="9"/>
        <color theme="1"/>
        <rFont val="Calibri"/>
        <family val="2"/>
        <scheme val="minor"/>
      </rPr>
      <t xml:space="preserve"> 
N-/P-red.</t>
    </r>
  </si>
  <si>
    <r>
      <rPr>
        <b/>
        <sz val="9"/>
        <color theme="1"/>
        <rFont val="Calibri"/>
        <family val="2"/>
        <scheme val="minor"/>
      </rPr>
      <t xml:space="preserve">sehr stark </t>
    </r>
    <r>
      <rPr>
        <sz val="9"/>
        <color theme="1"/>
        <rFont val="Calibri"/>
        <family val="2"/>
        <scheme val="minor"/>
      </rPr>
      <t xml:space="preserve">
N-/P-red.</t>
    </r>
  </si>
  <si>
    <t xml:space="preserve"> / (angegebene TM in % / 100)</t>
  </si>
  <si>
    <t>Einstallgewicht</t>
  </si>
  <si>
    <t>Ausstallgewicht</t>
  </si>
  <si>
    <t>Abweichende Werte</t>
  </si>
  <si>
    <t>Stand 20220621</t>
  </si>
  <si>
    <t>Fehlermeldung Tierhaltung</t>
  </si>
  <si>
    <t>Zukauf Tiere (kg)</t>
  </si>
  <si>
    <t>Zukauf Futter (kg)</t>
  </si>
  <si>
    <t>Eigenerz. Futter (kg)</t>
  </si>
  <si>
    <t>Verkauf/Abgang Tiere (kg)</t>
  </si>
  <si>
    <t>1) Zukauf bzw. Verkauf/ Abgang kg LG je Tier muss mit Einstall- bzw. Ausstallgewicht im Tabellenblatt "Abweichende Werte" übereinstimmen.</t>
  </si>
  <si>
    <t>Hinweis: Alternative Eingabe bei Nutzung eines Fütterungs-PCs</t>
  </si>
  <si>
    <t>2=NP reduz, 3=stark NP reduz, 4=sehr stark NP reduz.</t>
  </si>
  <si>
    <t>Fütterungsverfahren (2=NP-reduz, 3=stark NP-reduz, 4= sehr stark NP-reduz)</t>
  </si>
  <si>
    <t>2) Zulässig ist nur die Kombination von Fütterungsverfahren, deren Intensität sich max. in einer "Stufe" unterscheidet (z.B. N-/P-red. und stark N-/P-red.).</t>
  </si>
  <si>
    <t>stark</t>
  </si>
  <si>
    <t>sehr stark</t>
  </si>
  <si>
    <t>Nährstoffauss. kg je mittl. J.best. bei geringerer Intens.</t>
  </si>
  <si>
    <t>Vergleichsrechnung NUR UNIVERSAL</t>
  </si>
  <si>
    <r>
      <t xml:space="preserve">Nährst.auss Abw. Werte </t>
    </r>
    <r>
      <rPr>
        <b/>
        <sz val="11"/>
        <color rgb="FFFF0000"/>
        <rFont val="Calibri"/>
        <family val="2"/>
        <scheme val="minor"/>
      </rPr>
      <t>Universal</t>
    </r>
  </si>
  <si>
    <t>gem. Angabe</t>
  </si>
  <si>
    <t>bei 1 Stufe weniger intens. Verfahren</t>
  </si>
  <si>
    <t>Nährstoffaussch.</t>
  </si>
  <si>
    <t xml:space="preserve">Nährstoffaussch. </t>
  </si>
  <si>
    <t>weniger intens. Verfahren</t>
  </si>
  <si>
    <t xml:space="preserve">Faustzahl bei 1 Stufe </t>
  </si>
  <si>
    <t>2= tatsächliche Nährstoffausscheidung &lt; Faustzahlen bei 1 Stufe weniger intens. Verfahren</t>
  </si>
  <si>
    <t>3= tatsächliche Nährstoffausscheidung &gt; Faustzahlen bei 1 Stufe weniger intens. Verfahren</t>
  </si>
  <si>
    <t>NP reduziert</t>
  </si>
  <si>
    <t>stark NP reduziert</t>
  </si>
  <si>
    <t>sehr stark NP reduziert</t>
  </si>
  <si>
    <t>Tierhaltungsverfahren</t>
  </si>
  <si>
    <t>Angegeben:</t>
  </si>
  <si>
    <t>1= tatsächliche Nährstoffausscheidung &lt; Faustzahlen gem. angegeben Verfahren</t>
  </si>
  <si>
    <t>tatsächlich/Faustzahl</t>
  </si>
  <si>
    <t>Bewertung</t>
  </si>
  <si>
    <t>Verhältnis</t>
  </si>
  <si>
    <t>(Fehlermeldung bei Werten &lt;0,7)</t>
  </si>
  <si>
    <r>
      <rPr>
        <b/>
        <sz val="11"/>
        <color rgb="FFFF0000"/>
        <rFont val="Calibri"/>
        <family val="2"/>
        <scheme val="minor"/>
      </rPr>
      <t>ALT</t>
    </r>
    <r>
      <rPr>
        <b/>
        <sz val="11"/>
        <color theme="1"/>
        <rFont val="Calibri"/>
        <family val="2"/>
        <scheme val="minor"/>
      </rPr>
      <t xml:space="preserve"> Fütterung</t>
    </r>
  </si>
  <si>
    <t>MITTEL</t>
  </si>
  <si>
    <t>Bewertung  
je Verfahr.:</t>
  </si>
  <si>
    <t>Stallbilanz für schweinehaltende Betriebe (DüV)</t>
  </si>
  <si>
    <t xml:space="preserve">Hinweis: Kulturauswahl entspricht Stallbilanz DüV 2022, </t>
  </si>
  <si>
    <t>Fehler im letzten Jahr korrigiert</t>
  </si>
  <si>
    <t>Änderung ggü Vorjahreswerten Stallbilanz DüV</t>
  </si>
  <si>
    <t>stark u s. stark NP reduz</t>
  </si>
  <si>
    <t xml:space="preserve">N/P.-reduz </t>
  </si>
  <si>
    <t>nicht belegbar</t>
  </si>
  <si>
    <t>st. &amp; s.st.</t>
  </si>
  <si>
    <r>
      <t xml:space="preserve">Das Ergebnis darf für die Berechnung nach §6 DüV (170 kg N/ha-Grenze) für das gesamte Kalenderjahr </t>
    </r>
    <r>
      <rPr>
        <b/>
        <sz val="11"/>
        <color theme="1"/>
        <rFont val="Calibri"/>
        <family val="2"/>
        <scheme val="minor"/>
      </rPr>
      <t>2024</t>
    </r>
    <r>
      <rPr>
        <sz val="11"/>
        <color theme="1"/>
        <rFont val="Calibri"/>
        <family val="2"/>
        <scheme val="minor"/>
      </rPr>
      <t xml:space="preserve"> verwendet werden.</t>
    </r>
  </si>
  <si>
    <t>Notiz</t>
  </si>
  <si>
    <t>BVT 29.8, 30 entspr. veröffentlicht+DüV+SSB</t>
  </si>
  <si>
    <t>BVT 22 10</t>
  </si>
  <si>
    <t>BVT22 4.8</t>
  </si>
  <si>
    <t>BVT22 9.6</t>
  </si>
  <si>
    <t>BVT22 6.0</t>
  </si>
  <si>
    <t>BVT 7.3 Fehler</t>
  </si>
  <si>
    <t>BVT 7.5 Fehler</t>
  </si>
  <si>
    <t>BVT22 0.56 In Tab Kulturen 0,67</t>
  </si>
  <si>
    <t>Futtermittel 2023 - 2022 m. Anpassung 2023</t>
  </si>
  <si>
    <t>BVT 22 8.3125</t>
  </si>
  <si>
    <t>BVT 22  38.1875</t>
  </si>
  <si>
    <t>BVT 22 4.875</t>
  </si>
  <si>
    <t>BVT 22  37.5625</t>
  </si>
  <si>
    <t>BVT 22 2.6875</t>
  </si>
  <si>
    <t>BVT 22 4.1875</t>
  </si>
  <si>
    <t>BVT 22 16.1875</t>
  </si>
  <si>
    <t>BVT 22 9.875</t>
  </si>
  <si>
    <t>BVT22 291.515</t>
  </si>
  <si>
    <t>BVT22 8.6875</t>
  </si>
  <si>
    <t>BVT22 98.99</t>
  </si>
  <si>
    <t>keine Werte in Futtermittel, daher aus Basisdaten 22 übernommen</t>
  </si>
  <si>
    <t xml:space="preserve"> -alt-</t>
  </si>
  <si>
    <t>Werte für 2023 aus Tabellenblatt Futtermittel übertragen</t>
  </si>
  <si>
    <t>fehlender Wert Basdat 2022; berechnet und gerundet</t>
  </si>
  <si>
    <t>(Stand:2023)</t>
  </si>
  <si>
    <t>Hauptfrüchte</t>
  </si>
  <si>
    <t>Hauptfrüchte 2022</t>
  </si>
  <si>
    <t>Hauptfrüchte 2023 - 2022 m. Anpassung 2023</t>
  </si>
  <si>
    <t>Basisdaten 2022 mit Ergänzungen 2023</t>
  </si>
  <si>
    <t>Geburtsdatum:</t>
  </si>
  <si>
    <r>
      <rPr>
        <b/>
        <sz val="10"/>
        <color theme="1"/>
        <rFont val="Calibri"/>
        <family val="2"/>
        <scheme val="minor"/>
      </rPr>
      <t>*</t>
    </r>
    <r>
      <rPr>
        <sz val="10"/>
        <color theme="1"/>
        <rFont val="Calibri"/>
        <family val="2"/>
        <scheme val="minor"/>
      </rPr>
      <t xml:space="preserve"> falls bekannt (bei keiner Angabe werden die Basisdaten verwendet)</t>
    </r>
  </si>
  <si>
    <t>sonst. Futtermittel u. SSB</t>
  </si>
  <si>
    <t>geh_fm_n_hp_kul</t>
  </si>
  <si>
    <t>geh_fm_p2o5_hp_kul</t>
  </si>
  <si>
    <t>tm_kul</t>
  </si>
  <si>
    <t>rp_tm_kul</t>
  </si>
  <si>
    <t>bas_lang_tier</t>
  </si>
  <si>
    <t>auss_n_mjb</t>
  </si>
  <si>
    <t>auss_p2o5_mjb</t>
  </si>
  <si>
    <t>auss_k2o_mjb</t>
  </si>
  <si>
    <t>tierkorper_geh_n_lg</t>
  </si>
  <si>
    <t>tierkorper_geh_p2o5_lg</t>
  </si>
  <si>
    <t>tierkorper_geh_k2o_lg</t>
  </si>
  <si>
    <t>bas_lang_kul</t>
  </si>
  <si>
    <t>evtl. kul_erzeugtauf</t>
  </si>
  <si>
    <t>keine Werte in BVT 22, daher aus Basisdaten 22 Hauptkulturen bzw. Futtermittel übernommen</t>
  </si>
  <si>
    <t>RP angepasst an BVT / in Basisdaten 22 unter Hauptkulturen stehen die RP-Werte wie im Jahr 22</t>
  </si>
  <si>
    <t>RP angepasst an BVT / in Basisdaten 22 unter Hauptkulturen stehen die RP-Werte wie im Jahr 23</t>
  </si>
  <si>
    <t>RP angepasst an BVT / in Basisdaten 22 unter Hauptkulturen stehen die RP-Werte wie im Jahr 24</t>
  </si>
  <si>
    <t>RP angepasst an BVT / in Basisdaten 22 unter Hauptkulturen stehen die RP-Werte wie im Jahr 25</t>
  </si>
  <si>
    <t>RP und Nährstoffgehalte entspr. Stallbilanz BVT 2022</t>
  </si>
  <si>
    <t>wenn Abweichungen zu BVT22 dann rot</t>
  </si>
  <si>
    <t>BVT22 RP 3,6</t>
  </si>
  <si>
    <t>nicht in BVT22, Werte aus Basisdaten Tabelle 7 FutMit (RP wie in Basisdaten ungerundet, Nährstoffe auf 2 Dezimalstellen gerundet)</t>
  </si>
  <si>
    <t>Vorgehen 2023:</t>
  </si>
  <si>
    <t>1. Futtermittel Auswahl wie Stallbilanz DüV 2022</t>
  </si>
  <si>
    <t>2. Rp in TM, Nährstoffe und TS aus BVT 2022 übernommen (es sollen keine Werteabweichungen bestehen) (Werteabweichungen bestehen nur dort, wo Fehler korrigiert wurden)</t>
  </si>
  <si>
    <t>3. Ist Futtermittel nicht in Auswahl BVT enthalten, dann Basisdatenwerte 2022 Hauptkulturentabelle bzw. Futtermitteltabelle (mit nicht gerundetem RP Gehalt, Nährstoffgehalt auf zwei Dezimalstellen gerundet)</t>
  </si>
  <si>
    <t>4. RP Gehalte der Futtermittel sind nicht gerundet (so belassen wie in BVT)</t>
  </si>
  <si>
    <t>5. Übetrag der Futtermittelwerte in Tabellenblatt Hauptfrüchte (es sollen keine Werteabweichungen bestehen)</t>
  </si>
  <si>
    <t>6. Kopieren der Werte in Bezugsbereich</t>
  </si>
  <si>
    <t>7. Entfernen Zuckerrübenblatt in Futtermittel und Hauptfrüchte (da 2023 nicht mehr gültig)</t>
  </si>
  <si>
    <t>Für Prog.Version 2023 um JS-Aufzucht ergänzt, da in BVT 2022</t>
  </si>
  <si>
    <t xml:space="preserve">in Tierkategorie </t>
  </si>
  <si>
    <t>NICHT VERFÜGB.</t>
  </si>
  <si>
    <t>Futter</t>
  </si>
  <si>
    <t>dt 88 % TM</t>
  </si>
  <si>
    <t>dt (88 % TS)</t>
  </si>
  <si>
    <t>dt LG</t>
  </si>
  <si>
    <t>2023/24</t>
  </si>
  <si>
    <r>
      <t xml:space="preserve">Das Ergebnis darf für die Berechnung nach §6 DüV (170 kg N/ha-Grenze) für das gesamte Kalenderjahr </t>
    </r>
    <r>
      <rPr>
        <b/>
        <sz val="11"/>
        <color theme="1"/>
        <rFont val="Calibri"/>
        <family val="2"/>
        <scheme val="minor"/>
      </rPr>
      <t>2025</t>
    </r>
    <r>
      <rPr>
        <sz val="11"/>
        <color theme="1"/>
        <rFont val="Calibri"/>
        <family val="2"/>
        <scheme val="minor"/>
      </rPr>
      <t xml:space="preserve"> verwendet werden.</t>
    </r>
  </si>
  <si>
    <t>(Stand:2024)</t>
  </si>
  <si>
    <t>bas_kurz_tier</t>
  </si>
  <si>
    <t>Zuchtsauen mit 25 Ferkel bis 8 kg, N-/P-reduziert</t>
  </si>
  <si>
    <t>Zuchtsauen mit 25 Ferkel bis 8 kg, stark N-/P-red.</t>
  </si>
  <si>
    <t>Zuchtsauen mit 25 Ferkel bis 8 kg, sehr stark N-/P-red.</t>
  </si>
  <si>
    <t>Zuchtsauen mit 28 Ferkel bis 8 kg, N-/P-reduziert</t>
  </si>
  <si>
    <t>Zuchtsauen mit 28 Ferkel bis 8 kg, stark N-/P-red.</t>
  </si>
  <si>
    <t>Zuchtsauen mit 28 Ferkel bis 8 kg, sehr stark N-/P-red.</t>
  </si>
  <si>
    <t>Zuchtsauen mit 25 Ferkel bis 28 kg, N-/P-reduziert</t>
  </si>
  <si>
    <t>Zuchtsauen mit 25 Ferkel bis 28 kg, stark N-/P-red.</t>
  </si>
  <si>
    <t>Zuchtsauen mit 25 Ferkel bis 28 kg, sehr stark N-/P-red.</t>
  </si>
  <si>
    <t>Zuchtsauen mit 28 Ferkel bis 28 kg, N-/P-reduziert</t>
  </si>
  <si>
    <t>Zuchtsauen mit 28 Ferkel bis 28 kg, stark N-/P-red.</t>
  </si>
  <si>
    <t>Zuchtsauen mit 28 Ferkel bis 28 kg, sehr stark N-/P-red.</t>
  </si>
  <si>
    <t>Ferkel von 8 bis 28 kg, N-/P-reduziert</t>
  </si>
  <si>
    <t>Ferkel von 8 bis 28 kg, stark N-/P-red.</t>
  </si>
  <si>
    <t>Ferkel von 8 bis 28 kg, sehr stark N-/P-red.</t>
  </si>
  <si>
    <t>Mastschweine (750 g TZ), N-/P-reduziert</t>
  </si>
  <si>
    <t>Mastschweine (850 g TZ), N-/P-reduziert</t>
  </si>
  <si>
    <t>Mastschweine (950 g TZ), N-/P-reduziert</t>
  </si>
  <si>
    <t>ref_auss_n_mjb</t>
  </si>
  <si>
    <t>ref_auss_p2o5_mjb</t>
  </si>
  <si>
    <t>ref_auss_k2o_mjb</t>
  </si>
  <si>
    <t>Futtermittel 2023</t>
  </si>
  <si>
    <t>+++Getreide+++</t>
  </si>
  <si>
    <t>Wintergerste</t>
  </si>
  <si>
    <t>+++Körnermais, sonstige Körnernutzung+++</t>
  </si>
  <si>
    <t>Körnermais</t>
  </si>
  <si>
    <t>+++Körnerleguminosen+++</t>
  </si>
  <si>
    <t>+++Ölfrüchte+++</t>
  </si>
  <si>
    <t>Sonnenblumen</t>
  </si>
  <si>
    <t>Öllein, Faserflachs</t>
  </si>
  <si>
    <t>+++ Faserpflanzen+++</t>
  </si>
  <si>
    <t>+++Hackfrüchte+++</t>
  </si>
  <si>
    <t>+++Futterpflanzen+++</t>
  </si>
  <si>
    <t>Corn-Cob-Mix (CCM)</t>
  </si>
  <si>
    <t>GPS Rübsen</t>
  </si>
  <si>
    <t>+++Milch+++</t>
  </si>
  <si>
    <t>+++Futtermittel Stoffstrombilanz+++</t>
  </si>
  <si>
    <t>+++sonstige Futtermittel+++</t>
  </si>
  <si>
    <t>Hauptfrüchte 2023</t>
  </si>
  <si>
    <t>rp_tm_kul_calc</t>
  </si>
  <si>
    <r>
      <t xml:space="preserve">Eintragungen sind nur möglich in den </t>
    </r>
    <r>
      <rPr>
        <u/>
        <sz val="9"/>
        <rFont val="Arial"/>
        <family val="2"/>
      </rPr>
      <t>gelb</t>
    </r>
    <r>
      <rPr>
        <sz val="9"/>
        <rFont val="Arial"/>
        <family val="2"/>
      </rPr>
      <t xml:space="preserve"> gekennzeichneten Feldern und beim "P</t>
    </r>
    <r>
      <rPr>
        <u/>
        <sz val="9"/>
        <rFont val="Arial"/>
        <family val="2"/>
      </rPr>
      <t>ull-Down-Menü</t>
    </r>
    <r>
      <rPr>
        <sz val="9"/>
        <rFont val="Arial"/>
        <family val="2"/>
      </rPr>
      <t>".</t>
    </r>
  </si>
  <si>
    <t>Basisdaten 2024</t>
  </si>
  <si>
    <t>Veränderung im Vergleich zum Vorjahr wird in blauer Schriftfarbe ausgegeben!</t>
  </si>
  <si>
    <t>Jungsauenaufzucht, 28-95 kg, N-/P-red.</t>
  </si>
  <si>
    <t>Jungsaueneingliederung, 95-135 kg, N-/P-reduziert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</si>
</sst>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0.0"/>
    <numFmt numFmtId="165" formatCode="0.0%"/>
    <numFmt numFmtId="166" formatCode="0.000%"/>
    <numFmt numFmtId="167" formatCode="#,##0.000000000"/>
    <numFmt numFmtId="168" formatCode="0.00000000%"/>
    <numFmt numFmtId="169" formatCode="0.00000"/>
    <numFmt numFmtId="170" formatCode="0.000"/>
    <numFmt numFmtId="171" formatCode="0.0000"/>
  </numFmts>
  <fonts count="92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MS Sans Serif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vertAlign val="subscript"/>
      <sz val="11"/>
      <name val="Calibri"/>
      <family val="2"/>
    </font>
    <font>
      <u/>
      <sz val="9"/>
      <name val="Arial"/>
      <family val="2"/>
    </font>
    <font>
      <b/>
      <sz val="14"/>
      <color theme="1"/>
      <name val="Arial"/>
      <family val="2"/>
    </font>
    <font>
      <b/>
      <sz val="11"/>
      <name val="Calibri"/>
      <family val="2"/>
    </font>
    <font>
      <sz val="9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theme="1"/>
      <name val="Arial"/>
      <family val="2"/>
    </font>
    <font>
      <sz val="14"/>
      <name val="Arial"/>
      <family val="2"/>
    </font>
    <font>
      <sz val="14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0"/>
      <name val="Arial"/>
      <family val="2"/>
    </font>
    <font>
      <u/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10"/>
      <color theme="9" tint="-0.499984740745262"/>
      <name val="Arial"/>
      <family val="2"/>
    </font>
    <font>
      <sz val="10"/>
      <color theme="1" tint="0.499984740745262"/>
      <name val="Arial"/>
      <family val="2"/>
    </font>
    <font>
      <sz val="10"/>
      <color rgb="FF0070C0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10"/>
      <name val="Calibri"/>
      <family val="2"/>
    </font>
    <font>
      <vertAlign val="subscript"/>
      <sz val="10"/>
      <name val="Calibri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u/>
      <sz val="11"/>
      <color theme="1"/>
      <name val="Arial"/>
      <family val="2"/>
    </font>
    <font>
      <sz val="9"/>
      <name val="Calibri"/>
      <family val="2"/>
    </font>
    <font>
      <b/>
      <sz val="9"/>
      <name val="Calibri"/>
      <family val="2"/>
    </font>
    <font>
      <vertAlign val="subscript"/>
      <sz val="8"/>
      <color theme="1"/>
      <name val="Calibri"/>
      <family val="2"/>
      <scheme val="minor"/>
    </font>
    <font>
      <b/>
      <sz val="10"/>
      <name val="Calibri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8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0"/>
      <color rgb="FFFF0000"/>
      <name val="Arial"/>
      <family val="2"/>
    </font>
    <font>
      <u/>
      <sz val="10"/>
      <color theme="10"/>
      <name val="Arial"/>
      <family val="2"/>
    </font>
    <font>
      <vertAlign val="subscript"/>
      <sz val="10"/>
      <name val="Arial"/>
      <family val="2"/>
    </font>
    <font>
      <b/>
      <sz val="9"/>
      <name val="Arial"/>
      <family val="2"/>
    </font>
    <font>
      <b/>
      <sz val="12"/>
      <color rgb="FF00B0F0"/>
      <name val="Arial"/>
      <family val="2"/>
    </font>
    <font>
      <b/>
      <vertAlign val="subscript"/>
      <sz val="10"/>
      <name val="Arial"/>
      <family val="2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48"/>
      <color theme="1"/>
      <name val="Calibri"/>
      <family val="2"/>
      <scheme val="minor"/>
    </font>
    <font>
      <b/>
      <sz val="10"/>
      <color rgb="FF00B050"/>
      <name val="Arial"/>
      <family val="2"/>
    </font>
    <font>
      <sz val="9"/>
      <color theme="1"/>
      <name val="Arial"/>
      <family val="2"/>
    </font>
    <font>
      <sz val="9"/>
      <color theme="4"/>
      <name val="Arial"/>
      <family val="2"/>
    </font>
    <font>
      <sz val="10"/>
      <color theme="4"/>
      <name val="Arial"/>
      <family val="2"/>
    </font>
    <font>
      <sz val="8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1"/>
      <color theme="0" tint="-0.34998626667073579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name val="Arial"/>
      <family val="2"/>
    </font>
    <font>
      <sz val="11"/>
      <color rgb="FF0000FF"/>
      <name val="Calibri"/>
      <family val="2"/>
      <scheme val="minor"/>
    </font>
    <font>
      <sz val="10"/>
      <color indexed="81"/>
      <name val="Arial"/>
      <family val="2"/>
    </font>
    <font>
      <b/>
      <sz val="10"/>
      <color indexed="81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lightUp"/>
    </fill>
    <fill>
      <patternFill patternType="solid">
        <fgColor theme="9" tint="0.59999389629810485"/>
        <bgColor indexed="64"/>
      </patternFill>
    </fill>
    <fill>
      <patternFill patternType="lightDown"/>
    </fill>
    <fill>
      <patternFill patternType="lightDown">
        <bgColor theme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8F89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</fills>
  <borders count="18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ash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/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/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/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/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/>
      <top/>
      <bottom/>
      <diagonal/>
    </border>
    <border>
      <left style="dash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otted">
        <color indexed="64"/>
      </right>
      <top/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/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/>
      <top style="dashed">
        <color indexed="64"/>
      </top>
      <bottom style="thin">
        <color indexed="64"/>
      </bottom>
      <diagonal/>
    </border>
    <border>
      <left style="dashed">
        <color indexed="64"/>
      </left>
      <right/>
      <top/>
      <bottom style="dashed">
        <color indexed="64"/>
      </bottom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 style="dashed">
        <color indexed="64"/>
      </left>
      <right/>
      <top style="medium">
        <color indexed="64"/>
      </top>
      <bottom/>
      <diagonal/>
    </border>
    <border>
      <left/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medium">
        <color indexed="64"/>
      </right>
      <top style="medium">
        <color indexed="64"/>
      </top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</borders>
  <cellStyleXfs count="3102">
    <xf numFmtId="0" fontId="0" fillId="0" borderId="0"/>
    <xf numFmtId="9" fontId="8" fillId="0" borderId="0" applyFont="0" applyFill="0" applyBorder="0" applyAlignment="0" applyProtection="0"/>
    <xf numFmtId="0" fontId="6" fillId="0" borderId="0"/>
    <xf numFmtId="0" fontId="4" fillId="0" borderId="0"/>
    <xf numFmtId="0" fontId="8" fillId="0" borderId="0"/>
    <xf numFmtId="0" fontId="8" fillId="0" borderId="0"/>
    <xf numFmtId="9" fontId="4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  <xf numFmtId="0" fontId="8" fillId="0" borderId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61" fillId="0" borderId="0"/>
    <xf numFmtId="0" fontId="64" fillId="0" borderId="0" applyNumberFormat="0" applyFill="0" applyBorder="0" applyAlignment="0" applyProtection="0"/>
    <xf numFmtId="0" fontId="4" fillId="0" borderId="0"/>
  </cellStyleXfs>
  <cellXfs count="1740">
    <xf numFmtId="0" fontId="0" fillId="0" borderId="0" xfId="0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0" fillId="0" borderId="0" xfId="0" applyProtection="1"/>
    <xf numFmtId="0" fontId="0" fillId="0" borderId="0" xfId="0" applyFont="1"/>
    <xf numFmtId="2" fontId="0" fillId="0" borderId="0" xfId="0" applyNumberFormat="1" applyFill="1" applyBorder="1" applyAlignment="1">
      <alignment horizontal="center" vertical="center"/>
    </xf>
    <xf numFmtId="2" fontId="12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0" xfId="0" applyFill="1" applyProtection="1"/>
    <xf numFmtId="49" fontId="13" fillId="0" borderId="0" xfId="0" applyNumberFormat="1" applyFont="1" applyFill="1" applyBorder="1" applyProtection="1"/>
    <xf numFmtId="0" fontId="0" fillId="0" borderId="0" xfId="0" applyFill="1" applyBorder="1" applyProtection="1"/>
    <xf numFmtId="0" fontId="4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left"/>
    </xf>
    <xf numFmtId="0" fontId="0" fillId="0" borderId="0" xfId="0" applyBorder="1" applyProtection="1"/>
    <xf numFmtId="49" fontId="0" fillId="0" borderId="0" xfId="0" applyNumberFormat="1" applyFill="1" applyBorder="1" applyAlignment="1" applyProtection="1">
      <alignment horizontal="center"/>
    </xf>
    <xf numFmtId="0" fontId="0" fillId="0" borderId="0" xfId="0" applyFill="1"/>
    <xf numFmtId="165" fontId="0" fillId="0" borderId="0" xfId="0" applyNumberFormat="1" applyFill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 vertical="center"/>
    </xf>
    <xf numFmtId="167" fontId="0" fillId="0" borderId="0" xfId="0" applyNumberFormat="1" applyFill="1" applyBorder="1" applyAlignment="1">
      <alignment horizontal="center" vertical="center"/>
    </xf>
    <xf numFmtId="168" fontId="8" fillId="0" borderId="0" xfId="1" applyNumberFormat="1" applyFont="1" applyFill="1" applyBorder="1" applyAlignment="1">
      <alignment horizontal="center" vertical="center"/>
    </xf>
    <xf numFmtId="169" fontId="0" fillId="0" borderId="0" xfId="0" applyNumberFormat="1" applyFill="1" applyBorder="1" applyAlignment="1">
      <alignment horizontal="center" vertical="center"/>
    </xf>
    <xf numFmtId="169" fontId="0" fillId="0" borderId="0" xfId="0" applyNumberFormat="1" applyFill="1" applyAlignment="1">
      <alignment horizontal="center" vertical="center"/>
    </xf>
    <xf numFmtId="0" fontId="0" fillId="0" borderId="0" xfId="0" applyFont="1" applyFill="1"/>
    <xf numFmtId="0" fontId="10" fillId="0" borderId="0" xfId="0" applyFont="1" applyFill="1"/>
    <xf numFmtId="169" fontId="10" fillId="0" borderId="0" xfId="0" applyNumberFormat="1" applyFont="1" applyFill="1" applyAlignment="1">
      <alignment horizontal="center" vertical="center"/>
    </xf>
    <xf numFmtId="169" fontId="0" fillId="0" borderId="0" xfId="0" applyNumberFormat="1" applyFont="1" applyFill="1" applyBorder="1" applyAlignment="1">
      <alignment horizontal="center" vertical="center"/>
    </xf>
    <xf numFmtId="169" fontId="0" fillId="0" borderId="0" xfId="0" applyNumberFormat="1" applyFont="1" applyFill="1" applyAlignment="1">
      <alignment horizontal="center" vertical="center"/>
    </xf>
    <xf numFmtId="0" fontId="12" fillId="0" borderId="0" xfId="0" applyFont="1" applyFill="1"/>
    <xf numFmtId="168" fontId="0" fillId="0" borderId="0" xfId="0" applyNumberFormat="1" applyFont="1" applyFill="1" applyBorder="1" applyAlignment="1">
      <alignment horizontal="center" vertical="center"/>
    </xf>
    <xf numFmtId="165" fontId="0" fillId="0" borderId="0" xfId="0" applyNumberFormat="1" applyFill="1" applyAlignment="1">
      <alignment horizontal="center"/>
    </xf>
    <xf numFmtId="0" fontId="6" fillId="0" borderId="0" xfId="2" applyFill="1"/>
    <xf numFmtId="0" fontId="11" fillId="0" borderId="0" xfId="0" applyFont="1" applyFill="1"/>
    <xf numFmtId="0" fontId="0" fillId="0" borderId="0" xfId="0" applyFill="1" applyBorder="1"/>
    <xf numFmtId="1" fontId="4" fillId="0" borderId="0" xfId="0" applyNumberFormat="1" applyFont="1" applyFill="1" applyBorder="1" applyAlignment="1" applyProtection="1">
      <alignment horizontal="center"/>
    </xf>
    <xf numFmtId="0" fontId="12" fillId="0" borderId="0" xfId="0" applyFont="1" applyBorder="1"/>
    <xf numFmtId="0" fontId="12" fillId="0" borderId="0" xfId="0" applyFont="1"/>
    <xf numFmtId="0" fontId="0" fillId="0" borderId="0" xfId="0" applyFill="1" applyBorder="1" applyAlignment="1" applyProtection="1"/>
    <xf numFmtId="1" fontId="0" fillId="0" borderId="0" xfId="0" applyNumberFormat="1" applyFill="1" applyBorder="1" applyAlignment="1" applyProtection="1">
      <alignment horizontal="center"/>
    </xf>
    <xf numFmtId="0" fontId="10" fillId="0" borderId="0" xfId="0" applyFont="1" applyFill="1" applyBorder="1" applyAlignment="1" applyProtection="1"/>
    <xf numFmtId="0" fontId="15" fillId="0" borderId="15" xfId="0" applyFont="1" applyFill="1" applyBorder="1" applyProtection="1"/>
    <xf numFmtId="0" fontId="15" fillId="0" borderId="10" xfId="0" applyFont="1" applyFill="1" applyBorder="1" applyProtection="1"/>
    <xf numFmtId="0" fontId="23" fillId="0" borderId="0" xfId="0" applyFont="1" applyFill="1" applyBorder="1" applyAlignment="1" applyProtection="1"/>
    <xf numFmtId="0" fontId="25" fillId="0" borderId="10" xfId="0" applyFont="1" applyFill="1" applyBorder="1" applyProtection="1"/>
    <xf numFmtId="0" fontId="15" fillId="0" borderId="12" xfId="0" applyFont="1" applyFill="1" applyBorder="1" applyProtection="1"/>
    <xf numFmtId="0" fontId="0" fillId="0" borderId="13" xfId="0" applyFill="1" applyBorder="1" applyProtection="1"/>
    <xf numFmtId="0" fontId="24" fillId="0" borderId="12" xfId="0" applyFont="1" applyFill="1" applyBorder="1" applyProtection="1"/>
    <xf numFmtId="0" fontId="0" fillId="0" borderId="13" xfId="0" applyFill="1" applyBorder="1" applyAlignment="1" applyProtection="1">
      <alignment horizontal="center"/>
    </xf>
    <xf numFmtId="0" fontId="0" fillId="0" borderId="9" xfId="0" applyFill="1" applyBorder="1" applyProtection="1"/>
    <xf numFmtId="0" fontId="0" fillId="0" borderId="14" xfId="0" applyFill="1" applyBorder="1" applyProtection="1"/>
    <xf numFmtId="0" fontId="0" fillId="0" borderId="58" xfId="0" applyFill="1" applyBorder="1" applyAlignment="1" applyProtection="1">
      <alignment horizontal="center"/>
    </xf>
    <xf numFmtId="0" fontId="0" fillId="0" borderId="58" xfId="0" applyFill="1" applyBorder="1" applyProtection="1"/>
    <xf numFmtId="0" fontId="0" fillId="0" borderId="1" xfId="0" applyFill="1" applyBorder="1" applyAlignment="1" applyProtection="1">
      <alignment horizontal="center"/>
    </xf>
    <xf numFmtId="0" fontId="15" fillId="0" borderId="40" xfId="0" applyFont="1" applyFill="1" applyBorder="1" applyProtection="1"/>
    <xf numFmtId="0" fontId="15" fillId="0" borderId="40" xfId="0" applyFont="1" applyFill="1" applyBorder="1" applyAlignment="1" applyProtection="1"/>
    <xf numFmtId="0" fontId="15" fillId="0" borderId="7" xfId="0" applyFont="1" applyFill="1" applyBorder="1" applyAlignment="1" applyProtection="1"/>
    <xf numFmtId="0" fontId="15" fillId="0" borderId="32" xfId="0" applyFont="1" applyFill="1" applyBorder="1" applyAlignment="1" applyProtection="1"/>
    <xf numFmtId="0" fontId="15" fillId="0" borderId="27" xfId="0" applyFont="1" applyFill="1" applyBorder="1" applyAlignment="1" applyProtection="1"/>
    <xf numFmtId="49" fontId="0" fillId="0" borderId="9" xfId="0" applyNumberFormat="1" applyFill="1" applyBorder="1" applyProtection="1"/>
    <xf numFmtId="49" fontId="0" fillId="0" borderId="14" xfId="0" applyNumberFormat="1" applyFill="1" applyBorder="1" applyProtection="1"/>
    <xf numFmtId="49" fontId="0" fillId="0" borderId="12" xfId="0" applyNumberFormat="1" applyFill="1" applyBorder="1" applyProtection="1"/>
    <xf numFmtId="49" fontId="0" fillId="0" borderId="15" xfId="0" applyNumberFormat="1" applyFill="1" applyBorder="1" applyProtection="1"/>
    <xf numFmtId="1" fontId="0" fillId="0" borderId="36" xfId="0" applyNumberFormat="1" applyFill="1" applyBorder="1" applyProtection="1"/>
    <xf numFmtId="0" fontId="0" fillId="0" borderId="36" xfId="0" applyFill="1" applyBorder="1" applyAlignment="1" applyProtection="1"/>
    <xf numFmtId="0" fontId="0" fillId="0" borderId="37" xfId="0" applyFill="1" applyBorder="1" applyAlignment="1" applyProtection="1"/>
    <xf numFmtId="0" fontId="0" fillId="0" borderId="48" xfId="0" applyFill="1" applyBorder="1" applyAlignment="1" applyProtection="1"/>
    <xf numFmtId="0" fontId="0" fillId="0" borderId="49" xfId="0" applyFill="1" applyBorder="1" applyAlignment="1" applyProtection="1"/>
    <xf numFmtId="1" fontId="0" fillId="0" borderId="7" xfId="0" applyNumberFormat="1" applyFill="1" applyBorder="1" applyProtection="1"/>
    <xf numFmtId="0" fontId="0" fillId="0" borderId="7" xfId="0" applyFill="1" applyBorder="1" applyAlignment="1" applyProtection="1"/>
    <xf numFmtId="0" fontId="0" fillId="0" borderId="41" xfId="0" applyFill="1" applyBorder="1" applyAlignment="1" applyProtection="1"/>
    <xf numFmtId="0" fontId="0" fillId="0" borderId="51" xfId="0" applyFill="1" applyBorder="1" applyAlignment="1" applyProtection="1"/>
    <xf numFmtId="0" fontId="0" fillId="0" borderId="52" xfId="0" applyFill="1" applyBorder="1" applyAlignment="1" applyProtection="1"/>
    <xf numFmtId="0" fontId="0" fillId="0" borderId="7" xfId="0" applyFill="1" applyBorder="1" applyProtection="1"/>
    <xf numFmtId="0" fontId="0" fillId="0" borderId="41" xfId="0" applyFill="1" applyBorder="1" applyProtection="1"/>
    <xf numFmtId="0" fontId="0" fillId="0" borderId="51" xfId="0" applyFill="1" applyBorder="1" applyAlignment="1" applyProtection="1">
      <alignment horizontal="center"/>
    </xf>
    <xf numFmtId="0" fontId="0" fillId="0" borderId="52" xfId="0" applyFill="1" applyBorder="1" applyAlignment="1" applyProtection="1">
      <alignment horizontal="center"/>
    </xf>
    <xf numFmtId="0" fontId="15" fillId="0" borderId="41" xfId="0" applyFont="1" applyFill="1" applyBorder="1" applyAlignment="1" applyProtection="1"/>
    <xf numFmtId="0" fontId="15" fillId="0" borderId="51" xfId="0" applyFont="1" applyFill="1" applyBorder="1" applyAlignment="1" applyProtection="1">
      <alignment horizontal="center"/>
    </xf>
    <xf numFmtId="0" fontId="15" fillId="0" borderId="52" xfId="0" applyFont="1" applyFill="1" applyBorder="1" applyAlignment="1" applyProtection="1">
      <alignment horizontal="center"/>
    </xf>
    <xf numFmtId="0" fontId="15" fillId="0" borderId="28" xfId="0" applyFont="1" applyFill="1" applyBorder="1" applyAlignment="1" applyProtection="1"/>
    <xf numFmtId="0" fontId="15" fillId="0" borderId="54" xfId="0" applyFont="1" applyFill="1" applyBorder="1" applyAlignment="1" applyProtection="1">
      <alignment horizontal="center"/>
    </xf>
    <xf numFmtId="0" fontId="15" fillId="0" borderId="55" xfId="0" applyFont="1" applyFill="1" applyBorder="1" applyAlignment="1" applyProtection="1">
      <alignment horizontal="center"/>
    </xf>
    <xf numFmtId="0" fontId="15" fillId="0" borderId="34" xfId="0" applyFont="1" applyFill="1" applyBorder="1" applyProtection="1"/>
    <xf numFmtId="0" fontId="15" fillId="0" borderId="35" xfId="0" applyFont="1" applyFill="1" applyBorder="1" applyAlignment="1" applyProtection="1"/>
    <xf numFmtId="0" fontId="15" fillId="0" borderId="36" xfId="0" applyFont="1" applyFill="1" applyBorder="1" applyAlignment="1" applyProtection="1"/>
    <xf numFmtId="0" fontId="0" fillId="0" borderId="62" xfId="0" applyFill="1" applyBorder="1" applyProtection="1"/>
    <xf numFmtId="0" fontId="0" fillId="0" borderId="22" xfId="0" applyFill="1" applyBorder="1" applyAlignment="1" applyProtection="1">
      <alignment horizontal="center"/>
    </xf>
    <xf numFmtId="0" fontId="0" fillId="0" borderId="63" xfId="0" applyFill="1" applyBorder="1" applyAlignment="1" applyProtection="1">
      <alignment horizontal="center"/>
    </xf>
    <xf numFmtId="0" fontId="15" fillId="0" borderId="37" xfId="0" applyFont="1" applyFill="1" applyBorder="1" applyAlignment="1" applyProtection="1"/>
    <xf numFmtId="0" fontId="15" fillId="0" borderId="48" xfId="0" applyFont="1" applyFill="1" applyBorder="1" applyAlignment="1" applyProtection="1">
      <alignment horizontal="center"/>
    </xf>
    <xf numFmtId="0" fontId="15" fillId="0" borderId="49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49" fontId="0" fillId="0" borderId="0" xfId="0" applyNumberFormat="1" applyFill="1" applyBorder="1" applyAlignment="1" applyProtection="1"/>
    <xf numFmtId="1" fontId="0" fillId="0" borderId="35" xfId="0" applyNumberFormat="1" applyBorder="1" applyProtection="1"/>
    <xf numFmtId="1" fontId="0" fillId="0" borderId="40" xfId="0" applyNumberFormat="1" applyBorder="1" applyProtection="1"/>
    <xf numFmtId="0" fontId="2" fillId="0" borderId="0" xfId="0" applyFont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9" fillId="0" borderId="0" xfId="0" applyFont="1" applyFill="1" applyBorder="1" applyProtection="1">
      <protection locked="0"/>
    </xf>
    <xf numFmtId="0" fontId="12" fillId="0" borderId="0" xfId="0" applyFont="1" applyFill="1" applyBorder="1" applyProtection="1">
      <protection locked="0"/>
    </xf>
    <xf numFmtId="0" fontId="4" fillId="0" borderId="0" xfId="0" applyFont="1" applyFill="1" applyBorder="1" applyAlignment="1" applyProtection="1">
      <alignment horizontal="left"/>
      <protection locked="0"/>
    </xf>
    <xf numFmtId="0" fontId="18" fillId="0" borderId="0" xfId="0" applyFont="1" applyFill="1" applyBorder="1" applyAlignment="1" applyProtection="1">
      <alignment horizontal="left"/>
      <protection locked="0"/>
    </xf>
    <xf numFmtId="0" fontId="0" fillId="0" borderId="0" xfId="0" applyFill="1" applyProtection="1">
      <protection locked="0"/>
    </xf>
    <xf numFmtId="1" fontId="0" fillId="0" borderId="0" xfId="0" applyNumberFormat="1" applyAlignment="1" applyProtection="1">
      <alignment horizontal="left"/>
      <protection locked="0"/>
    </xf>
    <xf numFmtId="164" fontId="0" fillId="0" borderId="0" xfId="0" applyNumberFormat="1" applyAlignment="1" applyProtection="1">
      <alignment horizontal="left"/>
      <protection locked="0"/>
    </xf>
    <xf numFmtId="0" fontId="25" fillId="0" borderId="0" xfId="0" applyFont="1" applyFill="1" applyBorder="1" applyAlignment="1" applyProtection="1">
      <alignment horizontal="left"/>
      <protection locked="0"/>
    </xf>
    <xf numFmtId="1" fontId="0" fillId="0" borderId="0" xfId="0" applyNumberFormat="1" applyAlignment="1" applyProtection="1">
      <alignment horizontal="center"/>
      <protection locked="0"/>
    </xf>
    <xf numFmtId="49" fontId="0" fillId="0" borderId="0" xfId="0" applyNumberFormat="1" applyFill="1" applyBorder="1" applyAlignment="1" applyProtection="1">
      <protection locked="0"/>
    </xf>
    <xf numFmtId="0" fontId="4" fillId="0" borderId="0" xfId="0" applyFont="1" applyFill="1" applyBorder="1" applyAlignment="1" applyProtection="1">
      <alignment horizontal="center"/>
      <protection locked="0"/>
    </xf>
    <xf numFmtId="165" fontId="0" fillId="0" borderId="0" xfId="0" applyNumberForma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9" fillId="0" borderId="0" xfId="0" applyFont="1" applyProtection="1">
      <protection locked="0"/>
    </xf>
    <xf numFmtId="0" fontId="12" fillId="0" borderId="0" xfId="0" applyFont="1" applyProtection="1">
      <protection locked="0"/>
    </xf>
    <xf numFmtId="164" fontId="0" fillId="0" borderId="0" xfId="0" applyNumberFormat="1" applyAlignment="1" applyProtection="1">
      <alignment horizontal="center"/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Fill="1" applyBorder="1" applyAlignment="1" applyProtection="1">
      <alignment horizontal="center"/>
      <protection locked="0"/>
    </xf>
    <xf numFmtId="1" fontId="23" fillId="0" borderId="0" xfId="0" applyNumberFormat="1" applyFont="1" applyFill="1" applyBorder="1" applyAlignment="1" applyProtection="1">
      <alignment horizontal="center"/>
      <protection locked="0"/>
    </xf>
    <xf numFmtId="1" fontId="0" fillId="0" borderId="0" xfId="0" applyNumberFormat="1" applyFill="1" applyBorder="1" applyAlignment="1" applyProtection="1">
      <alignment horizontal="center"/>
      <protection locked="0"/>
    </xf>
    <xf numFmtId="164" fontId="12" fillId="0" borderId="0" xfId="0" applyNumberFormat="1" applyFont="1" applyAlignment="1" applyProtection="1">
      <alignment horizontal="center"/>
      <protection locked="0"/>
    </xf>
    <xf numFmtId="164" fontId="12" fillId="0" borderId="0" xfId="0" applyNumberFormat="1" applyFont="1" applyProtection="1">
      <protection locked="0"/>
    </xf>
    <xf numFmtId="2" fontId="12" fillId="0" borderId="0" xfId="0" applyNumberFormat="1" applyFont="1" applyProtection="1">
      <protection locked="0"/>
    </xf>
    <xf numFmtId="0" fontId="12" fillId="0" borderId="0" xfId="0" applyFont="1" applyFill="1" applyProtection="1">
      <protection locked="0"/>
    </xf>
    <xf numFmtId="0" fontId="9" fillId="0" borderId="0" xfId="0" applyFont="1" applyFill="1" applyProtection="1">
      <protection locked="0"/>
    </xf>
    <xf numFmtId="0" fontId="0" fillId="0" borderId="0" xfId="0" applyBorder="1" applyProtection="1">
      <protection locked="0"/>
    </xf>
    <xf numFmtId="0" fontId="9" fillId="0" borderId="0" xfId="0" applyFont="1" applyBorder="1" applyProtection="1">
      <protection locked="0"/>
    </xf>
    <xf numFmtId="0" fontId="12" fillId="0" borderId="0" xfId="0" applyFont="1" applyBorder="1" applyProtection="1">
      <protection locked="0"/>
    </xf>
    <xf numFmtId="0" fontId="30" fillId="0" borderId="0" xfId="0" applyFont="1" applyFill="1" applyProtection="1"/>
    <xf numFmtId="0" fontId="31" fillId="0" borderId="0" xfId="0" applyFont="1" applyFill="1" applyBorder="1" applyAlignment="1" applyProtection="1">
      <alignment horizontal="left"/>
    </xf>
    <xf numFmtId="0" fontId="31" fillId="0" borderId="0" xfId="0" applyFont="1" applyFill="1" applyBorder="1" applyAlignment="1" applyProtection="1">
      <alignment horizontal="left"/>
      <protection locked="0"/>
    </xf>
    <xf numFmtId="0" fontId="32" fillId="0" borderId="0" xfId="0" applyFont="1" applyFill="1" applyBorder="1" applyAlignment="1" applyProtection="1">
      <alignment horizontal="left"/>
      <protection locked="0"/>
    </xf>
    <xf numFmtId="0" fontId="33" fillId="0" borderId="0" xfId="0" applyFont="1"/>
    <xf numFmtId="49" fontId="9" fillId="0" borderId="0" xfId="0" applyNumberFormat="1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35" fillId="0" borderId="19" xfId="0" applyFont="1" applyFill="1" applyBorder="1" applyAlignment="1" applyProtection="1">
      <alignment horizontal="center"/>
    </xf>
    <xf numFmtId="0" fontId="36" fillId="0" borderId="0" xfId="0" applyFont="1" applyFill="1" applyBorder="1" applyAlignment="1" applyProtection="1"/>
    <xf numFmtId="164" fontId="37" fillId="0" borderId="0" xfId="0" applyNumberFormat="1" applyFont="1" applyFill="1" applyBorder="1" applyAlignment="1" applyProtection="1">
      <alignment horizontal="center"/>
    </xf>
    <xf numFmtId="0" fontId="38" fillId="0" borderId="0" xfId="0" applyFont="1" applyFill="1" applyBorder="1" applyAlignment="1" applyProtection="1">
      <alignment horizontal="center"/>
    </xf>
    <xf numFmtId="0" fontId="9" fillId="0" borderId="16" xfId="0" applyFont="1" applyFill="1" applyBorder="1" applyAlignment="1" applyProtection="1">
      <alignment horizontal="center"/>
    </xf>
    <xf numFmtId="0" fontId="9" fillId="0" borderId="1" xfId="0" applyFont="1" applyFill="1" applyBorder="1" applyAlignment="1" applyProtection="1">
      <alignment horizontal="center"/>
    </xf>
    <xf numFmtId="0" fontId="9" fillId="0" borderId="19" xfId="0" applyFont="1" applyFill="1" applyBorder="1" applyAlignment="1" applyProtection="1">
      <alignment horizontal="center"/>
    </xf>
    <xf numFmtId="0" fontId="18" fillId="0" borderId="1" xfId="0" applyFont="1" applyFill="1" applyBorder="1" applyAlignment="1" applyProtection="1">
      <alignment horizontal="center"/>
    </xf>
    <xf numFmtId="0" fontId="18" fillId="0" borderId="19" xfId="0" applyFont="1" applyFill="1" applyBorder="1" applyAlignment="1" applyProtection="1">
      <alignment horizontal="center"/>
    </xf>
    <xf numFmtId="0" fontId="35" fillId="0" borderId="21" xfId="0" applyFont="1" applyFill="1" applyBorder="1" applyAlignment="1" applyProtection="1">
      <alignment horizontal="center"/>
    </xf>
    <xf numFmtId="0" fontId="9" fillId="0" borderId="46" xfId="0" applyFont="1" applyFill="1" applyBorder="1" applyAlignment="1" applyProtection="1">
      <alignment horizontal="center"/>
    </xf>
    <xf numFmtId="0" fontId="9" fillId="0" borderId="47" xfId="0" applyFont="1" applyFill="1" applyBorder="1" applyAlignment="1" applyProtection="1">
      <alignment horizontal="center"/>
    </xf>
    <xf numFmtId="0" fontId="18" fillId="0" borderId="47" xfId="0" applyFont="1" applyFill="1" applyBorder="1" applyAlignment="1" applyProtection="1">
      <alignment horizontal="center"/>
    </xf>
    <xf numFmtId="0" fontId="18" fillId="0" borderId="21" xfId="0" applyFont="1" applyFill="1" applyBorder="1" applyAlignment="1" applyProtection="1">
      <alignment horizontal="center"/>
    </xf>
    <xf numFmtId="0" fontId="9" fillId="0" borderId="50" xfId="0" applyFont="1" applyFill="1" applyBorder="1" applyAlignment="1" applyProtection="1"/>
    <xf numFmtId="1" fontId="9" fillId="0" borderId="48" xfId="0" applyNumberFormat="1" applyFont="1" applyFill="1" applyBorder="1" applyAlignment="1" applyProtection="1">
      <alignment horizontal="center"/>
    </xf>
    <xf numFmtId="1" fontId="9" fillId="0" borderId="49" xfId="0" applyNumberFormat="1" applyFont="1" applyFill="1" applyBorder="1" applyAlignment="1" applyProtection="1">
      <alignment horizontal="center"/>
    </xf>
    <xf numFmtId="1" fontId="9" fillId="0" borderId="50" xfId="0" applyNumberFormat="1" applyFont="1" applyFill="1" applyBorder="1" applyAlignment="1" applyProtection="1">
      <alignment horizontal="center"/>
    </xf>
    <xf numFmtId="0" fontId="9" fillId="0" borderId="53" xfId="0" applyFont="1" applyFill="1" applyBorder="1" applyAlignment="1" applyProtection="1"/>
    <xf numFmtId="1" fontId="9" fillId="0" borderId="51" xfId="0" applyNumberFormat="1" applyFont="1" applyFill="1" applyBorder="1" applyAlignment="1" applyProtection="1">
      <alignment horizontal="center"/>
    </xf>
    <xf numFmtId="1" fontId="9" fillId="0" borderId="52" xfId="0" applyNumberFormat="1" applyFont="1" applyFill="1" applyBorder="1" applyAlignment="1" applyProtection="1">
      <alignment horizontal="center"/>
    </xf>
    <xf numFmtId="1" fontId="9" fillId="0" borderId="53" xfId="0" applyNumberFormat="1" applyFont="1" applyFill="1" applyBorder="1" applyAlignment="1" applyProtection="1">
      <alignment horizontal="center"/>
    </xf>
    <xf numFmtId="0" fontId="35" fillId="0" borderId="53" xfId="0" applyFont="1" applyFill="1" applyBorder="1" applyAlignment="1" applyProtection="1">
      <alignment horizontal="center"/>
    </xf>
    <xf numFmtId="0" fontId="9" fillId="0" borderId="51" xfId="0" applyFont="1" applyFill="1" applyBorder="1" applyAlignment="1" applyProtection="1">
      <alignment horizontal="center"/>
    </xf>
    <xf numFmtId="0" fontId="9" fillId="0" borderId="52" xfId="0" applyFont="1" applyFill="1" applyBorder="1" applyAlignment="1" applyProtection="1">
      <alignment horizontal="center"/>
    </xf>
    <xf numFmtId="0" fontId="9" fillId="8" borderId="52" xfId="0" applyFont="1" applyFill="1" applyBorder="1" applyAlignment="1" applyProtection="1">
      <alignment horizontal="center"/>
    </xf>
    <xf numFmtId="0" fontId="18" fillId="0" borderId="52" xfId="0" applyFont="1" applyFill="1" applyBorder="1" applyAlignment="1" applyProtection="1">
      <alignment horizontal="center"/>
    </xf>
    <xf numFmtId="0" fontId="18" fillId="0" borderId="53" xfId="0" applyFont="1" applyFill="1" applyBorder="1" applyAlignment="1" applyProtection="1">
      <alignment horizontal="center"/>
    </xf>
    <xf numFmtId="0" fontId="35" fillId="0" borderId="64" xfId="0" applyFont="1" applyFill="1" applyBorder="1" applyAlignment="1" applyProtection="1">
      <alignment horizontal="center"/>
    </xf>
    <xf numFmtId="0" fontId="9" fillId="0" borderId="22" xfId="0" applyFont="1" applyFill="1" applyBorder="1" applyAlignment="1" applyProtection="1">
      <alignment horizontal="center"/>
    </xf>
    <xf numFmtId="0" fontId="9" fillId="0" borderId="63" xfId="0" applyFont="1" applyFill="1" applyBorder="1" applyAlignment="1" applyProtection="1">
      <alignment horizontal="center"/>
    </xf>
    <xf numFmtId="0" fontId="9" fillId="8" borderId="63" xfId="0" applyFont="1" applyFill="1" applyBorder="1" applyAlignment="1" applyProtection="1">
      <alignment horizontal="center"/>
    </xf>
    <xf numFmtId="0" fontId="18" fillId="0" borderId="63" xfId="0" applyFont="1" applyFill="1" applyBorder="1" applyAlignment="1" applyProtection="1">
      <alignment horizontal="center"/>
    </xf>
    <xf numFmtId="0" fontId="18" fillId="0" borderId="64" xfId="0" applyFont="1" applyFill="1" applyBorder="1" applyAlignment="1" applyProtection="1">
      <alignment horizontal="center"/>
    </xf>
    <xf numFmtId="49" fontId="35" fillId="0" borderId="50" xfId="0" applyNumberFormat="1" applyFont="1" applyFill="1" applyBorder="1" applyAlignment="1" applyProtection="1">
      <alignment horizontal="center"/>
    </xf>
    <xf numFmtId="49" fontId="9" fillId="0" borderId="48" xfId="0" applyNumberFormat="1" applyFont="1" applyFill="1" applyBorder="1" applyAlignment="1" applyProtection="1">
      <alignment horizontal="center"/>
    </xf>
    <xf numFmtId="0" fontId="9" fillId="0" borderId="49" xfId="0" applyFont="1" applyFill="1" applyBorder="1" applyAlignment="1" applyProtection="1">
      <alignment horizontal="center"/>
    </xf>
    <xf numFmtId="0" fontId="9" fillId="8" borderId="49" xfId="0" applyFont="1" applyFill="1" applyBorder="1" applyAlignment="1" applyProtection="1">
      <alignment horizontal="center"/>
    </xf>
    <xf numFmtId="0" fontId="18" fillId="0" borderId="49" xfId="0" applyFont="1" applyFill="1" applyBorder="1" applyAlignment="1" applyProtection="1">
      <alignment horizontal="center"/>
    </xf>
    <xf numFmtId="0" fontId="18" fillId="0" borderId="50" xfId="0" applyFont="1" applyFill="1" applyBorder="1" applyAlignment="1" applyProtection="1">
      <alignment horizontal="center"/>
    </xf>
    <xf numFmtId="49" fontId="35" fillId="0" borderId="53" xfId="0" applyNumberFormat="1" applyFont="1" applyFill="1" applyBorder="1" applyAlignment="1" applyProtection="1">
      <alignment horizontal="center"/>
    </xf>
    <xf numFmtId="49" fontId="9" fillId="0" borderId="51" xfId="0" applyNumberFormat="1" applyFont="1" applyFill="1" applyBorder="1" applyAlignment="1" applyProtection="1">
      <alignment horizontal="center"/>
    </xf>
    <xf numFmtId="49" fontId="35" fillId="0" borderId="56" xfId="0" applyNumberFormat="1" applyFont="1" applyFill="1" applyBorder="1" applyAlignment="1" applyProtection="1">
      <alignment horizontal="center"/>
    </xf>
    <xf numFmtId="49" fontId="9" fillId="0" borderId="54" xfId="0" applyNumberFormat="1" applyFont="1" applyFill="1" applyBorder="1" applyAlignment="1" applyProtection="1">
      <alignment horizontal="center"/>
    </xf>
    <xf numFmtId="0" fontId="9" fillId="0" borderId="55" xfId="0" applyFont="1" applyFill="1" applyBorder="1" applyAlignment="1" applyProtection="1">
      <alignment horizontal="center"/>
    </xf>
    <xf numFmtId="0" fontId="9" fillId="8" borderId="55" xfId="0" applyFont="1" applyFill="1" applyBorder="1" applyAlignment="1" applyProtection="1">
      <alignment horizontal="center"/>
    </xf>
    <xf numFmtId="0" fontId="18" fillId="0" borderId="55" xfId="0" applyFont="1" applyFill="1" applyBorder="1" applyAlignment="1" applyProtection="1">
      <alignment horizontal="center"/>
    </xf>
    <xf numFmtId="0" fontId="18" fillId="0" borderId="56" xfId="0" applyFont="1" applyFill="1" applyBorder="1" applyAlignment="1" applyProtection="1">
      <alignment horizontal="center"/>
    </xf>
    <xf numFmtId="0" fontId="9" fillId="0" borderId="9" xfId="0" applyFont="1" applyFill="1" applyBorder="1" applyAlignment="1" applyProtection="1">
      <alignment horizontal="center"/>
    </xf>
    <xf numFmtId="0" fontId="9" fillId="0" borderId="8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1" fontId="18" fillId="0" borderId="8" xfId="0" applyNumberFormat="1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left"/>
    </xf>
    <xf numFmtId="0" fontId="9" fillId="0" borderId="14" xfId="0" applyFont="1" applyFill="1" applyBorder="1" applyAlignment="1" applyProtection="1">
      <alignment horizontal="center"/>
    </xf>
    <xf numFmtId="0" fontId="9" fillId="0" borderId="13" xfId="0" applyFont="1" applyFill="1" applyBorder="1" applyAlignment="1" applyProtection="1">
      <alignment horizontal="center"/>
    </xf>
    <xf numFmtId="0" fontId="18" fillId="0" borderId="13" xfId="0" applyFont="1" applyFill="1" applyBorder="1" applyAlignment="1" applyProtection="1">
      <alignment horizontal="center"/>
    </xf>
    <xf numFmtId="1" fontId="18" fillId="0" borderId="13" xfId="0" applyNumberFormat="1" applyFont="1" applyFill="1" applyBorder="1" applyAlignment="1" applyProtection="1">
      <alignment horizontal="center"/>
    </xf>
    <xf numFmtId="0" fontId="18" fillId="0" borderId="13" xfId="0" applyFont="1" applyFill="1" applyBorder="1" applyAlignment="1" applyProtection="1">
      <alignment horizontal="left"/>
    </xf>
    <xf numFmtId="1" fontId="18" fillId="0" borderId="0" xfId="0" applyNumberFormat="1" applyFont="1" applyFill="1" applyBorder="1" applyAlignment="1" applyProtection="1">
      <alignment horizontal="center"/>
    </xf>
    <xf numFmtId="0" fontId="0" fillId="0" borderId="0" xfId="0" applyAlignment="1" applyProtection="1">
      <alignment vertical="center"/>
    </xf>
    <xf numFmtId="49" fontId="4" fillId="0" borderId="0" xfId="3" applyNumberFormat="1" applyFont="1" applyFill="1" applyBorder="1"/>
    <xf numFmtId="49" fontId="4" fillId="9" borderId="0" xfId="3" applyNumberFormat="1" applyFont="1" applyFill="1" applyBorder="1"/>
    <xf numFmtId="0" fontId="4" fillId="0" borderId="0" xfId="3" applyFont="1" applyFill="1" applyBorder="1" applyAlignment="1">
      <alignment vertical="center"/>
    </xf>
    <xf numFmtId="0" fontId="0" fillId="0" borderId="0" xfId="0" applyFill="1" applyBorder="1" applyAlignment="1" applyProtection="1">
      <alignment horizontal="center"/>
    </xf>
    <xf numFmtId="164" fontId="27" fillId="0" borderId="0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49" fontId="0" fillId="0" borderId="10" xfId="0" applyNumberFormat="1" applyFill="1" applyBorder="1" applyProtection="1"/>
    <xf numFmtId="49" fontId="0" fillId="0" borderId="40" xfId="0" applyNumberFormat="1" applyFill="1" applyBorder="1" applyProtection="1"/>
    <xf numFmtId="49" fontId="0" fillId="0" borderId="32" xfId="0" applyNumberFormat="1" applyFill="1" applyBorder="1" applyProtection="1"/>
    <xf numFmtId="49" fontId="0" fillId="0" borderId="27" xfId="0" applyNumberFormat="1" applyFill="1" applyBorder="1" applyProtection="1"/>
    <xf numFmtId="0" fontId="12" fillId="0" borderId="0" xfId="0" applyFont="1" applyFill="1" applyBorder="1" applyAlignment="1" applyProtection="1">
      <alignment horizontal="center"/>
    </xf>
    <xf numFmtId="0" fontId="0" fillId="0" borderId="8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49" fontId="2" fillId="0" borderId="0" xfId="3" applyNumberFormat="1" applyFont="1" applyFill="1" applyBorder="1" applyAlignment="1">
      <alignment horizontal="left"/>
    </xf>
    <xf numFmtId="49" fontId="2" fillId="0" borderId="29" xfId="3" applyNumberFormat="1" applyFont="1" applyFill="1" applyBorder="1" applyAlignment="1">
      <alignment horizontal="left"/>
    </xf>
    <xf numFmtId="49" fontId="2" fillId="0" borderId="13" xfId="3" applyNumberFormat="1" applyFont="1" applyFill="1" applyBorder="1" applyAlignment="1">
      <alignment horizontal="left"/>
    </xf>
    <xf numFmtId="0" fontId="2" fillId="0" borderId="0" xfId="3" applyFont="1" applyFill="1" applyBorder="1" applyAlignment="1">
      <alignment horizontal="left"/>
    </xf>
    <xf numFmtId="0" fontId="2" fillId="0" borderId="0" xfId="3" applyFont="1" applyFill="1" applyBorder="1" applyAlignment="1">
      <alignment horizontal="left" vertical="center"/>
    </xf>
    <xf numFmtId="164" fontId="10" fillId="0" borderId="0" xfId="0" applyNumberFormat="1" applyFont="1" applyAlignment="1" applyProtection="1">
      <alignment horizontal="left"/>
      <protection locked="0"/>
    </xf>
    <xf numFmtId="1" fontId="10" fillId="10" borderId="0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 applyProtection="1">
      <alignment horizontal="center"/>
      <protection locked="0"/>
    </xf>
    <xf numFmtId="0" fontId="10" fillId="0" borderId="57" xfId="0" applyFont="1" applyFill="1" applyBorder="1" applyProtection="1"/>
    <xf numFmtId="0" fontId="26" fillId="0" borderId="1" xfId="0" applyFont="1" applyFill="1" applyBorder="1" applyAlignment="1" applyProtection="1">
      <alignment horizontal="center" vertical="center"/>
    </xf>
    <xf numFmtId="0" fontId="48" fillId="0" borderId="11" xfId="0" applyFont="1" applyFill="1" applyBorder="1" applyAlignment="1" applyProtection="1">
      <alignment horizontal="center"/>
    </xf>
    <xf numFmtId="0" fontId="28" fillId="0" borderId="12" xfId="0" applyFont="1" applyFill="1" applyBorder="1" applyAlignment="1" applyProtection="1">
      <alignment horizontal="center"/>
    </xf>
    <xf numFmtId="0" fontId="28" fillId="0" borderId="10" xfId="0" applyFont="1" applyFill="1" applyBorder="1" applyAlignment="1" applyProtection="1">
      <alignment horizontal="center"/>
    </xf>
    <xf numFmtId="0" fontId="26" fillId="0" borderId="1" xfId="0" applyFont="1" applyFill="1" applyBorder="1" applyAlignment="1" applyProtection="1">
      <alignment horizontal="center"/>
    </xf>
    <xf numFmtId="0" fontId="0" fillId="0" borderId="12" xfId="0" applyFill="1" applyBorder="1" applyAlignment="1" applyProtection="1">
      <alignment horizontal="center"/>
    </xf>
    <xf numFmtId="0" fontId="28" fillId="0" borderId="14" xfId="0" applyFont="1" applyFill="1" applyBorder="1" applyAlignment="1" applyProtection="1">
      <alignment horizontal="center"/>
    </xf>
    <xf numFmtId="0" fontId="0" fillId="0" borderId="20" xfId="0" applyFill="1" applyBorder="1" applyProtection="1"/>
    <xf numFmtId="0" fontId="0" fillId="0" borderId="14" xfId="0" applyFill="1" applyBorder="1" applyAlignment="1" applyProtection="1">
      <alignment horizontal="center"/>
    </xf>
    <xf numFmtId="49" fontId="0" fillId="0" borderId="13" xfId="0" applyNumberFormat="1" applyFill="1" applyBorder="1" applyAlignment="1" applyProtection="1">
      <alignment horizontal="center"/>
    </xf>
    <xf numFmtId="49" fontId="10" fillId="0" borderId="0" xfId="0" applyNumberFormat="1" applyFont="1" applyFill="1" applyBorder="1" applyAlignment="1" applyProtection="1">
      <alignment horizontal="center"/>
    </xf>
    <xf numFmtId="0" fontId="0" fillId="0" borderId="42" xfId="0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left"/>
    </xf>
    <xf numFmtId="0" fontId="4" fillId="0" borderId="0" xfId="0" applyFont="1" applyFill="1" applyBorder="1" applyAlignment="1" applyProtection="1">
      <alignment horizontal="left"/>
      <protection locked="0"/>
    </xf>
    <xf numFmtId="0" fontId="4" fillId="0" borderId="0" xfId="0" applyFont="1" applyFill="1" applyBorder="1" applyAlignment="1" applyProtection="1">
      <alignment horizontal="left"/>
    </xf>
    <xf numFmtId="0" fontId="1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</xf>
    <xf numFmtId="49" fontId="0" fillId="0" borderId="13" xfId="0" applyNumberFormat="1" applyFill="1" applyBorder="1" applyAlignment="1" applyProtection="1">
      <alignment horizontal="left"/>
    </xf>
    <xf numFmtId="0" fontId="0" fillId="0" borderId="0" xfId="0" applyBorder="1" applyProtection="1"/>
    <xf numFmtId="0" fontId="10" fillId="0" borderId="10" xfId="0" applyFont="1" applyFill="1" applyBorder="1" applyProtection="1"/>
    <xf numFmtId="49" fontId="13" fillId="0" borderId="8" xfId="0" applyNumberFormat="1" applyFont="1" applyFill="1" applyBorder="1" applyProtection="1"/>
    <xf numFmtId="0" fontId="0" fillId="0" borderId="15" xfId="0" applyFill="1" applyBorder="1" applyProtection="1"/>
    <xf numFmtId="0" fontId="0" fillId="0" borderId="0" xfId="0" applyProtection="1"/>
    <xf numFmtId="0" fontId="0" fillId="0" borderId="0" xfId="0" applyProtection="1">
      <protection locked="0"/>
    </xf>
    <xf numFmtId="49" fontId="0" fillId="0" borderId="0" xfId="0" applyNumberFormat="1" applyFill="1" applyBorder="1" applyAlignment="1" applyProtection="1">
      <protection locked="0"/>
    </xf>
    <xf numFmtId="49" fontId="0" fillId="0" borderId="0" xfId="0" applyNumberFormat="1" applyFill="1" applyBorder="1" applyAlignment="1" applyProtection="1"/>
    <xf numFmtId="0" fontId="9" fillId="0" borderId="0" xfId="0" applyFont="1" applyFill="1" applyProtection="1"/>
    <xf numFmtId="49" fontId="0" fillId="0" borderId="0" xfId="0" applyNumberFormat="1" applyFill="1" applyBorder="1" applyAlignment="1" applyProtection="1">
      <alignment horizontal="left"/>
    </xf>
    <xf numFmtId="49" fontId="13" fillId="0" borderId="0" xfId="0" applyNumberFormat="1" applyFont="1" applyFill="1" applyBorder="1" applyProtection="1"/>
    <xf numFmtId="49" fontId="0" fillId="0" borderId="0" xfId="0" applyNumberFormat="1" applyFill="1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49" fontId="0" fillId="0" borderId="8" xfId="0" applyNumberFormat="1" applyFill="1" applyBorder="1" applyProtection="1"/>
    <xf numFmtId="0" fontId="7" fillId="0" borderId="0" xfId="0" applyFont="1" applyFill="1" applyBorder="1" applyAlignment="1" applyProtection="1"/>
    <xf numFmtId="49" fontId="0" fillId="0" borderId="0" xfId="0" applyNumberFormat="1" applyFill="1" applyBorder="1" applyProtection="1"/>
    <xf numFmtId="164" fontId="12" fillId="0" borderId="0" xfId="0" applyNumberFormat="1" applyFont="1"/>
    <xf numFmtId="0" fontId="0" fillId="0" borderId="11" xfId="0" applyFill="1" applyBorder="1" applyAlignment="1" applyProtection="1"/>
    <xf numFmtId="0" fontId="0" fillId="0" borderId="4" xfId="0" applyFill="1" applyBorder="1" applyAlignment="1" applyProtection="1"/>
    <xf numFmtId="0" fontId="0" fillId="11" borderId="51" xfId="0" applyFill="1" applyBorder="1" applyAlignment="1" applyProtection="1">
      <alignment horizontal="center"/>
    </xf>
    <xf numFmtId="0" fontId="0" fillId="11" borderId="51" xfId="0" applyFill="1" applyBorder="1" applyAlignment="1" applyProtection="1"/>
    <xf numFmtId="0" fontId="26" fillId="0" borderId="0" xfId="0" applyFont="1" applyAlignment="1" applyProtection="1"/>
    <xf numFmtId="0" fontId="3" fillId="0" borderId="43" xfId="3098" applyFont="1" applyBorder="1" applyAlignment="1" applyProtection="1">
      <alignment horizontal="left"/>
    </xf>
    <xf numFmtId="0" fontId="21" fillId="0" borderId="0" xfId="0" applyFont="1" applyFill="1" applyAlignment="1" applyProtection="1">
      <alignment vertical="center"/>
    </xf>
    <xf numFmtId="164" fontId="0" fillId="0" borderId="0" xfId="0" applyNumberFormat="1" applyFill="1" applyProtection="1"/>
    <xf numFmtId="1" fontId="50" fillId="0" borderId="0" xfId="0" applyNumberFormat="1" applyFont="1" applyFill="1" applyBorder="1" applyAlignment="1" applyProtection="1">
      <alignment horizontal="center"/>
      <protection locked="0"/>
    </xf>
    <xf numFmtId="1" fontId="0" fillId="10" borderId="0" xfId="0" applyNumberFormat="1" applyFill="1" applyBorder="1" applyAlignment="1" applyProtection="1">
      <alignment horizontal="center"/>
      <protection locked="0"/>
    </xf>
    <xf numFmtId="49" fontId="0" fillId="10" borderId="0" xfId="0" applyNumberFormat="1" applyFill="1" applyBorder="1" applyAlignment="1" applyProtection="1">
      <alignment horizontal="center"/>
      <protection locked="0"/>
    </xf>
    <xf numFmtId="0" fontId="26" fillId="0" borderId="16" xfId="0" applyFont="1" applyFill="1" applyBorder="1" applyAlignment="1" applyProtection="1">
      <alignment horizontal="center"/>
    </xf>
    <xf numFmtId="0" fontId="0" fillId="3" borderId="0" xfId="0" applyFill="1" applyBorder="1"/>
    <xf numFmtId="164" fontId="0" fillId="0" borderId="0" xfId="0" applyNumberFormat="1" applyFill="1" applyBorder="1" applyAlignment="1">
      <alignment horizontal="center"/>
    </xf>
    <xf numFmtId="0" fontId="26" fillId="0" borderId="10" xfId="0" applyFont="1" applyFill="1" applyBorder="1" applyAlignment="1" applyProtection="1">
      <alignment horizontal="center" vertical="center"/>
    </xf>
    <xf numFmtId="0" fontId="26" fillId="0" borderId="10" xfId="0" applyFont="1" applyFill="1" applyBorder="1" applyAlignment="1" applyProtection="1">
      <alignment horizontal="center"/>
    </xf>
    <xf numFmtId="0" fontId="28" fillId="0" borderId="47" xfId="0" applyFont="1" applyFill="1" applyBorder="1" applyAlignment="1" applyProtection="1">
      <alignment horizontal="center"/>
    </xf>
    <xf numFmtId="0" fontId="28" fillId="0" borderId="1" xfId="0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0" fontId="28" fillId="0" borderId="11" xfId="0" applyFont="1" applyFill="1" applyBorder="1" applyAlignment="1" applyProtection="1">
      <alignment horizontal="center"/>
    </xf>
    <xf numFmtId="0" fontId="26" fillId="0" borderId="11" xfId="0" applyFont="1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2" fontId="0" fillId="0" borderId="0" xfId="0" applyNumberFormat="1" applyAlignment="1" applyProtection="1">
      <alignment horizontal="left"/>
      <protection locked="0"/>
    </xf>
    <xf numFmtId="0" fontId="0" fillId="0" borderId="47" xfId="0" applyFill="1" applyBorder="1" applyProtection="1"/>
    <xf numFmtId="0" fontId="21" fillId="0" borderId="0" xfId="0" applyFont="1" applyFill="1" applyBorder="1" applyAlignment="1" applyProtection="1"/>
    <xf numFmtId="49" fontId="0" fillId="0" borderId="17" xfId="0" applyNumberFormat="1" applyFill="1" applyBorder="1" applyProtection="1"/>
    <xf numFmtId="49" fontId="0" fillId="0" borderId="3" xfId="0" applyNumberFormat="1" applyFill="1" applyBorder="1" applyProtection="1"/>
    <xf numFmtId="49" fontId="0" fillId="0" borderId="8" xfId="0" applyNumberForma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0" fillId="0" borderId="0" xfId="0" applyFill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2" fontId="12" fillId="0" borderId="0" xfId="0" applyNumberFormat="1" applyFont="1" applyProtection="1">
      <protection locked="0"/>
    </xf>
    <xf numFmtId="164" fontId="12" fillId="0" borderId="0" xfId="0" applyNumberFormat="1" applyFont="1" applyProtection="1">
      <protection locked="0"/>
    </xf>
    <xf numFmtId="49" fontId="13" fillId="0" borderId="13" xfId="0" applyNumberFormat="1" applyFont="1" applyFill="1" applyBorder="1" applyProtection="1"/>
    <xf numFmtId="0" fontId="0" fillId="0" borderId="12" xfId="0" applyFill="1" applyBorder="1" applyProtection="1"/>
    <xf numFmtId="2" fontId="0" fillId="0" borderId="0" xfId="0" applyNumberFormat="1" applyAlignment="1" applyProtection="1">
      <alignment horizontal="center"/>
      <protection locked="0"/>
    </xf>
    <xf numFmtId="1" fontId="0" fillId="0" borderId="0" xfId="0" applyNumberFormat="1" applyFill="1" applyBorder="1" applyAlignment="1" applyProtection="1">
      <alignment horizontal="center"/>
    </xf>
    <xf numFmtId="0" fontId="0" fillId="0" borderId="10" xfId="0" applyFill="1" applyBorder="1" applyProtection="1"/>
    <xf numFmtId="0" fontId="10" fillId="0" borderId="0" xfId="0" applyFont="1" applyFill="1" applyBorder="1" applyAlignment="1" applyProtection="1"/>
    <xf numFmtId="49" fontId="0" fillId="0" borderId="8" xfId="0" applyNumberFormat="1" applyFill="1" applyBorder="1" applyAlignment="1" applyProtection="1">
      <alignment horizontal="left"/>
    </xf>
    <xf numFmtId="0" fontId="12" fillId="0" borderId="0" xfId="0" applyFont="1" applyProtection="1">
      <protection locked="0"/>
    </xf>
    <xf numFmtId="0" fontId="9" fillId="0" borderId="0" xfId="0" applyFont="1" applyProtection="1">
      <protection locked="0"/>
    </xf>
    <xf numFmtId="49" fontId="9" fillId="0" borderId="0" xfId="0" applyNumberFormat="1" applyFont="1" applyFill="1" applyBorder="1" applyAlignment="1" applyProtection="1"/>
    <xf numFmtId="49" fontId="39" fillId="0" borderId="0" xfId="0" applyNumberFormat="1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49" fontId="9" fillId="0" borderId="0" xfId="0" applyNumberFormat="1" applyFont="1" applyFill="1" applyBorder="1" applyAlignment="1" applyProtection="1">
      <alignment horizontal="left"/>
    </xf>
    <xf numFmtId="0" fontId="0" fillId="0" borderId="29" xfId="0" applyFill="1" applyBorder="1" applyProtection="1"/>
    <xf numFmtId="49" fontId="0" fillId="0" borderId="29" xfId="0" applyNumberFormat="1" applyFill="1" applyBorder="1" applyProtection="1"/>
    <xf numFmtId="49" fontId="0" fillId="0" borderId="7" xfId="0" applyNumberFormat="1" applyFill="1" applyBorder="1" applyProtection="1"/>
    <xf numFmtId="49" fontId="0" fillId="0" borderId="36" xfId="0" applyNumberFormat="1" applyFill="1" applyBorder="1" applyProtection="1"/>
    <xf numFmtId="0" fontId="0" fillId="0" borderId="46" xfId="0" applyFill="1" applyBorder="1" applyAlignment="1" applyProtection="1">
      <alignment horizontal="center"/>
    </xf>
    <xf numFmtId="49" fontId="0" fillId="0" borderId="13" xfId="0" applyNumberFormat="1" applyFill="1" applyBorder="1" applyProtection="1"/>
    <xf numFmtId="0" fontId="0" fillId="0" borderId="11" xfId="0" applyFill="1" applyBorder="1" applyProtection="1"/>
    <xf numFmtId="0" fontId="0" fillId="0" borderId="0" xfId="0" applyFill="1" applyBorder="1" applyProtection="1"/>
    <xf numFmtId="0" fontId="0" fillId="0" borderId="8" xfId="0" applyFill="1" applyBorder="1" applyProtection="1"/>
    <xf numFmtId="0" fontId="0" fillId="0" borderId="0" xfId="0" applyFill="1" applyBorder="1" applyAlignment="1" applyProtection="1">
      <alignment horizontal="center"/>
    </xf>
    <xf numFmtId="164" fontId="7" fillId="0" borderId="0" xfId="0" applyNumberFormat="1" applyFont="1" applyFill="1" applyBorder="1" applyAlignment="1" applyProtection="1">
      <alignment horizontal="center"/>
    </xf>
    <xf numFmtId="0" fontId="0" fillId="0" borderId="0" xfId="0" applyFill="1" applyProtection="1"/>
    <xf numFmtId="0" fontId="15" fillId="0" borderId="0" xfId="0" applyFont="1" applyFill="1" applyBorder="1" applyProtection="1"/>
    <xf numFmtId="164" fontId="43" fillId="0" borderId="58" xfId="3" applyNumberFormat="1" applyFont="1" applyFill="1" applyBorder="1" applyAlignment="1">
      <alignment horizontal="centerContinuous"/>
    </xf>
    <xf numFmtId="164" fontId="43" fillId="0" borderId="57" xfId="3" applyNumberFormat="1" applyFont="1" applyFill="1" applyBorder="1" applyAlignment="1">
      <alignment horizontal="centerContinuous"/>
    </xf>
    <xf numFmtId="0" fontId="47" fillId="0" borderId="0" xfId="0" applyFont="1" applyFill="1" applyBorder="1" applyProtection="1"/>
    <xf numFmtId="0" fontId="3" fillId="0" borderId="25" xfId="3" applyFont="1" applyFill="1" applyBorder="1"/>
    <xf numFmtId="0" fontId="3" fillId="0" borderId="71" xfId="3" applyFont="1" applyFill="1" applyBorder="1" applyAlignment="1">
      <alignment horizontal="center"/>
    </xf>
    <xf numFmtId="0" fontId="3" fillId="0" borderId="72" xfId="3" applyFont="1" applyFill="1" applyBorder="1" applyAlignment="1">
      <alignment horizontal="center"/>
    </xf>
    <xf numFmtId="0" fontId="4" fillId="0" borderId="9" xfId="0" applyFont="1" applyFill="1" applyBorder="1"/>
    <xf numFmtId="0" fontId="43" fillId="0" borderId="34" xfId="3" applyFont="1" applyFill="1" applyBorder="1" applyAlignment="1">
      <alignment horizontal="center"/>
    </xf>
    <xf numFmtId="2" fontId="43" fillId="0" borderId="66" xfId="3" applyNumberFormat="1" applyFont="1" applyFill="1" applyBorder="1" applyAlignment="1">
      <alignment horizontal="center"/>
    </xf>
    <xf numFmtId="2" fontId="43" fillId="0" borderId="63" xfId="3" applyNumberFormat="1" applyFont="1" applyFill="1" applyBorder="1" applyAlignment="1">
      <alignment horizontal="center"/>
    </xf>
    <xf numFmtId="0" fontId="4" fillId="0" borderId="0" xfId="3" applyFont="1" applyFill="1" applyBorder="1"/>
    <xf numFmtId="0" fontId="43" fillId="0" borderId="10" xfId="3" applyFont="1" applyFill="1" applyBorder="1" applyAlignment="1">
      <alignment horizontal="center"/>
    </xf>
    <xf numFmtId="2" fontId="43" fillId="0" borderId="1" xfId="3" applyNumberFormat="1" applyFont="1" applyFill="1" applyBorder="1" applyAlignment="1">
      <alignment horizontal="center"/>
    </xf>
    <xf numFmtId="2" fontId="4" fillId="0" borderId="1" xfId="3" applyNumberFormat="1" applyFont="1" applyFill="1" applyBorder="1" applyAlignment="1">
      <alignment horizontal="center"/>
    </xf>
    <xf numFmtId="0" fontId="43" fillId="0" borderId="16" xfId="3" applyFont="1" applyFill="1" applyBorder="1" applyAlignment="1">
      <alignment horizontal="center"/>
    </xf>
    <xf numFmtId="0" fontId="44" fillId="0" borderId="16" xfId="3" applyFont="1" applyFill="1" applyBorder="1" applyAlignment="1">
      <alignment horizontal="center"/>
    </xf>
    <xf numFmtId="2" fontId="44" fillId="0" borderId="1" xfId="3" applyNumberFormat="1" applyFont="1" applyFill="1" applyBorder="1" applyAlignment="1">
      <alignment horizontal="center"/>
    </xf>
    <xf numFmtId="0" fontId="4" fillId="0" borderId="16" xfId="3" applyFont="1" applyFill="1" applyBorder="1" applyAlignment="1">
      <alignment horizontal="center"/>
    </xf>
    <xf numFmtId="1" fontId="4" fillId="0" borderId="0" xfId="3" applyNumberFormat="1" applyFont="1" applyFill="1" applyBorder="1" applyAlignment="1">
      <alignment horizontal="centerContinuous"/>
    </xf>
    <xf numFmtId="0" fontId="3" fillId="0" borderId="8" xfId="3" applyFont="1" applyFill="1" applyBorder="1"/>
    <xf numFmtId="0" fontId="4" fillId="0" borderId="70" xfId="3" applyFont="1" applyFill="1" applyBorder="1" applyAlignment="1">
      <alignment horizontal="center"/>
    </xf>
    <xf numFmtId="2" fontId="4" fillId="0" borderId="66" xfId="3" applyNumberFormat="1" applyFont="1" applyFill="1" applyBorder="1" applyAlignment="1">
      <alignment horizontal="center"/>
    </xf>
    <xf numFmtId="0" fontId="4" fillId="0" borderId="13" xfId="3" applyFont="1" applyFill="1" applyBorder="1"/>
    <xf numFmtId="0" fontId="4" fillId="0" borderId="46" xfId="3" applyFont="1" applyFill="1" applyBorder="1" applyAlignment="1">
      <alignment horizontal="center"/>
    </xf>
    <xf numFmtId="2" fontId="4" fillId="0" borderId="47" xfId="3" applyNumberFormat="1" applyFont="1" applyFill="1" applyBorder="1" applyAlignment="1">
      <alignment horizontal="center"/>
    </xf>
    <xf numFmtId="0" fontId="3" fillId="0" borderId="70" xfId="3" applyFont="1" applyFill="1" applyBorder="1" applyAlignment="1">
      <alignment horizontal="center"/>
    </xf>
    <xf numFmtId="2" fontId="3" fillId="0" borderId="66" xfId="3" applyNumberFormat="1" applyFont="1" applyFill="1" applyBorder="1" applyAlignment="1">
      <alignment horizontal="center"/>
    </xf>
    <xf numFmtId="0" fontId="43" fillId="0" borderId="46" xfId="3" applyFont="1" applyFill="1" applyBorder="1" applyAlignment="1">
      <alignment horizontal="center"/>
    </xf>
    <xf numFmtId="2" fontId="43" fillId="0" borderId="47" xfId="3" applyNumberFormat="1" applyFont="1" applyFill="1" applyBorder="1" applyAlignment="1">
      <alignment horizontal="center"/>
    </xf>
    <xf numFmtId="0" fontId="4" fillId="0" borderId="0" xfId="3" applyFont="1" applyBorder="1"/>
    <xf numFmtId="0" fontId="4" fillId="0" borderId="13" xfId="3" applyFont="1" applyBorder="1"/>
    <xf numFmtId="0" fontId="4" fillId="0" borderId="0" xfId="5" applyFont="1" applyFill="1" applyBorder="1"/>
    <xf numFmtId="1" fontId="43" fillId="0" borderId="16" xfId="3" applyNumberFormat="1" applyFont="1" applyFill="1" applyBorder="1" applyAlignment="1">
      <alignment horizontal="center"/>
    </xf>
    <xf numFmtId="2" fontId="25" fillId="0" borderId="1" xfId="3" applyNumberFormat="1" applyFont="1" applyFill="1" applyBorder="1" applyAlignment="1">
      <alignment horizontal="center"/>
    </xf>
    <xf numFmtId="2" fontId="25" fillId="0" borderId="1" xfId="5" applyNumberFormat="1" applyFont="1" applyFill="1" applyBorder="1" applyAlignment="1">
      <alignment horizontal="center"/>
    </xf>
    <xf numFmtId="0" fontId="4" fillId="0" borderId="0" xfId="3" applyFont="1" applyFill="1" applyBorder="1" applyAlignment="1">
      <alignment wrapText="1"/>
    </xf>
    <xf numFmtId="0" fontId="0" fillId="0" borderId="0" xfId="0" applyFill="1"/>
    <xf numFmtId="164" fontId="0" fillId="0" borderId="58" xfId="0" applyNumberFormat="1" applyFill="1" applyBorder="1" applyAlignment="1">
      <alignment horizontal="center"/>
    </xf>
    <xf numFmtId="2" fontId="4" fillId="0" borderId="0" xfId="3" applyNumberFormat="1" applyFont="1" applyFill="1" applyBorder="1" applyAlignment="1">
      <alignment horizontal="center"/>
    </xf>
    <xf numFmtId="0" fontId="4" fillId="0" borderId="10" xfId="3" applyFont="1" applyFill="1" applyBorder="1"/>
    <xf numFmtId="164" fontId="4" fillId="0" borderId="58" xfId="3" applyNumberFormat="1" applyFont="1" applyFill="1" applyBorder="1" applyAlignment="1">
      <alignment horizontal="centerContinuous"/>
    </xf>
    <xf numFmtId="164" fontId="0" fillId="5" borderId="50" xfId="0" applyNumberFormat="1" applyFill="1" applyBorder="1" applyAlignment="1" applyProtection="1">
      <alignment horizontal="center"/>
      <protection locked="0"/>
    </xf>
    <xf numFmtId="0" fontId="0" fillId="5" borderId="59" xfId="0" applyFill="1" applyBorder="1" applyAlignment="1" applyProtection="1">
      <alignment horizontal="center"/>
      <protection locked="0"/>
    </xf>
    <xf numFmtId="0" fontId="0" fillId="5" borderId="35" xfId="0" applyFill="1" applyBorder="1" applyAlignment="1" applyProtection="1">
      <alignment horizontal="center"/>
      <protection locked="0"/>
    </xf>
    <xf numFmtId="164" fontId="0" fillId="5" borderId="53" xfId="0" applyNumberFormat="1" applyFill="1" applyBorder="1" applyAlignment="1" applyProtection="1">
      <alignment horizontal="center"/>
      <protection locked="0"/>
    </xf>
    <xf numFmtId="0" fontId="0" fillId="5" borderId="60" xfId="0" applyFill="1" applyBorder="1" applyAlignment="1" applyProtection="1">
      <alignment horizontal="center"/>
      <protection locked="0"/>
    </xf>
    <xf numFmtId="0" fontId="0" fillId="5" borderId="40" xfId="0" applyFill="1" applyBorder="1" applyAlignment="1" applyProtection="1">
      <alignment horizontal="center"/>
      <protection locked="0"/>
    </xf>
    <xf numFmtId="0" fontId="0" fillId="5" borderId="61" xfId="0" applyFill="1" applyBorder="1" applyAlignment="1" applyProtection="1">
      <alignment horizontal="center"/>
      <protection locked="0"/>
    </xf>
    <xf numFmtId="0" fontId="0" fillId="5" borderId="32" xfId="0" applyFill="1" applyBorder="1" applyAlignment="1" applyProtection="1">
      <alignment horizontal="center"/>
      <protection locked="0"/>
    </xf>
    <xf numFmtId="0" fontId="0" fillId="5" borderId="17" xfId="0" applyFill="1" applyBorder="1" applyAlignment="1" applyProtection="1">
      <alignment horizontal="center"/>
      <protection locked="0"/>
    </xf>
    <xf numFmtId="1" fontId="0" fillId="5" borderId="48" xfId="0" applyNumberFormat="1" applyFill="1" applyBorder="1" applyAlignment="1" applyProtection="1">
      <alignment horizontal="center"/>
      <protection locked="0"/>
    </xf>
    <xf numFmtId="1" fontId="0" fillId="5" borderId="51" xfId="0" applyNumberFormat="1" applyFill="1" applyBorder="1" applyAlignment="1" applyProtection="1">
      <alignment horizontal="center"/>
      <protection locked="0"/>
    </xf>
    <xf numFmtId="0" fontId="21" fillId="0" borderId="0" xfId="0" applyFont="1" applyFill="1" applyBorder="1" applyProtection="1"/>
    <xf numFmtId="0" fontId="0" fillId="11" borderId="48" xfId="0" applyFill="1" applyBorder="1" applyAlignment="1" applyProtection="1"/>
    <xf numFmtId="0" fontId="0" fillId="5" borderId="34" xfId="0" applyFill="1" applyBorder="1" applyAlignment="1" applyProtection="1">
      <alignment horizontal="center"/>
      <protection locked="0"/>
    </xf>
    <xf numFmtId="49" fontId="0" fillId="0" borderId="35" xfId="0" applyNumberFormat="1" applyFill="1" applyBorder="1" applyProtection="1"/>
    <xf numFmtId="49" fontId="0" fillId="0" borderId="34" xfId="0" applyNumberFormat="1" applyFill="1" applyBorder="1" applyProtection="1"/>
    <xf numFmtId="0" fontId="0" fillId="0" borderId="0" xfId="0" applyFill="1" applyBorder="1" applyAlignment="1" applyProtection="1">
      <alignment horizontal="center"/>
    </xf>
    <xf numFmtId="0" fontId="22" fillId="0" borderId="0" xfId="0" applyFont="1" applyFill="1" applyBorder="1" applyAlignment="1" applyProtection="1">
      <alignment horizontal="center"/>
    </xf>
    <xf numFmtId="1" fontId="22" fillId="0" borderId="0" xfId="0" applyNumberFormat="1" applyFont="1" applyFill="1" applyBorder="1" applyAlignment="1" applyProtection="1">
      <alignment horizontal="center"/>
    </xf>
    <xf numFmtId="0" fontId="53" fillId="7" borderId="0" xfId="0" applyFont="1" applyFill="1" applyBorder="1" applyProtection="1"/>
    <xf numFmtId="49" fontId="0" fillId="7" borderId="0" xfId="0" applyNumberFormat="1" applyFill="1" applyBorder="1" applyProtection="1"/>
    <xf numFmtId="0" fontId="0" fillId="7" borderId="0" xfId="0" applyFill="1" applyProtection="1"/>
    <xf numFmtId="0" fontId="0" fillId="7" borderId="0" xfId="0" applyFill="1" applyBorder="1" applyAlignment="1" applyProtection="1"/>
    <xf numFmtId="0" fontId="15" fillId="7" borderId="0" xfId="0" applyFont="1" applyFill="1" applyBorder="1" applyProtection="1"/>
    <xf numFmtId="0" fontId="10" fillId="7" borderId="35" xfId="0" applyFont="1" applyFill="1" applyBorder="1" applyProtection="1"/>
    <xf numFmtId="49" fontId="10" fillId="7" borderId="36" xfId="0" applyNumberFormat="1" applyFont="1" applyFill="1" applyBorder="1" applyProtection="1"/>
    <xf numFmtId="0" fontId="10" fillId="7" borderId="36" xfId="0" applyFont="1" applyFill="1" applyBorder="1" applyProtection="1"/>
    <xf numFmtId="0" fontId="10" fillId="7" borderId="36" xfId="0" applyFont="1" applyFill="1" applyBorder="1" applyAlignment="1" applyProtection="1"/>
    <xf numFmtId="0" fontId="0" fillId="7" borderId="10" xfId="0" applyFont="1" applyFill="1" applyBorder="1" applyAlignment="1" applyProtection="1">
      <alignment vertical="center"/>
    </xf>
    <xf numFmtId="49" fontId="0" fillId="7" borderId="0" xfId="0" applyNumberFormat="1" applyFont="1" applyFill="1" applyBorder="1" applyAlignment="1" applyProtection="1">
      <alignment vertical="center"/>
    </xf>
    <xf numFmtId="0" fontId="0" fillId="7" borderId="10" xfId="0" applyFill="1" applyBorder="1" applyProtection="1"/>
    <xf numFmtId="0" fontId="0" fillId="7" borderId="0" xfId="0" applyFill="1" applyBorder="1" applyProtection="1"/>
    <xf numFmtId="0" fontId="0" fillId="7" borderId="40" xfId="0" applyFont="1" applyFill="1" applyBorder="1" applyAlignment="1" applyProtection="1">
      <alignment vertical="center"/>
    </xf>
    <xf numFmtId="49" fontId="0" fillId="7" borderId="7" xfId="0" applyNumberFormat="1" applyFont="1" applyFill="1" applyBorder="1" applyAlignment="1" applyProtection="1">
      <alignment vertical="center"/>
    </xf>
    <xf numFmtId="0" fontId="0" fillId="7" borderId="12" xfId="0" applyFont="1" applyFill="1" applyBorder="1" applyAlignment="1" applyProtection="1">
      <alignment vertical="center"/>
    </xf>
    <xf numFmtId="49" fontId="0" fillId="7" borderId="13" xfId="0" applyNumberFormat="1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center"/>
    </xf>
    <xf numFmtId="0" fontId="0" fillId="9" borderId="0" xfId="0" applyFill="1" applyProtection="1"/>
    <xf numFmtId="0" fontId="0" fillId="9" borderId="0" xfId="0" applyFill="1" applyBorder="1" applyAlignment="1" applyProtection="1"/>
    <xf numFmtId="0" fontId="0" fillId="9" borderId="0" xfId="0" applyFill="1" applyAlignment="1" applyProtection="1">
      <alignment horizontal="center"/>
    </xf>
    <xf numFmtId="0" fontId="0" fillId="9" borderId="0" xfId="0" applyFill="1" applyBorder="1" applyAlignment="1" applyProtection="1">
      <alignment horizontal="center"/>
    </xf>
    <xf numFmtId="0" fontId="4" fillId="9" borderId="0" xfId="0" applyFont="1" applyFill="1" applyBorder="1" applyAlignment="1" applyProtection="1">
      <alignment horizontal="center"/>
    </xf>
    <xf numFmtId="49" fontId="0" fillId="14" borderId="0" xfId="0" applyNumberFormat="1" applyFill="1" applyBorder="1" applyAlignment="1" applyProtection="1">
      <alignment horizontal="center"/>
    </xf>
    <xf numFmtId="0" fontId="0" fillId="14" borderId="0" xfId="0" applyFill="1" applyProtection="1"/>
    <xf numFmtId="0" fontId="0" fillId="14" borderId="0" xfId="0" applyFill="1" applyAlignment="1" applyProtection="1">
      <alignment horizontal="center"/>
    </xf>
    <xf numFmtId="0" fontId="0" fillId="14" borderId="0" xfId="0" applyFill="1" applyBorder="1" applyAlignment="1" applyProtection="1"/>
    <xf numFmtId="0" fontId="14" fillId="14" borderId="0" xfId="0" applyFont="1" applyFill="1" applyProtection="1"/>
    <xf numFmtId="49" fontId="0" fillId="14" borderId="0" xfId="0" applyNumberFormat="1" applyFill="1" applyBorder="1" applyProtection="1"/>
    <xf numFmtId="0" fontId="22" fillId="14" borderId="0" xfId="0" applyFont="1" applyFill="1" applyBorder="1" applyAlignment="1" applyProtection="1">
      <alignment horizontal="center"/>
    </xf>
    <xf numFmtId="1" fontId="22" fillId="14" borderId="0" xfId="0" applyNumberFormat="1" applyFont="1" applyFill="1" applyBorder="1" applyAlignment="1" applyProtection="1">
      <alignment horizontal="center"/>
    </xf>
    <xf numFmtId="164" fontId="0" fillId="5" borderId="48" xfId="0" applyNumberFormat="1" applyFill="1" applyBorder="1" applyAlignment="1" applyProtection="1">
      <alignment horizontal="center"/>
      <protection locked="0"/>
    </xf>
    <xf numFmtId="164" fontId="0" fillId="5" borderId="51" xfId="0" applyNumberFormat="1" applyFill="1" applyBorder="1" applyAlignment="1" applyProtection="1">
      <alignment horizontal="center"/>
      <protection locked="0"/>
    </xf>
    <xf numFmtId="164" fontId="0" fillId="5" borderId="54" xfId="0" applyNumberFormat="1" applyFill="1" applyBorder="1" applyAlignment="1" applyProtection="1">
      <alignment horizontal="center"/>
      <protection locked="0"/>
    </xf>
    <xf numFmtId="0" fontId="0" fillId="5" borderId="3" xfId="0" applyFill="1" applyBorder="1" applyAlignment="1" applyProtection="1">
      <alignment horizontal="center"/>
      <protection locked="0"/>
    </xf>
    <xf numFmtId="164" fontId="0" fillId="5" borderId="67" xfId="0" applyNumberFormat="1" applyFill="1" applyBorder="1" applyAlignment="1" applyProtection="1">
      <alignment horizontal="center"/>
      <protection locked="0"/>
    </xf>
    <xf numFmtId="0" fontId="0" fillId="5" borderId="76" xfId="0" applyFill="1" applyBorder="1" applyAlignment="1" applyProtection="1">
      <alignment horizontal="center"/>
      <protection locked="0"/>
    </xf>
    <xf numFmtId="164" fontId="0" fillId="5" borderId="18" xfId="0" applyNumberFormat="1" applyFill="1" applyBorder="1" applyAlignment="1" applyProtection="1">
      <alignment horizontal="center"/>
      <protection locked="0"/>
    </xf>
    <xf numFmtId="164" fontId="0" fillId="5" borderId="56" xfId="0" applyNumberFormat="1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</xf>
    <xf numFmtId="0" fontId="2" fillId="0" borderId="0" xfId="0" applyFont="1" applyAlignment="1" applyProtection="1">
      <alignment horizontal="left"/>
    </xf>
    <xf numFmtId="0" fontId="0" fillId="7" borderId="37" xfId="0" applyFill="1" applyBorder="1" applyAlignment="1" applyProtection="1"/>
    <xf numFmtId="164" fontId="2" fillId="0" borderId="0" xfId="3" applyNumberFormat="1" applyFont="1" applyFill="1" applyBorder="1" applyAlignment="1"/>
    <xf numFmtId="0" fontId="0" fillId="0" borderId="0" xfId="0" applyNumberFormat="1" applyFill="1" applyBorder="1" applyAlignment="1">
      <alignment horizontal="center" vertical="center"/>
    </xf>
    <xf numFmtId="2" fontId="4" fillId="0" borderId="77" xfId="3" applyNumberFormat="1" applyFont="1" applyFill="1" applyBorder="1" applyAlignment="1">
      <alignment horizontal="center"/>
    </xf>
    <xf numFmtId="2" fontId="4" fillId="0" borderId="0" xfId="3" applyNumberFormat="1" applyFont="1" applyBorder="1" applyAlignment="1">
      <alignment horizontal="centerContinuous"/>
    </xf>
    <xf numFmtId="2" fontId="4" fillId="0" borderId="0" xfId="3" applyNumberFormat="1" applyFont="1" applyBorder="1" applyAlignment="1">
      <alignment horizontal="center"/>
    </xf>
    <xf numFmtId="2" fontId="4" fillId="0" borderId="78" xfId="3" applyNumberFormat="1" applyFont="1" applyBorder="1" applyAlignment="1">
      <alignment horizontal="centerContinuous"/>
    </xf>
    <xf numFmtId="2" fontId="4" fillId="4" borderId="0" xfId="3" applyNumberFormat="1" applyFont="1" applyFill="1" applyBorder="1" applyAlignment="1">
      <alignment horizontal="center"/>
    </xf>
    <xf numFmtId="2" fontId="4" fillId="4" borderId="77" xfId="3" applyNumberFormat="1" applyFont="1" applyFill="1" applyBorder="1" applyAlignment="1">
      <alignment horizontal="center"/>
    </xf>
    <xf numFmtId="0" fontId="25" fillId="0" borderId="0" xfId="0" applyFont="1" applyFill="1" applyBorder="1" applyAlignment="1">
      <alignment vertical="top" wrapText="1"/>
    </xf>
    <xf numFmtId="164" fontId="12" fillId="0" borderId="0" xfId="0" applyNumberFormat="1" applyFont="1" applyFill="1"/>
    <xf numFmtId="0" fontId="0" fillId="0" borderId="3" xfId="0" applyFill="1" applyBorder="1"/>
    <xf numFmtId="0" fontId="0" fillId="0" borderId="3" xfId="0" applyBorder="1"/>
    <xf numFmtId="0" fontId="10" fillId="15" borderId="0" xfId="0" applyFont="1" applyFill="1" applyBorder="1"/>
    <xf numFmtId="0" fontId="51" fillId="15" borderId="0" xfId="0" applyFont="1" applyFill="1" applyBorder="1"/>
    <xf numFmtId="2" fontId="4" fillId="4" borderId="1" xfId="3" applyNumberFormat="1" applyFont="1" applyFill="1" applyBorder="1" applyAlignment="1">
      <alignment horizontal="center"/>
    </xf>
    <xf numFmtId="0" fontId="3" fillId="0" borderId="74" xfId="3" applyFont="1" applyFill="1" applyBorder="1" applyAlignment="1">
      <alignment horizontal="centerContinuous"/>
    </xf>
    <xf numFmtId="164" fontId="44" fillId="0" borderId="58" xfId="3" applyNumberFormat="1" applyFont="1" applyFill="1" applyBorder="1" applyAlignment="1">
      <alignment horizontal="centerContinuous"/>
    </xf>
    <xf numFmtId="164" fontId="4" fillId="0" borderId="57" xfId="3" applyNumberFormat="1" applyFont="1" applyFill="1" applyBorder="1" applyAlignment="1">
      <alignment horizontal="centerContinuous"/>
    </xf>
    <xf numFmtId="164" fontId="4" fillId="0" borderId="45" xfId="3" applyNumberFormat="1" applyFont="1" applyFill="1" applyBorder="1" applyAlignment="1">
      <alignment horizontal="centerContinuous"/>
    </xf>
    <xf numFmtId="164" fontId="4" fillId="0" borderId="57" xfId="3" applyNumberFormat="1" applyFont="1" applyFill="1" applyBorder="1" applyAlignment="1">
      <alignment horizontal="center"/>
    </xf>
    <xf numFmtId="164" fontId="3" fillId="0" borderId="57" xfId="3" applyNumberFormat="1" applyFont="1" applyFill="1" applyBorder="1" applyAlignment="1">
      <alignment horizontal="centerContinuous"/>
    </xf>
    <xf numFmtId="164" fontId="45" fillId="0" borderId="58" xfId="6" applyNumberFormat="1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vertical="center" wrapText="1"/>
    </xf>
    <xf numFmtId="0" fontId="7" fillId="3" borderId="5" xfId="0" applyFont="1" applyFill="1" applyBorder="1" applyAlignment="1" applyProtection="1">
      <alignment horizontal="center" vertical="center"/>
    </xf>
    <xf numFmtId="0" fontId="29" fillId="0" borderId="75" xfId="0" applyFont="1" applyBorder="1" applyProtection="1"/>
    <xf numFmtId="0" fontId="29" fillId="0" borderId="29" xfId="0" applyFont="1" applyFill="1" applyBorder="1" applyAlignment="1" applyProtection="1">
      <alignment horizontal="center"/>
    </xf>
    <xf numFmtId="0" fontId="29" fillId="0" borderId="6" xfId="0" applyFont="1" applyFill="1" applyBorder="1" applyAlignment="1" applyProtection="1">
      <alignment horizontal="center"/>
    </xf>
    <xf numFmtId="0" fontId="29" fillId="0" borderId="4" xfId="0" applyFont="1" applyBorder="1" applyProtection="1"/>
    <xf numFmtId="0" fontId="29" fillId="0" borderId="0" xfId="0" applyFont="1" applyFill="1" applyBorder="1" applyAlignment="1" applyProtection="1">
      <alignment horizontal="center"/>
    </xf>
    <xf numFmtId="0" fontId="29" fillId="0" borderId="30" xfId="0" applyFont="1" applyFill="1" applyBorder="1" applyAlignment="1" applyProtection="1">
      <alignment horizontal="center"/>
    </xf>
    <xf numFmtId="0" fontId="29" fillId="0" borderId="5" xfId="0" applyFont="1" applyBorder="1" applyProtection="1"/>
    <xf numFmtId="0" fontId="29" fillId="0" borderId="3" xfId="0" applyFont="1" applyFill="1" applyBorder="1" applyAlignment="1" applyProtection="1">
      <alignment horizontal="center"/>
    </xf>
    <xf numFmtId="0" fontId="29" fillId="0" borderId="33" xfId="0" applyFont="1" applyFill="1" applyBorder="1" applyAlignment="1" applyProtection="1">
      <alignment horizontal="center"/>
    </xf>
    <xf numFmtId="0" fontId="29" fillId="0" borderId="43" xfId="0" applyFont="1" applyBorder="1" applyProtection="1"/>
    <xf numFmtId="0" fontId="29" fillId="0" borderId="7" xfId="0" applyFont="1" applyBorder="1" applyAlignment="1" applyProtection="1"/>
    <xf numFmtId="0" fontId="29" fillId="0" borderId="42" xfId="0" applyFont="1" applyBorder="1" applyAlignment="1" applyProtection="1"/>
    <xf numFmtId="0" fontId="29" fillId="0" borderId="75" xfId="0" applyFont="1" applyBorder="1" applyAlignment="1" applyProtection="1"/>
    <xf numFmtId="0" fontId="29" fillId="0" borderId="29" xfId="0" applyFont="1" applyBorder="1" applyAlignment="1" applyProtection="1"/>
    <xf numFmtId="0" fontId="29" fillId="0" borderId="6" xfId="0" applyFont="1" applyBorder="1" applyAlignment="1" applyProtection="1"/>
    <xf numFmtId="1" fontId="54" fillId="3" borderId="4" xfId="0" applyNumberFormat="1" applyFont="1" applyFill="1" applyBorder="1" applyAlignment="1" applyProtection="1">
      <alignment horizontal="center"/>
      <protection hidden="1"/>
    </xf>
    <xf numFmtId="1" fontId="55" fillId="13" borderId="20" xfId="0" applyNumberFormat="1" applyFont="1" applyFill="1" applyBorder="1" applyAlignment="1" applyProtection="1">
      <alignment horizontal="center"/>
      <protection hidden="1"/>
    </xf>
    <xf numFmtId="1" fontId="55" fillId="13" borderId="21" xfId="0" applyNumberFormat="1" applyFont="1" applyFill="1" applyBorder="1" applyAlignment="1" applyProtection="1">
      <alignment horizontal="center"/>
      <protection hidden="1"/>
    </xf>
    <xf numFmtId="0" fontId="0" fillId="3" borderId="53" xfId="0" applyFill="1" applyBorder="1" applyAlignment="1" applyProtection="1">
      <alignment horizontal="center"/>
      <protection hidden="1"/>
    </xf>
    <xf numFmtId="0" fontId="0" fillId="3" borderId="64" xfId="0" applyFill="1" applyBorder="1" applyAlignment="1" applyProtection="1">
      <alignment horizontal="center"/>
      <protection hidden="1"/>
    </xf>
    <xf numFmtId="0" fontId="0" fillId="3" borderId="69" xfId="0" applyFill="1" applyBorder="1" applyAlignment="1" applyProtection="1">
      <alignment horizontal="center"/>
      <protection hidden="1"/>
    </xf>
    <xf numFmtId="0" fontId="0" fillId="3" borderId="18" xfId="0" applyFill="1" applyBorder="1" applyAlignment="1" applyProtection="1">
      <alignment horizontal="center"/>
      <protection hidden="1"/>
    </xf>
    <xf numFmtId="0" fontId="0" fillId="3" borderId="56" xfId="0" applyFill="1" applyBorder="1" applyAlignment="1" applyProtection="1">
      <alignment horizontal="center"/>
      <protection hidden="1"/>
    </xf>
    <xf numFmtId="164" fontId="0" fillId="3" borderId="49" xfId="0" applyNumberFormat="1" applyFill="1" applyBorder="1" applyAlignment="1" applyProtection="1">
      <alignment horizontal="center"/>
      <protection hidden="1"/>
    </xf>
    <xf numFmtId="2" fontId="0" fillId="0" borderId="17" xfId="0" applyNumberFormat="1" applyFill="1" applyBorder="1" applyAlignment="1" applyProtection="1">
      <alignment horizontal="center"/>
      <protection hidden="1"/>
    </xf>
    <xf numFmtId="164" fontId="0" fillId="3" borderId="52" xfId="0" applyNumberFormat="1" applyFill="1" applyBorder="1" applyAlignment="1" applyProtection="1">
      <alignment horizontal="center"/>
      <protection hidden="1"/>
    </xf>
    <xf numFmtId="2" fontId="0" fillId="0" borderId="40" xfId="0" applyNumberFormat="1" applyFill="1" applyBorder="1" applyAlignment="1" applyProtection="1">
      <alignment horizontal="center"/>
      <protection hidden="1"/>
    </xf>
    <xf numFmtId="164" fontId="0" fillId="3" borderId="63" xfId="0" applyNumberFormat="1" applyFill="1" applyBorder="1" applyAlignment="1" applyProtection="1">
      <alignment horizontal="center"/>
      <protection hidden="1"/>
    </xf>
    <xf numFmtId="2" fontId="0" fillId="0" borderId="34" xfId="0" applyNumberFormat="1" applyFill="1" applyBorder="1" applyAlignment="1" applyProtection="1">
      <alignment horizontal="center"/>
      <protection hidden="1"/>
    </xf>
    <xf numFmtId="164" fontId="0" fillId="3" borderId="66" xfId="0" applyNumberFormat="1" applyFill="1" applyBorder="1" applyAlignment="1" applyProtection="1">
      <alignment horizontal="center"/>
      <protection hidden="1"/>
    </xf>
    <xf numFmtId="2" fontId="0" fillId="0" borderId="15" xfId="0" applyNumberFormat="1" applyFill="1" applyBorder="1" applyAlignment="1" applyProtection="1">
      <alignment horizontal="center"/>
      <protection hidden="1"/>
    </xf>
    <xf numFmtId="2" fontId="0" fillId="0" borderId="51" xfId="0" applyNumberFormat="1" applyFill="1" applyBorder="1" applyAlignment="1" applyProtection="1">
      <alignment horizontal="center"/>
      <protection hidden="1"/>
    </xf>
    <xf numFmtId="164" fontId="0" fillId="3" borderId="2" xfId="0" applyNumberFormat="1" applyFill="1" applyBorder="1" applyAlignment="1" applyProtection="1">
      <alignment horizontal="center"/>
      <protection hidden="1"/>
    </xf>
    <xf numFmtId="164" fontId="0" fillId="3" borderId="55" xfId="0" applyNumberFormat="1" applyFill="1" applyBorder="1" applyAlignment="1" applyProtection="1">
      <alignment horizontal="center"/>
      <protection hidden="1"/>
    </xf>
    <xf numFmtId="2" fontId="0" fillId="0" borderId="32" xfId="0" applyNumberFormat="1" applyFill="1" applyBorder="1" applyAlignment="1" applyProtection="1">
      <alignment horizontal="center"/>
      <protection hidden="1"/>
    </xf>
    <xf numFmtId="2" fontId="0" fillId="0" borderId="2" xfId="0" applyNumberFormat="1" applyFill="1" applyBorder="1" applyAlignment="1" applyProtection="1">
      <alignment horizontal="center"/>
      <protection hidden="1"/>
    </xf>
    <xf numFmtId="2" fontId="0" fillId="0" borderId="23" xfId="0" applyNumberFormat="1" applyFill="1" applyBorder="1" applyAlignment="1" applyProtection="1">
      <alignment horizontal="center"/>
      <protection hidden="1"/>
    </xf>
    <xf numFmtId="2" fontId="0" fillId="0" borderId="52" xfId="0" applyNumberFormat="1" applyFill="1" applyBorder="1" applyAlignment="1" applyProtection="1">
      <alignment horizontal="center"/>
      <protection hidden="1"/>
    </xf>
    <xf numFmtId="2" fontId="0" fillId="0" borderId="63" xfId="0" applyNumberFormat="1" applyFill="1" applyBorder="1" applyAlignment="1" applyProtection="1">
      <alignment horizontal="center"/>
      <protection hidden="1"/>
    </xf>
    <xf numFmtId="2" fontId="0" fillId="0" borderId="50" xfId="0" applyNumberFormat="1" applyFill="1" applyBorder="1" applyAlignment="1" applyProtection="1">
      <alignment horizontal="center"/>
      <protection hidden="1"/>
    </xf>
    <xf numFmtId="2" fontId="0" fillId="0" borderId="18" xfId="0" applyNumberFormat="1" applyFill="1" applyBorder="1" applyAlignment="1" applyProtection="1">
      <alignment horizontal="center"/>
      <protection hidden="1"/>
    </xf>
    <xf numFmtId="2" fontId="0" fillId="0" borderId="53" xfId="0" applyNumberFormat="1" applyFill="1" applyBorder="1" applyAlignment="1" applyProtection="1">
      <alignment horizontal="center"/>
      <protection hidden="1"/>
    </xf>
    <xf numFmtId="2" fontId="0" fillId="0" borderId="56" xfId="0" applyNumberFormat="1" applyFill="1" applyBorder="1" applyAlignment="1" applyProtection="1">
      <alignment horizontal="center"/>
      <protection hidden="1"/>
    </xf>
    <xf numFmtId="164" fontId="4" fillId="0" borderId="0" xfId="0" applyNumberFormat="1" applyFont="1" applyFill="1" applyBorder="1" applyAlignment="1" applyProtection="1">
      <alignment horizontal="left"/>
      <protection locked="0"/>
    </xf>
    <xf numFmtId="2" fontId="4" fillId="0" borderId="0" xfId="0" applyNumberFormat="1" applyFont="1" applyFill="1" applyBorder="1" applyAlignment="1" applyProtection="1">
      <alignment horizontal="left"/>
      <protection locked="0"/>
    </xf>
    <xf numFmtId="164" fontId="43" fillId="16" borderId="58" xfId="3" applyNumberFormat="1" applyFont="1" applyFill="1" applyBorder="1" applyAlignment="1">
      <alignment horizontal="centerContinuous"/>
    </xf>
    <xf numFmtId="164" fontId="4" fillId="16" borderId="58" xfId="3" applyNumberFormat="1" applyFont="1" applyFill="1" applyBorder="1" applyAlignment="1">
      <alignment horizontal="centerContinuous"/>
    </xf>
    <xf numFmtId="164" fontId="44" fillId="16" borderId="58" xfId="3" applyNumberFormat="1" applyFont="1" applyFill="1" applyBorder="1" applyAlignment="1">
      <alignment horizontal="centerContinuous"/>
    </xf>
    <xf numFmtId="164" fontId="44" fillId="16" borderId="45" xfId="3" applyNumberFormat="1" applyFont="1" applyFill="1" applyBorder="1" applyAlignment="1">
      <alignment horizontal="centerContinuous"/>
    </xf>
    <xf numFmtId="2" fontId="12" fillId="0" borderId="0" xfId="0" applyNumberFormat="1" applyFont="1"/>
    <xf numFmtId="0" fontId="0" fillId="5" borderId="42" xfId="0" applyFill="1" applyBorder="1" applyAlignment="1" applyProtection="1">
      <alignment horizontal="center"/>
      <protection locked="0"/>
    </xf>
    <xf numFmtId="0" fontId="8" fillId="0" borderId="0" xfId="1152"/>
    <xf numFmtId="0" fontId="8" fillId="0" borderId="63" xfId="1152" applyBorder="1"/>
    <xf numFmtId="0" fontId="8" fillId="0" borderId="1" xfId="1152" applyBorder="1"/>
    <xf numFmtId="0" fontId="4" fillId="0" borderId="0" xfId="3101" applyAlignment="1">
      <alignment horizontal="left"/>
    </xf>
    <xf numFmtId="0" fontId="8" fillId="0" borderId="2" xfId="1152" applyBorder="1"/>
    <xf numFmtId="0" fontId="62" fillId="17" borderId="52" xfId="3101" applyFont="1" applyFill="1" applyBorder="1" applyAlignment="1" applyProtection="1">
      <alignment horizontal="center" vertical="center"/>
      <protection locked="0"/>
    </xf>
    <xf numFmtId="0" fontId="33" fillId="17" borderId="52" xfId="1152" applyFont="1" applyFill="1" applyBorder="1" applyProtection="1">
      <protection locked="0"/>
    </xf>
    <xf numFmtId="0" fontId="73" fillId="17" borderId="52" xfId="1152" applyFont="1" applyFill="1" applyBorder="1" applyAlignment="1" applyProtection="1">
      <alignment horizontal="center" vertical="center"/>
      <protection locked="0"/>
    </xf>
    <xf numFmtId="0" fontId="73" fillId="17" borderId="52" xfId="1152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left" vertical="center"/>
    </xf>
    <xf numFmtId="0" fontId="4" fillId="0" borderId="0" xfId="3098" applyAlignment="1">
      <alignment horizontal="center" vertical="center"/>
    </xf>
    <xf numFmtId="0" fontId="4" fillId="0" borderId="0" xfId="3098" applyAlignment="1" applyProtection="1">
      <alignment horizontal="center" vertical="center"/>
      <protection hidden="1"/>
    </xf>
    <xf numFmtId="0" fontId="2" fillId="0" borderId="0" xfId="3098" applyFont="1" applyAlignment="1" applyProtection="1">
      <alignment vertical="center"/>
      <protection hidden="1"/>
    </xf>
    <xf numFmtId="0" fontId="4" fillId="0" borderId="0" xfId="3098" applyAlignment="1" applyProtection="1">
      <alignment horizontal="center" vertical="center"/>
      <protection locked="0" hidden="1"/>
    </xf>
    <xf numFmtId="0" fontId="4" fillId="0" borderId="4" xfId="3098" applyBorder="1" applyAlignment="1" applyProtection="1">
      <alignment horizontal="center" vertical="center"/>
      <protection locked="0" hidden="1"/>
    </xf>
    <xf numFmtId="0" fontId="4" fillId="0" borderId="30" xfId="3098" applyBorder="1" applyAlignment="1" applyProtection="1">
      <alignment horizontal="center" vertical="center"/>
      <protection locked="0" hidden="1"/>
    </xf>
    <xf numFmtId="0" fontId="4" fillId="0" borderId="0" xfId="3098" applyAlignment="1">
      <alignment horizontal="center"/>
    </xf>
    <xf numFmtId="0" fontId="3" fillId="0" borderId="0" xfId="3098" applyFont="1" applyProtection="1">
      <protection hidden="1"/>
    </xf>
    <xf numFmtId="0" fontId="3" fillId="0" borderId="0" xfId="3098" applyFont="1"/>
    <xf numFmtId="0" fontId="4" fillId="0" borderId="0" xfId="3098"/>
    <xf numFmtId="0" fontId="4" fillId="0" borderId="0" xfId="3098" applyProtection="1">
      <protection hidden="1"/>
    </xf>
    <xf numFmtId="0" fontId="67" fillId="0" borderId="0" xfId="3098" applyFont="1"/>
    <xf numFmtId="0" fontId="67" fillId="0" borderId="0" xfId="3098" applyFont="1" applyAlignment="1">
      <alignment horizontal="center"/>
    </xf>
    <xf numFmtId="0" fontId="4" fillId="0" borderId="0" xfId="3098" applyProtection="1">
      <protection locked="0" hidden="1"/>
    </xf>
    <xf numFmtId="0" fontId="4" fillId="0" borderId="0" xfId="3098" applyAlignment="1" applyProtection="1">
      <alignment horizontal="center"/>
      <protection hidden="1"/>
    </xf>
    <xf numFmtId="0" fontId="1" fillId="0" borderId="0" xfId="3098" applyFont="1"/>
    <xf numFmtId="0" fontId="1" fillId="0" borderId="0" xfId="3098" applyFont="1" applyProtection="1">
      <protection locked="0" hidden="1"/>
    </xf>
    <xf numFmtId="0" fontId="1" fillId="0" borderId="0" xfId="3098" applyFont="1" applyProtection="1">
      <protection hidden="1"/>
    </xf>
    <xf numFmtId="0" fontId="3" fillId="0" borderId="114" xfId="3098" applyFont="1" applyBorder="1" applyAlignment="1">
      <alignment vertical="center" wrapText="1"/>
    </xf>
    <xf numFmtId="0" fontId="4" fillId="0" borderId="128" xfId="3098" applyBorder="1" applyAlignment="1">
      <alignment horizontal="center" vertical="center"/>
    </xf>
    <xf numFmtId="0" fontId="4" fillId="17" borderId="129" xfId="3098" applyFill="1" applyBorder="1" applyAlignment="1" applyProtection="1">
      <alignment horizontal="center" vertical="center"/>
      <protection locked="0"/>
    </xf>
    <xf numFmtId="0" fontId="4" fillId="0" borderId="132" xfId="3098" applyBorder="1" applyAlignment="1">
      <alignment horizontal="center" vertical="center"/>
    </xf>
    <xf numFmtId="0" fontId="4" fillId="0" borderId="120" xfId="3098" applyBorder="1" applyAlignment="1">
      <alignment horizontal="center" vertical="center"/>
    </xf>
    <xf numFmtId="0" fontId="4" fillId="0" borderId="104" xfId="3098" applyBorder="1" applyAlignment="1">
      <alignment horizontal="center" vertical="center"/>
    </xf>
    <xf numFmtId="0" fontId="4" fillId="0" borderId="125" xfId="3098" applyBorder="1" applyAlignment="1">
      <alignment horizontal="center" vertical="center"/>
    </xf>
    <xf numFmtId="0" fontId="4" fillId="17" borderId="136" xfId="3098" applyFill="1" applyBorder="1" applyAlignment="1" applyProtection="1">
      <alignment horizontal="center" vertical="center"/>
      <protection locked="0"/>
    </xf>
    <xf numFmtId="0" fontId="4" fillId="0" borderId="11" xfId="3098" applyBorder="1" applyAlignment="1">
      <alignment horizontal="center"/>
    </xf>
    <xf numFmtId="0" fontId="4" fillId="0" borderId="4" xfId="3098" applyBorder="1" applyAlignment="1">
      <alignment horizontal="center"/>
    </xf>
    <xf numFmtId="0" fontId="4" fillId="0" borderId="20" xfId="3098" applyBorder="1" applyAlignment="1">
      <alignment horizontal="center"/>
    </xf>
    <xf numFmtId="0" fontId="4" fillId="0" borderId="13" xfId="3098" applyBorder="1" applyAlignment="1">
      <alignment horizontal="center"/>
    </xf>
    <xf numFmtId="0" fontId="4" fillId="0" borderId="14" xfId="3098" applyBorder="1" applyAlignment="1">
      <alignment horizontal="center"/>
    </xf>
    <xf numFmtId="0" fontId="1" fillId="0" borderId="0" xfId="3098" applyFont="1" applyAlignment="1">
      <alignment horizontal="left" vertical="center"/>
    </xf>
    <xf numFmtId="0" fontId="3" fillId="0" borderId="0" xfId="3098" applyFont="1" applyAlignment="1">
      <alignment horizontal="center"/>
    </xf>
    <xf numFmtId="0" fontId="3" fillId="0" borderId="13" xfId="3098" applyFont="1" applyBorder="1"/>
    <xf numFmtId="0" fontId="3" fillId="0" borderId="145" xfId="3098" applyFont="1" applyBorder="1" applyAlignment="1">
      <alignment horizontal="center"/>
    </xf>
    <xf numFmtId="0" fontId="3" fillId="0" borderId="107" xfId="3098" applyFont="1" applyBorder="1" applyAlignment="1">
      <alignment horizontal="center"/>
    </xf>
    <xf numFmtId="0" fontId="3" fillId="0" borderId="14" xfId="3098" applyFont="1" applyBorder="1" applyAlignment="1">
      <alignment horizontal="center"/>
    </xf>
    <xf numFmtId="0" fontId="3" fillId="0" borderId="147" xfId="3098" applyFont="1" applyBorder="1" applyAlignment="1">
      <alignment horizontal="center"/>
    </xf>
    <xf numFmtId="0" fontId="3" fillId="0" borderId="101" xfId="3098" applyFont="1" applyBorder="1" applyAlignment="1">
      <alignment horizontal="center"/>
    </xf>
    <xf numFmtId="0" fontId="3" fillId="0" borderId="106" xfId="3098" applyFont="1" applyBorder="1" applyAlignment="1">
      <alignment horizontal="center"/>
    </xf>
    <xf numFmtId="0" fontId="3" fillId="0" borderId="116" xfId="3098" applyFont="1" applyBorder="1" applyAlignment="1">
      <alignment horizontal="center"/>
    </xf>
    <xf numFmtId="0" fontId="3" fillId="0" borderId="115" xfId="3098" applyFont="1" applyBorder="1" applyAlignment="1">
      <alignment horizontal="center"/>
    </xf>
    <xf numFmtId="0" fontId="4" fillId="0" borderId="57" xfId="3098" applyBorder="1" applyProtection="1">
      <protection hidden="1"/>
    </xf>
    <xf numFmtId="0" fontId="4" fillId="0" borderId="57" xfId="3098" applyBorder="1" applyAlignment="1" applyProtection="1">
      <alignment shrinkToFit="1"/>
      <protection hidden="1"/>
    </xf>
    <xf numFmtId="2" fontId="4" fillId="0" borderId="108" xfId="3098" applyNumberFormat="1" applyBorder="1" applyAlignment="1">
      <alignment horizontal="center" vertical="center"/>
    </xf>
    <xf numFmtId="2" fontId="4" fillId="0" borderId="102" xfId="3098" applyNumberFormat="1" applyBorder="1" applyAlignment="1">
      <alignment horizontal="center" vertical="center"/>
    </xf>
    <xf numFmtId="2" fontId="4" fillId="0" borderId="82" xfId="3098" applyNumberFormat="1" applyBorder="1" applyAlignment="1">
      <alignment horizontal="center" vertical="center"/>
    </xf>
    <xf numFmtId="2" fontId="4" fillId="0" borderId="117" xfId="3098" applyNumberFormat="1" applyBorder="1" applyAlignment="1">
      <alignment horizontal="center" vertical="center"/>
    </xf>
    <xf numFmtId="2" fontId="4" fillId="0" borderId="103" xfId="3098" applyNumberFormat="1" applyBorder="1" applyAlignment="1">
      <alignment horizontal="center" vertical="center"/>
    </xf>
    <xf numFmtId="2" fontId="4" fillId="0" borderId="149" xfId="3098" applyNumberFormat="1" applyBorder="1" applyAlignment="1">
      <alignment horizontal="center" vertical="center"/>
    </xf>
    <xf numFmtId="0" fontId="4" fillId="0" borderId="58" xfId="3098" applyBorder="1" applyProtection="1">
      <protection hidden="1"/>
    </xf>
    <xf numFmtId="0" fontId="4" fillId="0" borderId="58" xfId="3098" applyBorder="1" applyAlignment="1" applyProtection="1">
      <alignment shrinkToFit="1"/>
      <protection hidden="1"/>
    </xf>
    <xf numFmtId="2" fontId="4" fillId="0" borderId="94" xfId="3098" applyNumberFormat="1" applyBorder="1" applyAlignment="1">
      <alignment horizontal="center" vertical="center"/>
    </xf>
    <xf numFmtId="2" fontId="4" fillId="0" borderId="120" xfId="3098" applyNumberFormat="1" applyBorder="1" applyAlignment="1">
      <alignment horizontal="center" vertical="center"/>
    </xf>
    <xf numFmtId="2" fontId="4" fillId="0" borderId="119" xfId="3098" applyNumberFormat="1" applyBorder="1" applyAlignment="1">
      <alignment horizontal="center" vertical="center"/>
    </xf>
    <xf numFmtId="2" fontId="4" fillId="0" borderId="118" xfId="3098" applyNumberFormat="1" applyBorder="1" applyAlignment="1">
      <alignment horizontal="center" vertical="center"/>
    </xf>
    <xf numFmtId="2" fontId="4" fillId="0" borderId="134" xfId="3098" applyNumberFormat="1" applyBorder="1" applyAlignment="1">
      <alignment horizontal="center" vertical="center"/>
    </xf>
    <xf numFmtId="2" fontId="4" fillId="0" borderId="133" xfId="3098" applyNumberFormat="1" applyBorder="1" applyAlignment="1">
      <alignment horizontal="center" vertical="center"/>
    </xf>
    <xf numFmtId="0" fontId="4" fillId="0" borderId="76" xfId="3098" applyBorder="1" applyProtection="1">
      <protection hidden="1"/>
    </xf>
    <xf numFmtId="0" fontId="4" fillId="0" borderId="76" xfId="3098" applyBorder="1" applyAlignment="1" applyProtection="1">
      <alignment shrinkToFit="1"/>
      <protection hidden="1"/>
    </xf>
    <xf numFmtId="2" fontId="4" fillId="0" borderId="150" xfId="3098" applyNumberFormat="1" applyBorder="1" applyAlignment="1">
      <alignment horizontal="center" vertical="center"/>
    </xf>
    <xf numFmtId="2" fontId="4" fillId="0" borderId="151" xfId="3098" applyNumberFormat="1" applyBorder="1" applyAlignment="1">
      <alignment horizontal="center" vertical="center"/>
    </xf>
    <xf numFmtId="2" fontId="4" fillId="0" borderId="152" xfId="3098" applyNumberFormat="1" applyBorder="1" applyAlignment="1">
      <alignment horizontal="center" vertical="center"/>
    </xf>
    <xf numFmtId="2" fontId="4" fillId="0" borderId="153" xfId="3098" applyNumberFormat="1" applyBorder="1" applyAlignment="1">
      <alignment horizontal="center" vertical="center"/>
    </xf>
    <xf numFmtId="2" fontId="4" fillId="0" borderId="154" xfId="3098" applyNumberFormat="1" applyBorder="1" applyAlignment="1">
      <alignment horizontal="center" vertical="center"/>
    </xf>
    <xf numFmtId="2" fontId="4" fillId="0" borderId="155" xfId="3098" applyNumberFormat="1" applyBorder="1" applyAlignment="1">
      <alignment horizontal="center" vertical="center"/>
    </xf>
    <xf numFmtId="2" fontId="4" fillId="0" borderId="111" xfId="3098" applyNumberFormat="1" applyBorder="1" applyAlignment="1">
      <alignment horizontal="center" vertical="center"/>
    </xf>
    <xf numFmtId="2" fontId="4" fillId="0" borderId="104" xfId="3098" applyNumberFormat="1" applyBorder="1" applyAlignment="1">
      <alignment horizontal="center" vertical="center"/>
    </xf>
    <xf numFmtId="2" fontId="4" fillId="0" borderId="87" xfId="3098" applyNumberFormat="1" applyBorder="1" applyAlignment="1">
      <alignment horizontal="center" vertical="center"/>
    </xf>
    <xf numFmtId="2" fontId="4" fillId="0" borderId="135" xfId="3098" applyNumberFormat="1" applyBorder="1" applyAlignment="1">
      <alignment horizontal="center" vertical="center"/>
    </xf>
    <xf numFmtId="2" fontId="4" fillId="0" borderId="105" xfId="3098" applyNumberFormat="1" applyBorder="1" applyAlignment="1">
      <alignment horizontal="center" vertical="center"/>
    </xf>
    <xf numFmtId="2" fontId="4" fillId="0" borderId="156" xfId="3098" applyNumberFormat="1" applyBorder="1" applyAlignment="1">
      <alignment horizontal="center" vertical="center"/>
    </xf>
    <xf numFmtId="0" fontId="4" fillId="0" borderId="45" xfId="3098" applyBorder="1" applyProtection="1">
      <protection hidden="1"/>
    </xf>
    <xf numFmtId="0" fontId="4" fillId="0" borderId="45" xfId="3098" applyBorder="1" applyAlignment="1" applyProtection="1">
      <alignment shrinkToFit="1"/>
      <protection hidden="1"/>
    </xf>
    <xf numFmtId="0" fontId="4" fillId="0" borderId="0" xfId="3098" applyAlignment="1" applyProtection="1">
      <alignment horizontal="center"/>
      <protection locked="0" hidden="1"/>
    </xf>
    <xf numFmtId="2" fontId="4" fillId="17" borderId="85" xfId="3098" applyNumberFormat="1" applyFill="1" applyBorder="1" applyAlignment="1" applyProtection="1">
      <alignment horizontal="center" vertical="center" shrinkToFit="1"/>
      <protection locked="0"/>
    </xf>
    <xf numFmtId="164" fontId="4" fillId="17" borderId="103" xfId="3098" applyNumberFormat="1" applyFill="1" applyBorder="1" applyAlignment="1" applyProtection="1">
      <alignment horizontal="center" vertical="center" shrinkToFit="1"/>
      <protection locked="0"/>
    </xf>
    <xf numFmtId="164" fontId="4" fillId="17" borderId="109" xfId="3098" applyNumberFormat="1" applyFill="1" applyBorder="1" applyAlignment="1" applyProtection="1">
      <alignment horizontal="center" vertical="center" shrinkToFit="1"/>
      <protection locked="0"/>
    </xf>
    <xf numFmtId="2" fontId="4" fillId="17" borderId="102" xfId="3098" applyNumberFormat="1" applyFill="1" applyBorder="1" applyAlignment="1" applyProtection="1">
      <alignment horizontal="center" vertical="center" shrinkToFit="1"/>
      <protection locked="0"/>
    </xf>
    <xf numFmtId="2" fontId="4" fillId="17" borderId="109" xfId="3098" applyNumberFormat="1" applyFill="1" applyBorder="1" applyAlignment="1" applyProtection="1">
      <alignment horizontal="center" vertical="center" shrinkToFit="1"/>
      <protection locked="0"/>
    </xf>
    <xf numFmtId="2" fontId="4" fillId="17" borderId="82" xfId="3098" applyNumberFormat="1" applyFill="1" applyBorder="1" applyAlignment="1" applyProtection="1">
      <alignment horizontal="center" vertical="center" shrinkToFit="1"/>
      <protection locked="0"/>
    </xf>
    <xf numFmtId="2" fontId="4" fillId="17" borderId="103" xfId="3098" applyNumberFormat="1" applyFill="1" applyBorder="1" applyAlignment="1" applyProtection="1">
      <alignment horizontal="center" vertical="center" shrinkToFit="1"/>
      <protection locked="0"/>
    </xf>
    <xf numFmtId="2" fontId="4" fillId="17" borderId="84" xfId="3098" applyNumberFormat="1" applyFill="1" applyBorder="1" applyAlignment="1" applyProtection="1">
      <alignment horizontal="center" vertical="center" shrinkToFit="1"/>
      <protection locked="0"/>
    </xf>
    <xf numFmtId="0" fontId="4" fillId="0" borderId="10" xfId="3098" applyBorder="1"/>
    <xf numFmtId="2" fontId="4" fillId="17" borderId="90" xfId="3098" applyNumberFormat="1" applyFill="1" applyBorder="1" applyAlignment="1" applyProtection="1">
      <alignment horizontal="center" vertical="center" shrinkToFit="1"/>
      <protection locked="0"/>
    </xf>
    <xf numFmtId="164" fontId="4" fillId="17" borderId="105" xfId="3098" applyNumberFormat="1" applyFill="1" applyBorder="1" applyAlignment="1" applyProtection="1">
      <alignment horizontal="center" vertical="center" shrinkToFit="1"/>
      <protection locked="0"/>
    </xf>
    <xf numFmtId="164" fontId="4" fillId="17" borderId="112" xfId="3098" applyNumberFormat="1" applyFill="1" applyBorder="1" applyAlignment="1" applyProtection="1">
      <alignment horizontal="center" vertical="center" shrinkToFit="1"/>
      <protection locked="0"/>
    </xf>
    <xf numFmtId="2" fontId="4" fillId="17" borderId="104" xfId="3098" applyNumberFormat="1" applyFill="1" applyBorder="1" applyAlignment="1" applyProtection="1">
      <alignment horizontal="center" vertical="center" shrinkToFit="1"/>
      <protection locked="0"/>
    </xf>
    <xf numFmtId="2" fontId="4" fillId="17" borderId="112" xfId="3098" applyNumberFormat="1" applyFill="1" applyBorder="1" applyAlignment="1" applyProtection="1">
      <alignment horizontal="center" vertical="center" shrinkToFit="1"/>
      <protection locked="0"/>
    </xf>
    <xf numFmtId="2" fontId="4" fillId="17" borderId="87" xfId="3098" applyNumberFormat="1" applyFill="1" applyBorder="1" applyAlignment="1" applyProtection="1">
      <alignment horizontal="center" vertical="center" shrinkToFit="1"/>
      <protection locked="0"/>
    </xf>
    <xf numFmtId="2" fontId="4" fillId="17" borderId="105" xfId="3098" applyNumberFormat="1" applyFill="1" applyBorder="1" applyAlignment="1" applyProtection="1">
      <alignment horizontal="center" vertical="center" shrinkToFit="1"/>
      <protection locked="0"/>
    </xf>
    <xf numFmtId="2" fontId="4" fillId="17" borderId="89" xfId="3098" applyNumberFormat="1" applyFill="1" applyBorder="1" applyAlignment="1" applyProtection="1">
      <alignment horizontal="center" vertical="center" shrinkToFit="1"/>
      <protection locked="0"/>
    </xf>
    <xf numFmtId="0" fontId="4" fillId="0" borderId="12" xfId="3098" applyBorder="1"/>
    <xf numFmtId="2" fontId="4" fillId="17" borderId="45" xfId="3098" applyNumberFormat="1" applyFill="1" applyBorder="1" applyAlignment="1" applyProtection="1">
      <alignment horizontal="center" vertical="center" shrinkToFit="1"/>
      <protection locked="0"/>
    </xf>
    <xf numFmtId="164" fontId="4" fillId="17" borderId="80" xfId="3098" applyNumberFormat="1" applyFill="1" applyBorder="1" applyAlignment="1" applyProtection="1">
      <alignment horizontal="center" vertical="center" shrinkToFit="1"/>
      <protection locked="0"/>
    </xf>
    <xf numFmtId="164" fontId="4" fillId="17" borderId="13" xfId="3098" applyNumberFormat="1" applyFill="1" applyBorder="1" applyAlignment="1" applyProtection="1">
      <alignment horizontal="center" vertical="center" shrinkToFit="1"/>
      <protection locked="0"/>
    </xf>
    <xf numFmtId="2" fontId="4" fillId="17" borderId="106" xfId="3098" applyNumberFormat="1" applyFill="1" applyBorder="1" applyAlignment="1" applyProtection="1">
      <alignment horizontal="center" vertical="center" shrinkToFit="1"/>
      <protection locked="0"/>
    </xf>
    <xf numFmtId="2" fontId="4" fillId="17" borderId="13" xfId="3098" applyNumberFormat="1" applyFill="1" applyBorder="1" applyAlignment="1" applyProtection="1">
      <alignment horizontal="center" vertical="center" shrinkToFit="1"/>
      <protection locked="0"/>
    </xf>
    <xf numFmtId="2" fontId="4" fillId="17" borderId="116" xfId="3098" applyNumberFormat="1" applyFill="1" applyBorder="1" applyAlignment="1" applyProtection="1">
      <alignment horizontal="center" vertical="center" shrinkToFit="1"/>
      <protection locked="0"/>
    </xf>
    <xf numFmtId="2" fontId="4" fillId="17" borderId="80" xfId="3098" applyNumberFormat="1" applyFill="1" applyBorder="1" applyAlignment="1" applyProtection="1">
      <alignment horizontal="center" vertical="center" shrinkToFit="1"/>
      <protection locked="0"/>
    </xf>
    <xf numFmtId="2" fontId="4" fillId="17" borderId="14" xfId="3098" applyNumberFormat="1" applyFill="1" applyBorder="1" applyAlignment="1" applyProtection="1">
      <alignment horizontal="center" vertical="center" shrinkToFit="1"/>
      <protection locked="0"/>
    </xf>
    <xf numFmtId="0" fontId="3" fillId="3" borderId="13" xfId="3098" applyFont="1" applyFill="1" applyBorder="1" applyAlignment="1">
      <alignment horizontal="center" vertical="center"/>
    </xf>
    <xf numFmtId="0" fontId="3" fillId="3" borderId="157" xfId="3098" applyFont="1" applyFill="1" applyBorder="1" applyAlignment="1">
      <alignment horizontal="center" vertical="center"/>
    </xf>
    <xf numFmtId="0" fontId="3" fillId="3" borderId="20" xfId="3098" applyFont="1" applyFill="1" applyBorder="1" applyAlignment="1">
      <alignment horizontal="center" vertical="center"/>
    </xf>
    <xf numFmtId="0" fontId="3" fillId="3" borderId="115" xfId="3098" applyFont="1" applyFill="1" applyBorder="1" applyAlignment="1">
      <alignment horizontal="center" vertical="center"/>
    </xf>
    <xf numFmtId="0" fontId="3" fillId="3" borderId="12" xfId="3098" applyFont="1" applyFill="1" applyBorder="1" applyAlignment="1">
      <alignment horizontal="center"/>
    </xf>
    <xf numFmtId="0" fontId="3" fillId="3" borderId="145" xfId="3098" applyFont="1" applyFill="1" applyBorder="1" applyAlignment="1">
      <alignment horizontal="center"/>
    </xf>
    <xf numFmtId="0" fontId="3" fillId="3" borderId="20" xfId="3098" applyFont="1" applyFill="1" applyBorder="1" applyAlignment="1">
      <alignment horizontal="center"/>
    </xf>
    <xf numFmtId="0" fontId="3" fillId="3" borderId="115" xfId="3098" applyFont="1" applyFill="1" applyBorder="1" applyAlignment="1">
      <alignment horizontal="center"/>
    </xf>
    <xf numFmtId="0" fontId="4" fillId="0" borderId="85" xfId="3098" applyBorder="1" applyAlignment="1" applyProtection="1">
      <alignment horizontal="left"/>
      <protection hidden="1"/>
    </xf>
    <xf numFmtId="0" fontId="4" fillId="0" borderId="85" xfId="3098" applyBorder="1" applyAlignment="1" applyProtection="1">
      <alignment shrinkToFit="1"/>
      <protection hidden="1"/>
    </xf>
    <xf numFmtId="164" fontId="4" fillId="0" borderId="108" xfId="3098" applyNumberFormat="1" applyBorder="1" applyAlignment="1">
      <alignment horizontal="center"/>
    </xf>
    <xf numFmtId="164" fontId="4" fillId="0" borderId="158" xfId="3098" applyNumberFormat="1" applyBorder="1" applyAlignment="1">
      <alignment horizontal="center"/>
    </xf>
    <xf numFmtId="164" fontId="4" fillId="0" borderId="81" xfId="3098" applyNumberFormat="1" applyBorder="1" applyAlignment="1">
      <alignment horizontal="center"/>
    </xf>
    <xf numFmtId="164" fontId="4" fillId="0" borderId="117" xfId="3098" applyNumberFormat="1" applyBorder="1" applyAlignment="1">
      <alignment horizontal="center"/>
    </xf>
    <xf numFmtId="164" fontId="4" fillId="0" borderId="149" xfId="3098" applyNumberFormat="1" applyBorder="1" applyAlignment="1">
      <alignment horizontal="center"/>
    </xf>
    <xf numFmtId="0" fontId="4" fillId="0" borderId="11" xfId="3098" applyBorder="1"/>
    <xf numFmtId="0" fontId="4" fillId="0" borderId="91" xfId="3098" applyBorder="1" applyAlignment="1" applyProtection="1">
      <alignment horizontal="left"/>
      <protection hidden="1"/>
    </xf>
    <xf numFmtId="0" fontId="4" fillId="0" borderId="91" xfId="3098" applyBorder="1" applyAlignment="1" applyProtection="1">
      <alignment shrinkToFit="1"/>
      <protection hidden="1"/>
    </xf>
    <xf numFmtId="164" fontId="4" fillId="0" borderId="94" xfId="3098" applyNumberFormat="1" applyBorder="1" applyAlignment="1">
      <alignment horizontal="center"/>
    </xf>
    <xf numFmtId="164" fontId="4" fillId="0" borderId="159" xfId="3098" applyNumberFormat="1" applyBorder="1" applyAlignment="1">
      <alignment horizontal="center"/>
    </xf>
    <xf numFmtId="164" fontId="4" fillId="0" borderId="97" xfId="3098" applyNumberFormat="1" applyBorder="1" applyAlignment="1">
      <alignment horizontal="center"/>
    </xf>
    <xf numFmtId="164" fontId="4" fillId="0" borderId="118" xfId="3098" applyNumberFormat="1" applyBorder="1" applyAlignment="1">
      <alignment horizontal="center"/>
    </xf>
    <xf numFmtId="164" fontId="4" fillId="0" borderId="133" xfId="3098" applyNumberFormat="1" applyBorder="1" applyAlignment="1">
      <alignment horizontal="center"/>
    </xf>
    <xf numFmtId="0" fontId="4" fillId="0" borderId="160" xfId="3098" applyBorder="1" applyAlignment="1" applyProtection="1">
      <alignment horizontal="left"/>
      <protection hidden="1"/>
    </xf>
    <xf numFmtId="0" fontId="4" fillId="0" borderId="160" xfId="3098" applyBorder="1" applyAlignment="1" applyProtection="1">
      <alignment shrinkToFit="1"/>
      <protection hidden="1"/>
    </xf>
    <xf numFmtId="164" fontId="4" fillId="0" borderId="123" xfId="3098" applyNumberFormat="1" applyBorder="1" applyAlignment="1">
      <alignment horizontal="center"/>
    </xf>
    <xf numFmtId="164" fontId="4" fillId="0" borderId="140" xfId="3098" applyNumberFormat="1" applyBorder="1" applyAlignment="1">
      <alignment horizontal="center"/>
    </xf>
    <xf numFmtId="164" fontId="4" fillId="0" borderId="162" xfId="3098" applyNumberFormat="1" applyBorder="1" applyAlignment="1">
      <alignment horizontal="center"/>
    </xf>
    <xf numFmtId="164" fontId="4" fillId="0" borderId="138" xfId="3098" applyNumberFormat="1" applyBorder="1" applyAlignment="1">
      <alignment horizontal="center"/>
    </xf>
    <xf numFmtId="164" fontId="4" fillId="0" borderId="137" xfId="3098" applyNumberFormat="1" applyBorder="1" applyAlignment="1">
      <alignment horizontal="center"/>
    </xf>
    <xf numFmtId="0" fontId="4" fillId="0" borderId="13" xfId="3098" applyBorder="1"/>
    <xf numFmtId="0" fontId="4" fillId="0" borderId="14" xfId="3098" applyBorder="1"/>
    <xf numFmtId="0" fontId="4" fillId="0" borderId="48" xfId="3098" applyBorder="1" applyAlignment="1" applyProtection="1">
      <alignment vertical="center"/>
      <protection hidden="1"/>
    </xf>
    <xf numFmtId="0" fontId="4" fillId="0" borderId="49" xfId="3098" applyBorder="1" applyAlignment="1" applyProtection="1">
      <alignment horizontal="center" vertical="center"/>
      <protection hidden="1"/>
    </xf>
    <xf numFmtId="0" fontId="4" fillId="0" borderId="54" xfId="3098" applyBorder="1" applyProtection="1">
      <protection hidden="1"/>
    </xf>
    <xf numFmtId="164" fontId="4" fillId="0" borderId="55" xfId="3098" applyNumberFormat="1" applyBorder="1" applyAlignment="1" applyProtection="1">
      <alignment horizontal="center"/>
      <protection hidden="1"/>
    </xf>
    <xf numFmtId="0" fontId="4" fillId="0" borderId="71" xfId="3098" applyBorder="1" applyProtection="1">
      <protection hidden="1"/>
    </xf>
    <xf numFmtId="0" fontId="4" fillId="0" borderId="72" xfId="3098" applyBorder="1" applyAlignment="1" applyProtection="1">
      <alignment horizontal="center" vertical="center"/>
      <protection hidden="1"/>
    </xf>
    <xf numFmtId="0" fontId="4" fillId="0" borderId="111" xfId="3098" applyBorder="1"/>
    <xf numFmtId="0" fontId="4" fillId="17" borderId="165" xfId="3098" applyFill="1" applyBorder="1" applyAlignment="1" applyProtection="1">
      <alignment horizontal="center" vertical="center"/>
      <protection locked="0"/>
    </xf>
    <xf numFmtId="0" fontId="4" fillId="0" borderId="167" xfId="3098" applyBorder="1"/>
    <xf numFmtId="0" fontId="4" fillId="17" borderId="47" xfId="3098" applyFill="1" applyBorder="1" applyAlignment="1" applyProtection="1">
      <alignment horizontal="center" vertical="center"/>
      <protection locked="0"/>
    </xf>
    <xf numFmtId="0" fontId="4" fillId="0" borderId="98" xfId="3098" applyBorder="1" applyProtection="1">
      <protection locked="0" hidden="1"/>
    </xf>
    <xf numFmtId="0" fontId="69" fillId="9" borderId="24" xfId="3098" applyFont="1" applyFill="1" applyBorder="1" applyAlignment="1">
      <alignment vertical="center"/>
    </xf>
    <xf numFmtId="0" fontId="69" fillId="9" borderId="25" xfId="3098" applyFont="1" applyFill="1" applyBorder="1" applyAlignment="1">
      <alignment vertical="center"/>
    </xf>
    <xf numFmtId="0" fontId="69" fillId="9" borderId="79" xfId="3098" applyFont="1" applyFill="1" applyBorder="1" applyAlignment="1">
      <alignment vertical="center"/>
    </xf>
    <xf numFmtId="0" fontId="33" fillId="0" borderId="0" xfId="3098" applyFont="1" applyAlignment="1">
      <alignment vertical="center"/>
    </xf>
    <xf numFmtId="0" fontId="33" fillId="0" borderId="0" xfId="3098" applyFont="1" applyAlignment="1">
      <alignment horizontal="center" vertical="center"/>
    </xf>
    <xf numFmtId="0" fontId="33" fillId="0" borderId="0" xfId="3098" applyFont="1" applyAlignment="1">
      <alignment horizontal="center"/>
    </xf>
    <xf numFmtId="0" fontId="33" fillId="0" borderId="0" xfId="3098" applyFont="1" applyAlignment="1">
      <alignment vertical="center" shrinkToFit="1"/>
    </xf>
    <xf numFmtId="0" fontId="33" fillId="0" borderId="0" xfId="3098" applyFont="1" applyAlignment="1">
      <alignment horizontal="center" vertical="center" shrinkToFit="1"/>
    </xf>
    <xf numFmtId="0" fontId="33" fillId="0" borderId="0" xfId="3098" applyFont="1" applyAlignment="1">
      <alignment shrinkToFit="1"/>
    </xf>
    <xf numFmtId="0" fontId="33" fillId="0" borderId="0" xfId="3098" applyFont="1" applyAlignment="1">
      <alignment horizontal="center" shrinkToFit="1"/>
    </xf>
    <xf numFmtId="0" fontId="70" fillId="0" borderId="0" xfId="3098" applyFont="1" applyAlignment="1">
      <alignment vertical="center"/>
    </xf>
    <xf numFmtId="0" fontId="71" fillId="0" borderId="0" xfId="3098" applyFont="1"/>
    <xf numFmtId="2" fontId="4" fillId="0" borderId="0" xfId="3098" applyNumberFormat="1"/>
    <xf numFmtId="0" fontId="4" fillId="0" borderId="0" xfId="3098" applyAlignment="1">
      <alignment horizontal="center" shrinkToFit="1"/>
    </xf>
    <xf numFmtId="0" fontId="71" fillId="0" borderId="43" xfId="3098" applyFont="1" applyBorder="1"/>
    <xf numFmtId="0" fontId="71" fillId="0" borderId="7" xfId="3098" applyFont="1" applyBorder="1"/>
    <xf numFmtId="0" fontId="71" fillId="0" borderId="42" xfId="3098" applyFont="1" applyBorder="1"/>
    <xf numFmtId="0" fontId="4" fillId="15" borderId="0" xfId="3098" applyFill="1"/>
    <xf numFmtId="0" fontId="4" fillId="0" borderId="0" xfId="3098" applyAlignment="1">
      <alignment shrinkToFit="1"/>
    </xf>
    <xf numFmtId="0" fontId="4" fillId="19" borderId="0" xfId="3098" applyFill="1"/>
    <xf numFmtId="1" fontId="4" fillId="10" borderId="0" xfId="3098" applyNumberFormat="1" applyFill="1"/>
    <xf numFmtId="2" fontId="4" fillId="10" borderId="0" xfId="3098" applyNumberFormat="1" applyFill="1" applyAlignment="1">
      <alignment shrinkToFit="1"/>
    </xf>
    <xf numFmtId="2" fontId="4" fillId="0" borderId="0" xfId="3098" applyNumberFormat="1" applyAlignment="1">
      <alignment shrinkToFit="1"/>
    </xf>
    <xf numFmtId="2" fontId="4" fillId="20" borderId="0" xfId="3098" applyNumberFormat="1" applyFill="1"/>
    <xf numFmtId="2" fontId="4" fillId="10" borderId="0" xfId="3098" applyNumberFormat="1" applyFill="1"/>
    <xf numFmtId="170" fontId="4" fillId="0" borderId="0" xfId="3098" applyNumberFormat="1"/>
    <xf numFmtId="0" fontId="33" fillId="21" borderId="52" xfId="3098" applyFont="1" applyFill="1" applyBorder="1" applyAlignment="1" applyProtection="1">
      <alignment horizontal="center"/>
      <protection hidden="1"/>
    </xf>
    <xf numFmtId="0" fontId="10" fillId="21" borderId="52" xfId="3098" applyFont="1" applyFill="1" applyBorder="1" applyAlignment="1">
      <alignment horizontal="center"/>
    </xf>
    <xf numFmtId="0" fontId="33" fillId="21" borderId="42" xfId="3098" applyFont="1" applyFill="1" applyBorder="1" applyAlignment="1">
      <alignment horizontal="left" vertical="center"/>
    </xf>
    <xf numFmtId="0" fontId="33" fillId="21" borderId="43" xfId="3098" applyFont="1" applyFill="1" applyBorder="1" applyAlignment="1">
      <alignment vertical="center"/>
    </xf>
    <xf numFmtId="0" fontId="33" fillId="21" borderId="52" xfId="3098" applyFont="1" applyFill="1" applyBorder="1" applyAlignment="1">
      <alignment horizontal="center" vertical="center"/>
    </xf>
    <xf numFmtId="0" fontId="33" fillId="21" borderId="52" xfId="3098" applyFont="1" applyFill="1" applyBorder="1" applyAlignment="1" applyProtection="1">
      <alignment horizontal="center" vertical="center"/>
      <protection hidden="1"/>
    </xf>
    <xf numFmtId="0" fontId="33" fillId="21" borderId="2" xfId="3098" applyFont="1" applyFill="1" applyBorder="1" applyAlignment="1" applyProtection="1">
      <alignment horizontal="center" vertical="center"/>
      <protection hidden="1"/>
    </xf>
    <xf numFmtId="0" fontId="26" fillId="21" borderId="1" xfId="3098" applyFont="1" applyFill="1" applyBorder="1" applyAlignment="1" applyProtection="1">
      <alignment horizontal="center" vertical="center"/>
      <protection hidden="1"/>
    </xf>
    <xf numFmtId="0" fontId="73" fillId="21" borderId="1" xfId="3098" applyFont="1" applyFill="1" applyBorder="1" applyAlignment="1" applyProtection="1">
      <alignment horizontal="center" vertical="center"/>
      <protection hidden="1"/>
    </xf>
    <xf numFmtId="0" fontId="33" fillId="21" borderId="1" xfId="3098" applyFont="1" applyFill="1" applyBorder="1" applyAlignment="1" applyProtection="1">
      <alignment horizontal="center" vertical="center"/>
      <protection hidden="1"/>
    </xf>
    <xf numFmtId="0" fontId="33" fillId="21" borderId="52" xfId="3098" applyFont="1" applyFill="1" applyBorder="1" applyAlignment="1">
      <alignment horizontal="left" vertical="center"/>
    </xf>
    <xf numFmtId="0" fontId="33" fillId="21" borderId="1" xfId="3098" applyFont="1" applyFill="1" applyBorder="1" applyAlignment="1">
      <alignment horizontal="left" vertical="center"/>
    </xf>
    <xf numFmtId="0" fontId="33" fillId="17" borderId="52" xfId="3098" applyFont="1" applyFill="1" applyBorder="1" applyAlignment="1" applyProtection="1">
      <alignment vertical="center"/>
      <protection locked="0"/>
    </xf>
    <xf numFmtId="0" fontId="73" fillId="17" borderId="52" xfId="3098" applyFont="1" applyFill="1" applyBorder="1" applyAlignment="1" applyProtection="1">
      <alignment horizontal="center" vertical="center"/>
      <protection locked="0"/>
    </xf>
    <xf numFmtId="2" fontId="73" fillId="6" borderId="52" xfId="3098" applyNumberFormat="1" applyFont="1" applyFill="1" applyBorder="1" applyAlignment="1">
      <alignment horizontal="center" vertical="center"/>
    </xf>
    <xf numFmtId="2" fontId="73" fillId="15" borderId="52" xfId="3098" applyNumberFormat="1" applyFont="1" applyFill="1" applyBorder="1" applyAlignment="1">
      <alignment horizontal="center" vertical="center"/>
    </xf>
    <xf numFmtId="2" fontId="73" fillId="15" borderId="0" xfId="3098" applyNumberFormat="1" applyFont="1" applyFill="1" applyAlignment="1">
      <alignment horizontal="center" vertical="center"/>
    </xf>
    <xf numFmtId="1" fontId="4" fillId="0" borderId="0" xfId="3098" applyNumberFormat="1" applyAlignment="1">
      <alignment shrinkToFit="1"/>
    </xf>
    <xf numFmtId="0" fontId="33" fillId="17" borderId="52" xfId="3098" applyFont="1" applyFill="1" applyBorder="1" applyProtection="1">
      <protection locked="0"/>
    </xf>
    <xf numFmtId="0" fontId="73" fillId="17" borderId="52" xfId="3098" applyFont="1" applyFill="1" applyBorder="1" applyAlignment="1" applyProtection="1">
      <alignment horizontal="center"/>
      <protection locked="0"/>
    </xf>
    <xf numFmtId="0" fontId="71" fillId="0" borderId="8" xfId="3098" applyFont="1" applyBorder="1"/>
    <xf numFmtId="1" fontId="4" fillId="0" borderId="0" xfId="3098" applyNumberFormat="1"/>
    <xf numFmtId="0" fontId="4" fillId="22" borderId="0" xfId="3098" applyFill="1"/>
    <xf numFmtId="0" fontId="33" fillId="23" borderId="43" xfId="3098" applyFont="1" applyFill="1" applyBorder="1"/>
    <xf numFmtId="0" fontId="33" fillId="23" borderId="42" xfId="3098" applyFont="1" applyFill="1" applyBorder="1"/>
    <xf numFmtId="0" fontId="33" fillId="23" borderId="52" xfId="3098" applyFont="1" applyFill="1" applyBorder="1" applyAlignment="1">
      <alignment horizontal="center" vertical="center"/>
    </xf>
    <xf numFmtId="0" fontId="33" fillId="23" borderId="52" xfId="3098" applyFont="1" applyFill="1" applyBorder="1" applyAlignment="1">
      <alignment horizontal="center"/>
    </xf>
    <xf numFmtId="2" fontId="4" fillId="6" borderId="42" xfId="3098" applyNumberFormat="1" applyFill="1" applyBorder="1" applyAlignment="1">
      <alignment horizontal="center"/>
    </xf>
    <xf numFmtId="164" fontId="4" fillId="0" borderId="0" xfId="3098" applyNumberFormat="1"/>
    <xf numFmtId="0" fontId="76" fillId="0" borderId="0" xfId="3098" applyFont="1" applyAlignment="1">
      <alignment horizontal="left" vertical="center"/>
    </xf>
    <xf numFmtId="164" fontId="0" fillId="0" borderId="23" xfId="0" applyNumberFormat="1" applyFont="1" applyFill="1" applyBorder="1" applyAlignment="1" applyProtection="1">
      <alignment horizontal="center"/>
      <protection hidden="1"/>
    </xf>
    <xf numFmtId="164" fontId="0" fillId="0" borderId="41" xfId="0" applyNumberFormat="1" applyFont="1" applyFill="1" applyBorder="1" applyAlignment="1" applyProtection="1">
      <alignment horizontal="center"/>
      <protection hidden="1"/>
    </xf>
    <xf numFmtId="164" fontId="0" fillId="0" borderId="62" xfId="0" applyNumberFormat="1" applyFont="1" applyFill="1" applyBorder="1" applyAlignment="1" applyProtection="1">
      <alignment horizontal="center"/>
      <protection hidden="1"/>
    </xf>
    <xf numFmtId="164" fontId="0" fillId="0" borderId="9" xfId="0" applyNumberFormat="1" applyFont="1" applyFill="1" applyBorder="1" applyAlignment="1" applyProtection="1">
      <alignment horizontal="center"/>
      <protection hidden="1"/>
    </xf>
    <xf numFmtId="164" fontId="0" fillId="0" borderId="28" xfId="0" applyNumberFormat="1" applyFont="1" applyFill="1" applyBorder="1" applyAlignment="1" applyProtection="1">
      <alignment horizontal="center"/>
      <protection hidden="1"/>
    </xf>
    <xf numFmtId="0" fontId="4" fillId="0" borderId="52" xfId="3098" applyBorder="1" applyProtection="1">
      <protection hidden="1"/>
    </xf>
    <xf numFmtId="0" fontId="4" fillId="0" borderId="0" xfId="3098" applyBorder="1"/>
    <xf numFmtId="2" fontId="4" fillId="0" borderId="0" xfId="3098" applyNumberFormat="1" applyBorder="1" applyAlignment="1">
      <alignment horizontal="center" vertical="center"/>
    </xf>
    <xf numFmtId="164" fontId="4" fillId="0" borderId="0" xfId="3" applyNumberFormat="1" applyAlignment="1">
      <alignment horizontal="center" vertical="center"/>
    </xf>
    <xf numFmtId="0" fontId="4" fillId="0" borderId="0" xfId="3" applyAlignment="1">
      <alignment horizontal="center" vertical="center"/>
    </xf>
    <xf numFmtId="49" fontId="4" fillId="0" borderId="0" xfId="3" applyNumberFormat="1" applyAlignment="1">
      <alignment horizontal="center" vertical="center"/>
    </xf>
    <xf numFmtId="0" fontId="4" fillId="17" borderId="109" xfId="3098" applyFill="1" applyBorder="1" applyAlignment="1" applyProtection="1">
      <alignment horizontal="center" vertical="center" shrinkToFit="1"/>
      <protection locked="0"/>
    </xf>
    <xf numFmtId="0" fontId="4" fillId="17" borderId="112" xfId="3098" applyFill="1" applyBorder="1" applyAlignment="1" applyProtection="1">
      <alignment horizontal="center" vertical="center" shrinkToFit="1"/>
      <protection locked="0"/>
    </xf>
    <xf numFmtId="0" fontId="4" fillId="17" borderId="13" xfId="3098" applyFill="1" applyBorder="1" applyAlignment="1" applyProtection="1">
      <alignment horizontal="center" vertical="center" shrinkToFit="1"/>
      <protection locked="0"/>
    </xf>
    <xf numFmtId="0" fontId="4" fillId="0" borderId="57" xfId="3098" applyBorder="1"/>
    <xf numFmtId="0" fontId="4" fillId="0" borderId="58" xfId="3098" applyBorder="1"/>
    <xf numFmtId="0" fontId="4" fillId="0" borderId="45" xfId="3098" applyBorder="1"/>
    <xf numFmtId="0" fontId="3" fillId="0" borderId="57" xfId="3" applyFont="1" applyBorder="1" applyProtection="1">
      <protection locked="0"/>
    </xf>
    <xf numFmtId="0" fontId="3" fillId="0" borderId="57" xfId="3" applyFont="1" applyBorder="1" applyAlignment="1" applyProtection="1">
      <alignment horizontal="center"/>
      <protection locked="0"/>
    </xf>
    <xf numFmtId="0" fontId="3" fillId="0" borderId="16" xfId="3" applyFont="1" applyBorder="1" applyAlignment="1" applyProtection="1">
      <alignment horizontal="center"/>
      <protection locked="0"/>
    </xf>
    <xf numFmtId="0" fontId="3" fillId="0" borderId="1" xfId="3" applyFont="1" applyBorder="1" applyAlignment="1" applyProtection="1">
      <alignment horizontal="center"/>
      <protection locked="0"/>
    </xf>
    <xf numFmtId="0" fontId="3" fillId="0" borderId="58" xfId="3" applyFont="1" applyBorder="1" applyAlignment="1" applyProtection="1">
      <alignment horizontal="centerContinuous"/>
      <protection locked="0"/>
    </xf>
    <xf numFmtId="0" fontId="4" fillId="0" borderId="65" xfId="3" applyBorder="1" applyProtection="1">
      <protection locked="0"/>
    </xf>
    <xf numFmtId="0" fontId="4" fillId="0" borderId="65" xfId="3" applyBorder="1" applyAlignment="1" applyProtection="1">
      <alignment horizontal="center"/>
      <protection locked="0"/>
    </xf>
    <xf numFmtId="2" fontId="4" fillId="0" borderId="22" xfId="3" applyNumberFormat="1" applyBorder="1" applyAlignment="1" applyProtection="1">
      <alignment horizontal="center"/>
      <protection locked="0"/>
    </xf>
    <xf numFmtId="2" fontId="4" fillId="0" borderId="63" xfId="3" applyNumberFormat="1" applyBorder="1" applyAlignment="1" applyProtection="1">
      <alignment horizontal="center"/>
      <protection locked="0"/>
    </xf>
    <xf numFmtId="0" fontId="4" fillId="0" borderId="58" xfId="3" applyBorder="1" applyProtection="1">
      <protection locked="0"/>
    </xf>
    <xf numFmtId="0" fontId="4" fillId="0" borderId="76" xfId="3" applyBorder="1" applyProtection="1">
      <protection locked="0"/>
    </xf>
    <xf numFmtId="0" fontId="4" fillId="0" borderId="76" xfId="3" applyBorder="1" applyAlignment="1" applyProtection="1">
      <alignment horizontal="center"/>
      <protection locked="0"/>
    </xf>
    <xf numFmtId="2" fontId="4" fillId="0" borderId="67" xfId="3" applyNumberFormat="1" applyBorder="1" applyAlignment="1" applyProtection="1">
      <alignment horizontal="center"/>
      <protection locked="0"/>
    </xf>
    <xf numFmtId="2" fontId="4" fillId="0" borderId="2" xfId="3" applyNumberFormat="1" applyBorder="1" applyAlignment="1" applyProtection="1">
      <alignment horizontal="center"/>
      <protection locked="0"/>
    </xf>
    <xf numFmtId="0" fontId="4" fillId="0" borderId="58" xfId="3" applyBorder="1" applyAlignment="1" applyProtection="1">
      <alignment horizontal="center"/>
      <protection locked="0"/>
    </xf>
    <xf numFmtId="2" fontId="4" fillId="0" borderId="16" xfId="3" applyNumberFormat="1" applyBorder="1" applyAlignment="1" applyProtection="1">
      <alignment horizontal="center"/>
      <protection locked="0"/>
    </xf>
    <xf numFmtId="2" fontId="4" fillId="0" borderId="1" xfId="3" applyNumberFormat="1" applyBorder="1" applyAlignment="1" applyProtection="1">
      <alignment horizontal="center"/>
      <protection locked="0"/>
    </xf>
    <xf numFmtId="0" fontId="3" fillId="0" borderId="60" xfId="3" applyFont="1" applyBorder="1" applyProtection="1">
      <protection locked="0"/>
    </xf>
    <xf numFmtId="0" fontId="4" fillId="0" borderId="60" xfId="3" applyBorder="1" applyAlignment="1" applyProtection="1">
      <alignment horizontal="center"/>
      <protection locked="0"/>
    </xf>
    <xf numFmtId="2" fontId="4" fillId="0" borderId="40" xfId="3" applyNumberFormat="1" applyBorder="1" applyAlignment="1" applyProtection="1">
      <alignment horizontal="center"/>
      <protection locked="0"/>
    </xf>
    <xf numFmtId="2" fontId="4" fillId="0" borderId="52" xfId="3" applyNumberFormat="1" applyBorder="1" applyAlignment="1" applyProtection="1">
      <alignment horizontal="center"/>
      <protection locked="0"/>
    </xf>
    <xf numFmtId="0" fontId="4" fillId="0" borderId="60" xfId="3" applyBorder="1" applyProtection="1">
      <protection locked="0"/>
    </xf>
    <xf numFmtId="2" fontId="4" fillId="0" borderId="51" xfId="3" applyNumberFormat="1" applyBorder="1" applyAlignment="1" applyProtection="1">
      <alignment horizontal="center"/>
      <protection locked="0"/>
    </xf>
    <xf numFmtId="164" fontId="4" fillId="0" borderId="60" xfId="3" applyNumberFormat="1" applyBorder="1" applyAlignment="1" applyProtection="1">
      <alignment horizontal="centerContinuous"/>
      <protection locked="0"/>
    </xf>
    <xf numFmtId="0" fontId="3" fillId="0" borderId="60" xfId="3" applyFont="1" applyBorder="1" applyAlignment="1" applyProtection="1">
      <alignment horizontal="center"/>
      <protection locked="0"/>
    </xf>
    <xf numFmtId="2" fontId="3" fillId="0" borderId="42" xfId="3" applyNumberFormat="1" applyFont="1" applyBorder="1" applyAlignment="1" applyProtection="1">
      <alignment horizontal="center"/>
      <protection locked="0"/>
    </xf>
    <xf numFmtId="2" fontId="3" fillId="0" borderId="52" xfId="3" applyNumberFormat="1" applyFont="1" applyBorder="1" applyAlignment="1" applyProtection="1">
      <alignment horizontal="center"/>
      <protection locked="0"/>
    </xf>
    <xf numFmtId="2" fontId="4" fillId="0" borderId="6" xfId="3" applyNumberFormat="1" applyBorder="1" applyAlignment="1" applyProtection="1">
      <alignment horizontal="center"/>
      <protection locked="0"/>
    </xf>
    <xf numFmtId="2" fontId="4" fillId="0" borderId="42" xfId="3" applyNumberFormat="1" applyBorder="1" applyAlignment="1" applyProtection="1">
      <alignment horizontal="center"/>
      <protection locked="0"/>
    </xf>
    <xf numFmtId="2" fontId="4" fillId="0" borderId="30" xfId="3" applyNumberFormat="1" applyBorder="1" applyAlignment="1" applyProtection="1">
      <alignment horizontal="center"/>
      <protection locked="0"/>
    </xf>
    <xf numFmtId="164" fontId="4" fillId="0" borderId="58" xfId="3" applyNumberFormat="1" applyBorder="1" applyAlignment="1" applyProtection="1">
      <alignment horizontal="centerContinuous"/>
      <protection locked="0"/>
    </xf>
    <xf numFmtId="0" fontId="3" fillId="0" borderId="59" xfId="3" applyFont="1" applyBorder="1" applyProtection="1">
      <protection locked="0"/>
    </xf>
    <xf numFmtId="0" fontId="3" fillId="0" borderId="59" xfId="3" applyFont="1" applyBorder="1" applyAlignment="1" applyProtection="1">
      <alignment horizontal="center"/>
      <protection locked="0"/>
    </xf>
    <xf numFmtId="0" fontId="3" fillId="0" borderId="48" xfId="3" applyFont="1" applyBorder="1" applyAlignment="1" applyProtection="1">
      <alignment horizontal="left"/>
      <protection locked="0"/>
    </xf>
    <xf numFmtId="0" fontId="3" fillId="0" borderId="49" xfId="3" applyFont="1" applyBorder="1" applyAlignment="1" applyProtection="1">
      <alignment horizontal="center"/>
      <protection locked="0"/>
    </xf>
    <xf numFmtId="1" fontId="4" fillId="0" borderId="65" xfId="3" applyNumberFormat="1" applyBorder="1" applyAlignment="1" applyProtection="1">
      <alignment horizontal="center"/>
      <protection locked="0"/>
    </xf>
    <xf numFmtId="2" fontId="4" fillId="0" borderId="22" xfId="0" applyNumberFormat="1" applyFont="1" applyBorder="1" applyAlignment="1" applyProtection="1">
      <alignment horizontal="center"/>
      <protection locked="0"/>
    </xf>
    <xf numFmtId="2" fontId="4" fillId="0" borderId="63" xfId="0" applyNumberFormat="1" applyFont="1" applyBorder="1" applyAlignment="1" applyProtection="1">
      <alignment horizontal="center"/>
      <protection locked="0"/>
    </xf>
    <xf numFmtId="164" fontId="4" fillId="0" borderId="65" xfId="3" applyNumberFormat="1" applyBorder="1" applyAlignment="1" applyProtection="1">
      <alignment horizontal="center"/>
      <protection locked="0"/>
    </xf>
    <xf numFmtId="0" fontId="4" fillId="0" borderId="58" xfId="3" applyBorder="1" applyAlignment="1" applyProtection="1">
      <alignment horizontal="left"/>
      <protection locked="0"/>
    </xf>
    <xf numFmtId="1" fontId="4" fillId="0" borderId="58" xfId="3" applyNumberFormat="1" applyBorder="1" applyAlignment="1" applyProtection="1">
      <alignment horizontal="center"/>
      <protection locked="0"/>
    </xf>
    <xf numFmtId="2" fontId="4" fillId="0" borderId="16" xfId="0" applyNumberFormat="1" applyFont="1" applyBorder="1" applyAlignment="1" applyProtection="1">
      <alignment horizontal="center"/>
      <protection locked="0"/>
    </xf>
    <xf numFmtId="2" fontId="4" fillId="0" borderId="1" xfId="0" applyNumberFormat="1" applyFont="1" applyBorder="1" applyAlignment="1" applyProtection="1">
      <alignment horizontal="center"/>
      <protection locked="0"/>
    </xf>
    <xf numFmtId="164" fontId="4" fillId="0" borderId="58" xfId="3" applyNumberFormat="1" applyBorder="1" applyAlignment="1" applyProtection="1">
      <alignment horizontal="center"/>
      <protection locked="0"/>
    </xf>
    <xf numFmtId="164" fontId="4" fillId="0" borderId="65" xfId="3" applyNumberFormat="1" applyBorder="1" applyAlignment="1" applyProtection="1">
      <alignment horizontal="centerContinuous"/>
      <protection locked="0"/>
    </xf>
    <xf numFmtId="164" fontId="4" fillId="0" borderId="60" xfId="3" applyNumberFormat="1" applyBorder="1" applyAlignment="1" applyProtection="1">
      <alignment horizontal="center"/>
      <protection locked="0"/>
    </xf>
    <xf numFmtId="164" fontId="3" fillId="0" borderId="60" xfId="3" applyNumberFormat="1" applyFont="1" applyBorder="1" applyAlignment="1" applyProtection="1">
      <alignment horizontal="centerContinuous"/>
      <protection locked="0"/>
    </xf>
    <xf numFmtId="164" fontId="3" fillId="0" borderId="59" xfId="3" applyNumberFormat="1" applyFont="1" applyBorder="1" applyAlignment="1" applyProtection="1">
      <alignment horizontal="center"/>
      <protection locked="0"/>
    </xf>
    <xf numFmtId="0" fontId="0" fillId="0" borderId="3" xfId="0" applyFill="1" applyBorder="1" applyAlignment="1">
      <alignment horizontal="center"/>
    </xf>
    <xf numFmtId="0" fontId="4" fillId="0" borderId="65" xfId="3" applyFont="1" applyFill="1" applyBorder="1" applyAlignment="1">
      <alignment horizontal="center"/>
    </xf>
    <xf numFmtId="164" fontId="0" fillId="24" borderId="58" xfId="0" applyNumberFormat="1" applyFill="1" applyBorder="1" applyAlignment="1">
      <alignment horizontal="center"/>
    </xf>
    <xf numFmtId="0" fontId="4" fillId="0" borderId="0" xfId="3" applyAlignment="1">
      <alignment horizontal="left"/>
    </xf>
    <xf numFmtId="2" fontId="4" fillId="0" borderId="16" xfId="3" applyNumberFormat="1" applyBorder="1" applyAlignment="1">
      <alignment horizontal="center"/>
    </xf>
    <xf numFmtId="2" fontId="4" fillId="0" borderId="1" xfId="3" applyNumberFormat="1" applyBorder="1" applyAlignment="1">
      <alignment horizontal="center"/>
    </xf>
    <xf numFmtId="2" fontId="4" fillId="0" borderId="16" xfId="3" applyNumberFormat="1" applyBorder="1" applyAlignment="1">
      <alignment horizontal="centerContinuous"/>
    </xf>
    <xf numFmtId="49" fontId="4" fillId="0" borderId="0" xfId="3" applyNumberFormat="1" applyAlignment="1">
      <alignment horizontal="left"/>
    </xf>
    <xf numFmtId="2" fontId="2" fillId="0" borderId="16" xfId="3" applyNumberFormat="1" applyFont="1" applyBorder="1" applyAlignment="1">
      <alignment horizontal="center"/>
    </xf>
    <xf numFmtId="2" fontId="2" fillId="0" borderId="1" xfId="3" applyNumberFormat="1" applyFont="1" applyBorder="1" applyAlignment="1">
      <alignment horizontal="center"/>
    </xf>
    <xf numFmtId="0" fontId="2" fillId="0" borderId="0" xfId="3" applyFont="1" applyAlignment="1">
      <alignment horizontal="left"/>
    </xf>
    <xf numFmtId="2" fontId="4" fillId="25" borderId="16" xfId="3" applyNumberFormat="1" applyFill="1" applyBorder="1" applyAlignment="1">
      <alignment horizontal="centerContinuous"/>
    </xf>
    <xf numFmtId="2" fontId="4" fillId="25" borderId="1" xfId="3" applyNumberFormat="1" applyFill="1" applyBorder="1" applyAlignment="1">
      <alignment horizontal="center"/>
    </xf>
    <xf numFmtId="0" fontId="0" fillId="25" borderId="0" xfId="0" applyNumberFormat="1" applyFill="1" applyBorder="1" applyAlignment="1">
      <alignment horizontal="left" vertical="center"/>
    </xf>
    <xf numFmtId="0" fontId="0" fillId="0" borderId="0" xfId="0" applyFill="1" applyBorder="1" applyAlignment="1">
      <alignment horizontal="left"/>
    </xf>
    <xf numFmtId="0" fontId="12" fillId="24" borderId="0" xfId="0" applyFont="1" applyFill="1"/>
    <xf numFmtId="0" fontId="11" fillId="0" borderId="0" xfId="0" applyFont="1"/>
    <xf numFmtId="2" fontId="0" fillId="0" borderId="0" xfId="0" applyNumberFormat="1" applyFill="1" applyAlignment="1">
      <alignment horizontal="center"/>
    </xf>
    <xf numFmtId="0" fontId="26" fillId="0" borderId="0" xfId="0" applyFont="1" applyFill="1" applyBorder="1" applyAlignment="1" applyProtection="1">
      <alignment horizontal="left"/>
    </xf>
    <xf numFmtId="164" fontId="4" fillId="24" borderId="58" xfId="3" applyNumberFormat="1" applyFill="1" applyBorder="1" applyAlignment="1" applyProtection="1">
      <alignment horizontal="centerContinuous"/>
      <protection locked="0"/>
    </xf>
    <xf numFmtId="164" fontId="4" fillId="24" borderId="65" xfId="3" applyNumberFormat="1" applyFill="1" applyBorder="1" applyAlignment="1" applyProtection="1">
      <alignment horizontal="centerContinuous"/>
      <protection locked="0"/>
    </xf>
    <xf numFmtId="164" fontId="4" fillId="4" borderId="76" xfId="3" applyNumberFormat="1" applyFill="1" applyBorder="1" applyAlignment="1" applyProtection="1">
      <alignment horizontal="centerContinuous"/>
      <protection locked="0"/>
    </xf>
    <xf numFmtId="164" fontId="4" fillId="4" borderId="65" xfId="3" applyNumberFormat="1" applyFill="1" applyBorder="1" applyAlignment="1" applyProtection="1">
      <alignment horizontal="centerContinuous"/>
      <protection locked="0"/>
    </xf>
    <xf numFmtId="164" fontId="4" fillId="4" borderId="58" xfId="3" applyNumberFormat="1" applyFill="1" applyBorder="1" applyAlignment="1" applyProtection="1">
      <alignment horizontal="centerContinuous"/>
      <protection locked="0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/>
    <xf numFmtId="0" fontId="0" fillId="25" borderId="0" xfId="0" applyFill="1"/>
    <xf numFmtId="1" fontId="0" fillId="0" borderId="0" xfId="0" applyNumberFormat="1" applyFill="1" applyAlignment="1">
      <alignment horizontal="center"/>
    </xf>
    <xf numFmtId="1" fontId="0" fillId="0" borderId="0" xfId="0" applyNumberFormat="1" applyFill="1"/>
    <xf numFmtId="0" fontId="0" fillId="0" borderId="52" xfId="0" applyBorder="1" applyAlignment="1">
      <alignment horizontal="left" vertical="center"/>
    </xf>
    <xf numFmtId="0" fontId="0" fillId="0" borderId="52" xfId="0" applyFill="1" applyBorder="1"/>
    <xf numFmtId="2" fontId="0" fillId="0" borderId="52" xfId="0" applyNumberFormat="1" applyFill="1" applyBorder="1" applyAlignment="1">
      <alignment horizontal="center"/>
    </xf>
    <xf numFmtId="0" fontId="12" fillId="0" borderId="52" xfId="0" applyFont="1" applyFill="1" applyBorder="1"/>
    <xf numFmtId="2" fontId="4" fillId="0" borderId="4" xfId="3" applyNumberFormat="1" applyBorder="1" applyAlignment="1">
      <alignment horizontal="center"/>
    </xf>
    <xf numFmtId="2" fontId="0" fillId="0" borderId="43" xfId="0" applyNumberFormat="1" applyFill="1" applyBorder="1" applyAlignment="1">
      <alignment horizontal="center"/>
    </xf>
    <xf numFmtId="0" fontId="0" fillId="0" borderId="11" xfId="0" applyFill="1" applyBorder="1"/>
    <xf numFmtId="0" fontId="0" fillId="0" borderId="10" xfId="0" applyFill="1" applyBorder="1" applyAlignment="1">
      <alignment horizontal="center" vertical="center"/>
    </xf>
    <xf numFmtId="0" fontId="0" fillId="0" borderId="10" xfId="0" applyFill="1" applyBorder="1"/>
    <xf numFmtId="169" fontId="0" fillId="0" borderId="10" xfId="0" applyNumberFormat="1" applyFill="1" applyBorder="1" applyAlignment="1">
      <alignment horizontal="center" vertical="center"/>
    </xf>
    <xf numFmtId="169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1" fontId="0" fillId="0" borderId="11" xfId="0" applyNumberFormat="1" applyFill="1" applyBorder="1" applyAlignment="1">
      <alignment horizontal="center"/>
    </xf>
    <xf numFmtId="2" fontId="0" fillId="0" borderId="11" xfId="0" applyNumberFormat="1" applyFill="1" applyBorder="1" applyAlignment="1">
      <alignment horizontal="center"/>
    </xf>
    <xf numFmtId="49" fontId="0" fillId="0" borderId="0" xfId="0" applyNumberFormat="1" applyFill="1" applyBorder="1" applyAlignment="1" applyProtection="1">
      <alignment horizontal="center"/>
    </xf>
    <xf numFmtId="0" fontId="34" fillId="0" borderId="8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4" fillId="0" borderId="0" xfId="3098" applyAlignment="1">
      <alignment horizontal="center"/>
    </xf>
    <xf numFmtId="0" fontId="33" fillId="21" borderId="42" xfId="3098" applyFont="1" applyFill="1" applyBorder="1" applyAlignment="1">
      <alignment horizontal="left" vertical="center"/>
    </xf>
    <xf numFmtId="171" fontId="0" fillId="0" borderId="51" xfId="0" applyNumberFormat="1" applyFill="1" applyBorder="1" applyAlignment="1">
      <alignment horizontal="center"/>
    </xf>
    <xf numFmtId="171" fontId="0" fillId="0" borderId="53" xfId="0" applyNumberFormat="1" applyFill="1" applyBorder="1" applyAlignment="1">
      <alignment horizontal="center"/>
    </xf>
    <xf numFmtId="171" fontId="0" fillId="0" borderId="52" xfId="0" applyNumberFormat="1" applyFill="1" applyBorder="1" applyAlignment="1">
      <alignment horizontal="center"/>
    </xf>
    <xf numFmtId="171" fontId="0" fillId="0" borderId="43" xfId="0" applyNumberFormat="1" applyFill="1" applyBorder="1" applyAlignment="1">
      <alignment horizontal="center"/>
    </xf>
    <xf numFmtId="0" fontId="9" fillId="0" borderId="11" xfId="0" applyFont="1" applyFill="1" applyBorder="1" applyAlignment="1" applyProtection="1">
      <alignment horizontal="center"/>
    </xf>
    <xf numFmtId="0" fontId="18" fillId="0" borderId="11" xfId="0" applyFont="1" applyFill="1" applyBorder="1" applyAlignment="1" applyProtection="1">
      <alignment horizontal="center"/>
    </xf>
    <xf numFmtId="0" fontId="18" fillId="0" borderId="14" xfId="0" applyFont="1" applyFill="1" applyBorder="1" applyAlignment="1" applyProtection="1">
      <alignment horizontal="center"/>
    </xf>
    <xf numFmtId="1" fontId="9" fillId="0" borderId="37" xfId="0" applyNumberFormat="1" applyFont="1" applyFill="1" applyBorder="1" applyAlignment="1" applyProtection="1">
      <alignment horizontal="center"/>
    </xf>
    <xf numFmtId="1" fontId="9" fillId="0" borderId="41" xfId="0" applyNumberFormat="1" applyFont="1" applyFill="1" applyBorder="1" applyAlignment="1" applyProtection="1">
      <alignment horizontal="center"/>
    </xf>
    <xf numFmtId="0" fontId="18" fillId="0" borderId="41" xfId="0" applyFont="1" applyFill="1" applyBorder="1" applyAlignment="1" applyProtection="1">
      <alignment horizontal="center"/>
    </xf>
    <xf numFmtId="0" fontId="18" fillId="0" borderId="62" xfId="0" applyFont="1" applyFill="1" applyBorder="1" applyAlignment="1" applyProtection="1">
      <alignment horizontal="center"/>
    </xf>
    <xf numFmtId="0" fontId="18" fillId="0" borderId="37" xfId="0" applyFont="1" applyFill="1" applyBorder="1" applyAlignment="1" applyProtection="1">
      <alignment horizontal="center"/>
    </xf>
    <xf numFmtId="0" fontId="18" fillId="0" borderId="28" xfId="0" applyFont="1" applyFill="1" applyBorder="1" applyAlignment="1" applyProtection="1">
      <alignment horizontal="center"/>
    </xf>
    <xf numFmtId="0" fontId="0" fillId="0" borderId="75" xfId="0" applyBorder="1" applyProtection="1">
      <protection locked="0"/>
    </xf>
    <xf numFmtId="0" fontId="0" fillId="0" borderId="29" xfId="0" applyBorder="1" applyProtection="1">
      <protection locked="0"/>
    </xf>
    <xf numFmtId="0" fontId="9" fillId="0" borderId="29" xfId="0" applyFont="1" applyBorder="1" applyProtection="1">
      <protection locked="0"/>
    </xf>
    <xf numFmtId="2" fontId="0" fillId="0" borderId="4" xfId="0" applyNumberFormat="1" applyBorder="1" applyAlignment="1" applyProtection="1">
      <alignment horizontal="center"/>
      <protection locked="0"/>
    </xf>
    <xf numFmtId="2" fontId="0" fillId="0" borderId="0" xfId="0" applyNumberFormat="1" applyBorder="1" applyAlignment="1" applyProtection="1">
      <alignment horizontal="center"/>
      <protection locked="0"/>
    </xf>
    <xf numFmtId="2" fontId="0" fillId="0" borderId="5" xfId="0" applyNumberFormat="1" applyBorder="1" applyAlignment="1" applyProtection="1">
      <alignment horizontal="center"/>
      <protection locked="0"/>
    </xf>
    <xf numFmtId="2" fontId="0" fillId="0" borderId="3" xfId="0" applyNumberFormat="1" applyBorder="1" applyAlignment="1" applyProtection="1">
      <alignment horizontal="center"/>
      <protection locked="0"/>
    </xf>
    <xf numFmtId="0" fontId="0" fillId="0" borderId="75" xfId="0" applyBorder="1" applyProtection="1"/>
    <xf numFmtId="0" fontId="0" fillId="0" borderId="29" xfId="0" applyBorder="1" applyProtection="1"/>
    <xf numFmtId="0" fontId="0" fillId="0" borderId="4" xfId="0" applyBorder="1" applyProtection="1"/>
    <xf numFmtId="0" fontId="0" fillId="0" borderId="5" xfId="0" applyBorder="1" applyProtection="1"/>
    <xf numFmtId="0" fontId="0" fillId="0" borderId="3" xfId="0" applyBorder="1" applyProtection="1"/>
    <xf numFmtId="0" fontId="3" fillId="0" borderId="0" xfId="3098" applyFont="1" applyBorder="1" applyAlignment="1"/>
    <xf numFmtId="0" fontId="4" fillId="0" borderId="0" xfId="3098" applyBorder="1" applyProtection="1">
      <protection hidden="1"/>
    </xf>
    <xf numFmtId="0" fontId="4" fillId="0" borderId="51" xfId="3098" applyBorder="1" applyProtection="1">
      <protection hidden="1"/>
    </xf>
    <xf numFmtId="0" fontId="4" fillId="0" borderId="53" xfId="3098" applyBorder="1" applyProtection="1">
      <protection hidden="1"/>
    </xf>
    <xf numFmtId="0" fontId="4" fillId="0" borderId="55" xfId="3098" applyBorder="1" applyProtection="1">
      <protection hidden="1"/>
    </xf>
    <xf numFmtId="0" fontId="4" fillId="0" borderId="56" xfId="3098" applyBorder="1" applyProtection="1">
      <protection hidden="1"/>
    </xf>
    <xf numFmtId="0" fontId="3" fillId="0" borderId="0" xfId="3098" applyFont="1" applyBorder="1" applyAlignment="1">
      <alignment vertical="center"/>
    </xf>
    <xf numFmtId="0" fontId="4" fillId="0" borderId="0" xfId="3098" applyBorder="1" applyAlignment="1"/>
    <xf numFmtId="0" fontId="63" fillId="0" borderId="0" xfId="3098" applyFont="1" applyProtection="1">
      <protection hidden="1"/>
    </xf>
    <xf numFmtId="0" fontId="63" fillId="0" borderId="0" xfId="3098" applyFont="1"/>
    <xf numFmtId="0" fontId="11" fillId="0" borderId="0" xfId="0" applyFont="1" applyAlignment="1" applyProtection="1"/>
    <xf numFmtId="0" fontId="0" fillId="0" borderId="4" xfId="0" applyFill="1" applyBorder="1" applyAlignment="1">
      <alignment horizontal="center" vertical="center"/>
    </xf>
    <xf numFmtId="0" fontId="0" fillId="0" borderId="4" xfId="0" applyFill="1" applyBorder="1"/>
    <xf numFmtId="0" fontId="0" fillId="0" borderId="16" xfId="0" applyFill="1" applyBorder="1" applyAlignment="1">
      <alignment horizontal="center"/>
    </xf>
    <xf numFmtId="0" fontId="0" fillId="0" borderId="16" xfId="0" applyFill="1" applyBorder="1"/>
    <xf numFmtId="0" fontId="10" fillId="0" borderId="10" xfId="0" applyFont="1" applyFill="1" applyBorder="1"/>
    <xf numFmtId="0" fontId="0" fillId="0" borderId="10" xfId="0" applyFont="1" applyFill="1" applyBorder="1"/>
    <xf numFmtId="0" fontId="11" fillId="0" borderId="10" xfId="0" applyFont="1" applyFill="1" applyBorder="1"/>
    <xf numFmtId="165" fontId="0" fillId="0" borderId="10" xfId="0" applyNumberFormat="1" applyFill="1" applyBorder="1" applyAlignment="1">
      <alignment horizontal="center" vertical="center"/>
    </xf>
    <xf numFmtId="0" fontId="23" fillId="0" borderId="10" xfId="0" applyFont="1" applyFill="1" applyBorder="1" applyProtection="1"/>
    <xf numFmtId="1" fontId="0" fillId="0" borderId="0" xfId="0" applyNumberFormat="1" applyFill="1" applyBorder="1" applyAlignment="1" applyProtection="1">
      <alignment textRotation="90"/>
    </xf>
    <xf numFmtId="0" fontId="23" fillId="0" borderId="0" xfId="0" applyFont="1" applyFill="1" applyProtection="1"/>
    <xf numFmtId="1" fontId="54" fillId="7" borderId="64" xfId="0" applyNumberFormat="1" applyFont="1" applyFill="1" applyBorder="1" applyAlignment="1" applyProtection="1">
      <alignment horizontal="center"/>
      <protection hidden="1"/>
    </xf>
    <xf numFmtId="0" fontId="0" fillId="0" borderId="0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164" fontId="0" fillId="4" borderId="0" xfId="0" applyNumberForma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164" fontId="0" fillId="0" borderId="0" xfId="0" applyNumberFormat="1" applyFill="1" applyBorder="1"/>
    <xf numFmtId="2" fontId="0" fillId="5" borderId="49" xfId="0" applyNumberFormat="1" applyFont="1" applyFill="1" applyBorder="1" applyAlignment="1" applyProtection="1">
      <alignment horizontal="center"/>
      <protection locked="0"/>
    </xf>
    <xf numFmtId="2" fontId="0" fillId="5" borderId="2" xfId="0" applyNumberFormat="1" applyFont="1" applyFill="1" applyBorder="1" applyAlignment="1" applyProtection="1">
      <alignment horizontal="center"/>
      <protection locked="0"/>
    </xf>
    <xf numFmtId="2" fontId="0" fillId="5" borderId="52" xfId="0" applyNumberFormat="1" applyFont="1" applyFill="1" applyBorder="1" applyAlignment="1" applyProtection="1">
      <alignment horizontal="center"/>
      <protection locked="0"/>
    </xf>
    <xf numFmtId="2" fontId="0" fillId="5" borderId="55" xfId="0" applyNumberFormat="1" applyFont="1" applyFill="1" applyBorder="1" applyAlignment="1" applyProtection="1">
      <alignment horizontal="center"/>
      <protection locked="0"/>
    </xf>
    <xf numFmtId="164" fontId="0" fillId="24" borderId="58" xfId="0" applyNumberFormat="1" applyFill="1" applyBorder="1" applyAlignment="1">
      <alignment horizontal="left"/>
    </xf>
    <xf numFmtId="49" fontId="23" fillId="0" borderId="0" xfId="0" applyNumberFormat="1" applyFont="1" applyFill="1" applyBorder="1" applyAlignment="1" applyProtection="1">
      <alignment horizontal="right" vertical="top"/>
    </xf>
    <xf numFmtId="0" fontId="0" fillId="0" borderId="0" xfId="0" applyFill="1" applyAlignment="1">
      <alignment horizontal="center"/>
    </xf>
    <xf numFmtId="0" fontId="10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2" fontId="4" fillId="0" borderId="123" xfId="3098" applyNumberFormat="1" applyBorder="1" applyAlignment="1">
      <alignment horizontal="center" vertical="center"/>
    </xf>
    <xf numFmtId="2" fontId="4" fillId="0" borderId="125" xfId="3098" applyNumberFormat="1" applyBorder="1" applyAlignment="1">
      <alignment horizontal="center" vertical="center"/>
    </xf>
    <xf numFmtId="2" fontId="4" fillId="0" borderId="126" xfId="3098" applyNumberFormat="1" applyBorder="1" applyAlignment="1">
      <alignment horizontal="center" vertical="center"/>
    </xf>
    <xf numFmtId="2" fontId="4" fillId="0" borderId="138" xfId="3098" applyNumberFormat="1" applyBorder="1" applyAlignment="1">
      <alignment horizontal="center" vertical="center"/>
    </xf>
    <xf numFmtId="2" fontId="4" fillId="0" borderId="136" xfId="3098" applyNumberFormat="1" applyBorder="1" applyAlignment="1">
      <alignment horizontal="center" vertical="center"/>
    </xf>
    <xf numFmtId="2" fontId="4" fillId="0" borderId="137" xfId="3098" applyNumberFormat="1" applyBorder="1" applyAlignment="1">
      <alignment horizontal="center" vertical="center"/>
    </xf>
    <xf numFmtId="49" fontId="27" fillId="0" borderId="0" xfId="0" applyNumberFormat="1" applyFont="1" applyFill="1" applyBorder="1" applyAlignment="1" applyProtection="1">
      <alignment vertical="center" wrapText="1"/>
    </xf>
    <xf numFmtId="0" fontId="0" fillId="11" borderId="22" xfId="0" applyFill="1" applyBorder="1" applyAlignment="1" applyProtection="1">
      <alignment vertical="center"/>
    </xf>
    <xf numFmtId="1" fontId="0" fillId="5" borderId="29" xfId="0" applyNumberFormat="1" applyFill="1" applyBorder="1" applyAlignment="1" applyProtection="1">
      <alignment horizontal="center" vertical="center"/>
      <protection locked="0"/>
    </xf>
    <xf numFmtId="164" fontId="0" fillId="3" borderId="63" xfId="0" applyNumberFormat="1" applyFill="1" applyBorder="1" applyAlignment="1" applyProtection="1">
      <alignment horizontal="center" vertical="center"/>
      <protection hidden="1"/>
    </xf>
    <xf numFmtId="164" fontId="0" fillId="5" borderId="62" xfId="0" applyNumberFormat="1" applyFill="1" applyBorder="1" applyAlignment="1" applyProtection="1">
      <alignment horizontal="center" vertical="center"/>
      <protection locked="0"/>
    </xf>
    <xf numFmtId="1" fontId="0" fillId="0" borderId="0" xfId="0" applyNumberFormat="1" applyFill="1" applyBorder="1" applyAlignment="1" applyProtection="1">
      <alignment horizontal="center" vertical="center"/>
    </xf>
    <xf numFmtId="49" fontId="0" fillId="0" borderId="0" xfId="0" applyNumberFormat="1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center" vertical="center"/>
    </xf>
    <xf numFmtId="0" fontId="0" fillId="0" borderId="0" xfId="0" applyFill="1" applyAlignment="1" applyProtection="1">
      <alignment vertical="center"/>
    </xf>
    <xf numFmtId="164" fontId="0" fillId="0" borderId="0" xfId="0" applyNumberFormat="1" applyFill="1" applyAlignment="1" applyProtection="1">
      <alignment vertical="center"/>
    </xf>
    <xf numFmtId="0" fontId="25" fillId="0" borderId="0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vertical="center"/>
      <protection locked="0"/>
    </xf>
    <xf numFmtId="1" fontId="0" fillId="0" borderId="0" xfId="0" applyNumberFormat="1" applyAlignment="1" applyProtection="1">
      <alignment horizontal="left" vertical="center"/>
      <protection locked="0"/>
    </xf>
    <xf numFmtId="164" fontId="12" fillId="0" borderId="0" xfId="0" applyNumberFormat="1" applyFont="1" applyAlignment="1" applyProtection="1">
      <alignment vertical="center"/>
      <protection locked="0"/>
    </xf>
    <xf numFmtId="2" fontId="12" fillId="0" borderId="0" xfId="0" applyNumberFormat="1" applyFont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9" fillId="0" borderId="0" xfId="0" applyFont="1" applyAlignment="1" applyProtection="1">
      <alignment vertical="center"/>
      <protection locked="0"/>
    </xf>
    <xf numFmtId="49" fontId="78" fillId="0" borderId="10" xfId="0" applyNumberFormat="1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  <protection locked="0"/>
    </xf>
    <xf numFmtId="164" fontId="12" fillId="0" borderId="0" xfId="0" applyNumberFormat="1" applyFont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vertical="center"/>
    </xf>
    <xf numFmtId="0" fontId="0" fillId="0" borderId="0" xfId="0" applyBorder="1" applyAlignment="1" applyProtection="1">
      <alignment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12" fillId="0" borderId="0" xfId="0" applyFont="1" applyBorder="1" applyAlignment="1" applyProtection="1">
      <alignment vertical="center"/>
      <protection locked="0"/>
    </xf>
    <xf numFmtId="0" fontId="0" fillId="11" borderId="54" xfId="0" applyFill="1" applyBorder="1" applyAlignment="1" applyProtection="1">
      <alignment vertical="center"/>
    </xf>
    <xf numFmtId="1" fontId="0" fillId="5" borderId="27" xfId="0" applyNumberFormat="1" applyFill="1" applyBorder="1" applyAlignment="1" applyProtection="1">
      <alignment horizontal="center" vertical="center"/>
      <protection locked="0"/>
    </xf>
    <xf numFmtId="164" fontId="0" fillId="3" borderId="55" xfId="0" applyNumberFormat="1" applyFill="1" applyBorder="1" applyAlignment="1" applyProtection="1">
      <alignment horizontal="center" vertical="center"/>
      <protection hidden="1"/>
    </xf>
    <xf numFmtId="49" fontId="23" fillId="0" borderId="0" xfId="0" applyNumberFormat="1" applyFont="1" applyFill="1" applyBorder="1" applyAlignment="1" applyProtection="1">
      <alignment horizontal="right" vertical="center"/>
    </xf>
    <xf numFmtId="0" fontId="29" fillId="0" borderId="0" xfId="0" applyFont="1" applyAlignment="1" applyProtection="1">
      <alignment vertical="center"/>
    </xf>
    <xf numFmtId="0" fontId="11" fillId="0" borderId="0" xfId="0" applyFont="1" applyFill="1" applyBorder="1"/>
    <xf numFmtId="0" fontId="4" fillId="0" borderId="127" xfId="3098" applyBorder="1" applyAlignment="1">
      <alignment horizontal="center" vertical="center"/>
    </xf>
    <xf numFmtId="0" fontId="4" fillId="17" borderId="93" xfId="3098" applyFill="1" applyBorder="1" applyAlignment="1" applyProtection="1">
      <alignment horizontal="center" vertical="center"/>
      <protection locked="0"/>
    </xf>
    <xf numFmtId="0" fontId="4" fillId="17" borderId="124" xfId="3098" applyFill="1" applyBorder="1" applyAlignment="1" applyProtection="1">
      <alignment horizontal="center" vertical="center"/>
      <protection locked="0"/>
    </xf>
    <xf numFmtId="0" fontId="3" fillId="0" borderId="114" xfId="3098" applyFont="1" applyBorder="1" applyAlignment="1">
      <alignment vertical="center"/>
    </xf>
    <xf numFmtId="0" fontId="4" fillId="0" borderId="4" xfId="3098" applyBorder="1" applyAlignment="1">
      <alignment horizontal="center" vertical="center"/>
    </xf>
    <xf numFmtId="0" fontId="4" fillId="0" borderId="11" xfId="3098" applyBorder="1" applyAlignment="1">
      <alignment horizontal="center" vertical="center"/>
    </xf>
    <xf numFmtId="0" fontId="4" fillId="0" borderId="0" xfId="3098" applyAlignment="1">
      <alignment vertical="center"/>
    </xf>
    <xf numFmtId="0" fontId="4" fillId="0" borderId="0" xfId="3098" applyAlignment="1" applyProtection="1">
      <alignment vertical="center"/>
      <protection locked="0" hidden="1"/>
    </xf>
    <xf numFmtId="0" fontId="4" fillId="0" borderId="0" xfId="3098" applyAlignment="1" applyProtection="1">
      <alignment vertical="center"/>
      <protection hidden="1"/>
    </xf>
    <xf numFmtId="0" fontId="8" fillId="0" borderId="0" xfId="1152" applyAlignment="1">
      <alignment vertical="center"/>
    </xf>
    <xf numFmtId="0" fontId="4" fillId="17" borderId="168" xfId="3098" applyFill="1" applyBorder="1" applyAlignment="1" applyProtection="1">
      <alignment horizontal="center" vertical="center"/>
      <protection locked="0"/>
    </xf>
    <xf numFmtId="0" fontId="4" fillId="17" borderId="95" xfId="3098" applyFill="1" applyBorder="1" applyAlignment="1" applyProtection="1">
      <alignment horizontal="center" vertical="center"/>
      <protection locked="0"/>
    </xf>
    <xf numFmtId="0" fontId="4" fillId="17" borderId="112" xfId="3098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30" fillId="0" borderId="0" xfId="0" applyFont="1" applyFill="1" applyAlignment="1" applyProtection="1">
      <alignment horizont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left"/>
    </xf>
    <xf numFmtId="2" fontId="0" fillId="0" borderId="40" xfId="0" applyNumberFormat="1" applyFill="1" applyBorder="1" applyAlignment="1" applyProtection="1">
      <alignment horizontal="center"/>
      <protection hidden="1"/>
    </xf>
    <xf numFmtId="2" fontId="0" fillId="0" borderId="41" xfId="0" applyNumberFormat="1" applyFill="1" applyBorder="1" applyAlignment="1" applyProtection="1">
      <alignment horizontal="center"/>
      <protection hidden="1"/>
    </xf>
    <xf numFmtId="2" fontId="0" fillId="0" borderId="62" xfId="0" applyNumberFormat="1" applyFill="1" applyBorder="1" applyAlignment="1" applyProtection="1">
      <alignment horizontal="center"/>
      <protection hidden="1"/>
    </xf>
    <xf numFmtId="0" fontId="10" fillId="0" borderId="0" xfId="0" applyFont="1" applyFill="1" applyAlignment="1" applyProtection="1">
      <alignment horizontal="center"/>
      <protection hidden="1"/>
    </xf>
    <xf numFmtId="0" fontId="10" fillId="0" borderId="0" xfId="0" applyFont="1" applyFill="1" applyBorder="1" applyAlignment="1" applyProtection="1">
      <protection hidden="1"/>
    </xf>
    <xf numFmtId="164" fontId="0" fillId="5" borderId="28" xfId="0" applyNumberFormat="1" applyFill="1" applyBorder="1" applyAlignment="1" applyProtection="1">
      <alignment horizontal="center" vertical="center"/>
      <protection locked="0"/>
    </xf>
    <xf numFmtId="164" fontId="0" fillId="5" borderId="41" xfId="0" applyNumberFormat="1" applyFill="1" applyBorder="1" applyAlignment="1" applyProtection="1">
      <alignment horizontal="center"/>
      <protection locked="0"/>
    </xf>
    <xf numFmtId="164" fontId="0" fillId="5" borderId="37" xfId="0" applyNumberFormat="1" applyFill="1" applyBorder="1" applyAlignment="1" applyProtection="1">
      <alignment horizontal="center"/>
      <protection locked="0"/>
    </xf>
    <xf numFmtId="1" fontId="0" fillId="5" borderId="7" xfId="0" applyNumberFormat="1" applyFill="1" applyBorder="1" applyAlignment="1" applyProtection="1">
      <alignment horizontal="center"/>
      <protection locked="0"/>
    </xf>
    <xf numFmtId="0" fontId="26" fillId="0" borderId="11" xfId="0" applyFont="1" applyBorder="1" applyAlignment="1" applyProtection="1"/>
    <xf numFmtId="164" fontId="0" fillId="5" borderId="41" xfId="0" applyNumberFormat="1" applyFill="1" applyBorder="1" applyAlignment="1" applyProtection="1">
      <alignment horizontal="center" vertical="center"/>
      <protection locked="0"/>
    </xf>
    <xf numFmtId="0" fontId="0" fillId="11" borderId="16" xfId="0" applyFill="1" applyBorder="1" applyAlignment="1" applyProtection="1">
      <alignment vertical="center"/>
    </xf>
    <xf numFmtId="1" fontId="0" fillId="5" borderId="0" xfId="0" applyNumberFormat="1" applyFill="1" applyBorder="1" applyAlignment="1" applyProtection="1">
      <alignment horizontal="center" vertical="center"/>
      <protection locked="0"/>
    </xf>
    <xf numFmtId="164" fontId="0" fillId="3" borderId="1" xfId="0" applyNumberFormat="1" applyFill="1" applyBorder="1" applyAlignment="1" applyProtection="1">
      <alignment horizontal="center" vertical="center"/>
      <protection hidden="1"/>
    </xf>
    <xf numFmtId="164" fontId="0" fillId="5" borderId="11" xfId="0" applyNumberFormat="1" applyFill="1" applyBorder="1" applyAlignment="1" applyProtection="1">
      <alignment horizontal="center" vertical="center"/>
      <protection locked="0"/>
    </xf>
    <xf numFmtId="0" fontId="0" fillId="11" borderId="51" xfId="0" applyFill="1" applyBorder="1" applyAlignment="1" applyProtection="1">
      <alignment vertical="center"/>
    </xf>
    <xf numFmtId="1" fontId="0" fillId="5" borderId="7" xfId="0" applyNumberFormat="1" applyFill="1" applyBorder="1" applyAlignment="1" applyProtection="1">
      <alignment horizontal="center" vertical="center"/>
      <protection locked="0"/>
    </xf>
    <xf numFmtId="164" fontId="0" fillId="3" borderId="52" xfId="0" applyNumberForma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vertical="center"/>
      <protection hidden="1"/>
    </xf>
    <xf numFmtId="0" fontId="29" fillId="0" borderId="0" xfId="0" applyFont="1" applyBorder="1" applyAlignment="1" applyProtection="1">
      <alignment horizontal="left" vertical="center"/>
      <protection hidden="1"/>
    </xf>
    <xf numFmtId="164" fontId="0" fillId="0" borderId="36" xfId="0" applyNumberFormat="1" applyFont="1" applyFill="1" applyBorder="1" applyAlignment="1" applyProtection="1">
      <alignment horizontal="center"/>
      <protection hidden="1"/>
    </xf>
    <xf numFmtId="164" fontId="0" fillId="0" borderId="7" xfId="0" applyNumberFormat="1" applyFont="1" applyFill="1" applyBorder="1" applyAlignment="1" applyProtection="1">
      <alignment horizontal="center"/>
      <protection hidden="1"/>
    </xf>
    <xf numFmtId="164" fontId="0" fillId="0" borderId="29" xfId="0" applyNumberFormat="1" applyFont="1" applyFill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</xf>
    <xf numFmtId="0" fontId="3" fillId="0" borderId="25" xfId="3098" applyFont="1" applyBorder="1" applyAlignment="1">
      <alignment horizontal="center"/>
    </xf>
    <xf numFmtId="0" fontId="3" fillId="0" borderId="79" xfId="3098" applyFont="1" applyBorder="1" applyAlignment="1">
      <alignment horizontal="center"/>
    </xf>
    <xf numFmtId="0" fontId="3" fillId="0" borderId="15" xfId="3098" applyFont="1" applyBorder="1" applyAlignment="1">
      <alignment horizontal="center"/>
    </xf>
    <xf numFmtId="0" fontId="3" fillId="0" borderId="8" xfId="3098" applyFont="1" applyBorder="1" applyAlignment="1">
      <alignment horizontal="center"/>
    </xf>
    <xf numFmtId="0" fontId="3" fillId="0" borderId="9" xfId="3098" applyFont="1" applyBorder="1" applyAlignment="1">
      <alignment horizontal="center"/>
    </xf>
    <xf numFmtId="0" fontId="3" fillId="0" borderId="121" xfId="3098" applyFont="1" applyBorder="1" applyAlignment="1">
      <alignment horizontal="center" vertical="center"/>
    </xf>
    <xf numFmtId="0" fontId="3" fillId="0" borderId="99" xfId="3098" applyFont="1" applyBorder="1" applyAlignment="1">
      <alignment horizontal="center" vertical="center"/>
    </xf>
    <xf numFmtId="0" fontId="3" fillId="0" borderId="141" xfId="3098" applyFont="1" applyBorder="1" applyAlignment="1">
      <alignment horizontal="center" vertical="center"/>
    </xf>
    <xf numFmtId="0" fontId="3" fillId="0" borderId="107" xfId="3098" applyFont="1" applyBorder="1" applyAlignment="1">
      <alignment horizontal="center" vertical="center"/>
    </xf>
    <xf numFmtId="0" fontId="4" fillId="0" borderId="24" xfId="3098" applyBorder="1" applyAlignment="1">
      <alignment horizontal="center"/>
    </xf>
    <xf numFmtId="0" fontId="4" fillId="0" borderId="25" xfId="3098" applyBorder="1" applyAlignment="1">
      <alignment horizontal="center"/>
    </xf>
    <xf numFmtId="0" fontId="4" fillId="0" borderId="79" xfId="3098" applyBorder="1" applyAlignment="1">
      <alignment horizontal="center"/>
    </xf>
    <xf numFmtId="0" fontId="3" fillId="0" borderId="122" xfId="3098" applyFont="1" applyBorder="1" applyAlignment="1">
      <alignment horizontal="center" vertical="center"/>
    </xf>
    <xf numFmtId="0" fontId="3" fillId="0" borderId="101" xfId="3098" applyFont="1" applyBorder="1" applyAlignment="1">
      <alignment horizontal="center" vertical="center"/>
    </xf>
    <xf numFmtId="0" fontId="4" fillId="0" borderId="0" xfId="3098" applyAlignment="1">
      <alignment horizontal="center"/>
    </xf>
    <xf numFmtId="0" fontId="33" fillId="21" borderId="42" xfId="3098" applyFont="1" applyFill="1" applyBorder="1" applyAlignment="1">
      <alignment horizontal="left" vertical="center"/>
    </xf>
    <xf numFmtId="2" fontId="4" fillId="0" borderId="0" xfId="3" applyNumberFormat="1" applyBorder="1" applyAlignment="1">
      <alignment horizontal="centerContinuous"/>
    </xf>
    <xf numFmtId="2" fontId="4" fillId="0" borderId="0" xfId="3" applyNumberFormat="1" applyBorder="1" applyAlignment="1">
      <alignment horizontal="center"/>
    </xf>
    <xf numFmtId="2" fontId="4" fillId="25" borderId="4" xfId="3" applyNumberForma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0" xfId="0" applyFill="1" applyBorder="1" applyAlignment="1">
      <alignment horizontal="center"/>
    </xf>
    <xf numFmtId="2" fontId="4" fillId="0" borderId="10" xfId="3" applyNumberFormat="1" applyBorder="1" applyAlignment="1">
      <alignment horizontal="center"/>
    </xf>
    <xf numFmtId="2" fontId="4" fillId="25" borderId="10" xfId="3" applyNumberFormat="1" applyFill="1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0" xfId="0" applyFont="1" applyFill="1" applyBorder="1" applyAlignment="1">
      <alignment horizontal="center"/>
    </xf>
    <xf numFmtId="0" fontId="10" fillId="15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10" fillId="0" borderId="0" xfId="0" applyFont="1" applyFill="1" applyAlignment="1">
      <alignment wrapText="1"/>
    </xf>
    <xf numFmtId="0" fontId="0" fillId="0" borderId="0" xfId="0" applyFill="1" applyBorder="1" applyAlignment="1">
      <alignment horizontal="center" wrapText="1"/>
    </xf>
    <xf numFmtId="0" fontId="0" fillId="0" borderId="4" xfId="0" applyFill="1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0" fontId="0" fillId="15" borderId="0" xfId="0" applyFill="1" applyAlignment="1">
      <alignment wrapText="1"/>
    </xf>
    <xf numFmtId="0" fontId="10" fillId="0" borderId="0" xfId="0" applyFont="1" applyFill="1" applyAlignment="1">
      <alignment horizontal="left" wrapText="1"/>
    </xf>
    <xf numFmtId="2" fontId="0" fillId="0" borderId="0" xfId="0" applyNumberFormat="1" applyFill="1" applyAlignment="1">
      <alignment horizontal="center" vertical="center" wrapText="1"/>
    </xf>
    <xf numFmtId="0" fontId="0" fillId="0" borderId="0" xfId="0" applyAlignment="1">
      <alignment wrapText="1"/>
    </xf>
    <xf numFmtId="0" fontId="3" fillId="0" borderId="24" xfId="3098" applyFont="1" applyBorder="1" applyAlignment="1">
      <alignment horizontal="left"/>
    </xf>
    <xf numFmtId="0" fontId="10" fillId="8" borderId="10" xfId="0" applyFont="1" applyFill="1" applyBorder="1" applyAlignment="1">
      <alignment horizontal="left" wrapText="1"/>
    </xf>
    <xf numFmtId="2" fontId="0" fillId="8" borderId="0" xfId="0" applyNumberFormat="1" applyFill="1" applyBorder="1" applyAlignment="1">
      <alignment horizontal="center" vertical="center" wrapText="1"/>
    </xf>
    <xf numFmtId="0" fontId="0" fillId="8" borderId="11" xfId="0" applyFill="1" applyBorder="1" applyAlignment="1">
      <alignment wrapText="1"/>
    </xf>
    <xf numFmtId="0" fontId="0" fillId="8" borderId="0" xfId="0" applyFill="1" applyAlignment="1">
      <alignment wrapText="1"/>
    </xf>
    <xf numFmtId="0" fontId="0" fillId="8" borderId="10" xfId="0" applyFill="1" applyBorder="1" applyAlignment="1">
      <alignment wrapText="1"/>
    </xf>
    <xf numFmtId="0" fontId="0" fillId="8" borderId="0" xfId="0" applyFill="1" applyBorder="1" applyAlignment="1">
      <alignment wrapText="1"/>
    </xf>
    <xf numFmtId="0" fontId="0" fillId="8" borderId="1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/>
    </xf>
    <xf numFmtId="0" fontId="0" fillId="8" borderId="11" xfId="0" applyFill="1" applyBorder="1"/>
    <xf numFmtId="0" fontId="0" fillId="8" borderId="0" xfId="0" applyFill="1"/>
    <xf numFmtId="0" fontId="0" fillId="8" borderId="10" xfId="0" applyFill="1" applyBorder="1" applyAlignment="1">
      <alignment horizontal="left" vertical="center"/>
    </xf>
    <xf numFmtId="0" fontId="0" fillId="8" borderId="0" xfId="0" applyFill="1" applyBorder="1" applyAlignment="1">
      <alignment horizontal="left" vertical="center"/>
    </xf>
    <xf numFmtId="0" fontId="0" fillId="8" borderId="10" xfId="0" applyFill="1" applyBorder="1"/>
    <xf numFmtId="0" fontId="0" fillId="8" borderId="0" xfId="0" applyFill="1" applyBorder="1"/>
    <xf numFmtId="169" fontId="0" fillId="8" borderId="10" xfId="0" applyNumberFormat="1" applyFill="1" applyBorder="1" applyAlignment="1">
      <alignment horizontal="center" vertical="center"/>
    </xf>
    <xf numFmtId="2" fontId="0" fillId="8" borderId="0" xfId="0" applyNumberFormat="1" applyFill="1" applyBorder="1" applyAlignment="1">
      <alignment horizontal="center" vertical="center"/>
    </xf>
    <xf numFmtId="169" fontId="0" fillId="8" borderId="0" xfId="0" applyNumberFormat="1" applyFill="1" applyBorder="1" applyAlignment="1">
      <alignment horizontal="center" vertical="center"/>
    </xf>
    <xf numFmtId="1" fontId="4" fillId="8" borderId="11" xfId="3" applyNumberFormat="1" applyFont="1" applyFill="1" applyBorder="1" applyAlignment="1">
      <alignment horizontal="centerContinuous"/>
    </xf>
    <xf numFmtId="169" fontId="0" fillId="8" borderId="10" xfId="0" applyNumberFormat="1" applyFont="1" applyFill="1" applyBorder="1" applyAlignment="1">
      <alignment horizontal="center" vertical="center"/>
    </xf>
    <xf numFmtId="0" fontId="0" fillId="8" borderId="11" xfId="0" applyFont="1" applyFill="1" applyBorder="1"/>
    <xf numFmtId="171" fontId="0" fillId="8" borderId="51" xfId="0" applyNumberFormat="1" applyFill="1" applyBorder="1" applyAlignment="1">
      <alignment horizontal="center"/>
    </xf>
    <xf numFmtId="171" fontId="0" fillId="8" borderId="52" xfId="0" applyNumberFormat="1" applyFill="1" applyBorder="1" applyAlignment="1">
      <alignment horizontal="center"/>
    </xf>
    <xf numFmtId="1" fontId="0" fillId="8" borderId="53" xfId="0" applyNumberFormat="1" applyFill="1" applyBorder="1" applyAlignment="1">
      <alignment horizontal="center"/>
    </xf>
    <xf numFmtId="171" fontId="0" fillId="8" borderId="42" xfId="0" applyNumberFormat="1" applyFill="1" applyBorder="1" applyAlignment="1">
      <alignment horizontal="center"/>
    </xf>
    <xf numFmtId="1" fontId="0" fillId="8" borderId="43" xfId="0" applyNumberFormat="1" applyFill="1" applyBorder="1" applyAlignment="1">
      <alignment horizontal="center"/>
    </xf>
    <xf numFmtId="1" fontId="0" fillId="8" borderId="7" xfId="0" applyNumberFormat="1" applyFill="1" applyBorder="1" applyAlignment="1">
      <alignment horizontal="center"/>
    </xf>
    <xf numFmtId="49" fontId="0" fillId="0" borderId="75" xfId="0" applyNumberFormat="1" applyFill="1" applyBorder="1" applyAlignment="1" applyProtection="1">
      <protection locked="0"/>
    </xf>
    <xf numFmtId="49" fontId="0" fillId="0" borderId="29" xfId="0" applyNumberFormat="1" applyFill="1" applyBorder="1" applyAlignment="1" applyProtection="1">
      <protection locked="0"/>
    </xf>
    <xf numFmtId="49" fontId="0" fillId="0" borderId="6" xfId="0" applyNumberFormat="1" applyFill="1" applyBorder="1" applyAlignment="1" applyProtection="1">
      <protection locked="0"/>
    </xf>
    <xf numFmtId="0" fontId="0" fillId="0" borderId="4" xfId="0" applyBorder="1" applyProtection="1">
      <protection locked="0"/>
    </xf>
    <xf numFmtId="49" fontId="0" fillId="0" borderId="30" xfId="0" applyNumberFormat="1" applyFill="1" applyBorder="1" applyAlignment="1" applyProtection="1">
      <protection locked="0"/>
    </xf>
    <xf numFmtId="49" fontId="0" fillId="0" borderId="4" xfId="0" applyNumberFormat="1" applyFill="1" applyBorder="1" applyAlignment="1" applyProtection="1">
      <alignment horizontal="center"/>
      <protection locked="0"/>
    </xf>
    <xf numFmtId="49" fontId="0" fillId="10" borderId="30" xfId="0" applyNumberFormat="1" applyFill="1" applyBorder="1" applyAlignment="1" applyProtection="1">
      <alignment horizontal="center"/>
      <protection locked="0"/>
    </xf>
    <xf numFmtId="1" fontId="23" fillId="0" borderId="4" xfId="0" applyNumberFormat="1" applyFont="1" applyFill="1" applyBorder="1" applyAlignment="1" applyProtection="1">
      <alignment horizontal="center"/>
      <protection locked="0"/>
    </xf>
    <xf numFmtId="1" fontId="23" fillId="10" borderId="30" xfId="0" applyNumberFormat="1" applyFont="1" applyFill="1" applyBorder="1" applyAlignment="1" applyProtection="1">
      <alignment horizontal="center"/>
      <protection locked="0"/>
    </xf>
    <xf numFmtId="1" fontId="50" fillId="0" borderId="5" xfId="0" applyNumberFormat="1" applyFont="1" applyFill="1" applyBorder="1" applyAlignment="1" applyProtection="1">
      <alignment horizontal="center"/>
      <protection locked="0"/>
    </xf>
    <xf numFmtId="1" fontId="50" fillId="0" borderId="3" xfId="0" applyNumberFormat="1" applyFont="1" applyFill="1" applyBorder="1" applyAlignment="1" applyProtection="1">
      <alignment horizontal="center"/>
      <protection locked="0"/>
    </xf>
    <xf numFmtId="1" fontId="50" fillId="10" borderId="33" xfId="0" applyNumberFormat="1" applyFont="1" applyFill="1" applyBorder="1" applyAlignment="1" applyProtection="1">
      <alignment horizontal="center"/>
      <protection locked="0"/>
    </xf>
    <xf numFmtId="0" fontId="0" fillId="8" borderId="75" xfId="0" applyFill="1" applyBorder="1" applyProtection="1">
      <protection locked="0"/>
    </xf>
    <xf numFmtId="0" fontId="0" fillId="8" borderId="29" xfId="0" applyFill="1" applyBorder="1" applyProtection="1">
      <protection locked="0"/>
    </xf>
    <xf numFmtId="0" fontId="9" fillId="8" borderId="29" xfId="0" applyFont="1" applyFill="1" applyBorder="1" applyProtection="1">
      <protection locked="0"/>
    </xf>
    <xf numFmtId="0" fontId="12" fillId="8" borderId="29" xfId="0" applyFont="1" applyFill="1" applyBorder="1" applyProtection="1">
      <protection locked="0"/>
    </xf>
    <xf numFmtId="0" fontId="0" fillId="8" borderId="6" xfId="0" applyFill="1" applyBorder="1" applyProtection="1"/>
    <xf numFmtId="0" fontId="0" fillId="8" borderId="0" xfId="0" applyFill="1" applyProtection="1"/>
    <xf numFmtId="0" fontId="0" fillId="8" borderId="75" xfId="0" applyFill="1" applyBorder="1" applyProtection="1"/>
    <xf numFmtId="0" fontId="0" fillId="8" borderId="29" xfId="0" applyFill="1" applyBorder="1" applyProtection="1"/>
    <xf numFmtId="165" fontId="0" fillId="8" borderId="4" xfId="0" applyNumberFormat="1" applyFill="1" applyBorder="1" applyAlignment="1">
      <alignment horizontal="center" vertical="center"/>
    </xf>
    <xf numFmtId="0" fontId="0" fillId="8" borderId="0" xfId="0" applyFill="1" applyBorder="1" applyProtection="1">
      <protection locked="0"/>
    </xf>
    <xf numFmtId="165" fontId="0" fillId="8" borderId="0" xfId="0" applyNumberFormat="1" applyFill="1" applyBorder="1" applyAlignment="1">
      <alignment horizontal="center" vertical="center"/>
    </xf>
    <xf numFmtId="0" fontId="9" fillId="8" borderId="0" xfId="0" applyFont="1" applyFill="1" applyBorder="1" applyProtection="1">
      <protection locked="0"/>
    </xf>
    <xf numFmtId="0" fontId="12" fillId="8" borderId="30" xfId="0" applyFont="1" applyFill="1" applyBorder="1" applyProtection="1">
      <protection locked="0"/>
    </xf>
    <xf numFmtId="0" fontId="0" fillId="8" borderId="0" xfId="0" applyFill="1" applyBorder="1" applyProtection="1"/>
    <xf numFmtId="2" fontId="0" fillId="8" borderId="4" xfId="0" applyNumberFormat="1" applyFill="1" applyBorder="1" applyAlignment="1" applyProtection="1">
      <alignment horizontal="center"/>
      <protection locked="0"/>
    </xf>
    <xf numFmtId="2" fontId="0" fillId="8" borderId="0" xfId="0" applyNumberFormat="1" applyFill="1" applyBorder="1" applyAlignment="1" applyProtection="1">
      <alignment horizontal="center"/>
      <protection locked="0"/>
    </xf>
    <xf numFmtId="1" fontId="0" fillId="8" borderId="0" xfId="0" applyNumberFormat="1" applyFill="1" applyBorder="1" applyProtection="1">
      <protection locked="0"/>
    </xf>
    <xf numFmtId="1" fontId="12" fillId="8" borderId="30" xfId="0" applyNumberFormat="1" applyFont="1" applyFill="1" applyBorder="1" applyProtection="1">
      <protection locked="0"/>
    </xf>
    <xf numFmtId="0" fontId="0" fillId="8" borderId="4" xfId="0" applyFill="1" applyBorder="1" applyProtection="1"/>
    <xf numFmtId="2" fontId="0" fillId="8" borderId="5" xfId="0" applyNumberFormat="1" applyFill="1" applyBorder="1" applyAlignment="1" applyProtection="1">
      <alignment horizontal="center"/>
      <protection locked="0"/>
    </xf>
    <xf numFmtId="2" fontId="0" fillId="8" borderId="3" xfId="0" applyNumberFormat="1" applyFill="1" applyBorder="1" applyAlignment="1" applyProtection="1">
      <alignment horizontal="center"/>
      <protection locked="0"/>
    </xf>
    <xf numFmtId="0" fontId="0" fillId="8" borderId="3" xfId="0" applyFill="1" applyBorder="1" applyProtection="1">
      <protection locked="0"/>
    </xf>
    <xf numFmtId="1" fontId="0" fillId="8" borderId="3" xfId="0" applyNumberFormat="1" applyFill="1" applyBorder="1" applyProtection="1">
      <protection locked="0"/>
    </xf>
    <xf numFmtId="1" fontId="12" fillId="8" borderId="33" xfId="0" applyNumberFormat="1" applyFont="1" applyFill="1" applyBorder="1" applyProtection="1">
      <protection locked="0"/>
    </xf>
    <xf numFmtId="0" fontId="0" fillId="8" borderId="5" xfId="0" applyFill="1" applyBorder="1" applyProtection="1"/>
    <xf numFmtId="0" fontId="0" fillId="8" borderId="3" xfId="0" applyFill="1" applyBorder="1" applyProtection="1"/>
    <xf numFmtId="0" fontId="0" fillId="8" borderId="0" xfId="0" applyFill="1" applyProtection="1">
      <protection locked="0"/>
    </xf>
    <xf numFmtId="0" fontId="9" fillId="8" borderId="0" xfId="0" applyFont="1" applyFill="1" applyProtection="1">
      <protection locked="0"/>
    </xf>
    <xf numFmtId="0" fontId="12" fillId="8" borderId="0" xfId="0" applyFont="1" applyFill="1" applyProtection="1">
      <protection locked="0"/>
    </xf>
    <xf numFmtId="0" fontId="10" fillId="8" borderId="0" xfId="0" applyFont="1" applyFill="1" applyProtection="1"/>
    <xf numFmtId="0" fontId="0" fillId="0" borderId="0" xfId="0" applyBorder="1" applyAlignment="1" applyProtection="1">
      <alignment horizontal="left"/>
    </xf>
    <xf numFmtId="0" fontId="0" fillId="0" borderId="30" xfId="0" applyBorder="1" applyAlignment="1" applyProtection="1">
      <alignment horizontal="left"/>
    </xf>
    <xf numFmtId="0" fontId="0" fillId="0" borderId="30" xfId="0" applyBorder="1" applyAlignment="1" applyProtection="1">
      <alignment horizontal="center"/>
    </xf>
    <xf numFmtId="0" fontId="10" fillId="0" borderId="3" xfId="0" applyFont="1" applyBorder="1" applyProtection="1"/>
    <xf numFmtId="0" fontId="0" fillId="0" borderId="3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30" xfId="0" applyFill="1" applyBorder="1" applyAlignment="1">
      <alignment horizontal="center" vertical="center"/>
    </xf>
    <xf numFmtId="2" fontId="0" fillId="0" borderId="30" xfId="0" applyNumberFormat="1" applyBorder="1" applyAlignment="1" applyProtection="1">
      <alignment horizontal="center"/>
      <protection locked="0"/>
    </xf>
    <xf numFmtId="2" fontId="0" fillId="0" borderId="33" xfId="0" applyNumberFormat="1" applyBorder="1" applyAlignment="1" applyProtection="1">
      <alignment horizontal="center"/>
      <protection locked="0"/>
    </xf>
    <xf numFmtId="0" fontId="4" fillId="4" borderId="29" xfId="0" applyFont="1" applyFill="1" applyBorder="1" applyAlignment="1" applyProtection="1">
      <alignment horizontal="left"/>
      <protection locked="0"/>
    </xf>
    <xf numFmtId="0" fontId="4" fillId="4" borderId="6" xfId="0" applyFont="1" applyFill="1" applyBorder="1" applyAlignment="1" applyProtection="1">
      <alignment horizontal="left"/>
      <protection locked="0"/>
    </xf>
    <xf numFmtId="0" fontId="4" fillId="4" borderId="5" xfId="0" applyFont="1" applyFill="1" applyBorder="1" applyAlignment="1">
      <alignment horizontal="left"/>
    </xf>
    <xf numFmtId="0" fontId="4" fillId="4" borderId="3" xfId="0" applyFont="1" applyFill="1" applyBorder="1" applyAlignment="1" applyProtection="1">
      <alignment horizontal="left"/>
      <protection locked="0"/>
    </xf>
    <xf numFmtId="0" fontId="4" fillId="4" borderId="33" xfId="0" applyFont="1" applyFill="1" applyBorder="1" applyAlignment="1" applyProtection="1">
      <alignment horizontal="left"/>
      <protection locked="0"/>
    </xf>
    <xf numFmtId="0" fontId="4" fillId="4" borderId="75" xfId="0" applyFont="1" applyFill="1" applyBorder="1" applyAlignment="1" applyProtection="1">
      <alignment horizontal="left"/>
    </xf>
    <xf numFmtId="0" fontId="4" fillId="4" borderId="43" xfId="0" applyFont="1" applyFill="1" applyBorder="1" applyAlignment="1">
      <alignment horizontal="left"/>
    </xf>
    <xf numFmtId="0" fontId="4" fillId="4" borderId="43" xfId="0" applyFont="1" applyFill="1" applyBorder="1" applyAlignment="1" applyProtection="1">
      <alignment horizontal="left"/>
      <protection locked="0"/>
    </xf>
    <xf numFmtId="0" fontId="4" fillId="4" borderId="42" xfId="0" applyFont="1" applyFill="1" applyBorder="1" applyAlignment="1" applyProtection="1">
      <alignment horizontal="left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3" fillId="0" borderId="75" xfId="0" applyFont="1" applyFill="1" applyBorder="1" applyAlignment="1" applyProtection="1">
      <protection locked="0"/>
    </xf>
    <xf numFmtId="0" fontId="3" fillId="0" borderId="29" xfId="0" applyFont="1" applyFill="1" applyBorder="1" applyAlignment="1" applyProtection="1">
      <protection locked="0"/>
    </xf>
    <xf numFmtId="0" fontId="3" fillId="0" borderId="6" xfId="0" applyFont="1" applyFill="1" applyBorder="1" applyAlignment="1" applyProtection="1">
      <protection locked="0"/>
    </xf>
    <xf numFmtId="0" fontId="4" fillId="0" borderId="4" xfId="0" applyFont="1" applyFill="1" applyBorder="1" applyAlignment="1" applyProtection="1">
      <alignment horizontal="left"/>
      <protection locked="0"/>
    </xf>
    <xf numFmtId="0" fontId="4" fillId="0" borderId="5" xfId="0" applyFont="1" applyFill="1" applyBorder="1" applyAlignment="1" applyProtection="1">
      <alignment horizontal="center"/>
      <protection locked="0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2" fillId="0" borderId="20" xfId="0" applyFont="1" applyFill="1" applyBorder="1" applyAlignment="1" applyProtection="1">
      <alignment horizontal="left"/>
      <protection locked="0"/>
    </xf>
    <xf numFmtId="0" fontId="2" fillId="0" borderId="13" xfId="0" applyFont="1" applyFill="1" applyBorder="1" applyAlignment="1" applyProtection="1">
      <alignment horizontal="left"/>
      <protection locked="0"/>
    </xf>
    <xf numFmtId="0" fontId="2" fillId="0" borderId="31" xfId="0" applyFont="1" applyFill="1" applyBorder="1" applyAlignment="1" applyProtection="1">
      <alignment horizontal="left"/>
      <protection locked="0"/>
    </xf>
    <xf numFmtId="0" fontId="4" fillId="0" borderId="1" xfId="0" applyFont="1" applyFill="1" applyBorder="1" applyAlignment="1" applyProtection="1">
      <alignment horizontal="center"/>
      <protection locked="0"/>
    </xf>
    <xf numFmtId="0" fontId="4" fillId="0" borderId="1" xfId="0" applyFont="1" applyFill="1" applyBorder="1" applyAlignment="1" applyProtection="1">
      <alignment horizontal="left"/>
      <protection locked="0"/>
    </xf>
    <xf numFmtId="0" fontId="4" fillId="15" borderId="74" xfId="0" applyFont="1" applyFill="1" applyBorder="1" applyAlignment="1">
      <alignment horizontal="left"/>
    </xf>
    <xf numFmtId="0" fontId="3" fillId="0" borderId="0" xfId="0" applyFont="1" applyFill="1" applyBorder="1" applyAlignment="1" applyProtection="1">
      <alignment horizontal="left"/>
      <protection locked="0"/>
    </xf>
    <xf numFmtId="1" fontId="4" fillId="4" borderId="75" xfId="0" applyNumberFormat="1" applyFont="1" applyFill="1" applyBorder="1" applyAlignment="1">
      <alignment horizontal="left"/>
    </xf>
    <xf numFmtId="0" fontId="3" fillId="0" borderId="24" xfId="0" applyFont="1" applyFill="1" applyBorder="1" applyAlignment="1" applyProtection="1">
      <alignment horizontal="left"/>
      <protection locked="0"/>
    </xf>
    <xf numFmtId="0" fontId="0" fillId="0" borderId="25" xfId="0" applyFill="1" applyBorder="1" applyProtection="1"/>
    <xf numFmtId="0" fontId="4" fillId="0" borderId="52" xfId="0" applyFont="1" applyFill="1" applyBorder="1" applyAlignment="1" applyProtection="1">
      <alignment horizontal="left"/>
      <protection locked="0"/>
    </xf>
    <xf numFmtId="2" fontId="4" fillId="0" borderId="52" xfId="0" applyNumberFormat="1" applyFont="1" applyFill="1" applyBorder="1" applyAlignment="1" applyProtection="1">
      <alignment horizontal="center"/>
      <protection locked="0"/>
    </xf>
    <xf numFmtId="0" fontId="79" fillId="0" borderId="0" xfId="0" applyFont="1" applyFill="1" applyBorder="1" applyAlignment="1" applyProtection="1">
      <alignment horizontal="left"/>
      <protection locked="0"/>
    </xf>
    <xf numFmtId="164" fontId="2" fillId="0" borderId="15" xfId="3" applyNumberFormat="1" applyFont="1" applyFill="1" applyBorder="1" applyAlignment="1"/>
    <xf numFmtId="164" fontId="2" fillId="0" borderId="9" xfId="3" applyNumberFormat="1" applyFont="1" applyFill="1" applyBorder="1" applyAlignment="1"/>
    <xf numFmtId="0" fontId="23" fillId="0" borderId="31" xfId="0" applyFont="1" applyFill="1" applyBorder="1" applyAlignment="1" applyProtection="1">
      <alignment horizontal="right"/>
    </xf>
    <xf numFmtId="0" fontId="0" fillId="0" borderId="75" xfId="0" applyFill="1" applyBorder="1" applyProtection="1"/>
    <xf numFmtId="0" fontId="0" fillId="0" borderId="6" xfId="0" applyFill="1" applyBorder="1" applyProtection="1"/>
    <xf numFmtId="0" fontId="0" fillId="0" borderId="30" xfId="0" applyFill="1" applyBorder="1" applyProtection="1"/>
    <xf numFmtId="0" fontId="0" fillId="0" borderId="5" xfId="0" applyFill="1" applyBorder="1" applyProtection="1"/>
    <xf numFmtId="0" fontId="0" fillId="0" borderId="33" xfId="0" applyFill="1" applyBorder="1" applyProtection="1"/>
    <xf numFmtId="0" fontId="80" fillId="0" borderId="4" xfId="0" applyFont="1" applyFill="1" applyBorder="1" applyAlignment="1">
      <alignment horizontal="center"/>
    </xf>
    <xf numFmtId="0" fontId="80" fillId="0" borderId="66" xfId="0" applyFont="1" applyFill="1" applyBorder="1" applyAlignment="1">
      <alignment horizontal="center" wrapText="1"/>
    </xf>
    <xf numFmtId="0" fontId="80" fillId="0" borderId="0" xfId="0" applyFont="1" applyFill="1" applyBorder="1" applyAlignment="1">
      <alignment horizontal="center"/>
    </xf>
    <xf numFmtId="170" fontId="81" fillId="0" borderId="12" xfId="3" applyNumberFormat="1" applyFont="1" applyFill="1" applyBorder="1" applyAlignment="1"/>
    <xf numFmtId="170" fontId="81" fillId="0" borderId="14" xfId="3" applyNumberFormat="1" applyFont="1" applyFill="1" applyBorder="1" applyAlignment="1"/>
    <xf numFmtId="2" fontId="82" fillId="0" borderId="1" xfId="3" applyNumberFormat="1" applyFont="1" applyBorder="1" applyAlignment="1">
      <alignment horizontal="center"/>
    </xf>
    <xf numFmtId="2" fontId="82" fillId="0" borderId="10" xfId="3" applyNumberFormat="1" applyFont="1" applyBorder="1" applyAlignment="1">
      <alignment horizontal="center"/>
    </xf>
    <xf numFmtId="0" fontId="0" fillId="0" borderId="4" xfId="0" applyFill="1" applyBorder="1" applyProtection="1"/>
    <xf numFmtId="0" fontId="0" fillId="0" borderId="0" xfId="0" applyFont="1" applyFill="1" applyBorder="1" applyAlignment="1">
      <alignment horizontal="left"/>
    </xf>
    <xf numFmtId="0" fontId="0" fillId="0" borderId="75" xfId="0" applyFont="1" applyFill="1" applyBorder="1" applyAlignment="1">
      <alignment horizontal="left"/>
    </xf>
    <xf numFmtId="0" fontId="0" fillId="25" borderId="6" xfId="0" applyFill="1" applyBorder="1"/>
    <xf numFmtId="0" fontId="0" fillId="0" borderId="4" xfId="0" applyFont="1" applyFill="1" applyBorder="1" applyAlignment="1">
      <alignment horizontal="left"/>
    </xf>
    <xf numFmtId="0" fontId="0" fillId="25" borderId="30" xfId="0" applyFill="1" applyBorder="1"/>
    <xf numFmtId="0" fontId="0" fillId="0" borderId="5" xfId="0" applyFont="1" applyFill="1" applyBorder="1" applyAlignment="1">
      <alignment horizontal="left"/>
    </xf>
    <xf numFmtId="0" fontId="0" fillId="25" borderId="33" xfId="0" applyFill="1" applyBorder="1"/>
    <xf numFmtId="0" fontId="0" fillId="0" borderId="43" xfId="0" applyFont="1" applyFill="1" applyBorder="1" applyAlignment="1">
      <alignment horizontal="left"/>
    </xf>
    <xf numFmtId="0" fontId="0" fillId="25" borderId="42" xfId="0" applyFill="1" applyBorder="1"/>
    <xf numFmtId="0" fontId="0" fillId="0" borderId="43" xfId="0" applyBorder="1"/>
    <xf numFmtId="0" fontId="0" fillId="4" borderId="0" xfId="0" applyFill="1" applyBorder="1"/>
    <xf numFmtId="2" fontId="0" fillId="4" borderId="0" xfId="0" applyNumberFormat="1" applyFill="1" applyBorder="1" applyAlignment="1">
      <alignment horizontal="center"/>
    </xf>
    <xf numFmtId="2" fontId="0" fillId="24" borderId="58" xfId="0" applyNumberFormat="1" applyFill="1" applyBorder="1" applyAlignment="1">
      <alignment horizontal="center"/>
    </xf>
    <xf numFmtId="0" fontId="8" fillId="0" borderId="0" xfId="5" applyFont="1" applyFill="1" applyBorder="1"/>
    <xf numFmtId="0" fontId="0" fillId="25" borderId="52" xfId="0" applyFill="1" applyBorder="1"/>
    <xf numFmtId="2" fontId="2" fillId="0" borderId="16" xfId="3" applyNumberFormat="1" applyFont="1" applyFill="1" applyBorder="1" applyAlignment="1">
      <alignment horizontal="center"/>
    </xf>
    <xf numFmtId="2" fontId="2" fillId="0" borderId="1" xfId="3" applyNumberFormat="1" applyFont="1" applyFill="1" applyBorder="1" applyAlignment="1">
      <alignment horizontal="center"/>
    </xf>
    <xf numFmtId="2" fontId="2" fillId="0" borderId="11" xfId="3" applyNumberFormat="1" applyFont="1" applyFill="1" applyBorder="1" applyAlignment="1">
      <alignment horizontal="center"/>
    </xf>
    <xf numFmtId="2" fontId="4" fillId="0" borderId="16" xfId="3" applyNumberFormat="1" applyFill="1" applyBorder="1" applyAlignment="1">
      <alignment horizontal="centerContinuous"/>
    </xf>
    <xf numFmtId="2" fontId="4" fillId="0" borderId="1" xfId="3" applyNumberFormat="1" applyFill="1" applyBorder="1" applyAlignment="1">
      <alignment horizontal="center"/>
    </xf>
    <xf numFmtId="2" fontId="4" fillId="0" borderId="4" xfId="3" applyNumberFormat="1" applyFill="1" applyBorder="1" applyAlignment="1">
      <alignment horizontal="center"/>
    </xf>
    <xf numFmtId="2" fontId="4" fillId="0" borderId="10" xfId="3" applyNumberFormat="1" applyFill="1" applyBorder="1" applyAlignment="1">
      <alignment horizontal="center"/>
    </xf>
    <xf numFmtId="2" fontId="4" fillId="0" borderId="0" xfId="3" applyNumberFormat="1" applyFill="1" applyBorder="1" applyAlignment="1">
      <alignment horizontal="centerContinuous"/>
    </xf>
    <xf numFmtId="1" fontId="4" fillId="0" borderId="11" xfId="3" applyNumberFormat="1" applyFont="1" applyFill="1" applyBorder="1" applyAlignment="1">
      <alignment horizontal="centerContinuous"/>
    </xf>
    <xf numFmtId="0" fontId="4" fillId="25" borderId="0" xfId="3" applyFill="1" applyAlignment="1">
      <alignment horizontal="left"/>
    </xf>
    <xf numFmtId="2" fontId="4" fillId="25" borderId="16" xfId="3" applyNumberFormat="1" applyFill="1" applyBorder="1" applyAlignment="1">
      <alignment horizontal="center"/>
    </xf>
    <xf numFmtId="0" fontId="0" fillId="0" borderId="63" xfId="0" applyBorder="1" applyAlignment="1" applyProtection="1">
      <alignment horizontal="center"/>
    </xf>
    <xf numFmtId="0" fontId="0" fillId="0" borderId="1" xfId="0" applyBorder="1" applyAlignment="1" applyProtection="1">
      <alignment horizontal="center"/>
    </xf>
    <xf numFmtId="0" fontId="0" fillId="0" borderId="2" xfId="0" applyBorder="1" applyAlignment="1" applyProtection="1">
      <alignment horizontal="center"/>
    </xf>
    <xf numFmtId="0" fontId="0" fillId="0" borderId="6" xfId="0" applyBorder="1" applyAlignment="1" applyProtection="1">
      <alignment horizontal="center"/>
    </xf>
    <xf numFmtId="0" fontId="10" fillId="0" borderId="33" xfId="0" applyFont="1" applyBorder="1" applyAlignment="1" applyProtection="1">
      <alignment horizontal="center"/>
    </xf>
    <xf numFmtId="2" fontId="0" fillId="0" borderId="0" xfId="0" applyNumberFormat="1" applyFill="1" applyBorder="1"/>
    <xf numFmtId="2" fontId="11" fillId="0" borderId="0" xfId="0" applyNumberFormat="1" applyFont="1" applyFill="1" applyBorder="1"/>
    <xf numFmtId="2" fontId="0" fillId="25" borderId="7" xfId="0" applyNumberFormat="1" applyFill="1" applyBorder="1"/>
    <xf numFmtId="170" fontId="0" fillId="0" borderId="0" xfId="0" applyNumberFormat="1"/>
    <xf numFmtId="2" fontId="0" fillId="0" borderId="0" xfId="0" applyNumberFormat="1"/>
    <xf numFmtId="170" fontId="11" fillId="0" borderId="0" xfId="0" applyNumberFormat="1" applyFont="1"/>
    <xf numFmtId="2" fontId="0" fillId="25" borderId="29" xfId="0" applyNumberFormat="1" applyFill="1" applyBorder="1"/>
    <xf numFmtId="2" fontId="0" fillId="25" borderId="0" xfId="0" applyNumberFormat="1" applyFill="1" applyBorder="1"/>
    <xf numFmtId="2" fontId="0" fillId="25" borderId="3" xfId="0" applyNumberFormat="1" applyFill="1" applyBorder="1"/>
    <xf numFmtId="0" fontId="84" fillId="0" borderId="0" xfId="0" applyFont="1" applyFill="1" applyBorder="1"/>
    <xf numFmtId="0" fontId="12" fillId="0" borderId="0" xfId="0" applyFont="1" applyFill="1" applyBorder="1" applyAlignment="1">
      <alignment horizontal="left"/>
    </xf>
    <xf numFmtId="0" fontId="3" fillId="0" borderId="0" xfId="3" applyFont="1" applyBorder="1" applyProtection="1">
      <protection locked="0"/>
    </xf>
    <xf numFmtId="0" fontId="4" fillId="0" borderId="0" xfId="3" applyBorder="1" applyProtection="1">
      <protection locked="0"/>
    </xf>
    <xf numFmtId="0" fontId="4" fillId="0" borderId="0" xfId="3" applyBorder="1" applyAlignment="1" applyProtection="1">
      <alignment horizontal="left"/>
      <protection locked="0"/>
    </xf>
    <xf numFmtId="0" fontId="84" fillId="0" borderId="0" xfId="0" applyFont="1" applyFill="1" applyBorder="1" applyAlignment="1">
      <alignment horizontal="left"/>
    </xf>
    <xf numFmtId="0" fontId="4" fillId="0" borderId="0" xfId="3" applyFont="1" applyBorder="1" applyProtection="1">
      <protection locked="0"/>
    </xf>
    <xf numFmtId="0" fontId="4" fillId="0" borderId="0" xfId="3" applyFont="1" applyBorder="1" applyAlignment="1" applyProtection="1">
      <alignment horizontal="left"/>
      <protection locked="0"/>
    </xf>
    <xf numFmtId="0" fontId="4" fillId="0" borderId="0" xfId="0" applyFont="1"/>
    <xf numFmtId="0" fontId="3" fillId="15" borderId="0" xfId="0" applyFont="1" applyFill="1" applyBorder="1"/>
    <xf numFmtId="0" fontId="85" fillId="0" borderId="0" xfId="0" applyFont="1" applyFill="1"/>
    <xf numFmtId="0" fontId="85" fillId="0" borderId="0" xfId="0" applyFont="1"/>
    <xf numFmtId="2" fontId="4" fillId="0" borderId="0" xfId="0" applyNumberFormat="1" applyFont="1"/>
    <xf numFmtId="0" fontId="4" fillId="0" borderId="0" xfId="0" applyFont="1" applyFill="1"/>
    <xf numFmtId="0" fontId="25" fillId="0" borderId="0" xfId="0" applyFont="1" applyFill="1" applyBorder="1"/>
    <xf numFmtId="0" fontId="4" fillId="0" borderId="0" xfId="0" applyFont="1" applyBorder="1"/>
    <xf numFmtId="164" fontId="4" fillId="0" borderId="0" xfId="0" applyNumberFormat="1" applyFont="1"/>
    <xf numFmtId="164" fontId="4" fillId="0" borderId="0" xfId="0" applyNumberFormat="1" applyFont="1" applyFill="1"/>
    <xf numFmtId="0" fontId="3" fillId="0" borderId="0" xfId="3" applyFont="1" applyBorder="1" applyAlignment="1" applyProtection="1">
      <alignment horizontal="centerContinuous"/>
      <protection locked="0"/>
    </xf>
    <xf numFmtId="0" fontId="3" fillId="0" borderId="0" xfId="3" applyFont="1" applyBorder="1" applyAlignment="1" applyProtection="1">
      <alignment horizontal="center"/>
      <protection locked="0"/>
    </xf>
    <xf numFmtId="2" fontId="4" fillId="25" borderId="75" xfId="0" applyNumberFormat="1" applyFont="1" applyFill="1" applyBorder="1"/>
    <xf numFmtId="0" fontId="4" fillId="25" borderId="6" xfId="0" applyFont="1" applyFill="1" applyBorder="1"/>
    <xf numFmtId="2" fontId="4" fillId="25" borderId="4" xfId="0" applyNumberFormat="1" applyFont="1" applyFill="1" applyBorder="1"/>
    <xf numFmtId="0" fontId="4" fillId="25" borderId="30" xfId="0" applyFont="1" applyFill="1" applyBorder="1"/>
    <xf numFmtId="2" fontId="4" fillId="25" borderId="5" xfId="0" applyNumberFormat="1" applyFont="1" applyFill="1" applyBorder="1"/>
    <xf numFmtId="0" fontId="4" fillId="25" borderId="33" xfId="0" applyFont="1" applyFill="1" applyBorder="1"/>
    <xf numFmtId="170" fontId="4" fillId="0" borderId="30" xfId="3" applyNumberFormat="1" applyBorder="1" applyAlignment="1" applyProtection="1">
      <alignment horizontal="center"/>
      <protection locked="0"/>
    </xf>
    <xf numFmtId="170" fontId="4" fillId="0" borderId="1" xfId="3" applyNumberFormat="1" applyBorder="1" applyAlignment="1" applyProtection="1">
      <alignment horizontal="center"/>
      <protection locked="0"/>
    </xf>
    <xf numFmtId="170" fontId="4" fillId="0" borderId="0" xfId="0" applyNumberFormat="1" applyFont="1"/>
    <xf numFmtId="2" fontId="84" fillId="0" borderId="0" xfId="0" applyNumberFormat="1" applyFont="1" applyFill="1" applyBorder="1"/>
    <xf numFmtId="170" fontId="0" fillId="0" borderId="0" xfId="0" applyNumberFormat="1" applyFill="1" applyBorder="1"/>
    <xf numFmtId="170" fontId="0" fillId="25" borderId="7" xfId="0" applyNumberFormat="1" applyFill="1" applyBorder="1"/>
    <xf numFmtId="170" fontId="11" fillId="25" borderId="7" xfId="0" applyNumberFormat="1" applyFont="1" applyFill="1" applyBorder="1"/>
    <xf numFmtId="170" fontId="0" fillId="25" borderId="29" xfId="0" applyNumberFormat="1" applyFill="1" applyBorder="1"/>
    <xf numFmtId="170" fontId="0" fillId="25" borderId="0" xfId="0" applyNumberFormat="1" applyFill="1" applyBorder="1"/>
    <xf numFmtId="170" fontId="0" fillId="25" borderId="3" xfId="0" applyNumberFormat="1" applyFill="1" applyBorder="1"/>
    <xf numFmtId="170" fontId="4" fillId="25" borderId="29" xfId="0" applyNumberFormat="1" applyFont="1" applyFill="1" applyBorder="1"/>
    <xf numFmtId="170" fontId="4" fillId="25" borderId="0" xfId="0" applyNumberFormat="1" applyFont="1" applyFill="1" applyBorder="1"/>
    <xf numFmtId="170" fontId="4" fillId="25" borderId="3" xfId="0" applyNumberFormat="1" applyFont="1" applyFill="1" applyBorder="1"/>
    <xf numFmtId="0" fontId="0" fillId="0" borderId="0" xfId="0" applyFill="1" applyBorder="1" applyAlignment="1" applyProtection="1">
      <alignment horizontal="center"/>
    </xf>
    <xf numFmtId="0" fontId="10" fillId="15" borderId="0" xfId="0" applyFont="1" applyFill="1" applyAlignment="1"/>
    <xf numFmtId="0" fontId="4" fillId="0" borderId="0" xfId="3" applyFill="1" applyAlignment="1">
      <alignment horizontal="left"/>
    </xf>
    <xf numFmtId="2" fontId="4" fillId="0" borderId="16" xfId="3" applyNumberFormat="1" applyFill="1" applyBorder="1" applyAlignment="1">
      <alignment horizontal="center"/>
    </xf>
    <xf numFmtId="49" fontId="86" fillId="0" borderId="0" xfId="0" applyNumberFormat="1" applyFont="1" applyFill="1" applyBorder="1" applyAlignment="1" applyProtection="1">
      <alignment horizontal="center"/>
    </xf>
    <xf numFmtId="0" fontId="86" fillId="0" borderId="0" xfId="0" applyFont="1" applyAlignment="1" applyProtection="1">
      <alignment horizontal="center"/>
      <protection locked="0"/>
    </xf>
    <xf numFmtId="164" fontId="86" fillId="0" borderId="0" xfId="0" applyNumberFormat="1" applyFont="1" applyAlignment="1" applyProtection="1">
      <alignment horizontal="center"/>
      <protection locked="0"/>
    </xf>
    <xf numFmtId="164" fontId="86" fillId="0" borderId="0" xfId="0" applyNumberFormat="1" applyFont="1" applyProtection="1">
      <protection locked="0"/>
    </xf>
    <xf numFmtId="1" fontId="0" fillId="0" borderId="0" xfId="0" applyNumberFormat="1" applyFill="1" applyBorder="1"/>
    <xf numFmtId="0" fontId="0" fillId="5" borderId="38" xfId="0" applyFill="1" applyBorder="1" applyAlignment="1" applyProtection="1">
      <alignment horizontal="center"/>
      <protection locked="0"/>
    </xf>
    <xf numFmtId="0" fontId="0" fillId="5" borderId="6" xfId="0" applyFill="1" applyBorder="1" applyAlignment="1" applyProtection="1">
      <alignment horizontal="center"/>
      <protection locked="0"/>
    </xf>
    <xf numFmtId="1" fontId="0" fillId="5" borderId="3" xfId="0" applyNumberFormat="1" applyFill="1" applyBorder="1" applyAlignment="1" applyProtection="1">
      <alignment horizontal="center"/>
      <protection locked="0"/>
    </xf>
    <xf numFmtId="0" fontId="0" fillId="11" borderId="67" xfId="0" applyFill="1" applyBorder="1" applyAlignment="1" applyProtection="1"/>
    <xf numFmtId="0" fontId="0" fillId="3" borderId="50" xfId="0" applyFill="1" applyBorder="1" applyAlignment="1" applyProtection="1">
      <alignment horizontal="center"/>
      <protection hidden="1"/>
    </xf>
    <xf numFmtId="1" fontId="0" fillId="5" borderId="54" xfId="0" applyNumberFormat="1" applyFill="1" applyBorder="1" applyAlignment="1" applyProtection="1">
      <alignment horizontal="center"/>
      <protection locked="0"/>
    </xf>
    <xf numFmtId="0" fontId="87" fillId="0" borderId="0" xfId="3" applyFont="1" applyAlignment="1">
      <alignment horizontal="left"/>
    </xf>
    <xf numFmtId="0" fontId="12" fillId="0" borderId="0" xfId="0" applyFont="1" applyAlignment="1">
      <alignment horizontal="left"/>
    </xf>
    <xf numFmtId="0" fontId="0" fillId="8" borderId="16" xfId="0" applyFill="1" applyBorder="1"/>
    <xf numFmtId="0" fontId="0" fillId="8" borderId="1" xfId="0" applyFill="1" applyBorder="1"/>
    <xf numFmtId="0" fontId="0" fillId="8" borderId="4" xfId="0" applyFill="1" applyBorder="1"/>
    <xf numFmtId="0" fontId="10" fillId="8" borderId="16" xfId="0" applyFont="1" applyFill="1" applyBorder="1"/>
    <xf numFmtId="0" fontId="10" fillId="8" borderId="1" xfId="0" applyFont="1" applyFill="1" applyBorder="1"/>
    <xf numFmtId="0" fontId="10" fillId="8" borderId="4" xfId="0" applyFont="1" applyFill="1" applyBorder="1"/>
    <xf numFmtId="0" fontId="0" fillId="8" borderId="16" xfId="0" applyFont="1" applyFill="1" applyBorder="1"/>
    <xf numFmtId="0" fontId="0" fillId="8" borderId="1" xfId="0" applyFont="1" applyFill="1" applyBorder="1"/>
    <xf numFmtId="0" fontId="0" fillId="8" borderId="4" xfId="0" applyFont="1" applyFill="1" applyBorder="1"/>
    <xf numFmtId="2" fontId="12" fillId="0" borderId="0" xfId="0" applyNumberFormat="1" applyFont="1" applyFill="1" applyBorder="1"/>
    <xf numFmtId="164" fontId="12" fillId="0" borderId="0" xfId="0" applyNumberFormat="1" applyFont="1" applyFill="1" applyBorder="1"/>
    <xf numFmtId="169" fontId="0" fillId="0" borderId="0" xfId="0" applyNumberFormat="1"/>
    <xf numFmtId="170" fontId="11" fillId="0" borderId="0" xfId="0" applyNumberFormat="1" applyFont="1" applyFill="1" applyBorder="1"/>
    <xf numFmtId="171" fontId="0" fillId="0" borderId="0" xfId="0" applyNumberFormat="1" applyFill="1" applyBorder="1"/>
    <xf numFmtId="169" fontId="12" fillId="0" borderId="0" xfId="0" applyNumberFormat="1" applyFont="1" applyFill="1" applyBorder="1"/>
    <xf numFmtId="171" fontId="0" fillId="25" borderId="29" xfId="0" applyNumberFormat="1" applyFill="1" applyBorder="1"/>
    <xf numFmtId="171" fontId="0" fillId="25" borderId="0" xfId="0" applyNumberFormat="1" applyFill="1" applyBorder="1"/>
    <xf numFmtId="171" fontId="0" fillId="25" borderId="3" xfId="0" applyNumberFormat="1" applyFill="1" applyBorder="1"/>
    <xf numFmtId="169" fontId="0" fillId="25" borderId="29" xfId="0" applyNumberFormat="1" applyFill="1" applyBorder="1"/>
    <xf numFmtId="169" fontId="0" fillId="25" borderId="0" xfId="0" applyNumberFormat="1" applyFill="1" applyBorder="1"/>
    <xf numFmtId="169" fontId="0" fillId="25" borderId="3" xfId="0" applyNumberFormat="1" applyFill="1" applyBorder="1"/>
    <xf numFmtId="170" fontId="12" fillId="0" borderId="0" xfId="0" applyNumberFormat="1" applyFont="1" applyFill="1" applyBorder="1"/>
    <xf numFmtId="170" fontId="84" fillId="0" borderId="0" xfId="0" applyNumberFormat="1" applyFont="1" applyFill="1" applyBorder="1"/>
    <xf numFmtId="164" fontId="0" fillId="25" borderId="42" xfId="0" applyNumberFormat="1" applyFill="1" applyBorder="1"/>
    <xf numFmtId="164" fontId="0" fillId="25" borderId="6" xfId="0" applyNumberFormat="1" applyFill="1" applyBorder="1"/>
    <xf numFmtId="164" fontId="0" fillId="25" borderId="30" xfId="0" applyNumberFormat="1" applyFill="1" applyBorder="1"/>
    <xf numFmtId="164" fontId="0" fillId="25" borderId="33" xfId="0" applyNumberFormat="1" applyFill="1" applyBorder="1"/>
    <xf numFmtId="2" fontId="11" fillId="25" borderId="7" xfId="0" applyNumberFormat="1" applyFont="1" applyFill="1" applyBorder="1"/>
    <xf numFmtId="0" fontId="0" fillId="0" borderId="4" xfId="0" applyFill="1" applyBorder="1" applyProtection="1">
      <protection locked="0"/>
    </xf>
    <xf numFmtId="0" fontId="0" fillId="4" borderId="0" xfId="0" applyFill="1" applyBorder="1" applyAlignment="1" applyProtection="1">
      <alignment horizontal="center"/>
    </xf>
    <xf numFmtId="0" fontId="0" fillId="4" borderId="0" xfId="0" applyFill="1" applyProtection="1"/>
    <xf numFmtId="1" fontId="4" fillId="4" borderId="0" xfId="0" applyNumberFormat="1" applyFont="1" applyFill="1" applyBorder="1" applyAlignment="1" applyProtection="1">
      <alignment horizontal="center"/>
    </xf>
    <xf numFmtId="0" fontId="4" fillId="4" borderId="57" xfId="0" applyFont="1" applyFill="1" applyBorder="1" applyAlignment="1" applyProtection="1">
      <alignment horizontal="center"/>
    </xf>
    <xf numFmtId="0" fontId="4" fillId="4" borderId="58" xfId="0" applyFont="1" applyFill="1" applyBorder="1" applyAlignment="1" applyProtection="1">
      <alignment horizontal="center"/>
    </xf>
    <xf numFmtId="0" fontId="0" fillId="4" borderId="58" xfId="0" applyFill="1" applyBorder="1" applyAlignment="1" applyProtection="1">
      <alignment horizontal="center"/>
    </xf>
    <xf numFmtId="0" fontId="0" fillId="4" borderId="58" xfId="0" applyFill="1" applyBorder="1" applyProtection="1"/>
    <xf numFmtId="0" fontId="4" fillId="4" borderId="45" xfId="0" applyFont="1" applyFill="1" applyBorder="1" applyAlignment="1" applyProtection="1">
      <alignment horizontal="center"/>
    </xf>
    <xf numFmtId="1" fontId="4" fillId="4" borderId="59" xfId="0" applyNumberFormat="1" applyFont="1" applyFill="1" applyBorder="1" applyAlignment="1" applyProtection="1">
      <alignment horizontal="center"/>
    </xf>
    <xf numFmtId="1" fontId="4" fillId="4" borderId="60" xfId="0" applyNumberFormat="1" applyFont="1" applyFill="1" applyBorder="1" applyAlignment="1" applyProtection="1">
      <alignment horizontal="center"/>
    </xf>
    <xf numFmtId="0" fontId="4" fillId="4" borderId="60" xfId="0" applyFont="1" applyFill="1" applyBorder="1" applyAlignment="1" applyProtection="1">
      <alignment horizontal="center"/>
    </xf>
    <xf numFmtId="0" fontId="4" fillId="4" borderId="65" xfId="0" applyFont="1" applyFill="1" applyBorder="1" applyAlignment="1" applyProtection="1">
      <alignment horizontal="center"/>
    </xf>
    <xf numFmtId="0" fontId="4" fillId="4" borderId="59" xfId="0" applyFont="1" applyFill="1" applyBorder="1" applyAlignment="1" applyProtection="1">
      <alignment horizontal="center"/>
    </xf>
    <xf numFmtId="0" fontId="4" fillId="4" borderId="61" xfId="0" applyFont="1" applyFill="1" applyBorder="1" applyAlignment="1" applyProtection="1">
      <alignment horizontal="center"/>
    </xf>
    <xf numFmtId="1" fontId="4" fillId="4" borderId="57" xfId="0" applyNumberFormat="1" applyFont="1" applyFill="1" applyBorder="1" applyAlignment="1" applyProtection="1">
      <alignment horizontal="left"/>
    </xf>
    <xf numFmtId="164" fontId="4" fillId="4" borderId="45" xfId="0" applyNumberFormat="1" applyFont="1" applyFill="1" applyBorder="1" applyAlignment="1" applyProtection="1">
      <alignment horizontal="left"/>
    </xf>
    <xf numFmtId="0" fontId="4" fillId="4" borderId="0" xfId="0" applyFont="1" applyFill="1" applyBorder="1" applyAlignment="1" applyProtection="1">
      <alignment horizontal="left"/>
    </xf>
    <xf numFmtId="164" fontId="88" fillId="4" borderId="0" xfId="0" applyNumberFormat="1" applyFont="1" applyFill="1" applyBorder="1" applyAlignment="1" applyProtection="1">
      <alignment horizontal="left"/>
      <protection locked="0"/>
    </xf>
    <xf numFmtId="0" fontId="12" fillId="0" borderId="75" xfId="0" applyFont="1" applyFill="1" applyBorder="1" applyProtection="1">
      <protection locked="0"/>
    </xf>
    <xf numFmtId="0" fontId="9" fillId="0" borderId="29" xfId="0" applyFont="1" applyFill="1" applyBorder="1" applyProtection="1">
      <protection locked="0"/>
    </xf>
    <xf numFmtId="0" fontId="9" fillId="0" borderId="6" xfId="0" applyFont="1" applyFill="1" applyBorder="1" applyProtection="1">
      <protection locked="0"/>
    </xf>
    <xf numFmtId="0" fontId="0" fillId="0" borderId="4" xfId="0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30" xfId="0" applyFill="1" applyBorder="1" applyAlignment="1" applyProtection="1">
      <alignment horizontal="center"/>
      <protection locked="0"/>
    </xf>
    <xf numFmtId="0" fontId="4" fillId="4" borderId="0" xfId="0" applyFont="1" applyFill="1" applyBorder="1" applyAlignment="1" applyProtection="1">
      <alignment horizontal="left"/>
      <protection locked="0"/>
    </xf>
    <xf numFmtId="49" fontId="0" fillId="0" borderId="16" xfId="0" applyNumberFormat="1" applyFont="1" applyFill="1" applyBorder="1" applyAlignment="1" applyProtection="1">
      <alignment horizontal="center"/>
    </xf>
    <xf numFmtId="49" fontId="0" fillId="0" borderId="0" xfId="0" applyNumberFormat="1" applyFont="1" applyFill="1" applyBorder="1" applyAlignment="1" applyProtection="1">
      <alignment horizontal="center"/>
    </xf>
    <xf numFmtId="0" fontId="10" fillId="15" borderId="0" xfId="0" applyFont="1" applyFill="1"/>
    <xf numFmtId="0" fontId="0" fillId="25" borderId="0" xfId="0" applyFill="1" applyAlignment="1">
      <alignment horizontal="left" vertical="center"/>
    </xf>
    <xf numFmtId="165" fontId="0" fillId="0" borderId="0" xfId="0" applyNumberFormat="1" applyAlignment="1">
      <alignment horizontal="center" vertical="center"/>
    </xf>
    <xf numFmtId="0" fontId="0" fillId="0" borderId="10" xfId="0" applyBorder="1" applyAlignment="1">
      <alignment horizontal="center"/>
    </xf>
    <xf numFmtId="0" fontId="10" fillId="0" borderId="0" xfId="0" applyFont="1"/>
    <xf numFmtId="2" fontId="4" fillId="0" borderId="0" xfId="3" applyNumberFormat="1" applyAlignment="1">
      <alignment horizontal="centerContinuous"/>
    </xf>
    <xf numFmtId="2" fontId="4" fillId="25" borderId="0" xfId="3" applyNumberFormat="1" applyFill="1" applyAlignment="1">
      <alignment horizontal="centerContinuous"/>
    </xf>
    <xf numFmtId="2" fontId="2" fillId="0" borderId="11" xfId="3" applyNumberFormat="1" applyFont="1" applyBorder="1" applyAlignment="1">
      <alignment horizontal="center"/>
    </xf>
    <xf numFmtId="2" fontId="4" fillId="0" borderId="0" xfId="3" applyNumberFormat="1" applyAlignment="1">
      <alignment horizontal="center"/>
    </xf>
    <xf numFmtId="2" fontId="0" fillId="0" borderId="0" xfId="0" applyNumberFormat="1" applyFill="1"/>
    <xf numFmtId="2" fontId="89" fillId="0" borderId="0" xfId="0" applyNumberFormat="1" applyFont="1" applyFill="1"/>
    <xf numFmtId="0" fontId="89" fillId="0" borderId="0" xfId="0" applyFont="1" applyFill="1"/>
    <xf numFmtId="0" fontId="89" fillId="0" borderId="0" xfId="0" applyFont="1" applyFill="1" applyBorder="1"/>
    <xf numFmtId="0" fontId="0" fillId="0" borderId="0" xfId="0" applyAlignment="1" applyProtection="1">
      <alignment horizontal="right"/>
    </xf>
    <xf numFmtId="14" fontId="0" fillId="5" borderId="3" xfId="0" applyNumberFormat="1" applyFill="1" applyBorder="1" applyAlignment="1" applyProtection="1">
      <alignment horizontal="left"/>
      <protection locked="0"/>
    </xf>
    <xf numFmtId="49" fontId="0" fillId="2" borderId="29" xfId="0" applyNumberFormat="1" applyFill="1" applyBorder="1" applyAlignment="1" applyProtection="1">
      <alignment horizontal="left"/>
      <protection locked="0"/>
    </xf>
    <xf numFmtId="49" fontId="0" fillId="5" borderId="3" xfId="0" applyNumberFormat="1" applyFill="1" applyBorder="1" applyAlignment="1" applyProtection="1">
      <alignment horizontal="left"/>
      <protection locked="0"/>
    </xf>
    <xf numFmtId="1" fontId="0" fillId="7" borderId="5" xfId="0" applyNumberFormat="1" applyFill="1" applyBorder="1" applyAlignment="1" applyProtection="1">
      <alignment horizontal="center"/>
      <protection hidden="1"/>
    </xf>
    <xf numFmtId="1" fontId="0" fillId="7" borderId="33" xfId="0" applyNumberFormat="1" applyFill="1" applyBorder="1" applyAlignment="1" applyProtection="1">
      <alignment horizontal="center"/>
      <protection hidden="1"/>
    </xf>
    <xf numFmtId="0" fontId="0" fillId="7" borderId="43" xfId="0" applyFont="1" applyFill="1" applyBorder="1" applyAlignment="1" applyProtection="1">
      <alignment horizontal="center" vertical="center"/>
    </xf>
    <xf numFmtId="0" fontId="0" fillId="7" borderId="41" xfId="0" applyFont="1" applyFill="1" applyBorder="1" applyAlignment="1" applyProtection="1">
      <alignment horizontal="center" vertical="center"/>
    </xf>
    <xf numFmtId="1" fontId="0" fillId="5" borderId="49" xfId="0" applyNumberFormat="1" applyFont="1" applyFill="1" applyBorder="1" applyAlignment="1" applyProtection="1">
      <alignment horizontal="center"/>
      <protection locked="0"/>
    </xf>
    <xf numFmtId="1" fontId="0" fillId="5" borderId="55" xfId="0" applyNumberFormat="1" applyFill="1" applyBorder="1" applyAlignment="1" applyProtection="1">
      <alignment horizontal="center"/>
      <protection locked="0"/>
    </xf>
    <xf numFmtId="1" fontId="55" fillId="3" borderId="20" xfId="0" applyNumberFormat="1" applyFont="1" applyFill="1" applyBorder="1" applyAlignment="1" applyProtection="1">
      <alignment horizontal="center"/>
      <protection hidden="1"/>
    </xf>
    <xf numFmtId="1" fontId="55" fillId="3" borderId="31" xfId="0" applyNumberFormat="1" applyFont="1" applyFill="1" applyBorder="1" applyAlignment="1" applyProtection="1">
      <alignment horizontal="center"/>
      <protection hidden="1"/>
    </xf>
    <xf numFmtId="0" fontId="23" fillId="0" borderId="0" xfId="0" applyNumberFormat="1" applyFont="1" applyFill="1" applyBorder="1" applyAlignment="1" applyProtection="1">
      <alignment horizontal="left" wrapText="1"/>
      <protection hidden="1"/>
    </xf>
    <xf numFmtId="1" fontId="0" fillId="5" borderId="52" xfId="0" applyNumberFormat="1" applyFont="1" applyFill="1" applyBorder="1" applyAlignment="1" applyProtection="1">
      <alignment horizontal="center"/>
      <protection locked="0"/>
    </xf>
    <xf numFmtId="1" fontId="0" fillId="5" borderId="55" xfId="0" applyNumberFormat="1" applyFont="1" applyFill="1" applyBorder="1" applyAlignment="1" applyProtection="1">
      <alignment horizontal="center"/>
      <protection locked="0"/>
    </xf>
    <xf numFmtId="0" fontId="0" fillId="5" borderId="7" xfId="0" applyFill="1" applyBorder="1" applyAlignment="1" applyProtection="1">
      <alignment horizontal="center" vertical="center"/>
      <protection locked="0"/>
    </xf>
    <xf numFmtId="0" fontId="0" fillId="5" borderId="41" xfId="0" applyFill="1" applyBorder="1" applyAlignment="1" applyProtection="1">
      <alignment horizontal="center" vertical="center"/>
      <protection locked="0"/>
    </xf>
    <xf numFmtId="164" fontId="0" fillId="7" borderId="7" xfId="0" applyNumberFormat="1" applyFill="1" applyBorder="1" applyAlignment="1" applyProtection="1">
      <alignment horizontal="center"/>
      <protection hidden="1"/>
    </xf>
    <xf numFmtId="1" fontId="0" fillId="5" borderId="49" xfId="0" applyNumberFormat="1" applyFill="1" applyBorder="1" applyAlignment="1" applyProtection="1">
      <alignment horizontal="center"/>
      <protection locked="0"/>
    </xf>
    <xf numFmtId="49" fontId="0" fillId="0" borderId="4" xfId="0" applyNumberFormat="1" applyFill="1" applyBorder="1" applyAlignment="1" applyProtection="1">
      <alignment horizontal="center"/>
    </xf>
    <xf numFmtId="49" fontId="0" fillId="0" borderId="0" xfId="0" applyNumberFormat="1" applyFill="1" applyBorder="1" applyAlignment="1" applyProtection="1">
      <alignment horizontal="center"/>
    </xf>
    <xf numFmtId="1" fontId="0" fillId="5" borderId="50" xfId="0" applyNumberFormat="1" applyFill="1" applyBorder="1" applyAlignment="1" applyProtection="1">
      <alignment horizontal="center"/>
      <protection locked="0"/>
    </xf>
    <xf numFmtId="1" fontId="0" fillId="5" borderId="52" xfId="0" applyNumberFormat="1" applyFill="1" applyBorder="1" applyAlignment="1" applyProtection="1">
      <alignment horizontal="center"/>
      <protection locked="0"/>
    </xf>
    <xf numFmtId="0" fontId="22" fillId="3" borderId="15" xfId="0" applyFont="1" applyFill="1" applyBorder="1" applyAlignment="1" applyProtection="1">
      <alignment horizontal="center" vertical="center"/>
    </xf>
    <xf numFmtId="0" fontId="22" fillId="3" borderId="68" xfId="0" applyFont="1" applyFill="1" applyBorder="1" applyAlignment="1" applyProtection="1">
      <alignment horizontal="center" vertical="center"/>
    </xf>
    <xf numFmtId="0" fontId="22" fillId="3" borderId="17" xfId="0" applyFont="1" applyFill="1" applyBorder="1" applyAlignment="1" applyProtection="1">
      <alignment horizontal="center" vertical="center"/>
    </xf>
    <xf numFmtId="0" fontId="22" fillId="3" borderId="33" xfId="0" applyFont="1" applyFill="1" applyBorder="1" applyAlignment="1" applyProtection="1">
      <alignment horizontal="center" vertical="center"/>
    </xf>
    <xf numFmtId="0" fontId="22" fillId="3" borderId="39" xfId="0" applyFont="1" applyFill="1" applyBorder="1" applyAlignment="1" applyProtection="1">
      <alignment horizontal="center"/>
    </xf>
    <xf numFmtId="0" fontId="22" fillId="3" borderId="36" xfId="0" applyFont="1" applyFill="1" applyBorder="1" applyAlignment="1" applyProtection="1">
      <alignment horizontal="center"/>
    </xf>
    <xf numFmtId="0" fontId="22" fillId="3" borderId="37" xfId="0" applyFont="1" applyFill="1" applyBorder="1" applyAlignment="1" applyProtection="1">
      <alignment horizontal="center"/>
    </xf>
    <xf numFmtId="1" fontId="54" fillId="3" borderId="4" xfId="0" applyNumberFormat="1" applyFont="1" applyFill="1" applyBorder="1" applyAlignment="1" applyProtection="1">
      <alignment horizontal="center"/>
      <protection hidden="1"/>
    </xf>
    <xf numFmtId="1" fontId="54" fillId="3" borderId="30" xfId="0" applyNumberFormat="1" applyFont="1" applyFill="1" applyBorder="1" applyAlignment="1" applyProtection="1">
      <alignment horizontal="center"/>
      <protection hidden="1"/>
    </xf>
    <xf numFmtId="1" fontId="54" fillId="3" borderId="11" xfId="0" applyNumberFormat="1" applyFont="1" applyFill="1" applyBorder="1" applyAlignment="1" applyProtection="1">
      <alignment horizontal="center"/>
      <protection hidden="1"/>
    </xf>
    <xf numFmtId="1" fontId="0" fillId="7" borderId="43" xfId="0" applyNumberFormat="1" applyFont="1" applyFill="1" applyBorder="1" applyAlignment="1" applyProtection="1">
      <alignment horizontal="center" vertical="center"/>
      <protection hidden="1"/>
    </xf>
    <xf numFmtId="1" fontId="0" fillId="7" borderId="42" xfId="0" applyNumberFormat="1" applyFont="1" applyFill="1" applyBorder="1" applyAlignment="1" applyProtection="1">
      <alignment horizontal="center" vertical="center"/>
      <protection hidden="1"/>
    </xf>
    <xf numFmtId="164" fontId="0" fillId="7" borderId="20" xfId="0" applyNumberFormat="1" applyFont="1" applyFill="1" applyBorder="1" applyAlignment="1" applyProtection="1">
      <alignment horizontal="center" vertical="center"/>
      <protection hidden="1"/>
    </xf>
    <xf numFmtId="164" fontId="0" fillId="7" borderId="31" xfId="0" applyNumberFormat="1" applyFont="1" applyFill="1" applyBorder="1" applyAlignment="1" applyProtection="1">
      <alignment horizontal="center" vertical="center"/>
      <protection hidden="1"/>
    </xf>
    <xf numFmtId="0" fontId="0" fillId="7" borderId="20" xfId="0" applyFont="1" applyFill="1" applyBorder="1" applyAlignment="1" applyProtection="1">
      <alignment horizontal="center" vertical="center"/>
    </xf>
    <xf numFmtId="0" fontId="0" fillId="7" borderId="14" xfId="0" applyFont="1" applyFill="1" applyBorder="1" applyAlignment="1" applyProtection="1">
      <alignment horizontal="center" vertical="center"/>
    </xf>
    <xf numFmtId="1" fontId="55" fillId="3" borderId="14" xfId="0" applyNumberFormat="1" applyFont="1" applyFill="1" applyBorder="1" applyAlignment="1" applyProtection="1">
      <alignment horizontal="center"/>
      <protection hidden="1"/>
    </xf>
    <xf numFmtId="0" fontId="7" fillId="3" borderId="5" xfId="0" applyFont="1" applyFill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3" borderId="23" xfId="0" applyFont="1" applyFill="1" applyBorder="1" applyAlignment="1" applyProtection="1">
      <alignment horizontal="center" vertical="center"/>
    </xf>
    <xf numFmtId="0" fontId="0" fillId="7" borderId="75" xfId="0" applyFont="1" applyFill="1" applyBorder="1" applyAlignment="1" applyProtection="1">
      <alignment horizontal="center" vertical="center"/>
    </xf>
    <xf numFmtId="0" fontId="0" fillId="7" borderId="62" xfId="0" applyFont="1" applyFill="1" applyBorder="1" applyAlignment="1" applyProtection="1">
      <alignment horizontal="center" vertical="center"/>
    </xf>
    <xf numFmtId="1" fontId="0" fillId="7" borderId="75" xfId="0" applyNumberFormat="1" applyFont="1" applyFill="1" applyBorder="1" applyAlignment="1" applyProtection="1">
      <alignment horizontal="center" vertical="center"/>
      <protection hidden="1"/>
    </xf>
    <xf numFmtId="1" fontId="0" fillId="7" borderId="6" xfId="0" applyNumberFormat="1" applyFont="1" applyFill="1" applyBorder="1" applyAlignment="1" applyProtection="1">
      <alignment horizontal="center" vertical="center"/>
      <protection hidden="1"/>
    </xf>
    <xf numFmtId="0" fontId="0" fillId="7" borderId="19" xfId="0" applyFill="1" applyBorder="1" applyAlignment="1" applyProtection="1">
      <alignment horizontal="center"/>
    </xf>
    <xf numFmtId="0" fontId="0" fillId="7" borderId="11" xfId="0" applyFill="1" applyBorder="1" applyAlignment="1" applyProtection="1">
      <alignment horizontal="center"/>
    </xf>
    <xf numFmtId="1" fontId="0" fillId="7" borderId="4" xfId="0" applyNumberFormat="1" applyFill="1" applyBorder="1" applyAlignment="1" applyProtection="1">
      <alignment horizontal="center"/>
      <protection hidden="1"/>
    </xf>
    <xf numFmtId="1" fontId="0" fillId="7" borderId="30" xfId="0" applyNumberFormat="1" applyFill="1" applyBorder="1" applyAlignment="1" applyProtection="1">
      <alignment horizontal="center"/>
      <protection hidden="1"/>
    </xf>
    <xf numFmtId="2" fontId="0" fillId="3" borderId="2" xfId="0" applyNumberFormat="1" applyFill="1" applyBorder="1" applyAlignment="1" applyProtection="1">
      <alignment horizontal="center"/>
      <protection hidden="1"/>
    </xf>
    <xf numFmtId="2" fontId="0" fillId="3" borderId="18" xfId="0" applyNumberFormat="1" applyFill="1" applyBorder="1" applyAlignment="1" applyProtection="1">
      <alignment horizontal="center"/>
      <protection hidden="1"/>
    </xf>
    <xf numFmtId="1" fontId="0" fillId="5" borderId="56" xfId="0" applyNumberFormat="1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</xf>
    <xf numFmtId="2" fontId="0" fillId="5" borderId="67" xfId="0" applyNumberFormat="1" applyFill="1" applyBorder="1" applyAlignment="1" applyProtection="1">
      <alignment horizontal="center"/>
      <protection locked="0"/>
    </xf>
    <xf numFmtId="2" fontId="0" fillId="5" borderId="2" xfId="0" applyNumberFormat="1" applyFill="1" applyBorder="1" applyAlignment="1" applyProtection="1">
      <alignment horizontal="center"/>
      <protection locked="0"/>
    </xf>
    <xf numFmtId="2" fontId="0" fillId="0" borderId="43" xfId="0" applyNumberFormat="1" applyFill="1" applyBorder="1" applyAlignment="1" applyProtection="1">
      <alignment horizontal="center"/>
      <protection hidden="1"/>
    </xf>
    <xf numFmtId="2" fontId="0" fillId="0" borderId="41" xfId="0" applyNumberFormat="1" applyFill="1" applyBorder="1" applyAlignment="1" applyProtection="1">
      <alignment horizontal="center"/>
      <protection hidden="1"/>
    </xf>
    <xf numFmtId="2" fontId="0" fillId="0" borderId="26" xfId="0" applyNumberFormat="1" applyFill="1" applyBorder="1" applyAlignment="1" applyProtection="1">
      <alignment horizontal="center"/>
      <protection hidden="1"/>
    </xf>
    <xf numFmtId="2" fontId="0" fillId="0" borderId="28" xfId="0" applyNumberFormat="1" applyFill="1" applyBorder="1" applyAlignment="1" applyProtection="1">
      <alignment horizontal="center"/>
      <protection hidden="1"/>
    </xf>
    <xf numFmtId="2" fontId="0" fillId="0" borderId="42" xfId="0" applyNumberFormat="1" applyFill="1" applyBorder="1" applyAlignment="1" applyProtection="1">
      <alignment horizontal="center"/>
      <protection hidden="1"/>
    </xf>
    <xf numFmtId="2" fontId="0" fillId="0" borderId="51" xfId="0" applyNumberFormat="1" applyFill="1" applyBorder="1" applyAlignment="1" applyProtection="1">
      <alignment horizontal="center"/>
      <protection hidden="1"/>
    </xf>
    <xf numFmtId="2" fontId="0" fillId="0" borderId="52" xfId="0" applyNumberFormat="1" applyFill="1" applyBorder="1" applyAlignment="1" applyProtection="1">
      <alignment horizontal="center"/>
      <protection hidden="1"/>
    </xf>
    <xf numFmtId="164" fontId="0" fillId="7" borderId="40" xfId="0" applyNumberFormat="1" applyFill="1" applyBorder="1" applyAlignment="1" applyProtection="1">
      <alignment horizontal="center"/>
      <protection hidden="1"/>
    </xf>
    <xf numFmtId="164" fontId="0" fillId="7" borderId="42" xfId="0" applyNumberFormat="1" applyFill="1" applyBorder="1" applyAlignment="1" applyProtection="1">
      <alignment horizontal="center"/>
      <protection hidden="1"/>
    </xf>
    <xf numFmtId="164" fontId="0" fillId="7" borderId="32" xfId="0" applyNumberFormat="1" applyFill="1" applyBorder="1" applyAlignment="1" applyProtection="1">
      <alignment horizontal="center"/>
      <protection hidden="1"/>
    </xf>
    <xf numFmtId="164" fontId="0" fillId="7" borderId="44" xfId="0" applyNumberFormat="1" applyFill="1" applyBorder="1" applyAlignment="1" applyProtection="1">
      <alignment horizontal="center"/>
      <protection hidden="1"/>
    </xf>
    <xf numFmtId="49" fontId="10" fillId="0" borderId="15" xfId="0" applyNumberFormat="1" applyFont="1" applyFill="1" applyBorder="1" applyAlignment="1" applyProtection="1">
      <alignment horizontal="center"/>
    </xf>
    <xf numFmtId="49" fontId="10" fillId="0" borderId="8" xfId="0" applyNumberFormat="1" applyFont="1" applyFill="1" applyBorder="1" applyAlignment="1" applyProtection="1">
      <alignment horizontal="center"/>
    </xf>
    <xf numFmtId="49" fontId="10" fillId="0" borderId="9" xfId="0" applyNumberFormat="1" applyFont="1" applyFill="1" applyBorder="1" applyAlignment="1" applyProtection="1">
      <alignment horizontal="center"/>
    </xf>
    <xf numFmtId="1" fontId="0" fillId="5" borderId="53" xfId="0" applyNumberFormat="1" applyFill="1" applyBorder="1" applyAlignment="1" applyProtection="1">
      <alignment horizontal="center"/>
      <protection locked="0"/>
    </xf>
    <xf numFmtId="0" fontId="7" fillId="0" borderId="1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2" fontId="0" fillId="0" borderId="39" xfId="0" applyNumberFormat="1" applyFill="1" applyBorder="1" applyAlignment="1" applyProtection="1">
      <alignment horizontal="center"/>
      <protection hidden="1"/>
    </xf>
    <xf numFmtId="2" fontId="0" fillId="0" borderId="37" xfId="0" applyNumberFormat="1" applyFill="1" applyBorder="1" applyAlignment="1" applyProtection="1">
      <alignment horizontal="center"/>
      <protection hidden="1"/>
    </xf>
    <xf numFmtId="0" fontId="0" fillId="7" borderId="40" xfId="0" applyFill="1" applyBorder="1" applyAlignment="1" applyProtection="1">
      <alignment horizontal="left"/>
      <protection hidden="1"/>
    </xf>
    <xf numFmtId="0" fontId="0" fillId="7" borderId="7" xfId="0" applyFill="1" applyBorder="1" applyAlignment="1" applyProtection="1">
      <alignment horizontal="left"/>
      <protection hidden="1"/>
    </xf>
    <xf numFmtId="0" fontId="0" fillId="7" borderId="41" xfId="0" applyFill="1" applyBorder="1" applyAlignment="1" applyProtection="1">
      <alignment horizontal="left"/>
      <protection hidden="1"/>
    </xf>
    <xf numFmtId="0" fontId="25" fillId="0" borderId="0" xfId="0" applyFont="1" applyFill="1" applyAlignment="1" applyProtection="1">
      <alignment horizontal="left"/>
    </xf>
    <xf numFmtId="0" fontId="0" fillId="0" borderId="16" xfId="0" applyFill="1" applyBorder="1" applyAlignment="1" applyProtection="1">
      <alignment horizontal="center" vertical="center" textRotation="90"/>
    </xf>
    <xf numFmtId="0" fontId="0" fillId="0" borderId="1" xfId="0" applyFill="1" applyBorder="1" applyAlignment="1" applyProtection="1">
      <alignment horizontal="center" vertical="center" textRotation="90" wrapText="1"/>
    </xf>
    <xf numFmtId="164" fontId="0" fillId="5" borderId="35" xfId="0" applyNumberFormat="1" applyFill="1" applyBorder="1" applyAlignment="1" applyProtection="1">
      <alignment horizontal="center"/>
      <protection locked="0"/>
    </xf>
    <xf numFmtId="164" fontId="0" fillId="5" borderId="37" xfId="0" applyNumberFormat="1" applyFill="1" applyBorder="1" applyAlignment="1" applyProtection="1">
      <alignment horizontal="center"/>
      <protection locked="0"/>
    </xf>
    <xf numFmtId="0" fontId="0" fillId="5" borderId="27" xfId="0" applyFill="1" applyBorder="1" applyAlignment="1" applyProtection="1">
      <alignment horizontal="center" vertical="center"/>
      <protection locked="0"/>
    </xf>
    <xf numFmtId="0" fontId="0" fillId="5" borderId="28" xfId="0" applyFill="1" applyBorder="1" applyAlignment="1" applyProtection="1">
      <alignment horizontal="center" vertical="center"/>
      <protection locked="0"/>
    </xf>
    <xf numFmtId="0" fontId="0" fillId="5" borderId="36" xfId="0" applyFill="1" applyBorder="1" applyAlignment="1" applyProtection="1">
      <alignment horizontal="center" vertical="center"/>
      <protection locked="0"/>
    </xf>
    <xf numFmtId="0" fontId="0" fillId="5" borderId="37" xfId="0" applyFill="1" applyBorder="1" applyAlignment="1" applyProtection="1">
      <alignment horizontal="center" vertical="center"/>
      <protection locked="0"/>
    </xf>
    <xf numFmtId="1" fontId="0" fillId="5" borderId="42" xfId="0" applyNumberFormat="1" applyFill="1" applyBorder="1" applyAlignment="1" applyProtection="1">
      <alignment horizontal="center"/>
      <protection locked="0"/>
    </xf>
    <xf numFmtId="49" fontId="10" fillId="0" borderId="0" xfId="0" applyNumberFormat="1" applyFont="1" applyFill="1" applyBorder="1" applyAlignment="1" applyProtection="1">
      <alignment horizontal="center"/>
    </xf>
    <xf numFmtId="1" fontId="0" fillId="5" borderId="44" xfId="0" applyNumberFormat="1" applyFill="1" applyBorder="1" applyAlignment="1" applyProtection="1">
      <alignment horizontal="center"/>
      <protection locked="0"/>
    </xf>
    <xf numFmtId="0" fontId="26" fillId="0" borderId="15" xfId="0" applyFont="1" applyBorder="1" applyAlignment="1" applyProtection="1">
      <alignment horizontal="left" vertical="center" wrapText="1"/>
    </xf>
    <xf numFmtId="0" fontId="26" fillId="0" borderId="8" xfId="0" applyFont="1" applyBorder="1" applyAlignment="1" applyProtection="1">
      <alignment horizontal="left" vertical="center" wrapText="1"/>
    </xf>
    <xf numFmtId="0" fontId="26" fillId="0" borderId="9" xfId="0" applyFont="1" applyBorder="1" applyAlignment="1" applyProtection="1">
      <alignment horizontal="left" vertical="center" wrapText="1"/>
    </xf>
    <xf numFmtId="0" fontId="26" fillId="0" borderId="10" xfId="0" applyFont="1" applyBorder="1" applyAlignment="1" applyProtection="1">
      <alignment horizontal="left" vertical="center" wrapText="1"/>
    </xf>
    <xf numFmtId="0" fontId="26" fillId="0" borderId="0" xfId="0" applyFont="1" applyBorder="1" applyAlignment="1" applyProtection="1">
      <alignment horizontal="left" vertical="center" wrapText="1"/>
    </xf>
    <xf numFmtId="0" fontId="26" fillId="0" borderId="11" xfId="0" applyFont="1" applyBorder="1" applyAlignment="1" applyProtection="1">
      <alignment horizontal="left" vertical="center" wrapText="1"/>
    </xf>
    <xf numFmtId="0" fontId="26" fillId="0" borderId="12" xfId="0" applyFont="1" applyBorder="1" applyAlignment="1" applyProtection="1">
      <alignment horizontal="left" vertical="center" wrapText="1"/>
    </xf>
    <xf numFmtId="0" fontId="26" fillId="0" borderId="13" xfId="0" applyFont="1" applyBorder="1" applyAlignment="1" applyProtection="1">
      <alignment horizontal="left" vertical="center" wrapText="1"/>
    </xf>
    <xf numFmtId="0" fontId="26" fillId="0" borderId="14" xfId="0" applyFont="1" applyBorder="1" applyAlignment="1" applyProtection="1">
      <alignment horizontal="left" vertical="center" wrapText="1"/>
    </xf>
    <xf numFmtId="0" fontId="0" fillId="0" borderId="11" xfId="0" applyFill="1" applyBorder="1" applyAlignment="1" applyProtection="1">
      <alignment horizontal="center"/>
    </xf>
    <xf numFmtId="2" fontId="0" fillId="0" borderId="54" xfId="0" applyNumberFormat="1" applyFill="1" applyBorder="1" applyAlignment="1" applyProtection="1">
      <alignment horizontal="center"/>
      <protection hidden="1"/>
    </xf>
    <xf numFmtId="2" fontId="0" fillId="0" borderId="55" xfId="0" applyNumberFormat="1" applyFill="1" applyBorder="1" applyAlignment="1" applyProtection="1">
      <alignment horizontal="center"/>
      <protection hidden="1"/>
    </xf>
    <xf numFmtId="164" fontId="0" fillId="5" borderId="29" xfId="0" applyNumberFormat="1" applyFill="1" applyBorder="1" applyAlignment="1" applyProtection="1">
      <alignment horizontal="center"/>
      <protection locked="0"/>
    </xf>
    <xf numFmtId="164" fontId="0" fillId="5" borderId="62" xfId="0" applyNumberFormat="1" applyFill="1" applyBorder="1" applyAlignment="1" applyProtection="1">
      <alignment horizontal="center"/>
      <protection locked="0"/>
    </xf>
    <xf numFmtId="2" fontId="0" fillId="0" borderId="44" xfId="0" applyNumberFormat="1" applyFill="1" applyBorder="1" applyAlignment="1" applyProtection="1">
      <alignment horizontal="center"/>
      <protection hidden="1"/>
    </xf>
    <xf numFmtId="0" fontId="0" fillId="5" borderId="40" xfId="0" applyFill="1" applyBorder="1" applyAlignment="1" applyProtection="1">
      <protection locked="0"/>
    </xf>
    <xf numFmtId="0" fontId="0" fillId="5" borderId="7" xfId="0" applyFill="1" applyBorder="1" applyAlignment="1" applyProtection="1">
      <protection locked="0"/>
    </xf>
    <xf numFmtId="0" fontId="0" fillId="5" borderId="41" xfId="0" applyFill="1" applyBorder="1" applyAlignment="1" applyProtection="1">
      <protection locked="0"/>
    </xf>
    <xf numFmtId="2" fontId="0" fillId="5" borderId="43" xfId="0" applyNumberFormat="1" applyFill="1" applyBorder="1" applyAlignment="1" applyProtection="1">
      <alignment horizontal="center"/>
      <protection locked="0"/>
    </xf>
    <xf numFmtId="2" fontId="0" fillId="5" borderId="42" xfId="0" applyNumberFormat="1" applyFill="1" applyBorder="1" applyAlignment="1" applyProtection="1">
      <alignment horizontal="center"/>
      <protection locked="0"/>
    </xf>
    <xf numFmtId="2" fontId="0" fillId="5" borderId="40" xfId="0" applyNumberFormat="1" applyFill="1" applyBorder="1" applyAlignment="1" applyProtection="1">
      <alignment horizontal="center"/>
      <protection locked="0"/>
    </xf>
    <xf numFmtId="1" fontId="51" fillId="12" borderId="52" xfId="0" applyNumberFormat="1" applyFont="1" applyFill="1" applyBorder="1" applyAlignment="1" applyProtection="1">
      <alignment horizontal="center"/>
      <protection hidden="1"/>
    </xf>
    <xf numFmtId="1" fontId="51" fillId="12" borderId="53" xfId="0" applyNumberFormat="1" applyFont="1" applyFill="1" applyBorder="1" applyAlignment="1" applyProtection="1">
      <alignment horizontal="center"/>
      <protection hidden="1"/>
    </xf>
    <xf numFmtId="1" fontId="51" fillId="12" borderId="51" xfId="0" applyNumberFormat="1" applyFont="1" applyFill="1" applyBorder="1" applyAlignment="1" applyProtection="1">
      <alignment horizontal="center" shrinkToFit="1"/>
      <protection hidden="1"/>
    </xf>
    <xf numFmtId="1" fontId="51" fillId="12" borderId="52" xfId="0" applyNumberFormat="1" applyFont="1" applyFill="1" applyBorder="1" applyAlignment="1" applyProtection="1">
      <alignment horizontal="center" shrinkToFit="1"/>
      <protection hidden="1"/>
    </xf>
    <xf numFmtId="0" fontId="10" fillId="0" borderId="10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11" xfId="0" applyFont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0" fillId="0" borderId="8" xfId="0" applyFont="1" applyFill="1" applyBorder="1" applyAlignment="1" applyProtection="1">
      <alignment horizontal="center"/>
    </xf>
    <xf numFmtId="0" fontId="10" fillId="0" borderId="9" xfId="0" applyFont="1" applyFill="1" applyBorder="1" applyAlignment="1" applyProtection="1">
      <alignment horizontal="center"/>
    </xf>
    <xf numFmtId="49" fontId="0" fillId="0" borderId="10" xfId="0" applyNumberFormat="1" applyFill="1" applyBorder="1" applyAlignment="1" applyProtection="1">
      <alignment horizontal="center"/>
    </xf>
    <xf numFmtId="49" fontId="0" fillId="0" borderId="30" xfId="0" applyNumberFormat="1" applyFill="1" applyBorder="1" applyAlignment="1" applyProtection="1">
      <alignment horizontal="center"/>
    </xf>
    <xf numFmtId="49" fontId="0" fillId="0" borderId="11" xfId="0" applyNumberFormat="1" applyFill="1" applyBorder="1" applyAlignment="1" applyProtection="1">
      <alignment horizontal="center"/>
    </xf>
    <xf numFmtId="1" fontId="0" fillId="5" borderId="38" xfId="0" applyNumberFormat="1" applyFill="1" applyBorder="1" applyAlignment="1" applyProtection="1">
      <alignment horizontal="center"/>
      <protection locked="0"/>
    </xf>
    <xf numFmtId="164" fontId="0" fillId="5" borderId="40" xfId="0" applyNumberFormat="1" applyFill="1" applyBorder="1" applyAlignment="1" applyProtection="1">
      <alignment horizontal="center"/>
      <protection locked="0"/>
    </xf>
    <xf numFmtId="164" fontId="0" fillId="5" borderId="41" xfId="0" applyNumberFormat="1" applyFill="1" applyBorder="1" applyAlignment="1" applyProtection="1">
      <alignment horizontal="center"/>
      <protection locked="0"/>
    </xf>
    <xf numFmtId="164" fontId="0" fillId="5" borderId="7" xfId="0" applyNumberFormat="1" applyFill="1" applyBorder="1" applyAlignment="1" applyProtection="1">
      <alignment horizontal="center"/>
      <protection locked="0"/>
    </xf>
    <xf numFmtId="0" fontId="10" fillId="7" borderId="15" xfId="0" applyFont="1" applyFill="1" applyBorder="1" applyAlignment="1" applyProtection="1">
      <alignment horizontal="left" vertical="center"/>
    </xf>
    <xf numFmtId="0" fontId="10" fillId="7" borderId="8" xfId="0" applyFont="1" applyFill="1" applyBorder="1" applyAlignment="1" applyProtection="1">
      <alignment horizontal="left" vertical="center"/>
    </xf>
    <xf numFmtId="0" fontId="10" fillId="7" borderId="9" xfId="0" applyFont="1" applyFill="1" applyBorder="1" applyAlignment="1" applyProtection="1">
      <alignment horizontal="left" vertical="center"/>
    </xf>
    <xf numFmtId="0" fontId="10" fillId="7" borderId="12" xfId="0" applyFont="1" applyFill="1" applyBorder="1" applyAlignment="1" applyProtection="1">
      <alignment horizontal="left" vertical="center"/>
    </xf>
    <xf numFmtId="0" fontId="10" fillId="7" borderId="13" xfId="0" applyFont="1" applyFill="1" applyBorder="1" applyAlignment="1" applyProtection="1">
      <alignment horizontal="left" vertical="center"/>
    </xf>
    <xf numFmtId="0" fontId="10" fillId="7" borderId="14" xfId="0" applyFont="1" applyFill="1" applyBorder="1" applyAlignment="1" applyProtection="1">
      <alignment horizontal="left" vertical="center"/>
    </xf>
    <xf numFmtId="0" fontId="10" fillId="7" borderId="15" xfId="0" applyFont="1" applyFill="1" applyBorder="1" applyAlignment="1" applyProtection="1">
      <alignment horizontal="center"/>
    </xf>
    <xf numFmtId="0" fontId="10" fillId="7" borderId="8" xfId="0" applyFont="1" applyFill="1" applyBorder="1" applyAlignment="1" applyProtection="1">
      <alignment horizontal="center"/>
    </xf>
    <xf numFmtId="0" fontId="10" fillId="7" borderId="9" xfId="0" applyFont="1" applyFill="1" applyBorder="1" applyAlignment="1" applyProtection="1">
      <alignment horizontal="center"/>
    </xf>
    <xf numFmtId="0" fontId="0" fillId="7" borderId="35" xfId="0" applyFill="1" applyBorder="1" applyAlignment="1" applyProtection="1">
      <alignment horizontal="left"/>
      <protection hidden="1"/>
    </xf>
    <xf numFmtId="0" fontId="0" fillId="7" borderId="36" xfId="0" applyFill="1" applyBorder="1" applyAlignment="1" applyProtection="1">
      <alignment horizontal="left"/>
      <protection hidden="1"/>
    </xf>
    <xf numFmtId="0" fontId="0" fillId="7" borderId="37" xfId="0" applyFill="1" applyBorder="1" applyAlignment="1" applyProtection="1">
      <alignment horizontal="left"/>
      <protection hidden="1"/>
    </xf>
    <xf numFmtId="0" fontId="60" fillId="7" borderId="8" xfId="0" applyFont="1" applyFill="1" applyBorder="1" applyAlignment="1" applyProtection="1">
      <alignment horizontal="center" vertical="center" wrapText="1"/>
    </xf>
    <xf numFmtId="0" fontId="60" fillId="7" borderId="8" xfId="0" applyFont="1" applyFill="1" applyBorder="1" applyAlignment="1" applyProtection="1">
      <alignment horizontal="center" vertical="center"/>
    </xf>
    <xf numFmtId="0" fontId="60" fillId="7" borderId="13" xfId="0" applyFont="1" applyFill="1" applyBorder="1" applyAlignment="1" applyProtection="1">
      <alignment horizontal="center" vertical="center"/>
    </xf>
    <xf numFmtId="1" fontId="54" fillId="3" borderId="0" xfId="0" applyNumberFormat="1" applyFont="1" applyFill="1" applyBorder="1" applyAlignment="1" applyProtection="1">
      <alignment horizontal="center"/>
      <protection hidden="1"/>
    </xf>
    <xf numFmtId="1" fontId="55" fillId="3" borderId="13" xfId="0" applyNumberFormat="1" applyFont="1" applyFill="1" applyBorder="1" applyAlignment="1" applyProtection="1">
      <alignment horizontal="center"/>
      <protection hidden="1"/>
    </xf>
    <xf numFmtId="0" fontId="7" fillId="3" borderId="3" xfId="0" applyFont="1" applyFill="1" applyBorder="1" applyAlignment="1" applyProtection="1">
      <alignment horizontal="center" vertical="center"/>
    </xf>
    <xf numFmtId="0" fontId="57" fillId="3" borderId="39" xfId="0" applyFont="1" applyFill="1" applyBorder="1" applyAlignment="1" applyProtection="1">
      <alignment horizontal="center"/>
    </xf>
    <xf numFmtId="0" fontId="57" fillId="3" borderId="36" xfId="0" applyFont="1" applyFill="1" applyBorder="1" applyAlignment="1" applyProtection="1">
      <alignment horizontal="center"/>
    </xf>
    <xf numFmtId="0" fontId="57" fillId="3" borderId="37" xfId="0" applyFont="1" applyFill="1" applyBorder="1" applyAlignment="1" applyProtection="1">
      <alignment horizontal="center"/>
    </xf>
    <xf numFmtId="0" fontId="7" fillId="3" borderId="10" xfId="0" applyFont="1" applyFill="1" applyBorder="1" applyAlignment="1" applyProtection="1">
      <alignment horizontal="center"/>
    </xf>
    <xf numFmtId="0" fontId="7" fillId="3" borderId="30" xfId="0" applyFont="1" applyFill="1" applyBorder="1" applyAlignment="1" applyProtection="1">
      <alignment horizontal="center"/>
    </xf>
    <xf numFmtId="0" fontId="22" fillId="3" borderId="12" xfId="0" applyFont="1" applyFill="1" applyBorder="1" applyAlignment="1" applyProtection="1">
      <alignment horizontal="center"/>
    </xf>
    <xf numFmtId="0" fontId="22" fillId="3" borderId="31" xfId="0" applyFont="1" applyFill="1" applyBorder="1" applyAlignment="1" applyProtection="1">
      <alignment horizontal="center"/>
    </xf>
    <xf numFmtId="0" fontId="7" fillId="7" borderId="1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/>
    </xf>
    <xf numFmtId="0" fontId="7" fillId="7" borderId="11" xfId="0" applyFont="1" applyFill="1" applyBorder="1" applyAlignment="1" applyProtection="1">
      <alignment horizontal="center"/>
    </xf>
    <xf numFmtId="0" fontId="60" fillId="7" borderId="15" xfId="0" applyFont="1" applyFill="1" applyBorder="1" applyAlignment="1" applyProtection="1">
      <alignment horizontal="center" vertical="center" wrapText="1"/>
    </xf>
    <xf numFmtId="0" fontId="60" fillId="7" borderId="68" xfId="0" applyFont="1" applyFill="1" applyBorder="1" applyAlignment="1" applyProtection="1">
      <alignment horizontal="center" vertical="center"/>
    </xf>
    <xf numFmtId="0" fontId="60" fillId="7" borderId="12" xfId="0" applyFont="1" applyFill="1" applyBorder="1" applyAlignment="1" applyProtection="1">
      <alignment horizontal="center" vertical="center"/>
    </xf>
    <xf numFmtId="0" fontId="60" fillId="7" borderId="31" xfId="0" applyFont="1" applyFill="1" applyBorder="1" applyAlignment="1" applyProtection="1">
      <alignment horizontal="center" vertical="center"/>
    </xf>
    <xf numFmtId="0" fontId="57" fillId="3" borderId="15" xfId="0" applyFont="1" applyFill="1" applyBorder="1" applyAlignment="1" applyProtection="1">
      <alignment horizontal="center"/>
    </xf>
    <xf numFmtId="0" fontId="57" fillId="3" borderId="68" xfId="0" applyFont="1" applyFill="1" applyBorder="1" applyAlignment="1" applyProtection="1">
      <alignment horizontal="center"/>
    </xf>
    <xf numFmtId="0" fontId="57" fillId="3" borderId="10" xfId="0" applyFont="1" applyFill="1" applyBorder="1" applyAlignment="1" applyProtection="1">
      <alignment horizontal="center"/>
    </xf>
    <xf numFmtId="0" fontId="57" fillId="3" borderId="30" xfId="0" applyFont="1" applyFill="1" applyBorder="1" applyAlignment="1" applyProtection="1">
      <alignment horizontal="center"/>
    </xf>
    <xf numFmtId="0" fontId="57" fillId="3" borderId="17" xfId="0" applyFont="1" applyFill="1" applyBorder="1" applyAlignment="1" applyProtection="1">
      <alignment horizontal="center"/>
    </xf>
    <xf numFmtId="0" fontId="57" fillId="3" borderId="33" xfId="0" applyFont="1" applyFill="1" applyBorder="1" applyAlignment="1" applyProtection="1">
      <alignment horizontal="center"/>
    </xf>
    <xf numFmtId="0" fontId="0" fillId="7" borderId="40" xfId="0" applyFill="1" applyBorder="1" applyAlignment="1" applyProtection="1">
      <alignment horizontal="left" vertical="top"/>
      <protection hidden="1"/>
    </xf>
    <xf numFmtId="0" fontId="0" fillId="7" borderId="7" xfId="0" applyFill="1" applyBorder="1" applyAlignment="1" applyProtection="1">
      <alignment horizontal="left" vertical="top"/>
      <protection hidden="1"/>
    </xf>
    <xf numFmtId="0" fontId="0" fillId="7" borderId="41" xfId="0" applyFill="1" applyBorder="1" applyAlignment="1" applyProtection="1">
      <alignment horizontal="left" vertical="top"/>
      <protection hidden="1"/>
    </xf>
    <xf numFmtId="0" fontId="5" fillId="0" borderId="0" xfId="0" applyFont="1" applyAlignment="1" applyProtection="1">
      <alignment horizontal="center"/>
    </xf>
    <xf numFmtId="0" fontId="2" fillId="0" borderId="0" xfId="0" applyFont="1" applyFill="1" applyAlignment="1" applyProtection="1">
      <alignment horizontal="center"/>
    </xf>
    <xf numFmtId="1" fontId="3" fillId="5" borderId="3" xfId="0" applyNumberFormat="1" applyFont="1" applyFill="1" applyBorder="1" applyAlignment="1" applyProtection="1">
      <alignment horizontal="center"/>
    </xf>
    <xf numFmtId="49" fontId="0" fillId="5" borderId="29" xfId="0" applyNumberFormat="1" applyFill="1" applyBorder="1" applyAlignment="1" applyProtection="1">
      <alignment horizontal="center"/>
      <protection locked="0"/>
    </xf>
    <xf numFmtId="0" fontId="0" fillId="3" borderId="4" xfId="0" applyFill="1" applyBorder="1" applyAlignment="1" applyProtection="1">
      <alignment horizontal="center"/>
    </xf>
    <xf numFmtId="0" fontId="0" fillId="3" borderId="11" xfId="0" applyFill="1" applyBorder="1" applyAlignment="1" applyProtection="1">
      <alignment horizontal="center"/>
    </xf>
    <xf numFmtId="164" fontId="0" fillId="5" borderId="17" xfId="0" applyNumberFormat="1" applyFill="1" applyBorder="1" applyAlignment="1" applyProtection="1">
      <alignment horizontal="center" vertical="center"/>
      <protection locked="0"/>
    </xf>
    <xf numFmtId="164" fontId="0" fillId="5" borderId="23" xfId="0" applyNumberFormat="1" applyFill="1" applyBorder="1" applyAlignment="1" applyProtection="1">
      <alignment horizontal="center" vertical="center"/>
      <protection locked="0"/>
    </xf>
    <xf numFmtId="0" fontId="10" fillId="0" borderId="15" xfId="0" applyFont="1" applyBorder="1" applyAlignment="1" applyProtection="1">
      <alignment horizontal="center"/>
    </xf>
    <xf numFmtId="0" fontId="10" fillId="0" borderId="8" xfId="0" applyFont="1" applyBorder="1" applyAlignment="1" applyProtection="1">
      <alignment horizontal="center"/>
    </xf>
    <xf numFmtId="0" fontId="10" fillId="0" borderId="9" xfId="0" applyFont="1" applyBorder="1" applyAlignment="1" applyProtection="1">
      <alignment horizontal="center"/>
    </xf>
    <xf numFmtId="0" fontId="29" fillId="0" borderId="0" xfId="0" applyFont="1" applyBorder="1" applyAlignment="1" applyProtection="1">
      <alignment horizontal="center"/>
    </xf>
    <xf numFmtId="0" fontId="29" fillId="0" borderId="11" xfId="0" applyFont="1" applyBorder="1" applyAlignment="1" applyProtection="1">
      <alignment horizontal="center"/>
    </xf>
    <xf numFmtId="164" fontId="0" fillId="5" borderId="40" xfId="0" applyNumberFormat="1" applyFill="1" applyBorder="1" applyAlignment="1" applyProtection="1">
      <alignment horizontal="center" vertical="center"/>
      <protection locked="0"/>
    </xf>
    <xf numFmtId="164" fontId="0" fillId="5" borderId="41" xfId="0" applyNumberFormat="1" applyFill="1" applyBorder="1" applyAlignment="1" applyProtection="1">
      <alignment horizontal="center" vertical="center"/>
      <protection locked="0"/>
    </xf>
    <xf numFmtId="0" fontId="26" fillId="0" borderId="10" xfId="0" applyFont="1" applyBorder="1" applyAlignment="1" applyProtection="1">
      <alignment horizontal="center"/>
    </xf>
    <xf numFmtId="0" fontId="26" fillId="0" borderId="11" xfId="0" applyFont="1" applyBorder="1" applyAlignment="1" applyProtection="1">
      <alignment horizontal="center"/>
    </xf>
    <xf numFmtId="49" fontId="0" fillId="0" borderId="10" xfId="0" applyNumberFormat="1" applyFont="1" applyFill="1" applyBorder="1" applyAlignment="1" applyProtection="1">
      <alignment horizontal="center"/>
    </xf>
    <xf numFmtId="49" fontId="0" fillId="0" borderId="11" xfId="0" applyNumberFormat="1" applyFont="1" applyFill="1" applyBorder="1" applyAlignment="1" applyProtection="1">
      <alignment horizontal="center"/>
    </xf>
    <xf numFmtId="164" fontId="0" fillId="7" borderId="35" xfId="0" applyNumberFormat="1" applyFill="1" applyBorder="1" applyAlignment="1" applyProtection="1">
      <alignment horizontal="center"/>
      <protection hidden="1"/>
    </xf>
    <xf numFmtId="164" fontId="0" fillId="7" borderId="38" xfId="0" applyNumberFormat="1" applyFill="1" applyBorder="1" applyAlignment="1" applyProtection="1">
      <alignment horizontal="center"/>
      <protection hidden="1"/>
    </xf>
    <xf numFmtId="164" fontId="0" fillId="5" borderId="36" xfId="0" applyNumberFormat="1" applyFill="1" applyBorder="1" applyAlignment="1" applyProtection="1">
      <alignment horizontal="center"/>
      <protection locked="0"/>
    </xf>
    <xf numFmtId="0" fontId="0" fillId="5" borderId="17" xfId="0" applyFill="1" applyBorder="1" applyAlignment="1" applyProtection="1">
      <protection locked="0"/>
    </xf>
    <xf numFmtId="0" fontId="0" fillId="5" borderId="36" xfId="0" applyFill="1" applyBorder="1" applyAlignment="1" applyProtection="1">
      <protection locked="0"/>
    </xf>
    <xf numFmtId="0" fontId="0" fillId="5" borderId="37" xfId="0" applyFill="1" applyBorder="1" applyAlignment="1" applyProtection="1">
      <protection locked="0"/>
    </xf>
    <xf numFmtId="0" fontId="0" fillId="0" borderId="19" xfId="0" applyFill="1" applyBorder="1" applyAlignment="1" applyProtection="1">
      <alignment horizontal="center" vertical="center" textRotation="90" wrapText="1"/>
    </xf>
    <xf numFmtId="0" fontId="0" fillId="0" borderId="15" xfId="0" applyFill="1" applyBorder="1" applyAlignment="1" applyProtection="1">
      <alignment horizontal="center"/>
    </xf>
    <xf numFmtId="0" fontId="0" fillId="0" borderId="8" xfId="0" applyFill="1" applyBorder="1" applyAlignment="1" applyProtection="1">
      <alignment horizontal="center"/>
    </xf>
    <xf numFmtId="0" fontId="21" fillId="0" borderId="0" xfId="0" applyFont="1" applyFill="1" applyAlignment="1" applyProtection="1">
      <alignment horizontal="left"/>
    </xf>
    <xf numFmtId="0" fontId="0" fillId="7" borderId="4" xfId="0" applyFill="1" applyBorder="1" applyAlignment="1" applyProtection="1">
      <alignment horizontal="center"/>
    </xf>
    <xf numFmtId="0" fontId="0" fillId="7" borderId="32" xfId="0" applyFill="1" applyBorder="1" applyAlignment="1" applyProtection="1">
      <alignment horizontal="left"/>
      <protection hidden="1"/>
    </xf>
    <xf numFmtId="0" fontId="0" fillId="7" borderId="27" xfId="0" applyFill="1" applyBorder="1" applyAlignment="1" applyProtection="1">
      <alignment horizontal="left"/>
      <protection hidden="1"/>
    </xf>
    <xf numFmtId="0" fontId="0" fillId="7" borderId="28" xfId="0" applyFill="1" applyBorder="1" applyAlignment="1" applyProtection="1">
      <alignment horizontal="left"/>
      <protection hidden="1"/>
    </xf>
    <xf numFmtId="49" fontId="0" fillId="5" borderId="36" xfId="0" applyNumberFormat="1" applyFill="1" applyBorder="1" applyAlignment="1" applyProtection="1">
      <alignment horizontal="center"/>
      <protection locked="0"/>
    </xf>
    <xf numFmtId="49" fontId="0" fillId="5" borderId="37" xfId="0" applyNumberFormat="1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</xf>
    <xf numFmtId="0" fontId="0" fillId="5" borderId="40" xfId="0" applyFill="1" applyBorder="1" applyAlignment="1" applyProtection="1">
      <alignment horizontal="center" vertical="center"/>
      <protection locked="0"/>
    </xf>
    <xf numFmtId="2" fontId="0" fillId="5" borderId="43" xfId="0" applyNumberFormat="1" applyFill="1" applyBorder="1" applyAlignment="1" applyProtection="1">
      <alignment horizontal="center" vertical="center"/>
      <protection locked="0"/>
    </xf>
    <xf numFmtId="2" fontId="0" fillId="5" borderId="42" xfId="0" applyNumberFormat="1" applyFill="1" applyBorder="1" applyAlignment="1" applyProtection="1">
      <alignment horizontal="center" vertical="center"/>
      <protection locked="0"/>
    </xf>
    <xf numFmtId="2" fontId="0" fillId="3" borderId="2" xfId="0" applyNumberFormat="1" applyFill="1" applyBorder="1" applyAlignment="1" applyProtection="1">
      <alignment horizontal="center" vertical="center"/>
      <protection hidden="1"/>
    </xf>
    <xf numFmtId="2" fontId="0" fillId="3" borderId="18" xfId="0" applyNumberFormat="1" applyFill="1" applyBorder="1" applyAlignment="1" applyProtection="1">
      <alignment horizontal="center" vertical="center"/>
      <protection hidden="1"/>
    </xf>
    <xf numFmtId="2" fontId="0" fillId="3" borderId="52" xfId="0" applyNumberFormat="1" applyFill="1" applyBorder="1" applyAlignment="1" applyProtection="1">
      <alignment horizontal="center" vertical="center"/>
      <protection hidden="1"/>
    </xf>
    <xf numFmtId="2" fontId="0" fillId="3" borderId="53" xfId="0" applyNumberFormat="1" applyFill="1" applyBorder="1" applyAlignment="1" applyProtection="1">
      <alignment horizontal="center" vertical="center"/>
      <protection hidden="1"/>
    </xf>
    <xf numFmtId="2" fontId="0" fillId="5" borderId="40" xfId="0" applyNumberFormat="1" applyFill="1" applyBorder="1" applyAlignment="1" applyProtection="1">
      <alignment horizontal="center" vertical="center"/>
      <protection locked="0"/>
    </xf>
    <xf numFmtId="0" fontId="0" fillId="5" borderId="17" xfId="0" applyFill="1" applyBorder="1" applyAlignment="1" applyProtection="1">
      <alignment horizontal="center" vertical="center"/>
      <protection locked="0"/>
    </xf>
    <xf numFmtId="0" fontId="0" fillId="5" borderId="3" xfId="0" applyFill="1" applyBorder="1" applyAlignment="1" applyProtection="1">
      <alignment horizontal="center" vertical="center"/>
      <protection locked="0"/>
    </xf>
    <xf numFmtId="0" fontId="0" fillId="5" borderId="23" xfId="0" applyFill="1" applyBorder="1" applyAlignment="1" applyProtection="1">
      <alignment horizontal="center" vertical="center"/>
      <protection locked="0"/>
    </xf>
    <xf numFmtId="164" fontId="0" fillId="5" borderId="32" xfId="0" applyNumberFormat="1" applyFill="1" applyBorder="1" applyAlignment="1" applyProtection="1">
      <alignment horizontal="center" vertical="center"/>
      <protection locked="0"/>
    </xf>
    <xf numFmtId="164" fontId="0" fillId="5" borderId="28" xfId="0" applyNumberFormat="1" applyFill="1" applyBorder="1" applyAlignment="1" applyProtection="1">
      <alignment horizontal="center" vertical="center"/>
      <protection locked="0"/>
    </xf>
    <xf numFmtId="2" fontId="0" fillId="5" borderId="52" xfId="0" applyNumberFormat="1" applyFill="1" applyBorder="1" applyAlignment="1" applyProtection="1">
      <alignment horizontal="center"/>
      <protection locked="0"/>
    </xf>
    <xf numFmtId="0" fontId="23" fillId="0" borderId="8" xfId="0" applyFont="1" applyFill="1" applyBorder="1" applyAlignment="1" applyProtection="1">
      <alignment horizontal="left"/>
    </xf>
    <xf numFmtId="2" fontId="0" fillId="5" borderId="17" xfId="0" applyNumberFormat="1" applyFill="1" applyBorder="1" applyAlignment="1" applyProtection="1">
      <alignment horizontal="center" vertical="center"/>
      <protection locked="0"/>
    </xf>
    <xf numFmtId="2" fontId="0" fillId="5" borderId="33" xfId="0" applyNumberFormat="1" applyFill="1" applyBorder="1" applyAlignment="1" applyProtection="1">
      <alignment horizontal="center" vertical="center"/>
      <protection locked="0"/>
    </xf>
    <xf numFmtId="0" fontId="23" fillId="12" borderId="4" xfId="0" applyFont="1" applyFill="1" applyBorder="1" applyAlignment="1" applyProtection="1">
      <alignment horizontal="center" vertical="top" wrapText="1"/>
    </xf>
    <xf numFmtId="0" fontId="23" fillId="12" borderId="11" xfId="0" applyFont="1" applyFill="1" applyBorder="1" applyAlignment="1" applyProtection="1">
      <alignment horizontal="center" vertical="top"/>
    </xf>
    <xf numFmtId="49" fontId="23" fillId="12" borderId="10" xfId="0" applyNumberFormat="1" applyFont="1" applyFill="1" applyBorder="1" applyAlignment="1" applyProtection="1">
      <alignment horizontal="center" vertical="top" wrapText="1"/>
    </xf>
    <xf numFmtId="49" fontId="23" fillId="12" borderId="0" xfId="0" applyNumberFormat="1" applyFont="1" applyFill="1" applyBorder="1" applyAlignment="1" applyProtection="1">
      <alignment horizontal="center" vertical="top"/>
    </xf>
    <xf numFmtId="1" fontId="51" fillId="12" borderId="51" xfId="0" applyNumberFormat="1" applyFont="1" applyFill="1" applyBorder="1" applyAlignment="1" applyProtection="1">
      <alignment horizontal="center"/>
      <protection hidden="1"/>
    </xf>
    <xf numFmtId="0" fontId="29" fillId="0" borderId="0" xfId="0" applyFont="1" applyAlignment="1" applyProtection="1">
      <alignment horizontal="left" vertical="top" wrapText="1"/>
    </xf>
    <xf numFmtId="1" fontId="51" fillId="12" borderId="49" xfId="0" applyNumberFormat="1" applyFont="1" applyFill="1" applyBorder="1" applyAlignment="1" applyProtection="1">
      <alignment horizontal="center"/>
      <protection hidden="1"/>
    </xf>
    <xf numFmtId="1" fontId="51" fillId="12" borderId="50" xfId="0" applyNumberFormat="1" applyFont="1" applyFill="1" applyBorder="1" applyAlignment="1" applyProtection="1">
      <alignment horizontal="center"/>
      <protection hidden="1"/>
    </xf>
    <xf numFmtId="1" fontId="51" fillId="12" borderId="55" xfId="0" applyNumberFormat="1" applyFont="1" applyFill="1" applyBorder="1" applyAlignment="1" applyProtection="1">
      <alignment horizontal="center"/>
      <protection hidden="1"/>
    </xf>
    <xf numFmtId="1" fontId="51" fillId="12" borderId="56" xfId="0" applyNumberFormat="1" applyFont="1" applyFill="1" applyBorder="1" applyAlignment="1" applyProtection="1">
      <alignment horizontal="center"/>
      <protection hidden="1"/>
    </xf>
    <xf numFmtId="2" fontId="0" fillId="5" borderId="32" xfId="0" applyNumberFormat="1" applyFill="1" applyBorder="1" applyAlignment="1" applyProtection="1">
      <alignment horizontal="center" vertical="center"/>
      <protection locked="0"/>
    </xf>
    <xf numFmtId="2" fontId="0" fillId="5" borderId="44" xfId="0" applyNumberFormat="1" applyFill="1" applyBorder="1" applyAlignment="1" applyProtection="1">
      <alignment horizontal="center" vertical="center"/>
      <protection locked="0"/>
    </xf>
    <xf numFmtId="49" fontId="10" fillId="0" borderId="10" xfId="0" applyNumberFormat="1" applyFont="1" applyFill="1" applyBorder="1" applyAlignment="1" applyProtection="1">
      <alignment horizontal="left"/>
    </xf>
    <xf numFmtId="49" fontId="10" fillId="0" borderId="0" xfId="0" applyNumberFormat="1" applyFont="1" applyFill="1" applyBorder="1" applyAlignment="1" applyProtection="1">
      <alignment horizontal="left"/>
    </xf>
    <xf numFmtId="0" fontId="7" fillId="7" borderId="17" xfId="0" applyFont="1" applyFill="1" applyBorder="1" applyAlignment="1" applyProtection="1">
      <alignment horizontal="center" vertical="center"/>
    </xf>
    <xf numFmtId="0" fontId="7" fillId="7" borderId="33" xfId="0" applyFont="1" applyFill="1" applyBorder="1" applyAlignment="1" applyProtection="1">
      <alignment horizontal="center" vertical="center"/>
    </xf>
    <xf numFmtId="1" fontId="54" fillId="7" borderId="34" xfId="0" applyNumberFormat="1" applyFont="1" applyFill="1" applyBorder="1" applyAlignment="1" applyProtection="1">
      <alignment horizontal="center"/>
      <protection hidden="1"/>
    </xf>
    <xf numFmtId="1" fontId="54" fillId="7" borderId="29" xfId="0" applyNumberFormat="1" applyFont="1" applyFill="1" applyBorder="1" applyAlignment="1" applyProtection="1">
      <alignment horizontal="center"/>
      <protection hidden="1"/>
    </xf>
    <xf numFmtId="1" fontId="55" fillId="13" borderId="12" xfId="0" applyNumberFormat="1" applyFont="1" applyFill="1" applyBorder="1" applyAlignment="1" applyProtection="1">
      <alignment horizontal="center"/>
      <protection hidden="1"/>
    </xf>
    <xf numFmtId="1" fontId="55" fillId="13" borderId="31" xfId="0" applyNumberFormat="1" applyFont="1" applyFill="1" applyBorder="1" applyAlignment="1" applyProtection="1">
      <alignment horizontal="center"/>
      <protection hidden="1"/>
    </xf>
    <xf numFmtId="1" fontId="51" fillId="12" borderId="48" xfId="0" applyNumberFormat="1" applyFont="1" applyFill="1" applyBorder="1" applyAlignment="1" applyProtection="1">
      <alignment horizontal="center"/>
      <protection hidden="1"/>
    </xf>
    <xf numFmtId="1" fontId="51" fillId="12" borderId="54" xfId="0" applyNumberFormat="1" applyFont="1" applyFill="1" applyBorder="1" applyAlignment="1" applyProtection="1">
      <alignment horizontal="center"/>
      <protection hidden="1"/>
    </xf>
    <xf numFmtId="0" fontId="10" fillId="12" borderId="15" xfId="0" applyFont="1" applyFill="1" applyBorder="1" applyAlignment="1" applyProtection="1">
      <alignment horizontal="center" vertical="center"/>
    </xf>
    <xf numFmtId="0" fontId="10" fillId="12" borderId="8" xfId="0" applyFont="1" applyFill="1" applyBorder="1" applyAlignment="1" applyProtection="1">
      <alignment horizontal="center" vertical="center"/>
    </xf>
    <xf numFmtId="0" fontId="10" fillId="12" borderId="9" xfId="0" applyFont="1" applyFill="1" applyBorder="1" applyAlignment="1" applyProtection="1">
      <alignment horizontal="center" vertical="center"/>
    </xf>
    <xf numFmtId="1" fontId="51" fillId="12" borderId="48" xfId="0" applyNumberFormat="1" applyFont="1" applyFill="1" applyBorder="1" applyAlignment="1" applyProtection="1">
      <alignment horizontal="center" shrinkToFit="1"/>
      <protection hidden="1"/>
    </xf>
    <xf numFmtId="1" fontId="51" fillId="12" borderId="49" xfId="0" applyNumberFormat="1" applyFont="1" applyFill="1" applyBorder="1" applyAlignment="1" applyProtection="1">
      <alignment horizontal="center" shrinkToFit="1"/>
      <protection hidden="1"/>
    </xf>
    <xf numFmtId="0" fontId="23" fillId="0" borderId="4" xfId="0" applyFont="1" applyFill="1" applyBorder="1" applyAlignment="1" applyProtection="1">
      <alignment horizontal="left" vertical="top" wrapText="1"/>
    </xf>
    <xf numFmtId="0" fontId="23" fillId="0" borderId="30" xfId="0" applyFont="1" applyFill="1" applyBorder="1" applyAlignment="1" applyProtection="1">
      <alignment horizontal="left" vertical="top"/>
    </xf>
    <xf numFmtId="0" fontId="0" fillId="0" borderId="29" xfId="0" applyBorder="1" applyAlignment="1" applyProtection="1">
      <alignment horizontal="left"/>
    </xf>
    <xf numFmtId="0" fontId="0" fillId="0" borderId="6" xfId="0" applyBorder="1" applyAlignment="1" applyProtection="1">
      <alignment horizontal="left"/>
    </xf>
    <xf numFmtId="164" fontId="0" fillId="7" borderId="27" xfId="0" applyNumberFormat="1" applyFill="1" applyBorder="1" applyAlignment="1" applyProtection="1">
      <alignment horizontal="center"/>
      <protection hidden="1"/>
    </xf>
    <xf numFmtId="0" fontId="7" fillId="0" borderId="16" xfId="0" applyFont="1" applyFill="1" applyBorder="1" applyAlignment="1" applyProtection="1">
      <alignment horizontal="center"/>
    </xf>
    <xf numFmtId="2" fontId="0" fillId="0" borderId="38" xfId="0" applyNumberFormat="1" applyFill="1" applyBorder="1" applyAlignment="1" applyProtection="1">
      <alignment horizontal="center"/>
      <protection hidden="1"/>
    </xf>
    <xf numFmtId="0" fontId="34" fillId="0" borderId="8" xfId="0" applyFont="1" applyFill="1" applyBorder="1" applyAlignment="1" applyProtection="1">
      <alignment horizontal="center"/>
    </xf>
    <xf numFmtId="2" fontId="0" fillId="0" borderId="48" xfId="0" applyNumberFormat="1" applyFill="1" applyBorder="1" applyAlignment="1" applyProtection="1">
      <alignment horizontal="center"/>
      <protection hidden="1"/>
    </xf>
    <xf numFmtId="2" fontId="0" fillId="0" borderId="49" xfId="0" applyNumberFormat="1" applyFill="1" applyBorder="1" applyAlignment="1" applyProtection="1">
      <alignment horizontal="center"/>
      <protection hidden="1"/>
    </xf>
    <xf numFmtId="49" fontId="0" fillId="0" borderId="30" xfId="0" applyNumberFormat="1" applyFont="1" applyFill="1" applyBorder="1" applyAlignment="1" applyProtection="1">
      <alignment horizontal="center"/>
    </xf>
    <xf numFmtId="1" fontId="51" fillId="12" borderId="54" xfId="0" applyNumberFormat="1" applyFont="1" applyFill="1" applyBorder="1" applyAlignment="1" applyProtection="1">
      <alignment horizontal="center" shrinkToFit="1"/>
      <protection hidden="1"/>
    </xf>
    <xf numFmtId="1" fontId="51" fillId="12" borderId="55" xfId="0" applyNumberFormat="1" applyFont="1" applyFill="1" applyBorder="1" applyAlignment="1" applyProtection="1">
      <alignment horizontal="center" shrinkToFit="1"/>
      <protection hidden="1"/>
    </xf>
    <xf numFmtId="49" fontId="0" fillId="5" borderId="7" xfId="0" applyNumberFormat="1" applyFill="1" applyBorder="1" applyAlignment="1" applyProtection="1">
      <alignment horizontal="left"/>
      <protection locked="0"/>
    </xf>
    <xf numFmtId="2" fontId="0" fillId="5" borderId="5" xfId="0" applyNumberFormat="1" applyFill="1" applyBorder="1" applyAlignment="1" applyProtection="1">
      <alignment horizontal="center" vertical="center"/>
      <protection locked="0"/>
    </xf>
    <xf numFmtId="2" fontId="0" fillId="5" borderId="26" xfId="0" applyNumberFormat="1" applyFill="1" applyBorder="1" applyAlignment="1" applyProtection="1">
      <alignment horizontal="center" vertical="center"/>
      <protection locked="0"/>
    </xf>
    <xf numFmtId="2" fontId="0" fillId="5" borderId="51" xfId="0" applyNumberFormat="1" applyFill="1" applyBorder="1" applyAlignment="1" applyProtection="1">
      <alignment horizontal="center"/>
      <protection locked="0"/>
    </xf>
    <xf numFmtId="2" fontId="0" fillId="3" borderId="55" xfId="0" applyNumberFormat="1" applyFill="1" applyBorder="1" applyAlignment="1" applyProtection="1">
      <alignment horizontal="center" vertical="center"/>
      <protection hidden="1"/>
    </xf>
    <xf numFmtId="2" fontId="0" fillId="3" borderId="56" xfId="0" applyNumberFormat="1" applyFill="1" applyBorder="1" applyAlignment="1" applyProtection="1">
      <alignment horizontal="center" vertical="center"/>
      <protection hidden="1"/>
    </xf>
    <xf numFmtId="0" fontId="0" fillId="5" borderId="32" xfId="0" applyFill="1" applyBorder="1" applyAlignment="1" applyProtection="1">
      <alignment horizontal="center" vertical="center"/>
      <protection locked="0"/>
    </xf>
    <xf numFmtId="49" fontId="10" fillId="0" borderId="10" xfId="0" applyNumberFormat="1" applyFont="1" applyFill="1" applyBorder="1" applyAlignment="1" applyProtection="1">
      <alignment horizontal="center"/>
    </xf>
    <xf numFmtId="164" fontId="0" fillId="7" borderId="36" xfId="0" applyNumberFormat="1" applyFill="1" applyBorder="1" applyAlignment="1" applyProtection="1">
      <alignment horizontal="center"/>
      <protection hidden="1"/>
    </xf>
    <xf numFmtId="0" fontId="2" fillId="0" borderId="8" xfId="3098" applyFont="1" applyBorder="1" applyAlignment="1">
      <alignment horizontal="center" vertical="center" wrapText="1"/>
    </xf>
    <xf numFmtId="0" fontId="2" fillId="0" borderId="0" xfId="3098" applyFont="1" applyAlignment="1">
      <alignment horizontal="center" vertical="center" wrapText="1"/>
    </xf>
    <xf numFmtId="0" fontId="4" fillId="0" borderId="112" xfId="3098" applyBorder="1" applyAlignment="1" applyProtection="1">
      <alignment horizontal="center" vertical="center"/>
      <protection hidden="1"/>
    </xf>
    <xf numFmtId="0" fontId="4" fillId="0" borderId="88" xfId="3098" applyBorder="1" applyAlignment="1" applyProtection="1">
      <alignment horizontal="center" vertical="center"/>
      <protection hidden="1"/>
    </xf>
    <xf numFmtId="0" fontId="4" fillId="0" borderId="86" xfId="3098" applyBorder="1" applyAlignment="1" applyProtection="1">
      <alignment horizontal="center" vertical="center"/>
      <protection hidden="1"/>
    </xf>
    <xf numFmtId="0" fontId="4" fillId="0" borderId="165" xfId="3098" applyBorder="1" applyAlignment="1" applyProtection="1">
      <alignment horizontal="center" vertical="center"/>
      <protection hidden="1"/>
    </xf>
    <xf numFmtId="0" fontId="4" fillId="0" borderId="113" xfId="3098" applyBorder="1" applyAlignment="1" applyProtection="1">
      <alignment horizontal="center" vertical="center"/>
      <protection hidden="1"/>
    </xf>
    <xf numFmtId="0" fontId="4" fillId="0" borderId="13" xfId="3098" applyBorder="1" applyAlignment="1" applyProtection="1">
      <alignment horizontal="center" vertical="center"/>
      <protection hidden="1"/>
    </xf>
    <xf numFmtId="0" fontId="4" fillId="0" borderId="31" xfId="3098" applyBorder="1" applyAlignment="1" applyProtection="1">
      <alignment horizontal="center" vertical="center"/>
      <protection hidden="1"/>
    </xf>
    <xf numFmtId="0" fontId="4" fillId="0" borderId="20" xfId="3098" applyBorder="1" applyAlignment="1" applyProtection="1">
      <alignment horizontal="center" vertical="center"/>
      <protection hidden="1"/>
    </xf>
    <xf numFmtId="0" fontId="4" fillId="0" borderId="47" xfId="3098" applyBorder="1" applyAlignment="1" applyProtection="1">
      <alignment horizontal="center" vertical="center"/>
      <protection hidden="1"/>
    </xf>
    <xf numFmtId="0" fontId="4" fillId="0" borderId="21" xfId="3098" applyBorder="1" applyAlignment="1" applyProtection="1">
      <alignment horizontal="center" vertical="center"/>
      <protection hidden="1"/>
    </xf>
    <xf numFmtId="0" fontId="4" fillId="0" borderId="89" xfId="3098" applyBorder="1" applyAlignment="1" applyProtection="1">
      <alignment horizontal="center" vertical="center"/>
      <protection hidden="1"/>
    </xf>
    <xf numFmtId="0" fontId="4" fillId="17" borderId="97" xfId="3098" applyFill="1" applyBorder="1" applyAlignment="1" applyProtection="1">
      <alignment horizontal="center" vertical="center"/>
      <protection locked="0"/>
    </xf>
    <xf numFmtId="0" fontId="4" fillId="17" borderId="96" xfId="3098" applyFill="1" applyBorder="1" applyAlignment="1" applyProtection="1">
      <alignment horizontal="center" vertical="center"/>
      <protection locked="0"/>
    </xf>
    <xf numFmtId="0" fontId="4" fillId="17" borderId="165" xfId="3098" applyFill="1" applyBorder="1" applyAlignment="1" applyProtection="1">
      <alignment horizontal="center" vertical="center"/>
      <protection locked="0"/>
    </xf>
    <xf numFmtId="0" fontId="4" fillId="17" borderId="113" xfId="3098" applyFill="1" applyBorder="1" applyAlignment="1" applyProtection="1">
      <alignment horizontal="center" vertical="center"/>
      <protection locked="0"/>
    </xf>
    <xf numFmtId="0" fontId="4" fillId="0" borderId="72" xfId="3098" applyBorder="1" applyAlignment="1" applyProtection="1">
      <alignment horizontal="center" vertical="center"/>
      <protection hidden="1"/>
    </xf>
    <xf numFmtId="0" fontId="4" fillId="0" borderId="163" xfId="3098" applyBorder="1" applyAlignment="1" applyProtection="1">
      <alignment horizontal="center" vertical="center"/>
      <protection hidden="1"/>
    </xf>
    <xf numFmtId="0" fontId="4" fillId="0" borderId="164" xfId="3098" applyBorder="1" applyAlignment="1" applyProtection="1">
      <alignment horizontal="center" vertical="center"/>
      <protection hidden="1"/>
    </xf>
    <xf numFmtId="0" fontId="4" fillId="0" borderId="73" xfId="3098" applyBorder="1" applyAlignment="1" applyProtection="1">
      <alignment horizontal="center" vertical="center"/>
      <protection hidden="1"/>
    </xf>
    <xf numFmtId="0" fontId="4" fillId="0" borderId="81" xfId="3098" applyBorder="1" applyAlignment="1" applyProtection="1">
      <alignment horizontal="center" vertical="center"/>
      <protection hidden="1"/>
    </xf>
    <xf numFmtId="0" fontId="4" fillId="0" borderId="83" xfId="3098" applyBorder="1" applyAlignment="1" applyProtection="1">
      <alignment horizontal="center" vertical="center"/>
      <protection hidden="1"/>
    </xf>
    <xf numFmtId="0" fontId="4" fillId="0" borderId="166" xfId="3098" applyBorder="1" applyAlignment="1" applyProtection="1">
      <alignment horizontal="center" vertical="center"/>
      <protection hidden="1"/>
    </xf>
    <xf numFmtId="0" fontId="4" fillId="0" borderId="110" xfId="3098" applyBorder="1" applyAlignment="1" applyProtection="1">
      <alignment horizontal="center" vertical="center"/>
      <protection hidden="1"/>
    </xf>
    <xf numFmtId="0" fontId="4" fillId="0" borderId="49" xfId="3098" applyBorder="1" applyAlignment="1" applyProtection="1">
      <alignment horizontal="center" vertical="center"/>
      <protection hidden="1"/>
    </xf>
    <xf numFmtId="0" fontId="4" fillId="0" borderId="39" xfId="3098" applyBorder="1" applyAlignment="1" applyProtection="1">
      <alignment horizontal="center" vertical="center"/>
      <protection hidden="1"/>
    </xf>
    <xf numFmtId="0" fontId="4" fillId="0" borderId="38" xfId="3098" applyBorder="1" applyAlignment="1" applyProtection="1">
      <alignment horizontal="center" vertical="center"/>
      <protection hidden="1"/>
    </xf>
    <xf numFmtId="0" fontId="4" fillId="0" borderId="50" xfId="3098" applyBorder="1" applyAlignment="1" applyProtection="1">
      <alignment horizontal="center" vertical="center"/>
      <protection hidden="1"/>
    </xf>
    <xf numFmtId="0" fontId="4" fillId="0" borderId="55" xfId="3098" applyBorder="1" applyAlignment="1" applyProtection="1">
      <alignment horizontal="center"/>
      <protection hidden="1"/>
    </xf>
    <xf numFmtId="0" fontId="4" fillId="0" borderId="26" xfId="3098" applyBorder="1" applyAlignment="1" applyProtection="1">
      <alignment horizontal="center"/>
      <protection hidden="1"/>
    </xf>
    <xf numFmtId="0" fontId="4" fillId="0" borderId="55" xfId="3098" applyBorder="1" applyAlignment="1" applyProtection="1">
      <alignment horizontal="center" vertical="center"/>
      <protection hidden="1"/>
    </xf>
    <xf numFmtId="0" fontId="4" fillId="0" borderId="56" xfId="3098" applyBorder="1" applyAlignment="1" applyProtection="1">
      <alignment horizontal="center" vertical="center"/>
      <protection hidden="1"/>
    </xf>
    <xf numFmtId="164" fontId="4" fillId="0" borderId="94" xfId="3098" applyNumberFormat="1" applyBorder="1" applyAlignment="1">
      <alignment horizontal="center" vertical="center"/>
    </xf>
    <xf numFmtId="164" fontId="4" fillId="0" borderId="95" xfId="3098" applyNumberFormat="1" applyBorder="1" applyAlignment="1">
      <alignment horizontal="center" vertical="center"/>
    </xf>
    <xf numFmtId="164" fontId="4" fillId="0" borderId="133" xfId="3098" applyNumberFormat="1" applyBorder="1" applyAlignment="1">
      <alignment horizontal="center" vertical="center"/>
    </xf>
    <xf numFmtId="164" fontId="4" fillId="0" borderId="92" xfId="3098" applyNumberFormat="1" applyBorder="1" applyAlignment="1">
      <alignment horizontal="center" vertical="center"/>
    </xf>
    <xf numFmtId="164" fontId="4" fillId="0" borderId="123" xfId="3098" applyNumberFormat="1" applyBorder="1" applyAlignment="1">
      <alignment horizontal="center" vertical="center"/>
    </xf>
    <xf numFmtId="164" fontId="4" fillId="0" borderId="124" xfId="3098" applyNumberFormat="1" applyBorder="1" applyAlignment="1">
      <alignment horizontal="center" vertical="center"/>
    </xf>
    <xf numFmtId="164" fontId="4" fillId="0" borderId="137" xfId="3098" applyNumberFormat="1" applyBorder="1" applyAlignment="1">
      <alignment horizontal="center" vertical="center"/>
    </xf>
    <xf numFmtId="164" fontId="4" fillId="0" borderId="161" xfId="3098" applyNumberFormat="1" applyBorder="1" applyAlignment="1">
      <alignment horizontal="center" vertical="center"/>
    </xf>
    <xf numFmtId="0" fontId="46" fillId="3" borderId="4" xfId="3098" applyFont="1" applyFill="1" applyBorder="1" applyAlignment="1">
      <alignment horizontal="center"/>
    </xf>
    <xf numFmtId="0" fontId="46" fillId="3" borderId="11" xfId="3098" applyFont="1" applyFill="1" applyBorder="1" applyAlignment="1">
      <alignment horizontal="center"/>
    </xf>
    <xf numFmtId="0" fontId="46" fillId="3" borderId="12" xfId="3098" applyFont="1" applyFill="1" applyBorder="1" applyAlignment="1">
      <alignment horizontal="center" vertical="center" wrapText="1"/>
    </xf>
    <xf numFmtId="0" fontId="46" fillId="3" borderId="13" xfId="3098" applyFont="1" applyFill="1" applyBorder="1" applyAlignment="1">
      <alignment horizontal="center" vertical="center" wrapText="1"/>
    </xf>
    <xf numFmtId="0" fontId="46" fillId="3" borderId="145" xfId="3098" applyFont="1" applyFill="1" applyBorder="1" applyAlignment="1">
      <alignment horizontal="center" vertical="center" wrapText="1"/>
    </xf>
    <xf numFmtId="0" fontId="46" fillId="3" borderId="14" xfId="3098" applyFont="1" applyFill="1" applyBorder="1" applyAlignment="1">
      <alignment horizontal="center" vertical="center" wrapText="1"/>
    </xf>
    <xf numFmtId="164" fontId="4" fillId="0" borderId="108" xfId="3098" applyNumberFormat="1" applyBorder="1" applyAlignment="1">
      <alignment horizontal="center" vertical="center"/>
    </xf>
    <xf numFmtId="164" fontId="4" fillId="0" borderId="109" xfId="3098" applyNumberFormat="1" applyBorder="1" applyAlignment="1">
      <alignment horizontal="center" vertical="center"/>
    </xf>
    <xf numFmtId="164" fontId="4" fillId="0" borderId="149" xfId="3098" applyNumberFormat="1" applyBorder="1" applyAlignment="1">
      <alignment horizontal="center" vertical="center"/>
    </xf>
    <xf numFmtId="164" fontId="4" fillId="0" borderId="84" xfId="3098" applyNumberFormat="1" applyBorder="1" applyAlignment="1">
      <alignment horizontal="center" vertical="center"/>
    </xf>
    <xf numFmtId="0" fontId="3" fillId="0" borderId="15" xfId="3098" applyFont="1" applyBorder="1" applyAlignment="1">
      <alignment horizontal="center" vertical="center"/>
    </xf>
    <xf numFmtId="0" fontId="3" fillId="0" borderId="10" xfId="3098" applyFont="1" applyBorder="1" applyAlignment="1">
      <alignment horizontal="center" vertical="center"/>
    </xf>
    <xf numFmtId="0" fontId="3" fillId="0" borderId="12" xfId="3098" applyFont="1" applyBorder="1" applyAlignment="1">
      <alignment horizontal="center" vertical="center"/>
    </xf>
    <xf numFmtId="0" fontId="3" fillId="0" borderId="57" xfId="3098" applyFont="1" applyBorder="1" applyAlignment="1">
      <alignment horizontal="center" vertical="center"/>
    </xf>
    <xf numFmtId="0" fontId="3" fillId="0" borderId="58" xfId="3098" applyFont="1" applyBorder="1" applyAlignment="1">
      <alignment horizontal="center" vertical="center"/>
    </xf>
    <xf numFmtId="0" fontId="3" fillId="0" borderId="45" xfId="3098" applyFont="1" applyBorder="1" applyAlignment="1">
      <alignment horizontal="center" vertical="center"/>
    </xf>
    <xf numFmtId="0" fontId="46" fillId="3" borderId="15" xfId="3098" applyFont="1" applyFill="1" applyBorder="1" applyAlignment="1">
      <alignment horizontal="center" vertical="center" wrapText="1"/>
    </xf>
    <xf numFmtId="0" fontId="46" fillId="3" borderId="8" xfId="3098" applyFont="1" applyFill="1" applyBorder="1" applyAlignment="1">
      <alignment horizontal="center" vertical="center" wrapText="1"/>
    </xf>
    <xf numFmtId="0" fontId="46" fillId="3" borderId="9" xfId="3098" applyFont="1" applyFill="1" applyBorder="1" applyAlignment="1">
      <alignment horizontal="center" vertical="center" wrapText="1"/>
    </xf>
    <xf numFmtId="0" fontId="46" fillId="3" borderId="10" xfId="3098" applyFont="1" applyFill="1" applyBorder="1" applyAlignment="1">
      <alignment horizontal="center" vertical="center" wrapText="1"/>
    </xf>
    <xf numFmtId="0" fontId="46" fillId="3" borderId="0" xfId="3098" applyFont="1" applyFill="1" applyAlignment="1">
      <alignment horizontal="center" vertical="center" wrapText="1"/>
    </xf>
    <xf numFmtId="0" fontId="46" fillId="3" borderId="11" xfId="3098" applyFont="1" applyFill="1" applyBorder="1" applyAlignment="1">
      <alignment horizontal="center" vertical="center" wrapText="1"/>
    </xf>
    <xf numFmtId="0" fontId="66" fillId="0" borderId="57" xfId="3098" applyFont="1" applyBorder="1" applyAlignment="1">
      <alignment horizontal="center" vertical="center" wrapText="1"/>
    </xf>
    <xf numFmtId="0" fontId="66" fillId="0" borderId="58" xfId="3098" applyFont="1" applyBorder="1" applyAlignment="1">
      <alignment horizontal="center" vertical="center" wrapText="1"/>
    </xf>
    <xf numFmtId="0" fontId="66" fillId="0" borderId="45" xfId="3098" applyFont="1" applyBorder="1" applyAlignment="1">
      <alignment horizontal="center" vertical="center" wrapText="1"/>
    </xf>
    <xf numFmtId="0" fontId="3" fillId="3" borderId="8" xfId="3098" applyFont="1" applyFill="1" applyBorder="1" applyAlignment="1">
      <alignment horizontal="center"/>
    </xf>
    <xf numFmtId="0" fontId="3" fillId="3" borderId="9" xfId="3098" applyFont="1" applyFill="1" applyBorder="1" applyAlignment="1">
      <alignment horizontal="center"/>
    </xf>
    <xf numFmtId="0" fontId="46" fillId="3" borderId="0" xfId="3098" applyFont="1" applyFill="1" applyAlignment="1">
      <alignment horizontal="center"/>
    </xf>
    <xf numFmtId="0" fontId="46" fillId="3" borderId="30" xfId="3098" applyFont="1" applyFill="1" applyBorder="1" applyAlignment="1">
      <alignment horizontal="center"/>
    </xf>
    <xf numFmtId="0" fontId="4" fillId="0" borderId="24" xfId="3098" applyBorder="1" applyAlignment="1">
      <alignment horizontal="center"/>
    </xf>
    <xf numFmtId="0" fontId="4" fillId="0" borderId="25" xfId="3098" applyBorder="1" applyAlignment="1">
      <alignment horizontal="center"/>
    </xf>
    <xf numFmtId="0" fontId="4" fillId="0" borderId="79" xfId="3098" applyBorder="1" applyAlignment="1">
      <alignment horizontal="center"/>
    </xf>
    <xf numFmtId="0" fontId="3" fillId="0" borderId="8" xfId="3098" applyFont="1" applyBorder="1" applyAlignment="1">
      <alignment horizontal="center" vertical="center"/>
    </xf>
    <xf numFmtId="0" fontId="3" fillId="0" borderId="9" xfId="3098" applyFont="1" applyBorder="1" applyAlignment="1">
      <alignment horizontal="center" vertical="center"/>
    </xf>
    <xf numFmtId="0" fontId="3" fillId="0" borderId="0" xfId="3098" applyFont="1" applyAlignment="1">
      <alignment horizontal="center" vertical="center"/>
    </xf>
    <xf numFmtId="0" fontId="3" fillId="0" borderId="11" xfId="3098" applyFont="1" applyBorder="1" applyAlignment="1">
      <alignment horizontal="center" vertical="center"/>
    </xf>
    <xf numFmtId="0" fontId="3" fillId="0" borderId="14" xfId="3098" applyFont="1" applyBorder="1" applyAlignment="1">
      <alignment horizontal="center" vertical="center"/>
    </xf>
    <xf numFmtId="0" fontId="3" fillId="0" borderId="121" xfId="3098" applyFont="1" applyBorder="1" applyAlignment="1">
      <alignment horizontal="center" vertical="center"/>
    </xf>
    <xf numFmtId="0" fontId="3" fillId="0" borderId="99" xfId="3098" applyFont="1" applyBorder="1" applyAlignment="1">
      <alignment horizontal="center" vertical="center"/>
    </xf>
    <xf numFmtId="0" fontId="3" fillId="0" borderId="141" xfId="3098" applyFont="1" applyBorder="1" applyAlignment="1">
      <alignment horizontal="center" vertical="center"/>
    </xf>
    <xf numFmtId="0" fontId="3" fillId="0" borderId="107" xfId="3098" applyFont="1" applyBorder="1" applyAlignment="1">
      <alignment horizontal="center" vertical="center"/>
    </xf>
    <xf numFmtId="0" fontId="3" fillId="0" borderId="122" xfId="3098" applyFont="1" applyBorder="1" applyAlignment="1">
      <alignment horizontal="center" vertical="center"/>
    </xf>
    <xf numFmtId="0" fontId="3" fillId="0" borderId="101" xfId="3098" applyFont="1" applyBorder="1" applyAlignment="1">
      <alignment horizontal="center" vertical="center"/>
    </xf>
    <xf numFmtId="0" fontId="3" fillId="0" borderId="142" xfId="3098" applyFont="1" applyBorder="1" applyAlignment="1">
      <alignment horizontal="center" vertical="center"/>
    </xf>
    <xf numFmtId="0" fontId="3" fillId="0" borderId="100" xfId="3098" applyFont="1" applyBorder="1" applyAlignment="1">
      <alignment horizontal="center" vertical="center"/>
    </xf>
    <xf numFmtId="0" fontId="3" fillId="0" borderId="143" xfId="3098" applyFont="1" applyBorder="1" applyAlignment="1">
      <alignment horizontal="center"/>
    </xf>
    <xf numFmtId="0" fontId="3" fillId="0" borderId="0" xfId="3098" applyFont="1" applyAlignment="1">
      <alignment horizontal="center"/>
    </xf>
    <xf numFmtId="0" fontId="3" fillId="0" borderId="11" xfId="3098" applyFont="1" applyBorder="1" applyAlignment="1">
      <alignment horizontal="center"/>
    </xf>
    <xf numFmtId="0" fontId="3" fillId="0" borderId="24" xfId="3098" applyFont="1" applyBorder="1" applyAlignment="1">
      <alignment horizontal="center"/>
    </xf>
    <xf numFmtId="0" fontId="3" fillId="0" borderId="25" xfId="3098" applyFont="1" applyBorder="1" applyAlignment="1">
      <alignment horizontal="center"/>
    </xf>
    <xf numFmtId="0" fontId="3" fillId="0" borderId="79" xfId="3098" applyFont="1" applyBorder="1" applyAlignment="1">
      <alignment horizontal="center"/>
    </xf>
    <xf numFmtId="0" fontId="3" fillId="0" borderId="15" xfId="3098" applyFont="1" applyBorder="1" applyAlignment="1">
      <alignment horizontal="center"/>
    </xf>
    <xf numFmtId="0" fontId="3" fillId="0" borderId="8" xfId="3098" applyFont="1" applyBorder="1" applyAlignment="1">
      <alignment horizontal="center"/>
    </xf>
    <xf numFmtId="0" fontId="3" fillId="0" borderId="9" xfId="3098" applyFont="1" applyBorder="1" applyAlignment="1">
      <alignment horizontal="center"/>
    </xf>
    <xf numFmtId="0" fontId="3" fillId="0" borderId="144" xfId="3098" applyFont="1" applyBorder="1" applyAlignment="1">
      <alignment horizontal="center" vertical="center"/>
    </xf>
    <xf numFmtId="0" fontId="3" fillId="0" borderId="146" xfId="3098" applyFont="1" applyBorder="1" applyAlignment="1">
      <alignment horizontal="center" vertical="center"/>
    </xf>
    <xf numFmtId="0" fontId="3" fillId="0" borderId="141" xfId="3098" applyFont="1" applyBorder="1" applyAlignment="1">
      <alignment horizontal="center"/>
    </xf>
    <xf numFmtId="0" fontId="3" fillId="0" borderId="122" xfId="3098" applyFont="1" applyBorder="1" applyAlignment="1">
      <alignment horizontal="center"/>
    </xf>
    <xf numFmtId="0" fontId="4" fillId="0" borderId="148" xfId="3098" applyBorder="1" applyAlignment="1">
      <alignment horizontal="center"/>
    </xf>
    <xf numFmtId="0" fontId="4" fillId="0" borderId="130" xfId="3098" applyBorder="1" applyAlignment="1">
      <alignment horizontal="center" vertical="center"/>
    </xf>
    <xf numFmtId="0" fontId="4" fillId="0" borderId="93" xfId="3098" applyBorder="1" applyAlignment="1">
      <alignment horizontal="center" vertical="center"/>
    </xf>
    <xf numFmtId="0" fontId="4" fillId="0" borderId="129" xfId="3098" applyBorder="1" applyAlignment="1">
      <alignment horizontal="center" vertical="center"/>
    </xf>
    <xf numFmtId="0" fontId="4" fillId="17" borderId="130" xfId="3098" applyFill="1" applyBorder="1" applyAlignment="1" applyProtection="1">
      <alignment horizontal="center" vertical="center"/>
      <protection locked="0"/>
    </xf>
    <xf numFmtId="0" fontId="4" fillId="17" borderId="93" xfId="3098" applyFill="1" applyBorder="1" applyAlignment="1" applyProtection="1">
      <alignment horizontal="center" vertical="center"/>
      <protection locked="0"/>
    </xf>
    <xf numFmtId="0" fontId="4" fillId="17" borderId="129" xfId="3098" applyFill="1" applyBorder="1" applyAlignment="1" applyProtection="1">
      <alignment horizontal="center" vertical="center"/>
      <protection locked="0"/>
    </xf>
    <xf numFmtId="0" fontId="4" fillId="17" borderId="131" xfId="3098" applyFill="1" applyBorder="1" applyAlignment="1" applyProtection="1">
      <alignment horizontal="center" vertical="center"/>
      <protection locked="0"/>
    </xf>
    <xf numFmtId="0" fontId="4" fillId="17" borderId="139" xfId="3098" applyFill="1" applyBorder="1" applyAlignment="1" applyProtection="1">
      <alignment horizontal="center" vertical="center"/>
      <protection locked="0"/>
    </xf>
    <xf numFmtId="0" fontId="0" fillId="17" borderId="119" xfId="0" applyFill="1" applyBorder="1" applyAlignment="1" applyProtection="1">
      <alignment horizontal="center" vertical="center"/>
      <protection locked="0"/>
    </xf>
    <xf numFmtId="0" fontId="4" fillId="0" borderId="137" xfId="3098" applyBorder="1" applyAlignment="1">
      <alignment horizontal="center" vertical="center"/>
    </xf>
    <xf numFmtId="0" fontId="4" fillId="0" borderId="124" xfId="3098" applyBorder="1" applyAlignment="1">
      <alignment horizontal="center" vertical="center"/>
    </xf>
    <xf numFmtId="0" fontId="4" fillId="0" borderId="136" xfId="3098" applyBorder="1" applyAlignment="1">
      <alignment horizontal="center" vertical="center"/>
    </xf>
    <xf numFmtId="0" fontId="4" fillId="17" borderId="137" xfId="3098" applyFill="1" applyBorder="1" applyAlignment="1" applyProtection="1">
      <alignment horizontal="center" vertical="center"/>
      <protection locked="0"/>
    </xf>
    <xf numFmtId="0" fontId="4" fillId="17" borderId="124" xfId="3098" applyFill="1" applyBorder="1" applyAlignment="1" applyProtection="1">
      <alignment horizontal="center" vertical="center"/>
      <protection locked="0"/>
    </xf>
    <xf numFmtId="0" fontId="4" fillId="17" borderId="136" xfId="3098" applyFill="1" applyBorder="1" applyAlignment="1" applyProtection="1">
      <alignment horizontal="center" vertical="center"/>
      <protection locked="0"/>
    </xf>
    <xf numFmtId="0" fontId="4" fillId="17" borderId="126" xfId="3098" applyFill="1" applyBorder="1" applyAlignment="1" applyProtection="1">
      <alignment horizontal="center" vertical="center"/>
      <protection locked="0"/>
    </xf>
    <xf numFmtId="0" fontId="4" fillId="17" borderId="140" xfId="3098" applyFill="1" applyBorder="1" applyAlignment="1" applyProtection="1">
      <alignment horizontal="center" vertical="center"/>
      <protection locked="0"/>
    </xf>
    <xf numFmtId="0" fontId="0" fillId="17" borderId="118" xfId="0" applyFill="1" applyBorder="1" applyAlignment="1" applyProtection="1">
      <alignment horizontal="center" vertical="center"/>
      <protection locked="0"/>
    </xf>
    <xf numFmtId="0" fontId="4" fillId="0" borderId="173" xfId="3098" applyBorder="1" applyAlignment="1">
      <alignment vertical="center"/>
    </xf>
    <xf numFmtId="0" fontId="4" fillId="0" borderId="3" xfId="3098" applyBorder="1" applyAlignment="1">
      <alignment vertical="center"/>
    </xf>
    <xf numFmtId="0" fontId="4" fillId="0" borderId="174" xfId="3098" applyBorder="1" applyAlignment="1">
      <alignment vertical="center"/>
    </xf>
    <xf numFmtId="0" fontId="4" fillId="0" borderId="173" xfId="3098" applyBorder="1" applyAlignment="1">
      <alignment horizontal="center" vertical="center"/>
    </xf>
    <xf numFmtId="0" fontId="4" fillId="0" borderId="3" xfId="3098" applyBorder="1" applyAlignment="1">
      <alignment horizontal="center" vertical="center"/>
    </xf>
    <xf numFmtId="0" fontId="4" fillId="0" borderId="174" xfId="3098" applyBorder="1" applyAlignment="1">
      <alignment horizontal="center" vertical="center"/>
    </xf>
    <xf numFmtId="0" fontId="4" fillId="0" borderId="175" xfId="3098" applyBorder="1" applyAlignment="1">
      <alignment horizontal="center" vertical="center"/>
    </xf>
    <xf numFmtId="0" fontId="4" fillId="0" borderId="175" xfId="3098" applyBorder="1" applyAlignment="1">
      <alignment horizontal="center" vertical="center" wrapText="1"/>
    </xf>
    <xf numFmtId="0" fontId="4" fillId="0" borderId="176" xfId="3098" applyBorder="1" applyAlignment="1">
      <alignment horizontal="center" vertical="center" wrapText="1"/>
    </xf>
    <xf numFmtId="0" fontId="1" fillId="0" borderId="0" xfId="3098" applyFont="1" applyAlignment="1">
      <alignment horizontal="left" vertical="center"/>
    </xf>
    <xf numFmtId="0" fontId="42" fillId="0" borderId="0" xfId="3098" applyFont="1" applyAlignment="1" applyProtection="1">
      <alignment horizontal="left" wrapText="1"/>
      <protection hidden="1"/>
    </xf>
    <xf numFmtId="0" fontId="4" fillId="0" borderId="169" xfId="3098" applyBorder="1" applyAlignment="1">
      <alignment horizontal="center" vertical="center"/>
    </xf>
    <xf numFmtId="0" fontId="4" fillId="0" borderId="8" xfId="3098" applyBorder="1" applyAlignment="1">
      <alignment horizontal="center" vertical="center"/>
    </xf>
    <xf numFmtId="0" fontId="4" fillId="0" borderId="170" xfId="3098" applyBorder="1" applyAlignment="1">
      <alignment horizontal="center" vertical="center"/>
    </xf>
    <xf numFmtId="0" fontId="4" fillId="0" borderId="177" xfId="3098" applyBorder="1" applyAlignment="1">
      <alignment horizontal="center" vertical="center"/>
    </xf>
    <xf numFmtId="0" fontId="4" fillId="0" borderId="36" xfId="3098" applyBorder="1" applyAlignment="1">
      <alignment horizontal="center" vertical="center"/>
    </xf>
    <xf numFmtId="0" fontId="4" fillId="0" borderId="178" xfId="3098" applyBorder="1" applyAlignment="1">
      <alignment horizontal="center" vertical="center"/>
    </xf>
    <xf numFmtId="0" fontId="4" fillId="0" borderId="171" xfId="3098" applyBorder="1" applyAlignment="1" applyProtection="1">
      <alignment horizontal="center" vertical="center"/>
      <protection hidden="1"/>
    </xf>
    <xf numFmtId="0" fontId="4" fillId="0" borderId="172" xfId="3098" applyBorder="1" applyAlignment="1" applyProtection="1">
      <alignment horizontal="center" vertical="center"/>
      <protection hidden="1"/>
    </xf>
    <xf numFmtId="0" fontId="4" fillId="0" borderId="0" xfId="3098" applyBorder="1" applyAlignment="1">
      <alignment horizontal="center" vertical="center" textRotation="90" wrapText="1"/>
    </xf>
    <xf numFmtId="0" fontId="4" fillId="0" borderId="10" xfId="3098" applyBorder="1" applyAlignment="1">
      <alignment horizontal="center" vertical="center" textRotation="90" wrapText="1"/>
    </xf>
    <xf numFmtId="0" fontId="0" fillId="17" borderId="131" xfId="0" applyFill="1" applyBorder="1" applyAlignment="1" applyProtection="1">
      <alignment horizontal="center" vertical="center"/>
      <protection locked="0"/>
    </xf>
    <xf numFmtId="0" fontId="0" fillId="17" borderId="179" xfId="0" applyFill="1" applyBorder="1" applyAlignment="1" applyProtection="1">
      <alignment horizontal="center" vertical="center"/>
      <protection locked="0"/>
    </xf>
    <xf numFmtId="0" fontId="0" fillId="17" borderId="126" xfId="0" applyFill="1" applyBorder="1" applyAlignment="1" applyProtection="1">
      <alignment horizontal="center" vertical="center"/>
      <protection locked="0"/>
    </xf>
    <xf numFmtId="0" fontId="0" fillId="17" borderId="138" xfId="0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center" wrapText="1"/>
    </xf>
    <xf numFmtId="0" fontId="10" fillId="0" borderId="11" xfId="0" applyFont="1" applyBorder="1" applyAlignment="1">
      <alignment horizontal="center" wrapText="1"/>
    </xf>
    <xf numFmtId="0" fontId="10" fillId="0" borderId="10" xfId="0" applyFont="1" applyBorder="1" applyAlignment="1">
      <alignment horizontal="left" vertical="top" wrapText="1"/>
    </xf>
    <xf numFmtId="0" fontId="10" fillId="0" borderId="0" xfId="0" applyFont="1" applyAlignment="1">
      <alignment horizontal="left" vertical="top"/>
    </xf>
    <xf numFmtId="0" fontId="10" fillId="0" borderId="11" xfId="0" applyFont="1" applyBorder="1" applyAlignment="1">
      <alignment horizontal="left" vertical="top"/>
    </xf>
    <xf numFmtId="0" fontId="10" fillId="0" borderId="10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wrapText="1"/>
    </xf>
    <xf numFmtId="0" fontId="10" fillId="0" borderId="11" xfId="0" applyFont="1" applyFill="1" applyBorder="1" applyAlignment="1">
      <alignment horizontal="center" wrapText="1"/>
    </xf>
    <xf numFmtId="0" fontId="10" fillId="0" borderId="10" xfId="0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horizontal="left" vertical="top"/>
    </xf>
    <xf numFmtId="0" fontId="10" fillId="0" borderId="11" xfId="0" applyFont="1" applyFill="1" applyBorder="1" applyAlignment="1">
      <alignment horizontal="left" vertical="top"/>
    </xf>
    <xf numFmtId="0" fontId="10" fillId="0" borderId="0" xfId="0" applyFont="1" applyFill="1" applyAlignment="1">
      <alignment horizontal="center" wrapText="1"/>
    </xf>
    <xf numFmtId="0" fontId="33" fillId="21" borderId="43" xfId="3098" applyFont="1" applyFill="1" applyBorder="1" applyAlignment="1" applyProtection="1">
      <alignment horizontal="center" vertical="center"/>
      <protection hidden="1"/>
    </xf>
    <xf numFmtId="0" fontId="33" fillId="21" borderId="7" xfId="3098" applyFont="1" applyFill="1" applyBorder="1" applyAlignment="1" applyProtection="1">
      <alignment horizontal="center" vertical="center"/>
      <protection hidden="1"/>
    </xf>
    <xf numFmtId="0" fontId="33" fillId="21" borderId="42" xfId="3098" applyFont="1" applyFill="1" applyBorder="1" applyAlignment="1" applyProtection="1">
      <alignment horizontal="center" vertical="center"/>
      <protection hidden="1"/>
    </xf>
    <xf numFmtId="0" fontId="33" fillId="21" borderId="43" xfId="3098" applyFont="1" applyFill="1" applyBorder="1" applyAlignment="1" applyProtection="1">
      <alignment horizontal="center"/>
      <protection hidden="1"/>
    </xf>
    <xf numFmtId="0" fontId="33" fillId="21" borderId="7" xfId="3098" applyFont="1" applyFill="1" applyBorder="1" applyAlignment="1" applyProtection="1">
      <alignment horizontal="center"/>
      <protection hidden="1"/>
    </xf>
    <xf numFmtId="0" fontId="33" fillId="21" borderId="42" xfId="3098" applyFont="1" applyFill="1" applyBorder="1" applyAlignment="1" applyProtection="1">
      <alignment horizontal="center"/>
      <protection hidden="1"/>
    </xf>
    <xf numFmtId="0" fontId="10" fillId="21" borderId="43" xfId="3098" applyFont="1" applyFill="1" applyBorder="1" applyAlignment="1">
      <alignment horizontal="center"/>
    </xf>
    <xf numFmtId="0" fontId="10" fillId="21" borderId="42" xfId="3098" applyFont="1" applyFill="1" applyBorder="1" applyAlignment="1">
      <alignment horizontal="center"/>
    </xf>
    <xf numFmtId="0" fontId="71" fillId="0" borderId="43" xfId="3098" applyFont="1" applyBorder="1" applyAlignment="1">
      <alignment horizontal="center"/>
    </xf>
    <xf numFmtId="0" fontId="71" fillId="0" borderId="7" xfId="3098" applyFont="1" applyBorder="1" applyAlignment="1">
      <alignment horizontal="center"/>
    </xf>
    <xf numFmtId="0" fontId="71" fillId="0" borderId="42" xfId="3098" applyFont="1" applyBorder="1" applyAlignment="1">
      <alignment horizontal="center"/>
    </xf>
    <xf numFmtId="0" fontId="33" fillId="21" borderId="43" xfId="3098" applyFont="1" applyFill="1" applyBorder="1" applyAlignment="1">
      <alignment horizontal="left" vertical="center"/>
    </xf>
    <xf numFmtId="0" fontId="33" fillId="21" borderId="42" xfId="3098" applyFont="1" applyFill="1" applyBorder="1" applyAlignment="1">
      <alignment horizontal="left" vertical="center"/>
    </xf>
    <xf numFmtId="0" fontId="4" fillId="0" borderId="0" xfId="3098" applyAlignment="1">
      <alignment horizontal="center"/>
    </xf>
    <xf numFmtId="1" fontId="75" fillId="0" borderId="29" xfId="3098" applyNumberFormat="1" applyFont="1" applyBorder="1" applyAlignment="1">
      <alignment horizontal="center" vertical="center"/>
    </xf>
    <xf numFmtId="0" fontId="71" fillId="18" borderId="0" xfId="3098" applyFont="1" applyFill="1" applyAlignment="1">
      <alignment horizontal="center"/>
    </xf>
    <xf numFmtId="0" fontId="75" fillId="0" borderId="29" xfId="3098" applyFont="1" applyBorder="1" applyAlignment="1">
      <alignment horizontal="center"/>
    </xf>
    <xf numFmtId="0" fontId="71" fillId="0" borderId="0" xfId="3098" applyFont="1" applyAlignment="1">
      <alignment horizontal="center"/>
    </xf>
  </cellXfs>
  <cellStyles count="3102">
    <cellStyle name="Link 2" xfId="3100" xr:uid="{41D4AEB8-61A0-42EA-8589-56F9FA3217E4}"/>
    <cellStyle name="Prozent" xfId="1" builtinId="5"/>
    <cellStyle name="Prozent 2" xfId="8" xr:uid="{00000000-0005-0000-0000-000001000000}"/>
    <cellStyle name="Prozent 2 2" xfId="6" xr:uid="{00000000-0005-0000-0000-000002000000}"/>
    <cellStyle name="Prozent 3" xfId="10" xr:uid="{00000000-0005-0000-0000-000003000000}"/>
    <cellStyle name="Prozent 4" xfId="11" xr:uid="{00000000-0005-0000-0000-000004000000}"/>
    <cellStyle name="Prozent 4 10" xfId="12" xr:uid="{00000000-0005-0000-0000-000005000000}"/>
    <cellStyle name="Prozent 4 10 2" xfId="1213" xr:uid="{00000000-0005-0000-0000-000006000000}"/>
    <cellStyle name="Prozent 4 11" xfId="13" xr:uid="{00000000-0005-0000-0000-000007000000}"/>
    <cellStyle name="Prozent 4 11 2" xfId="1214" xr:uid="{00000000-0005-0000-0000-000008000000}"/>
    <cellStyle name="Prozent 4 12" xfId="14" xr:uid="{00000000-0005-0000-0000-000009000000}"/>
    <cellStyle name="Prozent 4 12 2" xfId="1215" xr:uid="{00000000-0005-0000-0000-00000A000000}"/>
    <cellStyle name="Prozent 4 13" xfId="1216" xr:uid="{00000000-0005-0000-0000-00000B000000}"/>
    <cellStyle name="Prozent 4 14" xfId="1217" xr:uid="{00000000-0005-0000-0000-00000C000000}"/>
    <cellStyle name="Prozent 4 2" xfId="15" xr:uid="{00000000-0005-0000-0000-00000D000000}"/>
    <cellStyle name="Prozent 4 2 10" xfId="16" xr:uid="{00000000-0005-0000-0000-00000E000000}"/>
    <cellStyle name="Prozent 4 2 10 2" xfId="1218" xr:uid="{00000000-0005-0000-0000-00000F000000}"/>
    <cellStyle name="Prozent 4 2 11" xfId="17" xr:uid="{00000000-0005-0000-0000-000010000000}"/>
    <cellStyle name="Prozent 4 2 11 2" xfId="1219" xr:uid="{00000000-0005-0000-0000-000011000000}"/>
    <cellStyle name="Prozent 4 2 12" xfId="1220" xr:uid="{00000000-0005-0000-0000-000012000000}"/>
    <cellStyle name="Prozent 4 2 13" xfId="1221" xr:uid="{00000000-0005-0000-0000-000013000000}"/>
    <cellStyle name="Prozent 4 2 2" xfId="18" xr:uid="{00000000-0005-0000-0000-000014000000}"/>
    <cellStyle name="Prozent 4 2 2 2" xfId="19" xr:uid="{00000000-0005-0000-0000-000015000000}"/>
    <cellStyle name="Prozent 4 2 2 2 2" xfId="20" xr:uid="{00000000-0005-0000-0000-000016000000}"/>
    <cellStyle name="Prozent 4 2 2 2 2 2" xfId="21" xr:uid="{00000000-0005-0000-0000-000017000000}"/>
    <cellStyle name="Prozent 4 2 2 2 2 2 2" xfId="1222" xr:uid="{00000000-0005-0000-0000-000018000000}"/>
    <cellStyle name="Prozent 4 2 2 2 2 3" xfId="1223" xr:uid="{00000000-0005-0000-0000-000019000000}"/>
    <cellStyle name="Prozent 4 2 2 2 2 4" xfId="1224" xr:uid="{00000000-0005-0000-0000-00001A000000}"/>
    <cellStyle name="Prozent 4 2 2 2 3" xfId="22" xr:uid="{00000000-0005-0000-0000-00001B000000}"/>
    <cellStyle name="Prozent 4 2 2 2 3 2" xfId="1225" xr:uid="{00000000-0005-0000-0000-00001C000000}"/>
    <cellStyle name="Prozent 4 2 2 2 3 3" xfId="1226" xr:uid="{00000000-0005-0000-0000-00001D000000}"/>
    <cellStyle name="Prozent 4 2 2 2 4" xfId="23" xr:uid="{00000000-0005-0000-0000-00001E000000}"/>
    <cellStyle name="Prozent 4 2 2 2 4 2" xfId="1227" xr:uid="{00000000-0005-0000-0000-00001F000000}"/>
    <cellStyle name="Prozent 4 2 2 2 5" xfId="1228" xr:uid="{00000000-0005-0000-0000-000020000000}"/>
    <cellStyle name="Prozent 4 2 2 2 6" xfId="1229" xr:uid="{00000000-0005-0000-0000-000021000000}"/>
    <cellStyle name="Prozent 4 2 2 3" xfId="24" xr:uid="{00000000-0005-0000-0000-000022000000}"/>
    <cellStyle name="Prozent 4 2 2 3 2" xfId="25" xr:uid="{00000000-0005-0000-0000-000023000000}"/>
    <cellStyle name="Prozent 4 2 2 3 2 2" xfId="1230" xr:uid="{00000000-0005-0000-0000-000024000000}"/>
    <cellStyle name="Prozent 4 2 2 3 2 3" xfId="1231" xr:uid="{00000000-0005-0000-0000-000025000000}"/>
    <cellStyle name="Prozent 4 2 2 3 3" xfId="26" xr:uid="{00000000-0005-0000-0000-000026000000}"/>
    <cellStyle name="Prozent 4 2 2 3 3 2" xfId="1232" xr:uid="{00000000-0005-0000-0000-000027000000}"/>
    <cellStyle name="Prozent 4 2 2 3 4" xfId="1233" xr:uid="{00000000-0005-0000-0000-000028000000}"/>
    <cellStyle name="Prozent 4 2 2 3 5" xfId="1234" xr:uid="{00000000-0005-0000-0000-000029000000}"/>
    <cellStyle name="Prozent 4 2 2 4" xfId="27" xr:uid="{00000000-0005-0000-0000-00002A000000}"/>
    <cellStyle name="Prozent 4 2 2 4 2" xfId="28" xr:uid="{00000000-0005-0000-0000-00002B000000}"/>
    <cellStyle name="Prozent 4 2 2 4 2 2" xfId="1235" xr:uid="{00000000-0005-0000-0000-00002C000000}"/>
    <cellStyle name="Prozent 4 2 2 4 3" xfId="1236" xr:uid="{00000000-0005-0000-0000-00002D000000}"/>
    <cellStyle name="Prozent 4 2 2 4 4" xfId="1237" xr:uid="{00000000-0005-0000-0000-00002E000000}"/>
    <cellStyle name="Prozent 4 2 2 5" xfId="29" xr:uid="{00000000-0005-0000-0000-00002F000000}"/>
    <cellStyle name="Prozent 4 2 2 5 2" xfId="1238" xr:uid="{00000000-0005-0000-0000-000030000000}"/>
    <cellStyle name="Prozent 4 2 2 5 3" xfId="1239" xr:uid="{00000000-0005-0000-0000-000031000000}"/>
    <cellStyle name="Prozent 4 2 2 6" xfId="30" xr:uid="{00000000-0005-0000-0000-000032000000}"/>
    <cellStyle name="Prozent 4 2 2 6 2" xfId="1240" xr:uid="{00000000-0005-0000-0000-000033000000}"/>
    <cellStyle name="Prozent 4 2 2 7" xfId="31" xr:uid="{00000000-0005-0000-0000-000034000000}"/>
    <cellStyle name="Prozent 4 2 2 7 2" xfId="1241" xr:uid="{00000000-0005-0000-0000-000035000000}"/>
    <cellStyle name="Prozent 4 2 2 8" xfId="1242" xr:uid="{00000000-0005-0000-0000-000036000000}"/>
    <cellStyle name="Prozent 4 2 2 9" xfId="1243" xr:uid="{00000000-0005-0000-0000-000037000000}"/>
    <cellStyle name="Prozent 4 2 3" xfId="32" xr:uid="{00000000-0005-0000-0000-000038000000}"/>
    <cellStyle name="Prozent 4 2 3 2" xfId="33" xr:uid="{00000000-0005-0000-0000-000039000000}"/>
    <cellStyle name="Prozent 4 2 3 2 2" xfId="34" xr:uid="{00000000-0005-0000-0000-00003A000000}"/>
    <cellStyle name="Prozent 4 2 3 2 2 2" xfId="35" xr:uid="{00000000-0005-0000-0000-00003B000000}"/>
    <cellStyle name="Prozent 4 2 3 2 2 2 2" xfId="1244" xr:uid="{00000000-0005-0000-0000-00003C000000}"/>
    <cellStyle name="Prozent 4 2 3 2 2 3" xfId="1245" xr:uid="{00000000-0005-0000-0000-00003D000000}"/>
    <cellStyle name="Prozent 4 2 3 2 2 4" xfId="1246" xr:uid="{00000000-0005-0000-0000-00003E000000}"/>
    <cellStyle name="Prozent 4 2 3 2 3" xfId="36" xr:uid="{00000000-0005-0000-0000-00003F000000}"/>
    <cellStyle name="Prozent 4 2 3 2 3 2" xfId="1247" xr:uid="{00000000-0005-0000-0000-000040000000}"/>
    <cellStyle name="Prozent 4 2 3 2 3 3" xfId="1248" xr:uid="{00000000-0005-0000-0000-000041000000}"/>
    <cellStyle name="Prozent 4 2 3 2 4" xfId="37" xr:uid="{00000000-0005-0000-0000-000042000000}"/>
    <cellStyle name="Prozent 4 2 3 2 4 2" xfId="1249" xr:uid="{00000000-0005-0000-0000-000043000000}"/>
    <cellStyle name="Prozent 4 2 3 2 5" xfId="1250" xr:uid="{00000000-0005-0000-0000-000044000000}"/>
    <cellStyle name="Prozent 4 2 3 2 6" xfId="1251" xr:uid="{00000000-0005-0000-0000-000045000000}"/>
    <cellStyle name="Prozent 4 2 3 3" xfId="38" xr:uid="{00000000-0005-0000-0000-000046000000}"/>
    <cellStyle name="Prozent 4 2 3 3 2" xfId="39" xr:uid="{00000000-0005-0000-0000-000047000000}"/>
    <cellStyle name="Prozent 4 2 3 3 2 2" xfId="1252" xr:uid="{00000000-0005-0000-0000-000048000000}"/>
    <cellStyle name="Prozent 4 2 3 3 2 3" xfId="1253" xr:uid="{00000000-0005-0000-0000-000049000000}"/>
    <cellStyle name="Prozent 4 2 3 3 3" xfId="40" xr:uid="{00000000-0005-0000-0000-00004A000000}"/>
    <cellStyle name="Prozent 4 2 3 3 3 2" xfId="1254" xr:uid="{00000000-0005-0000-0000-00004B000000}"/>
    <cellStyle name="Prozent 4 2 3 3 4" xfId="1255" xr:uid="{00000000-0005-0000-0000-00004C000000}"/>
    <cellStyle name="Prozent 4 2 3 3 5" xfId="1256" xr:uid="{00000000-0005-0000-0000-00004D000000}"/>
    <cellStyle name="Prozent 4 2 3 4" xfId="41" xr:uid="{00000000-0005-0000-0000-00004E000000}"/>
    <cellStyle name="Prozent 4 2 3 4 2" xfId="42" xr:uid="{00000000-0005-0000-0000-00004F000000}"/>
    <cellStyle name="Prozent 4 2 3 4 2 2" xfId="1257" xr:uid="{00000000-0005-0000-0000-000050000000}"/>
    <cellStyle name="Prozent 4 2 3 4 3" xfId="1258" xr:uid="{00000000-0005-0000-0000-000051000000}"/>
    <cellStyle name="Prozent 4 2 3 4 4" xfId="1259" xr:uid="{00000000-0005-0000-0000-000052000000}"/>
    <cellStyle name="Prozent 4 2 3 5" xfId="43" xr:uid="{00000000-0005-0000-0000-000053000000}"/>
    <cellStyle name="Prozent 4 2 3 5 2" xfId="1260" xr:uid="{00000000-0005-0000-0000-000054000000}"/>
    <cellStyle name="Prozent 4 2 3 5 3" xfId="1261" xr:uid="{00000000-0005-0000-0000-000055000000}"/>
    <cellStyle name="Prozent 4 2 3 6" xfId="44" xr:uid="{00000000-0005-0000-0000-000056000000}"/>
    <cellStyle name="Prozent 4 2 3 6 2" xfId="1262" xr:uid="{00000000-0005-0000-0000-000057000000}"/>
    <cellStyle name="Prozent 4 2 3 7" xfId="45" xr:uid="{00000000-0005-0000-0000-000058000000}"/>
    <cellStyle name="Prozent 4 2 3 7 2" xfId="1263" xr:uid="{00000000-0005-0000-0000-000059000000}"/>
    <cellStyle name="Prozent 4 2 3 8" xfId="1264" xr:uid="{00000000-0005-0000-0000-00005A000000}"/>
    <cellStyle name="Prozent 4 2 3 9" xfId="1265" xr:uid="{00000000-0005-0000-0000-00005B000000}"/>
    <cellStyle name="Prozent 4 2 4" xfId="46" xr:uid="{00000000-0005-0000-0000-00005C000000}"/>
    <cellStyle name="Prozent 4 2 4 2" xfId="47" xr:uid="{00000000-0005-0000-0000-00005D000000}"/>
    <cellStyle name="Prozent 4 2 4 2 2" xfId="48" xr:uid="{00000000-0005-0000-0000-00005E000000}"/>
    <cellStyle name="Prozent 4 2 4 2 2 2" xfId="1266" xr:uid="{00000000-0005-0000-0000-00005F000000}"/>
    <cellStyle name="Prozent 4 2 4 2 2 3" xfId="1267" xr:uid="{00000000-0005-0000-0000-000060000000}"/>
    <cellStyle name="Prozent 4 2 4 2 3" xfId="49" xr:uid="{00000000-0005-0000-0000-000061000000}"/>
    <cellStyle name="Prozent 4 2 4 2 3 2" xfId="1268" xr:uid="{00000000-0005-0000-0000-000062000000}"/>
    <cellStyle name="Prozent 4 2 4 2 4" xfId="1269" xr:uid="{00000000-0005-0000-0000-000063000000}"/>
    <cellStyle name="Prozent 4 2 4 2 5" xfId="1270" xr:uid="{00000000-0005-0000-0000-000064000000}"/>
    <cellStyle name="Prozent 4 2 4 3" xfId="50" xr:uid="{00000000-0005-0000-0000-000065000000}"/>
    <cellStyle name="Prozent 4 2 4 3 2" xfId="51" xr:uid="{00000000-0005-0000-0000-000066000000}"/>
    <cellStyle name="Prozent 4 2 4 3 2 2" xfId="1271" xr:uid="{00000000-0005-0000-0000-000067000000}"/>
    <cellStyle name="Prozent 4 2 4 3 3" xfId="1272" xr:uid="{00000000-0005-0000-0000-000068000000}"/>
    <cellStyle name="Prozent 4 2 4 3 4" xfId="1273" xr:uid="{00000000-0005-0000-0000-000069000000}"/>
    <cellStyle name="Prozent 4 2 4 4" xfId="52" xr:uid="{00000000-0005-0000-0000-00006A000000}"/>
    <cellStyle name="Prozent 4 2 4 4 2" xfId="1274" xr:uid="{00000000-0005-0000-0000-00006B000000}"/>
    <cellStyle name="Prozent 4 2 4 4 3" xfId="1275" xr:uid="{00000000-0005-0000-0000-00006C000000}"/>
    <cellStyle name="Prozent 4 2 4 5" xfId="53" xr:uid="{00000000-0005-0000-0000-00006D000000}"/>
    <cellStyle name="Prozent 4 2 4 5 2" xfId="1276" xr:uid="{00000000-0005-0000-0000-00006E000000}"/>
    <cellStyle name="Prozent 4 2 4 6" xfId="1277" xr:uid="{00000000-0005-0000-0000-00006F000000}"/>
    <cellStyle name="Prozent 4 2 4 7" xfId="1278" xr:uid="{00000000-0005-0000-0000-000070000000}"/>
    <cellStyle name="Prozent 4 2 5" xfId="54" xr:uid="{00000000-0005-0000-0000-000071000000}"/>
    <cellStyle name="Prozent 4 2 5 2" xfId="55" xr:uid="{00000000-0005-0000-0000-000072000000}"/>
    <cellStyle name="Prozent 4 2 5 2 2" xfId="1279" xr:uid="{00000000-0005-0000-0000-000073000000}"/>
    <cellStyle name="Prozent 4 2 5 2 3" xfId="1280" xr:uid="{00000000-0005-0000-0000-000074000000}"/>
    <cellStyle name="Prozent 4 2 5 3" xfId="56" xr:uid="{00000000-0005-0000-0000-000075000000}"/>
    <cellStyle name="Prozent 4 2 5 3 2" xfId="1281" xr:uid="{00000000-0005-0000-0000-000076000000}"/>
    <cellStyle name="Prozent 4 2 5 4" xfId="1282" xr:uid="{00000000-0005-0000-0000-000077000000}"/>
    <cellStyle name="Prozent 4 2 5 5" xfId="1283" xr:uid="{00000000-0005-0000-0000-000078000000}"/>
    <cellStyle name="Prozent 4 2 6" xfId="57" xr:uid="{00000000-0005-0000-0000-000079000000}"/>
    <cellStyle name="Prozent 4 2 6 2" xfId="58" xr:uid="{00000000-0005-0000-0000-00007A000000}"/>
    <cellStyle name="Prozent 4 2 6 2 2" xfId="1284" xr:uid="{00000000-0005-0000-0000-00007B000000}"/>
    <cellStyle name="Prozent 4 2 6 3" xfId="1285" xr:uid="{00000000-0005-0000-0000-00007C000000}"/>
    <cellStyle name="Prozent 4 2 6 4" xfId="1286" xr:uid="{00000000-0005-0000-0000-00007D000000}"/>
    <cellStyle name="Prozent 4 2 7" xfId="59" xr:uid="{00000000-0005-0000-0000-00007E000000}"/>
    <cellStyle name="Prozent 4 2 7 2" xfId="1287" xr:uid="{00000000-0005-0000-0000-00007F000000}"/>
    <cellStyle name="Prozent 4 2 7 3" xfId="1288" xr:uid="{00000000-0005-0000-0000-000080000000}"/>
    <cellStyle name="Prozent 4 2 8" xfId="60" xr:uid="{00000000-0005-0000-0000-000081000000}"/>
    <cellStyle name="Prozent 4 2 8 2" xfId="1289" xr:uid="{00000000-0005-0000-0000-000082000000}"/>
    <cellStyle name="Prozent 4 2 8 3" xfId="1290" xr:uid="{00000000-0005-0000-0000-000083000000}"/>
    <cellStyle name="Prozent 4 2 9" xfId="61" xr:uid="{00000000-0005-0000-0000-000084000000}"/>
    <cellStyle name="Prozent 4 2 9 2" xfId="1291" xr:uid="{00000000-0005-0000-0000-000085000000}"/>
    <cellStyle name="Prozent 4 3" xfId="62" xr:uid="{00000000-0005-0000-0000-000086000000}"/>
    <cellStyle name="Prozent 4 3 2" xfId="63" xr:uid="{00000000-0005-0000-0000-000087000000}"/>
    <cellStyle name="Prozent 4 3 2 2" xfId="64" xr:uid="{00000000-0005-0000-0000-000088000000}"/>
    <cellStyle name="Prozent 4 3 2 2 2" xfId="65" xr:uid="{00000000-0005-0000-0000-000089000000}"/>
    <cellStyle name="Prozent 4 3 2 2 2 2" xfId="1292" xr:uid="{00000000-0005-0000-0000-00008A000000}"/>
    <cellStyle name="Prozent 4 3 2 2 3" xfId="1293" xr:uid="{00000000-0005-0000-0000-00008B000000}"/>
    <cellStyle name="Prozent 4 3 2 2 4" xfId="1294" xr:uid="{00000000-0005-0000-0000-00008C000000}"/>
    <cellStyle name="Prozent 4 3 2 3" xfId="66" xr:uid="{00000000-0005-0000-0000-00008D000000}"/>
    <cellStyle name="Prozent 4 3 2 3 2" xfId="1295" xr:uid="{00000000-0005-0000-0000-00008E000000}"/>
    <cellStyle name="Prozent 4 3 2 3 3" xfId="1296" xr:uid="{00000000-0005-0000-0000-00008F000000}"/>
    <cellStyle name="Prozent 4 3 2 4" xfId="67" xr:uid="{00000000-0005-0000-0000-000090000000}"/>
    <cellStyle name="Prozent 4 3 2 4 2" xfId="1297" xr:uid="{00000000-0005-0000-0000-000091000000}"/>
    <cellStyle name="Prozent 4 3 2 5" xfId="1298" xr:uid="{00000000-0005-0000-0000-000092000000}"/>
    <cellStyle name="Prozent 4 3 2 6" xfId="1299" xr:uid="{00000000-0005-0000-0000-000093000000}"/>
    <cellStyle name="Prozent 4 3 3" xfId="68" xr:uid="{00000000-0005-0000-0000-000094000000}"/>
    <cellStyle name="Prozent 4 3 3 2" xfId="69" xr:uid="{00000000-0005-0000-0000-000095000000}"/>
    <cellStyle name="Prozent 4 3 3 2 2" xfId="1300" xr:uid="{00000000-0005-0000-0000-000096000000}"/>
    <cellStyle name="Prozent 4 3 3 2 3" xfId="1301" xr:uid="{00000000-0005-0000-0000-000097000000}"/>
    <cellStyle name="Prozent 4 3 3 3" xfId="70" xr:uid="{00000000-0005-0000-0000-000098000000}"/>
    <cellStyle name="Prozent 4 3 3 3 2" xfId="1302" xr:uid="{00000000-0005-0000-0000-000099000000}"/>
    <cellStyle name="Prozent 4 3 3 4" xfId="1303" xr:uid="{00000000-0005-0000-0000-00009A000000}"/>
    <cellStyle name="Prozent 4 3 3 5" xfId="1304" xr:uid="{00000000-0005-0000-0000-00009B000000}"/>
    <cellStyle name="Prozent 4 3 4" xfId="71" xr:uid="{00000000-0005-0000-0000-00009C000000}"/>
    <cellStyle name="Prozent 4 3 4 2" xfId="72" xr:uid="{00000000-0005-0000-0000-00009D000000}"/>
    <cellStyle name="Prozent 4 3 4 2 2" xfId="1305" xr:uid="{00000000-0005-0000-0000-00009E000000}"/>
    <cellStyle name="Prozent 4 3 4 3" xfId="1306" xr:uid="{00000000-0005-0000-0000-00009F000000}"/>
    <cellStyle name="Prozent 4 3 4 4" xfId="1307" xr:uid="{00000000-0005-0000-0000-0000A0000000}"/>
    <cellStyle name="Prozent 4 3 5" xfId="73" xr:uid="{00000000-0005-0000-0000-0000A1000000}"/>
    <cellStyle name="Prozent 4 3 5 2" xfId="1308" xr:uid="{00000000-0005-0000-0000-0000A2000000}"/>
    <cellStyle name="Prozent 4 3 5 3" xfId="1309" xr:uid="{00000000-0005-0000-0000-0000A3000000}"/>
    <cellStyle name="Prozent 4 3 6" xfId="74" xr:uid="{00000000-0005-0000-0000-0000A4000000}"/>
    <cellStyle name="Prozent 4 3 6 2" xfId="1310" xr:uid="{00000000-0005-0000-0000-0000A5000000}"/>
    <cellStyle name="Prozent 4 3 7" xfId="75" xr:uid="{00000000-0005-0000-0000-0000A6000000}"/>
    <cellStyle name="Prozent 4 3 7 2" xfId="1311" xr:uid="{00000000-0005-0000-0000-0000A7000000}"/>
    <cellStyle name="Prozent 4 3 8" xfId="1312" xr:uid="{00000000-0005-0000-0000-0000A8000000}"/>
    <cellStyle name="Prozent 4 3 9" xfId="1313" xr:uid="{00000000-0005-0000-0000-0000A9000000}"/>
    <cellStyle name="Prozent 4 4" xfId="76" xr:uid="{00000000-0005-0000-0000-0000AA000000}"/>
    <cellStyle name="Prozent 4 4 2" xfId="77" xr:uid="{00000000-0005-0000-0000-0000AB000000}"/>
    <cellStyle name="Prozent 4 4 2 2" xfId="78" xr:uid="{00000000-0005-0000-0000-0000AC000000}"/>
    <cellStyle name="Prozent 4 4 2 2 2" xfId="79" xr:uid="{00000000-0005-0000-0000-0000AD000000}"/>
    <cellStyle name="Prozent 4 4 2 2 2 2" xfId="1314" xr:uid="{00000000-0005-0000-0000-0000AE000000}"/>
    <cellStyle name="Prozent 4 4 2 2 3" xfId="1315" xr:uid="{00000000-0005-0000-0000-0000AF000000}"/>
    <cellStyle name="Prozent 4 4 2 2 4" xfId="1316" xr:uid="{00000000-0005-0000-0000-0000B0000000}"/>
    <cellStyle name="Prozent 4 4 2 3" xfId="80" xr:uid="{00000000-0005-0000-0000-0000B1000000}"/>
    <cellStyle name="Prozent 4 4 2 3 2" xfId="1317" xr:uid="{00000000-0005-0000-0000-0000B2000000}"/>
    <cellStyle name="Prozent 4 4 2 3 3" xfId="1318" xr:uid="{00000000-0005-0000-0000-0000B3000000}"/>
    <cellStyle name="Prozent 4 4 2 4" xfId="81" xr:uid="{00000000-0005-0000-0000-0000B4000000}"/>
    <cellStyle name="Prozent 4 4 2 4 2" xfId="1319" xr:uid="{00000000-0005-0000-0000-0000B5000000}"/>
    <cellStyle name="Prozent 4 4 2 5" xfId="1320" xr:uid="{00000000-0005-0000-0000-0000B6000000}"/>
    <cellStyle name="Prozent 4 4 2 6" xfId="1321" xr:uid="{00000000-0005-0000-0000-0000B7000000}"/>
    <cellStyle name="Prozent 4 4 3" xfId="82" xr:uid="{00000000-0005-0000-0000-0000B8000000}"/>
    <cellStyle name="Prozent 4 4 3 2" xfId="83" xr:uid="{00000000-0005-0000-0000-0000B9000000}"/>
    <cellStyle name="Prozent 4 4 3 2 2" xfId="1322" xr:uid="{00000000-0005-0000-0000-0000BA000000}"/>
    <cellStyle name="Prozent 4 4 3 2 3" xfId="1323" xr:uid="{00000000-0005-0000-0000-0000BB000000}"/>
    <cellStyle name="Prozent 4 4 3 3" xfId="84" xr:uid="{00000000-0005-0000-0000-0000BC000000}"/>
    <cellStyle name="Prozent 4 4 3 3 2" xfId="1324" xr:uid="{00000000-0005-0000-0000-0000BD000000}"/>
    <cellStyle name="Prozent 4 4 3 4" xfId="1325" xr:uid="{00000000-0005-0000-0000-0000BE000000}"/>
    <cellStyle name="Prozent 4 4 3 5" xfId="1326" xr:uid="{00000000-0005-0000-0000-0000BF000000}"/>
    <cellStyle name="Prozent 4 4 4" xfId="85" xr:uid="{00000000-0005-0000-0000-0000C0000000}"/>
    <cellStyle name="Prozent 4 4 4 2" xfId="86" xr:uid="{00000000-0005-0000-0000-0000C1000000}"/>
    <cellStyle name="Prozent 4 4 4 2 2" xfId="1327" xr:uid="{00000000-0005-0000-0000-0000C2000000}"/>
    <cellStyle name="Prozent 4 4 4 3" xfId="1328" xr:uid="{00000000-0005-0000-0000-0000C3000000}"/>
    <cellStyle name="Prozent 4 4 4 4" xfId="1329" xr:uid="{00000000-0005-0000-0000-0000C4000000}"/>
    <cellStyle name="Prozent 4 4 5" xfId="87" xr:uid="{00000000-0005-0000-0000-0000C5000000}"/>
    <cellStyle name="Prozent 4 4 5 2" xfId="1330" xr:uid="{00000000-0005-0000-0000-0000C6000000}"/>
    <cellStyle name="Prozent 4 4 5 3" xfId="1331" xr:uid="{00000000-0005-0000-0000-0000C7000000}"/>
    <cellStyle name="Prozent 4 4 6" xfId="88" xr:uid="{00000000-0005-0000-0000-0000C8000000}"/>
    <cellStyle name="Prozent 4 4 6 2" xfId="1332" xr:uid="{00000000-0005-0000-0000-0000C9000000}"/>
    <cellStyle name="Prozent 4 4 7" xfId="89" xr:uid="{00000000-0005-0000-0000-0000CA000000}"/>
    <cellStyle name="Prozent 4 4 7 2" xfId="1333" xr:uid="{00000000-0005-0000-0000-0000CB000000}"/>
    <cellStyle name="Prozent 4 4 8" xfId="1334" xr:uid="{00000000-0005-0000-0000-0000CC000000}"/>
    <cellStyle name="Prozent 4 4 9" xfId="1335" xr:uid="{00000000-0005-0000-0000-0000CD000000}"/>
    <cellStyle name="Prozent 4 5" xfId="90" xr:uid="{00000000-0005-0000-0000-0000CE000000}"/>
    <cellStyle name="Prozent 4 5 2" xfId="91" xr:uid="{00000000-0005-0000-0000-0000CF000000}"/>
    <cellStyle name="Prozent 4 5 2 2" xfId="92" xr:uid="{00000000-0005-0000-0000-0000D0000000}"/>
    <cellStyle name="Prozent 4 5 2 2 2" xfId="1336" xr:uid="{00000000-0005-0000-0000-0000D1000000}"/>
    <cellStyle name="Prozent 4 5 2 2 3" xfId="1337" xr:uid="{00000000-0005-0000-0000-0000D2000000}"/>
    <cellStyle name="Prozent 4 5 2 3" xfId="93" xr:uid="{00000000-0005-0000-0000-0000D3000000}"/>
    <cellStyle name="Prozent 4 5 2 3 2" xfId="1338" xr:uid="{00000000-0005-0000-0000-0000D4000000}"/>
    <cellStyle name="Prozent 4 5 2 4" xfId="1339" xr:uid="{00000000-0005-0000-0000-0000D5000000}"/>
    <cellStyle name="Prozent 4 5 2 5" xfId="1340" xr:uid="{00000000-0005-0000-0000-0000D6000000}"/>
    <cellStyle name="Prozent 4 5 3" xfId="94" xr:uid="{00000000-0005-0000-0000-0000D7000000}"/>
    <cellStyle name="Prozent 4 5 3 2" xfId="95" xr:uid="{00000000-0005-0000-0000-0000D8000000}"/>
    <cellStyle name="Prozent 4 5 3 2 2" xfId="1341" xr:uid="{00000000-0005-0000-0000-0000D9000000}"/>
    <cellStyle name="Prozent 4 5 3 3" xfId="1342" xr:uid="{00000000-0005-0000-0000-0000DA000000}"/>
    <cellStyle name="Prozent 4 5 3 4" xfId="1343" xr:uid="{00000000-0005-0000-0000-0000DB000000}"/>
    <cellStyle name="Prozent 4 5 4" xfId="96" xr:uid="{00000000-0005-0000-0000-0000DC000000}"/>
    <cellStyle name="Prozent 4 5 4 2" xfId="1344" xr:uid="{00000000-0005-0000-0000-0000DD000000}"/>
    <cellStyle name="Prozent 4 5 4 3" xfId="1345" xr:uid="{00000000-0005-0000-0000-0000DE000000}"/>
    <cellStyle name="Prozent 4 5 5" xfId="97" xr:uid="{00000000-0005-0000-0000-0000DF000000}"/>
    <cellStyle name="Prozent 4 5 5 2" xfId="1346" xr:uid="{00000000-0005-0000-0000-0000E0000000}"/>
    <cellStyle name="Prozent 4 5 6" xfId="1347" xr:uid="{00000000-0005-0000-0000-0000E1000000}"/>
    <cellStyle name="Prozent 4 5 7" xfId="1348" xr:uid="{00000000-0005-0000-0000-0000E2000000}"/>
    <cellStyle name="Prozent 4 6" xfId="98" xr:uid="{00000000-0005-0000-0000-0000E3000000}"/>
    <cellStyle name="Prozent 4 6 2" xfId="99" xr:uid="{00000000-0005-0000-0000-0000E4000000}"/>
    <cellStyle name="Prozent 4 6 2 2" xfId="1349" xr:uid="{00000000-0005-0000-0000-0000E5000000}"/>
    <cellStyle name="Prozent 4 6 2 3" xfId="1350" xr:uid="{00000000-0005-0000-0000-0000E6000000}"/>
    <cellStyle name="Prozent 4 6 3" xfId="100" xr:uid="{00000000-0005-0000-0000-0000E7000000}"/>
    <cellStyle name="Prozent 4 6 3 2" xfId="1351" xr:uid="{00000000-0005-0000-0000-0000E8000000}"/>
    <cellStyle name="Prozent 4 6 4" xfId="1352" xr:uid="{00000000-0005-0000-0000-0000E9000000}"/>
    <cellStyle name="Prozent 4 6 5" xfId="1353" xr:uid="{00000000-0005-0000-0000-0000EA000000}"/>
    <cellStyle name="Prozent 4 7" xfId="101" xr:uid="{00000000-0005-0000-0000-0000EB000000}"/>
    <cellStyle name="Prozent 4 7 2" xfId="102" xr:uid="{00000000-0005-0000-0000-0000EC000000}"/>
    <cellStyle name="Prozent 4 7 2 2" xfId="1354" xr:uid="{00000000-0005-0000-0000-0000ED000000}"/>
    <cellStyle name="Prozent 4 7 3" xfId="1355" xr:uid="{00000000-0005-0000-0000-0000EE000000}"/>
    <cellStyle name="Prozent 4 7 4" xfId="1356" xr:uid="{00000000-0005-0000-0000-0000EF000000}"/>
    <cellStyle name="Prozent 4 8" xfId="103" xr:uid="{00000000-0005-0000-0000-0000F0000000}"/>
    <cellStyle name="Prozent 4 8 2" xfId="1357" xr:uid="{00000000-0005-0000-0000-0000F1000000}"/>
    <cellStyle name="Prozent 4 8 3" xfId="1358" xr:uid="{00000000-0005-0000-0000-0000F2000000}"/>
    <cellStyle name="Prozent 4 9" xfId="104" xr:uid="{00000000-0005-0000-0000-0000F3000000}"/>
    <cellStyle name="Prozent 4 9 2" xfId="1359" xr:uid="{00000000-0005-0000-0000-0000F4000000}"/>
    <cellStyle name="Prozent 4 9 3" xfId="1360" xr:uid="{00000000-0005-0000-0000-0000F5000000}"/>
    <cellStyle name="Standard" xfId="0" builtinId="0"/>
    <cellStyle name="Standard 10" xfId="105" xr:uid="{00000000-0005-0000-0000-0000F7000000}"/>
    <cellStyle name="Standard 10 2" xfId="1361" xr:uid="{00000000-0005-0000-0000-0000F8000000}"/>
    <cellStyle name="Standard 11" xfId="106" xr:uid="{00000000-0005-0000-0000-0000F9000000}"/>
    <cellStyle name="Standard 11 2" xfId="1362" xr:uid="{00000000-0005-0000-0000-0000FA000000}"/>
    <cellStyle name="Standard 12" xfId="107" xr:uid="{00000000-0005-0000-0000-0000FB000000}"/>
    <cellStyle name="Standard 13" xfId="3099" xr:uid="{B55D4530-A63D-4AD3-9080-BB259814E182}"/>
    <cellStyle name="Standard 2" xfId="2" xr:uid="{00000000-0005-0000-0000-0000FC000000}"/>
    <cellStyle name="Standard 2 10" xfId="108" xr:uid="{00000000-0005-0000-0000-0000FD000000}"/>
    <cellStyle name="Standard 2 10 2" xfId="109" xr:uid="{00000000-0005-0000-0000-0000FE000000}"/>
    <cellStyle name="Standard 2 10 2 2" xfId="110" xr:uid="{00000000-0005-0000-0000-0000FF000000}"/>
    <cellStyle name="Standard 2 10 2 2 2" xfId="111" xr:uid="{00000000-0005-0000-0000-000000010000}"/>
    <cellStyle name="Standard 2 10 2 2 2 2" xfId="1363" xr:uid="{00000000-0005-0000-0000-000001010000}"/>
    <cellStyle name="Standard 2 10 2 2 3" xfId="1364" xr:uid="{00000000-0005-0000-0000-000002010000}"/>
    <cellStyle name="Standard 2 10 2 2 4" xfId="1365" xr:uid="{00000000-0005-0000-0000-000003010000}"/>
    <cellStyle name="Standard 2 10 2 3" xfId="112" xr:uid="{00000000-0005-0000-0000-000004010000}"/>
    <cellStyle name="Standard 2 10 2 3 2" xfId="1366" xr:uid="{00000000-0005-0000-0000-000005010000}"/>
    <cellStyle name="Standard 2 10 2 3 3" xfId="1367" xr:uid="{00000000-0005-0000-0000-000006010000}"/>
    <cellStyle name="Standard 2 10 2 4" xfId="113" xr:uid="{00000000-0005-0000-0000-000007010000}"/>
    <cellStyle name="Standard 2 10 2 4 2" xfId="1368" xr:uid="{00000000-0005-0000-0000-000008010000}"/>
    <cellStyle name="Standard 2 10 2 5" xfId="1369" xr:uid="{00000000-0005-0000-0000-000009010000}"/>
    <cellStyle name="Standard 2 10 2 6" xfId="1370" xr:uid="{00000000-0005-0000-0000-00000A010000}"/>
    <cellStyle name="Standard 2 10 3" xfId="114" xr:uid="{00000000-0005-0000-0000-00000B010000}"/>
    <cellStyle name="Standard 2 10 3 2" xfId="115" xr:uid="{00000000-0005-0000-0000-00000C010000}"/>
    <cellStyle name="Standard 2 10 3 2 2" xfId="1371" xr:uid="{00000000-0005-0000-0000-00000D010000}"/>
    <cellStyle name="Standard 2 10 3 2 3" xfId="1372" xr:uid="{00000000-0005-0000-0000-00000E010000}"/>
    <cellStyle name="Standard 2 10 3 3" xfId="116" xr:uid="{00000000-0005-0000-0000-00000F010000}"/>
    <cellStyle name="Standard 2 10 3 3 2" xfId="1373" xr:uid="{00000000-0005-0000-0000-000010010000}"/>
    <cellStyle name="Standard 2 10 3 4" xfId="1374" xr:uid="{00000000-0005-0000-0000-000011010000}"/>
    <cellStyle name="Standard 2 10 3 5" xfId="1375" xr:uid="{00000000-0005-0000-0000-000012010000}"/>
    <cellStyle name="Standard 2 10 4" xfId="117" xr:uid="{00000000-0005-0000-0000-000013010000}"/>
    <cellStyle name="Standard 2 10 4 2" xfId="118" xr:uid="{00000000-0005-0000-0000-000014010000}"/>
    <cellStyle name="Standard 2 10 4 2 2" xfId="1376" xr:uid="{00000000-0005-0000-0000-000015010000}"/>
    <cellStyle name="Standard 2 10 4 3" xfId="1377" xr:uid="{00000000-0005-0000-0000-000016010000}"/>
    <cellStyle name="Standard 2 10 4 4" xfId="1378" xr:uid="{00000000-0005-0000-0000-000017010000}"/>
    <cellStyle name="Standard 2 10 5" xfId="119" xr:uid="{00000000-0005-0000-0000-000018010000}"/>
    <cellStyle name="Standard 2 10 5 2" xfId="1379" xr:uid="{00000000-0005-0000-0000-000019010000}"/>
    <cellStyle name="Standard 2 10 5 3" xfId="1380" xr:uid="{00000000-0005-0000-0000-00001A010000}"/>
    <cellStyle name="Standard 2 10 6" xfId="120" xr:uid="{00000000-0005-0000-0000-00001B010000}"/>
    <cellStyle name="Standard 2 10 6 2" xfId="1381" xr:uid="{00000000-0005-0000-0000-00001C010000}"/>
    <cellStyle name="Standard 2 10 7" xfId="121" xr:uid="{00000000-0005-0000-0000-00001D010000}"/>
    <cellStyle name="Standard 2 10 7 2" xfId="1382" xr:uid="{00000000-0005-0000-0000-00001E010000}"/>
    <cellStyle name="Standard 2 10 8" xfId="1383" xr:uid="{00000000-0005-0000-0000-00001F010000}"/>
    <cellStyle name="Standard 2 10 9" xfId="1384" xr:uid="{00000000-0005-0000-0000-000020010000}"/>
    <cellStyle name="Standard 2 11" xfId="122" xr:uid="{00000000-0005-0000-0000-000021010000}"/>
    <cellStyle name="Standard 2 11 2" xfId="123" xr:uid="{00000000-0005-0000-0000-000022010000}"/>
    <cellStyle name="Standard 2 11 2 2" xfId="124" xr:uid="{00000000-0005-0000-0000-000023010000}"/>
    <cellStyle name="Standard 2 11 2 2 2" xfId="1385" xr:uid="{00000000-0005-0000-0000-000024010000}"/>
    <cellStyle name="Standard 2 11 2 2 3" xfId="1386" xr:uid="{00000000-0005-0000-0000-000025010000}"/>
    <cellStyle name="Standard 2 11 2 3" xfId="125" xr:uid="{00000000-0005-0000-0000-000026010000}"/>
    <cellStyle name="Standard 2 11 2 3 2" xfId="1387" xr:uid="{00000000-0005-0000-0000-000027010000}"/>
    <cellStyle name="Standard 2 11 2 4" xfId="1388" xr:uid="{00000000-0005-0000-0000-000028010000}"/>
    <cellStyle name="Standard 2 11 2 5" xfId="1389" xr:uid="{00000000-0005-0000-0000-000029010000}"/>
    <cellStyle name="Standard 2 11 3" xfId="126" xr:uid="{00000000-0005-0000-0000-00002A010000}"/>
    <cellStyle name="Standard 2 11 3 2" xfId="127" xr:uid="{00000000-0005-0000-0000-00002B010000}"/>
    <cellStyle name="Standard 2 11 3 2 2" xfId="1390" xr:uid="{00000000-0005-0000-0000-00002C010000}"/>
    <cellStyle name="Standard 2 11 3 3" xfId="1391" xr:uid="{00000000-0005-0000-0000-00002D010000}"/>
    <cellStyle name="Standard 2 11 3 4" xfId="1392" xr:uid="{00000000-0005-0000-0000-00002E010000}"/>
    <cellStyle name="Standard 2 11 4" xfId="128" xr:uid="{00000000-0005-0000-0000-00002F010000}"/>
    <cellStyle name="Standard 2 11 4 2" xfId="1393" xr:uid="{00000000-0005-0000-0000-000030010000}"/>
    <cellStyle name="Standard 2 11 4 3" xfId="1394" xr:uid="{00000000-0005-0000-0000-000031010000}"/>
    <cellStyle name="Standard 2 11 5" xfId="129" xr:uid="{00000000-0005-0000-0000-000032010000}"/>
    <cellStyle name="Standard 2 11 5 2" xfId="1395" xr:uid="{00000000-0005-0000-0000-000033010000}"/>
    <cellStyle name="Standard 2 11 6" xfId="1396" xr:uid="{00000000-0005-0000-0000-000034010000}"/>
    <cellStyle name="Standard 2 11 7" xfId="1397" xr:uid="{00000000-0005-0000-0000-000035010000}"/>
    <cellStyle name="Standard 2 12" xfId="130" xr:uid="{00000000-0005-0000-0000-000036010000}"/>
    <cellStyle name="Standard 2 12 2" xfId="131" xr:uid="{00000000-0005-0000-0000-000037010000}"/>
    <cellStyle name="Standard 2 12 2 2" xfId="132" xr:uid="{00000000-0005-0000-0000-000038010000}"/>
    <cellStyle name="Standard 2 12 2 2 2" xfId="1398" xr:uid="{00000000-0005-0000-0000-000039010000}"/>
    <cellStyle name="Standard 2 12 2 2 3" xfId="1399" xr:uid="{00000000-0005-0000-0000-00003A010000}"/>
    <cellStyle name="Standard 2 12 2 3" xfId="133" xr:uid="{00000000-0005-0000-0000-00003B010000}"/>
    <cellStyle name="Standard 2 12 2 3 2" xfId="1400" xr:uid="{00000000-0005-0000-0000-00003C010000}"/>
    <cellStyle name="Standard 2 12 2 4" xfId="1401" xr:uid="{00000000-0005-0000-0000-00003D010000}"/>
    <cellStyle name="Standard 2 12 2 5" xfId="1402" xr:uid="{00000000-0005-0000-0000-00003E010000}"/>
    <cellStyle name="Standard 2 12 3" xfId="134" xr:uid="{00000000-0005-0000-0000-00003F010000}"/>
    <cellStyle name="Standard 2 12 3 2" xfId="135" xr:uid="{00000000-0005-0000-0000-000040010000}"/>
    <cellStyle name="Standard 2 12 3 2 2" xfId="1403" xr:uid="{00000000-0005-0000-0000-000041010000}"/>
    <cellStyle name="Standard 2 12 3 3" xfId="1404" xr:uid="{00000000-0005-0000-0000-000042010000}"/>
    <cellStyle name="Standard 2 12 3 4" xfId="1405" xr:uid="{00000000-0005-0000-0000-000043010000}"/>
    <cellStyle name="Standard 2 12 4" xfId="136" xr:uid="{00000000-0005-0000-0000-000044010000}"/>
    <cellStyle name="Standard 2 12 4 2" xfId="1406" xr:uid="{00000000-0005-0000-0000-000045010000}"/>
    <cellStyle name="Standard 2 12 4 3" xfId="1407" xr:uid="{00000000-0005-0000-0000-000046010000}"/>
    <cellStyle name="Standard 2 12 5" xfId="137" xr:uid="{00000000-0005-0000-0000-000047010000}"/>
    <cellStyle name="Standard 2 12 5 2" xfId="1408" xr:uid="{00000000-0005-0000-0000-000048010000}"/>
    <cellStyle name="Standard 2 12 6" xfId="1409" xr:uid="{00000000-0005-0000-0000-000049010000}"/>
    <cellStyle name="Standard 2 12 7" xfId="1410" xr:uid="{00000000-0005-0000-0000-00004A010000}"/>
    <cellStyle name="Standard 2 13" xfId="138" xr:uid="{00000000-0005-0000-0000-00004B010000}"/>
    <cellStyle name="Standard 2 13 2" xfId="139" xr:uid="{00000000-0005-0000-0000-00004C010000}"/>
    <cellStyle name="Standard 2 13 2 2" xfId="1411" xr:uid="{00000000-0005-0000-0000-00004D010000}"/>
    <cellStyle name="Standard 2 13 2 3" xfId="1412" xr:uid="{00000000-0005-0000-0000-00004E010000}"/>
    <cellStyle name="Standard 2 13 3" xfId="140" xr:uid="{00000000-0005-0000-0000-00004F010000}"/>
    <cellStyle name="Standard 2 13 3 2" xfId="1413" xr:uid="{00000000-0005-0000-0000-000050010000}"/>
    <cellStyle name="Standard 2 13 4" xfId="1414" xr:uid="{00000000-0005-0000-0000-000051010000}"/>
    <cellStyle name="Standard 2 13 5" xfId="1415" xr:uid="{00000000-0005-0000-0000-000052010000}"/>
    <cellStyle name="Standard 2 14" xfId="141" xr:uid="{00000000-0005-0000-0000-000053010000}"/>
    <cellStyle name="Standard 2 14 2" xfId="142" xr:uid="{00000000-0005-0000-0000-000054010000}"/>
    <cellStyle name="Standard 2 14 2 2" xfId="1416" xr:uid="{00000000-0005-0000-0000-000055010000}"/>
    <cellStyle name="Standard 2 14 3" xfId="1417" xr:uid="{00000000-0005-0000-0000-000056010000}"/>
    <cellStyle name="Standard 2 14 4" xfId="1418" xr:uid="{00000000-0005-0000-0000-000057010000}"/>
    <cellStyle name="Standard 2 15" xfId="143" xr:uid="{00000000-0005-0000-0000-000058010000}"/>
    <cellStyle name="Standard 2 15 2" xfId="1419" xr:uid="{00000000-0005-0000-0000-000059010000}"/>
    <cellStyle name="Standard 2 15 3" xfId="1420" xr:uid="{00000000-0005-0000-0000-00005A010000}"/>
    <cellStyle name="Standard 2 16" xfId="144" xr:uid="{00000000-0005-0000-0000-00005B010000}"/>
    <cellStyle name="Standard 2 16 2" xfId="1421" xr:uid="{00000000-0005-0000-0000-00005C010000}"/>
    <cellStyle name="Standard 2 16 3" xfId="1422" xr:uid="{00000000-0005-0000-0000-00005D010000}"/>
    <cellStyle name="Standard 2 17" xfId="145" xr:uid="{00000000-0005-0000-0000-00005E010000}"/>
    <cellStyle name="Standard 2 17 2" xfId="1423" xr:uid="{00000000-0005-0000-0000-00005F010000}"/>
    <cellStyle name="Standard 2 18" xfId="146" xr:uid="{00000000-0005-0000-0000-000060010000}"/>
    <cellStyle name="Standard 2 18 2" xfId="1424" xr:uid="{00000000-0005-0000-0000-000061010000}"/>
    <cellStyle name="Standard 2 19" xfId="147" xr:uid="{00000000-0005-0000-0000-000062010000}"/>
    <cellStyle name="Standard 2 19 2" xfId="1425" xr:uid="{00000000-0005-0000-0000-000063010000}"/>
    <cellStyle name="Standard 2 2" xfId="7" xr:uid="{00000000-0005-0000-0000-000064010000}"/>
    <cellStyle name="Standard 2 20" xfId="1426" xr:uid="{00000000-0005-0000-0000-000065010000}"/>
    <cellStyle name="Standard 2 21" xfId="3098" xr:uid="{00000000-0005-0000-0000-000066010000}"/>
    <cellStyle name="Standard 2 3" xfId="9" xr:uid="{00000000-0005-0000-0000-000067010000}"/>
    <cellStyle name="Standard 2 3 10" xfId="148" xr:uid="{00000000-0005-0000-0000-000068010000}"/>
    <cellStyle name="Standard 2 3 10 2" xfId="149" xr:uid="{00000000-0005-0000-0000-000069010000}"/>
    <cellStyle name="Standard 2 3 10 2 2" xfId="150" xr:uid="{00000000-0005-0000-0000-00006A010000}"/>
    <cellStyle name="Standard 2 3 10 2 2 2" xfId="1427" xr:uid="{00000000-0005-0000-0000-00006B010000}"/>
    <cellStyle name="Standard 2 3 10 2 2 3" xfId="1428" xr:uid="{00000000-0005-0000-0000-00006C010000}"/>
    <cellStyle name="Standard 2 3 10 2 3" xfId="151" xr:uid="{00000000-0005-0000-0000-00006D010000}"/>
    <cellStyle name="Standard 2 3 10 2 3 2" xfId="1429" xr:uid="{00000000-0005-0000-0000-00006E010000}"/>
    <cellStyle name="Standard 2 3 10 2 4" xfId="1430" xr:uid="{00000000-0005-0000-0000-00006F010000}"/>
    <cellStyle name="Standard 2 3 10 2 5" xfId="1431" xr:uid="{00000000-0005-0000-0000-000070010000}"/>
    <cellStyle name="Standard 2 3 10 3" xfId="152" xr:uid="{00000000-0005-0000-0000-000071010000}"/>
    <cellStyle name="Standard 2 3 10 3 2" xfId="153" xr:uid="{00000000-0005-0000-0000-000072010000}"/>
    <cellStyle name="Standard 2 3 10 3 2 2" xfId="1432" xr:uid="{00000000-0005-0000-0000-000073010000}"/>
    <cellStyle name="Standard 2 3 10 3 3" xfId="1433" xr:uid="{00000000-0005-0000-0000-000074010000}"/>
    <cellStyle name="Standard 2 3 10 3 4" xfId="1434" xr:uid="{00000000-0005-0000-0000-000075010000}"/>
    <cellStyle name="Standard 2 3 10 4" xfId="154" xr:uid="{00000000-0005-0000-0000-000076010000}"/>
    <cellStyle name="Standard 2 3 10 4 2" xfId="1435" xr:uid="{00000000-0005-0000-0000-000077010000}"/>
    <cellStyle name="Standard 2 3 10 4 3" xfId="1436" xr:uid="{00000000-0005-0000-0000-000078010000}"/>
    <cellStyle name="Standard 2 3 10 5" xfId="155" xr:uid="{00000000-0005-0000-0000-000079010000}"/>
    <cellStyle name="Standard 2 3 10 5 2" xfId="1437" xr:uid="{00000000-0005-0000-0000-00007A010000}"/>
    <cellStyle name="Standard 2 3 10 6" xfId="1438" xr:uid="{00000000-0005-0000-0000-00007B010000}"/>
    <cellStyle name="Standard 2 3 10 7" xfId="1439" xr:uid="{00000000-0005-0000-0000-00007C010000}"/>
    <cellStyle name="Standard 2 3 11" xfId="156" xr:uid="{00000000-0005-0000-0000-00007D010000}"/>
    <cellStyle name="Standard 2 3 11 2" xfId="157" xr:uid="{00000000-0005-0000-0000-00007E010000}"/>
    <cellStyle name="Standard 2 3 11 2 2" xfId="1440" xr:uid="{00000000-0005-0000-0000-00007F010000}"/>
    <cellStyle name="Standard 2 3 11 2 3" xfId="1441" xr:uid="{00000000-0005-0000-0000-000080010000}"/>
    <cellStyle name="Standard 2 3 11 3" xfId="158" xr:uid="{00000000-0005-0000-0000-000081010000}"/>
    <cellStyle name="Standard 2 3 11 3 2" xfId="1442" xr:uid="{00000000-0005-0000-0000-000082010000}"/>
    <cellStyle name="Standard 2 3 11 4" xfId="1443" xr:uid="{00000000-0005-0000-0000-000083010000}"/>
    <cellStyle name="Standard 2 3 11 5" xfId="1444" xr:uid="{00000000-0005-0000-0000-000084010000}"/>
    <cellStyle name="Standard 2 3 12" xfId="159" xr:uid="{00000000-0005-0000-0000-000085010000}"/>
    <cellStyle name="Standard 2 3 12 2" xfId="160" xr:uid="{00000000-0005-0000-0000-000086010000}"/>
    <cellStyle name="Standard 2 3 12 2 2" xfId="1445" xr:uid="{00000000-0005-0000-0000-000087010000}"/>
    <cellStyle name="Standard 2 3 12 3" xfId="1446" xr:uid="{00000000-0005-0000-0000-000088010000}"/>
    <cellStyle name="Standard 2 3 12 4" xfId="1447" xr:uid="{00000000-0005-0000-0000-000089010000}"/>
    <cellStyle name="Standard 2 3 13" xfId="161" xr:uid="{00000000-0005-0000-0000-00008A010000}"/>
    <cellStyle name="Standard 2 3 13 2" xfId="1448" xr:uid="{00000000-0005-0000-0000-00008B010000}"/>
    <cellStyle name="Standard 2 3 13 3" xfId="1449" xr:uid="{00000000-0005-0000-0000-00008C010000}"/>
    <cellStyle name="Standard 2 3 14" xfId="162" xr:uid="{00000000-0005-0000-0000-00008D010000}"/>
    <cellStyle name="Standard 2 3 14 2" xfId="1450" xr:uid="{00000000-0005-0000-0000-00008E010000}"/>
    <cellStyle name="Standard 2 3 14 3" xfId="1451" xr:uid="{00000000-0005-0000-0000-00008F010000}"/>
    <cellStyle name="Standard 2 3 15" xfId="163" xr:uid="{00000000-0005-0000-0000-000090010000}"/>
    <cellStyle name="Standard 2 3 15 2" xfId="1452" xr:uid="{00000000-0005-0000-0000-000091010000}"/>
    <cellStyle name="Standard 2 3 16" xfId="164" xr:uid="{00000000-0005-0000-0000-000092010000}"/>
    <cellStyle name="Standard 2 3 16 2" xfId="1453" xr:uid="{00000000-0005-0000-0000-000093010000}"/>
    <cellStyle name="Standard 2 3 17" xfId="165" xr:uid="{00000000-0005-0000-0000-000094010000}"/>
    <cellStyle name="Standard 2 3 17 2" xfId="1454" xr:uid="{00000000-0005-0000-0000-000095010000}"/>
    <cellStyle name="Standard 2 3 18" xfId="1455" xr:uid="{00000000-0005-0000-0000-000096010000}"/>
    <cellStyle name="Standard 2 3 2" xfId="4" xr:uid="{00000000-0005-0000-0000-000097010000}"/>
    <cellStyle name="Standard 2 3 2 10" xfId="166" xr:uid="{00000000-0005-0000-0000-000098010000}"/>
    <cellStyle name="Standard 2 3 2 10 2" xfId="167" xr:uid="{00000000-0005-0000-0000-000099010000}"/>
    <cellStyle name="Standard 2 3 2 10 2 2" xfId="1456" xr:uid="{00000000-0005-0000-0000-00009A010000}"/>
    <cellStyle name="Standard 2 3 2 10 2 3" xfId="1457" xr:uid="{00000000-0005-0000-0000-00009B010000}"/>
    <cellStyle name="Standard 2 3 2 10 3" xfId="168" xr:uid="{00000000-0005-0000-0000-00009C010000}"/>
    <cellStyle name="Standard 2 3 2 10 3 2" xfId="1458" xr:uid="{00000000-0005-0000-0000-00009D010000}"/>
    <cellStyle name="Standard 2 3 2 10 4" xfId="1459" xr:uid="{00000000-0005-0000-0000-00009E010000}"/>
    <cellStyle name="Standard 2 3 2 10 5" xfId="1460" xr:uid="{00000000-0005-0000-0000-00009F010000}"/>
    <cellStyle name="Standard 2 3 2 11" xfId="169" xr:uid="{00000000-0005-0000-0000-0000A0010000}"/>
    <cellStyle name="Standard 2 3 2 11 2" xfId="170" xr:uid="{00000000-0005-0000-0000-0000A1010000}"/>
    <cellStyle name="Standard 2 3 2 11 2 2" xfId="1461" xr:uid="{00000000-0005-0000-0000-0000A2010000}"/>
    <cellStyle name="Standard 2 3 2 11 3" xfId="1462" xr:uid="{00000000-0005-0000-0000-0000A3010000}"/>
    <cellStyle name="Standard 2 3 2 11 4" xfId="1463" xr:uid="{00000000-0005-0000-0000-0000A4010000}"/>
    <cellStyle name="Standard 2 3 2 12" xfId="171" xr:uid="{00000000-0005-0000-0000-0000A5010000}"/>
    <cellStyle name="Standard 2 3 2 12 2" xfId="1464" xr:uid="{00000000-0005-0000-0000-0000A6010000}"/>
    <cellStyle name="Standard 2 3 2 12 3" xfId="1465" xr:uid="{00000000-0005-0000-0000-0000A7010000}"/>
    <cellStyle name="Standard 2 3 2 13" xfId="172" xr:uid="{00000000-0005-0000-0000-0000A8010000}"/>
    <cellStyle name="Standard 2 3 2 13 2" xfId="1466" xr:uid="{00000000-0005-0000-0000-0000A9010000}"/>
    <cellStyle name="Standard 2 3 2 13 3" xfId="1467" xr:uid="{00000000-0005-0000-0000-0000AA010000}"/>
    <cellStyle name="Standard 2 3 2 14" xfId="173" xr:uid="{00000000-0005-0000-0000-0000AB010000}"/>
    <cellStyle name="Standard 2 3 2 14 2" xfId="1468" xr:uid="{00000000-0005-0000-0000-0000AC010000}"/>
    <cellStyle name="Standard 2 3 2 15" xfId="174" xr:uid="{00000000-0005-0000-0000-0000AD010000}"/>
    <cellStyle name="Standard 2 3 2 15 2" xfId="1469" xr:uid="{00000000-0005-0000-0000-0000AE010000}"/>
    <cellStyle name="Standard 2 3 2 16" xfId="175" xr:uid="{00000000-0005-0000-0000-0000AF010000}"/>
    <cellStyle name="Standard 2 3 2 16 2" xfId="1470" xr:uid="{00000000-0005-0000-0000-0000B0010000}"/>
    <cellStyle name="Standard 2 3 2 17" xfId="176" xr:uid="{00000000-0005-0000-0000-0000B1010000}"/>
    <cellStyle name="Standard 2 3 2 17 2" xfId="1471" xr:uid="{00000000-0005-0000-0000-0000B2010000}"/>
    <cellStyle name="Standard 2 3 2 2" xfId="177" xr:uid="{00000000-0005-0000-0000-0000B3010000}"/>
    <cellStyle name="Standard 2 3 2 2 10" xfId="178" xr:uid="{00000000-0005-0000-0000-0000B4010000}"/>
    <cellStyle name="Standard 2 3 2 2 10 2" xfId="1472" xr:uid="{00000000-0005-0000-0000-0000B5010000}"/>
    <cellStyle name="Standard 2 3 2 2 11" xfId="179" xr:uid="{00000000-0005-0000-0000-0000B6010000}"/>
    <cellStyle name="Standard 2 3 2 2 11 2" xfId="1473" xr:uid="{00000000-0005-0000-0000-0000B7010000}"/>
    <cellStyle name="Standard 2 3 2 2 12" xfId="1474" xr:uid="{00000000-0005-0000-0000-0000B8010000}"/>
    <cellStyle name="Standard 2 3 2 2 13" xfId="1475" xr:uid="{00000000-0005-0000-0000-0000B9010000}"/>
    <cellStyle name="Standard 2 3 2 2 2" xfId="180" xr:uid="{00000000-0005-0000-0000-0000BA010000}"/>
    <cellStyle name="Standard 2 3 2 2 2 2" xfId="181" xr:uid="{00000000-0005-0000-0000-0000BB010000}"/>
    <cellStyle name="Standard 2 3 2 2 2 2 2" xfId="182" xr:uid="{00000000-0005-0000-0000-0000BC010000}"/>
    <cellStyle name="Standard 2 3 2 2 2 2 2 2" xfId="183" xr:uid="{00000000-0005-0000-0000-0000BD010000}"/>
    <cellStyle name="Standard 2 3 2 2 2 2 2 2 2" xfId="1476" xr:uid="{00000000-0005-0000-0000-0000BE010000}"/>
    <cellStyle name="Standard 2 3 2 2 2 2 2 3" xfId="1477" xr:uid="{00000000-0005-0000-0000-0000BF010000}"/>
    <cellStyle name="Standard 2 3 2 2 2 2 2 4" xfId="1478" xr:uid="{00000000-0005-0000-0000-0000C0010000}"/>
    <cellStyle name="Standard 2 3 2 2 2 2 3" xfId="184" xr:uid="{00000000-0005-0000-0000-0000C1010000}"/>
    <cellStyle name="Standard 2 3 2 2 2 2 3 2" xfId="1479" xr:uid="{00000000-0005-0000-0000-0000C2010000}"/>
    <cellStyle name="Standard 2 3 2 2 2 2 3 3" xfId="1480" xr:uid="{00000000-0005-0000-0000-0000C3010000}"/>
    <cellStyle name="Standard 2 3 2 2 2 2 4" xfId="185" xr:uid="{00000000-0005-0000-0000-0000C4010000}"/>
    <cellStyle name="Standard 2 3 2 2 2 2 4 2" xfId="1481" xr:uid="{00000000-0005-0000-0000-0000C5010000}"/>
    <cellStyle name="Standard 2 3 2 2 2 2 5" xfId="1482" xr:uid="{00000000-0005-0000-0000-0000C6010000}"/>
    <cellStyle name="Standard 2 3 2 2 2 2 6" xfId="1483" xr:uid="{00000000-0005-0000-0000-0000C7010000}"/>
    <cellStyle name="Standard 2 3 2 2 2 3" xfId="186" xr:uid="{00000000-0005-0000-0000-0000C8010000}"/>
    <cellStyle name="Standard 2 3 2 2 2 3 2" xfId="187" xr:uid="{00000000-0005-0000-0000-0000C9010000}"/>
    <cellStyle name="Standard 2 3 2 2 2 3 2 2" xfId="1484" xr:uid="{00000000-0005-0000-0000-0000CA010000}"/>
    <cellStyle name="Standard 2 3 2 2 2 3 2 3" xfId="1485" xr:uid="{00000000-0005-0000-0000-0000CB010000}"/>
    <cellStyle name="Standard 2 3 2 2 2 3 3" xfId="188" xr:uid="{00000000-0005-0000-0000-0000CC010000}"/>
    <cellStyle name="Standard 2 3 2 2 2 3 3 2" xfId="1486" xr:uid="{00000000-0005-0000-0000-0000CD010000}"/>
    <cellStyle name="Standard 2 3 2 2 2 3 4" xfId="1487" xr:uid="{00000000-0005-0000-0000-0000CE010000}"/>
    <cellStyle name="Standard 2 3 2 2 2 3 5" xfId="1488" xr:uid="{00000000-0005-0000-0000-0000CF010000}"/>
    <cellStyle name="Standard 2 3 2 2 2 4" xfId="189" xr:uid="{00000000-0005-0000-0000-0000D0010000}"/>
    <cellStyle name="Standard 2 3 2 2 2 4 2" xfId="190" xr:uid="{00000000-0005-0000-0000-0000D1010000}"/>
    <cellStyle name="Standard 2 3 2 2 2 4 2 2" xfId="1489" xr:uid="{00000000-0005-0000-0000-0000D2010000}"/>
    <cellStyle name="Standard 2 3 2 2 2 4 3" xfId="1490" xr:uid="{00000000-0005-0000-0000-0000D3010000}"/>
    <cellStyle name="Standard 2 3 2 2 2 4 4" xfId="1491" xr:uid="{00000000-0005-0000-0000-0000D4010000}"/>
    <cellStyle name="Standard 2 3 2 2 2 5" xfId="191" xr:uid="{00000000-0005-0000-0000-0000D5010000}"/>
    <cellStyle name="Standard 2 3 2 2 2 5 2" xfId="1492" xr:uid="{00000000-0005-0000-0000-0000D6010000}"/>
    <cellStyle name="Standard 2 3 2 2 2 5 3" xfId="1493" xr:uid="{00000000-0005-0000-0000-0000D7010000}"/>
    <cellStyle name="Standard 2 3 2 2 2 6" xfId="192" xr:uid="{00000000-0005-0000-0000-0000D8010000}"/>
    <cellStyle name="Standard 2 3 2 2 2 6 2" xfId="1494" xr:uid="{00000000-0005-0000-0000-0000D9010000}"/>
    <cellStyle name="Standard 2 3 2 2 2 7" xfId="193" xr:uid="{00000000-0005-0000-0000-0000DA010000}"/>
    <cellStyle name="Standard 2 3 2 2 2 7 2" xfId="1495" xr:uid="{00000000-0005-0000-0000-0000DB010000}"/>
    <cellStyle name="Standard 2 3 2 2 2 8" xfId="1496" xr:uid="{00000000-0005-0000-0000-0000DC010000}"/>
    <cellStyle name="Standard 2 3 2 2 2 9" xfId="1497" xr:uid="{00000000-0005-0000-0000-0000DD010000}"/>
    <cellStyle name="Standard 2 3 2 2 3" xfId="194" xr:uid="{00000000-0005-0000-0000-0000DE010000}"/>
    <cellStyle name="Standard 2 3 2 2 3 2" xfId="195" xr:uid="{00000000-0005-0000-0000-0000DF010000}"/>
    <cellStyle name="Standard 2 3 2 2 3 2 2" xfId="196" xr:uid="{00000000-0005-0000-0000-0000E0010000}"/>
    <cellStyle name="Standard 2 3 2 2 3 2 2 2" xfId="197" xr:uid="{00000000-0005-0000-0000-0000E1010000}"/>
    <cellStyle name="Standard 2 3 2 2 3 2 2 2 2" xfId="1498" xr:uid="{00000000-0005-0000-0000-0000E2010000}"/>
    <cellStyle name="Standard 2 3 2 2 3 2 2 3" xfId="1499" xr:uid="{00000000-0005-0000-0000-0000E3010000}"/>
    <cellStyle name="Standard 2 3 2 2 3 2 2 4" xfId="1500" xr:uid="{00000000-0005-0000-0000-0000E4010000}"/>
    <cellStyle name="Standard 2 3 2 2 3 2 3" xfId="198" xr:uid="{00000000-0005-0000-0000-0000E5010000}"/>
    <cellStyle name="Standard 2 3 2 2 3 2 3 2" xfId="1501" xr:uid="{00000000-0005-0000-0000-0000E6010000}"/>
    <cellStyle name="Standard 2 3 2 2 3 2 3 3" xfId="1502" xr:uid="{00000000-0005-0000-0000-0000E7010000}"/>
    <cellStyle name="Standard 2 3 2 2 3 2 4" xfId="199" xr:uid="{00000000-0005-0000-0000-0000E8010000}"/>
    <cellStyle name="Standard 2 3 2 2 3 2 4 2" xfId="1503" xr:uid="{00000000-0005-0000-0000-0000E9010000}"/>
    <cellStyle name="Standard 2 3 2 2 3 2 5" xfId="1504" xr:uid="{00000000-0005-0000-0000-0000EA010000}"/>
    <cellStyle name="Standard 2 3 2 2 3 2 6" xfId="1505" xr:uid="{00000000-0005-0000-0000-0000EB010000}"/>
    <cellStyle name="Standard 2 3 2 2 3 3" xfId="200" xr:uid="{00000000-0005-0000-0000-0000EC010000}"/>
    <cellStyle name="Standard 2 3 2 2 3 3 2" xfId="201" xr:uid="{00000000-0005-0000-0000-0000ED010000}"/>
    <cellStyle name="Standard 2 3 2 2 3 3 2 2" xfId="1506" xr:uid="{00000000-0005-0000-0000-0000EE010000}"/>
    <cellStyle name="Standard 2 3 2 2 3 3 2 3" xfId="1507" xr:uid="{00000000-0005-0000-0000-0000EF010000}"/>
    <cellStyle name="Standard 2 3 2 2 3 3 3" xfId="202" xr:uid="{00000000-0005-0000-0000-0000F0010000}"/>
    <cellStyle name="Standard 2 3 2 2 3 3 3 2" xfId="1508" xr:uid="{00000000-0005-0000-0000-0000F1010000}"/>
    <cellStyle name="Standard 2 3 2 2 3 3 4" xfId="1509" xr:uid="{00000000-0005-0000-0000-0000F2010000}"/>
    <cellStyle name="Standard 2 3 2 2 3 3 5" xfId="1510" xr:uid="{00000000-0005-0000-0000-0000F3010000}"/>
    <cellStyle name="Standard 2 3 2 2 3 4" xfId="203" xr:uid="{00000000-0005-0000-0000-0000F4010000}"/>
    <cellStyle name="Standard 2 3 2 2 3 4 2" xfId="204" xr:uid="{00000000-0005-0000-0000-0000F5010000}"/>
    <cellStyle name="Standard 2 3 2 2 3 4 2 2" xfId="1511" xr:uid="{00000000-0005-0000-0000-0000F6010000}"/>
    <cellStyle name="Standard 2 3 2 2 3 4 3" xfId="1512" xr:uid="{00000000-0005-0000-0000-0000F7010000}"/>
    <cellStyle name="Standard 2 3 2 2 3 4 4" xfId="1513" xr:uid="{00000000-0005-0000-0000-0000F8010000}"/>
    <cellStyle name="Standard 2 3 2 2 3 5" xfId="205" xr:uid="{00000000-0005-0000-0000-0000F9010000}"/>
    <cellStyle name="Standard 2 3 2 2 3 5 2" xfId="1514" xr:uid="{00000000-0005-0000-0000-0000FA010000}"/>
    <cellStyle name="Standard 2 3 2 2 3 5 3" xfId="1515" xr:uid="{00000000-0005-0000-0000-0000FB010000}"/>
    <cellStyle name="Standard 2 3 2 2 3 6" xfId="206" xr:uid="{00000000-0005-0000-0000-0000FC010000}"/>
    <cellStyle name="Standard 2 3 2 2 3 6 2" xfId="1516" xr:uid="{00000000-0005-0000-0000-0000FD010000}"/>
    <cellStyle name="Standard 2 3 2 2 3 7" xfId="207" xr:uid="{00000000-0005-0000-0000-0000FE010000}"/>
    <cellStyle name="Standard 2 3 2 2 3 7 2" xfId="1517" xr:uid="{00000000-0005-0000-0000-0000FF010000}"/>
    <cellStyle name="Standard 2 3 2 2 3 8" xfId="1518" xr:uid="{00000000-0005-0000-0000-000000020000}"/>
    <cellStyle name="Standard 2 3 2 2 3 9" xfId="1519" xr:uid="{00000000-0005-0000-0000-000001020000}"/>
    <cellStyle name="Standard 2 3 2 2 4" xfId="208" xr:uid="{00000000-0005-0000-0000-000002020000}"/>
    <cellStyle name="Standard 2 3 2 2 4 2" xfId="209" xr:uid="{00000000-0005-0000-0000-000003020000}"/>
    <cellStyle name="Standard 2 3 2 2 4 2 2" xfId="210" xr:uid="{00000000-0005-0000-0000-000004020000}"/>
    <cellStyle name="Standard 2 3 2 2 4 2 2 2" xfId="1520" xr:uid="{00000000-0005-0000-0000-000005020000}"/>
    <cellStyle name="Standard 2 3 2 2 4 2 2 3" xfId="1521" xr:uid="{00000000-0005-0000-0000-000006020000}"/>
    <cellStyle name="Standard 2 3 2 2 4 2 3" xfId="211" xr:uid="{00000000-0005-0000-0000-000007020000}"/>
    <cellStyle name="Standard 2 3 2 2 4 2 3 2" xfId="1522" xr:uid="{00000000-0005-0000-0000-000008020000}"/>
    <cellStyle name="Standard 2 3 2 2 4 2 4" xfId="1523" xr:uid="{00000000-0005-0000-0000-000009020000}"/>
    <cellStyle name="Standard 2 3 2 2 4 2 5" xfId="1524" xr:uid="{00000000-0005-0000-0000-00000A020000}"/>
    <cellStyle name="Standard 2 3 2 2 4 3" xfId="212" xr:uid="{00000000-0005-0000-0000-00000B020000}"/>
    <cellStyle name="Standard 2 3 2 2 4 3 2" xfId="213" xr:uid="{00000000-0005-0000-0000-00000C020000}"/>
    <cellStyle name="Standard 2 3 2 2 4 3 2 2" xfId="1525" xr:uid="{00000000-0005-0000-0000-00000D020000}"/>
    <cellStyle name="Standard 2 3 2 2 4 3 3" xfId="1526" xr:uid="{00000000-0005-0000-0000-00000E020000}"/>
    <cellStyle name="Standard 2 3 2 2 4 3 4" xfId="1527" xr:uid="{00000000-0005-0000-0000-00000F020000}"/>
    <cellStyle name="Standard 2 3 2 2 4 4" xfId="214" xr:uid="{00000000-0005-0000-0000-000010020000}"/>
    <cellStyle name="Standard 2 3 2 2 4 4 2" xfId="1528" xr:uid="{00000000-0005-0000-0000-000011020000}"/>
    <cellStyle name="Standard 2 3 2 2 4 4 3" xfId="1529" xr:uid="{00000000-0005-0000-0000-000012020000}"/>
    <cellStyle name="Standard 2 3 2 2 4 5" xfId="215" xr:uid="{00000000-0005-0000-0000-000013020000}"/>
    <cellStyle name="Standard 2 3 2 2 4 5 2" xfId="1530" xr:uid="{00000000-0005-0000-0000-000014020000}"/>
    <cellStyle name="Standard 2 3 2 2 4 6" xfId="1531" xr:uid="{00000000-0005-0000-0000-000015020000}"/>
    <cellStyle name="Standard 2 3 2 2 4 7" xfId="1532" xr:uid="{00000000-0005-0000-0000-000016020000}"/>
    <cellStyle name="Standard 2 3 2 2 5" xfId="216" xr:uid="{00000000-0005-0000-0000-000017020000}"/>
    <cellStyle name="Standard 2 3 2 2 5 2" xfId="217" xr:uid="{00000000-0005-0000-0000-000018020000}"/>
    <cellStyle name="Standard 2 3 2 2 5 2 2" xfId="1533" xr:uid="{00000000-0005-0000-0000-000019020000}"/>
    <cellStyle name="Standard 2 3 2 2 5 2 3" xfId="1534" xr:uid="{00000000-0005-0000-0000-00001A020000}"/>
    <cellStyle name="Standard 2 3 2 2 5 3" xfId="218" xr:uid="{00000000-0005-0000-0000-00001B020000}"/>
    <cellStyle name="Standard 2 3 2 2 5 3 2" xfId="1535" xr:uid="{00000000-0005-0000-0000-00001C020000}"/>
    <cellStyle name="Standard 2 3 2 2 5 4" xfId="1536" xr:uid="{00000000-0005-0000-0000-00001D020000}"/>
    <cellStyle name="Standard 2 3 2 2 5 5" xfId="1537" xr:uid="{00000000-0005-0000-0000-00001E020000}"/>
    <cellStyle name="Standard 2 3 2 2 6" xfId="219" xr:uid="{00000000-0005-0000-0000-00001F020000}"/>
    <cellStyle name="Standard 2 3 2 2 6 2" xfId="220" xr:uid="{00000000-0005-0000-0000-000020020000}"/>
    <cellStyle name="Standard 2 3 2 2 6 2 2" xfId="1538" xr:uid="{00000000-0005-0000-0000-000021020000}"/>
    <cellStyle name="Standard 2 3 2 2 6 3" xfId="1539" xr:uid="{00000000-0005-0000-0000-000022020000}"/>
    <cellStyle name="Standard 2 3 2 2 6 4" xfId="1540" xr:uid="{00000000-0005-0000-0000-000023020000}"/>
    <cellStyle name="Standard 2 3 2 2 7" xfId="221" xr:uid="{00000000-0005-0000-0000-000024020000}"/>
    <cellStyle name="Standard 2 3 2 2 7 2" xfId="1541" xr:uid="{00000000-0005-0000-0000-000025020000}"/>
    <cellStyle name="Standard 2 3 2 2 7 3" xfId="1542" xr:uid="{00000000-0005-0000-0000-000026020000}"/>
    <cellStyle name="Standard 2 3 2 2 8" xfId="222" xr:uid="{00000000-0005-0000-0000-000027020000}"/>
    <cellStyle name="Standard 2 3 2 2 8 2" xfId="1543" xr:uid="{00000000-0005-0000-0000-000028020000}"/>
    <cellStyle name="Standard 2 3 2 2 8 3" xfId="1544" xr:uid="{00000000-0005-0000-0000-000029020000}"/>
    <cellStyle name="Standard 2 3 2 2 9" xfId="223" xr:uid="{00000000-0005-0000-0000-00002A020000}"/>
    <cellStyle name="Standard 2 3 2 2 9 2" xfId="1545" xr:uid="{00000000-0005-0000-0000-00002B020000}"/>
    <cellStyle name="Standard 2 3 2 3" xfId="224" xr:uid="{00000000-0005-0000-0000-00002C020000}"/>
    <cellStyle name="Standard 2 3 2 3 10" xfId="225" xr:uid="{00000000-0005-0000-0000-00002D020000}"/>
    <cellStyle name="Standard 2 3 2 3 10 2" xfId="1546" xr:uid="{00000000-0005-0000-0000-00002E020000}"/>
    <cellStyle name="Standard 2 3 2 3 11" xfId="226" xr:uid="{00000000-0005-0000-0000-00002F020000}"/>
    <cellStyle name="Standard 2 3 2 3 11 2" xfId="1547" xr:uid="{00000000-0005-0000-0000-000030020000}"/>
    <cellStyle name="Standard 2 3 2 3 12" xfId="1548" xr:uid="{00000000-0005-0000-0000-000031020000}"/>
    <cellStyle name="Standard 2 3 2 3 13" xfId="1549" xr:uid="{00000000-0005-0000-0000-000032020000}"/>
    <cellStyle name="Standard 2 3 2 3 2" xfId="227" xr:uid="{00000000-0005-0000-0000-000033020000}"/>
    <cellStyle name="Standard 2 3 2 3 2 2" xfId="228" xr:uid="{00000000-0005-0000-0000-000034020000}"/>
    <cellStyle name="Standard 2 3 2 3 2 2 2" xfId="229" xr:uid="{00000000-0005-0000-0000-000035020000}"/>
    <cellStyle name="Standard 2 3 2 3 2 2 2 2" xfId="230" xr:uid="{00000000-0005-0000-0000-000036020000}"/>
    <cellStyle name="Standard 2 3 2 3 2 2 2 2 2" xfId="1550" xr:uid="{00000000-0005-0000-0000-000037020000}"/>
    <cellStyle name="Standard 2 3 2 3 2 2 2 3" xfId="1551" xr:uid="{00000000-0005-0000-0000-000038020000}"/>
    <cellStyle name="Standard 2 3 2 3 2 2 2 4" xfId="1552" xr:uid="{00000000-0005-0000-0000-000039020000}"/>
    <cellStyle name="Standard 2 3 2 3 2 2 3" xfId="231" xr:uid="{00000000-0005-0000-0000-00003A020000}"/>
    <cellStyle name="Standard 2 3 2 3 2 2 3 2" xfId="1553" xr:uid="{00000000-0005-0000-0000-00003B020000}"/>
    <cellStyle name="Standard 2 3 2 3 2 2 3 3" xfId="1554" xr:uid="{00000000-0005-0000-0000-00003C020000}"/>
    <cellStyle name="Standard 2 3 2 3 2 2 4" xfId="232" xr:uid="{00000000-0005-0000-0000-00003D020000}"/>
    <cellStyle name="Standard 2 3 2 3 2 2 4 2" xfId="1555" xr:uid="{00000000-0005-0000-0000-00003E020000}"/>
    <cellStyle name="Standard 2 3 2 3 2 2 5" xfId="1556" xr:uid="{00000000-0005-0000-0000-00003F020000}"/>
    <cellStyle name="Standard 2 3 2 3 2 2 6" xfId="1557" xr:uid="{00000000-0005-0000-0000-000040020000}"/>
    <cellStyle name="Standard 2 3 2 3 2 3" xfId="233" xr:uid="{00000000-0005-0000-0000-000041020000}"/>
    <cellStyle name="Standard 2 3 2 3 2 3 2" xfId="234" xr:uid="{00000000-0005-0000-0000-000042020000}"/>
    <cellStyle name="Standard 2 3 2 3 2 3 2 2" xfId="1558" xr:uid="{00000000-0005-0000-0000-000043020000}"/>
    <cellStyle name="Standard 2 3 2 3 2 3 2 3" xfId="1559" xr:uid="{00000000-0005-0000-0000-000044020000}"/>
    <cellStyle name="Standard 2 3 2 3 2 3 3" xfId="235" xr:uid="{00000000-0005-0000-0000-000045020000}"/>
    <cellStyle name="Standard 2 3 2 3 2 3 3 2" xfId="1560" xr:uid="{00000000-0005-0000-0000-000046020000}"/>
    <cellStyle name="Standard 2 3 2 3 2 3 4" xfId="1561" xr:uid="{00000000-0005-0000-0000-000047020000}"/>
    <cellStyle name="Standard 2 3 2 3 2 3 5" xfId="1562" xr:uid="{00000000-0005-0000-0000-000048020000}"/>
    <cellStyle name="Standard 2 3 2 3 2 4" xfId="236" xr:uid="{00000000-0005-0000-0000-000049020000}"/>
    <cellStyle name="Standard 2 3 2 3 2 4 2" xfId="237" xr:uid="{00000000-0005-0000-0000-00004A020000}"/>
    <cellStyle name="Standard 2 3 2 3 2 4 2 2" xfId="1563" xr:uid="{00000000-0005-0000-0000-00004B020000}"/>
    <cellStyle name="Standard 2 3 2 3 2 4 3" xfId="1564" xr:uid="{00000000-0005-0000-0000-00004C020000}"/>
    <cellStyle name="Standard 2 3 2 3 2 4 4" xfId="1565" xr:uid="{00000000-0005-0000-0000-00004D020000}"/>
    <cellStyle name="Standard 2 3 2 3 2 5" xfId="238" xr:uid="{00000000-0005-0000-0000-00004E020000}"/>
    <cellStyle name="Standard 2 3 2 3 2 5 2" xfId="1566" xr:uid="{00000000-0005-0000-0000-00004F020000}"/>
    <cellStyle name="Standard 2 3 2 3 2 5 3" xfId="1567" xr:uid="{00000000-0005-0000-0000-000050020000}"/>
    <cellStyle name="Standard 2 3 2 3 2 6" xfId="239" xr:uid="{00000000-0005-0000-0000-000051020000}"/>
    <cellStyle name="Standard 2 3 2 3 2 6 2" xfId="1568" xr:uid="{00000000-0005-0000-0000-000052020000}"/>
    <cellStyle name="Standard 2 3 2 3 2 7" xfId="240" xr:uid="{00000000-0005-0000-0000-000053020000}"/>
    <cellStyle name="Standard 2 3 2 3 2 7 2" xfId="1569" xr:uid="{00000000-0005-0000-0000-000054020000}"/>
    <cellStyle name="Standard 2 3 2 3 2 8" xfId="1570" xr:uid="{00000000-0005-0000-0000-000055020000}"/>
    <cellStyle name="Standard 2 3 2 3 2 9" xfId="1571" xr:uid="{00000000-0005-0000-0000-000056020000}"/>
    <cellStyle name="Standard 2 3 2 3 3" xfId="241" xr:uid="{00000000-0005-0000-0000-000057020000}"/>
    <cellStyle name="Standard 2 3 2 3 3 2" xfId="242" xr:uid="{00000000-0005-0000-0000-000058020000}"/>
    <cellStyle name="Standard 2 3 2 3 3 2 2" xfId="243" xr:uid="{00000000-0005-0000-0000-000059020000}"/>
    <cellStyle name="Standard 2 3 2 3 3 2 2 2" xfId="244" xr:uid="{00000000-0005-0000-0000-00005A020000}"/>
    <cellStyle name="Standard 2 3 2 3 3 2 2 2 2" xfId="1572" xr:uid="{00000000-0005-0000-0000-00005B020000}"/>
    <cellStyle name="Standard 2 3 2 3 3 2 2 3" xfId="1573" xr:uid="{00000000-0005-0000-0000-00005C020000}"/>
    <cellStyle name="Standard 2 3 2 3 3 2 2 4" xfId="1574" xr:uid="{00000000-0005-0000-0000-00005D020000}"/>
    <cellStyle name="Standard 2 3 2 3 3 2 3" xfId="245" xr:uid="{00000000-0005-0000-0000-00005E020000}"/>
    <cellStyle name="Standard 2 3 2 3 3 2 3 2" xfId="1575" xr:uid="{00000000-0005-0000-0000-00005F020000}"/>
    <cellStyle name="Standard 2 3 2 3 3 2 3 3" xfId="1576" xr:uid="{00000000-0005-0000-0000-000060020000}"/>
    <cellStyle name="Standard 2 3 2 3 3 2 4" xfId="246" xr:uid="{00000000-0005-0000-0000-000061020000}"/>
    <cellStyle name="Standard 2 3 2 3 3 2 4 2" xfId="1577" xr:uid="{00000000-0005-0000-0000-000062020000}"/>
    <cellStyle name="Standard 2 3 2 3 3 2 5" xfId="1578" xr:uid="{00000000-0005-0000-0000-000063020000}"/>
    <cellStyle name="Standard 2 3 2 3 3 2 6" xfId="1579" xr:uid="{00000000-0005-0000-0000-000064020000}"/>
    <cellStyle name="Standard 2 3 2 3 3 3" xfId="247" xr:uid="{00000000-0005-0000-0000-000065020000}"/>
    <cellStyle name="Standard 2 3 2 3 3 3 2" xfId="248" xr:uid="{00000000-0005-0000-0000-000066020000}"/>
    <cellStyle name="Standard 2 3 2 3 3 3 2 2" xfId="1580" xr:uid="{00000000-0005-0000-0000-000067020000}"/>
    <cellStyle name="Standard 2 3 2 3 3 3 2 3" xfId="1581" xr:uid="{00000000-0005-0000-0000-000068020000}"/>
    <cellStyle name="Standard 2 3 2 3 3 3 3" xfId="249" xr:uid="{00000000-0005-0000-0000-000069020000}"/>
    <cellStyle name="Standard 2 3 2 3 3 3 3 2" xfId="1582" xr:uid="{00000000-0005-0000-0000-00006A020000}"/>
    <cellStyle name="Standard 2 3 2 3 3 3 4" xfId="1583" xr:uid="{00000000-0005-0000-0000-00006B020000}"/>
    <cellStyle name="Standard 2 3 2 3 3 3 5" xfId="1584" xr:uid="{00000000-0005-0000-0000-00006C020000}"/>
    <cellStyle name="Standard 2 3 2 3 3 4" xfId="250" xr:uid="{00000000-0005-0000-0000-00006D020000}"/>
    <cellStyle name="Standard 2 3 2 3 3 4 2" xfId="251" xr:uid="{00000000-0005-0000-0000-00006E020000}"/>
    <cellStyle name="Standard 2 3 2 3 3 4 2 2" xfId="1585" xr:uid="{00000000-0005-0000-0000-00006F020000}"/>
    <cellStyle name="Standard 2 3 2 3 3 4 3" xfId="1586" xr:uid="{00000000-0005-0000-0000-000070020000}"/>
    <cellStyle name="Standard 2 3 2 3 3 4 4" xfId="1587" xr:uid="{00000000-0005-0000-0000-000071020000}"/>
    <cellStyle name="Standard 2 3 2 3 3 5" xfId="252" xr:uid="{00000000-0005-0000-0000-000072020000}"/>
    <cellStyle name="Standard 2 3 2 3 3 5 2" xfId="1588" xr:uid="{00000000-0005-0000-0000-000073020000}"/>
    <cellStyle name="Standard 2 3 2 3 3 5 3" xfId="1589" xr:uid="{00000000-0005-0000-0000-000074020000}"/>
    <cellStyle name="Standard 2 3 2 3 3 6" xfId="253" xr:uid="{00000000-0005-0000-0000-000075020000}"/>
    <cellStyle name="Standard 2 3 2 3 3 6 2" xfId="1590" xr:uid="{00000000-0005-0000-0000-000076020000}"/>
    <cellStyle name="Standard 2 3 2 3 3 7" xfId="254" xr:uid="{00000000-0005-0000-0000-000077020000}"/>
    <cellStyle name="Standard 2 3 2 3 3 7 2" xfId="1591" xr:uid="{00000000-0005-0000-0000-000078020000}"/>
    <cellStyle name="Standard 2 3 2 3 3 8" xfId="1592" xr:uid="{00000000-0005-0000-0000-000079020000}"/>
    <cellStyle name="Standard 2 3 2 3 3 9" xfId="1593" xr:uid="{00000000-0005-0000-0000-00007A020000}"/>
    <cellStyle name="Standard 2 3 2 3 4" xfId="255" xr:uid="{00000000-0005-0000-0000-00007B020000}"/>
    <cellStyle name="Standard 2 3 2 3 4 2" xfId="256" xr:uid="{00000000-0005-0000-0000-00007C020000}"/>
    <cellStyle name="Standard 2 3 2 3 4 2 2" xfId="257" xr:uid="{00000000-0005-0000-0000-00007D020000}"/>
    <cellStyle name="Standard 2 3 2 3 4 2 2 2" xfId="1594" xr:uid="{00000000-0005-0000-0000-00007E020000}"/>
    <cellStyle name="Standard 2 3 2 3 4 2 2 3" xfId="1595" xr:uid="{00000000-0005-0000-0000-00007F020000}"/>
    <cellStyle name="Standard 2 3 2 3 4 2 3" xfId="258" xr:uid="{00000000-0005-0000-0000-000080020000}"/>
    <cellStyle name="Standard 2 3 2 3 4 2 3 2" xfId="1596" xr:uid="{00000000-0005-0000-0000-000081020000}"/>
    <cellStyle name="Standard 2 3 2 3 4 2 4" xfId="1597" xr:uid="{00000000-0005-0000-0000-000082020000}"/>
    <cellStyle name="Standard 2 3 2 3 4 2 5" xfId="1598" xr:uid="{00000000-0005-0000-0000-000083020000}"/>
    <cellStyle name="Standard 2 3 2 3 4 3" xfId="259" xr:uid="{00000000-0005-0000-0000-000084020000}"/>
    <cellStyle name="Standard 2 3 2 3 4 3 2" xfId="260" xr:uid="{00000000-0005-0000-0000-000085020000}"/>
    <cellStyle name="Standard 2 3 2 3 4 3 2 2" xfId="1599" xr:uid="{00000000-0005-0000-0000-000086020000}"/>
    <cellStyle name="Standard 2 3 2 3 4 3 3" xfId="1600" xr:uid="{00000000-0005-0000-0000-000087020000}"/>
    <cellStyle name="Standard 2 3 2 3 4 3 4" xfId="1601" xr:uid="{00000000-0005-0000-0000-000088020000}"/>
    <cellStyle name="Standard 2 3 2 3 4 4" xfId="261" xr:uid="{00000000-0005-0000-0000-000089020000}"/>
    <cellStyle name="Standard 2 3 2 3 4 4 2" xfId="1602" xr:uid="{00000000-0005-0000-0000-00008A020000}"/>
    <cellStyle name="Standard 2 3 2 3 4 4 3" xfId="1603" xr:uid="{00000000-0005-0000-0000-00008B020000}"/>
    <cellStyle name="Standard 2 3 2 3 4 5" xfId="262" xr:uid="{00000000-0005-0000-0000-00008C020000}"/>
    <cellStyle name="Standard 2 3 2 3 4 5 2" xfId="1604" xr:uid="{00000000-0005-0000-0000-00008D020000}"/>
    <cellStyle name="Standard 2 3 2 3 4 6" xfId="1605" xr:uid="{00000000-0005-0000-0000-00008E020000}"/>
    <cellStyle name="Standard 2 3 2 3 4 7" xfId="1606" xr:uid="{00000000-0005-0000-0000-00008F020000}"/>
    <cellStyle name="Standard 2 3 2 3 5" xfId="263" xr:uid="{00000000-0005-0000-0000-000090020000}"/>
    <cellStyle name="Standard 2 3 2 3 5 2" xfId="264" xr:uid="{00000000-0005-0000-0000-000091020000}"/>
    <cellStyle name="Standard 2 3 2 3 5 2 2" xfId="1607" xr:uid="{00000000-0005-0000-0000-000092020000}"/>
    <cellStyle name="Standard 2 3 2 3 5 2 3" xfId="1608" xr:uid="{00000000-0005-0000-0000-000093020000}"/>
    <cellStyle name="Standard 2 3 2 3 5 3" xfId="265" xr:uid="{00000000-0005-0000-0000-000094020000}"/>
    <cellStyle name="Standard 2 3 2 3 5 3 2" xfId="1609" xr:uid="{00000000-0005-0000-0000-000095020000}"/>
    <cellStyle name="Standard 2 3 2 3 5 4" xfId="1610" xr:uid="{00000000-0005-0000-0000-000096020000}"/>
    <cellStyle name="Standard 2 3 2 3 5 5" xfId="1611" xr:uid="{00000000-0005-0000-0000-000097020000}"/>
    <cellStyle name="Standard 2 3 2 3 6" xfId="266" xr:uid="{00000000-0005-0000-0000-000098020000}"/>
    <cellStyle name="Standard 2 3 2 3 6 2" xfId="267" xr:uid="{00000000-0005-0000-0000-000099020000}"/>
    <cellStyle name="Standard 2 3 2 3 6 2 2" xfId="1612" xr:uid="{00000000-0005-0000-0000-00009A020000}"/>
    <cellStyle name="Standard 2 3 2 3 6 3" xfId="1613" xr:uid="{00000000-0005-0000-0000-00009B020000}"/>
    <cellStyle name="Standard 2 3 2 3 6 4" xfId="1614" xr:uid="{00000000-0005-0000-0000-00009C020000}"/>
    <cellStyle name="Standard 2 3 2 3 7" xfId="268" xr:uid="{00000000-0005-0000-0000-00009D020000}"/>
    <cellStyle name="Standard 2 3 2 3 7 2" xfId="1615" xr:uid="{00000000-0005-0000-0000-00009E020000}"/>
    <cellStyle name="Standard 2 3 2 3 7 3" xfId="1616" xr:uid="{00000000-0005-0000-0000-00009F020000}"/>
    <cellStyle name="Standard 2 3 2 3 8" xfId="269" xr:uid="{00000000-0005-0000-0000-0000A0020000}"/>
    <cellStyle name="Standard 2 3 2 3 8 2" xfId="1617" xr:uid="{00000000-0005-0000-0000-0000A1020000}"/>
    <cellStyle name="Standard 2 3 2 3 8 3" xfId="1618" xr:uid="{00000000-0005-0000-0000-0000A2020000}"/>
    <cellStyle name="Standard 2 3 2 3 9" xfId="270" xr:uid="{00000000-0005-0000-0000-0000A3020000}"/>
    <cellStyle name="Standard 2 3 2 3 9 2" xfId="1619" xr:uid="{00000000-0005-0000-0000-0000A4020000}"/>
    <cellStyle name="Standard 2 3 2 4" xfId="271" xr:uid="{00000000-0005-0000-0000-0000A5020000}"/>
    <cellStyle name="Standard 2 3 2 4 10" xfId="272" xr:uid="{00000000-0005-0000-0000-0000A6020000}"/>
    <cellStyle name="Standard 2 3 2 4 10 2" xfId="1620" xr:uid="{00000000-0005-0000-0000-0000A7020000}"/>
    <cellStyle name="Standard 2 3 2 4 11" xfId="273" xr:uid="{00000000-0005-0000-0000-0000A8020000}"/>
    <cellStyle name="Standard 2 3 2 4 11 2" xfId="1621" xr:uid="{00000000-0005-0000-0000-0000A9020000}"/>
    <cellStyle name="Standard 2 3 2 4 12" xfId="274" xr:uid="{00000000-0005-0000-0000-0000AA020000}"/>
    <cellStyle name="Standard 2 3 2 4 12 2" xfId="1622" xr:uid="{00000000-0005-0000-0000-0000AB020000}"/>
    <cellStyle name="Standard 2 3 2 4 13" xfId="1623" xr:uid="{00000000-0005-0000-0000-0000AC020000}"/>
    <cellStyle name="Standard 2 3 2 4 2" xfId="5" xr:uid="{00000000-0005-0000-0000-0000AD020000}"/>
    <cellStyle name="Standard 2 3 2 4 2 10" xfId="275" xr:uid="{00000000-0005-0000-0000-0000AE020000}"/>
    <cellStyle name="Standard 2 3 2 4 2 10 2" xfId="1624" xr:uid="{00000000-0005-0000-0000-0000AF020000}"/>
    <cellStyle name="Standard 2 3 2 4 2 10 3" xfId="1625" xr:uid="{00000000-0005-0000-0000-0000B0020000}"/>
    <cellStyle name="Standard 2 3 2 4 2 11" xfId="276" xr:uid="{00000000-0005-0000-0000-0000B1020000}"/>
    <cellStyle name="Standard 2 3 2 4 2 11 2" xfId="1626" xr:uid="{00000000-0005-0000-0000-0000B2020000}"/>
    <cellStyle name="Standard 2 3 2 4 2 12" xfId="277" xr:uid="{00000000-0005-0000-0000-0000B3020000}"/>
    <cellStyle name="Standard 2 3 2 4 2 12 2" xfId="1627" xr:uid="{00000000-0005-0000-0000-0000B4020000}"/>
    <cellStyle name="Standard 2 3 2 4 2 13" xfId="278" xr:uid="{00000000-0005-0000-0000-0000B5020000}"/>
    <cellStyle name="Standard 2 3 2 4 2 13 2" xfId="1628" xr:uid="{00000000-0005-0000-0000-0000B6020000}"/>
    <cellStyle name="Standard 2 3 2 4 2 14" xfId="279" xr:uid="{00000000-0005-0000-0000-0000B7020000}"/>
    <cellStyle name="Standard 2 3 2 4 2 14 2" xfId="1629" xr:uid="{00000000-0005-0000-0000-0000B8020000}"/>
    <cellStyle name="Standard 2 3 2 4 2 15" xfId="1630" xr:uid="{00000000-0005-0000-0000-0000B9020000}"/>
    <cellStyle name="Standard 2 3 2 4 2 2" xfId="280" xr:uid="{00000000-0005-0000-0000-0000BA020000}"/>
    <cellStyle name="Standard 2 3 2 4 2 2 10" xfId="1631" xr:uid="{00000000-0005-0000-0000-0000BB020000}"/>
    <cellStyle name="Standard 2 3 2 4 2 2 2" xfId="281" xr:uid="{00000000-0005-0000-0000-0000BC020000}"/>
    <cellStyle name="Standard 2 3 2 4 2 2 2 2" xfId="282" xr:uid="{00000000-0005-0000-0000-0000BD020000}"/>
    <cellStyle name="Standard 2 3 2 4 2 2 2 2 2" xfId="283" xr:uid="{00000000-0005-0000-0000-0000BE020000}"/>
    <cellStyle name="Standard 2 3 2 4 2 2 2 2 2 2" xfId="284" xr:uid="{00000000-0005-0000-0000-0000BF020000}"/>
    <cellStyle name="Standard 2 3 2 4 2 2 2 2 2 2 2" xfId="1632" xr:uid="{00000000-0005-0000-0000-0000C0020000}"/>
    <cellStyle name="Standard 2 3 2 4 2 2 2 2 2 3" xfId="1633" xr:uid="{00000000-0005-0000-0000-0000C1020000}"/>
    <cellStyle name="Standard 2 3 2 4 2 2 2 2 2 4" xfId="1634" xr:uid="{00000000-0005-0000-0000-0000C2020000}"/>
    <cellStyle name="Standard 2 3 2 4 2 2 2 2 3" xfId="285" xr:uid="{00000000-0005-0000-0000-0000C3020000}"/>
    <cellStyle name="Standard 2 3 2 4 2 2 2 2 3 2" xfId="1635" xr:uid="{00000000-0005-0000-0000-0000C4020000}"/>
    <cellStyle name="Standard 2 3 2 4 2 2 2 2 3 3" xfId="1636" xr:uid="{00000000-0005-0000-0000-0000C5020000}"/>
    <cellStyle name="Standard 2 3 2 4 2 2 2 2 4" xfId="286" xr:uid="{00000000-0005-0000-0000-0000C6020000}"/>
    <cellStyle name="Standard 2 3 2 4 2 2 2 2 4 2" xfId="1637" xr:uid="{00000000-0005-0000-0000-0000C7020000}"/>
    <cellStyle name="Standard 2 3 2 4 2 2 2 2 5" xfId="1638" xr:uid="{00000000-0005-0000-0000-0000C8020000}"/>
    <cellStyle name="Standard 2 3 2 4 2 2 2 2 6" xfId="1639" xr:uid="{00000000-0005-0000-0000-0000C9020000}"/>
    <cellStyle name="Standard 2 3 2 4 2 2 2 3" xfId="287" xr:uid="{00000000-0005-0000-0000-0000CA020000}"/>
    <cellStyle name="Standard 2 3 2 4 2 2 2 3 2" xfId="288" xr:uid="{00000000-0005-0000-0000-0000CB020000}"/>
    <cellStyle name="Standard 2 3 2 4 2 2 2 3 2 2" xfId="1640" xr:uid="{00000000-0005-0000-0000-0000CC020000}"/>
    <cellStyle name="Standard 2 3 2 4 2 2 2 3 2 3" xfId="1641" xr:uid="{00000000-0005-0000-0000-0000CD020000}"/>
    <cellStyle name="Standard 2 3 2 4 2 2 2 3 3" xfId="289" xr:uid="{00000000-0005-0000-0000-0000CE020000}"/>
    <cellStyle name="Standard 2 3 2 4 2 2 2 3 3 2" xfId="1642" xr:uid="{00000000-0005-0000-0000-0000CF020000}"/>
    <cellStyle name="Standard 2 3 2 4 2 2 2 3 4" xfId="1643" xr:uid="{00000000-0005-0000-0000-0000D0020000}"/>
    <cellStyle name="Standard 2 3 2 4 2 2 2 3 5" xfId="1644" xr:uid="{00000000-0005-0000-0000-0000D1020000}"/>
    <cellStyle name="Standard 2 3 2 4 2 2 2 4" xfId="290" xr:uid="{00000000-0005-0000-0000-0000D2020000}"/>
    <cellStyle name="Standard 2 3 2 4 2 2 2 4 2" xfId="291" xr:uid="{00000000-0005-0000-0000-0000D3020000}"/>
    <cellStyle name="Standard 2 3 2 4 2 2 2 4 2 2" xfId="1645" xr:uid="{00000000-0005-0000-0000-0000D4020000}"/>
    <cellStyle name="Standard 2 3 2 4 2 2 2 4 3" xfId="1646" xr:uid="{00000000-0005-0000-0000-0000D5020000}"/>
    <cellStyle name="Standard 2 3 2 4 2 2 2 4 4" xfId="1647" xr:uid="{00000000-0005-0000-0000-0000D6020000}"/>
    <cellStyle name="Standard 2 3 2 4 2 2 2 5" xfId="292" xr:uid="{00000000-0005-0000-0000-0000D7020000}"/>
    <cellStyle name="Standard 2 3 2 4 2 2 2 5 2" xfId="1648" xr:uid="{00000000-0005-0000-0000-0000D8020000}"/>
    <cellStyle name="Standard 2 3 2 4 2 2 2 5 3" xfId="1649" xr:uid="{00000000-0005-0000-0000-0000D9020000}"/>
    <cellStyle name="Standard 2 3 2 4 2 2 2 6" xfId="293" xr:uid="{00000000-0005-0000-0000-0000DA020000}"/>
    <cellStyle name="Standard 2 3 2 4 2 2 2 6 2" xfId="1650" xr:uid="{00000000-0005-0000-0000-0000DB020000}"/>
    <cellStyle name="Standard 2 3 2 4 2 2 2 7" xfId="294" xr:uid="{00000000-0005-0000-0000-0000DC020000}"/>
    <cellStyle name="Standard 2 3 2 4 2 2 2 7 2" xfId="1651" xr:uid="{00000000-0005-0000-0000-0000DD020000}"/>
    <cellStyle name="Standard 2 3 2 4 2 2 2 8" xfId="1652" xr:uid="{00000000-0005-0000-0000-0000DE020000}"/>
    <cellStyle name="Standard 2 3 2 4 2 2 2 9" xfId="1653" xr:uid="{00000000-0005-0000-0000-0000DF020000}"/>
    <cellStyle name="Standard 2 3 2 4 2 2 3" xfId="295" xr:uid="{00000000-0005-0000-0000-0000E0020000}"/>
    <cellStyle name="Standard 2 3 2 4 2 2 3 2" xfId="296" xr:uid="{00000000-0005-0000-0000-0000E1020000}"/>
    <cellStyle name="Standard 2 3 2 4 2 2 3 2 2" xfId="297" xr:uid="{00000000-0005-0000-0000-0000E2020000}"/>
    <cellStyle name="Standard 2 3 2 4 2 2 3 2 2 2" xfId="1654" xr:uid="{00000000-0005-0000-0000-0000E3020000}"/>
    <cellStyle name="Standard 2 3 2 4 2 2 3 2 2 3" xfId="1655" xr:uid="{00000000-0005-0000-0000-0000E4020000}"/>
    <cellStyle name="Standard 2 3 2 4 2 2 3 2 3" xfId="298" xr:uid="{00000000-0005-0000-0000-0000E5020000}"/>
    <cellStyle name="Standard 2 3 2 4 2 2 3 2 3 2" xfId="1656" xr:uid="{00000000-0005-0000-0000-0000E6020000}"/>
    <cellStyle name="Standard 2 3 2 4 2 2 3 2 4" xfId="1657" xr:uid="{00000000-0005-0000-0000-0000E7020000}"/>
    <cellStyle name="Standard 2 3 2 4 2 2 3 2 5" xfId="1658" xr:uid="{00000000-0005-0000-0000-0000E8020000}"/>
    <cellStyle name="Standard 2 3 2 4 2 2 3 3" xfId="299" xr:uid="{00000000-0005-0000-0000-0000E9020000}"/>
    <cellStyle name="Standard 2 3 2 4 2 2 3 3 2" xfId="300" xr:uid="{00000000-0005-0000-0000-0000EA020000}"/>
    <cellStyle name="Standard 2 3 2 4 2 2 3 3 2 2" xfId="1659" xr:uid="{00000000-0005-0000-0000-0000EB020000}"/>
    <cellStyle name="Standard 2 3 2 4 2 2 3 3 3" xfId="1660" xr:uid="{00000000-0005-0000-0000-0000EC020000}"/>
    <cellStyle name="Standard 2 3 2 4 2 2 3 3 4" xfId="1661" xr:uid="{00000000-0005-0000-0000-0000ED020000}"/>
    <cellStyle name="Standard 2 3 2 4 2 2 3 4" xfId="301" xr:uid="{00000000-0005-0000-0000-0000EE020000}"/>
    <cellStyle name="Standard 2 3 2 4 2 2 3 4 2" xfId="1662" xr:uid="{00000000-0005-0000-0000-0000EF020000}"/>
    <cellStyle name="Standard 2 3 2 4 2 2 3 4 3" xfId="1663" xr:uid="{00000000-0005-0000-0000-0000F0020000}"/>
    <cellStyle name="Standard 2 3 2 4 2 2 3 5" xfId="302" xr:uid="{00000000-0005-0000-0000-0000F1020000}"/>
    <cellStyle name="Standard 2 3 2 4 2 2 3 5 2" xfId="1664" xr:uid="{00000000-0005-0000-0000-0000F2020000}"/>
    <cellStyle name="Standard 2 3 2 4 2 2 3 6" xfId="1665" xr:uid="{00000000-0005-0000-0000-0000F3020000}"/>
    <cellStyle name="Standard 2 3 2 4 2 2 3 7" xfId="1666" xr:uid="{00000000-0005-0000-0000-0000F4020000}"/>
    <cellStyle name="Standard 2 3 2 4 2 2 4" xfId="303" xr:uid="{00000000-0005-0000-0000-0000F5020000}"/>
    <cellStyle name="Standard 2 3 2 4 2 2 4 2" xfId="304" xr:uid="{00000000-0005-0000-0000-0000F6020000}"/>
    <cellStyle name="Standard 2 3 2 4 2 2 4 2 2" xfId="1667" xr:uid="{00000000-0005-0000-0000-0000F7020000}"/>
    <cellStyle name="Standard 2 3 2 4 2 2 4 2 3" xfId="1668" xr:uid="{00000000-0005-0000-0000-0000F8020000}"/>
    <cellStyle name="Standard 2 3 2 4 2 2 4 3" xfId="305" xr:uid="{00000000-0005-0000-0000-0000F9020000}"/>
    <cellStyle name="Standard 2 3 2 4 2 2 4 3 2" xfId="1669" xr:uid="{00000000-0005-0000-0000-0000FA020000}"/>
    <cellStyle name="Standard 2 3 2 4 2 2 4 4" xfId="1670" xr:uid="{00000000-0005-0000-0000-0000FB020000}"/>
    <cellStyle name="Standard 2 3 2 4 2 2 4 5" xfId="1671" xr:uid="{00000000-0005-0000-0000-0000FC020000}"/>
    <cellStyle name="Standard 2 3 2 4 2 2 5" xfId="306" xr:uid="{00000000-0005-0000-0000-0000FD020000}"/>
    <cellStyle name="Standard 2 3 2 4 2 2 5 2" xfId="307" xr:uid="{00000000-0005-0000-0000-0000FE020000}"/>
    <cellStyle name="Standard 2 3 2 4 2 2 5 2 2" xfId="1672" xr:uid="{00000000-0005-0000-0000-0000FF020000}"/>
    <cellStyle name="Standard 2 3 2 4 2 2 5 3" xfId="1673" xr:uid="{00000000-0005-0000-0000-000000030000}"/>
    <cellStyle name="Standard 2 3 2 4 2 2 5 4" xfId="1674" xr:uid="{00000000-0005-0000-0000-000001030000}"/>
    <cellStyle name="Standard 2 3 2 4 2 2 6" xfId="308" xr:uid="{00000000-0005-0000-0000-000002030000}"/>
    <cellStyle name="Standard 2 3 2 4 2 2 6 2" xfId="1675" xr:uid="{00000000-0005-0000-0000-000003030000}"/>
    <cellStyle name="Standard 2 3 2 4 2 2 6 3" xfId="1676" xr:uid="{00000000-0005-0000-0000-000004030000}"/>
    <cellStyle name="Standard 2 3 2 4 2 2 7" xfId="309" xr:uid="{00000000-0005-0000-0000-000005030000}"/>
    <cellStyle name="Standard 2 3 2 4 2 2 7 2" xfId="1677" xr:uid="{00000000-0005-0000-0000-000006030000}"/>
    <cellStyle name="Standard 2 3 2 4 2 2 8" xfId="310" xr:uid="{00000000-0005-0000-0000-000007030000}"/>
    <cellStyle name="Standard 2 3 2 4 2 2 8 2" xfId="1678" xr:uid="{00000000-0005-0000-0000-000008030000}"/>
    <cellStyle name="Standard 2 3 2 4 2 2 9" xfId="1679" xr:uid="{00000000-0005-0000-0000-000009030000}"/>
    <cellStyle name="Standard 2 3 2 4 2 3" xfId="311" xr:uid="{00000000-0005-0000-0000-00000A030000}"/>
    <cellStyle name="Standard 2 3 2 4 2 3 2" xfId="312" xr:uid="{00000000-0005-0000-0000-00000B030000}"/>
    <cellStyle name="Standard 2 3 2 4 2 3 2 2" xfId="313" xr:uid="{00000000-0005-0000-0000-00000C030000}"/>
    <cellStyle name="Standard 2 3 2 4 2 3 2 2 2" xfId="314" xr:uid="{00000000-0005-0000-0000-00000D030000}"/>
    <cellStyle name="Standard 2 3 2 4 2 3 2 2 2 2" xfId="1680" xr:uid="{00000000-0005-0000-0000-00000E030000}"/>
    <cellStyle name="Standard 2 3 2 4 2 3 2 2 3" xfId="1681" xr:uid="{00000000-0005-0000-0000-00000F030000}"/>
    <cellStyle name="Standard 2 3 2 4 2 3 2 2 4" xfId="1682" xr:uid="{00000000-0005-0000-0000-000010030000}"/>
    <cellStyle name="Standard 2 3 2 4 2 3 2 3" xfId="315" xr:uid="{00000000-0005-0000-0000-000011030000}"/>
    <cellStyle name="Standard 2 3 2 4 2 3 2 3 2" xfId="1683" xr:uid="{00000000-0005-0000-0000-000012030000}"/>
    <cellStyle name="Standard 2 3 2 4 2 3 2 3 3" xfId="1684" xr:uid="{00000000-0005-0000-0000-000013030000}"/>
    <cellStyle name="Standard 2 3 2 4 2 3 2 4" xfId="316" xr:uid="{00000000-0005-0000-0000-000014030000}"/>
    <cellStyle name="Standard 2 3 2 4 2 3 2 4 2" xfId="1685" xr:uid="{00000000-0005-0000-0000-000015030000}"/>
    <cellStyle name="Standard 2 3 2 4 2 3 2 5" xfId="1686" xr:uid="{00000000-0005-0000-0000-000016030000}"/>
    <cellStyle name="Standard 2 3 2 4 2 3 2 6" xfId="1687" xr:uid="{00000000-0005-0000-0000-000017030000}"/>
    <cellStyle name="Standard 2 3 2 4 2 3 3" xfId="317" xr:uid="{00000000-0005-0000-0000-000018030000}"/>
    <cellStyle name="Standard 2 3 2 4 2 3 3 2" xfId="318" xr:uid="{00000000-0005-0000-0000-000019030000}"/>
    <cellStyle name="Standard 2 3 2 4 2 3 3 2 2" xfId="1688" xr:uid="{00000000-0005-0000-0000-00001A030000}"/>
    <cellStyle name="Standard 2 3 2 4 2 3 3 2 3" xfId="1689" xr:uid="{00000000-0005-0000-0000-00001B030000}"/>
    <cellStyle name="Standard 2 3 2 4 2 3 3 3" xfId="319" xr:uid="{00000000-0005-0000-0000-00001C030000}"/>
    <cellStyle name="Standard 2 3 2 4 2 3 3 3 2" xfId="1690" xr:uid="{00000000-0005-0000-0000-00001D030000}"/>
    <cellStyle name="Standard 2 3 2 4 2 3 3 4" xfId="1691" xr:uid="{00000000-0005-0000-0000-00001E030000}"/>
    <cellStyle name="Standard 2 3 2 4 2 3 3 5" xfId="1692" xr:uid="{00000000-0005-0000-0000-00001F030000}"/>
    <cellStyle name="Standard 2 3 2 4 2 3 4" xfId="320" xr:uid="{00000000-0005-0000-0000-000020030000}"/>
    <cellStyle name="Standard 2 3 2 4 2 3 4 2" xfId="321" xr:uid="{00000000-0005-0000-0000-000021030000}"/>
    <cellStyle name="Standard 2 3 2 4 2 3 4 2 2" xfId="1693" xr:uid="{00000000-0005-0000-0000-000022030000}"/>
    <cellStyle name="Standard 2 3 2 4 2 3 4 3" xfId="1694" xr:uid="{00000000-0005-0000-0000-000023030000}"/>
    <cellStyle name="Standard 2 3 2 4 2 3 4 4" xfId="1695" xr:uid="{00000000-0005-0000-0000-000024030000}"/>
    <cellStyle name="Standard 2 3 2 4 2 3 5" xfId="322" xr:uid="{00000000-0005-0000-0000-000025030000}"/>
    <cellStyle name="Standard 2 3 2 4 2 3 5 2" xfId="1696" xr:uid="{00000000-0005-0000-0000-000026030000}"/>
    <cellStyle name="Standard 2 3 2 4 2 3 5 3" xfId="1697" xr:uid="{00000000-0005-0000-0000-000027030000}"/>
    <cellStyle name="Standard 2 3 2 4 2 3 6" xfId="323" xr:uid="{00000000-0005-0000-0000-000028030000}"/>
    <cellStyle name="Standard 2 3 2 4 2 3 6 2" xfId="1698" xr:uid="{00000000-0005-0000-0000-000029030000}"/>
    <cellStyle name="Standard 2 3 2 4 2 3 7" xfId="324" xr:uid="{00000000-0005-0000-0000-00002A030000}"/>
    <cellStyle name="Standard 2 3 2 4 2 3 7 2" xfId="1699" xr:uid="{00000000-0005-0000-0000-00002B030000}"/>
    <cellStyle name="Standard 2 3 2 4 2 3 8" xfId="1700" xr:uid="{00000000-0005-0000-0000-00002C030000}"/>
    <cellStyle name="Standard 2 3 2 4 2 3 9" xfId="1701" xr:uid="{00000000-0005-0000-0000-00002D030000}"/>
    <cellStyle name="Standard 2 3 2 4 2 4" xfId="325" xr:uid="{00000000-0005-0000-0000-00002E030000}"/>
    <cellStyle name="Standard 2 3 2 4 2 4 2" xfId="326" xr:uid="{00000000-0005-0000-0000-00002F030000}"/>
    <cellStyle name="Standard 2 3 2 4 2 4 2 2" xfId="327" xr:uid="{00000000-0005-0000-0000-000030030000}"/>
    <cellStyle name="Standard 2 3 2 4 2 4 2 2 2" xfId="328" xr:uid="{00000000-0005-0000-0000-000031030000}"/>
    <cellStyle name="Standard 2 3 2 4 2 4 2 2 2 2" xfId="1702" xr:uid="{00000000-0005-0000-0000-000032030000}"/>
    <cellStyle name="Standard 2 3 2 4 2 4 2 2 3" xfId="1703" xr:uid="{00000000-0005-0000-0000-000033030000}"/>
    <cellStyle name="Standard 2 3 2 4 2 4 2 2 4" xfId="1704" xr:uid="{00000000-0005-0000-0000-000034030000}"/>
    <cellStyle name="Standard 2 3 2 4 2 4 2 3" xfId="329" xr:uid="{00000000-0005-0000-0000-000035030000}"/>
    <cellStyle name="Standard 2 3 2 4 2 4 2 3 2" xfId="1705" xr:uid="{00000000-0005-0000-0000-000036030000}"/>
    <cellStyle name="Standard 2 3 2 4 2 4 2 3 3" xfId="1706" xr:uid="{00000000-0005-0000-0000-000037030000}"/>
    <cellStyle name="Standard 2 3 2 4 2 4 2 4" xfId="330" xr:uid="{00000000-0005-0000-0000-000038030000}"/>
    <cellStyle name="Standard 2 3 2 4 2 4 2 4 2" xfId="1707" xr:uid="{00000000-0005-0000-0000-000039030000}"/>
    <cellStyle name="Standard 2 3 2 4 2 4 2 5" xfId="1708" xr:uid="{00000000-0005-0000-0000-00003A030000}"/>
    <cellStyle name="Standard 2 3 2 4 2 4 2 6" xfId="1709" xr:uid="{00000000-0005-0000-0000-00003B030000}"/>
    <cellStyle name="Standard 2 3 2 4 2 4 3" xfId="331" xr:uid="{00000000-0005-0000-0000-00003C030000}"/>
    <cellStyle name="Standard 2 3 2 4 2 4 3 2" xfId="332" xr:uid="{00000000-0005-0000-0000-00003D030000}"/>
    <cellStyle name="Standard 2 3 2 4 2 4 3 2 2" xfId="1710" xr:uid="{00000000-0005-0000-0000-00003E030000}"/>
    <cellStyle name="Standard 2 3 2 4 2 4 3 2 3" xfId="1711" xr:uid="{00000000-0005-0000-0000-00003F030000}"/>
    <cellStyle name="Standard 2 3 2 4 2 4 3 3" xfId="333" xr:uid="{00000000-0005-0000-0000-000040030000}"/>
    <cellStyle name="Standard 2 3 2 4 2 4 3 3 2" xfId="1712" xr:uid="{00000000-0005-0000-0000-000041030000}"/>
    <cellStyle name="Standard 2 3 2 4 2 4 3 4" xfId="1713" xr:uid="{00000000-0005-0000-0000-000042030000}"/>
    <cellStyle name="Standard 2 3 2 4 2 4 3 5" xfId="1714" xr:uid="{00000000-0005-0000-0000-000043030000}"/>
    <cellStyle name="Standard 2 3 2 4 2 4 4" xfId="334" xr:uid="{00000000-0005-0000-0000-000044030000}"/>
    <cellStyle name="Standard 2 3 2 4 2 4 4 2" xfId="335" xr:uid="{00000000-0005-0000-0000-000045030000}"/>
    <cellStyle name="Standard 2 3 2 4 2 4 4 2 2" xfId="1715" xr:uid="{00000000-0005-0000-0000-000046030000}"/>
    <cellStyle name="Standard 2 3 2 4 2 4 4 3" xfId="1716" xr:uid="{00000000-0005-0000-0000-000047030000}"/>
    <cellStyle name="Standard 2 3 2 4 2 4 4 4" xfId="1717" xr:uid="{00000000-0005-0000-0000-000048030000}"/>
    <cellStyle name="Standard 2 3 2 4 2 4 5" xfId="336" xr:uid="{00000000-0005-0000-0000-000049030000}"/>
    <cellStyle name="Standard 2 3 2 4 2 4 5 2" xfId="1718" xr:uid="{00000000-0005-0000-0000-00004A030000}"/>
    <cellStyle name="Standard 2 3 2 4 2 4 5 3" xfId="1719" xr:uid="{00000000-0005-0000-0000-00004B030000}"/>
    <cellStyle name="Standard 2 3 2 4 2 4 6" xfId="337" xr:uid="{00000000-0005-0000-0000-00004C030000}"/>
    <cellStyle name="Standard 2 3 2 4 2 4 6 2" xfId="1720" xr:uid="{00000000-0005-0000-0000-00004D030000}"/>
    <cellStyle name="Standard 2 3 2 4 2 4 7" xfId="338" xr:uid="{00000000-0005-0000-0000-00004E030000}"/>
    <cellStyle name="Standard 2 3 2 4 2 4 7 2" xfId="1721" xr:uid="{00000000-0005-0000-0000-00004F030000}"/>
    <cellStyle name="Standard 2 3 2 4 2 4 8" xfId="1722" xr:uid="{00000000-0005-0000-0000-000050030000}"/>
    <cellStyle name="Standard 2 3 2 4 2 4 9" xfId="1723" xr:uid="{00000000-0005-0000-0000-000051030000}"/>
    <cellStyle name="Standard 2 3 2 4 2 5" xfId="339" xr:uid="{00000000-0005-0000-0000-000052030000}"/>
    <cellStyle name="Standard 2 3 2 4 2 5 2" xfId="340" xr:uid="{00000000-0005-0000-0000-000053030000}"/>
    <cellStyle name="Standard 2 3 2 4 2 5 2 2" xfId="341" xr:uid="{00000000-0005-0000-0000-000054030000}"/>
    <cellStyle name="Standard 2 3 2 4 2 5 2 2 2" xfId="1724" xr:uid="{00000000-0005-0000-0000-000055030000}"/>
    <cellStyle name="Standard 2 3 2 4 2 5 2 2 3" xfId="1725" xr:uid="{00000000-0005-0000-0000-000056030000}"/>
    <cellStyle name="Standard 2 3 2 4 2 5 2 3" xfId="342" xr:uid="{00000000-0005-0000-0000-000057030000}"/>
    <cellStyle name="Standard 2 3 2 4 2 5 2 3 2" xfId="1726" xr:uid="{00000000-0005-0000-0000-000058030000}"/>
    <cellStyle name="Standard 2 3 2 4 2 5 2 4" xfId="1727" xr:uid="{00000000-0005-0000-0000-000059030000}"/>
    <cellStyle name="Standard 2 3 2 4 2 5 2 5" xfId="1728" xr:uid="{00000000-0005-0000-0000-00005A030000}"/>
    <cellStyle name="Standard 2 3 2 4 2 5 3" xfId="343" xr:uid="{00000000-0005-0000-0000-00005B030000}"/>
    <cellStyle name="Standard 2 3 2 4 2 5 3 2" xfId="344" xr:uid="{00000000-0005-0000-0000-00005C030000}"/>
    <cellStyle name="Standard 2 3 2 4 2 5 3 2 2" xfId="1729" xr:uid="{00000000-0005-0000-0000-00005D030000}"/>
    <cellStyle name="Standard 2 3 2 4 2 5 3 3" xfId="1730" xr:uid="{00000000-0005-0000-0000-00005E030000}"/>
    <cellStyle name="Standard 2 3 2 4 2 5 3 4" xfId="1731" xr:uid="{00000000-0005-0000-0000-00005F030000}"/>
    <cellStyle name="Standard 2 3 2 4 2 5 4" xfId="345" xr:uid="{00000000-0005-0000-0000-000060030000}"/>
    <cellStyle name="Standard 2 3 2 4 2 5 4 2" xfId="1732" xr:uid="{00000000-0005-0000-0000-000061030000}"/>
    <cellStyle name="Standard 2 3 2 4 2 5 4 3" xfId="1733" xr:uid="{00000000-0005-0000-0000-000062030000}"/>
    <cellStyle name="Standard 2 3 2 4 2 5 5" xfId="346" xr:uid="{00000000-0005-0000-0000-000063030000}"/>
    <cellStyle name="Standard 2 3 2 4 2 5 5 2" xfId="1734" xr:uid="{00000000-0005-0000-0000-000064030000}"/>
    <cellStyle name="Standard 2 3 2 4 2 5 6" xfId="1735" xr:uid="{00000000-0005-0000-0000-000065030000}"/>
    <cellStyle name="Standard 2 3 2 4 2 5 7" xfId="1736" xr:uid="{00000000-0005-0000-0000-000066030000}"/>
    <cellStyle name="Standard 2 3 2 4 2 6" xfId="347" xr:uid="{00000000-0005-0000-0000-000067030000}"/>
    <cellStyle name="Standard 2 3 2 4 2 6 2" xfId="348" xr:uid="{00000000-0005-0000-0000-000068030000}"/>
    <cellStyle name="Standard 2 3 2 4 2 6 2 2" xfId="349" xr:uid="{00000000-0005-0000-0000-000069030000}"/>
    <cellStyle name="Standard 2 3 2 4 2 6 2 2 2" xfId="1737" xr:uid="{00000000-0005-0000-0000-00006A030000}"/>
    <cellStyle name="Standard 2 3 2 4 2 6 2 2 3" xfId="1738" xr:uid="{00000000-0005-0000-0000-00006B030000}"/>
    <cellStyle name="Standard 2 3 2 4 2 6 2 3" xfId="350" xr:uid="{00000000-0005-0000-0000-00006C030000}"/>
    <cellStyle name="Standard 2 3 2 4 2 6 2 3 2" xfId="1739" xr:uid="{00000000-0005-0000-0000-00006D030000}"/>
    <cellStyle name="Standard 2 3 2 4 2 6 2 4" xfId="1740" xr:uid="{00000000-0005-0000-0000-00006E030000}"/>
    <cellStyle name="Standard 2 3 2 4 2 6 2 5" xfId="1741" xr:uid="{00000000-0005-0000-0000-00006F030000}"/>
    <cellStyle name="Standard 2 3 2 4 2 6 3" xfId="351" xr:uid="{00000000-0005-0000-0000-000070030000}"/>
    <cellStyle name="Standard 2 3 2 4 2 6 3 2" xfId="352" xr:uid="{00000000-0005-0000-0000-000071030000}"/>
    <cellStyle name="Standard 2 3 2 4 2 6 3 2 2" xfId="1742" xr:uid="{00000000-0005-0000-0000-000072030000}"/>
    <cellStyle name="Standard 2 3 2 4 2 6 3 3" xfId="1743" xr:uid="{00000000-0005-0000-0000-000073030000}"/>
    <cellStyle name="Standard 2 3 2 4 2 6 3 4" xfId="1744" xr:uid="{00000000-0005-0000-0000-000074030000}"/>
    <cellStyle name="Standard 2 3 2 4 2 6 4" xfId="353" xr:uid="{00000000-0005-0000-0000-000075030000}"/>
    <cellStyle name="Standard 2 3 2 4 2 6 4 2" xfId="1745" xr:uid="{00000000-0005-0000-0000-000076030000}"/>
    <cellStyle name="Standard 2 3 2 4 2 6 4 3" xfId="1746" xr:uid="{00000000-0005-0000-0000-000077030000}"/>
    <cellStyle name="Standard 2 3 2 4 2 6 5" xfId="354" xr:uid="{00000000-0005-0000-0000-000078030000}"/>
    <cellStyle name="Standard 2 3 2 4 2 6 5 2" xfId="1747" xr:uid="{00000000-0005-0000-0000-000079030000}"/>
    <cellStyle name="Standard 2 3 2 4 2 6 6" xfId="1748" xr:uid="{00000000-0005-0000-0000-00007A030000}"/>
    <cellStyle name="Standard 2 3 2 4 2 6 7" xfId="1749" xr:uid="{00000000-0005-0000-0000-00007B030000}"/>
    <cellStyle name="Standard 2 3 2 4 2 7" xfId="355" xr:uid="{00000000-0005-0000-0000-00007C030000}"/>
    <cellStyle name="Standard 2 3 2 4 2 7 2" xfId="356" xr:uid="{00000000-0005-0000-0000-00007D030000}"/>
    <cellStyle name="Standard 2 3 2 4 2 7 2 2" xfId="1750" xr:uid="{00000000-0005-0000-0000-00007E030000}"/>
    <cellStyle name="Standard 2 3 2 4 2 7 2 3" xfId="1751" xr:uid="{00000000-0005-0000-0000-00007F030000}"/>
    <cellStyle name="Standard 2 3 2 4 2 7 3" xfId="357" xr:uid="{00000000-0005-0000-0000-000080030000}"/>
    <cellStyle name="Standard 2 3 2 4 2 7 3 2" xfId="1752" xr:uid="{00000000-0005-0000-0000-000081030000}"/>
    <cellStyle name="Standard 2 3 2 4 2 7 4" xfId="1753" xr:uid="{00000000-0005-0000-0000-000082030000}"/>
    <cellStyle name="Standard 2 3 2 4 2 7 5" xfId="1754" xr:uid="{00000000-0005-0000-0000-000083030000}"/>
    <cellStyle name="Standard 2 3 2 4 2 8" xfId="358" xr:uid="{00000000-0005-0000-0000-000084030000}"/>
    <cellStyle name="Standard 2 3 2 4 2 8 2" xfId="359" xr:uid="{00000000-0005-0000-0000-000085030000}"/>
    <cellStyle name="Standard 2 3 2 4 2 8 2 2" xfId="1755" xr:uid="{00000000-0005-0000-0000-000086030000}"/>
    <cellStyle name="Standard 2 3 2 4 2 8 3" xfId="1756" xr:uid="{00000000-0005-0000-0000-000087030000}"/>
    <cellStyle name="Standard 2 3 2 4 2 8 4" xfId="1757" xr:uid="{00000000-0005-0000-0000-000088030000}"/>
    <cellStyle name="Standard 2 3 2 4 2 9" xfId="360" xr:uid="{00000000-0005-0000-0000-000089030000}"/>
    <cellStyle name="Standard 2 3 2 4 2 9 2" xfId="1758" xr:uid="{00000000-0005-0000-0000-00008A030000}"/>
    <cellStyle name="Standard 2 3 2 4 2 9 3" xfId="1759" xr:uid="{00000000-0005-0000-0000-00008B030000}"/>
    <cellStyle name="Standard 2 3 2 4 3" xfId="361" xr:uid="{00000000-0005-0000-0000-00008C030000}"/>
    <cellStyle name="Standard 2 3 2 4 3 2" xfId="362" xr:uid="{00000000-0005-0000-0000-00008D030000}"/>
    <cellStyle name="Standard 2 3 2 4 3 2 2" xfId="363" xr:uid="{00000000-0005-0000-0000-00008E030000}"/>
    <cellStyle name="Standard 2 3 2 4 3 2 2 2" xfId="364" xr:uid="{00000000-0005-0000-0000-00008F030000}"/>
    <cellStyle name="Standard 2 3 2 4 3 2 2 2 2" xfId="1760" xr:uid="{00000000-0005-0000-0000-000090030000}"/>
    <cellStyle name="Standard 2 3 2 4 3 2 2 3" xfId="1761" xr:uid="{00000000-0005-0000-0000-000091030000}"/>
    <cellStyle name="Standard 2 3 2 4 3 2 2 4" xfId="1762" xr:uid="{00000000-0005-0000-0000-000092030000}"/>
    <cellStyle name="Standard 2 3 2 4 3 2 3" xfId="365" xr:uid="{00000000-0005-0000-0000-000093030000}"/>
    <cellStyle name="Standard 2 3 2 4 3 2 3 2" xfId="1763" xr:uid="{00000000-0005-0000-0000-000094030000}"/>
    <cellStyle name="Standard 2 3 2 4 3 2 3 3" xfId="1764" xr:uid="{00000000-0005-0000-0000-000095030000}"/>
    <cellStyle name="Standard 2 3 2 4 3 2 4" xfId="366" xr:uid="{00000000-0005-0000-0000-000096030000}"/>
    <cellStyle name="Standard 2 3 2 4 3 2 4 2" xfId="1765" xr:uid="{00000000-0005-0000-0000-000097030000}"/>
    <cellStyle name="Standard 2 3 2 4 3 2 5" xfId="1766" xr:uid="{00000000-0005-0000-0000-000098030000}"/>
    <cellStyle name="Standard 2 3 2 4 3 2 6" xfId="1767" xr:uid="{00000000-0005-0000-0000-000099030000}"/>
    <cellStyle name="Standard 2 3 2 4 3 3" xfId="367" xr:uid="{00000000-0005-0000-0000-00009A030000}"/>
    <cellStyle name="Standard 2 3 2 4 3 3 2" xfId="368" xr:uid="{00000000-0005-0000-0000-00009B030000}"/>
    <cellStyle name="Standard 2 3 2 4 3 3 2 2" xfId="1768" xr:uid="{00000000-0005-0000-0000-00009C030000}"/>
    <cellStyle name="Standard 2 3 2 4 3 3 2 3" xfId="1769" xr:uid="{00000000-0005-0000-0000-00009D030000}"/>
    <cellStyle name="Standard 2 3 2 4 3 3 3" xfId="369" xr:uid="{00000000-0005-0000-0000-00009E030000}"/>
    <cellStyle name="Standard 2 3 2 4 3 3 3 2" xfId="1770" xr:uid="{00000000-0005-0000-0000-00009F030000}"/>
    <cellStyle name="Standard 2 3 2 4 3 3 4" xfId="1771" xr:uid="{00000000-0005-0000-0000-0000A0030000}"/>
    <cellStyle name="Standard 2 3 2 4 3 3 5" xfId="1772" xr:uid="{00000000-0005-0000-0000-0000A1030000}"/>
    <cellStyle name="Standard 2 3 2 4 3 4" xfId="370" xr:uid="{00000000-0005-0000-0000-0000A2030000}"/>
    <cellStyle name="Standard 2 3 2 4 3 4 2" xfId="371" xr:uid="{00000000-0005-0000-0000-0000A3030000}"/>
    <cellStyle name="Standard 2 3 2 4 3 4 2 2" xfId="1773" xr:uid="{00000000-0005-0000-0000-0000A4030000}"/>
    <cellStyle name="Standard 2 3 2 4 3 4 3" xfId="1774" xr:uid="{00000000-0005-0000-0000-0000A5030000}"/>
    <cellStyle name="Standard 2 3 2 4 3 4 4" xfId="1775" xr:uid="{00000000-0005-0000-0000-0000A6030000}"/>
    <cellStyle name="Standard 2 3 2 4 3 5" xfId="372" xr:uid="{00000000-0005-0000-0000-0000A7030000}"/>
    <cellStyle name="Standard 2 3 2 4 3 5 2" xfId="1776" xr:uid="{00000000-0005-0000-0000-0000A8030000}"/>
    <cellStyle name="Standard 2 3 2 4 3 5 3" xfId="1777" xr:uid="{00000000-0005-0000-0000-0000A9030000}"/>
    <cellStyle name="Standard 2 3 2 4 3 6" xfId="373" xr:uid="{00000000-0005-0000-0000-0000AA030000}"/>
    <cellStyle name="Standard 2 3 2 4 3 6 2" xfId="1778" xr:uid="{00000000-0005-0000-0000-0000AB030000}"/>
    <cellStyle name="Standard 2 3 2 4 3 7" xfId="374" xr:uid="{00000000-0005-0000-0000-0000AC030000}"/>
    <cellStyle name="Standard 2 3 2 4 3 7 2" xfId="1779" xr:uid="{00000000-0005-0000-0000-0000AD030000}"/>
    <cellStyle name="Standard 2 3 2 4 3 8" xfId="1780" xr:uid="{00000000-0005-0000-0000-0000AE030000}"/>
    <cellStyle name="Standard 2 3 2 4 3 9" xfId="1781" xr:uid="{00000000-0005-0000-0000-0000AF030000}"/>
    <cellStyle name="Standard 2 3 2 4 4" xfId="375" xr:uid="{00000000-0005-0000-0000-0000B0030000}"/>
    <cellStyle name="Standard 2 3 2 4 4 2" xfId="376" xr:uid="{00000000-0005-0000-0000-0000B1030000}"/>
    <cellStyle name="Standard 2 3 2 4 4 2 2" xfId="377" xr:uid="{00000000-0005-0000-0000-0000B2030000}"/>
    <cellStyle name="Standard 2 3 2 4 4 2 2 2" xfId="378" xr:uid="{00000000-0005-0000-0000-0000B3030000}"/>
    <cellStyle name="Standard 2 3 2 4 4 2 2 2 2" xfId="1782" xr:uid="{00000000-0005-0000-0000-0000B4030000}"/>
    <cellStyle name="Standard 2 3 2 4 4 2 2 3" xfId="1783" xr:uid="{00000000-0005-0000-0000-0000B5030000}"/>
    <cellStyle name="Standard 2 3 2 4 4 2 2 4" xfId="1784" xr:uid="{00000000-0005-0000-0000-0000B6030000}"/>
    <cellStyle name="Standard 2 3 2 4 4 2 3" xfId="379" xr:uid="{00000000-0005-0000-0000-0000B7030000}"/>
    <cellStyle name="Standard 2 3 2 4 4 2 3 2" xfId="1785" xr:uid="{00000000-0005-0000-0000-0000B8030000}"/>
    <cellStyle name="Standard 2 3 2 4 4 2 3 3" xfId="1786" xr:uid="{00000000-0005-0000-0000-0000B9030000}"/>
    <cellStyle name="Standard 2 3 2 4 4 2 4" xfId="380" xr:uid="{00000000-0005-0000-0000-0000BA030000}"/>
    <cellStyle name="Standard 2 3 2 4 4 2 4 2" xfId="1787" xr:uid="{00000000-0005-0000-0000-0000BB030000}"/>
    <cellStyle name="Standard 2 3 2 4 4 2 5" xfId="1788" xr:uid="{00000000-0005-0000-0000-0000BC030000}"/>
    <cellStyle name="Standard 2 3 2 4 4 2 6" xfId="1789" xr:uid="{00000000-0005-0000-0000-0000BD030000}"/>
    <cellStyle name="Standard 2 3 2 4 4 3" xfId="381" xr:uid="{00000000-0005-0000-0000-0000BE030000}"/>
    <cellStyle name="Standard 2 3 2 4 4 3 2" xfId="382" xr:uid="{00000000-0005-0000-0000-0000BF030000}"/>
    <cellStyle name="Standard 2 3 2 4 4 3 2 2" xfId="1790" xr:uid="{00000000-0005-0000-0000-0000C0030000}"/>
    <cellStyle name="Standard 2 3 2 4 4 3 2 3" xfId="1791" xr:uid="{00000000-0005-0000-0000-0000C1030000}"/>
    <cellStyle name="Standard 2 3 2 4 4 3 3" xfId="383" xr:uid="{00000000-0005-0000-0000-0000C2030000}"/>
    <cellStyle name="Standard 2 3 2 4 4 3 3 2" xfId="1792" xr:uid="{00000000-0005-0000-0000-0000C3030000}"/>
    <cellStyle name="Standard 2 3 2 4 4 3 4" xfId="1793" xr:uid="{00000000-0005-0000-0000-0000C4030000}"/>
    <cellStyle name="Standard 2 3 2 4 4 3 5" xfId="1794" xr:uid="{00000000-0005-0000-0000-0000C5030000}"/>
    <cellStyle name="Standard 2 3 2 4 4 4" xfId="384" xr:uid="{00000000-0005-0000-0000-0000C6030000}"/>
    <cellStyle name="Standard 2 3 2 4 4 4 2" xfId="385" xr:uid="{00000000-0005-0000-0000-0000C7030000}"/>
    <cellStyle name="Standard 2 3 2 4 4 4 2 2" xfId="1795" xr:uid="{00000000-0005-0000-0000-0000C8030000}"/>
    <cellStyle name="Standard 2 3 2 4 4 4 3" xfId="1796" xr:uid="{00000000-0005-0000-0000-0000C9030000}"/>
    <cellStyle name="Standard 2 3 2 4 4 4 4" xfId="1797" xr:uid="{00000000-0005-0000-0000-0000CA030000}"/>
    <cellStyle name="Standard 2 3 2 4 4 5" xfId="386" xr:uid="{00000000-0005-0000-0000-0000CB030000}"/>
    <cellStyle name="Standard 2 3 2 4 4 5 2" xfId="1798" xr:uid="{00000000-0005-0000-0000-0000CC030000}"/>
    <cellStyle name="Standard 2 3 2 4 4 5 3" xfId="1799" xr:uid="{00000000-0005-0000-0000-0000CD030000}"/>
    <cellStyle name="Standard 2 3 2 4 4 6" xfId="387" xr:uid="{00000000-0005-0000-0000-0000CE030000}"/>
    <cellStyle name="Standard 2 3 2 4 4 6 2" xfId="1800" xr:uid="{00000000-0005-0000-0000-0000CF030000}"/>
    <cellStyle name="Standard 2 3 2 4 4 7" xfId="388" xr:uid="{00000000-0005-0000-0000-0000D0030000}"/>
    <cellStyle name="Standard 2 3 2 4 4 7 2" xfId="1801" xr:uid="{00000000-0005-0000-0000-0000D1030000}"/>
    <cellStyle name="Standard 2 3 2 4 4 8" xfId="1802" xr:uid="{00000000-0005-0000-0000-0000D2030000}"/>
    <cellStyle name="Standard 2 3 2 4 4 9" xfId="1803" xr:uid="{00000000-0005-0000-0000-0000D3030000}"/>
    <cellStyle name="Standard 2 3 2 4 5" xfId="389" xr:uid="{00000000-0005-0000-0000-0000D4030000}"/>
    <cellStyle name="Standard 2 3 2 4 5 2" xfId="390" xr:uid="{00000000-0005-0000-0000-0000D5030000}"/>
    <cellStyle name="Standard 2 3 2 4 5 2 2" xfId="391" xr:uid="{00000000-0005-0000-0000-0000D6030000}"/>
    <cellStyle name="Standard 2 3 2 4 5 2 2 2" xfId="1804" xr:uid="{00000000-0005-0000-0000-0000D7030000}"/>
    <cellStyle name="Standard 2 3 2 4 5 2 2 3" xfId="1805" xr:uid="{00000000-0005-0000-0000-0000D8030000}"/>
    <cellStyle name="Standard 2 3 2 4 5 2 3" xfId="392" xr:uid="{00000000-0005-0000-0000-0000D9030000}"/>
    <cellStyle name="Standard 2 3 2 4 5 2 3 2" xfId="1806" xr:uid="{00000000-0005-0000-0000-0000DA030000}"/>
    <cellStyle name="Standard 2 3 2 4 5 2 4" xfId="1807" xr:uid="{00000000-0005-0000-0000-0000DB030000}"/>
    <cellStyle name="Standard 2 3 2 4 5 2 5" xfId="1808" xr:uid="{00000000-0005-0000-0000-0000DC030000}"/>
    <cellStyle name="Standard 2 3 2 4 5 3" xfId="393" xr:uid="{00000000-0005-0000-0000-0000DD030000}"/>
    <cellStyle name="Standard 2 3 2 4 5 3 2" xfId="394" xr:uid="{00000000-0005-0000-0000-0000DE030000}"/>
    <cellStyle name="Standard 2 3 2 4 5 3 2 2" xfId="1809" xr:uid="{00000000-0005-0000-0000-0000DF030000}"/>
    <cellStyle name="Standard 2 3 2 4 5 3 3" xfId="1810" xr:uid="{00000000-0005-0000-0000-0000E0030000}"/>
    <cellStyle name="Standard 2 3 2 4 5 3 4" xfId="1811" xr:uid="{00000000-0005-0000-0000-0000E1030000}"/>
    <cellStyle name="Standard 2 3 2 4 5 4" xfId="395" xr:uid="{00000000-0005-0000-0000-0000E2030000}"/>
    <cellStyle name="Standard 2 3 2 4 5 4 2" xfId="1812" xr:uid="{00000000-0005-0000-0000-0000E3030000}"/>
    <cellStyle name="Standard 2 3 2 4 5 4 3" xfId="1813" xr:uid="{00000000-0005-0000-0000-0000E4030000}"/>
    <cellStyle name="Standard 2 3 2 4 5 5" xfId="396" xr:uid="{00000000-0005-0000-0000-0000E5030000}"/>
    <cellStyle name="Standard 2 3 2 4 5 5 2" xfId="1814" xr:uid="{00000000-0005-0000-0000-0000E6030000}"/>
    <cellStyle name="Standard 2 3 2 4 5 6" xfId="1815" xr:uid="{00000000-0005-0000-0000-0000E7030000}"/>
    <cellStyle name="Standard 2 3 2 4 5 7" xfId="1816" xr:uid="{00000000-0005-0000-0000-0000E8030000}"/>
    <cellStyle name="Standard 2 3 2 4 6" xfId="397" xr:uid="{00000000-0005-0000-0000-0000E9030000}"/>
    <cellStyle name="Standard 2 3 2 4 6 2" xfId="398" xr:uid="{00000000-0005-0000-0000-0000EA030000}"/>
    <cellStyle name="Standard 2 3 2 4 6 2 2" xfId="1817" xr:uid="{00000000-0005-0000-0000-0000EB030000}"/>
    <cellStyle name="Standard 2 3 2 4 6 2 3" xfId="1818" xr:uid="{00000000-0005-0000-0000-0000EC030000}"/>
    <cellStyle name="Standard 2 3 2 4 6 3" xfId="399" xr:uid="{00000000-0005-0000-0000-0000ED030000}"/>
    <cellStyle name="Standard 2 3 2 4 6 3 2" xfId="1819" xr:uid="{00000000-0005-0000-0000-0000EE030000}"/>
    <cellStyle name="Standard 2 3 2 4 6 4" xfId="1820" xr:uid="{00000000-0005-0000-0000-0000EF030000}"/>
    <cellStyle name="Standard 2 3 2 4 6 5" xfId="1821" xr:uid="{00000000-0005-0000-0000-0000F0030000}"/>
    <cellStyle name="Standard 2 3 2 4 7" xfId="400" xr:uid="{00000000-0005-0000-0000-0000F1030000}"/>
    <cellStyle name="Standard 2 3 2 4 7 2" xfId="401" xr:uid="{00000000-0005-0000-0000-0000F2030000}"/>
    <cellStyle name="Standard 2 3 2 4 7 2 2" xfId="1822" xr:uid="{00000000-0005-0000-0000-0000F3030000}"/>
    <cellStyle name="Standard 2 3 2 4 7 3" xfId="1823" xr:uid="{00000000-0005-0000-0000-0000F4030000}"/>
    <cellStyle name="Standard 2 3 2 4 7 4" xfId="1824" xr:uid="{00000000-0005-0000-0000-0000F5030000}"/>
    <cellStyle name="Standard 2 3 2 4 8" xfId="402" xr:uid="{00000000-0005-0000-0000-0000F6030000}"/>
    <cellStyle name="Standard 2 3 2 4 8 2" xfId="1825" xr:uid="{00000000-0005-0000-0000-0000F7030000}"/>
    <cellStyle name="Standard 2 3 2 4 8 3" xfId="1826" xr:uid="{00000000-0005-0000-0000-0000F8030000}"/>
    <cellStyle name="Standard 2 3 2 4 9" xfId="403" xr:uid="{00000000-0005-0000-0000-0000F9030000}"/>
    <cellStyle name="Standard 2 3 2 4 9 2" xfId="1827" xr:uid="{00000000-0005-0000-0000-0000FA030000}"/>
    <cellStyle name="Standard 2 3 2 4 9 3" xfId="1828" xr:uid="{00000000-0005-0000-0000-0000FB030000}"/>
    <cellStyle name="Standard 2 3 2 5" xfId="404" xr:uid="{00000000-0005-0000-0000-0000FC030000}"/>
    <cellStyle name="Standard 2 3 2 5 2" xfId="405" xr:uid="{00000000-0005-0000-0000-0000FD030000}"/>
    <cellStyle name="Standard 2 3 2 5 2 2" xfId="406" xr:uid="{00000000-0005-0000-0000-0000FE030000}"/>
    <cellStyle name="Standard 2 3 2 5 2 2 2" xfId="407" xr:uid="{00000000-0005-0000-0000-0000FF030000}"/>
    <cellStyle name="Standard 2 3 2 5 2 2 2 2" xfId="1829" xr:uid="{00000000-0005-0000-0000-000000040000}"/>
    <cellStyle name="Standard 2 3 2 5 2 2 2 3" xfId="1830" xr:uid="{00000000-0005-0000-0000-000001040000}"/>
    <cellStyle name="Standard 2 3 2 5 2 2 3" xfId="408" xr:uid="{00000000-0005-0000-0000-000002040000}"/>
    <cellStyle name="Standard 2 3 2 5 2 2 3 2" xfId="1831" xr:uid="{00000000-0005-0000-0000-000003040000}"/>
    <cellStyle name="Standard 2 3 2 5 2 2 4" xfId="1832" xr:uid="{00000000-0005-0000-0000-000004040000}"/>
    <cellStyle name="Standard 2 3 2 5 2 2 5" xfId="1833" xr:uid="{00000000-0005-0000-0000-000005040000}"/>
    <cellStyle name="Standard 2 3 2 5 2 3" xfId="409" xr:uid="{00000000-0005-0000-0000-000006040000}"/>
    <cellStyle name="Standard 2 3 2 5 2 3 2" xfId="410" xr:uid="{00000000-0005-0000-0000-000007040000}"/>
    <cellStyle name="Standard 2 3 2 5 2 3 2 2" xfId="1834" xr:uid="{00000000-0005-0000-0000-000008040000}"/>
    <cellStyle name="Standard 2 3 2 5 2 3 3" xfId="1835" xr:uid="{00000000-0005-0000-0000-000009040000}"/>
    <cellStyle name="Standard 2 3 2 5 2 3 4" xfId="1836" xr:uid="{00000000-0005-0000-0000-00000A040000}"/>
    <cellStyle name="Standard 2 3 2 5 2 4" xfId="411" xr:uid="{00000000-0005-0000-0000-00000B040000}"/>
    <cellStyle name="Standard 2 3 2 5 2 4 2" xfId="1837" xr:uid="{00000000-0005-0000-0000-00000C040000}"/>
    <cellStyle name="Standard 2 3 2 5 2 4 3" xfId="1838" xr:uid="{00000000-0005-0000-0000-00000D040000}"/>
    <cellStyle name="Standard 2 3 2 5 2 5" xfId="412" xr:uid="{00000000-0005-0000-0000-00000E040000}"/>
    <cellStyle name="Standard 2 3 2 5 2 5 2" xfId="1839" xr:uid="{00000000-0005-0000-0000-00000F040000}"/>
    <cellStyle name="Standard 2 3 2 5 2 6" xfId="1840" xr:uid="{00000000-0005-0000-0000-000010040000}"/>
    <cellStyle name="Standard 2 3 2 5 2 7" xfId="1841" xr:uid="{00000000-0005-0000-0000-000011040000}"/>
    <cellStyle name="Standard 2 3 2 5 3" xfId="413" xr:uid="{00000000-0005-0000-0000-000012040000}"/>
    <cellStyle name="Standard 2 3 2 5 3 2" xfId="414" xr:uid="{00000000-0005-0000-0000-000013040000}"/>
    <cellStyle name="Standard 2 3 2 5 3 2 2" xfId="1842" xr:uid="{00000000-0005-0000-0000-000014040000}"/>
    <cellStyle name="Standard 2 3 2 5 3 2 3" xfId="1843" xr:uid="{00000000-0005-0000-0000-000015040000}"/>
    <cellStyle name="Standard 2 3 2 5 3 3" xfId="415" xr:uid="{00000000-0005-0000-0000-000016040000}"/>
    <cellStyle name="Standard 2 3 2 5 3 3 2" xfId="1844" xr:uid="{00000000-0005-0000-0000-000017040000}"/>
    <cellStyle name="Standard 2 3 2 5 3 4" xfId="1845" xr:uid="{00000000-0005-0000-0000-000018040000}"/>
    <cellStyle name="Standard 2 3 2 5 3 5" xfId="1846" xr:uid="{00000000-0005-0000-0000-000019040000}"/>
    <cellStyle name="Standard 2 3 2 5 4" xfId="416" xr:uid="{00000000-0005-0000-0000-00001A040000}"/>
    <cellStyle name="Standard 2 3 2 5 4 2" xfId="417" xr:uid="{00000000-0005-0000-0000-00001B040000}"/>
    <cellStyle name="Standard 2 3 2 5 4 2 2" xfId="1847" xr:uid="{00000000-0005-0000-0000-00001C040000}"/>
    <cellStyle name="Standard 2 3 2 5 4 3" xfId="1848" xr:uid="{00000000-0005-0000-0000-00001D040000}"/>
    <cellStyle name="Standard 2 3 2 5 4 4" xfId="1849" xr:uid="{00000000-0005-0000-0000-00001E040000}"/>
    <cellStyle name="Standard 2 3 2 5 5" xfId="418" xr:uid="{00000000-0005-0000-0000-00001F040000}"/>
    <cellStyle name="Standard 2 3 2 5 5 2" xfId="1850" xr:uid="{00000000-0005-0000-0000-000020040000}"/>
    <cellStyle name="Standard 2 3 2 5 5 3" xfId="1851" xr:uid="{00000000-0005-0000-0000-000021040000}"/>
    <cellStyle name="Standard 2 3 2 5 6" xfId="419" xr:uid="{00000000-0005-0000-0000-000022040000}"/>
    <cellStyle name="Standard 2 3 2 5 6 2" xfId="1852" xr:uid="{00000000-0005-0000-0000-000023040000}"/>
    <cellStyle name="Standard 2 3 2 5 7" xfId="420" xr:uid="{00000000-0005-0000-0000-000024040000}"/>
    <cellStyle name="Standard 2 3 2 5 7 2" xfId="1853" xr:uid="{00000000-0005-0000-0000-000025040000}"/>
    <cellStyle name="Standard 2 3 2 5 8" xfId="1854" xr:uid="{00000000-0005-0000-0000-000026040000}"/>
    <cellStyle name="Standard 2 3 2 5 9" xfId="1855" xr:uid="{00000000-0005-0000-0000-000027040000}"/>
    <cellStyle name="Standard 2 3 2 6" xfId="421" xr:uid="{00000000-0005-0000-0000-000028040000}"/>
    <cellStyle name="Standard 2 3 2 6 2" xfId="422" xr:uid="{00000000-0005-0000-0000-000029040000}"/>
    <cellStyle name="Standard 2 3 2 6 2 2" xfId="423" xr:uid="{00000000-0005-0000-0000-00002A040000}"/>
    <cellStyle name="Standard 2 3 2 6 2 2 2" xfId="424" xr:uid="{00000000-0005-0000-0000-00002B040000}"/>
    <cellStyle name="Standard 2 3 2 6 2 2 2 2" xfId="1856" xr:uid="{00000000-0005-0000-0000-00002C040000}"/>
    <cellStyle name="Standard 2 3 2 6 2 2 3" xfId="1857" xr:uid="{00000000-0005-0000-0000-00002D040000}"/>
    <cellStyle name="Standard 2 3 2 6 2 2 4" xfId="1858" xr:uid="{00000000-0005-0000-0000-00002E040000}"/>
    <cellStyle name="Standard 2 3 2 6 2 3" xfId="425" xr:uid="{00000000-0005-0000-0000-00002F040000}"/>
    <cellStyle name="Standard 2 3 2 6 2 3 2" xfId="1859" xr:uid="{00000000-0005-0000-0000-000030040000}"/>
    <cellStyle name="Standard 2 3 2 6 2 3 3" xfId="1860" xr:uid="{00000000-0005-0000-0000-000031040000}"/>
    <cellStyle name="Standard 2 3 2 6 2 4" xfId="426" xr:uid="{00000000-0005-0000-0000-000032040000}"/>
    <cellStyle name="Standard 2 3 2 6 2 4 2" xfId="1861" xr:uid="{00000000-0005-0000-0000-000033040000}"/>
    <cellStyle name="Standard 2 3 2 6 2 5" xfId="1862" xr:uid="{00000000-0005-0000-0000-000034040000}"/>
    <cellStyle name="Standard 2 3 2 6 2 6" xfId="1863" xr:uid="{00000000-0005-0000-0000-000035040000}"/>
    <cellStyle name="Standard 2 3 2 6 3" xfId="427" xr:uid="{00000000-0005-0000-0000-000036040000}"/>
    <cellStyle name="Standard 2 3 2 6 3 2" xfId="428" xr:uid="{00000000-0005-0000-0000-000037040000}"/>
    <cellStyle name="Standard 2 3 2 6 3 2 2" xfId="1864" xr:uid="{00000000-0005-0000-0000-000038040000}"/>
    <cellStyle name="Standard 2 3 2 6 3 2 3" xfId="1865" xr:uid="{00000000-0005-0000-0000-000039040000}"/>
    <cellStyle name="Standard 2 3 2 6 3 3" xfId="429" xr:uid="{00000000-0005-0000-0000-00003A040000}"/>
    <cellStyle name="Standard 2 3 2 6 3 3 2" xfId="1866" xr:uid="{00000000-0005-0000-0000-00003B040000}"/>
    <cellStyle name="Standard 2 3 2 6 3 4" xfId="1867" xr:uid="{00000000-0005-0000-0000-00003C040000}"/>
    <cellStyle name="Standard 2 3 2 6 3 5" xfId="1868" xr:uid="{00000000-0005-0000-0000-00003D040000}"/>
    <cellStyle name="Standard 2 3 2 6 4" xfId="430" xr:uid="{00000000-0005-0000-0000-00003E040000}"/>
    <cellStyle name="Standard 2 3 2 6 4 2" xfId="431" xr:uid="{00000000-0005-0000-0000-00003F040000}"/>
    <cellStyle name="Standard 2 3 2 6 4 2 2" xfId="1869" xr:uid="{00000000-0005-0000-0000-000040040000}"/>
    <cellStyle name="Standard 2 3 2 6 4 3" xfId="1870" xr:uid="{00000000-0005-0000-0000-000041040000}"/>
    <cellStyle name="Standard 2 3 2 6 4 4" xfId="1871" xr:uid="{00000000-0005-0000-0000-000042040000}"/>
    <cellStyle name="Standard 2 3 2 6 5" xfId="432" xr:uid="{00000000-0005-0000-0000-000043040000}"/>
    <cellStyle name="Standard 2 3 2 6 5 2" xfId="1872" xr:uid="{00000000-0005-0000-0000-000044040000}"/>
    <cellStyle name="Standard 2 3 2 6 5 3" xfId="1873" xr:uid="{00000000-0005-0000-0000-000045040000}"/>
    <cellStyle name="Standard 2 3 2 6 6" xfId="433" xr:uid="{00000000-0005-0000-0000-000046040000}"/>
    <cellStyle name="Standard 2 3 2 6 6 2" xfId="1874" xr:uid="{00000000-0005-0000-0000-000047040000}"/>
    <cellStyle name="Standard 2 3 2 6 7" xfId="434" xr:uid="{00000000-0005-0000-0000-000048040000}"/>
    <cellStyle name="Standard 2 3 2 6 7 2" xfId="1875" xr:uid="{00000000-0005-0000-0000-000049040000}"/>
    <cellStyle name="Standard 2 3 2 6 8" xfId="1876" xr:uid="{00000000-0005-0000-0000-00004A040000}"/>
    <cellStyle name="Standard 2 3 2 6 9" xfId="1877" xr:uid="{00000000-0005-0000-0000-00004B040000}"/>
    <cellStyle name="Standard 2 3 2 7" xfId="435" xr:uid="{00000000-0005-0000-0000-00004C040000}"/>
    <cellStyle name="Standard 2 3 2 7 2" xfId="436" xr:uid="{00000000-0005-0000-0000-00004D040000}"/>
    <cellStyle name="Standard 2 3 2 7 2 2" xfId="437" xr:uid="{00000000-0005-0000-0000-00004E040000}"/>
    <cellStyle name="Standard 2 3 2 7 2 2 2" xfId="438" xr:uid="{00000000-0005-0000-0000-00004F040000}"/>
    <cellStyle name="Standard 2 3 2 7 2 2 2 2" xfId="1878" xr:uid="{00000000-0005-0000-0000-000050040000}"/>
    <cellStyle name="Standard 2 3 2 7 2 2 3" xfId="1879" xr:uid="{00000000-0005-0000-0000-000051040000}"/>
    <cellStyle name="Standard 2 3 2 7 2 2 4" xfId="1880" xr:uid="{00000000-0005-0000-0000-000052040000}"/>
    <cellStyle name="Standard 2 3 2 7 2 3" xfId="439" xr:uid="{00000000-0005-0000-0000-000053040000}"/>
    <cellStyle name="Standard 2 3 2 7 2 3 2" xfId="1881" xr:uid="{00000000-0005-0000-0000-000054040000}"/>
    <cellStyle name="Standard 2 3 2 7 2 3 3" xfId="1882" xr:uid="{00000000-0005-0000-0000-000055040000}"/>
    <cellStyle name="Standard 2 3 2 7 2 4" xfId="440" xr:uid="{00000000-0005-0000-0000-000056040000}"/>
    <cellStyle name="Standard 2 3 2 7 2 4 2" xfId="1883" xr:uid="{00000000-0005-0000-0000-000057040000}"/>
    <cellStyle name="Standard 2 3 2 7 2 5" xfId="1884" xr:uid="{00000000-0005-0000-0000-000058040000}"/>
    <cellStyle name="Standard 2 3 2 7 2 6" xfId="1885" xr:uid="{00000000-0005-0000-0000-000059040000}"/>
    <cellStyle name="Standard 2 3 2 7 3" xfId="441" xr:uid="{00000000-0005-0000-0000-00005A040000}"/>
    <cellStyle name="Standard 2 3 2 7 3 2" xfId="442" xr:uid="{00000000-0005-0000-0000-00005B040000}"/>
    <cellStyle name="Standard 2 3 2 7 3 2 2" xfId="1886" xr:uid="{00000000-0005-0000-0000-00005C040000}"/>
    <cellStyle name="Standard 2 3 2 7 3 2 3" xfId="1887" xr:uid="{00000000-0005-0000-0000-00005D040000}"/>
    <cellStyle name="Standard 2 3 2 7 3 3" xfId="443" xr:uid="{00000000-0005-0000-0000-00005E040000}"/>
    <cellStyle name="Standard 2 3 2 7 3 3 2" xfId="1888" xr:uid="{00000000-0005-0000-0000-00005F040000}"/>
    <cellStyle name="Standard 2 3 2 7 3 4" xfId="1889" xr:uid="{00000000-0005-0000-0000-000060040000}"/>
    <cellStyle name="Standard 2 3 2 7 3 5" xfId="1890" xr:uid="{00000000-0005-0000-0000-000061040000}"/>
    <cellStyle name="Standard 2 3 2 7 4" xfId="444" xr:uid="{00000000-0005-0000-0000-000062040000}"/>
    <cellStyle name="Standard 2 3 2 7 4 2" xfId="445" xr:uid="{00000000-0005-0000-0000-000063040000}"/>
    <cellStyle name="Standard 2 3 2 7 4 2 2" xfId="1891" xr:uid="{00000000-0005-0000-0000-000064040000}"/>
    <cellStyle name="Standard 2 3 2 7 4 3" xfId="1892" xr:uid="{00000000-0005-0000-0000-000065040000}"/>
    <cellStyle name="Standard 2 3 2 7 4 4" xfId="1893" xr:uid="{00000000-0005-0000-0000-000066040000}"/>
    <cellStyle name="Standard 2 3 2 7 5" xfId="446" xr:uid="{00000000-0005-0000-0000-000067040000}"/>
    <cellStyle name="Standard 2 3 2 7 5 2" xfId="1894" xr:uid="{00000000-0005-0000-0000-000068040000}"/>
    <cellStyle name="Standard 2 3 2 7 5 3" xfId="1895" xr:uid="{00000000-0005-0000-0000-000069040000}"/>
    <cellStyle name="Standard 2 3 2 7 6" xfId="447" xr:uid="{00000000-0005-0000-0000-00006A040000}"/>
    <cellStyle name="Standard 2 3 2 7 6 2" xfId="1896" xr:uid="{00000000-0005-0000-0000-00006B040000}"/>
    <cellStyle name="Standard 2 3 2 7 7" xfId="448" xr:uid="{00000000-0005-0000-0000-00006C040000}"/>
    <cellStyle name="Standard 2 3 2 7 7 2" xfId="1897" xr:uid="{00000000-0005-0000-0000-00006D040000}"/>
    <cellStyle name="Standard 2 3 2 7 8" xfId="1898" xr:uid="{00000000-0005-0000-0000-00006E040000}"/>
    <cellStyle name="Standard 2 3 2 7 9" xfId="1899" xr:uid="{00000000-0005-0000-0000-00006F040000}"/>
    <cellStyle name="Standard 2 3 2 8" xfId="449" xr:uid="{00000000-0005-0000-0000-000070040000}"/>
    <cellStyle name="Standard 2 3 2 8 2" xfId="450" xr:uid="{00000000-0005-0000-0000-000071040000}"/>
    <cellStyle name="Standard 2 3 2 8 2 2" xfId="451" xr:uid="{00000000-0005-0000-0000-000072040000}"/>
    <cellStyle name="Standard 2 3 2 8 2 2 2" xfId="1900" xr:uid="{00000000-0005-0000-0000-000073040000}"/>
    <cellStyle name="Standard 2 3 2 8 2 2 3" xfId="1901" xr:uid="{00000000-0005-0000-0000-000074040000}"/>
    <cellStyle name="Standard 2 3 2 8 2 3" xfId="452" xr:uid="{00000000-0005-0000-0000-000075040000}"/>
    <cellStyle name="Standard 2 3 2 8 2 3 2" xfId="1902" xr:uid="{00000000-0005-0000-0000-000076040000}"/>
    <cellStyle name="Standard 2 3 2 8 2 4" xfId="1903" xr:uid="{00000000-0005-0000-0000-000077040000}"/>
    <cellStyle name="Standard 2 3 2 8 2 5" xfId="1904" xr:uid="{00000000-0005-0000-0000-000078040000}"/>
    <cellStyle name="Standard 2 3 2 8 3" xfId="453" xr:uid="{00000000-0005-0000-0000-000079040000}"/>
    <cellStyle name="Standard 2 3 2 8 3 2" xfId="454" xr:uid="{00000000-0005-0000-0000-00007A040000}"/>
    <cellStyle name="Standard 2 3 2 8 3 2 2" xfId="1905" xr:uid="{00000000-0005-0000-0000-00007B040000}"/>
    <cellStyle name="Standard 2 3 2 8 3 3" xfId="1906" xr:uid="{00000000-0005-0000-0000-00007C040000}"/>
    <cellStyle name="Standard 2 3 2 8 3 4" xfId="1907" xr:uid="{00000000-0005-0000-0000-00007D040000}"/>
    <cellStyle name="Standard 2 3 2 8 4" xfId="455" xr:uid="{00000000-0005-0000-0000-00007E040000}"/>
    <cellStyle name="Standard 2 3 2 8 4 2" xfId="1908" xr:uid="{00000000-0005-0000-0000-00007F040000}"/>
    <cellStyle name="Standard 2 3 2 8 4 3" xfId="1909" xr:uid="{00000000-0005-0000-0000-000080040000}"/>
    <cellStyle name="Standard 2 3 2 8 5" xfId="456" xr:uid="{00000000-0005-0000-0000-000081040000}"/>
    <cellStyle name="Standard 2 3 2 8 5 2" xfId="1910" xr:uid="{00000000-0005-0000-0000-000082040000}"/>
    <cellStyle name="Standard 2 3 2 8 6" xfId="1911" xr:uid="{00000000-0005-0000-0000-000083040000}"/>
    <cellStyle name="Standard 2 3 2 8 7" xfId="1912" xr:uid="{00000000-0005-0000-0000-000084040000}"/>
    <cellStyle name="Standard 2 3 2 9" xfId="457" xr:uid="{00000000-0005-0000-0000-000085040000}"/>
    <cellStyle name="Standard 2 3 2 9 2" xfId="458" xr:uid="{00000000-0005-0000-0000-000086040000}"/>
    <cellStyle name="Standard 2 3 2 9 2 2" xfId="459" xr:uid="{00000000-0005-0000-0000-000087040000}"/>
    <cellStyle name="Standard 2 3 2 9 2 2 2" xfId="1913" xr:uid="{00000000-0005-0000-0000-000088040000}"/>
    <cellStyle name="Standard 2 3 2 9 2 2 3" xfId="1914" xr:uid="{00000000-0005-0000-0000-000089040000}"/>
    <cellStyle name="Standard 2 3 2 9 2 3" xfId="460" xr:uid="{00000000-0005-0000-0000-00008A040000}"/>
    <cellStyle name="Standard 2 3 2 9 2 3 2" xfId="1915" xr:uid="{00000000-0005-0000-0000-00008B040000}"/>
    <cellStyle name="Standard 2 3 2 9 2 4" xfId="1916" xr:uid="{00000000-0005-0000-0000-00008C040000}"/>
    <cellStyle name="Standard 2 3 2 9 2 5" xfId="1917" xr:uid="{00000000-0005-0000-0000-00008D040000}"/>
    <cellStyle name="Standard 2 3 2 9 3" xfId="461" xr:uid="{00000000-0005-0000-0000-00008E040000}"/>
    <cellStyle name="Standard 2 3 2 9 3 2" xfId="462" xr:uid="{00000000-0005-0000-0000-00008F040000}"/>
    <cellStyle name="Standard 2 3 2 9 3 2 2" xfId="1918" xr:uid="{00000000-0005-0000-0000-000090040000}"/>
    <cellStyle name="Standard 2 3 2 9 3 3" xfId="1919" xr:uid="{00000000-0005-0000-0000-000091040000}"/>
    <cellStyle name="Standard 2 3 2 9 3 4" xfId="1920" xr:uid="{00000000-0005-0000-0000-000092040000}"/>
    <cellStyle name="Standard 2 3 2 9 4" xfId="463" xr:uid="{00000000-0005-0000-0000-000093040000}"/>
    <cellStyle name="Standard 2 3 2 9 4 2" xfId="1921" xr:uid="{00000000-0005-0000-0000-000094040000}"/>
    <cellStyle name="Standard 2 3 2 9 4 3" xfId="1922" xr:uid="{00000000-0005-0000-0000-000095040000}"/>
    <cellStyle name="Standard 2 3 2 9 5" xfId="464" xr:uid="{00000000-0005-0000-0000-000096040000}"/>
    <cellStyle name="Standard 2 3 2 9 5 2" xfId="1923" xr:uid="{00000000-0005-0000-0000-000097040000}"/>
    <cellStyle name="Standard 2 3 2 9 6" xfId="1924" xr:uid="{00000000-0005-0000-0000-000098040000}"/>
    <cellStyle name="Standard 2 3 2 9 7" xfId="1925" xr:uid="{00000000-0005-0000-0000-000099040000}"/>
    <cellStyle name="Standard 2 3 3" xfId="465" xr:uid="{00000000-0005-0000-0000-00009A040000}"/>
    <cellStyle name="Standard 2 3 3 10" xfId="466" xr:uid="{00000000-0005-0000-0000-00009B040000}"/>
    <cellStyle name="Standard 2 3 3 10 2" xfId="1926" xr:uid="{00000000-0005-0000-0000-00009C040000}"/>
    <cellStyle name="Standard 2 3 3 11" xfId="467" xr:uid="{00000000-0005-0000-0000-00009D040000}"/>
    <cellStyle name="Standard 2 3 3 11 2" xfId="1927" xr:uid="{00000000-0005-0000-0000-00009E040000}"/>
    <cellStyle name="Standard 2 3 3 12" xfId="1928" xr:uid="{00000000-0005-0000-0000-00009F040000}"/>
    <cellStyle name="Standard 2 3 3 13" xfId="1929" xr:uid="{00000000-0005-0000-0000-0000A0040000}"/>
    <cellStyle name="Standard 2 3 3 2" xfId="468" xr:uid="{00000000-0005-0000-0000-0000A1040000}"/>
    <cellStyle name="Standard 2 3 3 2 2" xfId="469" xr:uid="{00000000-0005-0000-0000-0000A2040000}"/>
    <cellStyle name="Standard 2 3 3 2 2 2" xfId="470" xr:uid="{00000000-0005-0000-0000-0000A3040000}"/>
    <cellStyle name="Standard 2 3 3 2 2 2 2" xfId="471" xr:uid="{00000000-0005-0000-0000-0000A4040000}"/>
    <cellStyle name="Standard 2 3 3 2 2 2 2 2" xfId="1930" xr:uid="{00000000-0005-0000-0000-0000A5040000}"/>
    <cellStyle name="Standard 2 3 3 2 2 2 3" xfId="1931" xr:uid="{00000000-0005-0000-0000-0000A6040000}"/>
    <cellStyle name="Standard 2 3 3 2 2 2 4" xfId="1932" xr:uid="{00000000-0005-0000-0000-0000A7040000}"/>
    <cellStyle name="Standard 2 3 3 2 2 3" xfId="472" xr:uid="{00000000-0005-0000-0000-0000A8040000}"/>
    <cellStyle name="Standard 2 3 3 2 2 3 2" xfId="1933" xr:uid="{00000000-0005-0000-0000-0000A9040000}"/>
    <cellStyle name="Standard 2 3 3 2 2 3 3" xfId="1934" xr:uid="{00000000-0005-0000-0000-0000AA040000}"/>
    <cellStyle name="Standard 2 3 3 2 2 4" xfId="473" xr:uid="{00000000-0005-0000-0000-0000AB040000}"/>
    <cellStyle name="Standard 2 3 3 2 2 4 2" xfId="1935" xr:uid="{00000000-0005-0000-0000-0000AC040000}"/>
    <cellStyle name="Standard 2 3 3 2 2 5" xfId="1936" xr:uid="{00000000-0005-0000-0000-0000AD040000}"/>
    <cellStyle name="Standard 2 3 3 2 2 6" xfId="1937" xr:uid="{00000000-0005-0000-0000-0000AE040000}"/>
    <cellStyle name="Standard 2 3 3 2 3" xfId="474" xr:uid="{00000000-0005-0000-0000-0000AF040000}"/>
    <cellStyle name="Standard 2 3 3 2 3 2" xfId="475" xr:uid="{00000000-0005-0000-0000-0000B0040000}"/>
    <cellStyle name="Standard 2 3 3 2 3 2 2" xfId="1938" xr:uid="{00000000-0005-0000-0000-0000B1040000}"/>
    <cellStyle name="Standard 2 3 3 2 3 2 3" xfId="1939" xr:uid="{00000000-0005-0000-0000-0000B2040000}"/>
    <cellStyle name="Standard 2 3 3 2 3 3" xfId="476" xr:uid="{00000000-0005-0000-0000-0000B3040000}"/>
    <cellStyle name="Standard 2 3 3 2 3 3 2" xfId="1940" xr:uid="{00000000-0005-0000-0000-0000B4040000}"/>
    <cellStyle name="Standard 2 3 3 2 3 4" xfId="1941" xr:uid="{00000000-0005-0000-0000-0000B5040000}"/>
    <cellStyle name="Standard 2 3 3 2 3 5" xfId="1942" xr:uid="{00000000-0005-0000-0000-0000B6040000}"/>
    <cellStyle name="Standard 2 3 3 2 4" xfId="477" xr:uid="{00000000-0005-0000-0000-0000B7040000}"/>
    <cellStyle name="Standard 2 3 3 2 4 2" xfId="478" xr:uid="{00000000-0005-0000-0000-0000B8040000}"/>
    <cellStyle name="Standard 2 3 3 2 4 2 2" xfId="1943" xr:uid="{00000000-0005-0000-0000-0000B9040000}"/>
    <cellStyle name="Standard 2 3 3 2 4 3" xfId="1944" xr:uid="{00000000-0005-0000-0000-0000BA040000}"/>
    <cellStyle name="Standard 2 3 3 2 4 4" xfId="1945" xr:uid="{00000000-0005-0000-0000-0000BB040000}"/>
    <cellStyle name="Standard 2 3 3 2 5" xfId="479" xr:uid="{00000000-0005-0000-0000-0000BC040000}"/>
    <cellStyle name="Standard 2 3 3 2 5 2" xfId="1946" xr:uid="{00000000-0005-0000-0000-0000BD040000}"/>
    <cellStyle name="Standard 2 3 3 2 5 3" xfId="1947" xr:uid="{00000000-0005-0000-0000-0000BE040000}"/>
    <cellStyle name="Standard 2 3 3 2 6" xfId="480" xr:uid="{00000000-0005-0000-0000-0000BF040000}"/>
    <cellStyle name="Standard 2 3 3 2 6 2" xfId="1948" xr:uid="{00000000-0005-0000-0000-0000C0040000}"/>
    <cellStyle name="Standard 2 3 3 2 7" xfId="481" xr:uid="{00000000-0005-0000-0000-0000C1040000}"/>
    <cellStyle name="Standard 2 3 3 2 7 2" xfId="1949" xr:uid="{00000000-0005-0000-0000-0000C2040000}"/>
    <cellStyle name="Standard 2 3 3 2 8" xfId="1950" xr:uid="{00000000-0005-0000-0000-0000C3040000}"/>
    <cellStyle name="Standard 2 3 3 2 9" xfId="1951" xr:uid="{00000000-0005-0000-0000-0000C4040000}"/>
    <cellStyle name="Standard 2 3 3 3" xfId="482" xr:uid="{00000000-0005-0000-0000-0000C5040000}"/>
    <cellStyle name="Standard 2 3 3 3 2" xfId="483" xr:uid="{00000000-0005-0000-0000-0000C6040000}"/>
    <cellStyle name="Standard 2 3 3 3 2 2" xfId="484" xr:uid="{00000000-0005-0000-0000-0000C7040000}"/>
    <cellStyle name="Standard 2 3 3 3 2 2 2" xfId="485" xr:uid="{00000000-0005-0000-0000-0000C8040000}"/>
    <cellStyle name="Standard 2 3 3 3 2 2 2 2" xfId="1952" xr:uid="{00000000-0005-0000-0000-0000C9040000}"/>
    <cellStyle name="Standard 2 3 3 3 2 2 3" xfId="1953" xr:uid="{00000000-0005-0000-0000-0000CA040000}"/>
    <cellStyle name="Standard 2 3 3 3 2 2 4" xfId="1954" xr:uid="{00000000-0005-0000-0000-0000CB040000}"/>
    <cellStyle name="Standard 2 3 3 3 2 3" xfId="486" xr:uid="{00000000-0005-0000-0000-0000CC040000}"/>
    <cellStyle name="Standard 2 3 3 3 2 3 2" xfId="1955" xr:uid="{00000000-0005-0000-0000-0000CD040000}"/>
    <cellStyle name="Standard 2 3 3 3 2 3 3" xfId="1956" xr:uid="{00000000-0005-0000-0000-0000CE040000}"/>
    <cellStyle name="Standard 2 3 3 3 2 4" xfId="487" xr:uid="{00000000-0005-0000-0000-0000CF040000}"/>
    <cellStyle name="Standard 2 3 3 3 2 4 2" xfId="1957" xr:uid="{00000000-0005-0000-0000-0000D0040000}"/>
    <cellStyle name="Standard 2 3 3 3 2 5" xfId="1958" xr:uid="{00000000-0005-0000-0000-0000D1040000}"/>
    <cellStyle name="Standard 2 3 3 3 2 6" xfId="1959" xr:uid="{00000000-0005-0000-0000-0000D2040000}"/>
    <cellStyle name="Standard 2 3 3 3 3" xfId="488" xr:uid="{00000000-0005-0000-0000-0000D3040000}"/>
    <cellStyle name="Standard 2 3 3 3 3 2" xfId="489" xr:uid="{00000000-0005-0000-0000-0000D4040000}"/>
    <cellStyle name="Standard 2 3 3 3 3 2 2" xfId="1960" xr:uid="{00000000-0005-0000-0000-0000D5040000}"/>
    <cellStyle name="Standard 2 3 3 3 3 2 3" xfId="1961" xr:uid="{00000000-0005-0000-0000-0000D6040000}"/>
    <cellStyle name="Standard 2 3 3 3 3 3" xfId="490" xr:uid="{00000000-0005-0000-0000-0000D7040000}"/>
    <cellStyle name="Standard 2 3 3 3 3 3 2" xfId="1962" xr:uid="{00000000-0005-0000-0000-0000D8040000}"/>
    <cellStyle name="Standard 2 3 3 3 3 4" xfId="1963" xr:uid="{00000000-0005-0000-0000-0000D9040000}"/>
    <cellStyle name="Standard 2 3 3 3 3 5" xfId="1964" xr:uid="{00000000-0005-0000-0000-0000DA040000}"/>
    <cellStyle name="Standard 2 3 3 3 4" xfId="491" xr:uid="{00000000-0005-0000-0000-0000DB040000}"/>
    <cellStyle name="Standard 2 3 3 3 4 2" xfId="492" xr:uid="{00000000-0005-0000-0000-0000DC040000}"/>
    <cellStyle name="Standard 2 3 3 3 4 2 2" xfId="1965" xr:uid="{00000000-0005-0000-0000-0000DD040000}"/>
    <cellStyle name="Standard 2 3 3 3 4 3" xfId="1966" xr:uid="{00000000-0005-0000-0000-0000DE040000}"/>
    <cellStyle name="Standard 2 3 3 3 4 4" xfId="1967" xr:uid="{00000000-0005-0000-0000-0000DF040000}"/>
    <cellStyle name="Standard 2 3 3 3 5" xfId="493" xr:uid="{00000000-0005-0000-0000-0000E0040000}"/>
    <cellStyle name="Standard 2 3 3 3 5 2" xfId="1968" xr:uid="{00000000-0005-0000-0000-0000E1040000}"/>
    <cellStyle name="Standard 2 3 3 3 5 3" xfId="1969" xr:uid="{00000000-0005-0000-0000-0000E2040000}"/>
    <cellStyle name="Standard 2 3 3 3 6" xfId="494" xr:uid="{00000000-0005-0000-0000-0000E3040000}"/>
    <cellStyle name="Standard 2 3 3 3 6 2" xfId="1970" xr:uid="{00000000-0005-0000-0000-0000E4040000}"/>
    <cellStyle name="Standard 2 3 3 3 7" xfId="495" xr:uid="{00000000-0005-0000-0000-0000E5040000}"/>
    <cellStyle name="Standard 2 3 3 3 7 2" xfId="1971" xr:uid="{00000000-0005-0000-0000-0000E6040000}"/>
    <cellStyle name="Standard 2 3 3 3 8" xfId="1972" xr:uid="{00000000-0005-0000-0000-0000E7040000}"/>
    <cellStyle name="Standard 2 3 3 3 9" xfId="1973" xr:uid="{00000000-0005-0000-0000-0000E8040000}"/>
    <cellStyle name="Standard 2 3 3 4" xfId="496" xr:uid="{00000000-0005-0000-0000-0000E9040000}"/>
    <cellStyle name="Standard 2 3 3 4 2" xfId="497" xr:uid="{00000000-0005-0000-0000-0000EA040000}"/>
    <cellStyle name="Standard 2 3 3 4 2 2" xfId="498" xr:uid="{00000000-0005-0000-0000-0000EB040000}"/>
    <cellStyle name="Standard 2 3 3 4 2 2 2" xfId="1974" xr:uid="{00000000-0005-0000-0000-0000EC040000}"/>
    <cellStyle name="Standard 2 3 3 4 2 2 3" xfId="1975" xr:uid="{00000000-0005-0000-0000-0000ED040000}"/>
    <cellStyle name="Standard 2 3 3 4 2 3" xfId="499" xr:uid="{00000000-0005-0000-0000-0000EE040000}"/>
    <cellStyle name="Standard 2 3 3 4 2 3 2" xfId="1976" xr:uid="{00000000-0005-0000-0000-0000EF040000}"/>
    <cellStyle name="Standard 2 3 3 4 2 4" xfId="1977" xr:uid="{00000000-0005-0000-0000-0000F0040000}"/>
    <cellStyle name="Standard 2 3 3 4 2 5" xfId="1978" xr:uid="{00000000-0005-0000-0000-0000F1040000}"/>
    <cellStyle name="Standard 2 3 3 4 3" xfId="500" xr:uid="{00000000-0005-0000-0000-0000F2040000}"/>
    <cellStyle name="Standard 2 3 3 4 3 2" xfId="501" xr:uid="{00000000-0005-0000-0000-0000F3040000}"/>
    <cellStyle name="Standard 2 3 3 4 3 2 2" xfId="1979" xr:uid="{00000000-0005-0000-0000-0000F4040000}"/>
    <cellStyle name="Standard 2 3 3 4 3 3" xfId="1980" xr:uid="{00000000-0005-0000-0000-0000F5040000}"/>
    <cellStyle name="Standard 2 3 3 4 3 4" xfId="1981" xr:uid="{00000000-0005-0000-0000-0000F6040000}"/>
    <cellStyle name="Standard 2 3 3 4 4" xfId="502" xr:uid="{00000000-0005-0000-0000-0000F7040000}"/>
    <cellStyle name="Standard 2 3 3 4 4 2" xfId="1982" xr:uid="{00000000-0005-0000-0000-0000F8040000}"/>
    <cellStyle name="Standard 2 3 3 4 4 3" xfId="1983" xr:uid="{00000000-0005-0000-0000-0000F9040000}"/>
    <cellStyle name="Standard 2 3 3 4 5" xfId="503" xr:uid="{00000000-0005-0000-0000-0000FA040000}"/>
    <cellStyle name="Standard 2 3 3 4 5 2" xfId="1984" xr:uid="{00000000-0005-0000-0000-0000FB040000}"/>
    <cellStyle name="Standard 2 3 3 4 6" xfId="1985" xr:uid="{00000000-0005-0000-0000-0000FC040000}"/>
    <cellStyle name="Standard 2 3 3 4 7" xfId="1986" xr:uid="{00000000-0005-0000-0000-0000FD040000}"/>
    <cellStyle name="Standard 2 3 3 5" xfId="504" xr:uid="{00000000-0005-0000-0000-0000FE040000}"/>
    <cellStyle name="Standard 2 3 3 5 2" xfId="505" xr:uid="{00000000-0005-0000-0000-0000FF040000}"/>
    <cellStyle name="Standard 2 3 3 5 2 2" xfId="1987" xr:uid="{00000000-0005-0000-0000-000000050000}"/>
    <cellStyle name="Standard 2 3 3 5 2 3" xfId="1988" xr:uid="{00000000-0005-0000-0000-000001050000}"/>
    <cellStyle name="Standard 2 3 3 5 3" xfId="506" xr:uid="{00000000-0005-0000-0000-000002050000}"/>
    <cellStyle name="Standard 2 3 3 5 3 2" xfId="1989" xr:uid="{00000000-0005-0000-0000-000003050000}"/>
    <cellStyle name="Standard 2 3 3 5 4" xfId="1990" xr:uid="{00000000-0005-0000-0000-000004050000}"/>
    <cellStyle name="Standard 2 3 3 5 5" xfId="1991" xr:uid="{00000000-0005-0000-0000-000005050000}"/>
    <cellStyle name="Standard 2 3 3 6" xfId="507" xr:uid="{00000000-0005-0000-0000-000006050000}"/>
    <cellStyle name="Standard 2 3 3 6 2" xfId="508" xr:uid="{00000000-0005-0000-0000-000007050000}"/>
    <cellStyle name="Standard 2 3 3 6 2 2" xfId="1992" xr:uid="{00000000-0005-0000-0000-000008050000}"/>
    <cellStyle name="Standard 2 3 3 6 3" xfId="1993" xr:uid="{00000000-0005-0000-0000-000009050000}"/>
    <cellStyle name="Standard 2 3 3 6 4" xfId="1994" xr:uid="{00000000-0005-0000-0000-00000A050000}"/>
    <cellStyle name="Standard 2 3 3 7" xfId="509" xr:uid="{00000000-0005-0000-0000-00000B050000}"/>
    <cellStyle name="Standard 2 3 3 7 2" xfId="1995" xr:uid="{00000000-0005-0000-0000-00000C050000}"/>
    <cellStyle name="Standard 2 3 3 7 3" xfId="1996" xr:uid="{00000000-0005-0000-0000-00000D050000}"/>
    <cellStyle name="Standard 2 3 3 8" xfId="510" xr:uid="{00000000-0005-0000-0000-00000E050000}"/>
    <cellStyle name="Standard 2 3 3 8 2" xfId="1997" xr:uid="{00000000-0005-0000-0000-00000F050000}"/>
    <cellStyle name="Standard 2 3 3 8 3" xfId="1998" xr:uid="{00000000-0005-0000-0000-000010050000}"/>
    <cellStyle name="Standard 2 3 3 9" xfId="511" xr:uid="{00000000-0005-0000-0000-000011050000}"/>
    <cellStyle name="Standard 2 3 3 9 2" xfId="1999" xr:uid="{00000000-0005-0000-0000-000012050000}"/>
    <cellStyle name="Standard 2 3 4" xfId="512" xr:uid="{00000000-0005-0000-0000-000013050000}"/>
    <cellStyle name="Standard 2 3 4 10" xfId="513" xr:uid="{00000000-0005-0000-0000-000014050000}"/>
    <cellStyle name="Standard 2 3 4 10 2" xfId="2000" xr:uid="{00000000-0005-0000-0000-000015050000}"/>
    <cellStyle name="Standard 2 3 4 11" xfId="514" xr:uid="{00000000-0005-0000-0000-000016050000}"/>
    <cellStyle name="Standard 2 3 4 11 2" xfId="2001" xr:uid="{00000000-0005-0000-0000-000017050000}"/>
    <cellStyle name="Standard 2 3 4 12" xfId="2002" xr:uid="{00000000-0005-0000-0000-000018050000}"/>
    <cellStyle name="Standard 2 3 4 13" xfId="2003" xr:uid="{00000000-0005-0000-0000-000019050000}"/>
    <cellStyle name="Standard 2 3 4 2" xfId="515" xr:uid="{00000000-0005-0000-0000-00001A050000}"/>
    <cellStyle name="Standard 2 3 4 2 2" xfId="516" xr:uid="{00000000-0005-0000-0000-00001B050000}"/>
    <cellStyle name="Standard 2 3 4 2 2 2" xfId="517" xr:uid="{00000000-0005-0000-0000-00001C050000}"/>
    <cellStyle name="Standard 2 3 4 2 2 2 2" xfId="518" xr:uid="{00000000-0005-0000-0000-00001D050000}"/>
    <cellStyle name="Standard 2 3 4 2 2 2 2 2" xfId="2004" xr:uid="{00000000-0005-0000-0000-00001E050000}"/>
    <cellStyle name="Standard 2 3 4 2 2 2 3" xfId="2005" xr:uid="{00000000-0005-0000-0000-00001F050000}"/>
    <cellStyle name="Standard 2 3 4 2 2 2 4" xfId="2006" xr:uid="{00000000-0005-0000-0000-000020050000}"/>
    <cellStyle name="Standard 2 3 4 2 2 3" xfId="519" xr:uid="{00000000-0005-0000-0000-000021050000}"/>
    <cellStyle name="Standard 2 3 4 2 2 3 2" xfId="2007" xr:uid="{00000000-0005-0000-0000-000022050000}"/>
    <cellStyle name="Standard 2 3 4 2 2 3 3" xfId="2008" xr:uid="{00000000-0005-0000-0000-000023050000}"/>
    <cellStyle name="Standard 2 3 4 2 2 4" xfId="520" xr:uid="{00000000-0005-0000-0000-000024050000}"/>
    <cellStyle name="Standard 2 3 4 2 2 4 2" xfId="2009" xr:uid="{00000000-0005-0000-0000-000025050000}"/>
    <cellStyle name="Standard 2 3 4 2 2 5" xfId="2010" xr:uid="{00000000-0005-0000-0000-000026050000}"/>
    <cellStyle name="Standard 2 3 4 2 2 6" xfId="2011" xr:uid="{00000000-0005-0000-0000-000027050000}"/>
    <cellStyle name="Standard 2 3 4 2 3" xfId="521" xr:uid="{00000000-0005-0000-0000-000028050000}"/>
    <cellStyle name="Standard 2 3 4 2 3 2" xfId="522" xr:uid="{00000000-0005-0000-0000-000029050000}"/>
    <cellStyle name="Standard 2 3 4 2 3 2 2" xfId="2012" xr:uid="{00000000-0005-0000-0000-00002A050000}"/>
    <cellStyle name="Standard 2 3 4 2 3 2 3" xfId="2013" xr:uid="{00000000-0005-0000-0000-00002B050000}"/>
    <cellStyle name="Standard 2 3 4 2 3 3" xfId="523" xr:uid="{00000000-0005-0000-0000-00002C050000}"/>
    <cellStyle name="Standard 2 3 4 2 3 3 2" xfId="2014" xr:uid="{00000000-0005-0000-0000-00002D050000}"/>
    <cellStyle name="Standard 2 3 4 2 3 4" xfId="2015" xr:uid="{00000000-0005-0000-0000-00002E050000}"/>
    <cellStyle name="Standard 2 3 4 2 3 5" xfId="2016" xr:uid="{00000000-0005-0000-0000-00002F050000}"/>
    <cellStyle name="Standard 2 3 4 2 4" xfId="524" xr:uid="{00000000-0005-0000-0000-000030050000}"/>
    <cellStyle name="Standard 2 3 4 2 4 2" xfId="525" xr:uid="{00000000-0005-0000-0000-000031050000}"/>
    <cellStyle name="Standard 2 3 4 2 4 2 2" xfId="2017" xr:uid="{00000000-0005-0000-0000-000032050000}"/>
    <cellStyle name="Standard 2 3 4 2 4 3" xfId="2018" xr:uid="{00000000-0005-0000-0000-000033050000}"/>
    <cellStyle name="Standard 2 3 4 2 4 4" xfId="2019" xr:uid="{00000000-0005-0000-0000-000034050000}"/>
    <cellStyle name="Standard 2 3 4 2 5" xfId="526" xr:uid="{00000000-0005-0000-0000-000035050000}"/>
    <cellStyle name="Standard 2 3 4 2 5 2" xfId="2020" xr:uid="{00000000-0005-0000-0000-000036050000}"/>
    <cellStyle name="Standard 2 3 4 2 5 3" xfId="2021" xr:uid="{00000000-0005-0000-0000-000037050000}"/>
    <cellStyle name="Standard 2 3 4 2 6" xfId="527" xr:uid="{00000000-0005-0000-0000-000038050000}"/>
    <cellStyle name="Standard 2 3 4 2 6 2" xfId="2022" xr:uid="{00000000-0005-0000-0000-000039050000}"/>
    <cellStyle name="Standard 2 3 4 2 7" xfId="528" xr:uid="{00000000-0005-0000-0000-00003A050000}"/>
    <cellStyle name="Standard 2 3 4 2 7 2" xfId="2023" xr:uid="{00000000-0005-0000-0000-00003B050000}"/>
    <cellStyle name="Standard 2 3 4 2 8" xfId="2024" xr:uid="{00000000-0005-0000-0000-00003C050000}"/>
    <cellStyle name="Standard 2 3 4 2 9" xfId="2025" xr:uid="{00000000-0005-0000-0000-00003D050000}"/>
    <cellStyle name="Standard 2 3 4 3" xfId="529" xr:uid="{00000000-0005-0000-0000-00003E050000}"/>
    <cellStyle name="Standard 2 3 4 3 2" xfId="530" xr:uid="{00000000-0005-0000-0000-00003F050000}"/>
    <cellStyle name="Standard 2 3 4 3 2 2" xfId="531" xr:uid="{00000000-0005-0000-0000-000040050000}"/>
    <cellStyle name="Standard 2 3 4 3 2 2 2" xfId="532" xr:uid="{00000000-0005-0000-0000-000041050000}"/>
    <cellStyle name="Standard 2 3 4 3 2 2 2 2" xfId="2026" xr:uid="{00000000-0005-0000-0000-000042050000}"/>
    <cellStyle name="Standard 2 3 4 3 2 2 3" xfId="2027" xr:uid="{00000000-0005-0000-0000-000043050000}"/>
    <cellStyle name="Standard 2 3 4 3 2 2 4" xfId="2028" xr:uid="{00000000-0005-0000-0000-000044050000}"/>
    <cellStyle name="Standard 2 3 4 3 2 3" xfId="533" xr:uid="{00000000-0005-0000-0000-000045050000}"/>
    <cellStyle name="Standard 2 3 4 3 2 3 2" xfId="2029" xr:uid="{00000000-0005-0000-0000-000046050000}"/>
    <cellStyle name="Standard 2 3 4 3 2 3 3" xfId="2030" xr:uid="{00000000-0005-0000-0000-000047050000}"/>
    <cellStyle name="Standard 2 3 4 3 2 4" xfId="534" xr:uid="{00000000-0005-0000-0000-000048050000}"/>
    <cellStyle name="Standard 2 3 4 3 2 4 2" xfId="2031" xr:uid="{00000000-0005-0000-0000-000049050000}"/>
    <cellStyle name="Standard 2 3 4 3 2 5" xfId="2032" xr:uid="{00000000-0005-0000-0000-00004A050000}"/>
    <cellStyle name="Standard 2 3 4 3 2 6" xfId="2033" xr:uid="{00000000-0005-0000-0000-00004B050000}"/>
    <cellStyle name="Standard 2 3 4 3 3" xfId="535" xr:uid="{00000000-0005-0000-0000-00004C050000}"/>
    <cellStyle name="Standard 2 3 4 3 3 2" xfId="536" xr:uid="{00000000-0005-0000-0000-00004D050000}"/>
    <cellStyle name="Standard 2 3 4 3 3 2 2" xfId="2034" xr:uid="{00000000-0005-0000-0000-00004E050000}"/>
    <cellStyle name="Standard 2 3 4 3 3 2 3" xfId="2035" xr:uid="{00000000-0005-0000-0000-00004F050000}"/>
    <cellStyle name="Standard 2 3 4 3 3 3" xfId="537" xr:uid="{00000000-0005-0000-0000-000050050000}"/>
    <cellStyle name="Standard 2 3 4 3 3 3 2" xfId="2036" xr:uid="{00000000-0005-0000-0000-000051050000}"/>
    <cellStyle name="Standard 2 3 4 3 3 4" xfId="2037" xr:uid="{00000000-0005-0000-0000-000052050000}"/>
    <cellStyle name="Standard 2 3 4 3 3 5" xfId="2038" xr:uid="{00000000-0005-0000-0000-000053050000}"/>
    <cellStyle name="Standard 2 3 4 3 4" xfId="538" xr:uid="{00000000-0005-0000-0000-000054050000}"/>
    <cellStyle name="Standard 2 3 4 3 4 2" xfId="539" xr:uid="{00000000-0005-0000-0000-000055050000}"/>
    <cellStyle name="Standard 2 3 4 3 4 2 2" xfId="2039" xr:uid="{00000000-0005-0000-0000-000056050000}"/>
    <cellStyle name="Standard 2 3 4 3 4 3" xfId="2040" xr:uid="{00000000-0005-0000-0000-000057050000}"/>
    <cellStyle name="Standard 2 3 4 3 4 4" xfId="2041" xr:uid="{00000000-0005-0000-0000-000058050000}"/>
    <cellStyle name="Standard 2 3 4 3 5" xfId="540" xr:uid="{00000000-0005-0000-0000-000059050000}"/>
    <cellStyle name="Standard 2 3 4 3 5 2" xfId="2042" xr:uid="{00000000-0005-0000-0000-00005A050000}"/>
    <cellStyle name="Standard 2 3 4 3 5 3" xfId="2043" xr:uid="{00000000-0005-0000-0000-00005B050000}"/>
    <cellStyle name="Standard 2 3 4 3 6" xfId="541" xr:uid="{00000000-0005-0000-0000-00005C050000}"/>
    <cellStyle name="Standard 2 3 4 3 6 2" xfId="2044" xr:uid="{00000000-0005-0000-0000-00005D050000}"/>
    <cellStyle name="Standard 2 3 4 3 7" xfId="542" xr:uid="{00000000-0005-0000-0000-00005E050000}"/>
    <cellStyle name="Standard 2 3 4 3 7 2" xfId="2045" xr:uid="{00000000-0005-0000-0000-00005F050000}"/>
    <cellStyle name="Standard 2 3 4 3 8" xfId="2046" xr:uid="{00000000-0005-0000-0000-000060050000}"/>
    <cellStyle name="Standard 2 3 4 3 9" xfId="2047" xr:uid="{00000000-0005-0000-0000-000061050000}"/>
    <cellStyle name="Standard 2 3 4 4" xfId="543" xr:uid="{00000000-0005-0000-0000-000062050000}"/>
    <cellStyle name="Standard 2 3 4 4 2" xfId="544" xr:uid="{00000000-0005-0000-0000-000063050000}"/>
    <cellStyle name="Standard 2 3 4 4 2 2" xfId="545" xr:uid="{00000000-0005-0000-0000-000064050000}"/>
    <cellStyle name="Standard 2 3 4 4 2 2 2" xfId="2048" xr:uid="{00000000-0005-0000-0000-000065050000}"/>
    <cellStyle name="Standard 2 3 4 4 2 2 3" xfId="2049" xr:uid="{00000000-0005-0000-0000-000066050000}"/>
    <cellStyle name="Standard 2 3 4 4 2 3" xfId="546" xr:uid="{00000000-0005-0000-0000-000067050000}"/>
    <cellStyle name="Standard 2 3 4 4 2 3 2" xfId="2050" xr:uid="{00000000-0005-0000-0000-000068050000}"/>
    <cellStyle name="Standard 2 3 4 4 2 4" xfId="2051" xr:uid="{00000000-0005-0000-0000-000069050000}"/>
    <cellStyle name="Standard 2 3 4 4 2 5" xfId="2052" xr:uid="{00000000-0005-0000-0000-00006A050000}"/>
    <cellStyle name="Standard 2 3 4 4 3" xfId="547" xr:uid="{00000000-0005-0000-0000-00006B050000}"/>
    <cellStyle name="Standard 2 3 4 4 3 2" xfId="548" xr:uid="{00000000-0005-0000-0000-00006C050000}"/>
    <cellStyle name="Standard 2 3 4 4 3 2 2" xfId="2053" xr:uid="{00000000-0005-0000-0000-00006D050000}"/>
    <cellStyle name="Standard 2 3 4 4 3 3" xfId="2054" xr:uid="{00000000-0005-0000-0000-00006E050000}"/>
    <cellStyle name="Standard 2 3 4 4 3 4" xfId="2055" xr:uid="{00000000-0005-0000-0000-00006F050000}"/>
    <cellStyle name="Standard 2 3 4 4 4" xfId="549" xr:uid="{00000000-0005-0000-0000-000070050000}"/>
    <cellStyle name="Standard 2 3 4 4 4 2" xfId="2056" xr:uid="{00000000-0005-0000-0000-000071050000}"/>
    <cellStyle name="Standard 2 3 4 4 4 3" xfId="2057" xr:uid="{00000000-0005-0000-0000-000072050000}"/>
    <cellStyle name="Standard 2 3 4 4 5" xfId="550" xr:uid="{00000000-0005-0000-0000-000073050000}"/>
    <cellStyle name="Standard 2 3 4 4 5 2" xfId="2058" xr:uid="{00000000-0005-0000-0000-000074050000}"/>
    <cellStyle name="Standard 2 3 4 4 6" xfId="2059" xr:uid="{00000000-0005-0000-0000-000075050000}"/>
    <cellStyle name="Standard 2 3 4 4 7" xfId="2060" xr:uid="{00000000-0005-0000-0000-000076050000}"/>
    <cellStyle name="Standard 2 3 4 5" xfId="551" xr:uid="{00000000-0005-0000-0000-000077050000}"/>
    <cellStyle name="Standard 2 3 4 5 2" xfId="552" xr:uid="{00000000-0005-0000-0000-000078050000}"/>
    <cellStyle name="Standard 2 3 4 5 2 2" xfId="2061" xr:uid="{00000000-0005-0000-0000-000079050000}"/>
    <cellStyle name="Standard 2 3 4 5 2 3" xfId="2062" xr:uid="{00000000-0005-0000-0000-00007A050000}"/>
    <cellStyle name="Standard 2 3 4 5 3" xfId="553" xr:uid="{00000000-0005-0000-0000-00007B050000}"/>
    <cellStyle name="Standard 2 3 4 5 3 2" xfId="2063" xr:uid="{00000000-0005-0000-0000-00007C050000}"/>
    <cellStyle name="Standard 2 3 4 5 4" xfId="2064" xr:uid="{00000000-0005-0000-0000-00007D050000}"/>
    <cellStyle name="Standard 2 3 4 5 5" xfId="2065" xr:uid="{00000000-0005-0000-0000-00007E050000}"/>
    <cellStyle name="Standard 2 3 4 6" xfId="554" xr:uid="{00000000-0005-0000-0000-00007F050000}"/>
    <cellStyle name="Standard 2 3 4 6 2" xfId="555" xr:uid="{00000000-0005-0000-0000-000080050000}"/>
    <cellStyle name="Standard 2 3 4 6 2 2" xfId="2066" xr:uid="{00000000-0005-0000-0000-000081050000}"/>
    <cellStyle name="Standard 2 3 4 6 3" xfId="2067" xr:uid="{00000000-0005-0000-0000-000082050000}"/>
    <cellStyle name="Standard 2 3 4 6 4" xfId="2068" xr:uid="{00000000-0005-0000-0000-000083050000}"/>
    <cellStyle name="Standard 2 3 4 7" xfId="556" xr:uid="{00000000-0005-0000-0000-000084050000}"/>
    <cellStyle name="Standard 2 3 4 7 2" xfId="2069" xr:uid="{00000000-0005-0000-0000-000085050000}"/>
    <cellStyle name="Standard 2 3 4 7 3" xfId="2070" xr:uid="{00000000-0005-0000-0000-000086050000}"/>
    <cellStyle name="Standard 2 3 4 8" xfId="557" xr:uid="{00000000-0005-0000-0000-000087050000}"/>
    <cellStyle name="Standard 2 3 4 8 2" xfId="2071" xr:uid="{00000000-0005-0000-0000-000088050000}"/>
    <cellStyle name="Standard 2 3 4 8 3" xfId="2072" xr:uid="{00000000-0005-0000-0000-000089050000}"/>
    <cellStyle name="Standard 2 3 4 9" xfId="558" xr:uid="{00000000-0005-0000-0000-00008A050000}"/>
    <cellStyle name="Standard 2 3 4 9 2" xfId="2073" xr:uid="{00000000-0005-0000-0000-00008B050000}"/>
    <cellStyle name="Standard 2 3 5" xfId="559" xr:uid="{00000000-0005-0000-0000-00008C050000}"/>
    <cellStyle name="Standard 2 3 5 10" xfId="2074" xr:uid="{00000000-0005-0000-0000-00008D050000}"/>
    <cellStyle name="Standard 2 3 5 11" xfId="2075" xr:uid="{00000000-0005-0000-0000-00008E050000}"/>
    <cellStyle name="Standard 2 3 5 2" xfId="560" xr:uid="{00000000-0005-0000-0000-00008F050000}"/>
    <cellStyle name="Standard 2 3 5 2 2" xfId="561" xr:uid="{00000000-0005-0000-0000-000090050000}"/>
    <cellStyle name="Standard 2 3 5 2 2 2" xfId="562" xr:uid="{00000000-0005-0000-0000-000091050000}"/>
    <cellStyle name="Standard 2 3 5 2 2 2 2" xfId="563" xr:uid="{00000000-0005-0000-0000-000092050000}"/>
    <cellStyle name="Standard 2 3 5 2 2 2 2 2" xfId="2076" xr:uid="{00000000-0005-0000-0000-000093050000}"/>
    <cellStyle name="Standard 2 3 5 2 2 2 3" xfId="2077" xr:uid="{00000000-0005-0000-0000-000094050000}"/>
    <cellStyle name="Standard 2 3 5 2 2 2 4" xfId="2078" xr:uid="{00000000-0005-0000-0000-000095050000}"/>
    <cellStyle name="Standard 2 3 5 2 2 3" xfId="564" xr:uid="{00000000-0005-0000-0000-000096050000}"/>
    <cellStyle name="Standard 2 3 5 2 2 3 2" xfId="2079" xr:uid="{00000000-0005-0000-0000-000097050000}"/>
    <cellStyle name="Standard 2 3 5 2 2 3 3" xfId="2080" xr:uid="{00000000-0005-0000-0000-000098050000}"/>
    <cellStyle name="Standard 2 3 5 2 2 4" xfId="565" xr:uid="{00000000-0005-0000-0000-000099050000}"/>
    <cellStyle name="Standard 2 3 5 2 2 4 2" xfId="2081" xr:uid="{00000000-0005-0000-0000-00009A050000}"/>
    <cellStyle name="Standard 2 3 5 2 2 5" xfId="2082" xr:uid="{00000000-0005-0000-0000-00009B050000}"/>
    <cellStyle name="Standard 2 3 5 2 2 6" xfId="2083" xr:uid="{00000000-0005-0000-0000-00009C050000}"/>
    <cellStyle name="Standard 2 3 5 2 3" xfId="566" xr:uid="{00000000-0005-0000-0000-00009D050000}"/>
    <cellStyle name="Standard 2 3 5 2 3 2" xfId="567" xr:uid="{00000000-0005-0000-0000-00009E050000}"/>
    <cellStyle name="Standard 2 3 5 2 3 2 2" xfId="2084" xr:uid="{00000000-0005-0000-0000-00009F050000}"/>
    <cellStyle name="Standard 2 3 5 2 3 2 3" xfId="2085" xr:uid="{00000000-0005-0000-0000-0000A0050000}"/>
    <cellStyle name="Standard 2 3 5 2 3 3" xfId="568" xr:uid="{00000000-0005-0000-0000-0000A1050000}"/>
    <cellStyle name="Standard 2 3 5 2 3 3 2" xfId="2086" xr:uid="{00000000-0005-0000-0000-0000A2050000}"/>
    <cellStyle name="Standard 2 3 5 2 3 4" xfId="2087" xr:uid="{00000000-0005-0000-0000-0000A3050000}"/>
    <cellStyle name="Standard 2 3 5 2 3 5" xfId="2088" xr:uid="{00000000-0005-0000-0000-0000A4050000}"/>
    <cellStyle name="Standard 2 3 5 2 4" xfId="569" xr:uid="{00000000-0005-0000-0000-0000A5050000}"/>
    <cellStyle name="Standard 2 3 5 2 4 2" xfId="570" xr:uid="{00000000-0005-0000-0000-0000A6050000}"/>
    <cellStyle name="Standard 2 3 5 2 4 2 2" xfId="2089" xr:uid="{00000000-0005-0000-0000-0000A7050000}"/>
    <cellStyle name="Standard 2 3 5 2 4 3" xfId="2090" xr:uid="{00000000-0005-0000-0000-0000A8050000}"/>
    <cellStyle name="Standard 2 3 5 2 4 4" xfId="2091" xr:uid="{00000000-0005-0000-0000-0000A9050000}"/>
    <cellStyle name="Standard 2 3 5 2 5" xfId="571" xr:uid="{00000000-0005-0000-0000-0000AA050000}"/>
    <cellStyle name="Standard 2 3 5 2 5 2" xfId="2092" xr:uid="{00000000-0005-0000-0000-0000AB050000}"/>
    <cellStyle name="Standard 2 3 5 2 5 3" xfId="2093" xr:uid="{00000000-0005-0000-0000-0000AC050000}"/>
    <cellStyle name="Standard 2 3 5 2 6" xfId="572" xr:uid="{00000000-0005-0000-0000-0000AD050000}"/>
    <cellStyle name="Standard 2 3 5 2 6 2" xfId="2094" xr:uid="{00000000-0005-0000-0000-0000AE050000}"/>
    <cellStyle name="Standard 2 3 5 2 7" xfId="573" xr:uid="{00000000-0005-0000-0000-0000AF050000}"/>
    <cellStyle name="Standard 2 3 5 2 7 2" xfId="2095" xr:uid="{00000000-0005-0000-0000-0000B0050000}"/>
    <cellStyle name="Standard 2 3 5 2 8" xfId="2096" xr:uid="{00000000-0005-0000-0000-0000B1050000}"/>
    <cellStyle name="Standard 2 3 5 2 9" xfId="2097" xr:uid="{00000000-0005-0000-0000-0000B2050000}"/>
    <cellStyle name="Standard 2 3 5 3" xfId="574" xr:uid="{00000000-0005-0000-0000-0000B3050000}"/>
    <cellStyle name="Standard 2 3 5 3 2" xfId="575" xr:uid="{00000000-0005-0000-0000-0000B4050000}"/>
    <cellStyle name="Standard 2 3 5 3 2 2" xfId="576" xr:uid="{00000000-0005-0000-0000-0000B5050000}"/>
    <cellStyle name="Standard 2 3 5 3 2 2 2" xfId="577" xr:uid="{00000000-0005-0000-0000-0000B6050000}"/>
    <cellStyle name="Standard 2 3 5 3 2 2 2 2" xfId="2098" xr:uid="{00000000-0005-0000-0000-0000B7050000}"/>
    <cellStyle name="Standard 2 3 5 3 2 2 3" xfId="2099" xr:uid="{00000000-0005-0000-0000-0000B8050000}"/>
    <cellStyle name="Standard 2 3 5 3 2 2 4" xfId="2100" xr:uid="{00000000-0005-0000-0000-0000B9050000}"/>
    <cellStyle name="Standard 2 3 5 3 2 3" xfId="578" xr:uid="{00000000-0005-0000-0000-0000BA050000}"/>
    <cellStyle name="Standard 2 3 5 3 2 3 2" xfId="2101" xr:uid="{00000000-0005-0000-0000-0000BB050000}"/>
    <cellStyle name="Standard 2 3 5 3 2 3 3" xfId="2102" xr:uid="{00000000-0005-0000-0000-0000BC050000}"/>
    <cellStyle name="Standard 2 3 5 3 2 4" xfId="579" xr:uid="{00000000-0005-0000-0000-0000BD050000}"/>
    <cellStyle name="Standard 2 3 5 3 2 4 2" xfId="2103" xr:uid="{00000000-0005-0000-0000-0000BE050000}"/>
    <cellStyle name="Standard 2 3 5 3 2 5" xfId="2104" xr:uid="{00000000-0005-0000-0000-0000BF050000}"/>
    <cellStyle name="Standard 2 3 5 3 2 6" xfId="2105" xr:uid="{00000000-0005-0000-0000-0000C0050000}"/>
    <cellStyle name="Standard 2 3 5 3 3" xfId="580" xr:uid="{00000000-0005-0000-0000-0000C1050000}"/>
    <cellStyle name="Standard 2 3 5 3 3 2" xfId="581" xr:uid="{00000000-0005-0000-0000-0000C2050000}"/>
    <cellStyle name="Standard 2 3 5 3 3 2 2" xfId="2106" xr:uid="{00000000-0005-0000-0000-0000C3050000}"/>
    <cellStyle name="Standard 2 3 5 3 3 2 3" xfId="2107" xr:uid="{00000000-0005-0000-0000-0000C4050000}"/>
    <cellStyle name="Standard 2 3 5 3 3 3" xfId="582" xr:uid="{00000000-0005-0000-0000-0000C5050000}"/>
    <cellStyle name="Standard 2 3 5 3 3 3 2" xfId="2108" xr:uid="{00000000-0005-0000-0000-0000C6050000}"/>
    <cellStyle name="Standard 2 3 5 3 3 4" xfId="2109" xr:uid="{00000000-0005-0000-0000-0000C7050000}"/>
    <cellStyle name="Standard 2 3 5 3 3 5" xfId="2110" xr:uid="{00000000-0005-0000-0000-0000C8050000}"/>
    <cellStyle name="Standard 2 3 5 3 4" xfId="583" xr:uid="{00000000-0005-0000-0000-0000C9050000}"/>
    <cellStyle name="Standard 2 3 5 3 4 2" xfId="584" xr:uid="{00000000-0005-0000-0000-0000CA050000}"/>
    <cellStyle name="Standard 2 3 5 3 4 2 2" xfId="2111" xr:uid="{00000000-0005-0000-0000-0000CB050000}"/>
    <cellStyle name="Standard 2 3 5 3 4 3" xfId="2112" xr:uid="{00000000-0005-0000-0000-0000CC050000}"/>
    <cellStyle name="Standard 2 3 5 3 4 4" xfId="2113" xr:uid="{00000000-0005-0000-0000-0000CD050000}"/>
    <cellStyle name="Standard 2 3 5 3 5" xfId="585" xr:uid="{00000000-0005-0000-0000-0000CE050000}"/>
    <cellStyle name="Standard 2 3 5 3 5 2" xfId="2114" xr:uid="{00000000-0005-0000-0000-0000CF050000}"/>
    <cellStyle name="Standard 2 3 5 3 5 3" xfId="2115" xr:uid="{00000000-0005-0000-0000-0000D0050000}"/>
    <cellStyle name="Standard 2 3 5 3 6" xfId="586" xr:uid="{00000000-0005-0000-0000-0000D1050000}"/>
    <cellStyle name="Standard 2 3 5 3 6 2" xfId="2116" xr:uid="{00000000-0005-0000-0000-0000D2050000}"/>
    <cellStyle name="Standard 2 3 5 3 7" xfId="587" xr:uid="{00000000-0005-0000-0000-0000D3050000}"/>
    <cellStyle name="Standard 2 3 5 3 7 2" xfId="2117" xr:uid="{00000000-0005-0000-0000-0000D4050000}"/>
    <cellStyle name="Standard 2 3 5 3 8" xfId="2118" xr:uid="{00000000-0005-0000-0000-0000D5050000}"/>
    <cellStyle name="Standard 2 3 5 3 9" xfId="2119" xr:uid="{00000000-0005-0000-0000-0000D6050000}"/>
    <cellStyle name="Standard 2 3 5 4" xfId="588" xr:uid="{00000000-0005-0000-0000-0000D7050000}"/>
    <cellStyle name="Standard 2 3 5 4 2" xfId="589" xr:uid="{00000000-0005-0000-0000-0000D8050000}"/>
    <cellStyle name="Standard 2 3 5 4 2 2" xfId="590" xr:uid="{00000000-0005-0000-0000-0000D9050000}"/>
    <cellStyle name="Standard 2 3 5 4 2 2 2" xfId="2120" xr:uid="{00000000-0005-0000-0000-0000DA050000}"/>
    <cellStyle name="Standard 2 3 5 4 2 2 3" xfId="2121" xr:uid="{00000000-0005-0000-0000-0000DB050000}"/>
    <cellStyle name="Standard 2 3 5 4 2 3" xfId="591" xr:uid="{00000000-0005-0000-0000-0000DC050000}"/>
    <cellStyle name="Standard 2 3 5 4 2 3 2" xfId="2122" xr:uid="{00000000-0005-0000-0000-0000DD050000}"/>
    <cellStyle name="Standard 2 3 5 4 2 4" xfId="2123" xr:uid="{00000000-0005-0000-0000-0000DE050000}"/>
    <cellStyle name="Standard 2 3 5 4 2 5" xfId="2124" xr:uid="{00000000-0005-0000-0000-0000DF050000}"/>
    <cellStyle name="Standard 2 3 5 4 3" xfId="592" xr:uid="{00000000-0005-0000-0000-0000E0050000}"/>
    <cellStyle name="Standard 2 3 5 4 3 2" xfId="593" xr:uid="{00000000-0005-0000-0000-0000E1050000}"/>
    <cellStyle name="Standard 2 3 5 4 3 2 2" xfId="2125" xr:uid="{00000000-0005-0000-0000-0000E2050000}"/>
    <cellStyle name="Standard 2 3 5 4 3 3" xfId="2126" xr:uid="{00000000-0005-0000-0000-0000E3050000}"/>
    <cellStyle name="Standard 2 3 5 4 3 4" xfId="2127" xr:uid="{00000000-0005-0000-0000-0000E4050000}"/>
    <cellStyle name="Standard 2 3 5 4 4" xfId="594" xr:uid="{00000000-0005-0000-0000-0000E5050000}"/>
    <cellStyle name="Standard 2 3 5 4 4 2" xfId="2128" xr:uid="{00000000-0005-0000-0000-0000E6050000}"/>
    <cellStyle name="Standard 2 3 5 4 4 3" xfId="2129" xr:uid="{00000000-0005-0000-0000-0000E7050000}"/>
    <cellStyle name="Standard 2 3 5 4 5" xfId="595" xr:uid="{00000000-0005-0000-0000-0000E8050000}"/>
    <cellStyle name="Standard 2 3 5 4 5 2" xfId="2130" xr:uid="{00000000-0005-0000-0000-0000E9050000}"/>
    <cellStyle name="Standard 2 3 5 4 6" xfId="2131" xr:uid="{00000000-0005-0000-0000-0000EA050000}"/>
    <cellStyle name="Standard 2 3 5 4 7" xfId="2132" xr:uid="{00000000-0005-0000-0000-0000EB050000}"/>
    <cellStyle name="Standard 2 3 5 5" xfId="596" xr:uid="{00000000-0005-0000-0000-0000EC050000}"/>
    <cellStyle name="Standard 2 3 5 5 2" xfId="597" xr:uid="{00000000-0005-0000-0000-0000ED050000}"/>
    <cellStyle name="Standard 2 3 5 5 2 2" xfId="2133" xr:uid="{00000000-0005-0000-0000-0000EE050000}"/>
    <cellStyle name="Standard 2 3 5 5 2 3" xfId="2134" xr:uid="{00000000-0005-0000-0000-0000EF050000}"/>
    <cellStyle name="Standard 2 3 5 5 3" xfId="598" xr:uid="{00000000-0005-0000-0000-0000F0050000}"/>
    <cellStyle name="Standard 2 3 5 5 3 2" xfId="2135" xr:uid="{00000000-0005-0000-0000-0000F1050000}"/>
    <cellStyle name="Standard 2 3 5 5 4" xfId="2136" xr:uid="{00000000-0005-0000-0000-0000F2050000}"/>
    <cellStyle name="Standard 2 3 5 5 5" xfId="2137" xr:uid="{00000000-0005-0000-0000-0000F3050000}"/>
    <cellStyle name="Standard 2 3 5 6" xfId="599" xr:uid="{00000000-0005-0000-0000-0000F4050000}"/>
    <cellStyle name="Standard 2 3 5 6 2" xfId="600" xr:uid="{00000000-0005-0000-0000-0000F5050000}"/>
    <cellStyle name="Standard 2 3 5 6 2 2" xfId="2138" xr:uid="{00000000-0005-0000-0000-0000F6050000}"/>
    <cellStyle name="Standard 2 3 5 6 3" xfId="2139" xr:uid="{00000000-0005-0000-0000-0000F7050000}"/>
    <cellStyle name="Standard 2 3 5 6 4" xfId="2140" xr:uid="{00000000-0005-0000-0000-0000F8050000}"/>
    <cellStyle name="Standard 2 3 5 7" xfId="601" xr:uid="{00000000-0005-0000-0000-0000F9050000}"/>
    <cellStyle name="Standard 2 3 5 7 2" xfId="2141" xr:uid="{00000000-0005-0000-0000-0000FA050000}"/>
    <cellStyle name="Standard 2 3 5 7 3" xfId="2142" xr:uid="{00000000-0005-0000-0000-0000FB050000}"/>
    <cellStyle name="Standard 2 3 5 8" xfId="602" xr:uid="{00000000-0005-0000-0000-0000FC050000}"/>
    <cellStyle name="Standard 2 3 5 8 2" xfId="2143" xr:uid="{00000000-0005-0000-0000-0000FD050000}"/>
    <cellStyle name="Standard 2 3 5 9" xfId="603" xr:uid="{00000000-0005-0000-0000-0000FE050000}"/>
    <cellStyle name="Standard 2 3 5 9 2" xfId="2144" xr:uid="{00000000-0005-0000-0000-0000FF050000}"/>
    <cellStyle name="Standard 2 3 6" xfId="604" xr:uid="{00000000-0005-0000-0000-000000060000}"/>
    <cellStyle name="Standard 2 3 6 2" xfId="605" xr:uid="{00000000-0005-0000-0000-000001060000}"/>
    <cellStyle name="Standard 2 3 6 2 2" xfId="606" xr:uid="{00000000-0005-0000-0000-000002060000}"/>
    <cellStyle name="Standard 2 3 6 2 2 2" xfId="607" xr:uid="{00000000-0005-0000-0000-000003060000}"/>
    <cellStyle name="Standard 2 3 6 2 2 2 2" xfId="2145" xr:uid="{00000000-0005-0000-0000-000004060000}"/>
    <cellStyle name="Standard 2 3 6 2 2 2 3" xfId="2146" xr:uid="{00000000-0005-0000-0000-000005060000}"/>
    <cellStyle name="Standard 2 3 6 2 2 3" xfId="608" xr:uid="{00000000-0005-0000-0000-000006060000}"/>
    <cellStyle name="Standard 2 3 6 2 2 3 2" xfId="2147" xr:uid="{00000000-0005-0000-0000-000007060000}"/>
    <cellStyle name="Standard 2 3 6 2 2 4" xfId="2148" xr:uid="{00000000-0005-0000-0000-000008060000}"/>
    <cellStyle name="Standard 2 3 6 2 2 5" xfId="2149" xr:uid="{00000000-0005-0000-0000-000009060000}"/>
    <cellStyle name="Standard 2 3 6 2 3" xfId="609" xr:uid="{00000000-0005-0000-0000-00000A060000}"/>
    <cellStyle name="Standard 2 3 6 2 3 2" xfId="610" xr:uid="{00000000-0005-0000-0000-00000B060000}"/>
    <cellStyle name="Standard 2 3 6 2 3 2 2" xfId="2150" xr:uid="{00000000-0005-0000-0000-00000C060000}"/>
    <cellStyle name="Standard 2 3 6 2 3 3" xfId="2151" xr:uid="{00000000-0005-0000-0000-00000D060000}"/>
    <cellStyle name="Standard 2 3 6 2 3 4" xfId="2152" xr:uid="{00000000-0005-0000-0000-00000E060000}"/>
    <cellStyle name="Standard 2 3 6 2 4" xfId="611" xr:uid="{00000000-0005-0000-0000-00000F060000}"/>
    <cellStyle name="Standard 2 3 6 2 4 2" xfId="2153" xr:uid="{00000000-0005-0000-0000-000010060000}"/>
    <cellStyle name="Standard 2 3 6 2 4 3" xfId="2154" xr:uid="{00000000-0005-0000-0000-000011060000}"/>
    <cellStyle name="Standard 2 3 6 2 5" xfId="612" xr:uid="{00000000-0005-0000-0000-000012060000}"/>
    <cellStyle name="Standard 2 3 6 2 5 2" xfId="2155" xr:uid="{00000000-0005-0000-0000-000013060000}"/>
    <cellStyle name="Standard 2 3 6 2 6" xfId="2156" xr:uid="{00000000-0005-0000-0000-000014060000}"/>
    <cellStyle name="Standard 2 3 6 2 7" xfId="2157" xr:uid="{00000000-0005-0000-0000-000015060000}"/>
    <cellStyle name="Standard 2 3 6 3" xfId="613" xr:uid="{00000000-0005-0000-0000-000016060000}"/>
    <cellStyle name="Standard 2 3 6 3 2" xfId="614" xr:uid="{00000000-0005-0000-0000-000017060000}"/>
    <cellStyle name="Standard 2 3 6 3 2 2" xfId="2158" xr:uid="{00000000-0005-0000-0000-000018060000}"/>
    <cellStyle name="Standard 2 3 6 3 2 3" xfId="2159" xr:uid="{00000000-0005-0000-0000-000019060000}"/>
    <cellStyle name="Standard 2 3 6 3 3" xfId="615" xr:uid="{00000000-0005-0000-0000-00001A060000}"/>
    <cellStyle name="Standard 2 3 6 3 3 2" xfId="2160" xr:uid="{00000000-0005-0000-0000-00001B060000}"/>
    <cellStyle name="Standard 2 3 6 3 4" xfId="2161" xr:uid="{00000000-0005-0000-0000-00001C060000}"/>
    <cellStyle name="Standard 2 3 6 3 5" xfId="2162" xr:uid="{00000000-0005-0000-0000-00001D060000}"/>
    <cellStyle name="Standard 2 3 6 4" xfId="616" xr:uid="{00000000-0005-0000-0000-00001E060000}"/>
    <cellStyle name="Standard 2 3 6 4 2" xfId="617" xr:uid="{00000000-0005-0000-0000-00001F060000}"/>
    <cellStyle name="Standard 2 3 6 4 2 2" xfId="2163" xr:uid="{00000000-0005-0000-0000-000020060000}"/>
    <cellStyle name="Standard 2 3 6 4 3" xfId="2164" xr:uid="{00000000-0005-0000-0000-000021060000}"/>
    <cellStyle name="Standard 2 3 6 4 4" xfId="2165" xr:uid="{00000000-0005-0000-0000-000022060000}"/>
    <cellStyle name="Standard 2 3 6 5" xfId="618" xr:uid="{00000000-0005-0000-0000-000023060000}"/>
    <cellStyle name="Standard 2 3 6 5 2" xfId="2166" xr:uid="{00000000-0005-0000-0000-000024060000}"/>
    <cellStyle name="Standard 2 3 6 5 3" xfId="2167" xr:uid="{00000000-0005-0000-0000-000025060000}"/>
    <cellStyle name="Standard 2 3 6 6" xfId="619" xr:uid="{00000000-0005-0000-0000-000026060000}"/>
    <cellStyle name="Standard 2 3 6 6 2" xfId="2168" xr:uid="{00000000-0005-0000-0000-000027060000}"/>
    <cellStyle name="Standard 2 3 6 7" xfId="620" xr:uid="{00000000-0005-0000-0000-000028060000}"/>
    <cellStyle name="Standard 2 3 6 7 2" xfId="2169" xr:uid="{00000000-0005-0000-0000-000029060000}"/>
    <cellStyle name="Standard 2 3 6 8" xfId="2170" xr:uid="{00000000-0005-0000-0000-00002A060000}"/>
    <cellStyle name="Standard 2 3 6 9" xfId="2171" xr:uid="{00000000-0005-0000-0000-00002B060000}"/>
    <cellStyle name="Standard 2 3 7" xfId="621" xr:uid="{00000000-0005-0000-0000-00002C060000}"/>
    <cellStyle name="Standard 2 3 7 2" xfId="622" xr:uid="{00000000-0005-0000-0000-00002D060000}"/>
    <cellStyle name="Standard 2 3 7 2 2" xfId="623" xr:uid="{00000000-0005-0000-0000-00002E060000}"/>
    <cellStyle name="Standard 2 3 7 2 2 2" xfId="624" xr:uid="{00000000-0005-0000-0000-00002F060000}"/>
    <cellStyle name="Standard 2 3 7 2 2 2 2" xfId="2172" xr:uid="{00000000-0005-0000-0000-000030060000}"/>
    <cellStyle name="Standard 2 3 7 2 2 3" xfId="2173" xr:uid="{00000000-0005-0000-0000-000031060000}"/>
    <cellStyle name="Standard 2 3 7 2 2 4" xfId="2174" xr:uid="{00000000-0005-0000-0000-000032060000}"/>
    <cellStyle name="Standard 2 3 7 2 3" xfId="625" xr:uid="{00000000-0005-0000-0000-000033060000}"/>
    <cellStyle name="Standard 2 3 7 2 3 2" xfId="2175" xr:uid="{00000000-0005-0000-0000-000034060000}"/>
    <cellStyle name="Standard 2 3 7 2 3 3" xfId="2176" xr:uid="{00000000-0005-0000-0000-000035060000}"/>
    <cellStyle name="Standard 2 3 7 2 4" xfId="626" xr:uid="{00000000-0005-0000-0000-000036060000}"/>
    <cellStyle name="Standard 2 3 7 2 4 2" xfId="2177" xr:uid="{00000000-0005-0000-0000-000037060000}"/>
    <cellStyle name="Standard 2 3 7 2 5" xfId="2178" xr:uid="{00000000-0005-0000-0000-000038060000}"/>
    <cellStyle name="Standard 2 3 7 2 6" xfId="2179" xr:uid="{00000000-0005-0000-0000-000039060000}"/>
    <cellStyle name="Standard 2 3 7 3" xfId="627" xr:uid="{00000000-0005-0000-0000-00003A060000}"/>
    <cellStyle name="Standard 2 3 7 3 2" xfId="628" xr:uid="{00000000-0005-0000-0000-00003B060000}"/>
    <cellStyle name="Standard 2 3 7 3 2 2" xfId="2180" xr:uid="{00000000-0005-0000-0000-00003C060000}"/>
    <cellStyle name="Standard 2 3 7 3 2 3" xfId="2181" xr:uid="{00000000-0005-0000-0000-00003D060000}"/>
    <cellStyle name="Standard 2 3 7 3 3" xfId="629" xr:uid="{00000000-0005-0000-0000-00003E060000}"/>
    <cellStyle name="Standard 2 3 7 3 3 2" xfId="2182" xr:uid="{00000000-0005-0000-0000-00003F060000}"/>
    <cellStyle name="Standard 2 3 7 3 4" xfId="2183" xr:uid="{00000000-0005-0000-0000-000040060000}"/>
    <cellStyle name="Standard 2 3 7 3 5" xfId="2184" xr:uid="{00000000-0005-0000-0000-000041060000}"/>
    <cellStyle name="Standard 2 3 7 4" xfId="630" xr:uid="{00000000-0005-0000-0000-000042060000}"/>
    <cellStyle name="Standard 2 3 7 4 2" xfId="631" xr:uid="{00000000-0005-0000-0000-000043060000}"/>
    <cellStyle name="Standard 2 3 7 4 2 2" xfId="2185" xr:uid="{00000000-0005-0000-0000-000044060000}"/>
    <cellStyle name="Standard 2 3 7 4 3" xfId="2186" xr:uid="{00000000-0005-0000-0000-000045060000}"/>
    <cellStyle name="Standard 2 3 7 4 4" xfId="2187" xr:uid="{00000000-0005-0000-0000-000046060000}"/>
    <cellStyle name="Standard 2 3 7 5" xfId="632" xr:uid="{00000000-0005-0000-0000-000047060000}"/>
    <cellStyle name="Standard 2 3 7 5 2" xfId="2188" xr:uid="{00000000-0005-0000-0000-000048060000}"/>
    <cellStyle name="Standard 2 3 7 5 3" xfId="2189" xr:uid="{00000000-0005-0000-0000-000049060000}"/>
    <cellStyle name="Standard 2 3 7 6" xfId="633" xr:uid="{00000000-0005-0000-0000-00004A060000}"/>
    <cellStyle name="Standard 2 3 7 6 2" xfId="2190" xr:uid="{00000000-0005-0000-0000-00004B060000}"/>
    <cellStyle name="Standard 2 3 7 7" xfId="634" xr:uid="{00000000-0005-0000-0000-00004C060000}"/>
    <cellStyle name="Standard 2 3 7 7 2" xfId="2191" xr:uid="{00000000-0005-0000-0000-00004D060000}"/>
    <cellStyle name="Standard 2 3 7 8" xfId="2192" xr:uid="{00000000-0005-0000-0000-00004E060000}"/>
    <cellStyle name="Standard 2 3 7 9" xfId="2193" xr:uid="{00000000-0005-0000-0000-00004F060000}"/>
    <cellStyle name="Standard 2 3 8" xfId="635" xr:uid="{00000000-0005-0000-0000-000050060000}"/>
    <cellStyle name="Standard 2 3 8 2" xfId="636" xr:uid="{00000000-0005-0000-0000-000051060000}"/>
    <cellStyle name="Standard 2 3 8 2 2" xfId="637" xr:uid="{00000000-0005-0000-0000-000052060000}"/>
    <cellStyle name="Standard 2 3 8 2 2 2" xfId="638" xr:uid="{00000000-0005-0000-0000-000053060000}"/>
    <cellStyle name="Standard 2 3 8 2 2 2 2" xfId="2194" xr:uid="{00000000-0005-0000-0000-000054060000}"/>
    <cellStyle name="Standard 2 3 8 2 2 3" xfId="2195" xr:uid="{00000000-0005-0000-0000-000055060000}"/>
    <cellStyle name="Standard 2 3 8 2 2 4" xfId="2196" xr:uid="{00000000-0005-0000-0000-000056060000}"/>
    <cellStyle name="Standard 2 3 8 2 3" xfId="639" xr:uid="{00000000-0005-0000-0000-000057060000}"/>
    <cellStyle name="Standard 2 3 8 2 3 2" xfId="2197" xr:uid="{00000000-0005-0000-0000-000058060000}"/>
    <cellStyle name="Standard 2 3 8 2 3 3" xfId="2198" xr:uid="{00000000-0005-0000-0000-000059060000}"/>
    <cellStyle name="Standard 2 3 8 2 4" xfId="640" xr:uid="{00000000-0005-0000-0000-00005A060000}"/>
    <cellStyle name="Standard 2 3 8 2 4 2" xfId="2199" xr:uid="{00000000-0005-0000-0000-00005B060000}"/>
    <cellStyle name="Standard 2 3 8 2 5" xfId="2200" xr:uid="{00000000-0005-0000-0000-00005C060000}"/>
    <cellStyle name="Standard 2 3 8 2 6" xfId="2201" xr:uid="{00000000-0005-0000-0000-00005D060000}"/>
    <cellStyle name="Standard 2 3 8 3" xfId="641" xr:uid="{00000000-0005-0000-0000-00005E060000}"/>
    <cellStyle name="Standard 2 3 8 3 2" xfId="642" xr:uid="{00000000-0005-0000-0000-00005F060000}"/>
    <cellStyle name="Standard 2 3 8 3 2 2" xfId="2202" xr:uid="{00000000-0005-0000-0000-000060060000}"/>
    <cellStyle name="Standard 2 3 8 3 2 3" xfId="2203" xr:uid="{00000000-0005-0000-0000-000061060000}"/>
    <cellStyle name="Standard 2 3 8 3 3" xfId="643" xr:uid="{00000000-0005-0000-0000-000062060000}"/>
    <cellStyle name="Standard 2 3 8 3 3 2" xfId="2204" xr:uid="{00000000-0005-0000-0000-000063060000}"/>
    <cellStyle name="Standard 2 3 8 3 4" xfId="2205" xr:uid="{00000000-0005-0000-0000-000064060000}"/>
    <cellStyle name="Standard 2 3 8 3 5" xfId="2206" xr:uid="{00000000-0005-0000-0000-000065060000}"/>
    <cellStyle name="Standard 2 3 8 4" xfId="644" xr:uid="{00000000-0005-0000-0000-000066060000}"/>
    <cellStyle name="Standard 2 3 8 4 2" xfId="645" xr:uid="{00000000-0005-0000-0000-000067060000}"/>
    <cellStyle name="Standard 2 3 8 4 2 2" xfId="2207" xr:uid="{00000000-0005-0000-0000-000068060000}"/>
    <cellStyle name="Standard 2 3 8 4 3" xfId="2208" xr:uid="{00000000-0005-0000-0000-000069060000}"/>
    <cellStyle name="Standard 2 3 8 4 4" xfId="2209" xr:uid="{00000000-0005-0000-0000-00006A060000}"/>
    <cellStyle name="Standard 2 3 8 5" xfId="646" xr:uid="{00000000-0005-0000-0000-00006B060000}"/>
    <cellStyle name="Standard 2 3 8 5 2" xfId="2210" xr:uid="{00000000-0005-0000-0000-00006C060000}"/>
    <cellStyle name="Standard 2 3 8 5 3" xfId="2211" xr:uid="{00000000-0005-0000-0000-00006D060000}"/>
    <cellStyle name="Standard 2 3 8 6" xfId="647" xr:uid="{00000000-0005-0000-0000-00006E060000}"/>
    <cellStyle name="Standard 2 3 8 6 2" xfId="2212" xr:uid="{00000000-0005-0000-0000-00006F060000}"/>
    <cellStyle name="Standard 2 3 8 7" xfId="648" xr:uid="{00000000-0005-0000-0000-000070060000}"/>
    <cellStyle name="Standard 2 3 8 7 2" xfId="2213" xr:uid="{00000000-0005-0000-0000-000071060000}"/>
    <cellStyle name="Standard 2 3 8 8" xfId="2214" xr:uid="{00000000-0005-0000-0000-000072060000}"/>
    <cellStyle name="Standard 2 3 8 9" xfId="2215" xr:uid="{00000000-0005-0000-0000-000073060000}"/>
    <cellStyle name="Standard 2 3 9" xfId="649" xr:uid="{00000000-0005-0000-0000-000074060000}"/>
    <cellStyle name="Standard 2 3 9 2" xfId="650" xr:uid="{00000000-0005-0000-0000-000075060000}"/>
    <cellStyle name="Standard 2 3 9 2 2" xfId="651" xr:uid="{00000000-0005-0000-0000-000076060000}"/>
    <cellStyle name="Standard 2 3 9 2 2 2" xfId="2216" xr:uid="{00000000-0005-0000-0000-000077060000}"/>
    <cellStyle name="Standard 2 3 9 2 2 3" xfId="2217" xr:uid="{00000000-0005-0000-0000-000078060000}"/>
    <cellStyle name="Standard 2 3 9 2 3" xfId="652" xr:uid="{00000000-0005-0000-0000-000079060000}"/>
    <cellStyle name="Standard 2 3 9 2 3 2" xfId="2218" xr:uid="{00000000-0005-0000-0000-00007A060000}"/>
    <cellStyle name="Standard 2 3 9 2 4" xfId="2219" xr:uid="{00000000-0005-0000-0000-00007B060000}"/>
    <cellStyle name="Standard 2 3 9 2 5" xfId="2220" xr:uid="{00000000-0005-0000-0000-00007C060000}"/>
    <cellStyle name="Standard 2 3 9 3" xfId="653" xr:uid="{00000000-0005-0000-0000-00007D060000}"/>
    <cellStyle name="Standard 2 3 9 3 2" xfId="654" xr:uid="{00000000-0005-0000-0000-00007E060000}"/>
    <cellStyle name="Standard 2 3 9 3 2 2" xfId="2221" xr:uid="{00000000-0005-0000-0000-00007F060000}"/>
    <cellStyle name="Standard 2 3 9 3 3" xfId="2222" xr:uid="{00000000-0005-0000-0000-000080060000}"/>
    <cellStyle name="Standard 2 3 9 3 4" xfId="2223" xr:uid="{00000000-0005-0000-0000-000081060000}"/>
    <cellStyle name="Standard 2 3 9 4" xfId="655" xr:uid="{00000000-0005-0000-0000-000082060000}"/>
    <cellStyle name="Standard 2 3 9 4 2" xfId="2224" xr:uid="{00000000-0005-0000-0000-000083060000}"/>
    <cellStyle name="Standard 2 3 9 4 3" xfId="2225" xr:uid="{00000000-0005-0000-0000-000084060000}"/>
    <cellStyle name="Standard 2 3 9 5" xfId="656" xr:uid="{00000000-0005-0000-0000-000085060000}"/>
    <cellStyle name="Standard 2 3 9 5 2" xfId="2226" xr:uid="{00000000-0005-0000-0000-000086060000}"/>
    <cellStyle name="Standard 2 3 9 6" xfId="2227" xr:uid="{00000000-0005-0000-0000-000087060000}"/>
    <cellStyle name="Standard 2 3 9 7" xfId="2228" xr:uid="{00000000-0005-0000-0000-000088060000}"/>
    <cellStyle name="Standard 2 4" xfId="657" xr:uid="{00000000-0005-0000-0000-000089060000}"/>
    <cellStyle name="Standard 2 4 10" xfId="658" xr:uid="{00000000-0005-0000-0000-00008A060000}"/>
    <cellStyle name="Standard 2 4 10 2" xfId="659" xr:uid="{00000000-0005-0000-0000-00008B060000}"/>
    <cellStyle name="Standard 2 4 10 2 2" xfId="2229" xr:uid="{00000000-0005-0000-0000-00008C060000}"/>
    <cellStyle name="Standard 2 4 10 3" xfId="2230" xr:uid="{00000000-0005-0000-0000-00008D060000}"/>
    <cellStyle name="Standard 2 4 10 4" xfId="2231" xr:uid="{00000000-0005-0000-0000-00008E060000}"/>
    <cellStyle name="Standard 2 4 11" xfId="660" xr:uid="{00000000-0005-0000-0000-00008F060000}"/>
    <cellStyle name="Standard 2 4 11 2" xfId="2232" xr:uid="{00000000-0005-0000-0000-000090060000}"/>
    <cellStyle name="Standard 2 4 11 3" xfId="2233" xr:uid="{00000000-0005-0000-0000-000091060000}"/>
    <cellStyle name="Standard 2 4 12" xfId="661" xr:uid="{00000000-0005-0000-0000-000092060000}"/>
    <cellStyle name="Standard 2 4 12 2" xfId="2234" xr:uid="{00000000-0005-0000-0000-000093060000}"/>
    <cellStyle name="Standard 2 4 12 3" xfId="2235" xr:uid="{00000000-0005-0000-0000-000094060000}"/>
    <cellStyle name="Standard 2 4 13" xfId="662" xr:uid="{00000000-0005-0000-0000-000095060000}"/>
    <cellStyle name="Standard 2 4 13 2" xfId="2236" xr:uid="{00000000-0005-0000-0000-000096060000}"/>
    <cellStyle name="Standard 2 4 14" xfId="663" xr:uid="{00000000-0005-0000-0000-000097060000}"/>
    <cellStyle name="Standard 2 4 14 2" xfId="2237" xr:uid="{00000000-0005-0000-0000-000098060000}"/>
    <cellStyle name="Standard 2 4 15" xfId="664" xr:uid="{00000000-0005-0000-0000-000099060000}"/>
    <cellStyle name="Standard 2 4 15 2" xfId="2238" xr:uid="{00000000-0005-0000-0000-00009A060000}"/>
    <cellStyle name="Standard 2 4 16" xfId="2239" xr:uid="{00000000-0005-0000-0000-00009B060000}"/>
    <cellStyle name="Standard 2 4 17" xfId="2240" xr:uid="{00000000-0005-0000-0000-00009C060000}"/>
    <cellStyle name="Standard 2 4 2" xfId="665" xr:uid="{00000000-0005-0000-0000-00009D060000}"/>
    <cellStyle name="Standard 2 4 2 10" xfId="666" xr:uid="{00000000-0005-0000-0000-00009E060000}"/>
    <cellStyle name="Standard 2 4 2 10 2" xfId="2241" xr:uid="{00000000-0005-0000-0000-00009F060000}"/>
    <cellStyle name="Standard 2 4 2 11" xfId="667" xr:uid="{00000000-0005-0000-0000-0000A0060000}"/>
    <cellStyle name="Standard 2 4 2 11 2" xfId="2242" xr:uid="{00000000-0005-0000-0000-0000A1060000}"/>
    <cellStyle name="Standard 2 4 2 12" xfId="2243" xr:uid="{00000000-0005-0000-0000-0000A2060000}"/>
    <cellStyle name="Standard 2 4 2 13" xfId="2244" xr:uid="{00000000-0005-0000-0000-0000A3060000}"/>
    <cellStyle name="Standard 2 4 2 2" xfId="668" xr:uid="{00000000-0005-0000-0000-0000A4060000}"/>
    <cellStyle name="Standard 2 4 2 2 2" xfId="669" xr:uid="{00000000-0005-0000-0000-0000A5060000}"/>
    <cellStyle name="Standard 2 4 2 2 2 2" xfId="670" xr:uid="{00000000-0005-0000-0000-0000A6060000}"/>
    <cellStyle name="Standard 2 4 2 2 2 2 2" xfId="671" xr:uid="{00000000-0005-0000-0000-0000A7060000}"/>
    <cellStyle name="Standard 2 4 2 2 2 2 2 2" xfId="2245" xr:uid="{00000000-0005-0000-0000-0000A8060000}"/>
    <cellStyle name="Standard 2 4 2 2 2 2 3" xfId="2246" xr:uid="{00000000-0005-0000-0000-0000A9060000}"/>
    <cellStyle name="Standard 2 4 2 2 2 2 4" xfId="2247" xr:uid="{00000000-0005-0000-0000-0000AA060000}"/>
    <cellStyle name="Standard 2 4 2 2 2 3" xfId="672" xr:uid="{00000000-0005-0000-0000-0000AB060000}"/>
    <cellStyle name="Standard 2 4 2 2 2 3 2" xfId="2248" xr:uid="{00000000-0005-0000-0000-0000AC060000}"/>
    <cellStyle name="Standard 2 4 2 2 2 3 3" xfId="2249" xr:uid="{00000000-0005-0000-0000-0000AD060000}"/>
    <cellStyle name="Standard 2 4 2 2 2 4" xfId="673" xr:uid="{00000000-0005-0000-0000-0000AE060000}"/>
    <cellStyle name="Standard 2 4 2 2 2 4 2" xfId="2250" xr:uid="{00000000-0005-0000-0000-0000AF060000}"/>
    <cellStyle name="Standard 2 4 2 2 2 5" xfId="2251" xr:uid="{00000000-0005-0000-0000-0000B0060000}"/>
    <cellStyle name="Standard 2 4 2 2 2 6" xfId="2252" xr:uid="{00000000-0005-0000-0000-0000B1060000}"/>
    <cellStyle name="Standard 2 4 2 2 3" xfId="674" xr:uid="{00000000-0005-0000-0000-0000B2060000}"/>
    <cellStyle name="Standard 2 4 2 2 3 2" xfId="675" xr:uid="{00000000-0005-0000-0000-0000B3060000}"/>
    <cellStyle name="Standard 2 4 2 2 3 2 2" xfId="2253" xr:uid="{00000000-0005-0000-0000-0000B4060000}"/>
    <cellStyle name="Standard 2 4 2 2 3 2 3" xfId="2254" xr:uid="{00000000-0005-0000-0000-0000B5060000}"/>
    <cellStyle name="Standard 2 4 2 2 3 3" xfId="676" xr:uid="{00000000-0005-0000-0000-0000B6060000}"/>
    <cellStyle name="Standard 2 4 2 2 3 3 2" xfId="2255" xr:uid="{00000000-0005-0000-0000-0000B7060000}"/>
    <cellStyle name="Standard 2 4 2 2 3 4" xfId="2256" xr:uid="{00000000-0005-0000-0000-0000B8060000}"/>
    <cellStyle name="Standard 2 4 2 2 3 5" xfId="2257" xr:uid="{00000000-0005-0000-0000-0000B9060000}"/>
    <cellStyle name="Standard 2 4 2 2 4" xfId="677" xr:uid="{00000000-0005-0000-0000-0000BA060000}"/>
    <cellStyle name="Standard 2 4 2 2 4 2" xfId="678" xr:uid="{00000000-0005-0000-0000-0000BB060000}"/>
    <cellStyle name="Standard 2 4 2 2 4 2 2" xfId="2258" xr:uid="{00000000-0005-0000-0000-0000BC060000}"/>
    <cellStyle name="Standard 2 4 2 2 4 3" xfId="2259" xr:uid="{00000000-0005-0000-0000-0000BD060000}"/>
    <cellStyle name="Standard 2 4 2 2 4 4" xfId="2260" xr:uid="{00000000-0005-0000-0000-0000BE060000}"/>
    <cellStyle name="Standard 2 4 2 2 5" xfId="679" xr:uid="{00000000-0005-0000-0000-0000BF060000}"/>
    <cellStyle name="Standard 2 4 2 2 5 2" xfId="2261" xr:uid="{00000000-0005-0000-0000-0000C0060000}"/>
    <cellStyle name="Standard 2 4 2 2 5 3" xfId="2262" xr:uid="{00000000-0005-0000-0000-0000C1060000}"/>
    <cellStyle name="Standard 2 4 2 2 6" xfId="680" xr:uid="{00000000-0005-0000-0000-0000C2060000}"/>
    <cellStyle name="Standard 2 4 2 2 6 2" xfId="2263" xr:uid="{00000000-0005-0000-0000-0000C3060000}"/>
    <cellStyle name="Standard 2 4 2 2 7" xfId="681" xr:uid="{00000000-0005-0000-0000-0000C4060000}"/>
    <cellStyle name="Standard 2 4 2 2 7 2" xfId="2264" xr:uid="{00000000-0005-0000-0000-0000C5060000}"/>
    <cellStyle name="Standard 2 4 2 2 8" xfId="2265" xr:uid="{00000000-0005-0000-0000-0000C6060000}"/>
    <cellStyle name="Standard 2 4 2 2 9" xfId="2266" xr:uid="{00000000-0005-0000-0000-0000C7060000}"/>
    <cellStyle name="Standard 2 4 2 3" xfId="682" xr:uid="{00000000-0005-0000-0000-0000C8060000}"/>
    <cellStyle name="Standard 2 4 2 3 2" xfId="683" xr:uid="{00000000-0005-0000-0000-0000C9060000}"/>
    <cellStyle name="Standard 2 4 2 3 2 2" xfId="684" xr:uid="{00000000-0005-0000-0000-0000CA060000}"/>
    <cellStyle name="Standard 2 4 2 3 2 2 2" xfId="685" xr:uid="{00000000-0005-0000-0000-0000CB060000}"/>
    <cellStyle name="Standard 2 4 2 3 2 2 2 2" xfId="2267" xr:uid="{00000000-0005-0000-0000-0000CC060000}"/>
    <cellStyle name="Standard 2 4 2 3 2 2 3" xfId="2268" xr:uid="{00000000-0005-0000-0000-0000CD060000}"/>
    <cellStyle name="Standard 2 4 2 3 2 2 4" xfId="2269" xr:uid="{00000000-0005-0000-0000-0000CE060000}"/>
    <cellStyle name="Standard 2 4 2 3 2 3" xfId="686" xr:uid="{00000000-0005-0000-0000-0000CF060000}"/>
    <cellStyle name="Standard 2 4 2 3 2 3 2" xfId="2270" xr:uid="{00000000-0005-0000-0000-0000D0060000}"/>
    <cellStyle name="Standard 2 4 2 3 2 3 3" xfId="2271" xr:uid="{00000000-0005-0000-0000-0000D1060000}"/>
    <cellStyle name="Standard 2 4 2 3 2 4" xfId="687" xr:uid="{00000000-0005-0000-0000-0000D2060000}"/>
    <cellStyle name="Standard 2 4 2 3 2 4 2" xfId="2272" xr:uid="{00000000-0005-0000-0000-0000D3060000}"/>
    <cellStyle name="Standard 2 4 2 3 2 5" xfId="2273" xr:uid="{00000000-0005-0000-0000-0000D4060000}"/>
    <cellStyle name="Standard 2 4 2 3 2 6" xfId="2274" xr:uid="{00000000-0005-0000-0000-0000D5060000}"/>
    <cellStyle name="Standard 2 4 2 3 3" xfId="688" xr:uid="{00000000-0005-0000-0000-0000D6060000}"/>
    <cellStyle name="Standard 2 4 2 3 3 2" xfId="689" xr:uid="{00000000-0005-0000-0000-0000D7060000}"/>
    <cellStyle name="Standard 2 4 2 3 3 2 2" xfId="2275" xr:uid="{00000000-0005-0000-0000-0000D8060000}"/>
    <cellStyle name="Standard 2 4 2 3 3 2 3" xfId="2276" xr:uid="{00000000-0005-0000-0000-0000D9060000}"/>
    <cellStyle name="Standard 2 4 2 3 3 3" xfId="690" xr:uid="{00000000-0005-0000-0000-0000DA060000}"/>
    <cellStyle name="Standard 2 4 2 3 3 3 2" xfId="2277" xr:uid="{00000000-0005-0000-0000-0000DB060000}"/>
    <cellStyle name="Standard 2 4 2 3 3 4" xfId="2278" xr:uid="{00000000-0005-0000-0000-0000DC060000}"/>
    <cellStyle name="Standard 2 4 2 3 3 5" xfId="2279" xr:uid="{00000000-0005-0000-0000-0000DD060000}"/>
    <cellStyle name="Standard 2 4 2 3 4" xfId="691" xr:uid="{00000000-0005-0000-0000-0000DE060000}"/>
    <cellStyle name="Standard 2 4 2 3 4 2" xfId="692" xr:uid="{00000000-0005-0000-0000-0000DF060000}"/>
    <cellStyle name="Standard 2 4 2 3 4 2 2" xfId="2280" xr:uid="{00000000-0005-0000-0000-0000E0060000}"/>
    <cellStyle name="Standard 2 4 2 3 4 3" xfId="2281" xr:uid="{00000000-0005-0000-0000-0000E1060000}"/>
    <cellStyle name="Standard 2 4 2 3 4 4" xfId="2282" xr:uid="{00000000-0005-0000-0000-0000E2060000}"/>
    <cellStyle name="Standard 2 4 2 3 5" xfId="693" xr:uid="{00000000-0005-0000-0000-0000E3060000}"/>
    <cellStyle name="Standard 2 4 2 3 5 2" xfId="2283" xr:uid="{00000000-0005-0000-0000-0000E4060000}"/>
    <cellStyle name="Standard 2 4 2 3 5 3" xfId="2284" xr:uid="{00000000-0005-0000-0000-0000E5060000}"/>
    <cellStyle name="Standard 2 4 2 3 6" xfId="694" xr:uid="{00000000-0005-0000-0000-0000E6060000}"/>
    <cellStyle name="Standard 2 4 2 3 6 2" xfId="2285" xr:uid="{00000000-0005-0000-0000-0000E7060000}"/>
    <cellStyle name="Standard 2 4 2 3 7" xfId="695" xr:uid="{00000000-0005-0000-0000-0000E8060000}"/>
    <cellStyle name="Standard 2 4 2 3 7 2" xfId="2286" xr:uid="{00000000-0005-0000-0000-0000E9060000}"/>
    <cellStyle name="Standard 2 4 2 3 8" xfId="2287" xr:uid="{00000000-0005-0000-0000-0000EA060000}"/>
    <cellStyle name="Standard 2 4 2 3 9" xfId="2288" xr:uid="{00000000-0005-0000-0000-0000EB060000}"/>
    <cellStyle name="Standard 2 4 2 4" xfId="696" xr:uid="{00000000-0005-0000-0000-0000EC060000}"/>
    <cellStyle name="Standard 2 4 2 4 2" xfId="697" xr:uid="{00000000-0005-0000-0000-0000ED060000}"/>
    <cellStyle name="Standard 2 4 2 4 2 2" xfId="698" xr:uid="{00000000-0005-0000-0000-0000EE060000}"/>
    <cellStyle name="Standard 2 4 2 4 2 2 2" xfId="2289" xr:uid="{00000000-0005-0000-0000-0000EF060000}"/>
    <cellStyle name="Standard 2 4 2 4 2 2 3" xfId="2290" xr:uid="{00000000-0005-0000-0000-0000F0060000}"/>
    <cellStyle name="Standard 2 4 2 4 2 3" xfId="699" xr:uid="{00000000-0005-0000-0000-0000F1060000}"/>
    <cellStyle name="Standard 2 4 2 4 2 3 2" xfId="2291" xr:uid="{00000000-0005-0000-0000-0000F2060000}"/>
    <cellStyle name="Standard 2 4 2 4 2 4" xfId="2292" xr:uid="{00000000-0005-0000-0000-0000F3060000}"/>
    <cellStyle name="Standard 2 4 2 4 2 5" xfId="2293" xr:uid="{00000000-0005-0000-0000-0000F4060000}"/>
    <cellStyle name="Standard 2 4 2 4 3" xfId="700" xr:uid="{00000000-0005-0000-0000-0000F5060000}"/>
    <cellStyle name="Standard 2 4 2 4 3 2" xfId="701" xr:uid="{00000000-0005-0000-0000-0000F6060000}"/>
    <cellStyle name="Standard 2 4 2 4 3 2 2" xfId="2294" xr:uid="{00000000-0005-0000-0000-0000F7060000}"/>
    <cellStyle name="Standard 2 4 2 4 3 3" xfId="2295" xr:uid="{00000000-0005-0000-0000-0000F8060000}"/>
    <cellStyle name="Standard 2 4 2 4 3 4" xfId="2296" xr:uid="{00000000-0005-0000-0000-0000F9060000}"/>
    <cellStyle name="Standard 2 4 2 4 4" xfId="702" xr:uid="{00000000-0005-0000-0000-0000FA060000}"/>
    <cellStyle name="Standard 2 4 2 4 4 2" xfId="2297" xr:uid="{00000000-0005-0000-0000-0000FB060000}"/>
    <cellStyle name="Standard 2 4 2 4 4 3" xfId="2298" xr:uid="{00000000-0005-0000-0000-0000FC060000}"/>
    <cellStyle name="Standard 2 4 2 4 5" xfId="703" xr:uid="{00000000-0005-0000-0000-0000FD060000}"/>
    <cellStyle name="Standard 2 4 2 4 5 2" xfId="2299" xr:uid="{00000000-0005-0000-0000-0000FE060000}"/>
    <cellStyle name="Standard 2 4 2 4 6" xfId="2300" xr:uid="{00000000-0005-0000-0000-0000FF060000}"/>
    <cellStyle name="Standard 2 4 2 4 7" xfId="2301" xr:uid="{00000000-0005-0000-0000-000000070000}"/>
    <cellStyle name="Standard 2 4 2 5" xfId="704" xr:uid="{00000000-0005-0000-0000-000001070000}"/>
    <cellStyle name="Standard 2 4 2 5 2" xfId="705" xr:uid="{00000000-0005-0000-0000-000002070000}"/>
    <cellStyle name="Standard 2 4 2 5 2 2" xfId="2302" xr:uid="{00000000-0005-0000-0000-000003070000}"/>
    <cellStyle name="Standard 2 4 2 5 2 3" xfId="2303" xr:uid="{00000000-0005-0000-0000-000004070000}"/>
    <cellStyle name="Standard 2 4 2 5 3" xfId="706" xr:uid="{00000000-0005-0000-0000-000005070000}"/>
    <cellStyle name="Standard 2 4 2 5 3 2" xfId="2304" xr:uid="{00000000-0005-0000-0000-000006070000}"/>
    <cellStyle name="Standard 2 4 2 5 4" xfId="2305" xr:uid="{00000000-0005-0000-0000-000007070000}"/>
    <cellStyle name="Standard 2 4 2 5 5" xfId="2306" xr:uid="{00000000-0005-0000-0000-000008070000}"/>
    <cellStyle name="Standard 2 4 2 6" xfId="707" xr:uid="{00000000-0005-0000-0000-000009070000}"/>
    <cellStyle name="Standard 2 4 2 6 2" xfId="708" xr:uid="{00000000-0005-0000-0000-00000A070000}"/>
    <cellStyle name="Standard 2 4 2 6 2 2" xfId="2307" xr:uid="{00000000-0005-0000-0000-00000B070000}"/>
    <cellStyle name="Standard 2 4 2 6 3" xfId="2308" xr:uid="{00000000-0005-0000-0000-00000C070000}"/>
    <cellStyle name="Standard 2 4 2 6 4" xfId="2309" xr:uid="{00000000-0005-0000-0000-00000D070000}"/>
    <cellStyle name="Standard 2 4 2 7" xfId="709" xr:uid="{00000000-0005-0000-0000-00000E070000}"/>
    <cellStyle name="Standard 2 4 2 7 2" xfId="2310" xr:uid="{00000000-0005-0000-0000-00000F070000}"/>
    <cellStyle name="Standard 2 4 2 7 3" xfId="2311" xr:uid="{00000000-0005-0000-0000-000010070000}"/>
    <cellStyle name="Standard 2 4 2 8" xfId="710" xr:uid="{00000000-0005-0000-0000-000011070000}"/>
    <cellStyle name="Standard 2 4 2 8 2" xfId="2312" xr:uid="{00000000-0005-0000-0000-000012070000}"/>
    <cellStyle name="Standard 2 4 2 8 3" xfId="2313" xr:uid="{00000000-0005-0000-0000-000013070000}"/>
    <cellStyle name="Standard 2 4 2 9" xfId="711" xr:uid="{00000000-0005-0000-0000-000014070000}"/>
    <cellStyle name="Standard 2 4 2 9 2" xfId="2314" xr:uid="{00000000-0005-0000-0000-000015070000}"/>
    <cellStyle name="Standard 2 4 3" xfId="712" xr:uid="{00000000-0005-0000-0000-000016070000}"/>
    <cellStyle name="Standard 2 4 3 10" xfId="713" xr:uid="{00000000-0005-0000-0000-000017070000}"/>
    <cellStyle name="Standard 2 4 3 10 2" xfId="2315" xr:uid="{00000000-0005-0000-0000-000018070000}"/>
    <cellStyle name="Standard 2 4 3 11" xfId="714" xr:uid="{00000000-0005-0000-0000-000019070000}"/>
    <cellStyle name="Standard 2 4 3 11 2" xfId="2316" xr:uid="{00000000-0005-0000-0000-00001A070000}"/>
    <cellStyle name="Standard 2 4 3 12" xfId="2317" xr:uid="{00000000-0005-0000-0000-00001B070000}"/>
    <cellStyle name="Standard 2 4 3 13" xfId="2318" xr:uid="{00000000-0005-0000-0000-00001C070000}"/>
    <cellStyle name="Standard 2 4 3 2" xfId="715" xr:uid="{00000000-0005-0000-0000-00001D070000}"/>
    <cellStyle name="Standard 2 4 3 2 2" xfId="716" xr:uid="{00000000-0005-0000-0000-00001E070000}"/>
    <cellStyle name="Standard 2 4 3 2 2 2" xfId="717" xr:uid="{00000000-0005-0000-0000-00001F070000}"/>
    <cellStyle name="Standard 2 4 3 2 2 2 2" xfId="718" xr:uid="{00000000-0005-0000-0000-000020070000}"/>
    <cellStyle name="Standard 2 4 3 2 2 2 2 2" xfId="2319" xr:uid="{00000000-0005-0000-0000-000021070000}"/>
    <cellStyle name="Standard 2 4 3 2 2 2 3" xfId="2320" xr:uid="{00000000-0005-0000-0000-000022070000}"/>
    <cellStyle name="Standard 2 4 3 2 2 2 4" xfId="2321" xr:uid="{00000000-0005-0000-0000-000023070000}"/>
    <cellStyle name="Standard 2 4 3 2 2 3" xfId="719" xr:uid="{00000000-0005-0000-0000-000024070000}"/>
    <cellStyle name="Standard 2 4 3 2 2 3 2" xfId="2322" xr:uid="{00000000-0005-0000-0000-000025070000}"/>
    <cellStyle name="Standard 2 4 3 2 2 3 3" xfId="2323" xr:uid="{00000000-0005-0000-0000-000026070000}"/>
    <cellStyle name="Standard 2 4 3 2 2 4" xfId="720" xr:uid="{00000000-0005-0000-0000-000027070000}"/>
    <cellStyle name="Standard 2 4 3 2 2 4 2" xfId="2324" xr:uid="{00000000-0005-0000-0000-000028070000}"/>
    <cellStyle name="Standard 2 4 3 2 2 5" xfId="2325" xr:uid="{00000000-0005-0000-0000-000029070000}"/>
    <cellStyle name="Standard 2 4 3 2 2 6" xfId="2326" xr:uid="{00000000-0005-0000-0000-00002A070000}"/>
    <cellStyle name="Standard 2 4 3 2 3" xfId="721" xr:uid="{00000000-0005-0000-0000-00002B070000}"/>
    <cellStyle name="Standard 2 4 3 2 3 2" xfId="722" xr:uid="{00000000-0005-0000-0000-00002C070000}"/>
    <cellStyle name="Standard 2 4 3 2 3 2 2" xfId="2327" xr:uid="{00000000-0005-0000-0000-00002D070000}"/>
    <cellStyle name="Standard 2 4 3 2 3 2 3" xfId="2328" xr:uid="{00000000-0005-0000-0000-00002E070000}"/>
    <cellStyle name="Standard 2 4 3 2 3 3" xfId="723" xr:uid="{00000000-0005-0000-0000-00002F070000}"/>
    <cellStyle name="Standard 2 4 3 2 3 3 2" xfId="2329" xr:uid="{00000000-0005-0000-0000-000030070000}"/>
    <cellStyle name="Standard 2 4 3 2 3 4" xfId="2330" xr:uid="{00000000-0005-0000-0000-000031070000}"/>
    <cellStyle name="Standard 2 4 3 2 3 5" xfId="2331" xr:uid="{00000000-0005-0000-0000-000032070000}"/>
    <cellStyle name="Standard 2 4 3 2 4" xfId="724" xr:uid="{00000000-0005-0000-0000-000033070000}"/>
    <cellStyle name="Standard 2 4 3 2 4 2" xfId="725" xr:uid="{00000000-0005-0000-0000-000034070000}"/>
    <cellStyle name="Standard 2 4 3 2 4 2 2" xfId="2332" xr:uid="{00000000-0005-0000-0000-000035070000}"/>
    <cellStyle name="Standard 2 4 3 2 4 3" xfId="2333" xr:uid="{00000000-0005-0000-0000-000036070000}"/>
    <cellStyle name="Standard 2 4 3 2 4 4" xfId="2334" xr:uid="{00000000-0005-0000-0000-000037070000}"/>
    <cellStyle name="Standard 2 4 3 2 5" xfId="726" xr:uid="{00000000-0005-0000-0000-000038070000}"/>
    <cellStyle name="Standard 2 4 3 2 5 2" xfId="2335" xr:uid="{00000000-0005-0000-0000-000039070000}"/>
    <cellStyle name="Standard 2 4 3 2 5 3" xfId="2336" xr:uid="{00000000-0005-0000-0000-00003A070000}"/>
    <cellStyle name="Standard 2 4 3 2 6" xfId="727" xr:uid="{00000000-0005-0000-0000-00003B070000}"/>
    <cellStyle name="Standard 2 4 3 2 6 2" xfId="2337" xr:uid="{00000000-0005-0000-0000-00003C070000}"/>
    <cellStyle name="Standard 2 4 3 2 7" xfId="728" xr:uid="{00000000-0005-0000-0000-00003D070000}"/>
    <cellStyle name="Standard 2 4 3 2 7 2" xfId="2338" xr:uid="{00000000-0005-0000-0000-00003E070000}"/>
    <cellStyle name="Standard 2 4 3 2 8" xfId="2339" xr:uid="{00000000-0005-0000-0000-00003F070000}"/>
    <cellStyle name="Standard 2 4 3 2 9" xfId="2340" xr:uid="{00000000-0005-0000-0000-000040070000}"/>
    <cellStyle name="Standard 2 4 3 3" xfId="729" xr:uid="{00000000-0005-0000-0000-000041070000}"/>
    <cellStyle name="Standard 2 4 3 3 2" xfId="730" xr:uid="{00000000-0005-0000-0000-000042070000}"/>
    <cellStyle name="Standard 2 4 3 3 2 2" xfId="731" xr:uid="{00000000-0005-0000-0000-000043070000}"/>
    <cellStyle name="Standard 2 4 3 3 2 2 2" xfId="732" xr:uid="{00000000-0005-0000-0000-000044070000}"/>
    <cellStyle name="Standard 2 4 3 3 2 2 2 2" xfId="2341" xr:uid="{00000000-0005-0000-0000-000045070000}"/>
    <cellStyle name="Standard 2 4 3 3 2 2 3" xfId="2342" xr:uid="{00000000-0005-0000-0000-000046070000}"/>
    <cellStyle name="Standard 2 4 3 3 2 2 4" xfId="2343" xr:uid="{00000000-0005-0000-0000-000047070000}"/>
    <cellStyle name="Standard 2 4 3 3 2 3" xfId="733" xr:uid="{00000000-0005-0000-0000-000048070000}"/>
    <cellStyle name="Standard 2 4 3 3 2 3 2" xfId="2344" xr:uid="{00000000-0005-0000-0000-000049070000}"/>
    <cellStyle name="Standard 2 4 3 3 2 3 3" xfId="2345" xr:uid="{00000000-0005-0000-0000-00004A070000}"/>
    <cellStyle name="Standard 2 4 3 3 2 4" xfId="734" xr:uid="{00000000-0005-0000-0000-00004B070000}"/>
    <cellStyle name="Standard 2 4 3 3 2 4 2" xfId="2346" xr:uid="{00000000-0005-0000-0000-00004C070000}"/>
    <cellStyle name="Standard 2 4 3 3 2 5" xfId="2347" xr:uid="{00000000-0005-0000-0000-00004D070000}"/>
    <cellStyle name="Standard 2 4 3 3 2 6" xfId="2348" xr:uid="{00000000-0005-0000-0000-00004E070000}"/>
    <cellStyle name="Standard 2 4 3 3 3" xfId="735" xr:uid="{00000000-0005-0000-0000-00004F070000}"/>
    <cellStyle name="Standard 2 4 3 3 3 2" xfId="736" xr:uid="{00000000-0005-0000-0000-000050070000}"/>
    <cellStyle name="Standard 2 4 3 3 3 2 2" xfId="2349" xr:uid="{00000000-0005-0000-0000-000051070000}"/>
    <cellStyle name="Standard 2 4 3 3 3 2 3" xfId="2350" xr:uid="{00000000-0005-0000-0000-000052070000}"/>
    <cellStyle name="Standard 2 4 3 3 3 3" xfId="737" xr:uid="{00000000-0005-0000-0000-000053070000}"/>
    <cellStyle name="Standard 2 4 3 3 3 3 2" xfId="2351" xr:uid="{00000000-0005-0000-0000-000054070000}"/>
    <cellStyle name="Standard 2 4 3 3 3 4" xfId="2352" xr:uid="{00000000-0005-0000-0000-000055070000}"/>
    <cellStyle name="Standard 2 4 3 3 3 5" xfId="2353" xr:uid="{00000000-0005-0000-0000-000056070000}"/>
    <cellStyle name="Standard 2 4 3 3 4" xfId="738" xr:uid="{00000000-0005-0000-0000-000057070000}"/>
    <cellStyle name="Standard 2 4 3 3 4 2" xfId="739" xr:uid="{00000000-0005-0000-0000-000058070000}"/>
    <cellStyle name="Standard 2 4 3 3 4 2 2" xfId="2354" xr:uid="{00000000-0005-0000-0000-000059070000}"/>
    <cellStyle name="Standard 2 4 3 3 4 3" xfId="2355" xr:uid="{00000000-0005-0000-0000-00005A070000}"/>
    <cellStyle name="Standard 2 4 3 3 4 4" xfId="2356" xr:uid="{00000000-0005-0000-0000-00005B070000}"/>
    <cellStyle name="Standard 2 4 3 3 5" xfId="740" xr:uid="{00000000-0005-0000-0000-00005C070000}"/>
    <cellStyle name="Standard 2 4 3 3 5 2" xfId="2357" xr:uid="{00000000-0005-0000-0000-00005D070000}"/>
    <cellStyle name="Standard 2 4 3 3 5 3" xfId="2358" xr:uid="{00000000-0005-0000-0000-00005E070000}"/>
    <cellStyle name="Standard 2 4 3 3 6" xfId="741" xr:uid="{00000000-0005-0000-0000-00005F070000}"/>
    <cellStyle name="Standard 2 4 3 3 6 2" xfId="2359" xr:uid="{00000000-0005-0000-0000-000060070000}"/>
    <cellStyle name="Standard 2 4 3 3 7" xfId="742" xr:uid="{00000000-0005-0000-0000-000061070000}"/>
    <cellStyle name="Standard 2 4 3 3 7 2" xfId="2360" xr:uid="{00000000-0005-0000-0000-000062070000}"/>
    <cellStyle name="Standard 2 4 3 3 8" xfId="2361" xr:uid="{00000000-0005-0000-0000-000063070000}"/>
    <cellStyle name="Standard 2 4 3 3 9" xfId="2362" xr:uid="{00000000-0005-0000-0000-000064070000}"/>
    <cellStyle name="Standard 2 4 3 4" xfId="743" xr:uid="{00000000-0005-0000-0000-000065070000}"/>
    <cellStyle name="Standard 2 4 3 4 2" xfId="744" xr:uid="{00000000-0005-0000-0000-000066070000}"/>
    <cellStyle name="Standard 2 4 3 4 2 2" xfId="745" xr:uid="{00000000-0005-0000-0000-000067070000}"/>
    <cellStyle name="Standard 2 4 3 4 2 2 2" xfId="2363" xr:uid="{00000000-0005-0000-0000-000068070000}"/>
    <cellStyle name="Standard 2 4 3 4 2 2 3" xfId="2364" xr:uid="{00000000-0005-0000-0000-000069070000}"/>
    <cellStyle name="Standard 2 4 3 4 2 3" xfId="746" xr:uid="{00000000-0005-0000-0000-00006A070000}"/>
    <cellStyle name="Standard 2 4 3 4 2 3 2" xfId="2365" xr:uid="{00000000-0005-0000-0000-00006B070000}"/>
    <cellStyle name="Standard 2 4 3 4 2 4" xfId="2366" xr:uid="{00000000-0005-0000-0000-00006C070000}"/>
    <cellStyle name="Standard 2 4 3 4 2 5" xfId="2367" xr:uid="{00000000-0005-0000-0000-00006D070000}"/>
    <cellStyle name="Standard 2 4 3 4 3" xfId="747" xr:uid="{00000000-0005-0000-0000-00006E070000}"/>
    <cellStyle name="Standard 2 4 3 4 3 2" xfId="748" xr:uid="{00000000-0005-0000-0000-00006F070000}"/>
    <cellStyle name="Standard 2 4 3 4 3 2 2" xfId="2368" xr:uid="{00000000-0005-0000-0000-000070070000}"/>
    <cellStyle name="Standard 2 4 3 4 3 3" xfId="2369" xr:uid="{00000000-0005-0000-0000-000071070000}"/>
    <cellStyle name="Standard 2 4 3 4 3 4" xfId="2370" xr:uid="{00000000-0005-0000-0000-000072070000}"/>
    <cellStyle name="Standard 2 4 3 4 4" xfId="749" xr:uid="{00000000-0005-0000-0000-000073070000}"/>
    <cellStyle name="Standard 2 4 3 4 4 2" xfId="2371" xr:uid="{00000000-0005-0000-0000-000074070000}"/>
    <cellStyle name="Standard 2 4 3 4 4 3" xfId="2372" xr:uid="{00000000-0005-0000-0000-000075070000}"/>
    <cellStyle name="Standard 2 4 3 4 5" xfId="750" xr:uid="{00000000-0005-0000-0000-000076070000}"/>
    <cellStyle name="Standard 2 4 3 4 5 2" xfId="2373" xr:uid="{00000000-0005-0000-0000-000077070000}"/>
    <cellStyle name="Standard 2 4 3 4 6" xfId="2374" xr:uid="{00000000-0005-0000-0000-000078070000}"/>
    <cellStyle name="Standard 2 4 3 4 7" xfId="2375" xr:uid="{00000000-0005-0000-0000-000079070000}"/>
    <cellStyle name="Standard 2 4 3 5" xfId="751" xr:uid="{00000000-0005-0000-0000-00007A070000}"/>
    <cellStyle name="Standard 2 4 3 5 2" xfId="752" xr:uid="{00000000-0005-0000-0000-00007B070000}"/>
    <cellStyle name="Standard 2 4 3 5 2 2" xfId="2376" xr:uid="{00000000-0005-0000-0000-00007C070000}"/>
    <cellStyle name="Standard 2 4 3 5 2 3" xfId="2377" xr:uid="{00000000-0005-0000-0000-00007D070000}"/>
    <cellStyle name="Standard 2 4 3 5 3" xfId="753" xr:uid="{00000000-0005-0000-0000-00007E070000}"/>
    <cellStyle name="Standard 2 4 3 5 3 2" xfId="2378" xr:uid="{00000000-0005-0000-0000-00007F070000}"/>
    <cellStyle name="Standard 2 4 3 5 4" xfId="2379" xr:uid="{00000000-0005-0000-0000-000080070000}"/>
    <cellStyle name="Standard 2 4 3 5 5" xfId="2380" xr:uid="{00000000-0005-0000-0000-000081070000}"/>
    <cellStyle name="Standard 2 4 3 6" xfId="754" xr:uid="{00000000-0005-0000-0000-000082070000}"/>
    <cellStyle name="Standard 2 4 3 6 2" xfId="755" xr:uid="{00000000-0005-0000-0000-000083070000}"/>
    <cellStyle name="Standard 2 4 3 6 2 2" xfId="2381" xr:uid="{00000000-0005-0000-0000-000084070000}"/>
    <cellStyle name="Standard 2 4 3 6 3" xfId="2382" xr:uid="{00000000-0005-0000-0000-000085070000}"/>
    <cellStyle name="Standard 2 4 3 6 4" xfId="2383" xr:uid="{00000000-0005-0000-0000-000086070000}"/>
    <cellStyle name="Standard 2 4 3 7" xfId="756" xr:uid="{00000000-0005-0000-0000-000087070000}"/>
    <cellStyle name="Standard 2 4 3 7 2" xfId="2384" xr:uid="{00000000-0005-0000-0000-000088070000}"/>
    <cellStyle name="Standard 2 4 3 7 3" xfId="2385" xr:uid="{00000000-0005-0000-0000-000089070000}"/>
    <cellStyle name="Standard 2 4 3 8" xfId="757" xr:uid="{00000000-0005-0000-0000-00008A070000}"/>
    <cellStyle name="Standard 2 4 3 8 2" xfId="2386" xr:uid="{00000000-0005-0000-0000-00008B070000}"/>
    <cellStyle name="Standard 2 4 3 8 3" xfId="2387" xr:uid="{00000000-0005-0000-0000-00008C070000}"/>
    <cellStyle name="Standard 2 4 3 9" xfId="758" xr:uid="{00000000-0005-0000-0000-00008D070000}"/>
    <cellStyle name="Standard 2 4 3 9 2" xfId="2388" xr:uid="{00000000-0005-0000-0000-00008E070000}"/>
    <cellStyle name="Standard 2 4 4" xfId="759" xr:uid="{00000000-0005-0000-0000-00008F070000}"/>
    <cellStyle name="Standard 2 4 4 10" xfId="760" xr:uid="{00000000-0005-0000-0000-000090070000}"/>
    <cellStyle name="Standard 2 4 4 10 2" xfId="2389" xr:uid="{00000000-0005-0000-0000-000091070000}"/>
    <cellStyle name="Standard 2 4 4 11" xfId="761" xr:uid="{00000000-0005-0000-0000-000092070000}"/>
    <cellStyle name="Standard 2 4 4 11 2" xfId="2390" xr:uid="{00000000-0005-0000-0000-000093070000}"/>
    <cellStyle name="Standard 2 4 4 12" xfId="762" xr:uid="{00000000-0005-0000-0000-000094070000}"/>
    <cellStyle name="Standard 2 4 4 12 2" xfId="2391" xr:uid="{00000000-0005-0000-0000-000095070000}"/>
    <cellStyle name="Standard 2 4 4 13" xfId="2392" xr:uid="{00000000-0005-0000-0000-000096070000}"/>
    <cellStyle name="Standard 2 4 4 14" xfId="2393" xr:uid="{00000000-0005-0000-0000-000097070000}"/>
    <cellStyle name="Standard 2 4 4 2" xfId="763" xr:uid="{00000000-0005-0000-0000-000098070000}"/>
    <cellStyle name="Standard 2 4 4 2 10" xfId="764" xr:uid="{00000000-0005-0000-0000-000099070000}"/>
    <cellStyle name="Standard 2 4 4 2 10 2" xfId="2394" xr:uid="{00000000-0005-0000-0000-00009A070000}"/>
    <cellStyle name="Standard 2 4 4 2 11" xfId="765" xr:uid="{00000000-0005-0000-0000-00009B070000}"/>
    <cellStyle name="Standard 2 4 4 2 11 2" xfId="2395" xr:uid="{00000000-0005-0000-0000-00009C070000}"/>
    <cellStyle name="Standard 2 4 4 2 12" xfId="2396" xr:uid="{00000000-0005-0000-0000-00009D070000}"/>
    <cellStyle name="Standard 2 4 4 2 13" xfId="2397" xr:uid="{00000000-0005-0000-0000-00009E070000}"/>
    <cellStyle name="Standard 2 4 4 2 2" xfId="766" xr:uid="{00000000-0005-0000-0000-00009F070000}"/>
    <cellStyle name="Standard 2 4 4 2 2 2" xfId="767" xr:uid="{00000000-0005-0000-0000-0000A0070000}"/>
    <cellStyle name="Standard 2 4 4 2 2 2 2" xfId="768" xr:uid="{00000000-0005-0000-0000-0000A1070000}"/>
    <cellStyle name="Standard 2 4 4 2 2 2 2 2" xfId="769" xr:uid="{00000000-0005-0000-0000-0000A2070000}"/>
    <cellStyle name="Standard 2 4 4 2 2 2 2 2 2" xfId="2398" xr:uid="{00000000-0005-0000-0000-0000A3070000}"/>
    <cellStyle name="Standard 2 4 4 2 2 2 2 3" xfId="2399" xr:uid="{00000000-0005-0000-0000-0000A4070000}"/>
    <cellStyle name="Standard 2 4 4 2 2 2 2 4" xfId="2400" xr:uid="{00000000-0005-0000-0000-0000A5070000}"/>
    <cellStyle name="Standard 2 4 4 2 2 2 3" xfId="770" xr:uid="{00000000-0005-0000-0000-0000A6070000}"/>
    <cellStyle name="Standard 2 4 4 2 2 2 3 2" xfId="2401" xr:uid="{00000000-0005-0000-0000-0000A7070000}"/>
    <cellStyle name="Standard 2 4 4 2 2 2 3 3" xfId="2402" xr:uid="{00000000-0005-0000-0000-0000A8070000}"/>
    <cellStyle name="Standard 2 4 4 2 2 2 4" xfId="771" xr:uid="{00000000-0005-0000-0000-0000A9070000}"/>
    <cellStyle name="Standard 2 4 4 2 2 2 4 2" xfId="2403" xr:uid="{00000000-0005-0000-0000-0000AA070000}"/>
    <cellStyle name="Standard 2 4 4 2 2 2 5" xfId="2404" xr:uid="{00000000-0005-0000-0000-0000AB070000}"/>
    <cellStyle name="Standard 2 4 4 2 2 2 6" xfId="2405" xr:uid="{00000000-0005-0000-0000-0000AC070000}"/>
    <cellStyle name="Standard 2 4 4 2 2 3" xfId="772" xr:uid="{00000000-0005-0000-0000-0000AD070000}"/>
    <cellStyle name="Standard 2 4 4 2 2 3 2" xfId="773" xr:uid="{00000000-0005-0000-0000-0000AE070000}"/>
    <cellStyle name="Standard 2 4 4 2 2 3 2 2" xfId="2406" xr:uid="{00000000-0005-0000-0000-0000AF070000}"/>
    <cellStyle name="Standard 2 4 4 2 2 3 2 3" xfId="2407" xr:uid="{00000000-0005-0000-0000-0000B0070000}"/>
    <cellStyle name="Standard 2 4 4 2 2 3 3" xfId="774" xr:uid="{00000000-0005-0000-0000-0000B1070000}"/>
    <cellStyle name="Standard 2 4 4 2 2 3 3 2" xfId="2408" xr:uid="{00000000-0005-0000-0000-0000B2070000}"/>
    <cellStyle name="Standard 2 4 4 2 2 3 4" xfId="2409" xr:uid="{00000000-0005-0000-0000-0000B3070000}"/>
    <cellStyle name="Standard 2 4 4 2 2 3 5" xfId="2410" xr:uid="{00000000-0005-0000-0000-0000B4070000}"/>
    <cellStyle name="Standard 2 4 4 2 2 4" xfId="775" xr:uid="{00000000-0005-0000-0000-0000B5070000}"/>
    <cellStyle name="Standard 2 4 4 2 2 4 2" xfId="776" xr:uid="{00000000-0005-0000-0000-0000B6070000}"/>
    <cellStyle name="Standard 2 4 4 2 2 4 2 2" xfId="2411" xr:uid="{00000000-0005-0000-0000-0000B7070000}"/>
    <cellStyle name="Standard 2 4 4 2 2 4 3" xfId="2412" xr:uid="{00000000-0005-0000-0000-0000B8070000}"/>
    <cellStyle name="Standard 2 4 4 2 2 4 4" xfId="2413" xr:uid="{00000000-0005-0000-0000-0000B9070000}"/>
    <cellStyle name="Standard 2 4 4 2 2 5" xfId="777" xr:uid="{00000000-0005-0000-0000-0000BA070000}"/>
    <cellStyle name="Standard 2 4 4 2 2 5 2" xfId="2414" xr:uid="{00000000-0005-0000-0000-0000BB070000}"/>
    <cellStyle name="Standard 2 4 4 2 2 5 3" xfId="2415" xr:uid="{00000000-0005-0000-0000-0000BC070000}"/>
    <cellStyle name="Standard 2 4 4 2 2 6" xfId="778" xr:uid="{00000000-0005-0000-0000-0000BD070000}"/>
    <cellStyle name="Standard 2 4 4 2 2 6 2" xfId="2416" xr:uid="{00000000-0005-0000-0000-0000BE070000}"/>
    <cellStyle name="Standard 2 4 4 2 2 7" xfId="779" xr:uid="{00000000-0005-0000-0000-0000BF070000}"/>
    <cellStyle name="Standard 2 4 4 2 2 7 2" xfId="2417" xr:uid="{00000000-0005-0000-0000-0000C0070000}"/>
    <cellStyle name="Standard 2 4 4 2 2 8" xfId="2418" xr:uid="{00000000-0005-0000-0000-0000C1070000}"/>
    <cellStyle name="Standard 2 4 4 2 2 9" xfId="2419" xr:uid="{00000000-0005-0000-0000-0000C2070000}"/>
    <cellStyle name="Standard 2 4 4 2 3" xfId="780" xr:uid="{00000000-0005-0000-0000-0000C3070000}"/>
    <cellStyle name="Standard 2 4 4 2 3 2" xfId="781" xr:uid="{00000000-0005-0000-0000-0000C4070000}"/>
    <cellStyle name="Standard 2 4 4 2 3 2 2" xfId="782" xr:uid="{00000000-0005-0000-0000-0000C5070000}"/>
    <cellStyle name="Standard 2 4 4 2 3 2 2 2" xfId="783" xr:uid="{00000000-0005-0000-0000-0000C6070000}"/>
    <cellStyle name="Standard 2 4 4 2 3 2 2 2 2" xfId="2420" xr:uid="{00000000-0005-0000-0000-0000C7070000}"/>
    <cellStyle name="Standard 2 4 4 2 3 2 2 3" xfId="2421" xr:uid="{00000000-0005-0000-0000-0000C8070000}"/>
    <cellStyle name="Standard 2 4 4 2 3 2 2 4" xfId="2422" xr:uid="{00000000-0005-0000-0000-0000C9070000}"/>
    <cellStyle name="Standard 2 4 4 2 3 2 3" xfId="784" xr:uid="{00000000-0005-0000-0000-0000CA070000}"/>
    <cellStyle name="Standard 2 4 4 2 3 2 3 2" xfId="2423" xr:uid="{00000000-0005-0000-0000-0000CB070000}"/>
    <cellStyle name="Standard 2 4 4 2 3 2 3 3" xfId="2424" xr:uid="{00000000-0005-0000-0000-0000CC070000}"/>
    <cellStyle name="Standard 2 4 4 2 3 2 4" xfId="785" xr:uid="{00000000-0005-0000-0000-0000CD070000}"/>
    <cellStyle name="Standard 2 4 4 2 3 2 4 2" xfId="2425" xr:uid="{00000000-0005-0000-0000-0000CE070000}"/>
    <cellStyle name="Standard 2 4 4 2 3 2 5" xfId="2426" xr:uid="{00000000-0005-0000-0000-0000CF070000}"/>
    <cellStyle name="Standard 2 4 4 2 3 2 6" xfId="2427" xr:uid="{00000000-0005-0000-0000-0000D0070000}"/>
    <cellStyle name="Standard 2 4 4 2 3 3" xfId="786" xr:uid="{00000000-0005-0000-0000-0000D1070000}"/>
    <cellStyle name="Standard 2 4 4 2 3 3 2" xfId="787" xr:uid="{00000000-0005-0000-0000-0000D2070000}"/>
    <cellStyle name="Standard 2 4 4 2 3 3 2 2" xfId="2428" xr:uid="{00000000-0005-0000-0000-0000D3070000}"/>
    <cellStyle name="Standard 2 4 4 2 3 3 2 3" xfId="2429" xr:uid="{00000000-0005-0000-0000-0000D4070000}"/>
    <cellStyle name="Standard 2 4 4 2 3 3 3" xfId="788" xr:uid="{00000000-0005-0000-0000-0000D5070000}"/>
    <cellStyle name="Standard 2 4 4 2 3 3 3 2" xfId="2430" xr:uid="{00000000-0005-0000-0000-0000D6070000}"/>
    <cellStyle name="Standard 2 4 4 2 3 3 4" xfId="2431" xr:uid="{00000000-0005-0000-0000-0000D7070000}"/>
    <cellStyle name="Standard 2 4 4 2 3 3 5" xfId="2432" xr:uid="{00000000-0005-0000-0000-0000D8070000}"/>
    <cellStyle name="Standard 2 4 4 2 3 4" xfId="789" xr:uid="{00000000-0005-0000-0000-0000D9070000}"/>
    <cellStyle name="Standard 2 4 4 2 3 4 2" xfId="790" xr:uid="{00000000-0005-0000-0000-0000DA070000}"/>
    <cellStyle name="Standard 2 4 4 2 3 4 2 2" xfId="2433" xr:uid="{00000000-0005-0000-0000-0000DB070000}"/>
    <cellStyle name="Standard 2 4 4 2 3 4 3" xfId="2434" xr:uid="{00000000-0005-0000-0000-0000DC070000}"/>
    <cellStyle name="Standard 2 4 4 2 3 4 4" xfId="2435" xr:uid="{00000000-0005-0000-0000-0000DD070000}"/>
    <cellStyle name="Standard 2 4 4 2 3 5" xfId="791" xr:uid="{00000000-0005-0000-0000-0000DE070000}"/>
    <cellStyle name="Standard 2 4 4 2 3 5 2" xfId="2436" xr:uid="{00000000-0005-0000-0000-0000DF070000}"/>
    <cellStyle name="Standard 2 4 4 2 3 5 3" xfId="2437" xr:uid="{00000000-0005-0000-0000-0000E0070000}"/>
    <cellStyle name="Standard 2 4 4 2 3 6" xfId="792" xr:uid="{00000000-0005-0000-0000-0000E1070000}"/>
    <cellStyle name="Standard 2 4 4 2 3 6 2" xfId="2438" xr:uid="{00000000-0005-0000-0000-0000E2070000}"/>
    <cellStyle name="Standard 2 4 4 2 3 7" xfId="793" xr:uid="{00000000-0005-0000-0000-0000E3070000}"/>
    <cellStyle name="Standard 2 4 4 2 3 7 2" xfId="2439" xr:uid="{00000000-0005-0000-0000-0000E4070000}"/>
    <cellStyle name="Standard 2 4 4 2 3 8" xfId="2440" xr:uid="{00000000-0005-0000-0000-0000E5070000}"/>
    <cellStyle name="Standard 2 4 4 2 3 9" xfId="2441" xr:uid="{00000000-0005-0000-0000-0000E6070000}"/>
    <cellStyle name="Standard 2 4 4 2 4" xfId="794" xr:uid="{00000000-0005-0000-0000-0000E7070000}"/>
    <cellStyle name="Standard 2 4 4 2 4 2" xfId="795" xr:uid="{00000000-0005-0000-0000-0000E8070000}"/>
    <cellStyle name="Standard 2 4 4 2 4 2 2" xfId="796" xr:uid="{00000000-0005-0000-0000-0000E9070000}"/>
    <cellStyle name="Standard 2 4 4 2 4 2 2 2" xfId="2442" xr:uid="{00000000-0005-0000-0000-0000EA070000}"/>
    <cellStyle name="Standard 2 4 4 2 4 2 2 3" xfId="2443" xr:uid="{00000000-0005-0000-0000-0000EB070000}"/>
    <cellStyle name="Standard 2 4 4 2 4 2 3" xfId="797" xr:uid="{00000000-0005-0000-0000-0000EC070000}"/>
    <cellStyle name="Standard 2 4 4 2 4 2 3 2" xfId="2444" xr:uid="{00000000-0005-0000-0000-0000ED070000}"/>
    <cellStyle name="Standard 2 4 4 2 4 2 4" xfId="2445" xr:uid="{00000000-0005-0000-0000-0000EE070000}"/>
    <cellStyle name="Standard 2 4 4 2 4 2 5" xfId="2446" xr:uid="{00000000-0005-0000-0000-0000EF070000}"/>
    <cellStyle name="Standard 2 4 4 2 4 3" xfId="798" xr:uid="{00000000-0005-0000-0000-0000F0070000}"/>
    <cellStyle name="Standard 2 4 4 2 4 3 2" xfId="799" xr:uid="{00000000-0005-0000-0000-0000F1070000}"/>
    <cellStyle name="Standard 2 4 4 2 4 3 2 2" xfId="2447" xr:uid="{00000000-0005-0000-0000-0000F2070000}"/>
    <cellStyle name="Standard 2 4 4 2 4 3 3" xfId="2448" xr:uid="{00000000-0005-0000-0000-0000F3070000}"/>
    <cellStyle name="Standard 2 4 4 2 4 3 4" xfId="2449" xr:uid="{00000000-0005-0000-0000-0000F4070000}"/>
    <cellStyle name="Standard 2 4 4 2 4 4" xfId="800" xr:uid="{00000000-0005-0000-0000-0000F5070000}"/>
    <cellStyle name="Standard 2 4 4 2 4 4 2" xfId="2450" xr:uid="{00000000-0005-0000-0000-0000F6070000}"/>
    <cellStyle name="Standard 2 4 4 2 4 4 3" xfId="2451" xr:uid="{00000000-0005-0000-0000-0000F7070000}"/>
    <cellStyle name="Standard 2 4 4 2 4 5" xfId="801" xr:uid="{00000000-0005-0000-0000-0000F8070000}"/>
    <cellStyle name="Standard 2 4 4 2 4 5 2" xfId="2452" xr:uid="{00000000-0005-0000-0000-0000F9070000}"/>
    <cellStyle name="Standard 2 4 4 2 4 6" xfId="2453" xr:uid="{00000000-0005-0000-0000-0000FA070000}"/>
    <cellStyle name="Standard 2 4 4 2 4 7" xfId="2454" xr:uid="{00000000-0005-0000-0000-0000FB070000}"/>
    <cellStyle name="Standard 2 4 4 2 5" xfId="802" xr:uid="{00000000-0005-0000-0000-0000FC070000}"/>
    <cellStyle name="Standard 2 4 4 2 5 2" xfId="803" xr:uid="{00000000-0005-0000-0000-0000FD070000}"/>
    <cellStyle name="Standard 2 4 4 2 5 2 2" xfId="2455" xr:uid="{00000000-0005-0000-0000-0000FE070000}"/>
    <cellStyle name="Standard 2 4 4 2 5 2 3" xfId="2456" xr:uid="{00000000-0005-0000-0000-0000FF070000}"/>
    <cellStyle name="Standard 2 4 4 2 5 3" xfId="804" xr:uid="{00000000-0005-0000-0000-000000080000}"/>
    <cellStyle name="Standard 2 4 4 2 5 3 2" xfId="2457" xr:uid="{00000000-0005-0000-0000-000001080000}"/>
    <cellStyle name="Standard 2 4 4 2 5 4" xfId="2458" xr:uid="{00000000-0005-0000-0000-000002080000}"/>
    <cellStyle name="Standard 2 4 4 2 5 5" xfId="2459" xr:uid="{00000000-0005-0000-0000-000003080000}"/>
    <cellStyle name="Standard 2 4 4 2 6" xfId="805" xr:uid="{00000000-0005-0000-0000-000004080000}"/>
    <cellStyle name="Standard 2 4 4 2 6 2" xfId="806" xr:uid="{00000000-0005-0000-0000-000005080000}"/>
    <cellStyle name="Standard 2 4 4 2 6 2 2" xfId="2460" xr:uid="{00000000-0005-0000-0000-000006080000}"/>
    <cellStyle name="Standard 2 4 4 2 6 3" xfId="2461" xr:uid="{00000000-0005-0000-0000-000007080000}"/>
    <cellStyle name="Standard 2 4 4 2 6 4" xfId="2462" xr:uid="{00000000-0005-0000-0000-000008080000}"/>
    <cellStyle name="Standard 2 4 4 2 7" xfId="807" xr:uid="{00000000-0005-0000-0000-000009080000}"/>
    <cellStyle name="Standard 2 4 4 2 7 2" xfId="2463" xr:uid="{00000000-0005-0000-0000-00000A080000}"/>
    <cellStyle name="Standard 2 4 4 2 7 3" xfId="2464" xr:uid="{00000000-0005-0000-0000-00000B080000}"/>
    <cellStyle name="Standard 2 4 4 2 8" xfId="808" xr:uid="{00000000-0005-0000-0000-00000C080000}"/>
    <cellStyle name="Standard 2 4 4 2 8 2" xfId="2465" xr:uid="{00000000-0005-0000-0000-00000D080000}"/>
    <cellStyle name="Standard 2 4 4 2 8 3" xfId="2466" xr:uid="{00000000-0005-0000-0000-00000E080000}"/>
    <cellStyle name="Standard 2 4 4 2 9" xfId="809" xr:uid="{00000000-0005-0000-0000-00000F080000}"/>
    <cellStyle name="Standard 2 4 4 2 9 2" xfId="2467" xr:uid="{00000000-0005-0000-0000-000010080000}"/>
    <cellStyle name="Standard 2 4 4 3" xfId="810" xr:uid="{00000000-0005-0000-0000-000011080000}"/>
    <cellStyle name="Standard 2 4 4 3 2" xfId="811" xr:uid="{00000000-0005-0000-0000-000012080000}"/>
    <cellStyle name="Standard 2 4 4 3 2 2" xfId="812" xr:uid="{00000000-0005-0000-0000-000013080000}"/>
    <cellStyle name="Standard 2 4 4 3 2 2 2" xfId="813" xr:uid="{00000000-0005-0000-0000-000014080000}"/>
    <cellStyle name="Standard 2 4 4 3 2 2 2 2" xfId="2468" xr:uid="{00000000-0005-0000-0000-000015080000}"/>
    <cellStyle name="Standard 2 4 4 3 2 2 3" xfId="2469" xr:uid="{00000000-0005-0000-0000-000016080000}"/>
    <cellStyle name="Standard 2 4 4 3 2 2 4" xfId="2470" xr:uid="{00000000-0005-0000-0000-000017080000}"/>
    <cellStyle name="Standard 2 4 4 3 2 3" xfId="814" xr:uid="{00000000-0005-0000-0000-000018080000}"/>
    <cellStyle name="Standard 2 4 4 3 2 3 2" xfId="2471" xr:uid="{00000000-0005-0000-0000-000019080000}"/>
    <cellStyle name="Standard 2 4 4 3 2 3 3" xfId="2472" xr:uid="{00000000-0005-0000-0000-00001A080000}"/>
    <cellStyle name="Standard 2 4 4 3 2 4" xfId="815" xr:uid="{00000000-0005-0000-0000-00001B080000}"/>
    <cellStyle name="Standard 2 4 4 3 2 4 2" xfId="2473" xr:uid="{00000000-0005-0000-0000-00001C080000}"/>
    <cellStyle name="Standard 2 4 4 3 2 5" xfId="2474" xr:uid="{00000000-0005-0000-0000-00001D080000}"/>
    <cellStyle name="Standard 2 4 4 3 2 6" xfId="2475" xr:uid="{00000000-0005-0000-0000-00001E080000}"/>
    <cellStyle name="Standard 2 4 4 3 3" xfId="816" xr:uid="{00000000-0005-0000-0000-00001F080000}"/>
    <cellStyle name="Standard 2 4 4 3 3 2" xfId="817" xr:uid="{00000000-0005-0000-0000-000020080000}"/>
    <cellStyle name="Standard 2 4 4 3 3 2 2" xfId="2476" xr:uid="{00000000-0005-0000-0000-000021080000}"/>
    <cellStyle name="Standard 2 4 4 3 3 2 3" xfId="2477" xr:uid="{00000000-0005-0000-0000-000022080000}"/>
    <cellStyle name="Standard 2 4 4 3 3 3" xfId="818" xr:uid="{00000000-0005-0000-0000-000023080000}"/>
    <cellStyle name="Standard 2 4 4 3 3 3 2" xfId="2478" xr:uid="{00000000-0005-0000-0000-000024080000}"/>
    <cellStyle name="Standard 2 4 4 3 3 4" xfId="2479" xr:uid="{00000000-0005-0000-0000-000025080000}"/>
    <cellStyle name="Standard 2 4 4 3 3 5" xfId="2480" xr:uid="{00000000-0005-0000-0000-000026080000}"/>
    <cellStyle name="Standard 2 4 4 3 4" xfId="819" xr:uid="{00000000-0005-0000-0000-000027080000}"/>
    <cellStyle name="Standard 2 4 4 3 4 2" xfId="820" xr:uid="{00000000-0005-0000-0000-000028080000}"/>
    <cellStyle name="Standard 2 4 4 3 4 2 2" xfId="2481" xr:uid="{00000000-0005-0000-0000-000029080000}"/>
    <cellStyle name="Standard 2 4 4 3 4 3" xfId="2482" xr:uid="{00000000-0005-0000-0000-00002A080000}"/>
    <cellStyle name="Standard 2 4 4 3 4 4" xfId="2483" xr:uid="{00000000-0005-0000-0000-00002B080000}"/>
    <cellStyle name="Standard 2 4 4 3 5" xfId="821" xr:uid="{00000000-0005-0000-0000-00002C080000}"/>
    <cellStyle name="Standard 2 4 4 3 5 2" xfId="2484" xr:uid="{00000000-0005-0000-0000-00002D080000}"/>
    <cellStyle name="Standard 2 4 4 3 5 3" xfId="2485" xr:uid="{00000000-0005-0000-0000-00002E080000}"/>
    <cellStyle name="Standard 2 4 4 3 6" xfId="822" xr:uid="{00000000-0005-0000-0000-00002F080000}"/>
    <cellStyle name="Standard 2 4 4 3 6 2" xfId="2486" xr:uid="{00000000-0005-0000-0000-000030080000}"/>
    <cellStyle name="Standard 2 4 4 3 7" xfId="823" xr:uid="{00000000-0005-0000-0000-000031080000}"/>
    <cellStyle name="Standard 2 4 4 3 7 2" xfId="2487" xr:uid="{00000000-0005-0000-0000-000032080000}"/>
    <cellStyle name="Standard 2 4 4 3 8" xfId="2488" xr:uid="{00000000-0005-0000-0000-000033080000}"/>
    <cellStyle name="Standard 2 4 4 3 9" xfId="2489" xr:uid="{00000000-0005-0000-0000-000034080000}"/>
    <cellStyle name="Standard 2 4 4 4" xfId="824" xr:uid="{00000000-0005-0000-0000-000035080000}"/>
    <cellStyle name="Standard 2 4 4 4 2" xfId="825" xr:uid="{00000000-0005-0000-0000-000036080000}"/>
    <cellStyle name="Standard 2 4 4 4 2 2" xfId="826" xr:uid="{00000000-0005-0000-0000-000037080000}"/>
    <cellStyle name="Standard 2 4 4 4 2 2 2" xfId="827" xr:uid="{00000000-0005-0000-0000-000038080000}"/>
    <cellStyle name="Standard 2 4 4 4 2 2 2 2" xfId="2490" xr:uid="{00000000-0005-0000-0000-000039080000}"/>
    <cellStyle name="Standard 2 4 4 4 2 2 3" xfId="2491" xr:uid="{00000000-0005-0000-0000-00003A080000}"/>
    <cellStyle name="Standard 2 4 4 4 2 2 4" xfId="2492" xr:uid="{00000000-0005-0000-0000-00003B080000}"/>
    <cellStyle name="Standard 2 4 4 4 2 3" xfId="828" xr:uid="{00000000-0005-0000-0000-00003C080000}"/>
    <cellStyle name="Standard 2 4 4 4 2 3 2" xfId="2493" xr:uid="{00000000-0005-0000-0000-00003D080000}"/>
    <cellStyle name="Standard 2 4 4 4 2 3 3" xfId="2494" xr:uid="{00000000-0005-0000-0000-00003E080000}"/>
    <cellStyle name="Standard 2 4 4 4 2 4" xfId="829" xr:uid="{00000000-0005-0000-0000-00003F080000}"/>
    <cellStyle name="Standard 2 4 4 4 2 4 2" xfId="2495" xr:uid="{00000000-0005-0000-0000-000040080000}"/>
    <cellStyle name="Standard 2 4 4 4 2 5" xfId="2496" xr:uid="{00000000-0005-0000-0000-000041080000}"/>
    <cellStyle name="Standard 2 4 4 4 2 6" xfId="2497" xr:uid="{00000000-0005-0000-0000-000042080000}"/>
    <cellStyle name="Standard 2 4 4 4 3" xfId="830" xr:uid="{00000000-0005-0000-0000-000043080000}"/>
    <cellStyle name="Standard 2 4 4 4 3 2" xfId="831" xr:uid="{00000000-0005-0000-0000-000044080000}"/>
    <cellStyle name="Standard 2 4 4 4 3 2 2" xfId="2498" xr:uid="{00000000-0005-0000-0000-000045080000}"/>
    <cellStyle name="Standard 2 4 4 4 3 2 3" xfId="2499" xr:uid="{00000000-0005-0000-0000-000046080000}"/>
    <cellStyle name="Standard 2 4 4 4 3 3" xfId="832" xr:uid="{00000000-0005-0000-0000-000047080000}"/>
    <cellStyle name="Standard 2 4 4 4 3 3 2" xfId="2500" xr:uid="{00000000-0005-0000-0000-000048080000}"/>
    <cellStyle name="Standard 2 4 4 4 3 4" xfId="2501" xr:uid="{00000000-0005-0000-0000-000049080000}"/>
    <cellStyle name="Standard 2 4 4 4 3 5" xfId="2502" xr:uid="{00000000-0005-0000-0000-00004A080000}"/>
    <cellStyle name="Standard 2 4 4 4 4" xfId="833" xr:uid="{00000000-0005-0000-0000-00004B080000}"/>
    <cellStyle name="Standard 2 4 4 4 4 2" xfId="834" xr:uid="{00000000-0005-0000-0000-00004C080000}"/>
    <cellStyle name="Standard 2 4 4 4 4 2 2" xfId="2503" xr:uid="{00000000-0005-0000-0000-00004D080000}"/>
    <cellStyle name="Standard 2 4 4 4 4 3" xfId="2504" xr:uid="{00000000-0005-0000-0000-00004E080000}"/>
    <cellStyle name="Standard 2 4 4 4 4 4" xfId="2505" xr:uid="{00000000-0005-0000-0000-00004F080000}"/>
    <cellStyle name="Standard 2 4 4 4 5" xfId="835" xr:uid="{00000000-0005-0000-0000-000050080000}"/>
    <cellStyle name="Standard 2 4 4 4 5 2" xfId="2506" xr:uid="{00000000-0005-0000-0000-000051080000}"/>
    <cellStyle name="Standard 2 4 4 4 5 3" xfId="2507" xr:uid="{00000000-0005-0000-0000-000052080000}"/>
    <cellStyle name="Standard 2 4 4 4 6" xfId="836" xr:uid="{00000000-0005-0000-0000-000053080000}"/>
    <cellStyle name="Standard 2 4 4 4 6 2" xfId="2508" xr:uid="{00000000-0005-0000-0000-000054080000}"/>
    <cellStyle name="Standard 2 4 4 4 7" xfId="837" xr:uid="{00000000-0005-0000-0000-000055080000}"/>
    <cellStyle name="Standard 2 4 4 4 7 2" xfId="2509" xr:uid="{00000000-0005-0000-0000-000056080000}"/>
    <cellStyle name="Standard 2 4 4 4 8" xfId="2510" xr:uid="{00000000-0005-0000-0000-000057080000}"/>
    <cellStyle name="Standard 2 4 4 4 9" xfId="2511" xr:uid="{00000000-0005-0000-0000-000058080000}"/>
    <cellStyle name="Standard 2 4 4 5" xfId="838" xr:uid="{00000000-0005-0000-0000-000059080000}"/>
    <cellStyle name="Standard 2 4 4 5 2" xfId="839" xr:uid="{00000000-0005-0000-0000-00005A080000}"/>
    <cellStyle name="Standard 2 4 4 5 2 2" xfId="840" xr:uid="{00000000-0005-0000-0000-00005B080000}"/>
    <cellStyle name="Standard 2 4 4 5 2 2 2" xfId="2512" xr:uid="{00000000-0005-0000-0000-00005C080000}"/>
    <cellStyle name="Standard 2 4 4 5 2 2 3" xfId="2513" xr:uid="{00000000-0005-0000-0000-00005D080000}"/>
    <cellStyle name="Standard 2 4 4 5 2 3" xfId="841" xr:uid="{00000000-0005-0000-0000-00005E080000}"/>
    <cellStyle name="Standard 2 4 4 5 2 3 2" xfId="2514" xr:uid="{00000000-0005-0000-0000-00005F080000}"/>
    <cellStyle name="Standard 2 4 4 5 2 4" xfId="2515" xr:uid="{00000000-0005-0000-0000-000060080000}"/>
    <cellStyle name="Standard 2 4 4 5 2 5" xfId="2516" xr:uid="{00000000-0005-0000-0000-000061080000}"/>
    <cellStyle name="Standard 2 4 4 5 3" xfId="842" xr:uid="{00000000-0005-0000-0000-000062080000}"/>
    <cellStyle name="Standard 2 4 4 5 3 2" xfId="843" xr:uid="{00000000-0005-0000-0000-000063080000}"/>
    <cellStyle name="Standard 2 4 4 5 3 2 2" xfId="2517" xr:uid="{00000000-0005-0000-0000-000064080000}"/>
    <cellStyle name="Standard 2 4 4 5 3 3" xfId="2518" xr:uid="{00000000-0005-0000-0000-000065080000}"/>
    <cellStyle name="Standard 2 4 4 5 3 4" xfId="2519" xr:uid="{00000000-0005-0000-0000-000066080000}"/>
    <cellStyle name="Standard 2 4 4 5 4" xfId="844" xr:uid="{00000000-0005-0000-0000-000067080000}"/>
    <cellStyle name="Standard 2 4 4 5 4 2" xfId="2520" xr:uid="{00000000-0005-0000-0000-000068080000}"/>
    <cellStyle name="Standard 2 4 4 5 4 3" xfId="2521" xr:uid="{00000000-0005-0000-0000-000069080000}"/>
    <cellStyle name="Standard 2 4 4 5 5" xfId="845" xr:uid="{00000000-0005-0000-0000-00006A080000}"/>
    <cellStyle name="Standard 2 4 4 5 5 2" xfId="2522" xr:uid="{00000000-0005-0000-0000-00006B080000}"/>
    <cellStyle name="Standard 2 4 4 5 6" xfId="2523" xr:uid="{00000000-0005-0000-0000-00006C080000}"/>
    <cellStyle name="Standard 2 4 4 5 7" xfId="2524" xr:uid="{00000000-0005-0000-0000-00006D080000}"/>
    <cellStyle name="Standard 2 4 4 6" xfId="846" xr:uid="{00000000-0005-0000-0000-00006E080000}"/>
    <cellStyle name="Standard 2 4 4 6 2" xfId="847" xr:uid="{00000000-0005-0000-0000-00006F080000}"/>
    <cellStyle name="Standard 2 4 4 6 2 2" xfId="2525" xr:uid="{00000000-0005-0000-0000-000070080000}"/>
    <cellStyle name="Standard 2 4 4 6 2 3" xfId="2526" xr:uid="{00000000-0005-0000-0000-000071080000}"/>
    <cellStyle name="Standard 2 4 4 6 3" xfId="848" xr:uid="{00000000-0005-0000-0000-000072080000}"/>
    <cellStyle name="Standard 2 4 4 6 3 2" xfId="2527" xr:uid="{00000000-0005-0000-0000-000073080000}"/>
    <cellStyle name="Standard 2 4 4 6 4" xfId="2528" xr:uid="{00000000-0005-0000-0000-000074080000}"/>
    <cellStyle name="Standard 2 4 4 6 5" xfId="2529" xr:uid="{00000000-0005-0000-0000-000075080000}"/>
    <cellStyle name="Standard 2 4 4 7" xfId="849" xr:uid="{00000000-0005-0000-0000-000076080000}"/>
    <cellStyle name="Standard 2 4 4 7 2" xfId="850" xr:uid="{00000000-0005-0000-0000-000077080000}"/>
    <cellStyle name="Standard 2 4 4 7 2 2" xfId="2530" xr:uid="{00000000-0005-0000-0000-000078080000}"/>
    <cellStyle name="Standard 2 4 4 7 3" xfId="2531" xr:uid="{00000000-0005-0000-0000-000079080000}"/>
    <cellStyle name="Standard 2 4 4 7 4" xfId="2532" xr:uid="{00000000-0005-0000-0000-00007A080000}"/>
    <cellStyle name="Standard 2 4 4 8" xfId="851" xr:uid="{00000000-0005-0000-0000-00007B080000}"/>
    <cellStyle name="Standard 2 4 4 8 2" xfId="2533" xr:uid="{00000000-0005-0000-0000-00007C080000}"/>
    <cellStyle name="Standard 2 4 4 8 3" xfId="2534" xr:uid="{00000000-0005-0000-0000-00007D080000}"/>
    <cellStyle name="Standard 2 4 4 9" xfId="852" xr:uid="{00000000-0005-0000-0000-00007E080000}"/>
    <cellStyle name="Standard 2 4 4 9 2" xfId="2535" xr:uid="{00000000-0005-0000-0000-00007F080000}"/>
    <cellStyle name="Standard 2 4 4 9 3" xfId="2536" xr:uid="{00000000-0005-0000-0000-000080080000}"/>
    <cellStyle name="Standard 2 4 5" xfId="853" xr:uid="{00000000-0005-0000-0000-000081080000}"/>
    <cellStyle name="Standard 2 4 5 2" xfId="854" xr:uid="{00000000-0005-0000-0000-000082080000}"/>
    <cellStyle name="Standard 2 4 5 2 2" xfId="855" xr:uid="{00000000-0005-0000-0000-000083080000}"/>
    <cellStyle name="Standard 2 4 5 2 2 2" xfId="856" xr:uid="{00000000-0005-0000-0000-000084080000}"/>
    <cellStyle name="Standard 2 4 5 2 2 2 2" xfId="2537" xr:uid="{00000000-0005-0000-0000-000085080000}"/>
    <cellStyle name="Standard 2 4 5 2 2 3" xfId="2538" xr:uid="{00000000-0005-0000-0000-000086080000}"/>
    <cellStyle name="Standard 2 4 5 2 2 4" xfId="2539" xr:uid="{00000000-0005-0000-0000-000087080000}"/>
    <cellStyle name="Standard 2 4 5 2 3" xfId="857" xr:uid="{00000000-0005-0000-0000-000088080000}"/>
    <cellStyle name="Standard 2 4 5 2 3 2" xfId="2540" xr:uid="{00000000-0005-0000-0000-000089080000}"/>
    <cellStyle name="Standard 2 4 5 2 3 3" xfId="2541" xr:uid="{00000000-0005-0000-0000-00008A080000}"/>
    <cellStyle name="Standard 2 4 5 2 4" xfId="858" xr:uid="{00000000-0005-0000-0000-00008B080000}"/>
    <cellStyle name="Standard 2 4 5 2 4 2" xfId="2542" xr:uid="{00000000-0005-0000-0000-00008C080000}"/>
    <cellStyle name="Standard 2 4 5 2 5" xfId="2543" xr:uid="{00000000-0005-0000-0000-00008D080000}"/>
    <cellStyle name="Standard 2 4 5 2 6" xfId="2544" xr:uid="{00000000-0005-0000-0000-00008E080000}"/>
    <cellStyle name="Standard 2 4 5 3" xfId="859" xr:uid="{00000000-0005-0000-0000-00008F080000}"/>
    <cellStyle name="Standard 2 4 5 3 2" xfId="860" xr:uid="{00000000-0005-0000-0000-000090080000}"/>
    <cellStyle name="Standard 2 4 5 3 2 2" xfId="2545" xr:uid="{00000000-0005-0000-0000-000091080000}"/>
    <cellStyle name="Standard 2 4 5 3 2 3" xfId="2546" xr:uid="{00000000-0005-0000-0000-000092080000}"/>
    <cellStyle name="Standard 2 4 5 3 3" xfId="861" xr:uid="{00000000-0005-0000-0000-000093080000}"/>
    <cellStyle name="Standard 2 4 5 3 3 2" xfId="2547" xr:uid="{00000000-0005-0000-0000-000094080000}"/>
    <cellStyle name="Standard 2 4 5 3 4" xfId="2548" xr:uid="{00000000-0005-0000-0000-000095080000}"/>
    <cellStyle name="Standard 2 4 5 3 5" xfId="2549" xr:uid="{00000000-0005-0000-0000-000096080000}"/>
    <cellStyle name="Standard 2 4 5 4" xfId="862" xr:uid="{00000000-0005-0000-0000-000097080000}"/>
    <cellStyle name="Standard 2 4 5 4 2" xfId="863" xr:uid="{00000000-0005-0000-0000-000098080000}"/>
    <cellStyle name="Standard 2 4 5 4 2 2" xfId="2550" xr:uid="{00000000-0005-0000-0000-000099080000}"/>
    <cellStyle name="Standard 2 4 5 4 3" xfId="2551" xr:uid="{00000000-0005-0000-0000-00009A080000}"/>
    <cellStyle name="Standard 2 4 5 4 4" xfId="2552" xr:uid="{00000000-0005-0000-0000-00009B080000}"/>
    <cellStyle name="Standard 2 4 5 5" xfId="864" xr:uid="{00000000-0005-0000-0000-00009C080000}"/>
    <cellStyle name="Standard 2 4 5 5 2" xfId="2553" xr:uid="{00000000-0005-0000-0000-00009D080000}"/>
    <cellStyle name="Standard 2 4 5 5 3" xfId="2554" xr:uid="{00000000-0005-0000-0000-00009E080000}"/>
    <cellStyle name="Standard 2 4 5 6" xfId="865" xr:uid="{00000000-0005-0000-0000-00009F080000}"/>
    <cellStyle name="Standard 2 4 5 6 2" xfId="2555" xr:uid="{00000000-0005-0000-0000-0000A0080000}"/>
    <cellStyle name="Standard 2 4 5 7" xfId="866" xr:uid="{00000000-0005-0000-0000-0000A1080000}"/>
    <cellStyle name="Standard 2 4 5 7 2" xfId="2556" xr:uid="{00000000-0005-0000-0000-0000A2080000}"/>
    <cellStyle name="Standard 2 4 5 8" xfId="2557" xr:uid="{00000000-0005-0000-0000-0000A3080000}"/>
    <cellStyle name="Standard 2 4 5 9" xfId="2558" xr:uid="{00000000-0005-0000-0000-0000A4080000}"/>
    <cellStyle name="Standard 2 4 6" xfId="867" xr:uid="{00000000-0005-0000-0000-0000A5080000}"/>
    <cellStyle name="Standard 2 4 6 2" xfId="868" xr:uid="{00000000-0005-0000-0000-0000A6080000}"/>
    <cellStyle name="Standard 2 4 6 2 2" xfId="869" xr:uid="{00000000-0005-0000-0000-0000A7080000}"/>
    <cellStyle name="Standard 2 4 6 2 2 2" xfId="870" xr:uid="{00000000-0005-0000-0000-0000A8080000}"/>
    <cellStyle name="Standard 2 4 6 2 2 2 2" xfId="2559" xr:uid="{00000000-0005-0000-0000-0000A9080000}"/>
    <cellStyle name="Standard 2 4 6 2 2 3" xfId="2560" xr:uid="{00000000-0005-0000-0000-0000AA080000}"/>
    <cellStyle name="Standard 2 4 6 2 2 4" xfId="2561" xr:uid="{00000000-0005-0000-0000-0000AB080000}"/>
    <cellStyle name="Standard 2 4 6 2 3" xfId="871" xr:uid="{00000000-0005-0000-0000-0000AC080000}"/>
    <cellStyle name="Standard 2 4 6 2 3 2" xfId="2562" xr:uid="{00000000-0005-0000-0000-0000AD080000}"/>
    <cellStyle name="Standard 2 4 6 2 3 3" xfId="2563" xr:uid="{00000000-0005-0000-0000-0000AE080000}"/>
    <cellStyle name="Standard 2 4 6 2 4" xfId="872" xr:uid="{00000000-0005-0000-0000-0000AF080000}"/>
    <cellStyle name="Standard 2 4 6 2 4 2" xfId="2564" xr:uid="{00000000-0005-0000-0000-0000B0080000}"/>
    <cellStyle name="Standard 2 4 6 2 5" xfId="2565" xr:uid="{00000000-0005-0000-0000-0000B1080000}"/>
    <cellStyle name="Standard 2 4 6 2 6" xfId="2566" xr:uid="{00000000-0005-0000-0000-0000B2080000}"/>
    <cellStyle name="Standard 2 4 6 3" xfId="873" xr:uid="{00000000-0005-0000-0000-0000B3080000}"/>
    <cellStyle name="Standard 2 4 6 3 2" xfId="874" xr:uid="{00000000-0005-0000-0000-0000B4080000}"/>
    <cellStyle name="Standard 2 4 6 3 2 2" xfId="2567" xr:uid="{00000000-0005-0000-0000-0000B5080000}"/>
    <cellStyle name="Standard 2 4 6 3 2 3" xfId="2568" xr:uid="{00000000-0005-0000-0000-0000B6080000}"/>
    <cellStyle name="Standard 2 4 6 3 3" xfId="875" xr:uid="{00000000-0005-0000-0000-0000B7080000}"/>
    <cellStyle name="Standard 2 4 6 3 3 2" xfId="2569" xr:uid="{00000000-0005-0000-0000-0000B8080000}"/>
    <cellStyle name="Standard 2 4 6 3 4" xfId="2570" xr:uid="{00000000-0005-0000-0000-0000B9080000}"/>
    <cellStyle name="Standard 2 4 6 3 5" xfId="2571" xr:uid="{00000000-0005-0000-0000-0000BA080000}"/>
    <cellStyle name="Standard 2 4 6 4" xfId="876" xr:uid="{00000000-0005-0000-0000-0000BB080000}"/>
    <cellStyle name="Standard 2 4 6 4 2" xfId="877" xr:uid="{00000000-0005-0000-0000-0000BC080000}"/>
    <cellStyle name="Standard 2 4 6 4 2 2" xfId="2572" xr:uid="{00000000-0005-0000-0000-0000BD080000}"/>
    <cellStyle name="Standard 2 4 6 4 3" xfId="2573" xr:uid="{00000000-0005-0000-0000-0000BE080000}"/>
    <cellStyle name="Standard 2 4 6 4 4" xfId="2574" xr:uid="{00000000-0005-0000-0000-0000BF080000}"/>
    <cellStyle name="Standard 2 4 6 5" xfId="878" xr:uid="{00000000-0005-0000-0000-0000C0080000}"/>
    <cellStyle name="Standard 2 4 6 5 2" xfId="2575" xr:uid="{00000000-0005-0000-0000-0000C1080000}"/>
    <cellStyle name="Standard 2 4 6 5 3" xfId="2576" xr:uid="{00000000-0005-0000-0000-0000C2080000}"/>
    <cellStyle name="Standard 2 4 6 6" xfId="879" xr:uid="{00000000-0005-0000-0000-0000C3080000}"/>
    <cellStyle name="Standard 2 4 6 6 2" xfId="2577" xr:uid="{00000000-0005-0000-0000-0000C4080000}"/>
    <cellStyle name="Standard 2 4 6 7" xfId="880" xr:uid="{00000000-0005-0000-0000-0000C5080000}"/>
    <cellStyle name="Standard 2 4 6 7 2" xfId="2578" xr:uid="{00000000-0005-0000-0000-0000C6080000}"/>
    <cellStyle name="Standard 2 4 6 8" xfId="2579" xr:uid="{00000000-0005-0000-0000-0000C7080000}"/>
    <cellStyle name="Standard 2 4 6 9" xfId="2580" xr:uid="{00000000-0005-0000-0000-0000C8080000}"/>
    <cellStyle name="Standard 2 4 7" xfId="881" xr:uid="{00000000-0005-0000-0000-0000C9080000}"/>
    <cellStyle name="Standard 2 4 7 2" xfId="882" xr:uid="{00000000-0005-0000-0000-0000CA080000}"/>
    <cellStyle name="Standard 2 4 7 2 2" xfId="883" xr:uid="{00000000-0005-0000-0000-0000CB080000}"/>
    <cellStyle name="Standard 2 4 7 2 2 2" xfId="2581" xr:uid="{00000000-0005-0000-0000-0000CC080000}"/>
    <cellStyle name="Standard 2 4 7 2 2 3" xfId="2582" xr:uid="{00000000-0005-0000-0000-0000CD080000}"/>
    <cellStyle name="Standard 2 4 7 2 3" xfId="884" xr:uid="{00000000-0005-0000-0000-0000CE080000}"/>
    <cellStyle name="Standard 2 4 7 2 3 2" xfId="2583" xr:uid="{00000000-0005-0000-0000-0000CF080000}"/>
    <cellStyle name="Standard 2 4 7 2 4" xfId="2584" xr:uid="{00000000-0005-0000-0000-0000D0080000}"/>
    <cellStyle name="Standard 2 4 7 2 5" xfId="2585" xr:uid="{00000000-0005-0000-0000-0000D1080000}"/>
    <cellStyle name="Standard 2 4 7 3" xfId="885" xr:uid="{00000000-0005-0000-0000-0000D2080000}"/>
    <cellStyle name="Standard 2 4 7 3 2" xfId="886" xr:uid="{00000000-0005-0000-0000-0000D3080000}"/>
    <cellStyle name="Standard 2 4 7 3 2 2" xfId="2586" xr:uid="{00000000-0005-0000-0000-0000D4080000}"/>
    <cellStyle name="Standard 2 4 7 3 3" xfId="2587" xr:uid="{00000000-0005-0000-0000-0000D5080000}"/>
    <cellStyle name="Standard 2 4 7 3 4" xfId="2588" xr:uid="{00000000-0005-0000-0000-0000D6080000}"/>
    <cellStyle name="Standard 2 4 7 4" xfId="887" xr:uid="{00000000-0005-0000-0000-0000D7080000}"/>
    <cellStyle name="Standard 2 4 7 4 2" xfId="2589" xr:uid="{00000000-0005-0000-0000-0000D8080000}"/>
    <cellStyle name="Standard 2 4 7 4 3" xfId="2590" xr:uid="{00000000-0005-0000-0000-0000D9080000}"/>
    <cellStyle name="Standard 2 4 7 5" xfId="888" xr:uid="{00000000-0005-0000-0000-0000DA080000}"/>
    <cellStyle name="Standard 2 4 7 5 2" xfId="2591" xr:uid="{00000000-0005-0000-0000-0000DB080000}"/>
    <cellStyle name="Standard 2 4 7 6" xfId="2592" xr:uid="{00000000-0005-0000-0000-0000DC080000}"/>
    <cellStyle name="Standard 2 4 7 7" xfId="2593" xr:uid="{00000000-0005-0000-0000-0000DD080000}"/>
    <cellStyle name="Standard 2 4 8" xfId="889" xr:uid="{00000000-0005-0000-0000-0000DE080000}"/>
    <cellStyle name="Standard 2 4 8 2" xfId="890" xr:uid="{00000000-0005-0000-0000-0000DF080000}"/>
    <cellStyle name="Standard 2 4 8 2 2" xfId="891" xr:uid="{00000000-0005-0000-0000-0000E0080000}"/>
    <cellStyle name="Standard 2 4 8 2 2 2" xfId="2594" xr:uid="{00000000-0005-0000-0000-0000E1080000}"/>
    <cellStyle name="Standard 2 4 8 2 2 3" xfId="2595" xr:uid="{00000000-0005-0000-0000-0000E2080000}"/>
    <cellStyle name="Standard 2 4 8 2 3" xfId="892" xr:uid="{00000000-0005-0000-0000-0000E3080000}"/>
    <cellStyle name="Standard 2 4 8 2 3 2" xfId="2596" xr:uid="{00000000-0005-0000-0000-0000E4080000}"/>
    <cellStyle name="Standard 2 4 8 2 4" xfId="2597" xr:uid="{00000000-0005-0000-0000-0000E5080000}"/>
    <cellStyle name="Standard 2 4 8 2 5" xfId="2598" xr:uid="{00000000-0005-0000-0000-0000E6080000}"/>
    <cellStyle name="Standard 2 4 8 3" xfId="893" xr:uid="{00000000-0005-0000-0000-0000E7080000}"/>
    <cellStyle name="Standard 2 4 8 3 2" xfId="894" xr:uid="{00000000-0005-0000-0000-0000E8080000}"/>
    <cellStyle name="Standard 2 4 8 3 2 2" xfId="2599" xr:uid="{00000000-0005-0000-0000-0000E9080000}"/>
    <cellStyle name="Standard 2 4 8 3 3" xfId="2600" xr:uid="{00000000-0005-0000-0000-0000EA080000}"/>
    <cellStyle name="Standard 2 4 8 3 4" xfId="2601" xr:uid="{00000000-0005-0000-0000-0000EB080000}"/>
    <cellStyle name="Standard 2 4 8 4" xfId="895" xr:uid="{00000000-0005-0000-0000-0000EC080000}"/>
    <cellStyle name="Standard 2 4 8 4 2" xfId="2602" xr:uid="{00000000-0005-0000-0000-0000ED080000}"/>
    <cellStyle name="Standard 2 4 8 4 3" xfId="2603" xr:uid="{00000000-0005-0000-0000-0000EE080000}"/>
    <cellStyle name="Standard 2 4 8 5" xfId="896" xr:uid="{00000000-0005-0000-0000-0000EF080000}"/>
    <cellStyle name="Standard 2 4 8 5 2" xfId="2604" xr:uid="{00000000-0005-0000-0000-0000F0080000}"/>
    <cellStyle name="Standard 2 4 8 6" xfId="2605" xr:uid="{00000000-0005-0000-0000-0000F1080000}"/>
    <cellStyle name="Standard 2 4 8 7" xfId="2606" xr:uid="{00000000-0005-0000-0000-0000F2080000}"/>
    <cellStyle name="Standard 2 4 9" xfId="897" xr:uid="{00000000-0005-0000-0000-0000F3080000}"/>
    <cellStyle name="Standard 2 4 9 2" xfId="898" xr:uid="{00000000-0005-0000-0000-0000F4080000}"/>
    <cellStyle name="Standard 2 4 9 2 2" xfId="2607" xr:uid="{00000000-0005-0000-0000-0000F5080000}"/>
    <cellStyle name="Standard 2 4 9 2 3" xfId="2608" xr:uid="{00000000-0005-0000-0000-0000F6080000}"/>
    <cellStyle name="Standard 2 4 9 3" xfId="899" xr:uid="{00000000-0005-0000-0000-0000F7080000}"/>
    <cellStyle name="Standard 2 4 9 3 2" xfId="2609" xr:uid="{00000000-0005-0000-0000-0000F8080000}"/>
    <cellStyle name="Standard 2 4 9 4" xfId="2610" xr:uid="{00000000-0005-0000-0000-0000F9080000}"/>
    <cellStyle name="Standard 2 4 9 5" xfId="2611" xr:uid="{00000000-0005-0000-0000-0000FA080000}"/>
    <cellStyle name="Standard 2 5" xfId="900" xr:uid="{00000000-0005-0000-0000-0000FB080000}"/>
    <cellStyle name="Standard 2 5 10" xfId="901" xr:uid="{00000000-0005-0000-0000-0000FC080000}"/>
    <cellStyle name="Standard 2 5 10 2" xfId="2612" xr:uid="{00000000-0005-0000-0000-0000FD080000}"/>
    <cellStyle name="Standard 2 5 11" xfId="902" xr:uid="{00000000-0005-0000-0000-0000FE080000}"/>
    <cellStyle name="Standard 2 5 11 2" xfId="2613" xr:uid="{00000000-0005-0000-0000-0000FF080000}"/>
    <cellStyle name="Standard 2 5 12" xfId="2614" xr:uid="{00000000-0005-0000-0000-000000090000}"/>
    <cellStyle name="Standard 2 5 13" xfId="2615" xr:uid="{00000000-0005-0000-0000-000001090000}"/>
    <cellStyle name="Standard 2 5 2" xfId="903" xr:uid="{00000000-0005-0000-0000-000002090000}"/>
    <cellStyle name="Standard 2 5 2 2" xfId="904" xr:uid="{00000000-0005-0000-0000-000003090000}"/>
    <cellStyle name="Standard 2 5 2 2 2" xfId="905" xr:uid="{00000000-0005-0000-0000-000004090000}"/>
    <cellStyle name="Standard 2 5 2 2 2 2" xfId="906" xr:uid="{00000000-0005-0000-0000-000005090000}"/>
    <cellStyle name="Standard 2 5 2 2 2 2 2" xfId="2616" xr:uid="{00000000-0005-0000-0000-000006090000}"/>
    <cellStyle name="Standard 2 5 2 2 2 3" xfId="2617" xr:uid="{00000000-0005-0000-0000-000007090000}"/>
    <cellStyle name="Standard 2 5 2 2 2 4" xfId="2618" xr:uid="{00000000-0005-0000-0000-000008090000}"/>
    <cellStyle name="Standard 2 5 2 2 3" xfId="907" xr:uid="{00000000-0005-0000-0000-000009090000}"/>
    <cellStyle name="Standard 2 5 2 2 3 2" xfId="2619" xr:uid="{00000000-0005-0000-0000-00000A090000}"/>
    <cellStyle name="Standard 2 5 2 2 3 3" xfId="2620" xr:uid="{00000000-0005-0000-0000-00000B090000}"/>
    <cellStyle name="Standard 2 5 2 2 4" xfId="908" xr:uid="{00000000-0005-0000-0000-00000C090000}"/>
    <cellStyle name="Standard 2 5 2 2 4 2" xfId="2621" xr:uid="{00000000-0005-0000-0000-00000D090000}"/>
    <cellStyle name="Standard 2 5 2 2 5" xfId="2622" xr:uid="{00000000-0005-0000-0000-00000E090000}"/>
    <cellStyle name="Standard 2 5 2 2 6" xfId="2623" xr:uid="{00000000-0005-0000-0000-00000F090000}"/>
    <cellStyle name="Standard 2 5 2 3" xfId="909" xr:uid="{00000000-0005-0000-0000-000010090000}"/>
    <cellStyle name="Standard 2 5 2 3 2" xfId="910" xr:uid="{00000000-0005-0000-0000-000011090000}"/>
    <cellStyle name="Standard 2 5 2 3 2 2" xfId="2624" xr:uid="{00000000-0005-0000-0000-000012090000}"/>
    <cellStyle name="Standard 2 5 2 3 2 3" xfId="2625" xr:uid="{00000000-0005-0000-0000-000013090000}"/>
    <cellStyle name="Standard 2 5 2 3 3" xfId="911" xr:uid="{00000000-0005-0000-0000-000014090000}"/>
    <cellStyle name="Standard 2 5 2 3 3 2" xfId="2626" xr:uid="{00000000-0005-0000-0000-000015090000}"/>
    <cellStyle name="Standard 2 5 2 3 4" xfId="2627" xr:uid="{00000000-0005-0000-0000-000016090000}"/>
    <cellStyle name="Standard 2 5 2 3 5" xfId="2628" xr:uid="{00000000-0005-0000-0000-000017090000}"/>
    <cellStyle name="Standard 2 5 2 4" xfId="912" xr:uid="{00000000-0005-0000-0000-000018090000}"/>
    <cellStyle name="Standard 2 5 2 4 2" xfId="913" xr:uid="{00000000-0005-0000-0000-000019090000}"/>
    <cellStyle name="Standard 2 5 2 4 2 2" xfId="2629" xr:uid="{00000000-0005-0000-0000-00001A090000}"/>
    <cellStyle name="Standard 2 5 2 4 3" xfId="2630" xr:uid="{00000000-0005-0000-0000-00001B090000}"/>
    <cellStyle name="Standard 2 5 2 4 4" xfId="2631" xr:uid="{00000000-0005-0000-0000-00001C090000}"/>
    <cellStyle name="Standard 2 5 2 5" xfId="914" xr:uid="{00000000-0005-0000-0000-00001D090000}"/>
    <cellStyle name="Standard 2 5 2 5 2" xfId="2632" xr:uid="{00000000-0005-0000-0000-00001E090000}"/>
    <cellStyle name="Standard 2 5 2 5 3" xfId="2633" xr:uid="{00000000-0005-0000-0000-00001F090000}"/>
    <cellStyle name="Standard 2 5 2 6" xfId="915" xr:uid="{00000000-0005-0000-0000-000020090000}"/>
    <cellStyle name="Standard 2 5 2 6 2" xfId="2634" xr:uid="{00000000-0005-0000-0000-000021090000}"/>
    <cellStyle name="Standard 2 5 2 7" xfId="916" xr:uid="{00000000-0005-0000-0000-000022090000}"/>
    <cellStyle name="Standard 2 5 2 7 2" xfId="2635" xr:uid="{00000000-0005-0000-0000-000023090000}"/>
    <cellStyle name="Standard 2 5 2 8" xfId="2636" xr:uid="{00000000-0005-0000-0000-000024090000}"/>
    <cellStyle name="Standard 2 5 2 9" xfId="2637" xr:uid="{00000000-0005-0000-0000-000025090000}"/>
    <cellStyle name="Standard 2 5 3" xfId="917" xr:uid="{00000000-0005-0000-0000-000026090000}"/>
    <cellStyle name="Standard 2 5 3 2" xfId="918" xr:uid="{00000000-0005-0000-0000-000027090000}"/>
    <cellStyle name="Standard 2 5 3 2 2" xfId="919" xr:uid="{00000000-0005-0000-0000-000028090000}"/>
    <cellStyle name="Standard 2 5 3 2 2 2" xfId="920" xr:uid="{00000000-0005-0000-0000-000029090000}"/>
    <cellStyle name="Standard 2 5 3 2 2 2 2" xfId="2638" xr:uid="{00000000-0005-0000-0000-00002A090000}"/>
    <cellStyle name="Standard 2 5 3 2 2 3" xfId="2639" xr:uid="{00000000-0005-0000-0000-00002B090000}"/>
    <cellStyle name="Standard 2 5 3 2 2 4" xfId="2640" xr:uid="{00000000-0005-0000-0000-00002C090000}"/>
    <cellStyle name="Standard 2 5 3 2 3" xfId="921" xr:uid="{00000000-0005-0000-0000-00002D090000}"/>
    <cellStyle name="Standard 2 5 3 2 3 2" xfId="2641" xr:uid="{00000000-0005-0000-0000-00002E090000}"/>
    <cellStyle name="Standard 2 5 3 2 3 3" xfId="2642" xr:uid="{00000000-0005-0000-0000-00002F090000}"/>
    <cellStyle name="Standard 2 5 3 2 4" xfId="922" xr:uid="{00000000-0005-0000-0000-000030090000}"/>
    <cellStyle name="Standard 2 5 3 2 4 2" xfId="2643" xr:uid="{00000000-0005-0000-0000-000031090000}"/>
    <cellStyle name="Standard 2 5 3 2 5" xfId="2644" xr:uid="{00000000-0005-0000-0000-000032090000}"/>
    <cellStyle name="Standard 2 5 3 2 6" xfId="2645" xr:uid="{00000000-0005-0000-0000-000033090000}"/>
    <cellStyle name="Standard 2 5 3 3" xfId="923" xr:uid="{00000000-0005-0000-0000-000034090000}"/>
    <cellStyle name="Standard 2 5 3 3 2" xfId="924" xr:uid="{00000000-0005-0000-0000-000035090000}"/>
    <cellStyle name="Standard 2 5 3 3 2 2" xfId="2646" xr:uid="{00000000-0005-0000-0000-000036090000}"/>
    <cellStyle name="Standard 2 5 3 3 2 3" xfId="2647" xr:uid="{00000000-0005-0000-0000-000037090000}"/>
    <cellStyle name="Standard 2 5 3 3 3" xfId="925" xr:uid="{00000000-0005-0000-0000-000038090000}"/>
    <cellStyle name="Standard 2 5 3 3 3 2" xfId="2648" xr:uid="{00000000-0005-0000-0000-000039090000}"/>
    <cellStyle name="Standard 2 5 3 3 4" xfId="2649" xr:uid="{00000000-0005-0000-0000-00003A090000}"/>
    <cellStyle name="Standard 2 5 3 3 5" xfId="2650" xr:uid="{00000000-0005-0000-0000-00003B090000}"/>
    <cellStyle name="Standard 2 5 3 4" xfId="926" xr:uid="{00000000-0005-0000-0000-00003C090000}"/>
    <cellStyle name="Standard 2 5 3 4 2" xfId="927" xr:uid="{00000000-0005-0000-0000-00003D090000}"/>
    <cellStyle name="Standard 2 5 3 4 2 2" xfId="2651" xr:uid="{00000000-0005-0000-0000-00003E090000}"/>
    <cellStyle name="Standard 2 5 3 4 3" xfId="2652" xr:uid="{00000000-0005-0000-0000-00003F090000}"/>
    <cellStyle name="Standard 2 5 3 4 4" xfId="2653" xr:uid="{00000000-0005-0000-0000-000040090000}"/>
    <cellStyle name="Standard 2 5 3 5" xfId="928" xr:uid="{00000000-0005-0000-0000-000041090000}"/>
    <cellStyle name="Standard 2 5 3 5 2" xfId="2654" xr:uid="{00000000-0005-0000-0000-000042090000}"/>
    <cellStyle name="Standard 2 5 3 5 3" xfId="2655" xr:uid="{00000000-0005-0000-0000-000043090000}"/>
    <cellStyle name="Standard 2 5 3 6" xfId="929" xr:uid="{00000000-0005-0000-0000-000044090000}"/>
    <cellStyle name="Standard 2 5 3 6 2" xfId="2656" xr:uid="{00000000-0005-0000-0000-000045090000}"/>
    <cellStyle name="Standard 2 5 3 7" xfId="930" xr:uid="{00000000-0005-0000-0000-000046090000}"/>
    <cellStyle name="Standard 2 5 3 7 2" xfId="2657" xr:uid="{00000000-0005-0000-0000-000047090000}"/>
    <cellStyle name="Standard 2 5 3 8" xfId="2658" xr:uid="{00000000-0005-0000-0000-000048090000}"/>
    <cellStyle name="Standard 2 5 3 9" xfId="2659" xr:uid="{00000000-0005-0000-0000-000049090000}"/>
    <cellStyle name="Standard 2 5 4" xfId="931" xr:uid="{00000000-0005-0000-0000-00004A090000}"/>
    <cellStyle name="Standard 2 5 4 2" xfId="932" xr:uid="{00000000-0005-0000-0000-00004B090000}"/>
    <cellStyle name="Standard 2 5 4 2 2" xfId="933" xr:uid="{00000000-0005-0000-0000-00004C090000}"/>
    <cellStyle name="Standard 2 5 4 2 2 2" xfId="2660" xr:uid="{00000000-0005-0000-0000-00004D090000}"/>
    <cellStyle name="Standard 2 5 4 2 2 3" xfId="2661" xr:uid="{00000000-0005-0000-0000-00004E090000}"/>
    <cellStyle name="Standard 2 5 4 2 3" xfId="934" xr:uid="{00000000-0005-0000-0000-00004F090000}"/>
    <cellStyle name="Standard 2 5 4 2 3 2" xfId="2662" xr:uid="{00000000-0005-0000-0000-000050090000}"/>
    <cellStyle name="Standard 2 5 4 2 4" xfId="2663" xr:uid="{00000000-0005-0000-0000-000051090000}"/>
    <cellStyle name="Standard 2 5 4 2 5" xfId="2664" xr:uid="{00000000-0005-0000-0000-000052090000}"/>
    <cellStyle name="Standard 2 5 4 3" xfId="935" xr:uid="{00000000-0005-0000-0000-000053090000}"/>
    <cellStyle name="Standard 2 5 4 3 2" xfId="936" xr:uid="{00000000-0005-0000-0000-000054090000}"/>
    <cellStyle name="Standard 2 5 4 3 2 2" xfId="2665" xr:uid="{00000000-0005-0000-0000-000055090000}"/>
    <cellStyle name="Standard 2 5 4 3 3" xfId="2666" xr:uid="{00000000-0005-0000-0000-000056090000}"/>
    <cellStyle name="Standard 2 5 4 3 4" xfId="2667" xr:uid="{00000000-0005-0000-0000-000057090000}"/>
    <cellStyle name="Standard 2 5 4 4" xfId="937" xr:uid="{00000000-0005-0000-0000-000058090000}"/>
    <cellStyle name="Standard 2 5 4 4 2" xfId="2668" xr:uid="{00000000-0005-0000-0000-000059090000}"/>
    <cellStyle name="Standard 2 5 4 4 3" xfId="2669" xr:uid="{00000000-0005-0000-0000-00005A090000}"/>
    <cellStyle name="Standard 2 5 4 5" xfId="938" xr:uid="{00000000-0005-0000-0000-00005B090000}"/>
    <cellStyle name="Standard 2 5 4 5 2" xfId="2670" xr:uid="{00000000-0005-0000-0000-00005C090000}"/>
    <cellStyle name="Standard 2 5 4 6" xfId="2671" xr:uid="{00000000-0005-0000-0000-00005D090000}"/>
    <cellStyle name="Standard 2 5 4 7" xfId="2672" xr:uid="{00000000-0005-0000-0000-00005E090000}"/>
    <cellStyle name="Standard 2 5 5" xfId="939" xr:uid="{00000000-0005-0000-0000-00005F090000}"/>
    <cellStyle name="Standard 2 5 5 2" xfId="940" xr:uid="{00000000-0005-0000-0000-000060090000}"/>
    <cellStyle name="Standard 2 5 5 2 2" xfId="2673" xr:uid="{00000000-0005-0000-0000-000061090000}"/>
    <cellStyle name="Standard 2 5 5 2 3" xfId="2674" xr:uid="{00000000-0005-0000-0000-000062090000}"/>
    <cellStyle name="Standard 2 5 5 3" xfId="941" xr:uid="{00000000-0005-0000-0000-000063090000}"/>
    <cellStyle name="Standard 2 5 5 3 2" xfId="2675" xr:uid="{00000000-0005-0000-0000-000064090000}"/>
    <cellStyle name="Standard 2 5 5 4" xfId="2676" xr:uid="{00000000-0005-0000-0000-000065090000}"/>
    <cellStyle name="Standard 2 5 5 5" xfId="2677" xr:uid="{00000000-0005-0000-0000-000066090000}"/>
    <cellStyle name="Standard 2 5 6" xfId="942" xr:uid="{00000000-0005-0000-0000-000067090000}"/>
    <cellStyle name="Standard 2 5 6 2" xfId="943" xr:uid="{00000000-0005-0000-0000-000068090000}"/>
    <cellStyle name="Standard 2 5 6 2 2" xfId="2678" xr:uid="{00000000-0005-0000-0000-000069090000}"/>
    <cellStyle name="Standard 2 5 6 3" xfId="2679" xr:uid="{00000000-0005-0000-0000-00006A090000}"/>
    <cellStyle name="Standard 2 5 6 4" xfId="2680" xr:uid="{00000000-0005-0000-0000-00006B090000}"/>
    <cellStyle name="Standard 2 5 7" xfId="944" xr:uid="{00000000-0005-0000-0000-00006C090000}"/>
    <cellStyle name="Standard 2 5 7 2" xfId="2681" xr:uid="{00000000-0005-0000-0000-00006D090000}"/>
    <cellStyle name="Standard 2 5 7 3" xfId="2682" xr:uid="{00000000-0005-0000-0000-00006E090000}"/>
    <cellStyle name="Standard 2 5 8" xfId="945" xr:uid="{00000000-0005-0000-0000-00006F090000}"/>
    <cellStyle name="Standard 2 5 8 2" xfId="2683" xr:uid="{00000000-0005-0000-0000-000070090000}"/>
    <cellStyle name="Standard 2 5 8 3" xfId="2684" xr:uid="{00000000-0005-0000-0000-000071090000}"/>
    <cellStyle name="Standard 2 5 9" xfId="946" xr:uid="{00000000-0005-0000-0000-000072090000}"/>
    <cellStyle name="Standard 2 5 9 2" xfId="2685" xr:uid="{00000000-0005-0000-0000-000073090000}"/>
    <cellStyle name="Standard 2 6" xfId="947" xr:uid="{00000000-0005-0000-0000-000074090000}"/>
    <cellStyle name="Standard 2 6 10" xfId="948" xr:uid="{00000000-0005-0000-0000-000075090000}"/>
    <cellStyle name="Standard 2 6 10 2" xfId="2686" xr:uid="{00000000-0005-0000-0000-000076090000}"/>
    <cellStyle name="Standard 2 6 11" xfId="949" xr:uid="{00000000-0005-0000-0000-000077090000}"/>
    <cellStyle name="Standard 2 6 11 2" xfId="2687" xr:uid="{00000000-0005-0000-0000-000078090000}"/>
    <cellStyle name="Standard 2 6 12" xfId="2688" xr:uid="{00000000-0005-0000-0000-000079090000}"/>
    <cellStyle name="Standard 2 6 13" xfId="2689" xr:uid="{00000000-0005-0000-0000-00007A090000}"/>
    <cellStyle name="Standard 2 6 2" xfId="950" xr:uid="{00000000-0005-0000-0000-00007B090000}"/>
    <cellStyle name="Standard 2 6 2 2" xfId="951" xr:uid="{00000000-0005-0000-0000-00007C090000}"/>
    <cellStyle name="Standard 2 6 2 2 2" xfId="952" xr:uid="{00000000-0005-0000-0000-00007D090000}"/>
    <cellStyle name="Standard 2 6 2 2 2 2" xfId="953" xr:uid="{00000000-0005-0000-0000-00007E090000}"/>
    <cellStyle name="Standard 2 6 2 2 2 2 2" xfId="2690" xr:uid="{00000000-0005-0000-0000-00007F090000}"/>
    <cellStyle name="Standard 2 6 2 2 2 3" xfId="2691" xr:uid="{00000000-0005-0000-0000-000080090000}"/>
    <cellStyle name="Standard 2 6 2 2 2 4" xfId="2692" xr:uid="{00000000-0005-0000-0000-000081090000}"/>
    <cellStyle name="Standard 2 6 2 2 3" xfId="954" xr:uid="{00000000-0005-0000-0000-000082090000}"/>
    <cellStyle name="Standard 2 6 2 2 3 2" xfId="2693" xr:uid="{00000000-0005-0000-0000-000083090000}"/>
    <cellStyle name="Standard 2 6 2 2 3 3" xfId="2694" xr:uid="{00000000-0005-0000-0000-000084090000}"/>
    <cellStyle name="Standard 2 6 2 2 4" xfId="955" xr:uid="{00000000-0005-0000-0000-000085090000}"/>
    <cellStyle name="Standard 2 6 2 2 4 2" xfId="2695" xr:uid="{00000000-0005-0000-0000-000086090000}"/>
    <cellStyle name="Standard 2 6 2 2 5" xfId="2696" xr:uid="{00000000-0005-0000-0000-000087090000}"/>
    <cellStyle name="Standard 2 6 2 2 6" xfId="2697" xr:uid="{00000000-0005-0000-0000-000088090000}"/>
    <cellStyle name="Standard 2 6 2 3" xfId="956" xr:uid="{00000000-0005-0000-0000-000089090000}"/>
    <cellStyle name="Standard 2 6 2 3 2" xfId="957" xr:uid="{00000000-0005-0000-0000-00008A090000}"/>
    <cellStyle name="Standard 2 6 2 3 2 2" xfId="2698" xr:uid="{00000000-0005-0000-0000-00008B090000}"/>
    <cellStyle name="Standard 2 6 2 3 2 3" xfId="2699" xr:uid="{00000000-0005-0000-0000-00008C090000}"/>
    <cellStyle name="Standard 2 6 2 3 3" xfId="958" xr:uid="{00000000-0005-0000-0000-00008D090000}"/>
    <cellStyle name="Standard 2 6 2 3 3 2" xfId="2700" xr:uid="{00000000-0005-0000-0000-00008E090000}"/>
    <cellStyle name="Standard 2 6 2 3 4" xfId="2701" xr:uid="{00000000-0005-0000-0000-00008F090000}"/>
    <cellStyle name="Standard 2 6 2 3 5" xfId="2702" xr:uid="{00000000-0005-0000-0000-000090090000}"/>
    <cellStyle name="Standard 2 6 2 4" xfId="959" xr:uid="{00000000-0005-0000-0000-000091090000}"/>
    <cellStyle name="Standard 2 6 2 4 2" xfId="960" xr:uid="{00000000-0005-0000-0000-000092090000}"/>
    <cellStyle name="Standard 2 6 2 4 2 2" xfId="2703" xr:uid="{00000000-0005-0000-0000-000093090000}"/>
    <cellStyle name="Standard 2 6 2 4 3" xfId="2704" xr:uid="{00000000-0005-0000-0000-000094090000}"/>
    <cellStyle name="Standard 2 6 2 4 4" xfId="2705" xr:uid="{00000000-0005-0000-0000-000095090000}"/>
    <cellStyle name="Standard 2 6 2 5" xfId="961" xr:uid="{00000000-0005-0000-0000-000096090000}"/>
    <cellStyle name="Standard 2 6 2 5 2" xfId="2706" xr:uid="{00000000-0005-0000-0000-000097090000}"/>
    <cellStyle name="Standard 2 6 2 5 3" xfId="2707" xr:uid="{00000000-0005-0000-0000-000098090000}"/>
    <cellStyle name="Standard 2 6 2 6" xfId="962" xr:uid="{00000000-0005-0000-0000-000099090000}"/>
    <cellStyle name="Standard 2 6 2 6 2" xfId="2708" xr:uid="{00000000-0005-0000-0000-00009A090000}"/>
    <cellStyle name="Standard 2 6 2 7" xfId="963" xr:uid="{00000000-0005-0000-0000-00009B090000}"/>
    <cellStyle name="Standard 2 6 2 7 2" xfId="2709" xr:uid="{00000000-0005-0000-0000-00009C090000}"/>
    <cellStyle name="Standard 2 6 2 8" xfId="2710" xr:uid="{00000000-0005-0000-0000-00009D090000}"/>
    <cellStyle name="Standard 2 6 2 9" xfId="2711" xr:uid="{00000000-0005-0000-0000-00009E090000}"/>
    <cellStyle name="Standard 2 6 3" xfId="964" xr:uid="{00000000-0005-0000-0000-00009F090000}"/>
    <cellStyle name="Standard 2 6 3 2" xfId="965" xr:uid="{00000000-0005-0000-0000-0000A0090000}"/>
    <cellStyle name="Standard 2 6 3 2 2" xfId="966" xr:uid="{00000000-0005-0000-0000-0000A1090000}"/>
    <cellStyle name="Standard 2 6 3 2 2 2" xfId="967" xr:uid="{00000000-0005-0000-0000-0000A2090000}"/>
    <cellStyle name="Standard 2 6 3 2 2 2 2" xfId="2712" xr:uid="{00000000-0005-0000-0000-0000A3090000}"/>
    <cellStyle name="Standard 2 6 3 2 2 3" xfId="2713" xr:uid="{00000000-0005-0000-0000-0000A4090000}"/>
    <cellStyle name="Standard 2 6 3 2 2 4" xfId="2714" xr:uid="{00000000-0005-0000-0000-0000A5090000}"/>
    <cellStyle name="Standard 2 6 3 2 3" xfId="968" xr:uid="{00000000-0005-0000-0000-0000A6090000}"/>
    <cellStyle name="Standard 2 6 3 2 3 2" xfId="2715" xr:uid="{00000000-0005-0000-0000-0000A7090000}"/>
    <cellStyle name="Standard 2 6 3 2 3 3" xfId="2716" xr:uid="{00000000-0005-0000-0000-0000A8090000}"/>
    <cellStyle name="Standard 2 6 3 2 4" xfId="969" xr:uid="{00000000-0005-0000-0000-0000A9090000}"/>
    <cellStyle name="Standard 2 6 3 2 4 2" xfId="2717" xr:uid="{00000000-0005-0000-0000-0000AA090000}"/>
    <cellStyle name="Standard 2 6 3 2 5" xfId="2718" xr:uid="{00000000-0005-0000-0000-0000AB090000}"/>
    <cellStyle name="Standard 2 6 3 2 6" xfId="2719" xr:uid="{00000000-0005-0000-0000-0000AC090000}"/>
    <cellStyle name="Standard 2 6 3 3" xfId="970" xr:uid="{00000000-0005-0000-0000-0000AD090000}"/>
    <cellStyle name="Standard 2 6 3 3 2" xfId="971" xr:uid="{00000000-0005-0000-0000-0000AE090000}"/>
    <cellStyle name="Standard 2 6 3 3 2 2" xfId="2720" xr:uid="{00000000-0005-0000-0000-0000AF090000}"/>
    <cellStyle name="Standard 2 6 3 3 2 3" xfId="2721" xr:uid="{00000000-0005-0000-0000-0000B0090000}"/>
    <cellStyle name="Standard 2 6 3 3 3" xfId="972" xr:uid="{00000000-0005-0000-0000-0000B1090000}"/>
    <cellStyle name="Standard 2 6 3 3 3 2" xfId="2722" xr:uid="{00000000-0005-0000-0000-0000B2090000}"/>
    <cellStyle name="Standard 2 6 3 3 4" xfId="2723" xr:uid="{00000000-0005-0000-0000-0000B3090000}"/>
    <cellStyle name="Standard 2 6 3 3 5" xfId="2724" xr:uid="{00000000-0005-0000-0000-0000B4090000}"/>
    <cellStyle name="Standard 2 6 3 4" xfId="973" xr:uid="{00000000-0005-0000-0000-0000B5090000}"/>
    <cellStyle name="Standard 2 6 3 4 2" xfId="974" xr:uid="{00000000-0005-0000-0000-0000B6090000}"/>
    <cellStyle name="Standard 2 6 3 4 2 2" xfId="2725" xr:uid="{00000000-0005-0000-0000-0000B7090000}"/>
    <cellStyle name="Standard 2 6 3 4 3" xfId="2726" xr:uid="{00000000-0005-0000-0000-0000B8090000}"/>
    <cellStyle name="Standard 2 6 3 4 4" xfId="2727" xr:uid="{00000000-0005-0000-0000-0000B9090000}"/>
    <cellStyle name="Standard 2 6 3 5" xfId="975" xr:uid="{00000000-0005-0000-0000-0000BA090000}"/>
    <cellStyle name="Standard 2 6 3 5 2" xfId="2728" xr:uid="{00000000-0005-0000-0000-0000BB090000}"/>
    <cellStyle name="Standard 2 6 3 5 3" xfId="2729" xr:uid="{00000000-0005-0000-0000-0000BC090000}"/>
    <cellStyle name="Standard 2 6 3 6" xfId="976" xr:uid="{00000000-0005-0000-0000-0000BD090000}"/>
    <cellStyle name="Standard 2 6 3 6 2" xfId="2730" xr:uid="{00000000-0005-0000-0000-0000BE090000}"/>
    <cellStyle name="Standard 2 6 3 7" xfId="977" xr:uid="{00000000-0005-0000-0000-0000BF090000}"/>
    <cellStyle name="Standard 2 6 3 7 2" xfId="2731" xr:uid="{00000000-0005-0000-0000-0000C0090000}"/>
    <cellStyle name="Standard 2 6 3 8" xfId="2732" xr:uid="{00000000-0005-0000-0000-0000C1090000}"/>
    <cellStyle name="Standard 2 6 3 9" xfId="2733" xr:uid="{00000000-0005-0000-0000-0000C2090000}"/>
    <cellStyle name="Standard 2 6 4" xfId="978" xr:uid="{00000000-0005-0000-0000-0000C3090000}"/>
    <cellStyle name="Standard 2 6 4 2" xfId="979" xr:uid="{00000000-0005-0000-0000-0000C4090000}"/>
    <cellStyle name="Standard 2 6 4 2 2" xfId="980" xr:uid="{00000000-0005-0000-0000-0000C5090000}"/>
    <cellStyle name="Standard 2 6 4 2 2 2" xfId="2734" xr:uid="{00000000-0005-0000-0000-0000C6090000}"/>
    <cellStyle name="Standard 2 6 4 2 2 3" xfId="2735" xr:uid="{00000000-0005-0000-0000-0000C7090000}"/>
    <cellStyle name="Standard 2 6 4 2 3" xfId="981" xr:uid="{00000000-0005-0000-0000-0000C8090000}"/>
    <cellStyle name="Standard 2 6 4 2 3 2" xfId="2736" xr:uid="{00000000-0005-0000-0000-0000C9090000}"/>
    <cellStyle name="Standard 2 6 4 2 4" xfId="2737" xr:uid="{00000000-0005-0000-0000-0000CA090000}"/>
    <cellStyle name="Standard 2 6 4 2 5" xfId="2738" xr:uid="{00000000-0005-0000-0000-0000CB090000}"/>
    <cellStyle name="Standard 2 6 4 3" xfId="982" xr:uid="{00000000-0005-0000-0000-0000CC090000}"/>
    <cellStyle name="Standard 2 6 4 3 2" xfId="983" xr:uid="{00000000-0005-0000-0000-0000CD090000}"/>
    <cellStyle name="Standard 2 6 4 3 2 2" xfId="2739" xr:uid="{00000000-0005-0000-0000-0000CE090000}"/>
    <cellStyle name="Standard 2 6 4 3 3" xfId="2740" xr:uid="{00000000-0005-0000-0000-0000CF090000}"/>
    <cellStyle name="Standard 2 6 4 3 4" xfId="2741" xr:uid="{00000000-0005-0000-0000-0000D0090000}"/>
    <cellStyle name="Standard 2 6 4 4" xfId="984" xr:uid="{00000000-0005-0000-0000-0000D1090000}"/>
    <cellStyle name="Standard 2 6 4 4 2" xfId="2742" xr:uid="{00000000-0005-0000-0000-0000D2090000}"/>
    <cellStyle name="Standard 2 6 4 4 3" xfId="2743" xr:uid="{00000000-0005-0000-0000-0000D3090000}"/>
    <cellStyle name="Standard 2 6 4 5" xfId="985" xr:uid="{00000000-0005-0000-0000-0000D4090000}"/>
    <cellStyle name="Standard 2 6 4 5 2" xfId="2744" xr:uid="{00000000-0005-0000-0000-0000D5090000}"/>
    <cellStyle name="Standard 2 6 4 6" xfId="2745" xr:uid="{00000000-0005-0000-0000-0000D6090000}"/>
    <cellStyle name="Standard 2 6 4 7" xfId="2746" xr:uid="{00000000-0005-0000-0000-0000D7090000}"/>
    <cellStyle name="Standard 2 6 5" xfId="986" xr:uid="{00000000-0005-0000-0000-0000D8090000}"/>
    <cellStyle name="Standard 2 6 5 2" xfId="987" xr:uid="{00000000-0005-0000-0000-0000D9090000}"/>
    <cellStyle name="Standard 2 6 5 2 2" xfId="2747" xr:uid="{00000000-0005-0000-0000-0000DA090000}"/>
    <cellStyle name="Standard 2 6 5 2 3" xfId="2748" xr:uid="{00000000-0005-0000-0000-0000DB090000}"/>
    <cellStyle name="Standard 2 6 5 3" xfId="988" xr:uid="{00000000-0005-0000-0000-0000DC090000}"/>
    <cellStyle name="Standard 2 6 5 3 2" xfId="2749" xr:uid="{00000000-0005-0000-0000-0000DD090000}"/>
    <cellStyle name="Standard 2 6 5 4" xfId="2750" xr:uid="{00000000-0005-0000-0000-0000DE090000}"/>
    <cellStyle name="Standard 2 6 5 5" xfId="2751" xr:uid="{00000000-0005-0000-0000-0000DF090000}"/>
    <cellStyle name="Standard 2 6 6" xfId="989" xr:uid="{00000000-0005-0000-0000-0000E0090000}"/>
    <cellStyle name="Standard 2 6 6 2" xfId="990" xr:uid="{00000000-0005-0000-0000-0000E1090000}"/>
    <cellStyle name="Standard 2 6 6 2 2" xfId="2752" xr:uid="{00000000-0005-0000-0000-0000E2090000}"/>
    <cellStyle name="Standard 2 6 6 3" xfId="2753" xr:uid="{00000000-0005-0000-0000-0000E3090000}"/>
    <cellStyle name="Standard 2 6 6 4" xfId="2754" xr:uid="{00000000-0005-0000-0000-0000E4090000}"/>
    <cellStyle name="Standard 2 6 7" xfId="991" xr:uid="{00000000-0005-0000-0000-0000E5090000}"/>
    <cellStyle name="Standard 2 6 7 2" xfId="2755" xr:uid="{00000000-0005-0000-0000-0000E6090000}"/>
    <cellStyle name="Standard 2 6 7 3" xfId="2756" xr:uid="{00000000-0005-0000-0000-0000E7090000}"/>
    <cellStyle name="Standard 2 6 8" xfId="992" xr:uid="{00000000-0005-0000-0000-0000E8090000}"/>
    <cellStyle name="Standard 2 6 8 2" xfId="2757" xr:uid="{00000000-0005-0000-0000-0000E9090000}"/>
    <cellStyle name="Standard 2 6 8 3" xfId="2758" xr:uid="{00000000-0005-0000-0000-0000EA090000}"/>
    <cellStyle name="Standard 2 6 9" xfId="993" xr:uid="{00000000-0005-0000-0000-0000EB090000}"/>
    <cellStyle name="Standard 2 6 9 2" xfId="2759" xr:uid="{00000000-0005-0000-0000-0000EC090000}"/>
    <cellStyle name="Standard 2 7" xfId="994" xr:uid="{00000000-0005-0000-0000-0000ED090000}"/>
    <cellStyle name="Standard 2 7 10" xfId="2760" xr:uid="{00000000-0005-0000-0000-0000EE090000}"/>
    <cellStyle name="Standard 2 7 11" xfId="2761" xr:uid="{00000000-0005-0000-0000-0000EF090000}"/>
    <cellStyle name="Standard 2 7 2" xfId="995" xr:uid="{00000000-0005-0000-0000-0000F0090000}"/>
    <cellStyle name="Standard 2 7 2 2" xfId="996" xr:uid="{00000000-0005-0000-0000-0000F1090000}"/>
    <cellStyle name="Standard 2 7 2 2 2" xfId="997" xr:uid="{00000000-0005-0000-0000-0000F2090000}"/>
    <cellStyle name="Standard 2 7 2 2 2 2" xfId="998" xr:uid="{00000000-0005-0000-0000-0000F3090000}"/>
    <cellStyle name="Standard 2 7 2 2 2 2 2" xfId="2762" xr:uid="{00000000-0005-0000-0000-0000F4090000}"/>
    <cellStyle name="Standard 2 7 2 2 2 3" xfId="2763" xr:uid="{00000000-0005-0000-0000-0000F5090000}"/>
    <cellStyle name="Standard 2 7 2 2 2 4" xfId="2764" xr:uid="{00000000-0005-0000-0000-0000F6090000}"/>
    <cellStyle name="Standard 2 7 2 2 3" xfId="999" xr:uid="{00000000-0005-0000-0000-0000F7090000}"/>
    <cellStyle name="Standard 2 7 2 2 3 2" xfId="2765" xr:uid="{00000000-0005-0000-0000-0000F8090000}"/>
    <cellStyle name="Standard 2 7 2 2 3 3" xfId="2766" xr:uid="{00000000-0005-0000-0000-0000F9090000}"/>
    <cellStyle name="Standard 2 7 2 2 4" xfId="1000" xr:uid="{00000000-0005-0000-0000-0000FA090000}"/>
    <cellStyle name="Standard 2 7 2 2 4 2" xfId="2767" xr:uid="{00000000-0005-0000-0000-0000FB090000}"/>
    <cellStyle name="Standard 2 7 2 2 5" xfId="2768" xr:uid="{00000000-0005-0000-0000-0000FC090000}"/>
    <cellStyle name="Standard 2 7 2 2 6" xfId="2769" xr:uid="{00000000-0005-0000-0000-0000FD090000}"/>
    <cellStyle name="Standard 2 7 2 3" xfId="1001" xr:uid="{00000000-0005-0000-0000-0000FE090000}"/>
    <cellStyle name="Standard 2 7 2 3 2" xfId="1002" xr:uid="{00000000-0005-0000-0000-0000FF090000}"/>
    <cellStyle name="Standard 2 7 2 3 2 2" xfId="2770" xr:uid="{00000000-0005-0000-0000-0000000A0000}"/>
    <cellStyle name="Standard 2 7 2 3 2 3" xfId="2771" xr:uid="{00000000-0005-0000-0000-0000010A0000}"/>
    <cellStyle name="Standard 2 7 2 3 3" xfId="1003" xr:uid="{00000000-0005-0000-0000-0000020A0000}"/>
    <cellStyle name="Standard 2 7 2 3 3 2" xfId="2772" xr:uid="{00000000-0005-0000-0000-0000030A0000}"/>
    <cellStyle name="Standard 2 7 2 3 4" xfId="2773" xr:uid="{00000000-0005-0000-0000-0000040A0000}"/>
    <cellStyle name="Standard 2 7 2 3 5" xfId="2774" xr:uid="{00000000-0005-0000-0000-0000050A0000}"/>
    <cellStyle name="Standard 2 7 2 4" xfId="1004" xr:uid="{00000000-0005-0000-0000-0000060A0000}"/>
    <cellStyle name="Standard 2 7 2 4 2" xfId="1005" xr:uid="{00000000-0005-0000-0000-0000070A0000}"/>
    <cellStyle name="Standard 2 7 2 4 2 2" xfId="2775" xr:uid="{00000000-0005-0000-0000-0000080A0000}"/>
    <cellStyle name="Standard 2 7 2 4 3" xfId="2776" xr:uid="{00000000-0005-0000-0000-0000090A0000}"/>
    <cellStyle name="Standard 2 7 2 4 4" xfId="2777" xr:uid="{00000000-0005-0000-0000-00000A0A0000}"/>
    <cellStyle name="Standard 2 7 2 5" xfId="1006" xr:uid="{00000000-0005-0000-0000-00000B0A0000}"/>
    <cellStyle name="Standard 2 7 2 5 2" xfId="2778" xr:uid="{00000000-0005-0000-0000-00000C0A0000}"/>
    <cellStyle name="Standard 2 7 2 5 3" xfId="2779" xr:uid="{00000000-0005-0000-0000-00000D0A0000}"/>
    <cellStyle name="Standard 2 7 2 6" xfId="1007" xr:uid="{00000000-0005-0000-0000-00000E0A0000}"/>
    <cellStyle name="Standard 2 7 2 6 2" xfId="2780" xr:uid="{00000000-0005-0000-0000-00000F0A0000}"/>
    <cellStyle name="Standard 2 7 2 7" xfId="1008" xr:uid="{00000000-0005-0000-0000-0000100A0000}"/>
    <cellStyle name="Standard 2 7 2 7 2" xfId="2781" xr:uid="{00000000-0005-0000-0000-0000110A0000}"/>
    <cellStyle name="Standard 2 7 2 8" xfId="2782" xr:uid="{00000000-0005-0000-0000-0000120A0000}"/>
    <cellStyle name="Standard 2 7 2 9" xfId="2783" xr:uid="{00000000-0005-0000-0000-0000130A0000}"/>
    <cellStyle name="Standard 2 7 3" xfId="1009" xr:uid="{00000000-0005-0000-0000-0000140A0000}"/>
    <cellStyle name="Standard 2 7 3 2" xfId="1010" xr:uid="{00000000-0005-0000-0000-0000150A0000}"/>
    <cellStyle name="Standard 2 7 3 2 2" xfId="1011" xr:uid="{00000000-0005-0000-0000-0000160A0000}"/>
    <cellStyle name="Standard 2 7 3 2 2 2" xfId="1012" xr:uid="{00000000-0005-0000-0000-0000170A0000}"/>
    <cellStyle name="Standard 2 7 3 2 2 2 2" xfId="2784" xr:uid="{00000000-0005-0000-0000-0000180A0000}"/>
    <cellStyle name="Standard 2 7 3 2 2 3" xfId="2785" xr:uid="{00000000-0005-0000-0000-0000190A0000}"/>
    <cellStyle name="Standard 2 7 3 2 2 4" xfId="2786" xr:uid="{00000000-0005-0000-0000-00001A0A0000}"/>
    <cellStyle name="Standard 2 7 3 2 3" xfId="1013" xr:uid="{00000000-0005-0000-0000-00001B0A0000}"/>
    <cellStyle name="Standard 2 7 3 2 3 2" xfId="2787" xr:uid="{00000000-0005-0000-0000-00001C0A0000}"/>
    <cellStyle name="Standard 2 7 3 2 3 3" xfId="2788" xr:uid="{00000000-0005-0000-0000-00001D0A0000}"/>
    <cellStyle name="Standard 2 7 3 2 4" xfId="1014" xr:uid="{00000000-0005-0000-0000-00001E0A0000}"/>
    <cellStyle name="Standard 2 7 3 2 4 2" xfId="2789" xr:uid="{00000000-0005-0000-0000-00001F0A0000}"/>
    <cellStyle name="Standard 2 7 3 2 5" xfId="2790" xr:uid="{00000000-0005-0000-0000-0000200A0000}"/>
    <cellStyle name="Standard 2 7 3 2 6" xfId="2791" xr:uid="{00000000-0005-0000-0000-0000210A0000}"/>
    <cellStyle name="Standard 2 7 3 3" xfId="1015" xr:uid="{00000000-0005-0000-0000-0000220A0000}"/>
    <cellStyle name="Standard 2 7 3 3 2" xfId="1016" xr:uid="{00000000-0005-0000-0000-0000230A0000}"/>
    <cellStyle name="Standard 2 7 3 3 2 2" xfId="2792" xr:uid="{00000000-0005-0000-0000-0000240A0000}"/>
    <cellStyle name="Standard 2 7 3 3 2 3" xfId="2793" xr:uid="{00000000-0005-0000-0000-0000250A0000}"/>
    <cellStyle name="Standard 2 7 3 3 3" xfId="1017" xr:uid="{00000000-0005-0000-0000-0000260A0000}"/>
    <cellStyle name="Standard 2 7 3 3 3 2" xfId="2794" xr:uid="{00000000-0005-0000-0000-0000270A0000}"/>
    <cellStyle name="Standard 2 7 3 3 4" xfId="2795" xr:uid="{00000000-0005-0000-0000-0000280A0000}"/>
    <cellStyle name="Standard 2 7 3 3 5" xfId="2796" xr:uid="{00000000-0005-0000-0000-0000290A0000}"/>
    <cellStyle name="Standard 2 7 3 4" xfId="1018" xr:uid="{00000000-0005-0000-0000-00002A0A0000}"/>
    <cellStyle name="Standard 2 7 3 4 2" xfId="1019" xr:uid="{00000000-0005-0000-0000-00002B0A0000}"/>
    <cellStyle name="Standard 2 7 3 4 2 2" xfId="2797" xr:uid="{00000000-0005-0000-0000-00002C0A0000}"/>
    <cellStyle name="Standard 2 7 3 4 3" xfId="2798" xr:uid="{00000000-0005-0000-0000-00002D0A0000}"/>
    <cellStyle name="Standard 2 7 3 4 4" xfId="2799" xr:uid="{00000000-0005-0000-0000-00002E0A0000}"/>
    <cellStyle name="Standard 2 7 3 5" xfId="1020" xr:uid="{00000000-0005-0000-0000-00002F0A0000}"/>
    <cellStyle name="Standard 2 7 3 5 2" xfId="2800" xr:uid="{00000000-0005-0000-0000-0000300A0000}"/>
    <cellStyle name="Standard 2 7 3 5 3" xfId="2801" xr:uid="{00000000-0005-0000-0000-0000310A0000}"/>
    <cellStyle name="Standard 2 7 3 6" xfId="1021" xr:uid="{00000000-0005-0000-0000-0000320A0000}"/>
    <cellStyle name="Standard 2 7 3 6 2" xfId="2802" xr:uid="{00000000-0005-0000-0000-0000330A0000}"/>
    <cellStyle name="Standard 2 7 3 7" xfId="1022" xr:uid="{00000000-0005-0000-0000-0000340A0000}"/>
    <cellStyle name="Standard 2 7 3 7 2" xfId="2803" xr:uid="{00000000-0005-0000-0000-0000350A0000}"/>
    <cellStyle name="Standard 2 7 3 8" xfId="2804" xr:uid="{00000000-0005-0000-0000-0000360A0000}"/>
    <cellStyle name="Standard 2 7 3 9" xfId="2805" xr:uid="{00000000-0005-0000-0000-0000370A0000}"/>
    <cellStyle name="Standard 2 7 4" xfId="1023" xr:uid="{00000000-0005-0000-0000-0000380A0000}"/>
    <cellStyle name="Standard 2 7 4 2" xfId="1024" xr:uid="{00000000-0005-0000-0000-0000390A0000}"/>
    <cellStyle name="Standard 2 7 4 2 2" xfId="1025" xr:uid="{00000000-0005-0000-0000-00003A0A0000}"/>
    <cellStyle name="Standard 2 7 4 2 2 2" xfId="2806" xr:uid="{00000000-0005-0000-0000-00003B0A0000}"/>
    <cellStyle name="Standard 2 7 4 2 2 3" xfId="2807" xr:uid="{00000000-0005-0000-0000-00003C0A0000}"/>
    <cellStyle name="Standard 2 7 4 2 3" xfId="1026" xr:uid="{00000000-0005-0000-0000-00003D0A0000}"/>
    <cellStyle name="Standard 2 7 4 2 3 2" xfId="2808" xr:uid="{00000000-0005-0000-0000-00003E0A0000}"/>
    <cellStyle name="Standard 2 7 4 2 4" xfId="2809" xr:uid="{00000000-0005-0000-0000-00003F0A0000}"/>
    <cellStyle name="Standard 2 7 4 2 5" xfId="2810" xr:uid="{00000000-0005-0000-0000-0000400A0000}"/>
    <cellStyle name="Standard 2 7 4 3" xfId="1027" xr:uid="{00000000-0005-0000-0000-0000410A0000}"/>
    <cellStyle name="Standard 2 7 4 3 2" xfId="1028" xr:uid="{00000000-0005-0000-0000-0000420A0000}"/>
    <cellStyle name="Standard 2 7 4 3 2 2" xfId="2811" xr:uid="{00000000-0005-0000-0000-0000430A0000}"/>
    <cellStyle name="Standard 2 7 4 3 3" xfId="2812" xr:uid="{00000000-0005-0000-0000-0000440A0000}"/>
    <cellStyle name="Standard 2 7 4 3 4" xfId="2813" xr:uid="{00000000-0005-0000-0000-0000450A0000}"/>
    <cellStyle name="Standard 2 7 4 4" xfId="1029" xr:uid="{00000000-0005-0000-0000-0000460A0000}"/>
    <cellStyle name="Standard 2 7 4 4 2" xfId="2814" xr:uid="{00000000-0005-0000-0000-0000470A0000}"/>
    <cellStyle name="Standard 2 7 4 4 3" xfId="2815" xr:uid="{00000000-0005-0000-0000-0000480A0000}"/>
    <cellStyle name="Standard 2 7 4 5" xfId="1030" xr:uid="{00000000-0005-0000-0000-0000490A0000}"/>
    <cellStyle name="Standard 2 7 4 5 2" xfId="2816" xr:uid="{00000000-0005-0000-0000-00004A0A0000}"/>
    <cellStyle name="Standard 2 7 4 6" xfId="2817" xr:uid="{00000000-0005-0000-0000-00004B0A0000}"/>
    <cellStyle name="Standard 2 7 4 7" xfId="2818" xr:uid="{00000000-0005-0000-0000-00004C0A0000}"/>
    <cellStyle name="Standard 2 7 5" xfId="1031" xr:uid="{00000000-0005-0000-0000-00004D0A0000}"/>
    <cellStyle name="Standard 2 7 5 2" xfId="1032" xr:uid="{00000000-0005-0000-0000-00004E0A0000}"/>
    <cellStyle name="Standard 2 7 5 2 2" xfId="2819" xr:uid="{00000000-0005-0000-0000-00004F0A0000}"/>
    <cellStyle name="Standard 2 7 5 2 3" xfId="2820" xr:uid="{00000000-0005-0000-0000-0000500A0000}"/>
    <cellStyle name="Standard 2 7 5 3" xfId="1033" xr:uid="{00000000-0005-0000-0000-0000510A0000}"/>
    <cellStyle name="Standard 2 7 5 3 2" xfId="2821" xr:uid="{00000000-0005-0000-0000-0000520A0000}"/>
    <cellStyle name="Standard 2 7 5 4" xfId="2822" xr:uid="{00000000-0005-0000-0000-0000530A0000}"/>
    <cellStyle name="Standard 2 7 5 5" xfId="2823" xr:uid="{00000000-0005-0000-0000-0000540A0000}"/>
    <cellStyle name="Standard 2 7 6" xfId="1034" xr:uid="{00000000-0005-0000-0000-0000550A0000}"/>
    <cellStyle name="Standard 2 7 6 2" xfId="1035" xr:uid="{00000000-0005-0000-0000-0000560A0000}"/>
    <cellStyle name="Standard 2 7 6 2 2" xfId="2824" xr:uid="{00000000-0005-0000-0000-0000570A0000}"/>
    <cellStyle name="Standard 2 7 6 3" xfId="2825" xr:uid="{00000000-0005-0000-0000-0000580A0000}"/>
    <cellStyle name="Standard 2 7 6 4" xfId="2826" xr:uid="{00000000-0005-0000-0000-0000590A0000}"/>
    <cellStyle name="Standard 2 7 7" xfId="1036" xr:uid="{00000000-0005-0000-0000-00005A0A0000}"/>
    <cellStyle name="Standard 2 7 7 2" xfId="2827" xr:uid="{00000000-0005-0000-0000-00005B0A0000}"/>
    <cellStyle name="Standard 2 7 7 3" xfId="2828" xr:uid="{00000000-0005-0000-0000-00005C0A0000}"/>
    <cellStyle name="Standard 2 7 8" xfId="1037" xr:uid="{00000000-0005-0000-0000-00005D0A0000}"/>
    <cellStyle name="Standard 2 7 8 2" xfId="2829" xr:uid="{00000000-0005-0000-0000-00005E0A0000}"/>
    <cellStyle name="Standard 2 7 9" xfId="1038" xr:uid="{00000000-0005-0000-0000-00005F0A0000}"/>
    <cellStyle name="Standard 2 7 9 2" xfId="2830" xr:uid="{00000000-0005-0000-0000-0000600A0000}"/>
    <cellStyle name="Standard 2 8" xfId="1039" xr:uid="{00000000-0005-0000-0000-0000610A0000}"/>
    <cellStyle name="Standard 2 8 2" xfId="1040" xr:uid="{00000000-0005-0000-0000-0000620A0000}"/>
    <cellStyle name="Standard 2 8 2 2" xfId="1041" xr:uid="{00000000-0005-0000-0000-0000630A0000}"/>
    <cellStyle name="Standard 2 8 2 2 2" xfId="1042" xr:uid="{00000000-0005-0000-0000-0000640A0000}"/>
    <cellStyle name="Standard 2 8 2 2 2 2" xfId="2831" xr:uid="{00000000-0005-0000-0000-0000650A0000}"/>
    <cellStyle name="Standard 2 8 2 2 2 3" xfId="2832" xr:uid="{00000000-0005-0000-0000-0000660A0000}"/>
    <cellStyle name="Standard 2 8 2 2 3" xfId="1043" xr:uid="{00000000-0005-0000-0000-0000670A0000}"/>
    <cellStyle name="Standard 2 8 2 2 3 2" xfId="2833" xr:uid="{00000000-0005-0000-0000-0000680A0000}"/>
    <cellStyle name="Standard 2 8 2 2 4" xfId="2834" xr:uid="{00000000-0005-0000-0000-0000690A0000}"/>
    <cellStyle name="Standard 2 8 2 2 5" xfId="2835" xr:uid="{00000000-0005-0000-0000-00006A0A0000}"/>
    <cellStyle name="Standard 2 8 2 3" xfId="1044" xr:uid="{00000000-0005-0000-0000-00006B0A0000}"/>
    <cellStyle name="Standard 2 8 2 3 2" xfId="1045" xr:uid="{00000000-0005-0000-0000-00006C0A0000}"/>
    <cellStyle name="Standard 2 8 2 3 2 2" xfId="2836" xr:uid="{00000000-0005-0000-0000-00006D0A0000}"/>
    <cellStyle name="Standard 2 8 2 3 3" xfId="2837" xr:uid="{00000000-0005-0000-0000-00006E0A0000}"/>
    <cellStyle name="Standard 2 8 2 3 4" xfId="2838" xr:uid="{00000000-0005-0000-0000-00006F0A0000}"/>
    <cellStyle name="Standard 2 8 2 4" xfId="1046" xr:uid="{00000000-0005-0000-0000-0000700A0000}"/>
    <cellStyle name="Standard 2 8 2 4 2" xfId="2839" xr:uid="{00000000-0005-0000-0000-0000710A0000}"/>
    <cellStyle name="Standard 2 8 2 4 3" xfId="2840" xr:uid="{00000000-0005-0000-0000-0000720A0000}"/>
    <cellStyle name="Standard 2 8 2 5" xfId="1047" xr:uid="{00000000-0005-0000-0000-0000730A0000}"/>
    <cellStyle name="Standard 2 8 2 5 2" xfId="2841" xr:uid="{00000000-0005-0000-0000-0000740A0000}"/>
    <cellStyle name="Standard 2 8 2 6" xfId="2842" xr:uid="{00000000-0005-0000-0000-0000750A0000}"/>
    <cellStyle name="Standard 2 8 2 7" xfId="2843" xr:uid="{00000000-0005-0000-0000-0000760A0000}"/>
    <cellStyle name="Standard 2 8 3" xfId="1048" xr:uid="{00000000-0005-0000-0000-0000770A0000}"/>
    <cellStyle name="Standard 2 8 3 2" xfId="1049" xr:uid="{00000000-0005-0000-0000-0000780A0000}"/>
    <cellStyle name="Standard 2 8 3 2 2" xfId="2844" xr:uid="{00000000-0005-0000-0000-0000790A0000}"/>
    <cellStyle name="Standard 2 8 3 2 3" xfId="2845" xr:uid="{00000000-0005-0000-0000-00007A0A0000}"/>
    <cellStyle name="Standard 2 8 3 3" xfId="1050" xr:uid="{00000000-0005-0000-0000-00007B0A0000}"/>
    <cellStyle name="Standard 2 8 3 3 2" xfId="2846" xr:uid="{00000000-0005-0000-0000-00007C0A0000}"/>
    <cellStyle name="Standard 2 8 3 4" xfId="2847" xr:uid="{00000000-0005-0000-0000-00007D0A0000}"/>
    <cellStyle name="Standard 2 8 3 5" xfId="2848" xr:uid="{00000000-0005-0000-0000-00007E0A0000}"/>
    <cellStyle name="Standard 2 8 4" xfId="1051" xr:uid="{00000000-0005-0000-0000-00007F0A0000}"/>
    <cellStyle name="Standard 2 8 4 2" xfId="1052" xr:uid="{00000000-0005-0000-0000-0000800A0000}"/>
    <cellStyle name="Standard 2 8 4 2 2" xfId="2849" xr:uid="{00000000-0005-0000-0000-0000810A0000}"/>
    <cellStyle name="Standard 2 8 4 3" xfId="2850" xr:uid="{00000000-0005-0000-0000-0000820A0000}"/>
    <cellStyle name="Standard 2 8 4 4" xfId="2851" xr:uid="{00000000-0005-0000-0000-0000830A0000}"/>
    <cellStyle name="Standard 2 8 5" xfId="1053" xr:uid="{00000000-0005-0000-0000-0000840A0000}"/>
    <cellStyle name="Standard 2 8 5 2" xfId="2852" xr:uid="{00000000-0005-0000-0000-0000850A0000}"/>
    <cellStyle name="Standard 2 8 5 3" xfId="2853" xr:uid="{00000000-0005-0000-0000-0000860A0000}"/>
    <cellStyle name="Standard 2 8 6" xfId="1054" xr:uid="{00000000-0005-0000-0000-0000870A0000}"/>
    <cellStyle name="Standard 2 8 6 2" xfId="2854" xr:uid="{00000000-0005-0000-0000-0000880A0000}"/>
    <cellStyle name="Standard 2 8 7" xfId="1055" xr:uid="{00000000-0005-0000-0000-0000890A0000}"/>
    <cellStyle name="Standard 2 8 7 2" xfId="2855" xr:uid="{00000000-0005-0000-0000-00008A0A0000}"/>
    <cellStyle name="Standard 2 8 8" xfId="2856" xr:uid="{00000000-0005-0000-0000-00008B0A0000}"/>
    <cellStyle name="Standard 2 8 9" xfId="2857" xr:uid="{00000000-0005-0000-0000-00008C0A0000}"/>
    <cellStyle name="Standard 2 9" xfId="1056" xr:uid="{00000000-0005-0000-0000-00008D0A0000}"/>
    <cellStyle name="Standard 2 9 2" xfId="1057" xr:uid="{00000000-0005-0000-0000-00008E0A0000}"/>
    <cellStyle name="Standard 2 9 2 2" xfId="1058" xr:uid="{00000000-0005-0000-0000-00008F0A0000}"/>
    <cellStyle name="Standard 2 9 2 2 2" xfId="1059" xr:uid="{00000000-0005-0000-0000-0000900A0000}"/>
    <cellStyle name="Standard 2 9 2 2 2 2" xfId="2858" xr:uid="{00000000-0005-0000-0000-0000910A0000}"/>
    <cellStyle name="Standard 2 9 2 2 3" xfId="2859" xr:uid="{00000000-0005-0000-0000-0000920A0000}"/>
    <cellStyle name="Standard 2 9 2 2 4" xfId="2860" xr:uid="{00000000-0005-0000-0000-0000930A0000}"/>
    <cellStyle name="Standard 2 9 2 3" xfId="1060" xr:uid="{00000000-0005-0000-0000-0000940A0000}"/>
    <cellStyle name="Standard 2 9 2 3 2" xfId="2861" xr:uid="{00000000-0005-0000-0000-0000950A0000}"/>
    <cellStyle name="Standard 2 9 2 3 3" xfId="2862" xr:uid="{00000000-0005-0000-0000-0000960A0000}"/>
    <cellStyle name="Standard 2 9 2 4" xfId="1061" xr:uid="{00000000-0005-0000-0000-0000970A0000}"/>
    <cellStyle name="Standard 2 9 2 4 2" xfId="2863" xr:uid="{00000000-0005-0000-0000-0000980A0000}"/>
    <cellStyle name="Standard 2 9 2 5" xfId="2864" xr:uid="{00000000-0005-0000-0000-0000990A0000}"/>
    <cellStyle name="Standard 2 9 2 6" xfId="2865" xr:uid="{00000000-0005-0000-0000-00009A0A0000}"/>
    <cellStyle name="Standard 2 9 3" xfId="1062" xr:uid="{00000000-0005-0000-0000-00009B0A0000}"/>
    <cellStyle name="Standard 2 9 3 2" xfId="1063" xr:uid="{00000000-0005-0000-0000-00009C0A0000}"/>
    <cellStyle name="Standard 2 9 3 2 2" xfId="2866" xr:uid="{00000000-0005-0000-0000-00009D0A0000}"/>
    <cellStyle name="Standard 2 9 3 2 3" xfId="2867" xr:uid="{00000000-0005-0000-0000-00009E0A0000}"/>
    <cellStyle name="Standard 2 9 3 3" xfId="1064" xr:uid="{00000000-0005-0000-0000-00009F0A0000}"/>
    <cellStyle name="Standard 2 9 3 3 2" xfId="2868" xr:uid="{00000000-0005-0000-0000-0000A00A0000}"/>
    <cellStyle name="Standard 2 9 3 4" xfId="2869" xr:uid="{00000000-0005-0000-0000-0000A10A0000}"/>
    <cellStyle name="Standard 2 9 3 5" xfId="2870" xr:uid="{00000000-0005-0000-0000-0000A20A0000}"/>
    <cellStyle name="Standard 2 9 4" xfId="1065" xr:uid="{00000000-0005-0000-0000-0000A30A0000}"/>
    <cellStyle name="Standard 2 9 4 2" xfId="1066" xr:uid="{00000000-0005-0000-0000-0000A40A0000}"/>
    <cellStyle name="Standard 2 9 4 2 2" xfId="2871" xr:uid="{00000000-0005-0000-0000-0000A50A0000}"/>
    <cellStyle name="Standard 2 9 4 3" xfId="2872" xr:uid="{00000000-0005-0000-0000-0000A60A0000}"/>
    <cellStyle name="Standard 2 9 4 4" xfId="2873" xr:uid="{00000000-0005-0000-0000-0000A70A0000}"/>
    <cellStyle name="Standard 2 9 5" xfId="1067" xr:uid="{00000000-0005-0000-0000-0000A80A0000}"/>
    <cellStyle name="Standard 2 9 5 2" xfId="2874" xr:uid="{00000000-0005-0000-0000-0000A90A0000}"/>
    <cellStyle name="Standard 2 9 5 3" xfId="2875" xr:uid="{00000000-0005-0000-0000-0000AA0A0000}"/>
    <cellStyle name="Standard 2 9 6" xfId="1068" xr:uid="{00000000-0005-0000-0000-0000AB0A0000}"/>
    <cellStyle name="Standard 2 9 6 2" xfId="2876" xr:uid="{00000000-0005-0000-0000-0000AC0A0000}"/>
    <cellStyle name="Standard 2 9 7" xfId="1069" xr:uid="{00000000-0005-0000-0000-0000AD0A0000}"/>
    <cellStyle name="Standard 2 9 7 2" xfId="2877" xr:uid="{00000000-0005-0000-0000-0000AE0A0000}"/>
    <cellStyle name="Standard 2 9 8" xfId="2878" xr:uid="{00000000-0005-0000-0000-0000AF0A0000}"/>
    <cellStyle name="Standard 2 9 9" xfId="2879" xr:uid="{00000000-0005-0000-0000-0000B00A0000}"/>
    <cellStyle name="Standard 3" xfId="3" xr:uid="{00000000-0005-0000-0000-0000B10A0000}"/>
    <cellStyle name="Standard 3 2" xfId="1070" xr:uid="{00000000-0005-0000-0000-0000B20A0000}"/>
    <cellStyle name="Standard 3 3" xfId="3101" xr:uid="{DA8997F6-32D2-4FCF-B037-FAD449EF6240}"/>
    <cellStyle name="Standard 4" xfId="1071" xr:uid="{00000000-0005-0000-0000-0000B30A0000}"/>
    <cellStyle name="Standard 4 10" xfId="1072" xr:uid="{00000000-0005-0000-0000-0000B40A0000}"/>
    <cellStyle name="Standard 4 10 2" xfId="2880" xr:uid="{00000000-0005-0000-0000-0000B50A0000}"/>
    <cellStyle name="Standard 4 11" xfId="2881" xr:uid="{00000000-0005-0000-0000-0000B60A0000}"/>
    <cellStyle name="Standard 4 12" xfId="2882" xr:uid="{00000000-0005-0000-0000-0000B70A0000}"/>
    <cellStyle name="Standard 4 2" xfId="1073" xr:uid="{00000000-0005-0000-0000-0000B80A0000}"/>
    <cellStyle name="Standard 4 2 2" xfId="1074" xr:uid="{00000000-0005-0000-0000-0000B90A0000}"/>
    <cellStyle name="Standard 4 2 2 2" xfId="1075" xr:uid="{00000000-0005-0000-0000-0000BA0A0000}"/>
    <cellStyle name="Standard 4 2 2 2 2" xfId="1076" xr:uid="{00000000-0005-0000-0000-0000BB0A0000}"/>
    <cellStyle name="Standard 4 2 2 2 2 2" xfId="2883" xr:uid="{00000000-0005-0000-0000-0000BC0A0000}"/>
    <cellStyle name="Standard 4 2 2 2 3" xfId="2884" xr:uid="{00000000-0005-0000-0000-0000BD0A0000}"/>
    <cellStyle name="Standard 4 2 2 2 4" xfId="2885" xr:uid="{00000000-0005-0000-0000-0000BE0A0000}"/>
    <cellStyle name="Standard 4 2 2 3" xfId="1077" xr:uid="{00000000-0005-0000-0000-0000BF0A0000}"/>
    <cellStyle name="Standard 4 2 2 3 2" xfId="2886" xr:uid="{00000000-0005-0000-0000-0000C00A0000}"/>
    <cellStyle name="Standard 4 2 2 3 3" xfId="2887" xr:uid="{00000000-0005-0000-0000-0000C10A0000}"/>
    <cellStyle name="Standard 4 2 2 4" xfId="1078" xr:uid="{00000000-0005-0000-0000-0000C20A0000}"/>
    <cellStyle name="Standard 4 2 2 4 2" xfId="2888" xr:uid="{00000000-0005-0000-0000-0000C30A0000}"/>
    <cellStyle name="Standard 4 2 2 5" xfId="2889" xr:uid="{00000000-0005-0000-0000-0000C40A0000}"/>
    <cellStyle name="Standard 4 2 2 6" xfId="2890" xr:uid="{00000000-0005-0000-0000-0000C50A0000}"/>
    <cellStyle name="Standard 4 2 3" xfId="1079" xr:uid="{00000000-0005-0000-0000-0000C60A0000}"/>
    <cellStyle name="Standard 4 2 3 2" xfId="1080" xr:uid="{00000000-0005-0000-0000-0000C70A0000}"/>
    <cellStyle name="Standard 4 2 3 2 2" xfId="2891" xr:uid="{00000000-0005-0000-0000-0000C80A0000}"/>
    <cellStyle name="Standard 4 2 3 2 3" xfId="2892" xr:uid="{00000000-0005-0000-0000-0000C90A0000}"/>
    <cellStyle name="Standard 4 2 3 3" xfId="1081" xr:uid="{00000000-0005-0000-0000-0000CA0A0000}"/>
    <cellStyle name="Standard 4 2 3 3 2" xfId="2893" xr:uid="{00000000-0005-0000-0000-0000CB0A0000}"/>
    <cellStyle name="Standard 4 2 3 4" xfId="2894" xr:uid="{00000000-0005-0000-0000-0000CC0A0000}"/>
    <cellStyle name="Standard 4 2 3 5" xfId="2895" xr:uid="{00000000-0005-0000-0000-0000CD0A0000}"/>
    <cellStyle name="Standard 4 2 4" xfId="1082" xr:uid="{00000000-0005-0000-0000-0000CE0A0000}"/>
    <cellStyle name="Standard 4 2 4 2" xfId="1083" xr:uid="{00000000-0005-0000-0000-0000CF0A0000}"/>
    <cellStyle name="Standard 4 2 4 2 2" xfId="2896" xr:uid="{00000000-0005-0000-0000-0000D00A0000}"/>
    <cellStyle name="Standard 4 2 4 3" xfId="2897" xr:uid="{00000000-0005-0000-0000-0000D10A0000}"/>
    <cellStyle name="Standard 4 2 4 4" xfId="2898" xr:uid="{00000000-0005-0000-0000-0000D20A0000}"/>
    <cellStyle name="Standard 4 2 5" xfId="1084" xr:uid="{00000000-0005-0000-0000-0000D30A0000}"/>
    <cellStyle name="Standard 4 2 5 2" xfId="2899" xr:uid="{00000000-0005-0000-0000-0000D40A0000}"/>
    <cellStyle name="Standard 4 2 5 3" xfId="2900" xr:uid="{00000000-0005-0000-0000-0000D50A0000}"/>
    <cellStyle name="Standard 4 2 6" xfId="1085" xr:uid="{00000000-0005-0000-0000-0000D60A0000}"/>
    <cellStyle name="Standard 4 2 6 2" xfId="2901" xr:uid="{00000000-0005-0000-0000-0000D70A0000}"/>
    <cellStyle name="Standard 4 2 7" xfId="1086" xr:uid="{00000000-0005-0000-0000-0000D80A0000}"/>
    <cellStyle name="Standard 4 2 7 2" xfId="2902" xr:uid="{00000000-0005-0000-0000-0000D90A0000}"/>
    <cellStyle name="Standard 4 2 8" xfId="2903" xr:uid="{00000000-0005-0000-0000-0000DA0A0000}"/>
    <cellStyle name="Standard 4 2 9" xfId="2904" xr:uid="{00000000-0005-0000-0000-0000DB0A0000}"/>
    <cellStyle name="Standard 4 3" xfId="1087" xr:uid="{00000000-0005-0000-0000-0000DC0A0000}"/>
    <cellStyle name="Standard 4 3 2" xfId="1088" xr:uid="{00000000-0005-0000-0000-0000DD0A0000}"/>
    <cellStyle name="Standard 4 3 2 2" xfId="1089" xr:uid="{00000000-0005-0000-0000-0000DE0A0000}"/>
    <cellStyle name="Standard 4 3 2 2 2" xfId="1090" xr:uid="{00000000-0005-0000-0000-0000DF0A0000}"/>
    <cellStyle name="Standard 4 3 2 2 2 2" xfId="2905" xr:uid="{00000000-0005-0000-0000-0000E00A0000}"/>
    <cellStyle name="Standard 4 3 2 2 3" xfId="2906" xr:uid="{00000000-0005-0000-0000-0000E10A0000}"/>
    <cellStyle name="Standard 4 3 2 2 4" xfId="2907" xr:uid="{00000000-0005-0000-0000-0000E20A0000}"/>
    <cellStyle name="Standard 4 3 2 3" xfId="1091" xr:uid="{00000000-0005-0000-0000-0000E30A0000}"/>
    <cellStyle name="Standard 4 3 2 3 2" xfId="2908" xr:uid="{00000000-0005-0000-0000-0000E40A0000}"/>
    <cellStyle name="Standard 4 3 2 3 3" xfId="2909" xr:uid="{00000000-0005-0000-0000-0000E50A0000}"/>
    <cellStyle name="Standard 4 3 2 4" xfId="1092" xr:uid="{00000000-0005-0000-0000-0000E60A0000}"/>
    <cellStyle name="Standard 4 3 2 4 2" xfId="2910" xr:uid="{00000000-0005-0000-0000-0000E70A0000}"/>
    <cellStyle name="Standard 4 3 2 5" xfId="2911" xr:uid="{00000000-0005-0000-0000-0000E80A0000}"/>
    <cellStyle name="Standard 4 3 2 6" xfId="2912" xr:uid="{00000000-0005-0000-0000-0000E90A0000}"/>
    <cellStyle name="Standard 4 3 3" xfId="1093" xr:uid="{00000000-0005-0000-0000-0000EA0A0000}"/>
    <cellStyle name="Standard 4 3 3 2" xfId="1094" xr:uid="{00000000-0005-0000-0000-0000EB0A0000}"/>
    <cellStyle name="Standard 4 3 3 2 2" xfId="2913" xr:uid="{00000000-0005-0000-0000-0000EC0A0000}"/>
    <cellStyle name="Standard 4 3 3 2 3" xfId="2914" xr:uid="{00000000-0005-0000-0000-0000ED0A0000}"/>
    <cellStyle name="Standard 4 3 3 3" xfId="1095" xr:uid="{00000000-0005-0000-0000-0000EE0A0000}"/>
    <cellStyle name="Standard 4 3 3 3 2" xfId="2915" xr:uid="{00000000-0005-0000-0000-0000EF0A0000}"/>
    <cellStyle name="Standard 4 3 3 4" xfId="2916" xr:uid="{00000000-0005-0000-0000-0000F00A0000}"/>
    <cellStyle name="Standard 4 3 3 5" xfId="2917" xr:uid="{00000000-0005-0000-0000-0000F10A0000}"/>
    <cellStyle name="Standard 4 3 4" xfId="1096" xr:uid="{00000000-0005-0000-0000-0000F20A0000}"/>
    <cellStyle name="Standard 4 3 4 2" xfId="1097" xr:uid="{00000000-0005-0000-0000-0000F30A0000}"/>
    <cellStyle name="Standard 4 3 4 2 2" xfId="2918" xr:uid="{00000000-0005-0000-0000-0000F40A0000}"/>
    <cellStyle name="Standard 4 3 4 3" xfId="2919" xr:uid="{00000000-0005-0000-0000-0000F50A0000}"/>
    <cellStyle name="Standard 4 3 4 4" xfId="2920" xr:uid="{00000000-0005-0000-0000-0000F60A0000}"/>
    <cellStyle name="Standard 4 3 5" xfId="1098" xr:uid="{00000000-0005-0000-0000-0000F70A0000}"/>
    <cellStyle name="Standard 4 3 5 2" xfId="2921" xr:uid="{00000000-0005-0000-0000-0000F80A0000}"/>
    <cellStyle name="Standard 4 3 5 3" xfId="2922" xr:uid="{00000000-0005-0000-0000-0000F90A0000}"/>
    <cellStyle name="Standard 4 3 6" xfId="1099" xr:uid="{00000000-0005-0000-0000-0000FA0A0000}"/>
    <cellStyle name="Standard 4 3 6 2" xfId="2923" xr:uid="{00000000-0005-0000-0000-0000FB0A0000}"/>
    <cellStyle name="Standard 4 3 7" xfId="1100" xr:uid="{00000000-0005-0000-0000-0000FC0A0000}"/>
    <cellStyle name="Standard 4 3 7 2" xfId="2924" xr:uid="{00000000-0005-0000-0000-0000FD0A0000}"/>
    <cellStyle name="Standard 4 3 8" xfId="2925" xr:uid="{00000000-0005-0000-0000-0000FE0A0000}"/>
    <cellStyle name="Standard 4 3 9" xfId="2926" xr:uid="{00000000-0005-0000-0000-0000FF0A0000}"/>
    <cellStyle name="Standard 4 4" xfId="1101" xr:uid="{00000000-0005-0000-0000-0000000B0000}"/>
    <cellStyle name="Standard 4 4 2" xfId="1102" xr:uid="{00000000-0005-0000-0000-0000010B0000}"/>
    <cellStyle name="Standard 4 4 2 2" xfId="1103" xr:uid="{00000000-0005-0000-0000-0000020B0000}"/>
    <cellStyle name="Standard 4 4 2 2 2" xfId="2927" xr:uid="{00000000-0005-0000-0000-0000030B0000}"/>
    <cellStyle name="Standard 4 4 2 2 3" xfId="2928" xr:uid="{00000000-0005-0000-0000-0000040B0000}"/>
    <cellStyle name="Standard 4 4 2 3" xfId="1104" xr:uid="{00000000-0005-0000-0000-0000050B0000}"/>
    <cellStyle name="Standard 4 4 2 3 2" xfId="2929" xr:uid="{00000000-0005-0000-0000-0000060B0000}"/>
    <cellStyle name="Standard 4 4 2 4" xfId="2930" xr:uid="{00000000-0005-0000-0000-0000070B0000}"/>
    <cellStyle name="Standard 4 4 2 5" xfId="2931" xr:uid="{00000000-0005-0000-0000-0000080B0000}"/>
    <cellStyle name="Standard 4 4 3" xfId="1105" xr:uid="{00000000-0005-0000-0000-0000090B0000}"/>
    <cellStyle name="Standard 4 4 3 2" xfId="1106" xr:uid="{00000000-0005-0000-0000-00000A0B0000}"/>
    <cellStyle name="Standard 4 4 3 2 2" xfId="2932" xr:uid="{00000000-0005-0000-0000-00000B0B0000}"/>
    <cellStyle name="Standard 4 4 3 3" xfId="2933" xr:uid="{00000000-0005-0000-0000-00000C0B0000}"/>
    <cellStyle name="Standard 4 4 3 4" xfId="2934" xr:uid="{00000000-0005-0000-0000-00000D0B0000}"/>
    <cellStyle name="Standard 4 4 4" xfId="1107" xr:uid="{00000000-0005-0000-0000-00000E0B0000}"/>
    <cellStyle name="Standard 4 4 4 2" xfId="2935" xr:uid="{00000000-0005-0000-0000-00000F0B0000}"/>
    <cellStyle name="Standard 4 4 4 3" xfId="2936" xr:uid="{00000000-0005-0000-0000-0000100B0000}"/>
    <cellStyle name="Standard 4 4 5" xfId="1108" xr:uid="{00000000-0005-0000-0000-0000110B0000}"/>
    <cellStyle name="Standard 4 4 5 2" xfId="2937" xr:uid="{00000000-0005-0000-0000-0000120B0000}"/>
    <cellStyle name="Standard 4 4 6" xfId="2938" xr:uid="{00000000-0005-0000-0000-0000130B0000}"/>
    <cellStyle name="Standard 4 4 7" xfId="2939" xr:uid="{00000000-0005-0000-0000-0000140B0000}"/>
    <cellStyle name="Standard 4 5" xfId="1109" xr:uid="{00000000-0005-0000-0000-0000150B0000}"/>
    <cellStyle name="Standard 4 5 2" xfId="1110" xr:uid="{00000000-0005-0000-0000-0000160B0000}"/>
    <cellStyle name="Standard 4 5 2 2" xfId="1111" xr:uid="{00000000-0005-0000-0000-0000170B0000}"/>
    <cellStyle name="Standard 4 5 2 2 2" xfId="2940" xr:uid="{00000000-0005-0000-0000-0000180B0000}"/>
    <cellStyle name="Standard 4 5 2 2 3" xfId="2941" xr:uid="{00000000-0005-0000-0000-0000190B0000}"/>
    <cellStyle name="Standard 4 5 2 3" xfId="1112" xr:uid="{00000000-0005-0000-0000-00001A0B0000}"/>
    <cellStyle name="Standard 4 5 2 3 2" xfId="2942" xr:uid="{00000000-0005-0000-0000-00001B0B0000}"/>
    <cellStyle name="Standard 4 5 2 4" xfId="2943" xr:uid="{00000000-0005-0000-0000-00001C0B0000}"/>
    <cellStyle name="Standard 4 5 2 5" xfId="2944" xr:uid="{00000000-0005-0000-0000-00001D0B0000}"/>
    <cellStyle name="Standard 4 5 3" xfId="1113" xr:uid="{00000000-0005-0000-0000-00001E0B0000}"/>
    <cellStyle name="Standard 4 5 3 2" xfId="1114" xr:uid="{00000000-0005-0000-0000-00001F0B0000}"/>
    <cellStyle name="Standard 4 5 3 2 2" xfId="2945" xr:uid="{00000000-0005-0000-0000-0000200B0000}"/>
    <cellStyle name="Standard 4 5 3 3" xfId="2946" xr:uid="{00000000-0005-0000-0000-0000210B0000}"/>
    <cellStyle name="Standard 4 5 3 4" xfId="2947" xr:uid="{00000000-0005-0000-0000-0000220B0000}"/>
    <cellStyle name="Standard 4 5 4" xfId="1115" xr:uid="{00000000-0005-0000-0000-0000230B0000}"/>
    <cellStyle name="Standard 4 5 4 2" xfId="2948" xr:uid="{00000000-0005-0000-0000-0000240B0000}"/>
    <cellStyle name="Standard 4 5 4 3" xfId="2949" xr:uid="{00000000-0005-0000-0000-0000250B0000}"/>
    <cellStyle name="Standard 4 5 5" xfId="1116" xr:uid="{00000000-0005-0000-0000-0000260B0000}"/>
    <cellStyle name="Standard 4 5 5 2" xfId="2950" xr:uid="{00000000-0005-0000-0000-0000270B0000}"/>
    <cellStyle name="Standard 4 5 6" xfId="2951" xr:uid="{00000000-0005-0000-0000-0000280B0000}"/>
    <cellStyle name="Standard 4 5 7" xfId="2952" xr:uid="{00000000-0005-0000-0000-0000290B0000}"/>
    <cellStyle name="Standard 4 6" xfId="1117" xr:uid="{00000000-0005-0000-0000-00002A0B0000}"/>
    <cellStyle name="Standard 4 6 2" xfId="1118" xr:uid="{00000000-0005-0000-0000-00002B0B0000}"/>
    <cellStyle name="Standard 4 6 2 2" xfId="2953" xr:uid="{00000000-0005-0000-0000-00002C0B0000}"/>
    <cellStyle name="Standard 4 6 2 3" xfId="2954" xr:uid="{00000000-0005-0000-0000-00002D0B0000}"/>
    <cellStyle name="Standard 4 6 3" xfId="1119" xr:uid="{00000000-0005-0000-0000-00002E0B0000}"/>
    <cellStyle name="Standard 4 6 3 2" xfId="2955" xr:uid="{00000000-0005-0000-0000-00002F0B0000}"/>
    <cellStyle name="Standard 4 6 4" xfId="2956" xr:uid="{00000000-0005-0000-0000-0000300B0000}"/>
    <cellStyle name="Standard 4 6 5" xfId="2957" xr:uid="{00000000-0005-0000-0000-0000310B0000}"/>
    <cellStyle name="Standard 4 7" xfId="1120" xr:uid="{00000000-0005-0000-0000-0000320B0000}"/>
    <cellStyle name="Standard 4 7 2" xfId="1121" xr:uid="{00000000-0005-0000-0000-0000330B0000}"/>
    <cellStyle name="Standard 4 7 2 2" xfId="2958" xr:uid="{00000000-0005-0000-0000-0000340B0000}"/>
    <cellStyle name="Standard 4 7 3" xfId="2959" xr:uid="{00000000-0005-0000-0000-0000350B0000}"/>
    <cellStyle name="Standard 4 7 4" xfId="2960" xr:uid="{00000000-0005-0000-0000-0000360B0000}"/>
    <cellStyle name="Standard 4 8" xfId="1122" xr:uid="{00000000-0005-0000-0000-0000370B0000}"/>
    <cellStyle name="Standard 4 8 2" xfId="2961" xr:uid="{00000000-0005-0000-0000-0000380B0000}"/>
    <cellStyle name="Standard 4 8 3" xfId="2962" xr:uid="{00000000-0005-0000-0000-0000390B0000}"/>
    <cellStyle name="Standard 4 9" xfId="1123" xr:uid="{00000000-0005-0000-0000-00003A0B0000}"/>
    <cellStyle name="Standard 4 9 2" xfId="2963" xr:uid="{00000000-0005-0000-0000-00003B0B0000}"/>
    <cellStyle name="Standard 5" xfId="1124" xr:uid="{00000000-0005-0000-0000-00003C0B0000}"/>
    <cellStyle name="Standard 5 10" xfId="2964" xr:uid="{00000000-0005-0000-0000-00003D0B0000}"/>
    <cellStyle name="Standard 5 2" xfId="1125" xr:uid="{00000000-0005-0000-0000-00003E0B0000}"/>
    <cellStyle name="Standard 5 2 2" xfId="1126" xr:uid="{00000000-0005-0000-0000-00003F0B0000}"/>
    <cellStyle name="Standard 5 2 2 2" xfId="1127" xr:uid="{00000000-0005-0000-0000-0000400B0000}"/>
    <cellStyle name="Standard 5 2 2 2 2" xfId="1128" xr:uid="{00000000-0005-0000-0000-0000410B0000}"/>
    <cellStyle name="Standard 5 2 2 2 2 2" xfId="2965" xr:uid="{00000000-0005-0000-0000-0000420B0000}"/>
    <cellStyle name="Standard 5 2 2 2 3" xfId="2966" xr:uid="{00000000-0005-0000-0000-0000430B0000}"/>
    <cellStyle name="Standard 5 2 2 2 4" xfId="2967" xr:uid="{00000000-0005-0000-0000-0000440B0000}"/>
    <cellStyle name="Standard 5 2 2 3" xfId="1129" xr:uid="{00000000-0005-0000-0000-0000450B0000}"/>
    <cellStyle name="Standard 5 2 2 3 2" xfId="2968" xr:uid="{00000000-0005-0000-0000-0000460B0000}"/>
    <cellStyle name="Standard 5 2 2 3 3" xfId="2969" xr:uid="{00000000-0005-0000-0000-0000470B0000}"/>
    <cellStyle name="Standard 5 2 2 4" xfId="1130" xr:uid="{00000000-0005-0000-0000-0000480B0000}"/>
    <cellStyle name="Standard 5 2 2 4 2" xfId="2970" xr:uid="{00000000-0005-0000-0000-0000490B0000}"/>
    <cellStyle name="Standard 5 2 2 5" xfId="2971" xr:uid="{00000000-0005-0000-0000-00004A0B0000}"/>
    <cellStyle name="Standard 5 2 2 6" xfId="2972" xr:uid="{00000000-0005-0000-0000-00004B0B0000}"/>
    <cellStyle name="Standard 5 2 3" xfId="1131" xr:uid="{00000000-0005-0000-0000-00004C0B0000}"/>
    <cellStyle name="Standard 5 2 3 2" xfId="1132" xr:uid="{00000000-0005-0000-0000-00004D0B0000}"/>
    <cellStyle name="Standard 5 2 3 2 2" xfId="2973" xr:uid="{00000000-0005-0000-0000-00004E0B0000}"/>
    <cellStyle name="Standard 5 2 3 2 3" xfId="2974" xr:uid="{00000000-0005-0000-0000-00004F0B0000}"/>
    <cellStyle name="Standard 5 2 3 3" xfId="1133" xr:uid="{00000000-0005-0000-0000-0000500B0000}"/>
    <cellStyle name="Standard 5 2 3 3 2" xfId="2975" xr:uid="{00000000-0005-0000-0000-0000510B0000}"/>
    <cellStyle name="Standard 5 2 3 4" xfId="2976" xr:uid="{00000000-0005-0000-0000-0000520B0000}"/>
    <cellStyle name="Standard 5 2 3 5" xfId="2977" xr:uid="{00000000-0005-0000-0000-0000530B0000}"/>
    <cellStyle name="Standard 5 2 4" xfId="1134" xr:uid="{00000000-0005-0000-0000-0000540B0000}"/>
    <cellStyle name="Standard 5 2 4 2" xfId="1135" xr:uid="{00000000-0005-0000-0000-0000550B0000}"/>
    <cellStyle name="Standard 5 2 4 2 2" xfId="2978" xr:uid="{00000000-0005-0000-0000-0000560B0000}"/>
    <cellStyle name="Standard 5 2 4 3" xfId="2979" xr:uid="{00000000-0005-0000-0000-0000570B0000}"/>
    <cellStyle name="Standard 5 2 4 4" xfId="2980" xr:uid="{00000000-0005-0000-0000-0000580B0000}"/>
    <cellStyle name="Standard 5 2 5" xfId="1136" xr:uid="{00000000-0005-0000-0000-0000590B0000}"/>
    <cellStyle name="Standard 5 2 5 2" xfId="2981" xr:uid="{00000000-0005-0000-0000-00005A0B0000}"/>
    <cellStyle name="Standard 5 2 5 3" xfId="2982" xr:uid="{00000000-0005-0000-0000-00005B0B0000}"/>
    <cellStyle name="Standard 5 2 6" xfId="1137" xr:uid="{00000000-0005-0000-0000-00005C0B0000}"/>
    <cellStyle name="Standard 5 2 6 2" xfId="2983" xr:uid="{00000000-0005-0000-0000-00005D0B0000}"/>
    <cellStyle name="Standard 5 2 7" xfId="1138" xr:uid="{00000000-0005-0000-0000-00005E0B0000}"/>
    <cellStyle name="Standard 5 2 7 2" xfId="2984" xr:uid="{00000000-0005-0000-0000-00005F0B0000}"/>
    <cellStyle name="Standard 5 2 8" xfId="2985" xr:uid="{00000000-0005-0000-0000-0000600B0000}"/>
    <cellStyle name="Standard 5 2 9" xfId="2986" xr:uid="{00000000-0005-0000-0000-0000610B0000}"/>
    <cellStyle name="Standard 5 3" xfId="1139" xr:uid="{00000000-0005-0000-0000-0000620B0000}"/>
    <cellStyle name="Standard 5 3 2" xfId="1140" xr:uid="{00000000-0005-0000-0000-0000630B0000}"/>
    <cellStyle name="Standard 5 3 2 2" xfId="1141" xr:uid="{00000000-0005-0000-0000-0000640B0000}"/>
    <cellStyle name="Standard 5 3 2 2 2" xfId="2987" xr:uid="{00000000-0005-0000-0000-0000650B0000}"/>
    <cellStyle name="Standard 5 3 2 3" xfId="2988" xr:uid="{00000000-0005-0000-0000-0000660B0000}"/>
    <cellStyle name="Standard 5 3 2 4" xfId="2989" xr:uid="{00000000-0005-0000-0000-0000670B0000}"/>
    <cellStyle name="Standard 5 3 3" xfId="1142" xr:uid="{00000000-0005-0000-0000-0000680B0000}"/>
    <cellStyle name="Standard 5 3 3 2" xfId="2990" xr:uid="{00000000-0005-0000-0000-0000690B0000}"/>
    <cellStyle name="Standard 5 3 3 3" xfId="2991" xr:uid="{00000000-0005-0000-0000-00006A0B0000}"/>
    <cellStyle name="Standard 5 3 4" xfId="1143" xr:uid="{00000000-0005-0000-0000-00006B0B0000}"/>
    <cellStyle name="Standard 5 3 4 2" xfId="2992" xr:uid="{00000000-0005-0000-0000-00006C0B0000}"/>
    <cellStyle name="Standard 5 3 5" xfId="2993" xr:uid="{00000000-0005-0000-0000-00006D0B0000}"/>
    <cellStyle name="Standard 5 3 6" xfId="2994" xr:uid="{00000000-0005-0000-0000-00006E0B0000}"/>
    <cellStyle name="Standard 5 4" xfId="1144" xr:uid="{00000000-0005-0000-0000-00006F0B0000}"/>
    <cellStyle name="Standard 5 4 2" xfId="1145" xr:uid="{00000000-0005-0000-0000-0000700B0000}"/>
    <cellStyle name="Standard 5 4 2 2" xfId="2995" xr:uid="{00000000-0005-0000-0000-0000710B0000}"/>
    <cellStyle name="Standard 5 4 2 3" xfId="2996" xr:uid="{00000000-0005-0000-0000-0000720B0000}"/>
    <cellStyle name="Standard 5 4 3" xfId="1146" xr:uid="{00000000-0005-0000-0000-0000730B0000}"/>
    <cellStyle name="Standard 5 4 3 2" xfId="2997" xr:uid="{00000000-0005-0000-0000-0000740B0000}"/>
    <cellStyle name="Standard 5 4 4" xfId="2998" xr:uid="{00000000-0005-0000-0000-0000750B0000}"/>
    <cellStyle name="Standard 5 4 5" xfId="2999" xr:uid="{00000000-0005-0000-0000-0000760B0000}"/>
    <cellStyle name="Standard 5 5" xfId="1147" xr:uid="{00000000-0005-0000-0000-0000770B0000}"/>
    <cellStyle name="Standard 5 5 2" xfId="1148" xr:uid="{00000000-0005-0000-0000-0000780B0000}"/>
    <cellStyle name="Standard 5 5 2 2" xfId="3000" xr:uid="{00000000-0005-0000-0000-0000790B0000}"/>
    <cellStyle name="Standard 5 5 3" xfId="3001" xr:uid="{00000000-0005-0000-0000-00007A0B0000}"/>
    <cellStyle name="Standard 5 5 4" xfId="3002" xr:uid="{00000000-0005-0000-0000-00007B0B0000}"/>
    <cellStyle name="Standard 5 6" xfId="1149" xr:uid="{00000000-0005-0000-0000-00007C0B0000}"/>
    <cellStyle name="Standard 5 6 2" xfId="3003" xr:uid="{00000000-0005-0000-0000-00007D0B0000}"/>
    <cellStyle name="Standard 5 6 3" xfId="3004" xr:uid="{00000000-0005-0000-0000-00007E0B0000}"/>
    <cellStyle name="Standard 5 7" xfId="1150" xr:uid="{00000000-0005-0000-0000-00007F0B0000}"/>
    <cellStyle name="Standard 5 7 2" xfId="3005" xr:uid="{00000000-0005-0000-0000-0000800B0000}"/>
    <cellStyle name="Standard 5 8" xfId="1151" xr:uid="{00000000-0005-0000-0000-0000810B0000}"/>
    <cellStyle name="Standard 5 8 2" xfId="3006" xr:uid="{00000000-0005-0000-0000-0000820B0000}"/>
    <cellStyle name="Standard 5 9" xfId="3007" xr:uid="{00000000-0005-0000-0000-0000830B0000}"/>
    <cellStyle name="Standard 6" xfId="1152" xr:uid="{00000000-0005-0000-0000-0000840B0000}"/>
    <cellStyle name="Standard 6 10" xfId="3008" xr:uid="{00000000-0005-0000-0000-0000850B0000}"/>
    <cellStyle name="Standard 6 2" xfId="1153" xr:uid="{00000000-0005-0000-0000-0000860B0000}"/>
    <cellStyle name="Standard 6 2 2" xfId="1154" xr:uid="{00000000-0005-0000-0000-0000870B0000}"/>
    <cellStyle name="Standard 6 2 2 2" xfId="1155" xr:uid="{00000000-0005-0000-0000-0000880B0000}"/>
    <cellStyle name="Standard 6 2 2 2 2" xfId="1156" xr:uid="{00000000-0005-0000-0000-0000890B0000}"/>
    <cellStyle name="Standard 6 2 2 2 2 2" xfId="3009" xr:uid="{00000000-0005-0000-0000-00008A0B0000}"/>
    <cellStyle name="Standard 6 2 2 2 3" xfId="3010" xr:uid="{00000000-0005-0000-0000-00008B0B0000}"/>
    <cellStyle name="Standard 6 2 2 2 4" xfId="3011" xr:uid="{00000000-0005-0000-0000-00008C0B0000}"/>
    <cellStyle name="Standard 6 2 2 3" xfId="1157" xr:uid="{00000000-0005-0000-0000-00008D0B0000}"/>
    <cellStyle name="Standard 6 2 2 3 2" xfId="3012" xr:uid="{00000000-0005-0000-0000-00008E0B0000}"/>
    <cellStyle name="Standard 6 2 2 3 3" xfId="3013" xr:uid="{00000000-0005-0000-0000-00008F0B0000}"/>
    <cellStyle name="Standard 6 2 2 4" xfId="1158" xr:uid="{00000000-0005-0000-0000-0000900B0000}"/>
    <cellStyle name="Standard 6 2 2 4 2" xfId="3014" xr:uid="{00000000-0005-0000-0000-0000910B0000}"/>
    <cellStyle name="Standard 6 2 2 5" xfId="3015" xr:uid="{00000000-0005-0000-0000-0000920B0000}"/>
    <cellStyle name="Standard 6 2 2 6" xfId="3016" xr:uid="{00000000-0005-0000-0000-0000930B0000}"/>
    <cellStyle name="Standard 6 2 3" xfId="1159" xr:uid="{00000000-0005-0000-0000-0000940B0000}"/>
    <cellStyle name="Standard 6 2 3 2" xfId="1160" xr:uid="{00000000-0005-0000-0000-0000950B0000}"/>
    <cellStyle name="Standard 6 2 3 2 2" xfId="3017" xr:uid="{00000000-0005-0000-0000-0000960B0000}"/>
    <cellStyle name="Standard 6 2 3 2 3" xfId="3018" xr:uid="{00000000-0005-0000-0000-0000970B0000}"/>
    <cellStyle name="Standard 6 2 3 3" xfId="1161" xr:uid="{00000000-0005-0000-0000-0000980B0000}"/>
    <cellStyle name="Standard 6 2 3 3 2" xfId="3019" xr:uid="{00000000-0005-0000-0000-0000990B0000}"/>
    <cellStyle name="Standard 6 2 3 4" xfId="3020" xr:uid="{00000000-0005-0000-0000-00009A0B0000}"/>
    <cellStyle name="Standard 6 2 3 5" xfId="3021" xr:uid="{00000000-0005-0000-0000-00009B0B0000}"/>
    <cellStyle name="Standard 6 2 4" xfId="1162" xr:uid="{00000000-0005-0000-0000-00009C0B0000}"/>
    <cellStyle name="Standard 6 2 4 2" xfId="1163" xr:uid="{00000000-0005-0000-0000-00009D0B0000}"/>
    <cellStyle name="Standard 6 2 4 2 2" xfId="3022" xr:uid="{00000000-0005-0000-0000-00009E0B0000}"/>
    <cellStyle name="Standard 6 2 4 3" xfId="3023" xr:uid="{00000000-0005-0000-0000-00009F0B0000}"/>
    <cellStyle name="Standard 6 2 4 4" xfId="3024" xr:uid="{00000000-0005-0000-0000-0000A00B0000}"/>
    <cellStyle name="Standard 6 2 5" xfId="1164" xr:uid="{00000000-0005-0000-0000-0000A10B0000}"/>
    <cellStyle name="Standard 6 2 5 2" xfId="3025" xr:uid="{00000000-0005-0000-0000-0000A20B0000}"/>
    <cellStyle name="Standard 6 2 5 3" xfId="3026" xr:uid="{00000000-0005-0000-0000-0000A30B0000}"/>
    <cellStyle name="Standard 6 2 6" xfId="1165" xr:uid="{00000000-0005-0000-0000-0000A40B0000}"/>
    <cellStyle name="Standard 6 2 6 2" xfId="3027" xr:uid="{00000000-0005-0000-0000-0000A50B0000}"/>
    <cellStyle name="Standard 6 2 7" xfId="1166" xr:uid="{00000000-0005-0000-0000-0000A60B0000}"/>
    <cellStyle name="Standard 6 2 7 2" xfId="3028" xr:uid="{00000000-0005-0000-0000-0000A70B0000}"/>
    <cellStyle name="Standard 6 2 8" xfId="3029" xr:uid="{00000000-0005-0000-0000-0000A80B0000}"/>
    <cellStyle name="Standard 6 2 9" xfId="3030" xr:uid="{00000000-0005-0000-0000-0000A90B0000}"/>
    <cellStyle name="Standard 6 3" xfId="1167" xr:uid="{00000000-0005-0000-0000-0000AA0B0000}"/>
    <cellStyle name="Standard 6 3 2" xfId="1168" xr:uid="{00000000-0005-0000-0000-0000AB0B0000}"/>
    <cellStyle name="Standard 6 3 2 2" xfId="1169" xr:uid="{00000000-0005-0000-0000-0000AC0B0000}"/>
    <cellStyle name="Standard 6 3 2 2 2" xfId="3031" xr:uid="{00000000-0005-0000-0000-0000AD0B0000}"/>
    <cellStyle name="Standard 6 3 2 3" xfId="3032" xr:uid="{00000000-0005-0000-0000-0000AE0B0000}"/>
    <cellStyle name="Standard 6 3 2 4" xfId="3033" xr:uid="{00000000-0005-0000-0000-0000AF0B0000}"/>
    <cellStyle name="Standard 6 3 3" xfId="1170" xr:uid="{00000000-0005-0000-0000-0000B00B0000}"/>
    <cellStyle name="Standard 6 3 3 2" xfId="3034" xr:uid="{00000000-0005-0000-0000-0000B10B0000}"/>
    <cellStyle name="Standard 6 3 3 3" xfId="3035" xr:uid="{00000000-0005-0000-0000-0000B20B0000}"/>
    <cellStyle name="Standard 6 3 4" xfId="1171" xr:uid="{00000000-0005-0000-0000-0000B30B0000}"/>
    <cellStyle name="Standard 6 3 4 2" xfId="3036" xr:uid="{00000000-0005-0000-0000-0000B40B0000}"/>
    <cellStyle name="Standard 6 3 5" xfId="3037" xr:uid="{00000000-0005-0000-0000-0000B50B0000}"/>
    <cellStyle name="Standard 6 3 6" xfId="3038" xr:uid="{00000000-0005-0000-0000-0000B60B0000}"/>
    <cellStyle name="Standard 6 4" xfId="1172" xr:uid="{00000000-0005-0000-0000-0000B70B0000}"/>
    <cellStyle name="Standard 6 4 2" xfId="1173" xr:uid="{00000000-0005-0000-0000-0000B80B0000}"/>
    <cellStyle name="Standard 6 4 2 2" xfId="3039" xr:uid="{00000000-0005-0000-0000-0000B90B0000}"/>
    <cellStyle name="Standard 6 4 2 3" xfId="3040" xr:uid="{00000000-0005-0000-0000-0000BA0B0000}"/>
    <cellStyle name="Standard 6 4 3" xfId="1174" xr:uid="{00000000-0005-0000-0000-0000BB0B0000}"/>
    <cellStyle name="Standard 6 4 3 2" xfId="3041" xr:uid="{00000000-0005-0000-0000-0000BC0B0000}"/>
    <cellStyle name="Standard 6 4 4" xfId="3042" xr:uid="{00000000-0005-0000-0000-0000BD0B0000}"/>
    <cellStyle name="Standard 6 4 5" xfId="3043" xr:uid="{00000000-0005-0000-0000-0000BE0B0000}"/>
    <cellStyle name="Standard 6 5" xfId="1175" xr:uid="{00000000-0005-0000-0000-0000BF0B0000}"/>
    <cellStyle name="Standard 6 5 2" xfId="1176" xr:uid="{00000000-0005-0000-0000-0000C00B0000}"/>
    <cellStyle name="Standard 6 5 2 2" xfId="3044" xr:uid="{00000000-0005-0000-0000-0000C10B0000}"/>
    <cellStyle name="Standard 6 5 3" xfId="3045" xr:uid="{00000000-0005-0000-0000-0000C20B0000}"/>
    <cellStyle name="Standard 6 5 4" xfId="3046" xr:uid="{00000000-0005-0000-0000-0000C30B0000}"/>
    <cellStyle name="Standard 6 6" xfId="1177" xr:uid="{00000000-0005-0000-0000-0000C40B0000}"/>
    <cellStyle name="Standard 6 6 2" xfId="3047" xr:uid="{00000000-0005-0000-0000-0000C50B0000}"/>
    <cellStyle name="Standard 6 6 3" xfId="3048" xr:uid="{00000000-0005-0000-0000-0000C60B0000}"/>
    <cellStyle name="Standard 6 7" xfId="1178" xr:uid="{00000000-0005-0000-0000-0000C70B0000}"/>
    <cellStyle name="Standard 6 7 2" xfId="3049" xr:uid="{00000000-0005-0000-0000-0000C80B0000}"/>
    <cellStyle name="Standard 6 8" xfId="1179" xr:uid="{00000000-0005-0000-0000-0000C90B0000}"/>
    <cellStyle name="Standard 6 8 2" xfId="3050" xr:uid="{00000000-0005-0000-0000-0000CA0B0000}"/>
    <cellStyle name="Standard 6 9" xfId="3051" xr:uid="{00000000-0005-0000-0000-0000CB0B0000}"/>
    <cellStyle name="Standard 7" xfId="1180" xr:uid="{00000000-0005-0000-0000-0000CC0B0000}"/>
    <cellStyle name="Standard 7 10" xfId="3052" xr:uid="{00000000-0005-0000-0000-0000CD0B0000}"/>
    <cellStyle name="Standard 7 2" xfId="1181" xr:uid="{00000000-0005-0000-0000-0000CE0B0000}"/>
    <cellStyle name="Standard 7 3" xfId="1182" xr:uid="{00000000-0005-0000-0000-0000CF0B0000}"/>
    <cellStyle name="Standard 7 4" xfId="1183" xr:uid="{00000000-0005-0000-0000-0000D00B0000}"/>
    <cellStyle name="Standard 7 4 2" xfId="1184" xr:uid="{00000000-0005-0000-0000-0000D10B0000}"/>
    <cellStyle name="Standard 7 4 2 2" xfId="1185" xr:uid="{00000000-0005-0000-0000-0000D20B0000}"/>
    <cellStyle name="Standard 7 4 2 2 2" xfId="3053" xr:uid="{00000000-0005-0000-0000-0000D30B0000}"/>
    <cellStyle name="Standard 7 4 2 3" xfId="3054" xr:uid="{00000000-0005-0000-0000-0000D40B0000}"/>
    <cellStyle name="Standard 7 4 2 4" xfId="3055" xr:uid="{00000000-0005-0000-0000-0000D50B0000}"/>
    <cellStyle name="Standard 7 4 3" xfId="1186" xr:uid="{00000000-0005-0000-0000-0000D60B0000}"/>
    <cellStyle name="Standard 7 4 3 2" xfId="3056" xr:uid="{00000000-0005-0000-0000-0000D70B0000}"/>
    <cellStyle name="Standard 7 4 3 3" xfId="3057" xr:uid="{00000000-0005-0000-0000-0000D80B0000}"/>
    <cellStyle name="Standard 7 4 4" xfId="1187" xr:uid="{00000000-0005-0000-0000-0000D90B0000}"/>
    <cellStyle name="Standard 7 4 4 2" xfId="3058" xr:uid="{00000000-0005-0000-0000-0000DA0B0000}"/>
    <cellStyle name="Standard 7 4 5" xfId="1188" xr:uid="{00000000-0005-0000-0000-0000DB0B0000}"/>
    <cellStyle name="Standard 7 4 5 2" xfId="3059" xr:uid="{00000000-0005-0000-0000-0000DC0B0000}"/>
    <cellStyle name="Standard 7 4 6" xfId="3060" xr:uid="{00000000-0005-0000-0000-0000DD0B0000}"/>
    <cellStyle name="Standard 7 4 7" xfId="3061" xr:uid="{00000000-0005-0000-0000-0000DE0B0000}"/>
    <cellStyle name="Standard 7 5" xfId="1189" xr:uid="{00000000-0005-0000-0000-0000DF0B0000}"/>
    <cellStyle name="Standard 7 5 2" xfId="1190" xr:uid="{00000000-0005-0000-0000-0000E00B0000}"/>
    <cellStyle name="Standard 7 5 2 2" xfId="3062" xr:uid="{00000000-0005-0000-0000-0000E10B0000}"/>
    <cellStyle name="Standard 7 5 2 3" xfId="3063" xr:uid="{00000000-0005-0000-0000-0000E20B0000}"/>
    <cellStyle name="Standard 7 5 3" xfId="1191" xr:uid="{00000000-0005-0000-0000-0000E30B0000}"/>
    <cellStyle name="Standard 7 5 3 2" xfId="3064" xr:uid="{00000000-0005-0000-0000-0000E40B0000}"/>
    <cellStyle name="Standard 7 5 4" xfId="3065" xr:uid="{00000000-0005-0000-0000-0000E50B0000}"/>
    <cellStyle name="Standard 7 5 5" xfId="3066" xr:uid="{00000000-0005-0000-0000-0000E60B0000}"/>
    <cellStyle name="Standard 7 6" xfId="1192" xr:uid="{00000000-0005-0000-0000-0000E70B0000}"/>
    <cellStyle name="Standard 7 6 2" xfId="1193" xr:uid="{00000000-0005-0000-0000-0000E80B0000}"/>
    <cellStyle name="Standard 7 6 2 2" xfId="3067" xr:uid="{00000000-0005-0000-0000-0000E90B0000}"/>
    <cellStyle name="Standard 7 6 3" xfId="3068" xr:uid="{00000000-0005-0000-0000-0000EA0B0000}"/>
    <cellStyle name="Standard 7 6 4" xfId="3069" xr:uid="{00000000-0005-0000-0000-0000EB0B0000}"/>
    <cellStyle name="Standard 7 7" xfId="1194" xr:uid="{00000000-0005-0000-0000-0000EC0B0000}"/>
    <cellStyle name="Standard 7 7 2" xfId="3070" xr:uid="{00000000-0005-0000-0000-0000ED0B0000}"/>
    <cellStyle name="Standard 7 7 3" xfId="3071" xr:uid="{00000000-0005-0000-0000-0000EE0B0000}"/>
    <cellStyle name="Standard 7 8" xfId="1195" xr:uid="{00000000-0005-0000-0000-0000EF0B0000}"/>
    <cellStyle name="Standard 7 8 2" xfId="3072" xr:uid="{00000000-0005-0000-0000-0000F00B0000}"/>
    <cellStyle name="Standard 7 9" xfId="3073" xr:uid="{00000000-0005-0000-0000-0000F10B0000}"/>
    <cellStyle name="Standard 8" xfId="1196" xr:uid="{00000000-0005-0000-0000-0000F20B0000}"/>
    <cellStyle name="Standard 8 2" xfId="1197" xr:uid="{00000000-0005-0000-0000-0000F30B0000}"/>
    <cellStyle name="Standard 8 2 2" xfId="1198" xr:uid="{00000000-0005-0000-0000-0000F40B0000}"/>
    <cellStyle name="Standard 8 2 2 2" xfId="1199" xr:uid="{00000000-0005-0000-0000-0000F50B0000}"/>
    <cellStyle name="Standard 8 2 2 2 2" xfId="3074" xr:uid="{00000000-0005-0000-0000-0000F60B0000}"/>
    <cellStyle name="Standard 8 2 2 3" xfId="3075" xr:uid="{00000000-0005-0000-0000-0000F70B0000}"/>
    <cellStyle name="Standard 8 2 2 4" xfId="3076" xr:uid="{00000000-0005-0000-0000-0000F80B0000}"/>
    <cellStyle name="Standard 8 2 3" xfId="1200" xr:uid="{00000000-0005-0000-0000-0000F90B0000}"/>
    <cellStyle name="Standard 8 2 3 2" xfId="3077" xr:uid="{00000000-0005-0000-0000-0000FA0B0000}"/>
    <cellStyle name="Standard 8 2 3 3" xfId="3078" xr:uid="{00000000-0005-0000-0000-0000FB0B0000}"/>
    <cellStyle name="Standard 8 2 4" xfId="1201" xr:uid="{00000000-0005-0000-0000-0000FC0B0000}"/>
    <cellStyle name="Standard 8 2 4 2" xfId="3079" xr:uid="{00000000-0005-0000-0000-0000FD0B0000}"/>
    <cellStyle name="Standard 8 2 5" xfId="3080" xr:uid="{00000000-0005-0000-0000-0000FE0B0000}"/>
    <cellStyle name="Standard 8 2 6" xfId="3081" xr:uid="{00000000-0005-0000-0000-0000FF0B0000}"/>
    <cellStyle name="Standard 8 3" xfId="1202" xr:uid="{00000000-0005-0000-0000-0000000C0000}"/>
    <cellStyle name="Standard 8 3 2" xfId="1203" xr:uid="{00000000-0005-0000-0000-0000010C0000}"/>
    <cellStyle name="Standard 8 3 2 2" xfId="3082" xr:uid="{00000000-0005-0000-0000-0000020C0000}"/>
    <cellStyle name="Standard 8 3 2 3" xfId="3083" xr:uid="{00000000-0005-0000-0000-0000030C0000}"/>
    <cellStyle name="Standard 8 3 3" xfId="1204" xr:uid="{00000000-0005-0000-0000-0000040C0000}"/>
    <cellStyle name="Standard 8 3 3 2" xfId="3084" xr:uid="{00000000-0005-0000-0000-0000050C0000}"/>
    <cellStyle name="Standard 8 3 4" xfId="3085" xr:uid="{00000000-0005-0000-0000-0000060C0000}"/>
    <cellStyle name="Standard 8 3 5" xfId="3086" xr:uid="{00000000-0005-0000-0000-0000070C0000}"/>
    <cellStyle name="Standard 8 4" xfId="1205" xr:uid="{00000000-0005-0000-0000-0000080C0000}"/>
    <cellStyle name="Standard 8 4 2" xfId="1206" xr:uid="{00000000-0005-0000-0000-0000090C0000}"/>
    <cellStyle name="Standard 8 4 2 2" xfId="3087" xr:uid="{00000000-0005-0000-0000-00000A0C0000}"/>
    <cellStyle name="Standard 8 4 3" xfId="3088" xr:uid="{00000000-0005-0000-0000-00000B0C0000}"/>
    <cellStyle name="Standard 8 4 4" xfId="3089" xr:uid="{00000000-0005-0000-0000-00000C0C0000}"/>
    <cellStyle name="Standard 8 5" xfId="1207" xr:uid="{00000000-0005-0000-0000-00000D0C0000}"/>
    <cellStyle name="Standard 8 5 2" xfId="3090" xr:uid="{00000000-0005-0000-0000-00000E0C0000}"/>
    <cellStyle name="Standard 8 5 3" xfId="3091" xr:uid="{00000000-0005-0000-0000-00000F0C0000}"/>
    <cellStyle name="Standard 8 6" xfId="1208" xr:uid="{00000000-0005-0000-0000-0000100C0000}"/>
    <cellStyle name="Standard 8 6 2" xfId="3092" xr:uid="{00000000-0005-0000-0000-0000110C0000}"/>
    <cellStyle name="Standard 8 7" xfId="1209" xr:uid="{00000000-0005-0000-0000-0000120C0000}"/>
    <cellStyle name="Standard 8 7 2" xfId="3093" xr:uid="{00000000-0005-0000-0000-0000130C0000}"/>
    <cellStyle name="Standard 8 8" xfId="3094" xr:uid="{00000000-0005-0000-0000-0000140C0000}"/>
    <cellStyle name="Standard 8 9" xfId="3095" xr:uid="{00000000-0005-0000-0000-0000150C0000}"/>
    <cellStyle name="Standard 9" xfId="1210" xr:uid="{00000000-0005-0000-0000-0000160C0000}"/>
    <cellStyle name="Standard 9 2" xfId="3096" xr:uid="{00000000-0005-0000-0000-0000170C0000}"/>
    <cellStyle name="Standard 9 3" xfId="3097" xr:uid="{00000000-0005-0000-0000-0000180C0000}"/>
    <cellStyle name="Währung 2" xfId="1211" xr:uid="{00000000-0005-0000-0000-0000190C0000}"/>
    <cellStyle name="Währung 3" xfId="1212" xr:uid="{00000000-0005-0000-0000-00001A0C0000}"/>
  </cellStyles>
  <dxfs count="50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 patternType="solid">
          <fgColor theme="0"/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 patternType="solid">
          <fgColor theme="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>
          <bgColor theme="9" tint="0.79998168889431442"/>
        </patternFill>
      </fill>
    </dxf>
    <dxf>
      <fill>
        <patternFill>
          <bgColor theme="9"/>
        </patternFill>
      </fill>
    </dxf>
    <dxf>
      <fill>
        <patternFill patternType="lightUp"/>
      </fill>
    </dxf>
    <dxf>
      <fill>
        <patternFill patternType="lightDown"/>
      </fill>
    </dxf>
    <dxf>
      <fill>
        <patternFill>
          <bgColor rgb="FF92D050"/>
        </patternFill>
      </fill>
    </dxf>
    <dxf>
      <fill>
        <patternFill patternType="lightDown"/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Lines="48" dropStyle="combo" dx="22" fmlaLink="AY101" fmlaRange="Tiere!$A$6:$A$43" noThreeD="1" sel="1" val="0"/>
</file>

<file path=xl/ctrlProps/ctrlProp10.xml><?xml version="1.0" encoding="utf-8"?>
<formControlPr xmlns="http://schemas.microsoft.com/office/spreadsheetml/2009/9/main" objectType="Drop" dropLines="171" dropStyle="combo" dx="22" fmlaLink="AP116" fmlaRange="Futtermittel!$A$7:$A$181" noThreeD="1" sel="1" val="0"/>
</file>

<file path=xl/ctrlProps/ctrlProp11.xml><?xml version="1.0" encoding="utf-8"?>
<formControlPr xmlns="http://schemas.microsoft.com/office/spreadsheetml/2009/9/main" objectType="Drop" dropLines="171" dropStyle="combo" dx="22" fmlaLink="AP117" fmlaRange="Futtermittel!$A$7:$A$181" noThreeD="1" sel="1" val="0"/>
</file>

<file path=xl/ctrlProps/ctrlProp12.xml><?xml version="1.0" encoding="utf-8"?>
<formControlPr xmlns="http://schemas.microsoft.com/office/spreadsheetml/2009/9/main" objectType="Drop" dropLines="171" dropStyle="combo" dx="22" fmlaLink="AP118" fmlaRange="Futtermittel!$A$7:$A$181" noThreeD="1" sel="1" val="0"/>
</file>

<file path=xl/ctrlProps/ctrlProp13.xml><?xml version="1.0" encoding="utf-8"?>
<formControlPr xmlns="http://schemas.microsoft.com/office/spreadsheetml/2009/9/main" objectType="Drop" dropLines="171" dropStyle="combo" dx="22" fmlaLink="AP119" fmlaRange="Futtermittel!$A$7:$A$181" noThreeD="1" sel="1" val="0"/>
</file>

<file path=xl/ctrlProps/ctrlProp14.xml><?xml version="1.0" encoding="utf-8"?>
<formControlPr xmlns="http://schemas.microsoft.com/office/spreadsheetml/2009/9/main" objectType="Drop" dropLines="171" dropStyle="combo" dx="22" fmlaLink="AP120" fmlaRange="Futtermittel!$A$7:$A$181" noThreeD="1" sel="1" val="0"/>
</file>

<file path=xl/ctrlProps/ctrlProp15.xml><?xml version="1.0" encoding="utf-8"?>
<formControlPr xmlns="http://schemas.microsoft.com/office/spreadsheetml/2009/9/main" objectType="Drop" dropLines="171" dropStyle="combo" dx="22" fmlaLink="AP121" fmlaRange="Futtermittel!$A$7:$A$181" noThreeD="1" sel="1" val="0"/>
</file>

<file path=xl/ctrlProps/ctrlProp16.xml><?xml version="1.0" encoding="utf-8"?>
<formControlPr xmlns="http://schemas.microsoft.com/office/spreadsheetml/2009/9/main" objectType="Drop" dropLines="171" dropStyle="combo" dx="22" fmlaLink="AP122" fmlaRange="Futtermittel!$A$7:$A$181" noThreeD="1" sel="1" val="0"/>
</file>

<file path=xl/ctrlProps/ctrlProp17.xml><?xml version="1.0" encoding="utf-8"?>
<formControlPr xmlns="http://schemas.microsoft.com/office/spreadsheetml/2009/9/main" objectType="Drop" dropLines="35" dropStyle="combo" dx="22" fmlaLink="$AP$48" fmlaRange="Hauptfrüchte!$B$5:$B$90" noThreeD="1" sel="1" val="0"/>
</file>

<file path=xl/ctrlProps/ctrlProp18.xml><?xml version="1.0" encoding="utf-8"?>
<formControlPr xmlns="http://schemas.microsoft.com/office/spreadsheetml/2009/9/main" objectType="Drop" dropLines="35" dropStyle="combo" dx="22" fmlaLink="$AP$50" fmlaRange="Hauptfrüchte!$B$5:$B$90" noThreeD="1" sel="1" val="0"/>
</file>

<file path=xl/ctrlProps/ctrlProp19.xml><?xml version="1.0" encoding="utf-8"?>
<formControlPr xmlns="http://schemas.microsoft.com/office/spreadsheetml/2009/9/main" objectType="Drop" dropLines="35" dropStyle="combo" dx="22" fmlaLink="$AP$49" fmlaRange="Hauptfrüchte!$B$5:$B$90" noThreeD="1" sel="1" val="0"/>
</file>

<file path=xl/ctrlProps/ctrlProp2.xml><?xml version="1.0" encoding="utf-8"?>
<formControlPr xmlns="http://schemas.microsoft.com/office/spreadsheetml/2009/9/main" objectType="Drop" dropLines="48" dropStyle="combo" dx="22" fmlaLink="AY102" fmlaRange="Tiere!$A$6:$A$43" noThreeD="1" sel="1" val="0"/>
</file>

<file path=xl/ctrlProps/ctrlProp20.xml><?xml version="1.0" encoding="utf-8"?>
<formControlPr xmlns="http://schemas.microsoft.com/office/spreadsheetml/2009/9/main" objectType="Drop" dropLines="35" dropStyle="combo" dx="22" fmlaLink="$AP$51" fmlaRange="Hauptfrüchte!$B$5:$B$90" noThreeD="1" sel="1" val="0"/>
</file>

<file path=xl/ctrlProps/ctrlProp21.xml><?xml version="1.0" encoding="utf-8"?>
<formControlPr xmlns="http://schemas.microsoft.com/office/spreadsheetml/2009/9/main" objectType="Drop" dropLines="35" dropStyle="combo" dx="22" fmlaLink="$AP$52" fmlaRange="Hauptfrüchte!$B$5:$B$90" noThreeD="1" sel="1" val="0"/>
</file>

<file path=xl/ctrlProps/ctrlProp22.xml><?xml version="1.0" encoding="utf-8"?>
<formControlPr xmlns="http://schemas.microsoft.com/office/spreadsheetml/2009/9/main" objectType="Drop" dropLines="35" dropStyle="combo" dx="22" fmlaLink="$AP$53" fmlaRange="Hauptfrüchte!$B$5:$B$90" noThreeD="1" sel="1" val="0"/>
</file>

<file path=xl/ctrlProps/ctrlProp23.xml><?xml version="1.0" encoding="utf-8"?>
<formControlPr xmlns="http://schemas.microsoft.com/office/spreadsheetml/2009/9/main" objectType="Drop" dropLines="35" dropStyle="combo" dx="22" fmlaLink="$AP$54" fmlaRange="Hauptfrüchte!$B$5:$B$90" noThreeD="1" sel="1" val="0"/>
</file>

<file path=xl/ctrlProps/ctrlProp24.xml><?xml version="1.0" encoding="utf-8"?>
<formControlPr xmlns="http://schemas.microsoft.com/office/spreadsheetml/2009/9/main" objectType="Drop" dropLines="35" dropStyle="combo" dx="22" fmlaLink="$AP$55" fmlaRange="Hauptfrüchte!$B$5:$B$90" noThreeD="1" sel="1" val="0"/>
</file>

<file path=xl/ctrlProps/ctrlProp25.xml><?xml version="1.0" encoding="utf-8"?>
<formControlPr xmlns="http://schemas.microsoft.com/office/spreadsheetml/2009/9/main" objectType="Drop" dropLines="35" dropStyle="combo" dx="22" fmlaLink="$AP$56" fmlaRange="Hauptfrüchte!$B$5:$B$90" noThreeD="1" sel="1" val="0"/>
</file>

<file path=xl/ctrlProps/ctrlProp26.xml><?xml version="1.0" encoding="utf-8"?>
<formControlPr xmlns="http://schemas.microsoft.com/office/spreadsheetml/2009/9/main" objectType="Drop" dropLines="35" dropStyle="combo" dx="22" fmlaLink="$AP$57" fmlaRange="Hauptfrüchte!$B$5:$B$90" noThreeD="1" sel="1" val="0"/>
</file>

<file path=xl/ctrlProps/ctrlProp27.xml><?xml version="1.0" encoding="utf-8"?>
<formControlPr xmlns="http://schemas.microsoft.com/office/spreadsheetml/2009/9/main" objectType="Drop" dropLines="35" dropStyle="combo" dx="22" fmlaLink="$AP$58" fmlaRange="Hauptfrüchte!$B$5:$B$90" noThreeD="1" sel="1" val="0"/>
</file>

<file path=xl/ctrlProps/ctrlProp28.xml><?xml version="1.0" encoding="utf-8"?>
<formControlPr xmlns="http://schemas.microsoft.com/office/spreadsheetml/2009/9/main" objectType="Drop" dropLines="35" dropStyle="combo" dx="22" fmlaLink="$AP$59" fmlaRange="Hauptfrüchte!$B$5:$B$90" noThreeD="1" sel="1" val="0"/>
</file>

<file path=xl/ctrlProps/ctrlProp29.xml><?xml version="1.0" encoding="utf-8"?>
<formControlPr xmlns="http://schemas.microsoft.com/office/spreadsheetml/2009/9/main" objectType="Drop" dropLines="35" dropStyle="combo" dx="22" fmlaLink="$AP$62" fmlaRange="Hauptfrüchte!$B$5:$B$90" noThreeD="1" sel="1" val="0"/>
</file>

<file path=xl/ctrlProps/ctrlProp3.xml><?xml version="1.0" encoding="utf-8"?>
<formControlPr xmlns="http://schemas.microsoft.com/office/spreadsheetml/2009/9/main" objectType="Drop" dropLines="48" dropStyle="combo" dx="22" fmlaLink="AY103" fmlaRange="Tiere!$A$6:$A$43" noThreeD="1" sel="1" val="0"/>
</file>

<file path=xl/ctrlProps/ctrlProp30.xml><?xml version="1.0" encoding="utf-8"?>
<formControlPr xmlns="http://schemas.microsoft.com/office/spreadsheetml/2009/9/main" objectType="Drop" dropLines="35" dropStyle="combo" dx="22" fmlaLink="$AP$63" fmlaRange="Hauptfrüchte!$B$5:$B$90" noThreeD="1" sel="1" val="0"/>
</file>

<file path=xl/ctrlProps/ctrlProp31.xml><?xml version="1.0" encoding="utf-8"?>
<formControlPr xmlns="http://schemas.microsoft.com/office/spreadsheetml/2009/9/main" objectType="Drop" dropLines="3" dropStyle="combo" dx="22" fmlaLink="$AF$5" fmlaRange="Jahr!$A$12:$A$14" noThreeD="1" sel="3" val="0"/>
</file>

<file path=xl/ctrlProps/ctrlProp32.xml><?xml version="1.0" encoding="utf-8"?>
<formControlPr xmlns="http://schemas.microsoft.com/office/spreadsheetml/2009/9/main" objectType="Drop" dropLines="35" dropStyle="combo" dx="22" fmlaLink="$AP$60" fmlaRange="Hauptfrüchte!$B$5:$B$90" noThreeD="1" sel="1" val="0"/>
</file>

<file path=xl/ctrlProps/ctrlProp33.xml><?xml version="1.0" encoding="utf-8"?>
<formControlPr xmlns="http://schemas.microsoft.com/office/spreadsheetml/2009/9/main" objectType="Drop" dropLines="35" dropStyle="combo" dx="22" fmlaLink="$AP$61" fmlaRange="Hauptfrüchte!$B$5:$B$90" noThreeD="1" sel="1" val="0"/>
</file>

<file path=xl/ctrlProps/ctrlProp4.xml><?xml version="1.0" encoding="utf-8"?>
<formControlPr xmlns="http://schemas.microsoft.com/office/spreadsheetml/2009/9/main" objectType="Drop" dropLines="48" dropStyle="combo" dx="22" fmlaLink="AY105" fmlaRange="Tiere!$A$6:$A$43" noThreeD="1" sel="1" val="0"/>
</file>

<file path=xl/ctrlProps/ctrlProp5.xml><?xml version="1.0" encoding="utf-8"?>
<formControlPr xmlns="http://schemas.microsoft.com/office/spreadsheetml/2009/9/main" objectType="Drop" dropLines="48" dropStyle="combo" dx="22" fmlaLink="AY106" fmlaRange="Tiere!$A$6:$A$43" noThreeD="1" sel="1" val="0"/>
</file>

<file path=xl/ctrlProps/ctrlProp6.xml><?xml version="1.0" encoding="utf-8"?>
<formControlPr xmlns="http://schemas.microsoft.com/office/spreadsheetml/2009/9/main" objectType="Drop" dropLines="48" dropStyle="combo" dx="22" fmlaLink="AY107" fmlaRange="Tiere!$A$6:$A$43" noThreeD="1" sel="1" val="0"/>
</file>

<file path=xl/ctrlProps/ctrlProp7.xml><?xml version="1.0" encoding="utf-8"?>
<formControlPr xmlns="http://schemas.microsoft.com/office/spreadsheetml/2009/9/main" objectType="Drop" dropLines="48" dropStyle="combo" dx="22" fmlaLink="AY104" fmlaRange="Tiere!$A$6:$A$43" noThreeD="1" sel="1" val="0"/>
</file>

<file path=xl/ctrlProps/ctrlProp8.xml><?xml version="1.0" encoding="utf-8"?>
<formControlPr xmlns="http://schemas.microsoft.com/office/spreadsheetml/2009/9/main" objectType="Drop" dropLines="171" dropStyle="combo" dx="22" fmlaLink="AP114" fmlaRange="Futtermittel!$A$7:$A$181" noThreeD="1" sel="1" val="0"/>
</file>

<file path=xl/ctrlProps/ctrlProp9.xml><?xml version="1.0" encoding="utf-8"?>
<formControlPr xmlns="http://schemas.microsoft.com/office/spreadsheetml/2009/9/main" objectType="Drop" dropLines="171" dropStyle="combo" dx="22" fmlaLink="AP115" fmlaRange="Futtermittel!$A$7:$A$181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100</xdr:row>
          <xdr:rowOff>9525</xdr:rowOff>
        </xdr:from>
        <xdr:to>
          <xdr:col>7</xdr:col>
          <xdr:colOff>400050</xdr:colOff>
          <xdr:row>100</xdr:row>
          <xdr:rowOff>200025</xdr:rowOff>
        </xdr:to>
        <xdr:sp macro="" textlink="">
          <xdr:nvSpPr>
            <xdr:cNvPr id="1659" name="Drop Down 635" hidden="1">
              <a:extLst>
                <a:ext uri="{63B3BB69-23CF-44E3-9099-C40C66FF867C}">
                  <a14:compatExt spid="_x0000_s1659"/>
                </a:ext>
                <a:ext uri="{FF2B5EF4-FFF2-40B4-BE49-F238E27FC236}">
                  <a16:creationId xmlns:a16="http://schemas.microsoft.com/office/drawing/2014/main" id="{00000000-0008-0000-0000-00007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101</xdr:row>
          <xdr:rowOff>9525</xdr:rowOff>
        </xdr:from>
        <xdr:to>
          <xdr:col>7</xdr:col>
          <xdr:colOff>400050</xdr:colOff>
          <xdr:row>101</xdr:row>
          <xdr:rowOff>200025</xdr:rowOff>
        </xdr:to>
        <xdr:sp macro="" textlink="">
          <xdr:nvSpPr>
            <xdr:cNvPr id="217903" name="Drop Down 4911" hidden="1">
              <a:extLst>
                <a:ext uri="{63B3BB69-23CF-44E3-9099-C40C66FF867C}">
                  <a14:compatExt spid="_x0000_s217903"/>
                </a:ext>
                <a:ext uri="{FF2B5EF4-FFF2-40B4-BE49-F238E27FC236}">
                  <a16:creationId xmlns:a16="http://schemas.microsoft.com/office/drawing/2014/main" id="{00000000-0008-0000-0000-00002F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102</xdr:row>
          <xdr:rowOff>9525</xdr:rowOff>
        </xdr:from>
        <xdr:to>
          <xdr:col>7</xdr:col>
          <xdr:colOff>400050</xdr:colOff>
          <xdr:row>102</xdr:row>
          <xdr:rowOff>200025</xdr:rowOff>
        </xdr:to>
        <xdr:sp macro="" textlink="">
          <xdr:nvSpPr>
            <xdr:cNvPr id="217904" name="Drop Down 4912" hidden="1">
              <a:extLst>
                <a:ext uri="{63B3BB69-23CF-44E3-9099-C40C66FF867C}">
                  <a14:compatExt spid="_x0000_s217904"/>
                </a:ext>
                <a:ext uri="{FF2B5EF4-FFF2-40B4-BE49-F238E27FC236}">
                  <a16:creationId xmlns:a16="http://schemas.microsoft.com/office/drawing/2014/main" id="{00000000-0008-0000-0000-000030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104</xdr:row>
          <xdr:rowOff>9525</xdr:rowOff>
        </xdr:from>
        <xdr:to>
          <xdr:col>7</xdr:col>
          <xdr:colOff>400050</xdr:colOff>
          <xdr:row>104</xdr:row>
          <xdr:rowOff>200025</xdr:rowOff>
        </xdr:to>
        <xdr:sp macro="" textlink="">
          <xdr:nvSpPr>
            <xdr:cNvPr id="217905" name="Drop Down 4913" hidden="1">
              <a:extLst>
                <a:ext uri="{63B3BB69-23CF-44E3-9099-C40C66FF867C}">
                  <a14:compatExt spid="_x0000_s217905"/>
                </a:ext>
                <a:ext uri="{FF2B5EF4-FFF2-40B4-BE49-F238E27FC236}">
                  <a16:creationId xmlns:a16="http://schemas.microsoft.com/office/drawing/2014/main" id="{00000000-0008-0000-0000-000031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105</xdr:row>
          <xdr:rowOff>9525</xdr:rowOff>
        </xdr:from>
        <xdr:to>
          <xdr:col>7</xdr:col>
          <xdr:colOff>400050</xdr:colOff>
          <xdr:row>105</xdr:row>
          <xdr:rowOff>200025</xdr:rowOff>
        </xdr:to>
        <xdr:sp macro="" textlink="">
          <xdr:nvSpPr>
            <xdr:cNvPr id="217906" name="Drop Down 4914" hidden="1">
              <a:extLst>
                <a:ext uri="{63B3BB69-23CF-44E3-9099-C40C66FF867C}">
                  <a14:compatExt spid="_x0000_s217906"/>
                </a:ext>
                <a:ext uri="{FF2B5EF4-FFF2-40B4-BE49-F238E27FC236}">
                  <a16:creationId xmlns:a16="http://schemas.microsoft.com/office/drawing/2014/main" id="{00000000-0008-0000-0000-000032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106</xdr:row>
          <xdr:rowOff>9525</xdr:rowOff>
        </xdr:from>
        <xdr:to>
          <xdr:col>7</xdr:col>
          <xdr:colOff>400050</xdr:colOff>
          <xdr:row>106</xdr:row>
          <xdr:rowOff>200025</xdr:rowOff>
        </xdr:to>
        <xdr:sp macro="" textlink="">
          <xdr:nvSpPr>
            <xdr:cNvPr id="217907" name="Drop Down 4915" hidden="1">
              <a:extLst>
                <a:ext uri="{63B3BB69-23CF-44E3-9099-C40C66FF867C}">
                  <a14:compatExt spid="_x0000_s217907"/>
                </a:ext>
                <a:ext uri="{FF2B5EF4-FFF2-40B4-BE49-F238E27FC236}">
                  <a16:creationId xmlns:a16="http://schemas.microsoft.com/office/drawing/2014/main" id="{00000000-0008-0000-0000-000033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103</xdr:row>
          <xdr:rowOff>9525</xdr:rowOff>
        </xdr:from>
        <xdr:to>
          <xdr:col>7</xdr:col>
          <xdr:colOff>400050</xdr:colOff>
          <xdr:row>103</xdr:row>
          <xdr:rowOff>200025</xdr:rowOff>
        </xdr:to>
        <xdr:sp macro="" textlink="">
          <xdr:nvSpPr>
            <xdr:cNvPr id="217908" name="Drop Down 4916" hidden="1">
              <a:extLst>
                <a:ext uri="{63B3BB69-23CF-44E3-9099-C40C66FF867C}">
                  <a14:compatExt spid="_x0000_s217908"/>
                </a:ext>
                <a:ext uri="{FF2B5EF4-FFF2-40B4-BE49-F238E27FC236}">
                  <a16:creationId xmlns:a16="http://schemas.microsoft.com/office/drawing/2014/main" id="{00000000-0008-0000-0000-000034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26670</xdr:colOff>
      <xdr:row>17</xdr:row>
      <xdr:rowOff>181805</xdr:rowOff>
    </xdr:from>
    <xdr:to>
      <xdr:col>9</xdr:col>
      <xdr:colOff>95203</xdr:colOff>
      <xdr:row>18</xdr:row>
      <xdr:rowOff>0</xdr:rowOff>
    </xdr:to>
    <xdr:cxnSp macro="">
      <xdr:nvCxnSpPr>
        <xdr:cNvPr id="3" name="Gerade Verbindung mit Pfeil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 flipV="1">
          <a:off x="2657475" y="3727010"/>
          <a:ext cx="1384888" cy="6790"/>
        </a:xfrm>
        <a:prstGeom prst="straightConnector1">
          <a:avLst/>
        </a:prstGeom>
        <a:ln w="38100">
          <a:solidFill>
            <a:schemeClr val="accent3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9525</xdr:rowOff>
        </xdr:from>
        <xdr:to>
          <xdr:col>7</xdr:col>
          <xdr:colOff>400050</xdr:colOff>
          <xdr:row>113</xdr:row>
          <xdr:rowOff>200025</xdr:rowOff>
        </xdr:to>
        <xdr:sp macro="" textlink="">
          <xdr:nvSpPr>
            <xdr:cNvPr id="217914" name="Drop Down 4922" hidden="1">
              <a:extLst>
                <a:ext uri="{63B3BB69-23CF-44E3-9099-C40C66FF867C}">
                  <a14:compatExt spid="_x0000_s217914"/>
                </a:ext>
                <a:ext uri="{FF2B5EF4-FFF2-40B4-BE49-F238E27FC236}">
                  <a16:creationId xmlns:a16="http://schemas.microsoft.com/office/drawing/2014/main" id="{00000000-0008-0000-0000-00003A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114</xdr:row>
          <xdr:rowOff>0</xdr:rowOff>
        </xdr:from>
        <xdr:to>
          <xdr:col>7</xdr:col>
          <xdr:colOff>400050</xdr:colOff>
          <xdr:row>114</xdr:row>
          <xdr:rowOff>190500</xdr:rowOff>
        </xdr:to>
        <xdr:sp macro="" textlink="">
          <xdr:nvSpPr>
            <xdr:cNvPr id="217922" name="Drop Down 4930" hidden="1">
              <a:extLst>
                <a:ext uri="{63B3BB69-23CF-44E3-9099-C40C66FF867C}">
                  <a14:compatExt spid="_x0000_s217922"/>
                </a:ext>
                <a:ext uri="{FF2B5EF4-FFF2-40B4-BE49-F238E27FC236}">
                  <a16:creationId xmlns:a16="http://schemas.microsoft.com/office/drawing/2014/main" id="{00000000-0008-0000-0000-000042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115</xdr:row>
          <xdr:rowOff>0</xdr:rowOff>
        </xdr:from>
        <xdr:to>
          <xdr:col>7</xdr:col>
          <xdr:colOff>400050</xdr:colOff>
          <xdr:row>115</xdr:row>
          <xdr:rowOff>190500</xdr:rowOff>
        </xdr:to>
        <xdr:sp macro="" textlink="">
          <xdr:nvSpPr>
            <xdr:cNvPr id="217923" name="Drop Down 4931" hidden="1">
              <a:extLst>
                <a:ext uri="{63B3BB69-23CF-44E3-9099-C40C66FF867C}">
                  <a14:compatExt spid="_x0000_s217923"/>
                </a:ext>
                <a:ext uri="{FF2B5EF4-FFF2-40B4-BE49-F238E27FC236}">
                  <a16:creationId xmlns:a16="http://schemas.microsoft.com/office/drawing/2014/main" id="{00000000-0008-0000-0000-000043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116</xdr:row>
          <xdr:rowOff>0</xdr:rowOff>
        </xdr:from>
        <xdr:to>
          <xdr:col>7</xdr:col>
          <xdr:colOff>400050</xdr:colOff>
          <xdr:row>116</xdr:row>
          <xdr:rowOff>190500</xdr:rowOff>
        </xdr:to>
        <xdr:sp macro="" textlink="">
          <xdr:nvSpPr>
            <xdr:cNvPr id="217924" name="Drop Down 4932" hidden="1">
              <a:extLst>
                <a:ext uri="{63B3BB69-23CF-44E3-9099-C40C66FF867C}">
                  <a14:compatExt spid="_x0000_s217924"/>
                </a:ext>
                <a:ext uri="{FF2B5EF4-FFF2-40B4-BE49-F238E27FC236}">
                  <a16:creationId xmlns:a16="http://schemas.microsoft.com/office/drawing/2014/main" id="{00000000-0008-0000-0000-000044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117</xdr:row>
          <xdr:rowOff>9525</xdr:rowOff>
        </xdr:from>
        <xdr:to>
          <xdr:col>7</xdr:col>
          <xdr:colOff>400050</xdr:colOff>
          <xdr:row>117</xdr:row>
          <xdr:rowOff>200025</xdr:rowOff>
        </xdr:to>
        <xdr:sp macro="" textlink="">
          <xdr:nvSpPr>
            <xdr:cNvPr id="217925" name="Drop Down 4933" hidden="1">
              <a:extLst>
                <a:ext uri="{63B3BB69-23CF-44E3-9099-C40C66FF867C}">
                  <a14:compatExt spid="_x0000_s217925"/>
                </a:ext>
                <a:ext uri="{FF2B5EF4-FFF2-40B4-BE49-F238E27FC236}">
                  <a16:creationId xmlns:a16="http://schemas.microsoft.com/office/drawing/2014/main" id="{00000000-0008-0000-0000-000045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118</xdr:row>
          <xdr:rowOff>9525</xdr:rowOff>
        </xdr:from>
        <xdr:to>
          <xdr:col>7</xdr:col>
          <xdr:colOff>400050</xdr:colOff>
          <xdr:row>118</xdr:row>
          <xdr:rowOff>200025</xdr:rowOff>
        </xdr:to>
        <xdr:sp macro="" textlink="">
          <xdr:nvSpPr>
            <xdr:cNvPr id="217926" name="Drop Down 4934" hidden="1">
              <a:extLst>
                <a:ext uri="{63B3BB69-23CF-44E3-9099-C40C66FF867C}">
                  <a14:compatExt spid="_x0000_s217926"/>
                </a:ext>
                <a:ext uri="{FF2B5EF4-FFF2-40B4-BE49-F238E27FC236}">
                  <a16:creationId xmlns:a16="http://schemas.microsoft.com/office/drawing/2014/main" id="{00000000-0008-0000-0000-000046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119</xdr:row>
          <xdr:rowOff>19050</xdr:rowOff>
        </xdr:from>
        <xdr:to>
          <xdr:col>7</xdr:col>
          <xdr:colOff>400050</xdr:colOff>
          <xdr:row>120</xdr:row>
          <xdr:rowOff>0</xdr:rowOff>
        </xdr:to>
        <xdr:sp macro="" textlink="">
          <xdr:nvSpPr>
            <xdr:cNvPr id="217927" name="Drop Down 4935" hidden="1">
              <a:extLst>
                <a:ext uri="{63B3BB69-23CF-44E3-9099-C40C66FF867C}">
                  <a14:compatExt spid="_x0000_s217927"/>
                </a:ext>
                <a:ext uri="{FF2B5EF4-FFF2-40B4-BE49-F238E27FC236}">
                  <a16:creationId xmlns:a16="http://schemas.microsoft.com/office/drawing/2014/main" id="{00000000-0008-0000-0000-000047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120</xdr:row>
          <xdr:rowOff>19050</xdr:rowOff>
        </xdr:from>
        <xdr:to>
          <xdr:col>7</xdr:col>
          <xdr:colOff>400050</xdr:colOff>
          <xdr:row>121</xdr:row>
          <xdr:rowOff>0</xdr:rowOff>
        </xdr:to>
        <xdr:sp macro="" textlink="">
          <xdr:nvSpPr>
            <xdr:cNvPr id="217929" name="Drop Down 4937" hidden="1">
              <a:extLst>
                <a:ext uri="{63B3BB69-23CF-44E3-9099-C40C66FF867C}">
                  <a14:compatExt spid="_x0000_s217929"/>
                </a:ext>
                <a:ext uri="{FF2B5EF4-FFF2-40B4-BE49-F238E27FC236}">
                  <a16:creationId xmlns:a16="http://schemas.microsoft.com/office/drawing/2014/main" id="{00000000-0008-0000-0000-000049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121</xdr:row>
          <xdr:rowOff>9525</xdr:rowOff>
        </xdr:from>
        <xdr:to>
          <xdr:col>7</xdr:col>
          <xdr:colOff>400050</xdr:colOff>
          <xdr:row>121</xdr:row>
          <xdr:rowOff>200025</xdr:rowOff>
        </xdr:to>
        <xdr:sp macro="" textlink="">
          <xdr:nvSpPr>
            <xdr:cNvPr id="217930" name="Drop Down 4938" hidden="1">
              <a:extLst>
                <a:ext uri="{63B3BB69-23CF-44E3-9099-C40C66FF867C}">
                  <a14:compatExt spid="_x0000_s217930"/>
                </a:ext>
                <a:ext uri="{FF2B5EF4-FFF2-40B4-BE49-F238E27FC236}">
                  <a16:creationId xmlns:a16="http://schemas.microsoft.com/office/drawing/2014/main" id="{00000000-0008-0000-0000-00004A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116417</xdr:colOff>
      <xdr:row>22</xdr:row>
      <xdr:rowOff>84282</xdr:rowOff>
    </xdr:from>
    <xdr:to>
      <xdr:col>13</xdr:col>
      <xdr:colOff>328083</xdr:colOff>
      <xdr:row>24</xdr:row>
      <xdr:rowOff>57513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021667" y="4603365"/>
          <a:ext cx="1947333" cy="354231"/>
        </a:xfrm>
        <a:prstGeom prst="rect">
          <a:avLst/>
        </a:prstGeom>
        <a:pattFill prst="horzBrick">
          <a:fgClr>
            <a:schemeClr val="accent2"/>
          </a:fgClr>
          <a:bgClr>
            <a:schemeClr val="bg1"/>
          </a:bgClr>
        </a:patt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DE" sz="2000" b="1" cap="all" spc="0">
              <a:ln w="9000" cmpd="sng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  <a:solidFill>
                <a:schemeClr val="tx1">
                  <a:lumMod val="95000"/>
                  <a:lumOff val="5000"/>
                </a:schemeClr>
              </a:solidFill>
              <a:effectLst>
                <a:reflection blurRad="12700" stA="28000" endPos="45000" dist="1000" dir="5400000" sy="-100000" algn="bl" rotWithShape="0"/>
              </a:effectLst>
            </a:rPr>
            <a:t>Stall</a:t>
          </a:r>
          <a:endParaRPr lang="de-DE" sz="2000" b="1">
            <a:ln w="9000" cmpd="sng">
              <a:solidFill>
                <a:schemeClr val="tx1">
                  <a:lumMod val="50000"/>
                  <a:lumOff val="50000"/>
                </a:schemeClr>
              </a:solidFill>
              <a:prstDash val="solid"/>
            </a:ln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6</xdr:col>
      <xdr:colOff>28575</xdr:colOff>
      <xdr:row>13</xdr:row>
      <xdr:rowOff>57150</xdr:rowOff>
    </xdr:from>
    <xdr:to>
      <xdr:col>9</xdr:col>
      <xdr:colOff>56727</xdr:colOff>
      <xdr:row>15</xdr:row>
      <xdr:rowOff>178012</xdr:rowOff>
    </xdr:to>
    <xdr:cxnSp macro="">
      <xdr:nvCxnSpPr>
        <xdr:cNvPr id="57" name="Gerade Verbindung mit Pfeil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CxnSpPr/>
      </xdr:nvCxnSpPr>
      <xdr:spPr>
        <a:xfrm>
          <a:off x="2657475" y="2838450"/>
          <a:ext cx="1342602" cy="501862"/>
        </a:xfrm>
        <a:prstGeom prst="straightConnector1">
          <a:avLst/>
        </a:prstGeom>
        <a:ln w="38100">
          <a:solidFill>
            <a:schemeClr val="accent3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297180</xdr:colOff>
      <xdr:row>13</xdr:row>
      <xdr:rowOff>96580</xdr:rowOff>
    </xdr:from>
    <xdr:to>
      <xdr:col>16</xdr:col>
      <xdr:colOff>434340</xdr:colOff>
      <xdr:row>15</xdr:row>
      <xdr:rowOff>104775</xdr:rowOff>
    </xdr:to>
    <xdr:cxnSp macro="">
      <xdr:nvCxnSpPr>
        <xdr:cNvPr id="60" name="Gerade Verbindung mit Pfeil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CxnSpPr/>
      </xdr:nvCxnSpPr>
      <xdr:spPr>
        <a:xfrm flipV="1">
          <a:off x="6042660" y="2755960"/>
          <a:ext cx="1463040" cy="389195"/>
        </a:xfrm>
        <a:prstGeom prst="straightConnector1">
          <a:avLst/>
        </a:prstGeom>
        <a:ln w="38100">
          <a:solidFill>
            <a:schemeClr val="accent6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323850</xdr:colOff>
      <xdr:row>18</xdr:row>
      <xdr:rowOff>57150</xdr:rowOff>
    </xdr:from>
    <xdr:to>
      <xdr:col>17</xdr:col>
      <xdr:colOff>0</xdr:colOff>
      <xdr:row>20</xdr:row>
      <xdr:rowOff>92434</xdr:rowOff>
    </xdr:to>
    <xdr:cxnSp macro="">
      <xdr:nvCxnSpPr>
        <xdr:cNvPr id="63" name="Gerade Verbindung mit Pfeil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CxnSpPr/>
      </xdr:nvCxnSpPr>
      <xdr:spPr>
        <a:xfrm>
          <a:off x="6019800" y="3790950"/>
          <a:ext cx="1428750" cy="416284"/>
        </a:xfrm>
        <a:prstGeom prst="straightConnector1">
          <a:avLst/>
        </a:prstGeom>
        <a:ln w="38100">
          <a:solidFill>
            <a:schemeClr val="accent6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19</xdr:row>
      <xdr:rowOff>76200</xdr:rowOff>
    </xdr:from>
    <xdr:to>
      <xdr:col>9</xdr:col>
      <xdr:colOff>104775</xdr:colOff>
      <xdr:row>22</xdr:row>
      <xdr:rowOff>123825</xdr:rowOff>
    </xdr:to>
    <xdr:cxnSp macro="">
      <xdr:nvCxnSpPr>
        <xdr:cNvPr id="48" name="Gerade Verbindung mit Pfeil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CxnSpPr/>
      </xdr:nvCxnSpPr>
      <xdr:spPr>
        <a:xfrm flipV="1">
          <a:off x="2571750" y="3771900"/>
          <a:ext cx="1390650" cy="619125"/>
        </a:xfrm>
        <a:prstGeom prst="straightConnector1">
          <a:avLst/>
        </a:prstGeom>
        <a:ln w="38100">
          <a:solidFill>
            <a:schemeClr val="accent3">
              <a:lumMod val="5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47</xdr:row>
          <xdr:rowOff>0</xdr:rowOff>
        </xdr:from>
        <xdr:to>
          <xdr:col>3</xdr:col>
          <xdr:colOff>409575</xdr:colOff>
          <xdr:row>48</xdr:row>
          <xdr:rowOff>0</xdr:rowOff>
        </xdr:to>
        <xdr:sp macro="" textlink="">
          <xdr:nvSpPr>
            <xdr:cNvPr id="217935" name="Drop Down 4943" hidden="1">
              <a:extLst>
                <a:ext uri="{63B3BB69-23CF-44E3-9099-C40C66FF867C}">
                  <a14:compatExt spid="_x0000_s217935"/>
                </a:ext>
                <a:ext uri="{FF2B5EF4-FFF2-40B4-BE49-F238E27FC236}">
                  <a16:creationId xmlns:a16="http://schemas.microsoft.com/office/drawing/2014/main" id="{00000000-0008-0000-0000-00004F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49</xdr:row>
          <xdr:rowOff>0</xdr:rowOff>
        </xdr:from>
        <xdr:to>
          <xdr:col>3</xdr:col>
          <xdr:colOff>409575</xdr:colOff>
          <xdr:row>50</xdr:row>
          <xdr:rowOff>0</xdr:rowOff>
        </xdr:to>
        <xdr:sp macro="" textlink="">
          <xdr:nvSpPr>
            <xdr:cNvPr id="217948" name="Drop Down 4956" hidden="1">
              <a:extLst>
                <a:ext uri="{63B3BB69-23CF-44E3-9099-C40C66FF867C}">
                  <a14:compatExt spid="_x0000_s217948"/>
                </a:ext>
                <a:ext uri="{FF2B5EF4-FFF2-40B4-BE49-F238E27FC236}">
                  <a16:creationId xmlns:a16="http://schemas.microsoft.com/office/drawing/2014/main" id="{00000000-0008-0000-0000-00005C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48</xdr:row>
          <xdr:rowOff>0</xdr:rowOff>
        </xdr:from>
        <xdr:to>
          <xdr:col>3</xdr:col>
          <xdr:colOff>409575</xdr:colOff>
          <xdr:row>49</xdr:row>
          <xdr:rowOff>0</xdr:rowOff>
        </xdr:to>
        <xdr:sp macro="" textlink="">
          <xdr:nvSpPr>
            <xdr:cNvPr id="217949" name="Drop Down 4957" hidden="1">
              <a:extLst>
                <a:ext uri="{63B3BB69-23CF-44E3-9099-C40C66FF867C}">
                  <a14:compatExt spid="_x0000_s217949"/>
                </a:ext>
                <a:ext uri="{FF2B5EF4-FFF2-40B4-BE49-F238E27FC236}">
                  <a16:creationId xmlns:a16="http://schemas.microsoft.com/office/drawing/2014/main" id="{00000000-0008-0000-0000-00005D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50</xdr:row>
          <xdr:rowOff>0</xdr:rowOff>
        </xdr:from>
        <xdr:to>
          <xdr:col>3</xdr:col>
          <xdr:colOff>409575</xdr:colOff>
          <xdr:row>51</xdr:row>
          <xdr:rowOff>0</xdr:rowOff>
        </xdr:to>
        <xdr:sp macro="" textlink="">
          <xdr:nvSpPr>
            <xdr:cNvPr id="217951" name="Drop Down 4959" hidden="1">
              <a:extLst>
                <a:ext uri="{63B3BB69-23CF-44E3-9099-C40C66FF867C}">
                  <a14:compatExt spid="_x0000_s217951"/>
                </a:ext>
                <a:ext uri="{FF2B5EF4-FFF2-40B4-BE49-F238E27FC236}">
                  <a16:creationId xmlns:a16="http://schemas.microsoft.com/office/drawing/2014/main" id="{00000000-0008-0000-0000-00005F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51</xdr:row>
          <xdr:rowOff>0</xdr:rowOff>
        </xdr:from>
        <xdr:to>
          <xdr:col>3</xdr:col>
          <xdr:colOff>409575</xdr:colOff>
          <xdr:row>52</xdr:row>
          <xdr:rowOff>0</xdr:rowOff>
        </xdr:to>
        <xdr:sp macro="" textlink="">
          <xdr:nvSpPr>
            <xdr:cNvPr id="217953" name="Drop Down 4961" hidden="1">
              <a:extLst>
                <a:ext uri="{63B3BB69-23CF-44E3-9099-C40C66FF867C}">
                  <a14:compatExt spid="_x0000_s217953"/>
                </a:ext>
                <a:ext uri="{FF2B5EF4-FFF2-40B4-BE49-F238E27FC236}">
                  <a16:creationId xmlns:a16="http://schemas.microsoft.com/office/drawing/2014/main" id="{00000000-0008-0000-0000-000061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52</xdr:row>
          <xdr:rowOff>0</xdr:rowOff>
        </xdr:from>
        <xdr:to>
          <xdr:col>3</xdr:col>
          <xdr:colOff>409575</xdr:colOff>
          <xdr:row>53</xdr:row>
          <xdr:rowOff>0</xdr:rowOff>
        </xdr:to>
        <xdr:sp macro="" textlink="">
          <xdr:nvSpPr>
            <xdr:cNvPr id="217955" name="Drop Down 4963" hidden="1">
              <a:extLst>
                <a:ext uri="{63B3BB69-23CF-44E3-9099-C40C66FF867C}">
                  <a14:compatExt spid="_x0000_s217955"/>
                </a:ext>
                <a:ext uri="{FF2B5EF4-FFF2-40B4-BE49-F238E27FC236}">
                  <a16:creationId xmlns:a16="http://schemas.microsoft.com/office/drawing/2014/main" id="{00000000-0008-0000-0000-000063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53</xdr:row>
          <xdr:rowOff>0</xdr:rowOff>
        </xdr:from>
        <xdr:to>
          <xdr:col>3</xdr:col>
          <xdr:colOff>409575</xdr:colOff>
          <xdr:row>54</xdr:row>
          <xdr:rowOff>0</xdr:rowOff>
        </xdr:to>
        <xdr:sp macro="" textlink="">
          <xdr:nvSpPr>
            <xdr:cNvPr id="217957" name="Drop Down 4965" hidden="1">
              <a:extLst>
                <a:ext uri="{63B3BB69-23CF-44E3-9099-C40C66FF867C}">
                  <a14:compatExt spid="_x0000_s217957"/>
                </a:ext>
                <a:ext uri="{FF2B5EF4-FFF2-40B4-BE49-F238E27FC236}">
                  <a16:creationId xmlns:a16="http://schemas.microsoft.com/office/drawing/2014/main" id="{00000000-0008-0000-0000-000065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54</xdr:row>
          <xdr:rowOff>0</xdr:rowOff>
        </xdr:from>
        <xdr:to>
          <xdr:col>3</xdr:col>
          <xdr:colOff>409575</xdr:colOff>
          <xdr:row>55</xdr:row>
          <xdr:rowOff>0</xdr:rowOff>
        </xdr:to>
        <xdr:sp macro="" textlink="">
          <xdr:nvSpPr>
            <xdr:cNvPr id="217959" name="Drop Down 4967" hidden="1">
              <a:extLst>
                <a:ext uri="{63B3BB69-23CF-44E3-9099-C40C66FF867C}">
                  <a14:compatExt spid="_x0000_s217959"/>
                </a:ext>
                <a:ext uri="{FF2B5EF4-FFF2-40B4-BE49-F238E27FC236}">
                  <a16:creationId xmlns:a16="http://schemas.microsoft.com/office/drawing/2014/main" id="{00000000-0008-0000-0000-000067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55</xdr:row>
          <xdr:rowOff>0</xdr:rowOff>
        </xdr:from>
        <xdr:to>
          <xdr:col>3</xdr:col>
          <xdr:colOff>409575</xdr:colOff>
          <xdr:row>56</xdr:row>
          <xdr:rowOff>0</xdr:rowOff>
        </xdr:to>
        <xdr:sp macro="" textlink="">
          <xdr:nvSpPr>
            <xdr:cNvPr id="217961" name="Drop Down 4969" hidden="1">
              <a:extLst>
                <a:ext uri="{63B3BB69-23CF-44E3-9099-C40C66FF867C}">
                  <a14:compatExt spid="_x0000_s217961"/>
                </a:ext>
                <a:ext uri="{FF2B5EF4-FFF2-40B4-BE49-F238E27FC236}">
                  <a16:creationId xmlns:a16="http://schemas.microsoft.com/office/drawing/2014/main" id="{00000000-0008-0000-0000-000069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56</xdr:row>
          <xdr:rowOff>0</xdr:rowOff>
        </xdr:from>
        <xdr:to>
          <xdr:col>3</xdr:col>
          <xdr:colOff>409575</xdr:colOff>
          <xdr:row>57</xdr:row>
          <xdr:rowOff>0</xdr:rowOff>
        </xdr:to>
        <xdr:sp macro="" textlink="">
          <xdr:nvSpPr>
            <xdr:cNvPr id="217963" name="Drop Down 4971" hidden="1">
              <a:extLst>
                <a:ext uri="{63B3BB69-23CF-44E3-9099-C40C66FF867C}">
                  <a14:compatExt spid="_x0000_s217963"/>
                </a:ext>
                <a:ext uri="{FF2B5EF4-FFF2-40B4-BE49-F238E27FC236}">
                  <a16:creationId xmlns:a16="http://schemas.microsoft.com/office/drawing/2014/main" id="{00000000-0008-0000-0000-00006B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57</xdr:row>
          <xdr:rowOff>0</xdr:rowOff>
        </xdr:from>
        <xdr:to>
          <xdr:col>3</xdr:col>
          <xdr:colOff>409575</xdr:colOff>
          <xdr:row>58</xdr:row>
          <xdr:rowOff>0</xdr:rowOff>
        </xdr:to>
        <xdr:sp macro="" textlink="">
          <xdr:nvSpPr>
            <xdr:cNvPr id="217965" name="Drop Down 4973" hidden="1">
              <a:extLst>
                <a:ext uri="{63B3BB69-23CF-44E3-9099-C40C66FF867C}">
                  <a14:compatExt spid="_x0000_s217965"/>
                </a:ext>
                <a:ext uri="{FF2B5EF4-FFF2-40B4-BE49-F238E27FC236}">
                  <a16:creationId xmlns:a16="http://schemas.microsoft.com/office/drawing/2014/main" id="{00000000-0008-0000-0000-00006D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58</xdr:row>
          <xdr:rowOff>0</xdr:rowOff>
        </xdr:from>
        <xdr:to>
          <xdr:col>3</xdr:col>
          <xdr:colOff>409575</xdr:colOff>
          <xdr:row>59</xdr:row>
          <xdr:rowOff>0</xdr:rowOff>
        </xdr:to>
        <xdr:sp macro="" textlink="">
          <xdr:nvSpPr>
            <xdr:cNvPr id="217967" name="Drop Down 4975" hidden="1">
              <a:extLst>
                <a:ext uri="{63B3BB69-23CF-44E3-9099-C40C66FF867C}">
                  <a14:compatExt spid="_x0000_s217967"/>
                </a:ext>
                <a:ext uri="{FF2B5EF4-FFF2-40B4-BE49-F238E27FC236}">
                  <a16:creationId xmlns:a16="http://schemas.microsoft.com/office/drawing/2014/main" id="{00000000-0008-0000-0000-00006F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61</xdr:row>
          <xdr:rowOff>0</xdr:rowOff>
        </xdr:from>
        <xdr:to>
          <xdr:col>3</xdr:col>
          <xdr:colOff>409575</xdr:colOff>
          <xdr:row>62</xdr:row>
          <xdr:rowOff>0</xdr:rowOff>
        </xdr:to>
        <xdr:sp macro="" textlink="">
          <xdr:nvSpPr>
            <xdr:cNvPr id="217969" name="Drop Down 4977" hidden="1">
              <a:extLst>
                <a:ext uri="{63B3BB69-23CF-44E3-9099-C40C66FF867C}">
                  <a14:compatExt spid="_x0000_s217969"/>
                </a:ext>
                <a:ext uri="{FF2B5EF4-FFF2-40B4-BE49-F238E27FC236}">
                  <a16:creationId xmlns:a16="http://schemas.microsoft.com/office/drawing/2014/main" id="{00000000-0008-0000-0000-000071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62</xdr:row>
          <xdr:rowOff>0</xdr:rowOff>
        </xdr:from>
        <xdr:to>
          <xdr:col>3</xdr:col>
          <xdr:colOff>409575</xdr:colOff>
          <xdr:row>63</xdr:row>
          <xdr:rowOff>0</xdr:rowOff>
        </xdr:to>
        <xdr:sp macro="" textlink="">
          <xdr:nvSpPr>
            <xdr:cNvPr id="217971" name="Drop Down 4979" hidden="1">
              <a:extLst>
                <a:ext uri="{63B3BB69-23CF-44E3-9099-C40C66FF867C}">
                  <a14:compatExt spid="_x0000_s217971"/>
                </a:ext>
                <a:ext uri="{FF2B5EF4-FFF2-40B4-BE49-F238E27FC236}">
                  <a16:creationId xmlns:a16="http://schemas.microsoft.com/office/drawing/2014/main" id="{00000000-0008-0000-0000-000073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4</xdr:row>
          <xdr:rowOff>0</xdr:rowOff>
        </xdr:from>
        <xdr:to>
          <xdr:col>19</xdr:col>
          <xdr:colOff>9525</xdr:colOff>
          <xdr:row>4</xdr:row>
          <xdr:rowOff>266700</xdr:rowOff>
        </xdr:to>
        <xdr:sp macro="" textlink="">
          <xdr:nvSpPr>
            <xdr:cNvPr id="217980" name="Drop Down 4988" hidden="1">
              <a:extLst>
                <a:ext uri="{63B3BB69-23CF-44E3-9099-C40C66FF867C}">
                  <a14:compatExt spid="_x0000_s217980"/>
                </a:ext>
                <a:ext uri="{FF2B5EF4-FFF2-40B4-BE49-F238E27FC236}">
                  <a16:creationId xmlns:a16="http://schemas.microsoft.com/office/drawing/2014/main" id="{00000000-0008-0000-0000-00007C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190502</xdr:colOff>
      <xdr:row>10</xdr:row>
      <xdr:rowOff>94191</xdr:rowOff>
    </xdr:from>
    <xdr:to>
      <xdr:col>8</xdr:col>
      <xdr:colOff>304802</xdr:colOff>
      <xdr:row>12</xdr:row>
      <xdr:rowOff>132291</xdr:rowOff>
    </xdr:to>
    <xdr:sp macro="" textlink="">
      <xdr:nvSpPr>
        <xdr:cNvPr id="52" name="Rechteck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2794002" y="2496608"/>
          <a:ext cx="982133" cy="334433"/>
        </a:xfrm>
        <a:prstGeom prst="rect">
          <a:avLst/>
        </a:prstGeom>
        <a:solidFill>
          <a:srgbClr val="92D05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de-DE" sz="1600" b="1">
              <a:solidFill>
                <a:sysClr val="windowText" lastClr="000000"/>
              </a:solidFill>
            </a:rPr>
            <a:t>Input</a:t>
          </a:r>
        </a:p>
      </xdr:txBody>
    </xdr:sp>
    <xdr:clientData/>
  </xdr:twoCellAnchor>
  <xdr:twoCellAnchor>
    <xdr:from>
      <xdr:col>14</xdr:col>
      <xdr:colOff>120648</xdr:colOff>
      <xdr:row>11</xdr:row>
      <xdr:rowOff>9525</xdr:rowOff>
    </xdr:from>
    <xdr:to>
      <xdr:col>16</xdr:col>
      <xdr:colOff>253998</xdr:colOff>
      <xdr:row>12</xdr:row>
      <xdr:rowOff>152400</xdr:rowOff>
    </xdr:to>
    <xdr:sp macro="" textlink="">
      <xdr:nvSpPr>
        <xdr:cNvPr id="53" name="Rechteck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6195481" y="2433108"/>
          <a:ext cx="1001184" cy="333375"/>
        </a:xfrm>
        <a:prstGeom prst="rect">
          <a:avLst/>
        </a:prstGeom>
        <a:solidFill>
          <a:schemeClr val="accent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de-DE" sz="1600" b="1">
              <a:solidFill>
                <a:sysClr val="windowText" lastClr="000000"/>
              </a:solidFill>
            </a:rPr>
            <a:t>Output</a:t>
          </a:r>
        </a:p>
      </xdr:txBody>
    </xdr:sp>
    <xdr:clientData/>
  </xdr:twoCellAnchor>
  <xdr:twoCellAnchor>
    <xdr:from>
      <xdr:col>10</xdr:col>
      <xdr:colOff>21167</xdr:colOff>
      <xdr:row>8</xdr:row>
      <xdr:rowOff>74094</xdr:rowOff>
    </xdr:from>
    <xdr:to>
      <xdr:col>10</xdr:col>
      <xdr:colOff>370417</xdr:colOff>
      <xdr:row>11</xdr:row>
      <xdr:rowOff>21177</xdr:rowOff>
    </xdr:to>
    <xdr:sp macro="" textlink="">
      <xdr:nvSpPr>
        <xdr:cNvPr id="7" name="Zylinder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360334" y="1947344"/>
          <a:ext cx="349250" cy="497416"/>
        </a:xfrm>
        <a:prstGeom prst="can">
          <a:avLst/>
        </a:prstGeom>
        <a:solidFill>
          <a:schemeClr val="dk1">
            <a:tint val="50000"/>
            <a:satMod val="30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9</xdr:col>
      <xdr:colOff>105833</xdr:colOff>
      <xdr:row>8</xdr:row>
      <xdr:rowOff>74094</xdr:rowOff>
    </xdr:from>
    <xdr:to>
      <xdr:col>13</xdr:col>
      <xdr:colOff>349250</xdr:colOff>
      <xdr:row>12</xdr:row>
      <xdr:rowOff>11</xdr:rowOff>
    </xdr:to>
    <xdr:sp macro="" textlink="">
      <xdr:nvSpPr>
        <xdr:cNvPr id="6" name="Gleichschenkliges Dreiec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011083" y="1947344"/>
          <a:ext cx="1979084" cy="666750"/>
        </a:xfrm>
        <a:prstGeom prst="triangle">
          <a:avLst/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10</xdr:col>
      <xdr:colOff>328081</xdr:colOff>
      <xdr:row>24</xdr:row>
      <xdr:rowOff>63501</xdr:rowOff>
    </xdr:from>
    <xdr:to>
      <xdr:col>12</xdr:col>
      <xdr:colOff>84665</xdr:colOff>
      <xdr:row>26</xdr:row>
      <xdr:rowOff>137583</xdr:rowOff>
    </xdr:to>
    <xdr:sp macro="" textlink="">
      <xdr:nvSpPr>
        <xdr:cNvPr id="10" name="Pfeil nach unt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4667248" y="4963584"/>
          <a:ext cx="624417" cy="370416"/>
        </a:xfrm>
        <a:prstGeom prst="downArrow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9</xdr:col>
      <xdr:colOff>137584</xdr:colOff>
      <xdr:row>12</xdr:row>
      <xdr:rowOff>10582</xdr:rowOff>
    </xdr:from>
    <xdr:to>
      <xdr:col>13</xdr:col>
      <xdr:colOff>325119</xdr:colOff>
      <xdr:row>22</xdr:row>
      <xdr:rowOff>74082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/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2834" y="2624665"/>
          <a:ext cx="1915582" cy="19685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59</xdr:row>
          <xdr:rowOff>0</xdr:rowOff>
        </xdr:from>
        <xdr:to>
          <xdr:col>3</xdr:col>
          <xdr:colOff>409575</xdr:colOff>
          <xdr:row>60</xdr:row>
          <xdr:rowOff>0</xdr:rowOff>
        </xdr:to>
        <xdr:sp macro="" textlink="">
          <xdr:nvSpPr>
            <xdr:cNvPr id="218001" name="Drop Down 5009" hidden="1">
              <a:extLst>
                <a:ext uri="{63B3BB69-23CF-44E3-9099-C40C66FF867C}">
                  <a14:compatExt spid="_x0000_s218001"/>
                </a:ext>
                <a:ext uri="{FF2B5EF4-FFF2-40B4-BE49-F238E27FC236}">
                  <a16:creationId xmlns:a16="http://schemas.microsoft.com/office/drawing/2014/main" id="{00000000-0008-0000-0000-000091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60</xdr:row>
          <xdr:rowOff>0</xdr:rowOff>
        </xdr:from>
        <xdr:to>
          <xdr:col>3</xdr:col>
          <xdr:colOff>409575</xdr:colOff>
          <xdr:row>61</xdr:row>
          <xdr:rowOff>0</xdr:rowOff>
        </xdr:to>
        <xdr:sp macro="" textlink="">
          <xdr:nvSpPr>
            <xdr:cNvPr id="218002" name="Drop Down 5010" hidden="1">
              <a:extLst>
                <a:ext uri="{63B3BB69-23CF-44E3-9099-C40C66FF867C}">
                  <a14:compatExt spid="_x0000_s218002"/>
                </a:ext>
                <a:ext uri="{FF2B5EF4-FFF2-40B4-BE49-F238E27FC236}">
                  <a16:creationId xmlns:a16="http://schemas.microsoft.com/office/drawing/2014/main" id="{00000000-0008-0000-0000-00009253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20</xdr:col>
      <xdr:colOff>114935</xdr:colOff>
      <xdr:row>0</xdr:row>
      <xdr:rowOff>65405</xdr:rowOff>
    </xdr:from>
    <xdr:to>
      <xdr:col>23</xdr:col>
      <xdr:colOff>511175</xdr:colOff>
      <xdr:row>3</xdr:row>
      <xdr:rowOff>135203</xdr:rowOff>
    </xdr:to>
    <xdr:pic>
      <xdr:nvPicPr>
        <xdr:cNvPr id="49" name="Picture 3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001760" y="65405"/>
          <a:ext cx="1339215" cy="67749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9524</xdr:colOff>
      <xdr:row>0</xdr:row>
      <xdr:rowOff>47626</xdr:rowOff>
    </xdr:from>
    <xdr:to>
      <xdr:col>18</xdr:col>
      <xdr:colOff>400049</xdr:colOff>
      <xdr:row>1</xdr:row>
      <xdr:rowOff>536524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620124" y="47626"/>
          <a:ext cx="1354455" cy="6870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ippich, Laura (LfL)" id="{03A59CB4-A205-4D11-BF65-26C28045C33E}" userId="Hippich, Laura (LfL)" providerId="None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R25" dT="2022-08-02T06:17:17.38" personId="{03A59CB4-A205-4D11-BF65-26C28045C33E}" id="{3D24C7CF-DF9F-47B1-895E-BD3C0D916F6D}">
    <text>fehlerhafte Zuordnung? Werte entsprechen Jungsaueneingliederung Standard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omments" Target="../comments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DD228"/>
  <sheetViews>
    <sheetView showGridLines="0" tabSelected="1" zoomScaleNormal="100" zoomScaleSheetLayoutView="80" workbookViewId="0">
      <selection activeCell="C4" sqref="C4:G4"/>
    </sheetView>
  </sheetViews>
  <sheetFormatPr baseColWidth="10" defaultColWidth="5.42578125" defaultRowHeight="15" x14ac:dyDescent="0.25"/>
  <cols>
    <col min="1" max="6" width="6.42578125" style="4" customWidth="1"/>
    <col min="7" max="15" width="6.42578125" style="11" customWidth="1"/>
    <col min="16" max="16" width="7.7109375" style="11" customWidth="1"/>
    <col min="17" max="19" width="6.42578125" style="11" customWidth="1"/>
    <col min="20" max="20" width="6.85546875" style="11" customWidth="1"/>
    <col min="21" max="21" width="7" style="4" customWidth="1"/>
    <col min="22" max="22" width="3.5703125" style="4" customWidth="1"/>
    <col min="23" max="23" width="3.28515625" style="249" customWidth="1"/>
    <col min="24" max="24" width="8" style="4" customWidth="1"/>
    <col min="25" max="25" width="2.7109375" style="4" customWidth="1"/>
    <col min="26" max="26" width="6.140625" style="249" customWidth="1"/>
    <col min="27" max="27" width="6.140625" style="249" hidden="1" customWidth="1"/>
    <col min="28" max="28" width="6.42578125" style="4" hidden="1" customWidth="1"/>
    <col min="29" max="29" width="7.28515625" style="4" hidden="1" customWidth="1"/>
    <col min="30" max="30" width="7.42578125" style="101" hidden="1" customWidth="1"/>
    <col min="31" max="31" width="8" style="101" hidden="1" customWidth="1"/>
    <col min="32" max="32" width="6.28515625" style="101" hidden="1" customWidth="1"/>
    <col min="33" max="33" width="9.85546875" style="101" hidden="1" customWidth="1"/>
    <col min="34" max="36" width="5.7109375" style="101" hidden="1" customWidth="1"/>
    <col min="37" max="43" width="5.42578125" style="101" hidden="1" customWidth="1"/>
    <col min="44" max="44" width="6.85546875" style="101" hidden="1" customWidth="1"/>
    <col min="45" max="46" width="5.42578125" style="121" hidden="1" customWidth="1"/>
    <col min="47" max="47" width="7.7109375" style="121" hidden="1" customWidth="1"/>
    <col min="48" max="49" width="5.42578125" style="121" hidden="1" customWidth="1"/>
    <col min="50" max="50" width="5" style="122" hidden="1" customWidth="1"/>
    <col min="51" max="57" width="5.42578125" style="101" hidden="1" customWidth="1"/>
    <col min="58" max="58" width="6.5703125" style="101" hidden="1" customWidth="1"/>
    <col min="59" max="60" width="5.42578125" style="101" hidden="1" customWidth="1"/>
    <col min="61" max="61" width="6.5703125" style="101" hidden="1" customWidth="1"/>
    <col min="62" max="65" width="5.42578125" style="4" hidden="1" customWidth="1"/>
    <col min="66" max="66" width="4.85546875" style="4" hidden="1" customWidth="1"/>
    <col min="67" max="68" width="5.42578125" style="4" hidden="1" customWidth="1"/>
    <col min="69" max="69" width="5.7109375" style="4" hidden="1" customWidth="1"/>
    <col min="70" max="88" width="5.42578125" style="4" hidden="1" customWidth="1"/>
    <col min="89" max="89" width="13.7109375" style="243" hidden="1" customWidth="1"/>
    <col min="90" max="90" width="5.42578125" style="243" hidden="1" customWidth="1"/>
    <col min="91" max="91" width="5.5703125" style="4" hidden="1" customWidth="1"/>
    <col min="92" max="92" width="19.7109375" style="4" hidden="1" customWidth="1"/>
    <col min="93" max="93" width="13.28515625" style="4" hidden="1" customWidth="1"/>
    <col min="94" max="108" width="5.42578125" style="4" hidden="1" customWidth="1"/>
    <col min="109" max="133" width="5.42578125" style="4" customWidth="1"/>
    <col min="134" max="16384" width="5.42578125" style="4"/>
  </cols>
  <sheetData>
    <row r="1" spans="1:90" ht="21" customHeight="1" x14ac:dyDescent="0.25">
      <c r="A1" s="1465" t="s">
        <v>692</v>
      </c>
      <c r="B1" s="1465"/>
      <c r="C1" s="1465"/>
      <c r="D1" s="1465"/>
      <c r="E1" s="1465"/>
      <c r="F1" s="1465"/>
      <c r="G1" s="1465"/>
      <c r="H1" s="1465"/>
      <c r="I1" s="1465"/>
      <c r="J1" s="1465"/>
      <c r="K1" s="1465"/>
      <c r="L1" s="1465"/>
      <c r="M1" s="1465"/>
      <c r="N1" s="1465"/>
      <c r="O1" s="1465"/>
      <c r="P1" s="1465"/>
      <c r="Q1" s="1465"/>
      <c r="R1" s="1465"/>
      <c r="S1" s="1465"/>
      <c r="T1" s="1465"/>
      <c r="U1" s="9"/>
      <c r="V1" s="9"/>
      <c r="W1" s="9"/>
      <c r="X1" s="9"/>
      <c r="Y1" s="9"/>
      <c r="Z1" s="9"/>
      <c r="AA1" s="9"/>
      <c r="AB1" s="424" t="s">
        <v>624</v>
      </c>
      <c r="AC1" s="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100"/>
      <c r="AT1" s="100"/>
      <c r="AU1" s="100"/>
      <c r="AV1" s="100"/>
      <c r="AW1" s="100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</row>
    <row r="2" spans="1:90" ht="15" customHeight="1" x14ac:dyDescent="0.25">
      <c r="A2" s="1466" t="s">
        <v>815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  <c r="O2" s="1466"/>
      <c r="P2" s="1466"/>
      <c r="Q2" s="1466"/>
      <c r="R2" s="1466"/>
      <c r="S2" s="1466"/>
      <c r="T2" s="1466"/>
      <c r="U2" s="10"/>
      <c r="V2" s="10"/>
      <c r="W2" s="10"/>
      <c r="X2" s="10"/>
      <c r="Y2" s="10"/>
      <c r="Z2" s="10"/>
      <c r="AA2" s="10"/>
      <c r="AB2" s="10"/>
      <c r="AC2" s="10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3"/>
      <c r="AT2" s="103"/>
      <c r="AU2" s="103"/>
      <c r="AV2" s="103"/>
      <c r="AW2" s="103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</row>
    <row r="3" spans="1:90" ht="12.75" customHeight="1" x14ac:dyDescent="0.25">
      <c r="U3" s="11"/>
      <c r="V3" s="11"/>
      <c r="W3" s="243"/>
      <c r="X3" s="11"/>
      <c r="Y3" s="11"/>
      <c r="Z3" s="243"/>
      <c r="AA3" s="243"/>
      <c r="AB3" s="11"/>
      <c r="AC3" s="11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5"/>
      <c r="AT3" s="105"/>
      <c r="AU3" s="105"/>
      <c r="AV3" s="105"/>
      <c r="AW3" s="105"/>
      <c r="AX3" s="106"/>
      <c r="AY3" s="104"/>
      <c r="AZ3" s="104"/>
      <c r="BA3" s="104"/>
      <c r="BB3" s="104"/>
      <c r="BC3" s="104"/>
      <c r="BD3" s="104"/>
      <c r="BE3" s="104"/>
      <c r="BF3" s="104"/>
      <c r="BG3" s="104"/>
      <c r="BH3" s="104"/>
      <c r="BI3" s="104"/>
    </row>
    <row r="4" spans="1:90" ht="17.25" customHeight="1" x14ac:dyDescent="0.25">
      <c r="A4" s="12" t="s">
        <v>15</v>
      </c>
      <c r="B4" s="13"/>
      <c r="C4" s="1298"/>
      <c r="D4" s="1298"/>
      <c r="E4" s="1298"/>
      <c r="F4" s="1298"/>
      <c r="G4" s="1298"/>
      <c r="N4" s="95"/>
      <c r="O4" s="94"/>
      <c r="P4" s="94"/>
      <c r="Q4" s="94"/>
      <c r="R4" s="94"/>
      <c r="S4" s="94"/>
      <c r="T4" s="94"/>
      <c r="U4" s="14"/>
      <c r="V4" s="14"/>
      <c r="W4" s="318"/>
      <c r="X4" s="14"/>
      <c r="Y4" s="14"/>
      <c r="Z4" s="318"/>
      <c r="AA4" s="318"/>
      <c r="AB4" s="14"/>
      <c r="AC4" s="14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8"/>
      <c r="AT4" s="108"/>
      <c r="AU4" s="108"/>
      <c r="AV4" s="108"/>
      <c r="AW4" s="108"/>
      <c r="AX4" s="109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</row>
    <row r="5" spans="1:90" ht="21.75" customHeight="1" x14ac:dyDescent="0.25">
      <c r="A5" s="12" t="s">
        <v>16</v>
      </c>
      <c r="B5" s="13"/>
      <c r="C5" s="1298"/>
      <c r="D5" s="1298"/>
      <c r="E5" s="1298"/>
      <c r="F5" s="1298"/>
      <c r="G5" s="1298"/>
      <c r="H5" s="1298"/>
      <c r="I5" s="1298"/>
      <c r="J5" s="1295" t="s">
        <v>731</v>
      </c>
      <c r="K5" s="1295"/>
      <c r="L5" s="1295"/>
      <c r="M5" s="1296"/>
      <c r="N5" s="1296"/>
      <c r="Q5" s="204" t="s">
        <v>89</v>
      </c>
      <c r="R5" s="1467"/>
      <c r="S5" s="1467"/>
      <c r="T5" s="243"/>
      <c r="U5" s="14"/>
      <c r="V5" s="14"/>
      <c r="W5" s="318"/>
      <c r="X5" s="14"/>
      <c r="Y5" s="14"/>
      <c r="Z5" s="318"/>
      <c r="AA5" s="318"/>
      <c r="AB5" s="14"/>
      <c r="AC5" s="14"/>
      <c r="AD5" s="107"/>
      <c r="AE5" s="107"/>
      <c r="AF5" s="107">
        <v>3</v>
      </c>
      <c r="AG5" s="101">
        <f>INDEX(Jahr!$A$12:$A$14,$AF5)</f>
        <v>2024</v>
      </c>
      <c r="AH5" s="107" t="str">
        <f>INDEX(Jahr!B$12:B$14,$AF5)</f>
        <v>Das Ergebnis darf für die Berechnung nach §6 DüV (170 kg N/ha-Grenze) für das gesamte Kalenderjahr 2025 verwendet werden.</v>
      </c>
      <c r="AI5" s="107"/>
      <c r="AJ5" s="107"/>
      <c r="AK5" s="107"/>
      <c r="AL5" s="107"/>
      <c r="AM5" s="107"/>
      <c r="AN5" s="107"/>
      <c r="AO5" s="107"/>
      <c r="AP5" s="107"/>
      <c r="AQ5" s="107"/>
      <c r="AR5" s="108"/>
      <c r="AS5" s="108"/>
      <c r="AT5" s="108"/>
      <c r="AU5" s="108"/>
      <c r="AV5" s="108"/>
      <c r="AW5" s="109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4"/>
      <c r="CJ5" s="243"/>
      <c r="CL5" s="4"/>
    </row>
    <row r="6" spans="1:90" ht="21.75" customHeight="1" x14ac:dyDescent="0.25">
      <c r="A6" s="12" t="s">
        <v>5</v>
      </c>
      <c r="B6" s="13"/>
      <c r="C6" s="1298"/>
      <c r="D6" s="1298"/>
      <c r="E6" s="1298"/>
      <c r="F6" s="1298"/>
      <c r="G6" s="1298"/>
      <c r="H6" s="1558"/>
      <c r="I6" s="1558"/>
      <c r="J6" s="243"/>
      <c r="K6" s="243"/>
      <c r="L6" s="243"/>
      <c r="M6" s="243"/>
      <c r="P6" s="1349" t="s">
        <v>346</v>
      </c>
      <c r="Q6" s="1349"/>
      <c r="R6" s="1468"/>
      <c r="S6" s="1468"/>
      <c r="T6" s="96" t="s">
        <v>20</v>
      </c>
      <c r="U6" s="16"/>
      <c r="V6" s="16"/>
      <c r="W6" s="241"/>
      <c r="X6" s="16"/>
      <c r="Y6" s="16"/>
      <c r="Z6" s="241"/>
      <c r="AA6" s="241"/>
      <c r="AB6" s="16"/>
      <c r="AC6" s="16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1"/>
      <c r="AT6" s="111"/>
      <c r="AU6" s="111"/>
      <c r="AV6" s="111"/>
      <c r="AW6" s="111"/>
      <c r="AX6" s="110"/>
      <c r="AY6" s="110"/>
      <c r="AZ6" s="110"/>
      <c r="BA6" s="110"/>
      <c r="BB6" s="110"/>
      <c r="BC6" s="110"/>
      <c r="BD6" s="110"/>
      <c r="BE6" s="110"/>
      <c r="BF6" s="110"/>
      <c r="BG6" s="110"/>
      <c r="BH6" s="110"/>
      <c r="BI6" s="110"/>
    </row>
    <row r="7" spans="1:90" ht="21.75" customHeight="1" x14ac:dyDescent="0.25">
      <c r="A7" s="12" t="s">
        <v>0</v>
      </c>
      <c r="B7" s="13"/>
      <c r="C7" s="1297"/>
      <c r="D7" s="1297"/>
      <c r="E7" s="1297"/>
      <c r="F7" s="1297"/>
      <c r="G7" s="1297"/>
      <c r="H7" s="1297"/>
      <c r="I7" s="1297"/>
      <c r="O7" s="96"/>
      <c r="T7" s="15"/>
      <c r="U7" s="16"/>
      <c r="V7" s="16"/>
      <c r="W7" s="241"/>
      <c r="X7" s="16"/>
      <c r="Y7" s="16"/>
      <c r="Z7" s="241"/>
      <c r="AA7" s="241"/>
      <c r="AB7" s="16"/>
      <c r="AC7" s="16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1"/>
      <c r="AT7" s="111"/>
      <c r="AU7" s="111"/>
      <c r="AV7" s="111"/>
      <c r="AW7" s="111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</row>
    <row r="8" spans="1:90" s="12" customFormat="1" ht="7.15" customHeight="1" x14ac:dyDescent="0.25">
      <c r="A8" s="322"/>
      <c r="B8" s="255"/>
      <c r="C8" s="260"/>
      <c r="D8" s="254"/>
      <c r="E8" s="254"/>
      <c r="F8" s="254"/>
      <c r="G8" s="254"/>
      <c r="H8" s="254"/>
      <c r="I8" s="254"/>
      <c r="J8" s="320"/>
      <c r="K8" s="322"/>
      <c r="L8" s="255"/>
      <c r="M8" s="252"/>
      <c r="N8" s="252"/>
      <c r="O8" s="252"/>
      <c r="P8" s="252"/>
      <c r="Q8" s="252"/>
      <c r="R8" s="252"/>
      <c r="S8" s="252"/>
      <c r="T8" s="295"/>
      <c r="U8" s="241"/>
      <c r="V8" s="241"/>
      <c r="W8" s="241"/>
      <c r="X8" s="241"/>
      <c r="Y8" s="16"/>
      <c r="Z8" s="241"/>
      <c r="AA8" s="241"/>
      <c r="AB8" s="16"/>
      <c r="AC8" s="16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1"/>
      <c r="AT8" s="111"/>
      <c r="AU8" s="111"/>
      <c r="AV8" s="111"/>
      <c r="AW8" s="111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110"/>
      <c r="CK8" s="294"/>
      <c r="CL8" s="294"/>
    </row>
    <row r="9" spans="1:90" s="12" customFormat="1" ht="24.75" customHeight="1" x14ac:dyDescent="0.25">
      <c r="A9" s="268" t="s">
        <v>22</v>
      </c>
      <c r="B9" s="249"/>
      <c r="C9" s="249"/>
      <c r="D9" s="249"/>
      <c r="E9" s="249"/>
      <c r="F9" s="249"/>
      <c r="G9" s="243"/>
      <c r="H9" s="322"/>
      <c r="I9" s="322"/>
      <c r="J9" s="322"/>
      <c r="K9" s="322"/>
      <c r="L9" s="322"/>
      <c r="M9" s="294"/>
      <c r="N9" s="294"/>
      <c r="O9" s="1307" t="str">
        <f>AH5</f>
        <v>Das Ergebnis darf für die Berechnung nach §6 DüV (170 kg N/ha-Grenze) für das gesamte Kalenderjahr 2025 verwendet werden.</v>
      </c>
      <c r="P9" s="1307"/>
      <c r="Q9" s="1307"/>
      <c r="R9" s="1307"/>
      <c r="S9" s="1307"/>
      <c r="T9" s="1307"/>
      <c r="U9" s="1307"/>
      <c r="V9" s="1307"/>
      <c r="W9" s="1307"/>
      <c r="X9" s="1307"/>
      <c r="Y9" s="15"/>
      <c r="Z9" s="295"/>
      <c r="AA9" s="295"/>
      <c r="AB9" s="16"/>
      <c r="AC9" s="16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1"/>
      <c r="AX9" s="111"/>
      <c r="AY9" s="111"/>
      <c r="AZ9" s="111"/>
      <c r="BA9" s="111"/>
      <c r="BB9" s="110"/>
      <c r="BC9" s="110"/>
      <c r="BD9" s="110"/>
      <c r="BE9" s="110"/>
      <c r="BF9" s="110"/>
      <c r="BG9" s="110"/>
      <c r="BH9" s="110"/>
      <c r="BI9" s="110"/>
      <c r="CK9" s="294"/>
      <c r="CL9" s="294"/>
    </row>
    <row r="10" spans="1:90" s="322" customFormat="1" ht="9.75" customHeight="1" x14ac:dyDescent="0.25">
      <c r="A10" s="268"/>
      <c r="B10" s="249"/>
      <c r="C10" s="249"/>
      <c r="D10" s="249"/>
      <c r="E10" s="249"/>
      <c r="F10" s="249"/>
      <c r="G10" s="243"/>
      <c r="M10" s="294"/>
      <c r="N10" s="294"/>
      <c r="O10" s="294"/>
      <c r="P10" s="381"/>
      <c r="Q10" s="381"/>
      <c r="R10" s="295"/>
      <c r="S10" s="295"/>
      <c r="T10" s="295"/>
      <c r="U10" s="295"/>
      <c r="V10" s="295"/>
      <c r="W10" s="295"/>
      <c r="X10" s="295"/>
      <c r="Y10" s="295"/>
      <c r="Z10" s="295"/>
      <c r="AA10" s="295"/>
      <c r="AB10" s="241"/>
      <c r="AC10" s="241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111"/>
      <c r="AX10" s="111"/>
      <c r="AY10" s="111"/>
      <c r="AZ10" s="111"/>
      <c r="BA10" s="111"/>
      <c r="BB10" s="240"/>
      <c r="BC10" s="240"/>
      <c r="BD10" s="240"/>
      <c r="BE10" s="240"/>
      <c r="BF10" s="240"/>
      <c r="BG10" s="240"/>
      <c r="BH10" s="240"/>
      <c r="BI10" s="240"/>
      <c r="CK10" s="294"/>
      <c r="CL10" s="294"/>
    </row>
    <row r="11" spans="1:90" s="12" customFormat="1" ht="8.25" customHeight="1" thickBot="1" x14ac:dyDescent="0.3">
      <c r="A11" s="411"/>
      <c r="B11" s="412"/>
      <c r="C11" s="412"/>
      <c r="D11" s="412"/>
      <c r="E11" s="412"/>
      <c r="F11" s="412"/>
      <c r="G11" s="407"/>
      <c r="H11" s="408"/>
      <c r="I11" s="408"/>
      <c r="J11" s="322"/>
      <c r="K11" s="322"/>
      <c r="L11" s="322"/>
      <c r="M11" s="322"/>
      <c r="N11" s="322"/>
      <c r="O11" s="404"/>
      <c r="P11" s="404"/>
      <c r="Q11" s="404"/>
      <c r="R11" s="405"/>
      <c r="S11" s="405"/>
      <c r="T11" s="406"/>
      <c r="U11" s="406"/>
      <c r="V11" s="406"/>
      <c r="W11" s="406"/>
      <c r="X11" s="406"/>
      <c r="Y11" s="15"/>
      <c r="Z11" s="295"/>
      <c r="AA11" s="295"/>
      <c r="AB11" s="15"/>
      <c r="AC11" s="15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1"/>
      <c r="AZ11" s="111"/>
      <c r="BA11" s="111"/>
      <c r="BB11" s="111"/>
      <c r="BC11" s="111"/>
      <c r="BD11" s="110"/>
      <c r="BE11" s="110"/>
      <c r="BF11" s="110"/>
      <c r="BG11" s="110"/>
      <c r="BH11" s="110"/>
      <c r="BI11" s="110"/>
      <c r="CK11" s="294"/>
      <c r="CL11" s="294"/>
    </row>
    <row r="12" spans="1:90" s="12" customFormat="1" ht="15" customHeight="1" x14ac:dyDescent="0.25">
      <c r="A12" s="1318"/>
      <c r="B12" s="1319"/>
      <c r="C12" s="1322" t="s">
        <v>657</v>
      </c>
      <c r="D12" s="1323"/>
      <c r="E12" s="1323"/>
      <c r="F12" s="1324"/>
      <c r="G12" s="408"/>
      <c r="H12" s="408"/>
      <c r="I12" s="408"/>
      <c r="J12" s="322"/>
      <c r="K12" s="322"/>
      <c r="L12" s="322"/>
      <c r="M12" s="322"/>
      <c r="N12" s="322"/>
      <c r="O12" s="402"/>
      <c r="P12" s="402"/>
      <c r="Q12" s="402"/>
      <c r="R12" s="1318"/>
      <c r="S12" s="1319"/>
      <c r="T12" s="1322" t="s">
        <v>660</v>
      </c>
      <c r="U12" s="1323"/>
      <c r="V12" s="1323"/>
      <c r="W12" s="1323"/>
      <c r="X12" s="1324"/>
      <c r="Y12" s="241"/>
      <c r="Z12" s="241"/>
      <c r="AA12" s="241"/>
      <c r="AB12" s="110"/>
      <c r="AC12" s="24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1"/>
      <c r="AW12" s="111"/>
      <c r="AX12" s="111"/>
      <c r="AY12" s="111"/>
      <c r="AZ12" s="111"/>
      <c r="BA12" s="110"/>
      <c r="BB12" s="110"/>
      <c r="BC12" s="110"/>
      <c r="BD12" s="110"/>
      <c r="BE12" s="110"/>
      <c r="BF12" s="110"/>
      <c r="CK12" s="294"/>
      <c r="CL12" s="294"/>
    </row>
    <row r="13" spans="1:90" s="12" customFormat="1" ht="15" customHeight="1" x14ac:dyDescent="0.25">
      <c r="A13" s="1320"/>
      <c r="B13" s="1321"/>
      <c r="C13" s="1441" t="s">
        <v>1</v>
      </c>
      <c r="D13" s="1336"/>
      <c r="E13" s="1335" t="s">
        <v>11</v>
      </c>
      <c r="F13" s="1337"/>
      <c r="G13" s="408"/>
      <c r="H13" s="407"/>
      <c r="I13" s="408"/>
      <c r="J13" s="322"/>
      <c r="K13" s="322"/>
      <c r="L13" s="322"/>
      <c r="M13" s="322"/>
      <c r="N13" s="322"/>
      <c r="O13" s="402"/>
      <c r="P13" s="402"/>
      <c r="Q13" s="402"/>
      <c r="R13" s="1320"/>
      <c r="S13" s="1321"/>
      <c r="T13" s="1441" t="s">
        <v>1</v>
      </c>
      <c r="U13" s="1336"/>
      <c r="V13" s="1335" t="s">
        <v>11</v>
      </c>
      <c r="W13" s="1441"/>
      <c r="X13" s="1337"/>
      <c r="Y13" s="241"/>
      <c r="Z13" s="241"/>
      <c r="AA13" s="241"/>
      <c r="AB13" s="110"/>
      <c r="AC13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1"/>
      <c r="AW13" s="111"/>
      <c r="AX13" s="111"/>
      <c r="AY13" s="111"/>
      <c r="AZ13" s="111"/>
      <c r="BA13" s="110"/>
      <c r="BB13" s="110"/>
      <c r="BC13" s="110"/>
      <c r="BD13" s="110"/>
      <c r="BE13" s="110"/>
      <c r="BF13" s="110"/>
      <c r="CK13" s="294"/>
      <c r="CL13" s="294"/>
    </row>
    <row r="14" spans="1:90" s="12" customFormat="1" ht="15" customHeight="1" x14ac:dyDescent="0.25">
      <c r="A14" s="1445" t="s">
        <v>4</v>
      </c>
      <c r="B14" s="1446"/>
      <c r="C14" s="1325">
        <f>+AP108</f>
        <v>0</v>
      </c>
      <c r="D14" s="1326"/>
      <c r="E14" s="1325">
        <f>+AQ108</f>
        <v>0</v>
      </c>
      <c r="F14" s="1327"/>
      <c r="G14" s="408"/>
      <c r="H14" s="407"/>
      <c r="I14" s="409"/>
      <c r="J14" s="294"/>
      <c r="K14" s="322"/>
      <c r="L14" s="322"/>
      <c r="M14" s="322"/>
      <c r="N14" s="322"/>
      <c r="O14" s="402"/>
      <c r="P14" s="402"/>
      <c r="Q14" s="402"/>
      <c r="R14" s="1445" t="s">
        <v>4</v>
      </c>
      <c r="S14" s="1446"/>
      <c r="T14" s="1325">
        <f>+AS108</f>
        <v>0</v>
      </c>
      <c r="U14" s="1326"/>
      <c r="V14" s="1325">
        <f>+AT108</f>
        <v>0</v>
      </c>
      <c r="W14" s="1439"/>
      <c r="X14" s="1327"/>
      <c r="Y14" s="241"/>
      <c r="Z14" s="241"/>
      <c r="AA14" s="241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1"/>
      <c r="AW14" s="111"/>
      <c r="AX14" s="111"/>
      <c r="AY14" s="111"/>
      <c r="AZ14" s="111"/>
      <c r="BA14" s="110"/>
      <c r="BB14" s="110"/>
      <c r="BC14" s="110"/>
      <c r="BD14" s="110"/>
      <c r="BE14" s="110"/>
      <c r="BF14" s="110"/>
      <c r="CK14" s="294"/>
      <c r="CL14" s="294"/>
    </row>
    <row r="15" spans="1:90" s="12" customFormat="1" ht="15" customHeight="1" thickBot="1" x14ac:dyDescent="0.3">
      <c r="A15" s="1447" t="s">
        <v>8</v>
      </c>
      <c r="B15" s="1448"/>
      <c r="C15" s="1305" t="str">
        <f>IF(R6="","",C14/$R$6)</f>
        <v/>
      </c>
      <c r="D15" s="1306"/>
      <c r="E15" s="1305" t="str">
        <f>IF(R6="","",E14/$R$6)</f>
        <v/>
      </c>
      <c r="F15" s="1334"/>
      <c r="G15" s="408"/>
      <c r="H15" s="407"/>
      <c r="I15" s="409"/>
      <c r="J15" s="294"/>
      <c r="K15" s="322"/>
      <c r="L15" s="322"/>
      <c r="M15" s="322"/>
      <c r="N15" s="322"/>
      <c r="O15" s="402"/>
      <c r="P15" s="402"/>
      <c r="Q15" s="402"/>
      <c r="R15" s="1447" t="s">
        <v>8</v>
      </c>
      <c r="S15" s="1448"/>
      <c r="T15" s="1305" t="str">
        <f>IF(R6="","",T14/$R$6)</f>
        <v/>
      </c>
      <c r="U15" s="1306"/>
      <c r="V15" s="1305" t="str">
        <f>IF(R6="","",V14/$R$6)</f>
        <v/>
      </c>
      <c r="W15" s="1440"/>
      <c r="X15" s="1334"/>
      <c r="Y15" s="241"/>
      <c r="Z15" s="241"/>
      <c r="AA15" s="241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1"/>
      <c r="AW15" s="111"/>
      <c r="AX15" s="111"/>
      <c r="AY15" s="111"/>
      <c r="AZ15" s="111"/>
      <c r="BA15" s="110"/>
      <c r="BB15" s="110"/>
      <c r="BC15" s="110"/>
      <c r="BD15" s="110"/>
      <c r="BE15" s="110"/>
      <c r="BF15" s="110"/>
      <c r="CK15" s="294"/>
      <c r="CL15" s="294"/>
    </row>
    <row r="16" spans="1:90" s="12" customFormat="1" ht="15" customHeight="1" thickBot="1" x14ac:dyDescent="0.3">
      <c r="A16" s="411"/>
      <c r="B16" s="412"/>
      <c r="C16" s="412"/>
      <c r="D16" s="408"/>
      <c r="E16" s="412"/>
      <c r="F16" s="408"/>
      <c r="G16" s="408"/>
      <c r="H16" s="407"/>
      <c r="I16" s="409"/>
      <c r="J16" s="294"/>
      <c r="K16" s="294"/>
      <c r="L16" s="294"/>
      <c r="M16" s="294"/>
      <c r="N16" s="294"/>
      <c r="O16" s="404"/>
      <c r="P16" s="402"/>
      <c r="Q16" s="405"/>
      <c r="R16" s="406"/>
      <c r="S16" s="406"/>
      <c r="T16" s="406"/>
      <c r="U16" s="406"/>
      <c r="V16" s="406"/>
      <c r="W16" s="406"/>
      <c r="X16" s="406"/>
      <c r="Y16" s="15"/>
      <c r="Z16" s="295"/>
      <c r="AA16" s="295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1"/>
      <c r="AX16" s="111"/>
      <c r="AY16" s="111"/>
      <c r="AZ16" s="111"/>
      <c r="BA16" s="111"/>
      <c r="BB16" s="110"/>
      <c r="BC16" s="110"/>
      <c r="BD16" s="110"/>
      <c r="BE16" s="110"/>
      <c r="BF16" s="110"/>
      <c r="BG16" s="110"/>
      <c r="CK16" s="294"/>
      <c r="CL16" s="294"/>
    </row>
    <row r="17" spans="1:90" s="12" customFormat="1" ht="15" customHeight="1" thickBot="1" x14ac:dyDescent="0.3">
      <c r="A17" s="1318"/>
      <c r="B17" s="1319"/>
      <c r="C17" s="1322" t="s">
        <v>658</v>
      </c>
      <c r="D17" s="1323"/>
      <c r="E17" s="1323"/>
      <c r="F17" s="1324"/>
      <c r="G17" s="408"/>
      <c r="H17" s="407"/>
      <c r="I17" s="409"/>
      <c r="J17" s="294"/>
      <c r="K17" s="322"/>
      <c r="L17" s="322"/>
      <c r="M17" s="322"/>
      <c r="N17" s="322"/>
      <c r="O17" s="402"/>
      <c r="P17" s="402"/>
      <c r="Q17" s="402"/>
      <c r="R17" s="402"/>
      <c r="S17" s="402"/>
      <c r="T17" s="402"/>
      <c r="U17" s="406"/>
      <c r="V17" s="406"/>
      <c r="W17" s="406"/>
      <c r="X17" s="406"/>
      <c r="Y17" s="16"/>
      <c r="Z17" s="241"/>
      <c r="AA17" s="241"/>
      <c r="AB17" s="110"/>
      <c r="AC17" s="110"/>
      <c r="AD17" s="110"/>
      <c r="AE17" s="1107" t="s">
        <v>687</v>
      </c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1"/>
      <c r="AW17" s="111"/>
      <c r="AX17" s="111"/>
      <c r="AY17" s="111"/>
      <c r="AZ17" s="111"/>
      <c r="BA17" s="110"/>
      <c r="BB17" s="110"/>
      <c r="BC17" s="110"/>
      <c r="BD17" s="110"/>
      <c r="BE17" s="110"/>
      <c r="BF17" s="110"/>
      <c r="BG17" s="110"/>
      <c r="CK17" s="294"/>
      <c r="CL17" s="294"/>
    </row>
    <row r="18" spans="1:90" s="12" customFormat="1" ht="15" customHeight="1" x14ac:dyDescent="0.25">
      <c r="A18" s="1320"/>
      <c r="B18" s="1321"/>
      <c r="C18" s="1335" t="s">
        <v>1</v>
      </c>
      <c r="D18" s="1336"/>
      <c r="E18" s="1335" t="s">
        <v>11</v>
      </c>
      <c r="F18" s="1337"/>
      <c r="G18" s="408"/>
      <c r="H18" s="407"/>
      <c r="I18" s="409"/>
      <c r="J18" s="294"/>
      <c r="K18" s="322"/>
      <c r="L18" s="322"/>
      <c r="M18" s="322"/>
      <c r="N18" s="322"/>
      <c r="O18" s="402"/>
      <c r="P18" s="402"/>
      <c r="Q18" s="402"/>
      <c r="R18" s="1456"/>
      <c r="S18" s="1457"/>
      <c r="T18" s="1442" t="s">
        <v>53</v>
      </c>
      <c r="U18" s="1443"/>
      <c r="V18" s="1443"/>
      <c r="W18" s="1443"/>
      <c r="X18" s="1444"/>
      <c r="Y18" s="15"/>
      <c r="Z18" s="295"/>
      <c r="AA18" s="1089" t="s">
        <v>676</v>
      </c>
      <c r="AB18" s="1084"/>
      <c r="AC18" s="1085"/>
      <c r="AE18" s="1107" t="s">
        <v>685</v>
      </c>
      <c r="AF18" s="24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1"/>
      <c r="AX18" s="111"/>
      <c r="AY18" s="111"/>
      <c r="AZ18" s="111"/>
      <c r="BA18" s="111"/>
      <c r="BB18" s="110"/>
      <c r="BC18" s="110"/>
      <c r="BD18" s="110"/>
      <c r="BE18" s="110"/>
      <c r="BF18" s="110"/>
      <c r="BG18" s="110"/>
      <c r="CK18" s="294"/>
      <c r="CL18" s="294"/>
    </row>
    <row r="19" spans="1:90" s="12" customFormat="1" ht="15" customHeight="1" x14ac:dyDescent="0.25">
      <c r="A19" s="1445" t="s">
        <v>4</v>
      </c>
      <c r="B19" s="1446"/>
      <c r="C19" s="1325">
        <f>+AG144</f>
        <v>0</v>
      </c>
      <c r="D19" s="1326"/>
      <c r="E19" s="1325">
        <f>+AH144</f>
        <v>0</v>
      </c>
      <c r="F19" s="1327"/>
      <c r="G19" s="408"/>
      <c r="H19" s="407"/>
      <c r="I19" s="409"/>
      <c r="J19" s="294"/>
      <c r="K19" s="322"/>
      <c r="L19" s="322"/>
      <c r="M19" s="322"/>
      <c r="N19" s="322"/>
      <c r="O19" s="402"/>
      <c r="P19" s="402"/>
      <c r="Q19" s="402"/>
      <c r="R19" s="1458"/>
      <c r="S19" s="1459"/>
      <c r="T19" s="1469" t="s">
        <v>62</v>
      </c>
      <c r="U19" s="1470"/>
      <c r="V19" s="1449" t="s">
        <v>88</v>
      </c>
      <c r="W19" s="1450"/>
      <c r="X19" s="1451"/>
      <c r="Y19" s="241"/>
      <c r="Z19" s="241"/>
      <c r="AA19" s="1086" t="s">
        <v>675</v>
      </c>
      <c r="AB19" s="1087"/>
      <c r="AC19" s="1088"/>
      <c r="AE19" s="240" t="s">
        <v>688</v>
      </c>
      <c r="AF19" s="24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1"/>
      <c r="AV19" s="111"/>
      <c r="AW19" s="111"/>
      <c r="AX19" s="111"/>
      <c r="AY19" s="111"/>
      <c r="AZ19" s="110"/>
      <c r="BA19" s="110"/>
      <c r="BB19" s="110"/>
      <c r="BC19" s="110"/>
      <c r="BD19" s="110"/>
      <c r="BE19" s="110"/>
      <c r="CK19" s="294"/>
      <c r="CL19" s="294"/>
    </row>
    <row r="20" spans="1:90" s="12" customFormat="1" ht="15" customHeight="1" thickBot="1" x14ac:dyDescent="0.3">
      <c r="A20" s="1447" t="s">
        <v>8</v>
      </c>
      <c r="B20" s="1448"/>
      <c r="C20" s="1305" t="str">
        <f>IF(R6="","",C19/$R$6)</f>
        <v/>
      </c>
      <c r="D20" s="1306"/>
      <c r="E20" s="1305" t="str">
        <f>IF(R6="","",E19/$R$6)</f>
        <v/>
      </c>
      <c r="F20" s="1334"/>
      <c r="G20" s="408"/>
      <c r="H20" s="409"/>
      <c r="I20" s="409"/>
      <c r="J20" s="294"/>
      <c r="K20" s="322"/>
      <c r="L20" s="322"/>
      <c r="M20" s="322"/>
      <c r="N20" s="322"/>
      <c r="O20" s="402"/>
      <c r="P20" s="402"/>
      <c r="Q20" s="402"/>
      <c r="R20" s="1460"/>
      <c r="S20" s="1461"/>
      <c r="T20" s="449" t="s">
        <v>1</v>
      </c>
      <c r="U20" s="449" t="s">
        <v>11</v>
      </c>
      <c r="V20" s="1532" t="s">
        <v>1</v>
      </c>
      <c r="W20" s="1533"/>
      <c r="X20" s="292" t="s">
        <v>11</v>
      </c>
      <c r="Y20" s="241"/>
      <c r="Z20" s="241"/>
      <c r="AA20" s="1090" t="s">
        <v>1</v>
      </c>
      <c r="AB20" s="1091" t="s">
        <v>2</v>
      </c>
      <c r="AC20" s="1092"/>
      <c r="AE20" s="1111" t="s">
        <v>1</v>
      </c>
      <c r="AF20" s="1111" t="s">
        <v>2</v>
      </c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1"/>
      <c r="AR20" s="111"/>
      <c r="AS20" s="111"/>
      <c r="AT20" s="111"/>
      <c r="AU20" s="111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CK20" s="294"/>
      <c r="CL20" s="294"/>
    </row>
    <row r="21" spans="1:90" s="12" customFormat="1" ht="15" customHeight="1" thickBot="1" x14ac:dyDescent="0.3">
      <c r="A21" s="408"/>
      <c r="B21" s="408"/>
      <c r="C21" s="408"/>
      <c r="D21" s="408"/>
      <c r="E21" s="408"/>
      <c r="F21" s="408"/>
      <c r="G21" s="408"/>
      <c r="H21" s="407"/>
      <c r="I21" s="409"/>
      <c r="J21" s="294"/>
      <c r="K21" s="322"/>
      <c r="L21" s="322"/>
      <c r="M21" s="322"/>
      <c r="N21" s="322"/>
      <c r="O21" s="402"/>
      <c r="P21" s="402"/>
      <c r="Q21" s="402"/>
      <c r="R21" s="1445" t="s">
        <v>4</v>
      </c>
      <c r="S21" s="1446"/>
      <c r="T21" s="465">
        <f>+C19+C14+C24-T14</f>
        <v>0</v>
      </c>
      <c r="U21" s="465">
        <f>+E19+E14+E24-V14</f>
        <v>0</v>
      </c>
      <c r="V21" s="1534">
        <f>+AD108</f>
        <v>0</v>
      </c>
      <c r="W21" s="1535"/>
      <c r="X21" s="872">
        <f>+AE108</f>
        <v>0</v>
      </c>
      <c r="Y21" s="241"/>
      <c r="Z21" s="241"/>
      <c r="AA21" s="1108">
        <f>AG108</f>
        <v>0</v>
      </c>
      <c r="AB21" s="1108">
        <f>AH108</f>
        <v>0</v>
      </c>
      <c r="AC21" s="1085"/>
      <c r="AE21" s="1112" t="e">
        <f>+T21/V21</f>
        <v>#DIV/0!</v>
      </c>
      <c r="AF21" s="1112" t="e">
        <f>+U21/X21</f>
        <v>#DIV/0!</v>
      </c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1"/>
      <c r="AR21" s="111"/>
      <c r="AS21" s="111"/>
      <c r="AT21" s="111"/>
      <c r="AU21" s="111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CK21" s="294"/>
      <c r="CL21" s="294"/>
    </row>
    <row r="22" spans="1:90" s="12" customFormat="1" ht="15" customHeight="1" thickBot="1" x14ac:dyDescent="0.3">
      <c r="A22" s="1318"/>
      <c r="B22" s="1319"/>
      <c r="C22" s="1322" t="s">
        <v>659</v>
      </c>
      <c r="D22" s="1323"/>
      <c r="E22" s="1323"/>
      <c r="F22" s="1324"/>
      <c r="G22" s="408"/>
      <c r="H22" s="408"/>
      <c r="I22" s="408"/>
      <c r="J22" s="322"/>
      <c r="K22" s="322"/>
      <c r="L22" s="322"/>
      <c r="M22" s="322"/>
      <c r="N22" s="322"/>
      <c r="O22" s="402"/>
      <c r="P22" s="402"/>
      <c r="Q22" s="402"/>
      <c r="R22" s="1447" t="s">
        <v>8</v>
      </c>
      <c r="S22" s="1448"/>
      <c r="T22" s="466" t="str">
        <f>IF(R6="","",T21/$R$6)</f>
        <v/>
      </c>
      <c r="U22" s="466" t="str">
        <f>IF(R6="","",U21/$R$6)</f>
        <v/>
      </c>
      <c r="V22" s="1536" t="str">
        <f>IF(R6="","",V21/$R$6)</f>
        <v/>
      </c>
      <c r="W22" s="1537"/>
      <c r="X22" s="467" t="str">
        <f>IF(R6="","",X21/$R$6)</f>
        <v/>
      </c>
      <c r="Y22" s="241"/>
      <c r="Z22" s="241"/>
      <c r="AA22" s="1109" t="s">
        <v>686</v>
      </c>
      <c r="AB22" s="1110"/>
      <c r="AC22" s="1106">
        <f>IF(AND(T21&lt;V21,U21&lt;X21),1,IF(AND(T21&lt;AA21,U21&lt;AB21),2,3))</f>
        <v>3</v>
      </c>
      <c r="AE22" s="24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1"/>
      <c r="AR22" s="111"/>
      <c r="AS22" s="111"/>
      <c r="AT22" s="111"/>
      <c r="AU22" s="111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CK22" s="294"/>
      <c r="CL22" s="294"/>
    </row>
    <row r="23" spans="1:90" s="12" customFormat="1" ht="15" customHeight="1" x14ac:dyDescent="0.25">
      <c r="A23" s="1320"/>
      <c r="B23" s="1321"/>
      <c r="C23" s="1335" t="s">
        <v>1</v>
      </c>
      <c r="D23" s="1336"/>
      <c r="E23" s="1335" t="s">
        <v>11</v>
      </c>
      <c r="F23" s="1337"/>
      <c r="G23" s="408"/>
      <c r="H23" s="408"/>
      <c r="I23" s="408"/>
      <c r="J23" s="322"/>
      <c r="K23" s="322"/>
      <c r="L23" s="322"/>
      <c r="M23" s="322"/>
      <c r="N23" s="322"/>
      <c r="O23" s="402"/>
      <c r="P23" s="402"/>
      <c r="Q23" s="402"/>
      <c r="R23" s="402"/>
      <c r="S23" s="402"/>
      <c r="T23" s="402"/>
      <c r="U23" s="402"/>
      <c r="V23" s="402"/>
      <c r="W23" s="402"/>
      <c r="X23" s="402"/>
      <c r="Z23" s="322"/>
      <c r="AA23" s="241" t="s">
        <v>684</v>
      </c>
      <c r="AB23" s="16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1"/>
      <c r="AU23" s="111"/>
      <c r="AV23" s="111"/>
      <c r="AW23" s="111"/>
      <c r="AX23" s="111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CK23" s="294"/>
      <c r="CL23" s="294"/>
    </row>
    <row r="24" spans="1:90" s="12" customFormat="1" ht="15" customHeight="1" x14ac:dyDescent="0.25">
      <c r="A24" s="1445" t="s">
        <v>4</v>
      </c>
      <c r="B24" s="1446"/>
      <c r="C24" s="1325">
        <f>+AG94</f>
        <v>0</v>
      </c>
      <c r="D24" s="1326"/>
      <c r="E24" s="1325">
        <f>+AH94</f>
        <v>0</v>
      </c>
      <c r="F24" s="1327"/>
      <c r="G24" s="410"/>
      <c r="H24" s="410"/>
      <c r="I24" s="410"/>
      <c r="J24" s="293"/>
      <c r="K24" s="293"/>
      <c r="L24" s="293"/>
      <c r="M24" s="293"/>
      <c r="N24" s="29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"/>
      <c r="Z24" s="293"/>
      <c r="AA24" s="241" t="s">
        <v>677</v>
      </c>
      <c r="AB24" s="15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1"/>
      <c r="AY24" s="111"/>
      <c r="AZ24" s="111"/>
      <c r="BA24" s="111"/>
      <c r="BB24" s="111"/>
      <c r="BC24" s="110"/>
      <c r="BD24" s="110"/>
      <c r="BE24" s="110"/>
      <c r="BF24" s="110"/>
      <c r="BG24" s="110"/>
      <c r="BH24" s="110"/>
      <c r="CK24" s="294"/>
      <c r="CL24" s="294"/>
    </row>
    <row r="25" spans="1:90" s="12" customFormat="1" ht="15" customHeight="1" thickBot="1" x14ac:dyDescent="0.3">
      <c r="A25" s="1447" t="s">
        <v>8</v>
      </c>
      <c r="B25" s="1448"/>
      <c r="C25" s="1305" t="str">
        <f>IF(R6="","",C24/$R$6)</f>
        <v/>
      </c>
      <c r="D25" s="1306"/>
      <c r="E25" s="1305" t="str">
        <f>IF(R6="","",E24/$R$6)</f>
        <v/>
      </c>
      <c r="F25" s="1334"/>
      <c r="G25" s="410"/>
      <c r="H25" s="410"/>
      <c r="I25" s="410"/>
      <c r="J25" s="293"/>
      <c r="K25" s="293"/>
      <c r="L25" s="293"/>
      <c r="M25" s="293"/>
      <c r="N25" s="29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"/>
      <c r="Z25" s="293"/>
      <c r="AA25" s="241" t="s">
        <v>678</v>
      </c>
      <c r="AB25" s="15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1"/>
      <c r="AY25" s="111"/>
      <c r="AZ25" s="111"/>
      <c r="BA25" s="111"/>
      <c r="BB25" s="111"/>
      <c r="BC25" s="110"/>
      <c r="BD25" s="110"/>
      <c r="BE25" s="110"/>
      <c r="BF25" s="110"/>
      <c r="BG25" s="110"/>
      <c r="BH25" s="110"/>
      <c r="CK25" s="294"/>
      <c r="CL25" s="294"/>
    </row>
    <row r="26" spans="1:90" s="322" customFormat="1" ht="8.25" customHeight="1" x14ac:dyDescent="0.25">
      <c r="A26" s="413"/>
      <c r="B26" s="413"/>
      <c r="C26" s="414"/>
      <c r="D26" s="414"/>
      <c r="E26" s="414"/>
      <c r="F26" s="414"/>
      <c r="G26" s="410"/>
      <c r="H26" s="410"/>
      <c r="I26" s="410"/>
      <c r="J26" s="293"/>
      <c r="K26" s="293"/>
      <c r="L26" s="293"/>
      <c r="M26" s="293"/>
      <c r="N26" s="29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293"/>
      <c r="Z26" s="293"/>
      <c r="AA26" s="293"/>
      <c r="AB26" s="295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240"/>
      <c r="AR26" s="240"/>
      <c r="AS26" s="240"/>
      <c r="AT26" s="240"/>
      <c r="AU26" s="240"/>
      <c r="AV26" s="240"/>
      <c r="AW26" s="240"/>
      <c r="AX26" s="111"/>
      <c r="AY26" s="111"/>
      <c r="AZ26" s="111"/>
      <c r="BA26" s="111"/>
      <c r="BB26" s="111"/>
      <c r="BC26" s="240"/>
      <c r="BD26" s="240"/>
      <c r="BE26" s="240"/>
      <c r="BF26" s="240"/>
      <c r="BG26" s="240"/>
      <c r="BH26" s="240"/>
      <c r="CK26" s="294"/>
      <c r="CL26" s="294"/>
    </row>
    <row r="27" spans="1:90" s="322" customFormat="1" ht="7.15" customHeight="1" thickBot="1" x14ac:dyDescent="0.3">
      <c r="A27" s="382"/>
      <c r="B27" s="382"/>
      <c r="C27" s="383"/>
      <c r="D27" s="383"/>
      <c r="E27" s="383"/>
      <c r="F27" s="383"/>
      <c r="G27" s="293"/>
      <c r="H27" s="293"/>
      <c r="I27" s="293"/>
      <c r="J27" s="293"/>
      <c r="K27" s="293"/>
      <c r="L27" s="293"/>
      <c r="M27" s="293"/>
      <c r="N27" s="293"/>
      <c r="O27" s="293"/>
      <c r="P27" s="293"/>
      <c r="Q27" s="293"/>
      <c r="R27" s="293"/>
      <c r="S27" s="293"/>
      <c r="T27" s="293"/>
      <c r="U27" s="293"/>
      <c r="V27" s="293"/>
      <c r="W27" s="293"/>
      <c r="X27" s="293"/>
      <c r="Y27" s="293"/>
      <c r="Z27" s="293"/>
      <c r="AA27" s="293"/>
      <c r="AB27" s="295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111"/>
      <c r="AY27" s="111"/>
      <c r="AZ27" s="111"/>
      <c r="BA27" s="111"/>
      <c r="BB27" s="111"/>
      <c r="BC27" s="240"/>
      <c r="BD27" s="240"/>
      <c r="BE27" s="240"/>
      <c r="BF27" s="240"/>
      <c r="BG27" s="240"/>
      <c r="BH27" s="240"/>
      <c r="CK27" s="294"/>
      <c r="CL27" s="294"/>
    </row>
    <row r="28" spans="1:90" s="12" customFormat="1" ht="15.75" thickBot="1" x14ac:dyDescent="0.3">
      <c r="A28" s="384" t="s">
        <v>340</v>
      </c>
      <c r="B28" s="385"/>
      <c r="C28" s="385"/>
      <c r="D28" s="386"/>
      <c r="E28" s="387"/>
      <c r="F28" s="387"/>
      <c r="G28" s="387"/>
      <c r="H28" s="387"/>
      <c r="I28" s="1430" t="s">
        <v>341</v>
      </c>
      <c r="J28" s="1431"/>
      <c r="K28" s="1431"/>
      <c r="L28" s="1431"/>
      <c r="M28" s="1431"/>
      <c r="N28" s="1431"/>
      <c r="O28" s="1431"/>
      <c r="P28" s="1431"/>
      <c r="Q28" s="1431"/>
      <c r="R28" s="1431"/>
      <c r="S28" s="1431"/>
      <c r="T28" s="1431"/>
      <c r="U28" s="1431"/>
      <c r="V28" s="1431"/>
      <c r="W28" s="1431"/>
      <c r="X28" s="1432"/>
      <c r="Y28" s="40"/>
      <c r="Z28" s="293"/>
      <c r="AA28" s="293"/>
      <c r="AB28" s="14"/>
      <c r="AC28" s="15"/>
      <c r="AD28" s="110"/>
      <c r="AE28" s="110"/>
      <c r="AF28" s="110"/>
      <c r="AG28" s="110"/>
      <c r="AH28" s="1113"/>
      <c r="AI28" s="110"/>
      <c r="AL28" s="1117"/>
      <c r="AM28" s="1118"/>
      <c r="AN28" s="1094" t="s">
        <v>682</v>
      </c>
      <c r="AO28" s="1095"/>
      <c r="AP28" s="1095"/>
      <c r="AQ28" s="1095"/>
      <c r="AR28" s="1095"/>
      <c r="AS28" s="1096"/>
      <c r="AT28" s="110"/>
      <c r="AU28" s="110"/>
      <c r="AV28" s="110"/>
      <c r="AW28" s="110"/>
      <c r="AX28" s="110"/>
      <c r="AY28" s="111"/>
      <c r="AZ28" s="111"/>
      <c r="BA28" s="111"/>
      <c r="BB28" s="111"/>
      <c r="BC28" s="111"/>
      <c r="BD28" s="110"/>
      <c r="BE28" s="110"/>
      <c r="BF28" s="110"/>
      <c r="BG28" s="110"/>
      <c r="BH28" s="110"/>
      <c r="BI28" s="110"/>
      <c r="CK28" s="294"/>
      <c r="CL28" s="294"/>
    </row>
    <row r="29" spans="1:90" s="12" customFormat="1" ht="15.6" customHeight="1" thickBot="1" x14ac:dyDescent="0.3">
      <c r="A29" s="388"/>
      <c r="B29" s="385"/>
      <c r="C29" s="385"/>
      <c r="D29" s="386"/>
      <c r="E29" s="387"/>
      <c r="F29" s="387"/>
      <c r="G29" s="387"/>
      <c r="H29" s="387"/>
      <c r="I29" s="1424" t="s">
        <v>9</v>
      </c>
      <c r="J29" s="1425"/>
      <c r="K29" s="1425"/>
      <c r="L29" s="1425"/>
      <c r="M29" s="1425"/>
      <c r="N29" s="1425"/>
      <c r="O29" s="1425"/>
      <c r="P29" s="1426"/>
      <c r="Q29" s="1452" t="s">
        <v>633</v>
      </c>
      <c r="R29" s="1453"/>
      <c r="S29" s="1436" t="s">
        <v>634</v>
      </c>
      <c r="T29" s="1437"/>
      <c r="U29" s="1540" t="s">
        <v>313</v>
      </c>
      <c r="V29" s="1541"/>
      <c r="W29" s="1541"/>
      <c r="X29" s="1542"/>
      <c r="Y29" s="1349"/>
      <c r="Z29" s="1349"/>
      <c r="AA29" s="1349"/>
      <c r="AB29" s="14"/>
      <c r="AC29" s="15"/>
      <c r="AD29" s="110"/>
      <c r="AE29" s="110"/>
      <c r="AF29" s="110"/>
      <c r="AG29" s="110"/>
      <c r="AL29" s="234"/>
      <c r="AM29" s="1116" t="s">
        <v>683</v>
      </c>
      <c r="AN29" s="1101" t="s">
        <v>679</v>
      </c>
      <c r="AO29" s="1102"/>
      <c r="AP29" s="1101" t="s">
        <v>680</v>
      </c>
      <c r="AQ29" s="1103"/>
      <c r="AR29" s="1102" t="s">
        <v>681</v>
      </c>
      <c r="AS29" s="1103"/>
      <c r="AT29" s="110"/>
      <c r="AU29" s="110"/>
      <c r="AV29" s="1540" t="s">
        <v>689</v>
      </c>
      <c r="AW29" s="1541"/>
      <c r="AX29" s="1541"/>
      <c r="AY29" s="1542"/>
      <c r="AZ29" s="111"/>
      <c r="BA29" s="111"/>
      <c r="BB29" s="111"/>
      <c r="BC29" s="111"/>
      <c r="BD29" s="110"/>
      <c r="BE29" s="110"/>
      <c r="BF29" s="110"/>
      <c r="BG29" s="110"/>
      <c r="BH29" s="110"/>
      <c r="BI29" s="110"/>
      <c r="CK29" s="294"/>
      <c r="CL29" s="294"/>
    </row>
    <row r="30" spans="1:90" s="12" customFormat="1" ht="28.9" customHeight="1" thickBot="1" x14ac:dyDescent="0.3">
      <c r="A30" s="388"/>
      <c r="B30" s="385"/>
      <c r="C30" s="385"/>
      <c r="D30" s="385"/>
      <c r="E30" s="387"/>
      <c r="F30" s="387"/>
      <c r="G30" s="387"/>
      <c r="H30" s="387"/>
      <c r="I30" s="1427"/>
      <c r="J30" s="1428"/>
      <c r="K30" s="1428"/>
      <c r="L30" s="1428"/>
      <c r="M30" s="1428"/>
      <c r="N30" s="1428"/>
      <c r="O30" s="1428"/>
      <c r="P30" s="1429"/>
      <c r="Q30" s="1454"/>
      <c r="R30" s="1455"/>
      <c r="S30" s="1438"/>
      <c r="T30" s="1438"/>
      <c r="U30" s="1520" t="s">
        <v>649</v>
      </c>
      <c r="V30" s="1521"/>
      <c r="W30" s="1518" t="s">
        <v>650</v>
      </c>
      <c r="X30" s="1519"/>
      <c r="Y30" s="40"/>
      <c r="Z30" s="293"/>
      <c r="AA30" s="293"/>
      <c r="AB30" s="15"/>
      <c r="AC30" s="15"/>
      <c r="AD30" s="110" t="s">
        <v>656</v>
      </c>
      <c r="AE30" s="110"/>
      <c r="AF30" s="110"/>
      <c r="AG30" s="240"/>
      <c r="AL30" s="1545" t="s">
        <v>691</v>
      </c>
      <c r="AM30" s="1546"/>
      <c r="AN30" s="1122" t="s">
        <v>666</v>
      </c>
      <c r="AO30" s="1123" t="s">
        <v>667</v>
      </c>
      <c r="AP30" s="1122" t="s">
        <v>666</v>
      </c>
      <c r="AQ30" s="1123" t="s">
        <v>667</v>
      </c>
      <c r="AR30" s="1124" t="s">
        <v>666</v>
      </c>
      <c r="AS30" s="1123" t="s">
        <v>667</v>
      </c>
      <c r="AT30" s="110"/>
      <c r="AU30" s="110"/>
      <c r="AV30" s="1520" t="s">
        <v>649</v>
      </c>
      <c r="AW30" s="1521"/>
      <c r="AX30" s="1518" t="s">
        <v>650</v>
      </c>
      <c r="AY30" s="1519"/>
      <c r="AZ30" s="111"/>
      <c r="BA30" s="111"/>
      <c r="BB30" s="111"/>
      <c r="BC30" s="111"/>
      <c r="BD30" s="110"/>
      <c r="BE30" s="110"/>
      <c r="BF30" s="110"/>
      <c r="BG30" s="110"/>
      <c r="BH30" s="110"/>
      <c r="BI30" s="110"/>
      <c r="CK30" s="294"/>
      <c r="CL30" s="294"/>
    </row>
    <row r="31" spans="1:90" s="12" customFormat="1" ht="15" customHeight="1" thickBot="1" x14ac:dyDescent="0.3">
      <c r="A31" s="388"/>
      <c r="B31" s="385"/>
      <c r="C31" s="385"/>
      <c r="D31" s="385"/>
      <c r="E31" s="387"/>
      <c r="F31" s="387"/>
      <c r="G31" s="387"/>
      <c r="H31" s="387"/>
      <c r="I31" s="1433" t="str">
        <f t="shared" ref="I31:I37" si="0">IF(AZ101=0," ",IF(I101="","",AZ101))</f>
        <v xml:space="preserve"> </v>
      </c>
      <c r="J31" s="1434"/>
      <c r="K31" s="1434"/>
      <c r="L31" s="1434"/>
      <c r="M31" s="1434"/>
      <c r="N31" s="1434"/>
      <c r="O31" s="1434"/>
      <c r="P31" s="1435"/>
      <c r="Q31" s="1484" t="str">
        <f t="shared" ref="Q31:Q37" si="1">IF($T$21=0,"",IF(I101="","",BA101*$AE$21))</f>
        <v/>
      </c>
      <c r="R31" s="1485"/>
      <c r="S31" s="1566" t="str">
        <f t="shared" ref="S31:S37" si="2">IF($T$21=0,"",IF(I101="","",BB101*$AF$21))</f>
        <v/>
      </c>
      <c r="T31" s="1566"/>
      <c r="U31" s="1543" t="str">
        <f>IF(OR($AY101=1,$I101="",$AD$38&gt;0),"",IF(CO101=1,"nicht belegb.",IF($CS101=2,AN31,IF($CS101=3,AP31,IF($CS101=4,AR31,"")))))</f>
        <v/>
      </c>
      <c r="V31" s="1544"/>
      <c r="W31" s="1524" t="str">
        <f>IF(OR($AY101=1,$I101="",$AD$38&gt;0),"",IF(CO101=1,"-",IF($CS101=2,AO31,IF($CS101=3,AQ31,IF($CS101=4,AS31,"")))))</f>
        <v/>
      </c>
      <c r="X31" s="1525"/>
      <c r="Y31" s="947" t="str">
        <f>IF(OR(T101&lt;&gt;"",U101&lt;&gt;""),"!","")</f>
        <v/>
      </c>
      <c r="Z31" s="293"/>
      <c r="AA31" s="293"/>
      <c r="AB31" s="15"/>
      <c r="AC31" s="15"/>
      <c r="AD31" s="74" t="str">
        <f>IF(OR(T101&lt;&gt;"",U101&lt;&gt;""),1,"")</f>
        <v/>
      </c>
      <c r="AE31" s="110"/>
      <c r="AF31" s="110"/>
      <c r="AG31" s="110"/>
      <c r="AL31" s="1129"/>
      <c r="AM31" s="1119"/>
      <c r="AN31" s="1097" t="str">
        <f>IF($AC$22=1,"evt. möglich",IF($AC$22=2,"evt. möglich","nein"))</f>
        <v>nein</v>
      </c>
      <c r="AO31" s="1104" t="str">
        <f t="shared" ref="AO31:AO37" si="3">IF($AC$22=1,"-",IF($AC$22=2,"-","-"))</f>
        <v>-</v>
      </c>
      <c r="AP31" s="1093" t="str">
        <f t="shared" ref="AP31:AP37" si="4">IF($AC$22=1,"ja",IF($AC$22=2,"ja","nein"))</f>
        <v>nein</v>
      </c>
      <c r="AQ31" s="1105" t="str">
        <f>IF($AC$22=1,"evt. möglich",IF($AC$22=2,"evt. möglich","nein"))</f>
        <v>nein</v>
      </c>
      <c r="AR31" s="118" t="str">
        <f t="shared" ref="AR31:AR37" si="5">IF($AC$22=1,"-",IF($AC$22=2,"-","-"))</f>
        <v>-</v>
      </c>
      <c r="AS31" s="1104" t="str">
        <f t="shared" ref="AS31:AS37" si="6">IF($AC$22=1,"ja",IF($AC$22=2,"ja","nein"))</f>
        <v>nein</v>
      </c>
      <c r="AT31" s="110"/>
      <c r="AU31" s="110"/>
      <c r="AV31" s="1538" t="str">
        <f t="shared" ref="AV31:AV37" si="7">IF(OR(AY101=1,$AD$38&gt;0),"",IF(AX31="ja","-",IF(I101="","",IF(BV101=30,"evt. möglich",IF(BO101=3,"ja",IF(AND(AX31="nein",CS101=4),"evt. möglich","nein"))))))</f>
        <v/>
      </c>
      <c r="AW31" s="1524"/>
      <c r="AX31" s="1524" t="str">
        <f t="shared" ref="AX31:AX37" si="8">IF(OR(AY101=1,$AD$38&gt;0),"",IF(I101="","",IF(CJ101=3000,"evt. möglich",IF(CC101=300,"ja",IF(AND(BO101=3,MAX($AE$21:$AF$21)&lt;1),"evt. möglich",IF(CS101=2,"-","nein"))))))</f>
        <v/>
      </c>
      <c r="AY31" s="1525"/>
      <c r="AZ31" s="111"/>
      <c r="BA31" s="111"/>
      <c r="BB31" s="111"/>
      <c r="BC31" s="111"/>
      <c r="BD31" s="110"/>
      <c r="BE31" s="110"/>
      <c r="BF31" s="110"/>
      <c r="BG31" s="110"/>
      <c r="BH31" s="110"/>
      <c r="BI31" s="110"/>
      <c r="CK31" s="294"/>
      <c r="CL31" s="294"/>
    </row>
    <row r="32" spans="1:90" s="12" customFormat="1" ht="15" customHeight="1" x14ac:dyDescent="0.25">
      <c r="A32" s="389" t="s">
        <v>308</v>
      </c>
      <c r="B32" s="390"/>
      <c r="C32" s="390"/>
      <c r="D32" s="391"/>
      <c r="E32" s="392"/>
      <c r="F32" s="392"/>
      <c r="G32" s="425"/>
      <c r="H32" s="387"/>
      <c r="I32" s="1462" t="str">
        <f t="shared" si="0"/>
        <v xml:space="preserve"> </v>
      </c>
      <c r="J32" s="1463"/>
      <c r="K32" s="1463"/>
      <c r="L32" s="1463"/>
      <c r="M32" s="1463"/>
      <c r="N32" s="1463"/>
      <c r="O32" s="1463"/>
      <c r="P32" s="1464"/>
      <c r="Q32" s="1359" t="str">
        <f t="shared" si="1"/>
        <v/>
      </c>
      <c r="R32" s="1360"/>
      <c r="S32" s="1312" t="str">
        <f t="shared" si="2"/>
        <v/>
      </c>
      <c r="T32" s="1312"/>
      <c r="U32" s="1409" t="str">
        <f t="shared" ref="U32:U37" si="9">IF(OR($AY102=1,$I102="",$AD$38&gt;0),"",IF(CO102=1,"nicht belegb.",IF($CS102=2,AN32,IF($CS102=3,AP32,IF($CS102=4,AR32,"")))))</f>
        <v/>
      </c>
      <c r="V32" s="1410"/>
      <c r="W32" s="1407" t="str">
        <f t="shared" ref="W32:W37" si="10">IF(OR($AY102=1,$I102="",$AD$38&gt;0),"",IF(CO102=1,"-",IF($CS102=2,AO32,IF($CS102=3,AQ32,IF($CS102=4,AS32,"")))))</f>
        <v/>
      </c>
      <c r="X32" s="1408"/>
      <c r="Y32" s="947" t="str">
        <f t="shared" ref="Y32:Y37" si="11">IF(OR(T102&lt;&gt;"",U102&lt;&gt;""),"!","")</f>
        <v/>
      </c>
      <c r="Z32" s="293"/>
      <c r="AA32" s="293"/>
      <c r="AB32" s="15"/>
      <c r="AC32" s="15"/>
      <c r="AD32" s="74" t="str">
        <f t="shared" ref="AD32:AD37" si="12">IF(OR(T102&lt;&gt;"",U102&lt;&gt;""),1,"")</f>
        <v/>
      </c>
      <c r="AE32" s="110"/>
      <c r="AF32" s="110"/>
      <c r="AG32" s="110"/>
      <c r="AL32" s="1129"/>
      <c r="AM32" s="1119"/>
      <c r="AN32" s="1097" t="str">
        <f t="shared" ref="AN32:AN37" si="13">IF($AC$22=1,"evt. möglich",IF($AC$22=2,"evt. möglich","nein"))</f>
        <v>nein</v>
      </c>
      <c r="AO32" s="1104" t="str">
        <f t="shared" si="3"/>
        <v>-</v>
      </c>
      <c r="AP32" s="1093" t="str">
        <f t="shared" si="4"/>
        <v>nein</v>
      </c>
      <c r="AQ32" s="1105" t="str">
        <f t="shared" ref="AQ32:AQ37" si="14">IF($AC$22=1,"evt. möglich",IF($AC$22=2,"evt. möglich","nein"))</f>
        <v>nein</v>
      </c>
      <c r="AR32" s="118" t="str">
        <f t="shared" si="5"/>
        <v>-</v>
      </c>
      <c r="AS32" s="1104" t="str">
        <f t="shared" si="6"/>
        <v>nein</v>
      </c>
      <c r="AT32" s="110"/>
      <c r="AU32" s="110"/>
      <c r="AV32" s="1522" t="str">
        <f t="shared" si="7"/>
        <v/>
      </c>
      <c r="AW32" s="1407"/>
      <c r="AX32" s="1407" t="str">
        <f t="shared" si="8"/>
        <v/>
      </c>
      <c r="AY32" s="1408"/>
      <c r="AZ32" s="111"/>
      <c r="BA32" s="111"/>
      <c r="BB32" s="111"/>
      <c r="BC32" s="111"/>
      <c r="BD32" s="110"/>
      <c r="BE32" s="110"/>
      <c r="BF32" s="110"/>
      <c r="BG32" s="110"/>
      <c r="BH32" s="110"/>
      <c r="BI32" s="110"/>
      <c r="CK32" s="294"/>
      <c r="CL32" s="294"/>
    </row>
    <row r="33" spans="1:90" s="12" customFormat="1" ht="15" customHeight="1" x14ac:dyDescent="0.25">
      <c r="A33" s="393" t="s">
        <v>309</v>
      </c>
      <c r="B33" s="394"/>
      <c r="C33" s="394"/>
      <c r="D33" s="1340">
        <f>+AB94+AB144</f>
        <v>0</v>
      </c>
      <c r="E33" s="1341"/>
      <c r="F33" s="1338" t="s">
        <v>769</v>
      </c>
      <c r="G33" s="1339"/>
      <c r="H33" s="387"/>
      <c r="I33" s="1371" t="str">
        <f t="shared" si="0"/>
        <v xml:space="preserve"> </v>
      </c>
      <c r="J33" s="1372"/>
      <c r="K33" s="1372"/>
      <c r="L33" s="1372"/>
      <c r="M33" s="1372"/>
      <c r="N33" s="1372"/>
      <c r="O33" s="1372"/>
      <c r="P33" s="1373"/>
      <c r="Q33" s="1359" t="str">
        <f t="shared" si="1"/>
        <v/>
      </c>
      <c r="R33" s="1360"/>
      <c r="S33" s="1312" t="str">
        <f t="shared" si="2"/>
        <v/>
      </c>
      <c r="T33" s="1312"/>
      <c r="U33" s="1409" t="str">
        <f t="shared" si="9"/>
        <v/>
      </c>
      <c r="V33" s="1410"/>
      <c r="W33" s="1407" t="str">
        <f t="shared" si="10"/>
        <v/>
      </c>
      <c r="X33" s="1408"/>
      <c r="Y33" s="947" t="str">
        <f t="shared" si="11"/>
        <v/>
      </c>
      <c r="Z33" s="293"/>
      <c r="AA33" s="293"/>
      <c r="AB33" s="15"/>
      <c r="AC33" s="15"/>
      <c r="AD33" s="74" t="str">
        <f t="shared" si="12"/>
        <v/>
      </c>
      <c r="AE33" s="110"/>
      <c r="AF33" s="110"/>
      <c r="AG33" s="110"/>
      <c r="AL33" s="1129"/>
      <c r="AM33" s="1119"/>
      <c r="AN33" s="1097" t="str">
        <f t="shared" si="13"/>
        <v>nein</v>
      </c>
      <c r="AO33" s="1104" t="str">
        <f t="shared" si="3"/>
        <v>-</v>
      </c>
      <c r="AP33" s="1093" t="str">
        <f t="shared" si="4"/>
        <v>nein</v>
      </c>
      <c r="AQ33" s="1105" t="str">
        <f t="shared" si="14"/>
        <v>nein</v>
      </c>
      <c r="AR33" s="118" t="str">
        <f t="shared" si="5"/>
        <v>-</v>
      </c>
      <c r="AS33" s="1104" t="str">
        <f t="shared" si="6"/>
        <v>nein</v>
      </c>
      <c r="AT33" s="110"/>
      <c r="AU33" s="110"/>
      <c r="AV33" s="1522" t="str">
        <f t="shared" si="7"/>
        <v/>
      </c>
      <c r="AW33" s="1407"/>
      <c r="AX33" s="1407" t="str">
        <f t="shared" si="8"/>
        <v/>
      </c>
      <c r="AY33" s="1408"/>
      <c r="AZ33" s="111"/>
      <c r="BA33" s="111"/>
      <c r="BB33" s="111"/>
      <c r="BC33" s="111"/>
      <c r="BD33" s="110"/>
      <c r="BE33" s="110"/>
      <c r="BF33" s="110"/>
      <c r="BG33" s="110"/>
      <c r="BH33" s="110"/>
      <c r="BI33" s="110"/>
      <c r="CK33" s="294"/>
      <c r="CL33" s="294"/>
    </row>
    <row r="34" spans="1:90" s="12" customFormat="1" ht="15" customHeight="1" x14ac:dyDescent="0.25">
      <c r="A34" s="395" t="s">
        <v>339</v>
      </c>
      <c r="B34" s="396"/>
      <c r="C34" s="396"/>
      <c r="D34" s="1344">
        <f>+AB94</f>
        <v>0</v>
      </c>
      <c r="E34" s="1345"/>
      <c r="F34" s="1342" t="s">
        <v>769</v>
      </c>
      <c r="G34" s="1343"/>
      <c r="H34" s="387"/>
      <c r="I34" s="1371" t="str">
        <f t="shared" si="0"/>
        <v xml:space="preserve"> </v>
      </c>
      <c r="J34" s="1372"/>
      <c r="K34" s="1372"/>
      <c r="L34" s="1372"/>
      <c r="M34" s="1372"/>
      <c r="N34" s="1372"/>
      <c r="O34" s="1372"/>
      <c r="P34" s="1373"/>
      <c r="Q34" s="1359" t="str">
        <f t="shared" si="1"/>
        <v/>
      </c>
      <c r="R34" s="1360"/>
      <c r="S34" s="1312" t="str">
        <f t="shared" si="2"/>
        <v/>
      </c>
      <c r="T34" s="1312"/>
      <c r="U34" s="1409" t="str">
        <f t="shared" si="9"/>
        <v/>
      </c>
      <c r="V34" s="1410"/>
      <c r="W34" s="1407" t="str">
        <f t="shared" si="10"/>
        <v/>
      </c>
      <c r="X34" s="1408"/>
      <c r="Y34" s="947" t="str">
        <f t="shared" si="11"/>
        <v/>
      </c>
      <c r="Z34" s="293"/>
      <c r="AA34" s="293"/>
      <c r="AB34" s="15"/>
      <c r="AC34" s="15"/>
      <c r="AD34" s="74" t="str">
        <f t="shared" si="12"/>
        <v/>
      </c>
      <c r="AE34" s="110"/>
      <c r="AF34" s="110"/>
      <c r="AG34" s="110"/>
      <c r="AL34" s="1129"/>
      <c r="AM34" s="1119"/>
      <c r="AN34" s="1097" t="str">
        <f t="shared" si="13"/>
        <v>nein</v>
      </c>
      <c r="AO34" s="1104" t="str">
        <f t="shared" si="3"/>
        <v>-</v>
      </c>
      <c r="AP34" s="1093" t="str">
        <f t="shared" si="4"/>
        <v>nein</v>
      </c>
      <c r="AQ34" s="1105" t="str">
        <f t="shared" si="14"/>
        <v>nein</v>
      </c>
      <c r="AR34" s="118" t="str">
        <f t="shared" si="5"/>
        <v>-</v>
      </c>
      <c r="AS34" s="1104" t="str">
        <f t="shared" si="6"/>
        <v>nein</v>
      </c>
      <c r="AT34" s="110"/>
      <c r="AU34" s="110"/>
      <c r="AV34" s="1522" t="str">
        <f t="shared" si="7"/>
        <v/>
      </c>
      <c r="AW34" s="1407"/>
      <c r="AX34" s="1407" t="str">
        <f t="shared" si="8"/>
        <v/>
      </c>
      <c r="AY34" s="1408"/>
      <c r="AZ34" s="111"/>
      <c r="BA34" s="111"/>
      <c r="BB34" s="111"/>
      <c r="BC34" s="111"/>
      <c r="BD34" s="110"/>
      <c r="BE34" s="110"/>
      <c r="BF34" s="110"/>
      <c r="BG34" s="110"/>
      <c r="BH34" s="110"/>
      <c r="BI34" s="110"/>
      <c r="CK34" s="294"/>
      <c r="CL34" s="294"/>
    </row>
    <row r="35" spans="1:90" s="12" customFormat="1" ht="15" customHeight="1" x14ac:dyDescent="0.25">
      <c r="A35" s="395" t="s">
        <v>338</v>
      </c>
      <c r="B35" s="396"/>
      <c r="C35" s="396"/>
      <c r="D35" s="1299">
        <f>+AB144</f>
        <v>0</v>
      </c>
      <c r="E35" s="1300"/>
      <c r="F35" s="1494" t="s">
        <v>769</v>
      </c>
      <c r="G35" s="1343"/>
      <c r="H35" s="387"/>
      <c r="I35" s="1371" t="str">
        <f t="shared" si="0"/>
        <v xml:space="preserve"> </v>
      </c>
      <c r="J35" s="1372"/>
      <c r="K35" s="1372"/>
      <c r="L35" s="1372"/>
      <c r="M35" s="1372"/>
      <c r="N35" s="1372"/>
      <c r="O35" s="1372"/>
      <c r="P35" s="1373"/>
      <c r="Q35" s="1359" t="str">
        <f t="shared" si="1"/>
        <v/>
      </c>
      <c r="R35" s="1360"/>
      <c r="S35" s="1312" t="str">
        <f t="shared" si="2"/>
        <v/>
      </c>
      <c r="T35" s="1312"/>
      <c r="U35" s="1409" t="str">
        <f t="shared" si="9"/>
        <v/>
      </c>
      <c r="V35" s="1410"/>
      <c r="W35" s="1407" t="str">
        <f t="shared" si="10"/>
        <v/>
      </c>
      <c r="X35" s="1408"/>
      <c r="Y35" s="947" t="str">
        <f t="shared" si="11"/>
        <v/>
      </c>
      <c r="Z35" s="293"/>
      <c r="AA35" s="293"/>
      <c r="AB35" s="15"/>
      <c r="AC35" s="15"/>
      <c r="AD35" s="74" t="str">
        <f t="shared" si="12"/>
        <v/>
      </c>
      <c r="AE35" s="110"/>
      <c r="AF35" s="110"/>
      <c r="AG35" s="110"/>
      <c r="AL35" s="1129"/>
      <c r="AM35" s="1119"/>
      <c r="AN35" s="1097" t="str">
        <f t="shared" si="13"/>
        <v>nein</v>
      </c>
      <c r="AO35" s="1104" t="str">
        <f t="shared" si="3"/>
        <v>-</v>
      </c>
      <c r="AP35" s="1093" t="str">
        <f t="shared" si="4"/>
        <v>nein</v>
      </c>
      <c r="AQ35" s="1105" t="str">
        <f t="shared" si="14"/>
        <v>nein</v>
      </c>
      <c r="AR35" s="118" t="str">
        <f t="shared" si="5"/>
        <v>-</v>
      </c>
      <c r="AS35" s="1104" t="str">
        <f t="shared" si="6"/>
        <v>nein</v>
      </c>
      <c r="AT35" s="110"/>
      <c r="AU35" s="110"/>
      <c r="AV35" s="1522" t="str">
        <f t="shared" si="7"/>
        <v/>
      </c>
      <c r="AW35" s="1407"/>
      <c r="AX35" s="1407" t="str">
        <f t="shared" si="8"/>
        <v/>
      </c>
      <c r="AY35" s="1408"/>
      <c r="AZ35" s="111"/>
      <c r="BA35" s="111"/>
      <c r="BB35" s="111"/>
      <c r="BC35" s="111"/>
      <c r="BD35" s="110"/>
      <c r="BE35" s="110"/>
      <c r="BF35" s="110"/>
      <c r="BG35" s="110"/>
      <c r="BH35" s="110"/>
      <c r="BI35" s="110"/>
      <c r="CK35" s="294"/>
      <c r="CL35" s="294"/>
    </row>
    <row r="36" spans="1:90" s="12" customFormat="1" ht="15" customHeight="1" x14ac:dyDescent="0.25">
      <c r="A36" s="397" t="s">
        <v>310</v>
      </c>
      <c r="B36" s="398"/>
      <c r="C36" s="398"/>
      <c r="D36" s="1328">
        <f>+(AS108-AP108)/2.56</f>
        <v>0</v>
      </c>
      <c r="E36" s="1329"/>
      <c r="F36" s="1301" t="s">
        <v>770</v>
      </c>
      <c r="G36" s="1302"/>
      <c r="H36" s="387"/>
      <c r="I36" s="1371" t="str">
        <f t="shared" si="0"/>
        <v xml:space="preserve"> </v>
      </c>
      <c r="J36" s="1372"/>
      <c r="K36" s="1372"/>
      <c r="L36" s="1372"/>
      <c r="M36" s="1372"/>
      <c r="N36" s="1372"/>
      <c r="O36" s="1372"/>
      <c r="P36" s="1373"/>
      <c r="Q36" s="1359" t="str">
        <f t="shared" si="1"/>
        <v/>
      </c>
      <c r="R36" s="1360"/>
      <c r="S36" s="1312" t="str">
        <f t="shared" si="2"/>
        <v/>
      </c>
      <c r="T36" s="1312"/>
      <c r="U36" s="1409" t="str">
        <f t="shared" si="9"/>
        <v/>
      </c>
      <c r="V36" s="1410"/>
      <c r="W36" s="1407" t="str">
        <f t="shared" si="10"/>
        <v/>
      </c>
      <c r="X36" s="1408"/>
      <c r="Y36" s="947" t="str">
        <f t="shared" si="11"/>
        <v/>
      </c>
      <c r="Z36" s="293"/>
      <c r="AA36" s="293"/>
      <c r="AB36" s="15"/>
      <c r="AC36" s="15"/>
      <c r="AD36" s="74" t="str">
        <f t="shared" si="12"/>
        <v/>
      </c>
      <c r="AE36" s="110"/>
      <c r="AF36" s="110"/>
      <c r="AG36" s="110"/>
      <c r="AL36" s="1129"/>
      <c r="AM36" s="1119"/>
      <c r="AN36" s="1097" t="str">
        <f t="shared" si="13"/>
        <v>nein</v>
      </c>
      <c r="AO36" s="1104" t="str">
        <f t="shared" si="3"/>
        <v>-</v>
      </c>
      <c r="AP36" s="1093" t="str">
        <f t="shared" si="4"/>
        <v>nein</v>
      </c>
      <c r="AQ36" s="1105" t="str">
        <f t="shared" si="14"/>
        <v>nein</v>
      </c>
      <c r="AR36" s="118" t="str">
        <f t="shared" si="5"/>
        <v>-</v>
      </c>
      <c r="AS36" s="1104" t="str">
        <f t="shared" si="6"/>
        <v>nein</v>
      </c>
      <c r="AT36" s="110"/>
      <c r="AU36" s="110"/>
      <c r="AV36" s="1522" t="str">
        <f t="shared" si="7"/>
        <v/>
      </c>
      <c r="AW36" s="1407"/>
      <c r="AX36" s="1407" t="str">
        <f t="shared" si="8"/>
        <v/>
      </c>
      <c r="AY36" s="1408"/>
      <c r="AZ36" s="111"/>
      <c r="BA36" s="111"/>
      <c r="BB36" s="111"/>
      <c r="BC36" s="111"/>
      <c r="BD36" s="110"/>
      <c r="BE36" s="110"/>
      <c r="BF36" s="110"/>
      <c r="BG36" s="110"/>
      <c r="BH36" s="110"/>
      <c r="BI36" s="110"/>
      <c r="CK36" s="294"/>
      <c r="CL36" s="294"/>
    </row>
    <row r="37" spans="1:90" s="12" customFormat="1" ht="15" customHeight="1" thickBot="1" x14ac:dyDescent="0.3">
      <c r="A37" s="399" t="s">
        <v>335</v>
      </c>
      <c r="B37" s="400"/>
      <c r="C37" s="400"/>
      <c r="D37" s="1330" t="str">
        <f>IF(D36=0,"",D33/D36)</f>
        <v/>
      </c>
      <c r="E37" s="1331"/>
      <c r="F37" s="1332" t="s">
        <v>356</v>
      </c>
      <c r="G37" s="1333"/>
      <c r="H37" s="387"/>
      <c r="I37" s="1495" t="str">
        <f t="shared" si="0"/>
        <v xml:space="preserve"> </v>
      </c>
      <c r="J37" s="1496"/>
      <c r="K37" s="1496"/>
      <c r="L37" s="1496"/>
      <c r="M37" s="1496"/>
      <c r="N37" s="1496"/>
      <c r="O37" s="1496"/>
      <c r="P37" s="1497"/>
      <c r="Q37" s="1361" t="str">
        <f t="shared" si="1"/>
        <v/>
      </c>
      <c r="R37" s="1362"/>
      <c r="S37" s="1549" t="str">
        <f t="shared" si="2"/>
        <v/>
      </c>
      <c r="T37" s="1549"/>
      <c r="U37" s="1556" t="str">
        <f t="shared" si="9"/>
        <v/>
      </c>
      <c r="V37" s="1557"/>
      <c r="W37" s="1526" t="str">
        <f t="shared" si="10"/>
        <v/>
      </c>
      <c r="X37" s="1527"/>
      <c r="Y37" s="947" t="str">
        <f t="shared" si="11"/>
        <v/>
      </c>
      <c r="Z37" s="293"/>
      <c r="AA37" s="293"/>
      <c r="AB37" s="15"/>
      <c r="AC37" s="15"/>
      <c r="AD37" s="74" t="str">
        <f t="shared" si="12"/>
        <v/>
      </c>
      <c r="AE37" s="110"/>
      <c r="AF37" s="110"/>
      <c r="AG37" s="110"/>
      <c r="AL37" s="1129"/>
      <c r="AM37" s="1119"/>
      <c r="AN37" s="1097" t="str">
        <f t="shared" si="13"/>
        <v>nein</v>
      </c>
      <c r="AO37" s="1104" t="str">
        <f t="shared" si="3"/>
        <v>-</v>
      </c>
      <c r="AP37" s="1093" t="str">
        <f t="shared" si="4"/>
        <v>nein</v>
      </c>
      <c r="AQ37" s="1105" t="str">
        <f t="shared" si="14"/>
        <v>nein</v>
      </c>
      <c r="AR37" s="118" t="str">
        <f t="shared" si="5"/>
        <v>-</v>
      </c>
      <c r="AS37" s="1104" t="str">
        <f t="shared" si="6"/>
        <v>nein</v>
      </c>
      <c r="AT37" s="110"/>
      <c r="AU37" s="110"/>
      <c r="AV37" s="1539" t="str">
        <f t="shared" si="7"/>
        <v/>
      </c>
      <c r="AW37" s="1526"/>
      <c r="AX37" s="1526" t="str">
        <f t="shared" si="8"/>
        <v/>
      </c>
      <c r="AY37" s="1527"/>
      <c r="AZ37" s="111"/>
      <c r="BA37" s="111"/>
      <c r="BB37" s="111"/>
      <c r="BC37" s="111"/>
      <c r="BD37" s="110"/>
      <c r="BE37" s="110"/>
      <c r="BF37" s="110"/>
      <c r="BG37" s="110"/>
      <c r="BH37" s="110"/>
      <c r="BI37" s="110"/>
      <c r="CK37" s="294"/>
      <c r="CL37" s="294"/>
    </row>
    <row r="38" spans="1:90" s="12" customFormat="1" ht="15" customHeight="1" x14ac:dyDescent="0.25">
      <c r="A38" s="323"/>
      <c r="B38" s="260"/>
      <c r="C38" s="260"/>
      <c r="D38" s="322"/>
      <c r="E38" s="293"/>
      <c r="F38" s="293"/>
      <c r="G38" s="293"/>
      <c r="H38" s="293"/>
      <c r="I38" s="948" t="str">
        <f>IFERROR(IF(AD38&gt;0,"! Ausgabe nicht möglich. Fehlermeldung beachten.",IF(OR(AE21&lt;=0.7,AF21&lt;=0.7),"Hinweis: Futtermenge ist nicht plausibel.","")),"")</f>
        <v/>
      </c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  <c r="X38" s="293"/>
      <c r="Y38" s="40"/>
      <c r="Z38" s="293"/>
      <c r="AA38" s="293"/>
      <c r="AB38" s="16"/>
      <c r="AC38" s="16"/>
      <c r="AD38" s="110">
        <f>SUM(AD31:AD37)</f>
        <v>0</v>
      </c>
      <c r="AE38" s="110"/>
      <c r="AF38" s="110"/>
      <c r="AG38" s="110"/>
      <c r="AH38" s="110"/>
      <c r="AI38" s="110"/>
      <c r="AL38" s="1120"/>
      <c r="AM38" s="1121"/>
      <c r="AN38" s="1098"/>
      <c r="AO38" s="1099"/>
      <c r="AP38" s="1099"/>
      <c r="AQ38" s="1099"/>
      <c r="AR38" s="1099"/>
      <c r="AS38" s="1100"/>
      <c r="AT38" s="110"/>
      <c r="AU38" s="110"/>
      <c r="AV38" s="111"/>
      <c r="AW38" s="111"/>
      <c r="AX38" s="111"/>
      <c r="AY38" s="111"/>
      <c r="AZ38" s="111"/>
      <c r="BA38" s="110"/>
      <c r="BB38" s="110"/>
      <c r="BC38" s="110"/>
      <c r="BD38" s="110"/>
      <c r="BE38" s="110"/>
      <c r="BF38" s="110"/>
      <c r="BG38" s="110"/>
      <c r="BH38" s="110"/>
      <c r="BI38" s="110"/>
      <c r="CK38" s="294"/>
      <c r="CL38" s="294"/>
    </row>
    <row r="39" spans="1:90" s="12" customFormat="1" ht="5.25" customHeight="1" x14ac:dyDescent="0.25">
      <c r="A39" s="323"/>
      <c r="B39" s="260"/>
      <c r="C39" s="260"/>
      <c r="D39" s="322"/>
      <c r="E39" s="259"/>
      <c r="F39" s="259"/>
      <c r="G39" s="321"/>
      <c r="H39" s="321"/>
      <c r="I39" s="321"/>
      <c r="J39" s="321"/>
      <c r="K39" s="321"/>
      <c r="L39" s="321"/>
      <c r="M39" s="321"/>
      <c r="N39" s="321"/>
      <c r="O39" s="295"/>
      <c r="P39" s="295"/>
      <c r="Q39" s="295"/>
      <c r="R39" s="295"/>
      <c r="S39" s="295"/>
      <c r="T39" s="295"/>
      <c r="U39" s="295"/>
      <c r="V39" s="241"/>
      <c r="W39" s="241"/>
      <c r="X39" s="241"/>
      <c r="Y39" s="241"/>
      <c r="Z39" s="241"/>
      <c r="AA39" s="241"/>
      <c r="AB39" s="16"/>
      <c r="AC39" s="16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1"/>
      <c r="AU39" s="111"/>
      <c r="AV39" s="111"/>
      <c r="AW39" s="111"/>
      <c r="AX39" s="111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CK39" s="294"/>
      <c r="CL39" s="294"/>
    </row>
    <row r="40" spans="1:90" s="137" customFormat="1" ht="15" customHeight="1" x14ac:dyDescent="0.25">
      <c r="A40" s="1493" t="s">
        <v>333</v>
      </c>
      <c r="B40" s="1493"/>
      <c r="C40" s="1493"/>
      <c r="D40" s="1493"/>
      <c r="E40" s="1493"/>
      <c r="F40" s="1493"/>
      <c r="G40" s="1493"/>
      <c r="H40" s="1493"/>
      <c r="I40" s="1493"/>
      <c r="J40" s="1493"/>
      <c r="K40" s="1493"/>
      <c r="L40" s="1493"/>
      <c r="M40" s="1493"/>
      <c r="N40" s="1493"/>
      <c r="O40" s="1493"/>
      <c r="P40" s="1493"/>
      <c r="Q40" s="1493"/>
      <c r="R40" s="1493"/>
      <c r="S40" s="287"/>
      <c r="T40" s="287"/>
      <c r="U40" s="287"/>
      <c r="V40" s="287"/>
      <c r="W40" s="287"/>
      <c r="X40" s="287"/>
      <c r="Y40" s="138"/>
      <c r="Z40" s="138"/>
      <c r="AA40" s="138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40"/>
      <c r="AS40" s="140"/>
      <c r="AT40" s="140"/>
      <c r="AU40" s="140"/>
      <c r="AV40" s="140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CK40" s="941"/>
      <c r="CL40" s="941"/>
    </row>
    <row r="41" spans="1:90" s="137" customFormat="1" ht="15" customHeight="1" x14ac:dyDescent="0.25">
      <c r="A41" s="1374" t="s">
        <v>352</v>
      </c>
      <c r="B41" s="1374"/>
      <c r="C41" s="1374"/>
      <c r="D41" s="1374"/>
      <c r="E41" s="1374"/>
      <c r="F41" s="1374"/>
      <c r="G41" s="1374"/>
      <c r="H41" s="1374"/>
      <c r="I41" s="1374"/>
      <c r="J41" s="1374"/>
      <c r="K41" s="1374"/>
      <c r="L41" s="1374"/>
      <c r="M41" s="1374"/>
      <c r="N41" s="1374"/>
      <c r="O41" s="1374"/>
      <c r="P41" s="1374"/>
      <c r="Q41" s="1374"/>
      <c r="R41" s="1374"/>
      <c r="S41" s="287"/>
      <c r="T41" s="287"/>
      <c r="U41" s="287"/>
      <c r="V41" s="287"/>
      <c r="W41" s="287"/>
      <c r="X41" s="287"/>
      <c r="Y41" s="138"/>
      <c r="Z41" s="138"/>
      <c r="AA41" s="138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40"/>
      <c r="AS41" s="140"/>
      <c r="AT41" s="140"/>
      <c r="AU41" s="140"/>
      <c r="AV41" s="140"/>
      <c r="AW41" s="139"/>
      <c r="AX41" s="139"/>
      <c r="AY41" s="139"/>
      <c r="AZ41" s="139"/>
      <c r="BA41" s="139"/>
      <c r="BB41" s="139"/>
      <c r="BC41" s="139"/>
      <c r="BD41" s="139"/>
      <c r="BE41" s="139"/>
      <c r="BF41" s="139"/>
      <c r="BG41" s="139"/>
      <c r="CK41" s="941"/>
      <c r="CL41" s="941"/>
    </row>
    <row r="42" spans="1:90" s="12" customFormat="1" ht="8.25" customHeight="1" thickBot="1" x14ac:dyDescent="0.3">
      <c r="A42" s="260"/>
      <c r="B42" s="260"/>
      <c r="C42" s="322"/>
      <c r="D42" s="322"/>
      <c r="E42" s="322"/>
      <c r="F42" s="322"/>
      <c r="G42" s="322"/>
      <c r="H42" s="322"/>
      <c r="I42" s="322"/>
      <c r="J42" s="322"/>
      <c r="K42" s="320"/>
      <c r="L42" s="318"/>
      <c r="M42" s="303"/>
      <c r="N42" s="303"/>
      <c r="O42" s="303"/>
      <c r="P42" s="303"/>
      <c r="Q42" s="303"/>
      <c r="R42" s="303"/>
      <c r="S42" s="303"/>
      <c r="T42" s="303"/>
      <c r="U42" s="303"/>
      <c r="V42" s="303"/>
      <c r="W42" s="303"/>
      <c r="X42" s="303"/>
      <c r="Y42" s="241"/>
      <c r="Z42" s="241"/>
      <c r="AA42" s="241"/>
      <c r="AB42" s="16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1"/>
      <c r="AS42" s="111"/>
      <c r="AT42" s="111"/>
      <c r="AU42" s="111"/>
      <c r="AV42" s="111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CK42" s="294"/>
      <c r="CL42" s="294"/>
    </row>
    <row r="43" spans="1:90" s="12" customFormat="1" ht="15" customHeight="1" x14ac:dyDescent="0.25">
      <c r="A43" s="64"/>
      <c r="B43" s="258"/>
      <c r="C43" s="258"/>
      <c r="D43" s="258"/>
      <c r="E43" s="319"/>
      <c r="F43" s="319"/>
      <c r="G43" s="51"/>
      <c r="H43" s="1414" t="s">
        <v>70</v>
      </c>
      <c r="I43" s="1416"/>
      <c r="J43" s="226" t="s">
        <v>65</v>
      </c>
      <c r="K43" s="1414" t="s">
        <v>299</v>
      </c>
      <c r="L43" s="1416"/>
      <c r="M43" s="1414" t="s">
        <v>298</v>
      </c>
      <c r="N43" s="1415"/>
      <c r="O43" s="1416"/>
      <c r="P43" s="1414" t="s">
        <v>297</v>
      </c>
      <c r="Q43" s="1415"/>
      <c r="R43" s="1416"/>
      <c r="S43" s="303"/>
      <c r="T43" s="267" t="s">
        <v>290</v>
      </c>
      <c r="U43" s="291"/>
      <c r="V43" s="291"/>
      <c r="W43" s="291"/>
      <c r="X43" s="238"/>
      <c r="Y43" s="303"/>
      <c r="Z43" s="303"/>
      <c r="AA43" s="303"/>
      <c r="AB43" s="42"/>
      <c r="AC43" s="42"/>
      <c r="AD43" s="42"/>
      <c r="AE43" s="42"/>
      <c r="AF43" s="15"/>
      <c r="AG43" s="15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1"/>
      <c r="AU43" s="111"/>
      <c r="AV43" s="111"/>
      <c r="AW43" s="111"/>
      <c r="AX43" s="111"/>
      <c r="AY43" s="110"/>
      <c r="AZ43" s="110"/>
      <c r="BA43" s="110"/>
      <c r="BB43" s="110"/>
      <c r="BC43" s="110"/>
      <c r="BD43" s="110"/>
      <c r="CK43" s="294"/>
      <c r="CL43" s="294"/>
    </row>
    <row r="44" spans="1:90" s="12" customFormat="1" ht="15" customHeight="1" x14ac:dyDescent="0.25">
      <c r="A44" s="211"/>
      <c r="B44" s="260"/>
      <c r="C44" s="260"/>
      <c r="D44" s="260"/>
      <c r="E44" s="318"/>
      <c r="F44" s="318"/>
      <c r="G44" s="317"/>
      <c r="H44" s="1375" t="s">
        <v>71</v>
      </c>
      <c r="I44" s="1490" t="s">
        <v>72</v>
      </c>
      <c r="J44" s="53"/>
      <c r="K44" s="281" t="s">
        <v>292</v>
      </c>
      <c r="L44" s="280" t="s">
        <v>132</v>
      </c>
      <c r="M44" s="277" t="s">
        <v>294</v>
      </c>
      <c r="N44" s="231" t="s">
        <v>79</v>
      </c>
      <c r="O44" s="283" t="s">
        <v>79</v>
      </c>
      <c r="P44" s="302"/>
      <c r="Q44" s="320" t="s">
        <v>133</v>
      </c>
      <c r="R44" s="317"/>
      <c r="S44" s="259"/>
      <c r="T44" s="450" t="s">
        <v>317</v>
      </c>
      <c r="U44" s="451"/>
      <c r="V44" s="451"/>
      <c r="W44" s="451"/>
      <c r="X44" s="452"/>
      <c r="Y44" s="45"/>
      <c r="Z44" s="45"/>
      <c r="AA44" s="45"/>
      <c r="AB44" s="45"/>
      <c r="AC44" s="45"/>
      <c r="AD44" s="45" t="s">
        <v>304</v>
      </c>
      <c r="AE44" s="45"/>
      <c r="AF44" s="45"/>
      <c r="AG44" s="209"/>
      <c r="AH44" s="210"/>
      <c r="AI44" s="15"/>
      <c r="AJ44" s="15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1"/>
      <c r="AX44" s="111"/>
      <c r="AY44" s="111"/>
      <c r="AZ44" s="111"/>
      <c r="BA44" s="111"/>
      <c r="BB44" s="110"/>
      <c r="BC44" s="110"/>
      <c r="BD44" s="110"/>
      <c r="BE44" s="110"/>
      <c r="BF44" s="110"/>
      <c r="BG44" s="110"/>
      <c r="CK44" s="294"/>
      <c r="CL44" s="294"/>
    </row>
    <row r="45" spans="1:90" s="12" customFormat="1" ht="15" customHeight="1" x14ac:dyDescent="0.25">
      <c r="A45" s="1530" t="s">
        <v>291</v>
      </c>
      <c r="B45" s="1531"/>
      <c r="C45" s="1531"/>
      <c r="D45" s="237"/>
      <c r="E45" s="263" t="s">
        <v>74</v>
      </c>
      <c r="F45" s="293"/>
      <c r="G45" s="262"/>
      <c r="H45" s="1375"/>
      <c r="I45" s="1490"/>
      <c r="J45" s="53" t="s">
        <v>131</v>
      </c>
      <c r="K45" s="281" t="s">
        <v>69</v>
      </c>
      <c r="L45" s="280" t="s">
        <v>69</v>
      </c>
      <c r="M45" s="277" t="s">
        <v>80</v>
      </c>
      <c r="N45" s="231" t="s">
        <v>80</v>
      </c>
      <c r="O45" s="283" t="s">
        <v>287</v>
      </c>
      <c r="P45" s="277"/>
      <c r="Q45" s="318"/>
      <c r="R45" s="217"/>
      <c r="S45" s="320"/>
      <c r="T45" s="453" t="s">
        <v>318</v>
      </c>
      <c r="U45" s="454"/>
      <c r="V45" s="454"/>
      <c r="W45" s="454"/>
      <c r="X45" s="455"/>
      <c r="Y45" s="320"/>
      <c r="Z45" s="822"/>
      <c r="AA45" s="822"/>
      <c r="AB45" s="1255" t="s">
        <v>767</v>
      </c>
      <c r="AC45" s="240" t="s">
        <v>83</v>
      </c>
      <c r="AD45" s="110" t="s">
        <v>83</v>
      </c>
      <c r="AE45" s="208"/>
      <c r="AG45" s="208" t="s">
        <v>354</v>
      </c>
      <c r="AH45" s="208"/>
      <c r="AI45" s="208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CK45" s="294"/>
      <c r="CL45" s="294"/>
    </row>
    <row r="46" spans="1:90" s="12" customFormat="1" ht="15" customHeight="1" x14ac:dyDescent="0.25">
      <c r="A46" s="1565"/>
      <c r="B46" s="1384"/>
      <c r="C46" s="1384"/>
      <c r="D46" s="237"/>
      <c r="E46" s="263" t="s">
        <v>75</v>
      </c>
      <c r="F46" s="293"/>
      <c r="G46" s="262"/>
      <c r="H46" s="1375"/>
      <c r="I46" s="1490"/>
      <c r="J46" s="54"/>
      <c r="K46" s="281" t="s">
        <v>293</v>
      </c>
      <c r="L46" s="280" t="s">
        <v>293</v>
      </c>
      <c r="M46" s="230" t="s">
        <v>81</v>
      </c>
      <c r="N46" s="279"/>
      <c r="O46" s="282"/>
      <c r="P46" s="276" t="s">
        <v>1</v>
      </c>
      <c r="Q46" s="227" t="s">
        <v>77</v>
      </c>
      <c r="R46" s="228" t="s">
        <v>295</v>
      </c>
      <c r="S46" s="320"/>
      <c r="T46" s="453" t="s">
        <v>319</v>
      </c>
      <c r="U46" s="454"/>
      <c r="V46" s="454"/>
      <c r="W46" s="454"/>
      <c r="X46" s="455"/>
      <c r="Y46" s="320"/>
      <c r="Z46" s="822"/>
      <c r="AA46" s="822"/>
      <c r="AB46" s="1256" t="s">
        <v>301</v>
      </c>
      <c r="AC46" s="322" t="s">
        <v>301</v>
      </c>
      <c r="AD46" s="12" t="s">
        <v>301</v>
      </c>
      <c r="AE46" s="110"/>
      <c r="AF46" s="12" t="s">
        <v>131</v>
      </c>
      <c r="AG46" s="12" t="s">
        <v>131</v>
      </c>
      <c r="AH46" s="322" t="s">
        <v>131</v>
      </c>
      <c r="AP46" s="110"/>
      <c r="AQ46" s="110"/>
      <c r="AR46" s="110" t="s">
        <v>64</v>
      </c>
      <c r="AS46" s="110" t="s">
        <v>1</v>
      </c>
      <c r="AT46" s="110" t="s">
        <v>2</v>
      </c>
      <c r="AU46" s="110" t="s">
        <v>132</v>
      </c>
      <c r="AV46" s="240" t="s">
        <v>64</v>
      </c>
      <c r="AW46" s="110"/>
      <c r="AX46" s="240"/>
      <c r="CK46" s="294"/>
      <c r="CL46" s="294"/>
    </row>
    <row r="47" spans="1:90" s="12" customFormat="1" ht="15" customHeight="1" thickBot="1" x14ac:dyDescent="0.3">
      <c r="A47" s="63"/>
      <c r="B47" s="316"/>
      <c r="C47" s="48"/>
      <c r="D47" s="48"/>
      <c r="E47" s="234"/>
      <c r="F47" s="48"/>
      <c r="G47" s="52"/>
      <c r="H47" s="315" t="s">
        <v>20</v>
      </c>
      <c r="I47" s="284" t="s">
        <v>20</v>
      </c>
      <c r="J47" s="53" t="s">
        <v>66</v>
      </c>
      <c r="K47" s="232" t="s">
        <v>131</v>
      </c>
      <c r="L47" s="284" t="s">
        <v>131</v>
      </c>
      <c r="M47" s="229" t="s">
        <v>82</v>
      </c>
      <c r="N47" s="278"/>
      <c r="O47" s="233"/>
      <c r="P47" s="232"/>
      <c r="Q47" s="286"/>
      <c r="R47" s="235"/>
      <c r="S47" s="320"/>
      <c r="T47" s="453" t="s">
        <v>321</v>
      </c>
      <c r="U47" s="454"/>
      <c r="V47" s="454"/>
      <c r="W47" s="454"/>
      <c r="X47" s="455"/>
      <c r="Y47" s="320"/>
      <c r="Z47" s="822"/>
      <c r="AA47" s="822"/>
      <c r="AB47" s="1256" t="s">
        <v>768</v>
      </c>
      <c r="AC47" s="322" t="s">
        <v>347</v>
      </c>
      <c r="AD47" s="12" t="s">
        <v>305</v>
      </c>
      <c r="AE47" s="12" t="s">
        <v>132</v>
      </c>
      <c r="AF47" s="12" t="s">
        <v>64</v>
      </c>
      <c r="AG47" s="110" t="s">
        <v>1</v>
      </c>
      <c r="AH47" s="110" t="s">
        <v>2</v>
      </c>
      <c r="AP47" s="110"/>
      <c r="AQ47" s="110"/>
      <c r="AR47" s="110" t="s">
        <v>136</v>
      </c>
      <c r="AS47" s="110"/>
      <c r="AT47" s="110"/>
      <c r="AU47" s="110"/>
      <c r="AV47" s="240" t="s">
        <v>131</v>
      </c>
      <c r="AW47" s="110"/>
      <c r="CK47" s="294"/>
      <c r="CL47" s="294"/>
    </row>
    <row r="48" spans="1:90" s="12" customFormat="1" ht="15" customHeight="1" x14ac:dyDescent="0.25">
      <c r="A48" s="288"/>
      <c r="B48" s="289"/>
      <c r="C48" s="289"/>
      <c r="D48" s="289"/>
      <c r="E48" s="1498"/>
      <c r="F48" s="1498"/>
      <c r="G48" s="1499"/>
      <c r="H48" s="415"/>
      <c r="I48" s="365"/>
      <c r="J48" s="366"/>
      <c r="K48" s="367"/>
      <c r="L48" s="468" t="str">
        <f t="shared" ref="L48:L63" si="15">IF($AP48=1," ",IF(K48&gt;0,K48,AU48))</f>
        <v xml:space="preserve"> </v>
      </c>
      <c r="M48" s="373"/>
      <c r="N48" s="475" t="str">
        <f t="shared" ref="N48:N63" si="16">IF($AP48=1," ",IF(M48&gt;0,M48,AR48))</f>
        <v xml:space="preserve"> </v>
      </c>
      <c r="O48" s="711" t="str">
        <f t="shared" ref="O48:O63" si="17">IF($AP48=1," ",N48*L48/100)</f>
        <v xml:space="preserve"> </v>
      </c>
      <c r="P48" s="474" t="str">
        <f t="shared" ref="P48:P63" si="18">IF($AP48=1," ",(AS48/AU48*L48)/AR48*N48)</f>
        <v xml:space="preserve"> </v>
      </c>
      <c r="Q48" s="485" t="str">
        <f t="shared" ref="Q48:Q58" si="19">IF($AP48=1," ",R48/2.291)</f>
        <v xml:space="preserve"> </v>
      </c>
      <c r="R48" s="486" t="str">
        <f t="shared" ref="R48:R58" si="20">IF($AP48=1," ",(AT48/AU48*L48))</f>
        <v xml:space="preserve"> </v>
      </c>
      <c r="S48" s="320"/>
      <c r="T48" s="456" t="s">
        <v>320</v>
      </c>
      <c r="U48" s="457"/>
      <c r="V48" s="457"/>
      <c r="W48" s="457"/>
      <c r="X48" s="458"/>
      <c r="Y48" s="320"/>
      <c r="Z48" s="822"/>
      <c r="AA48" s="822"/>
      <c r="AB48" s="1256">
        <f t="shared" ref="AB48:AB63" si="21">AD48/88*AE48</f>
        <v>0</v>
      </c>
      <c r="AC48" s="423">
        <f t="shared" ref="AC48:AC62" si="22">+AD48*AE48/100</f>
        <v>0</v>
      </c>
      <c r="AD48" s="12">
        <f>+J48*I48</f>
        <v>0</v>
      </c>
      <c r="AE48" s="12">
        <f t="shared" ref="AE48:AE63" si="23">IF(AD48=0,0,L48)</f>
        <v>0</v>
      </c>
      <c r="AF48" s="269">
        <f t="shared" ref="AF48:AF63" si="24">IF(AD48=0,0,O48)</f>
        <v>0</v>
      </c>
      <c r="AG48" s="115">
        <f t="shared" ref="AG48:AG63" si="25">IF(AD48=0,0,AD48*P48)</f>
        <v>0</v>
      </c>
      <c r="AH48" s="115">
        <f t="shared" ref="AH48:AH63" si="26">IF(AD48=0,0,AD48*R48)</f>
        <v>0</v>
      </c>
      <c r="AP48" s="110">
        <v>1</v>
      </c>
      <c r="AQ48" s="113">
        <f>INDEX(Hauptfrüchte!B$5:B$90,$AP48)</f>
        <v>0</v>
      </c>
      <c r="AR48" s="114">
        <f>INDEX(Hauptfrüchte!C$5:C$90,$AP48)</f>
        <v>0</v>
      </c>
      <c r="AS48" s="285">
        <f>INDEX(Hauptfrüchte!D$5:D$90,$AP48)</f>
        <v>0</v>
      </c>
      <c r="AT48" s="114">
        <f>INDEX(Hauptfrüchte!E$5:E$90,$AP48)</f>
        <v>0</v>
      </c>
      <c r="AU48" s="114">
        <f>INDEX(Hauptfrüchte!F$5:F$90,$AP48)</f>
        <v>0</v>
      </c>
      <c r="AV48" s="114">
        <f>INDEX(Hauptfrüchte!G$5:G$90,$AP48)</f>
        <v>0</v>
      </c>
      <c r="AW48" s="111"/>
      <c r="AX48" s="322"/>
      <c r="CK48" s="294"/>
      <c r="CL48" s="294"/>
    </row>
    <row r="49" spans="1:90" s="12" customFormat="1" ht="15" customHeight="1" x14ac:dyDescent="0.25">
      <c r="A49" s="212"/>
      <c r="B49" s="313"/>
      <c r="C49" s="313"/>
      <c r="D49" s="313"/>
      <c r="E49" s="1310"/>
      <c r="F49" s="1310"/>
      <c r="G49" s="1311"/>
      <c r="H49" s="416"/>
      <c r="I49" s="368"/>
      <c r="J49" s="369"/>
      <c r="K49" s="370"/>
      <c r="L49" s="468" t="str">
        <f t="shared" si="15"/>
        <v xml:space="preserve"> </v>
      </c>
      <c r="M49" s="370"/>
      <c r="N49" s="475" t="str">
        <f t="shared" si="16"/>
        <v xml:space="preserve"> </v>
      </c>
      <c r="O49" s="712" t="str">
        <f t="shared" si="17"/>
        <v xml:space="preserve"> </v>
      </c>
      <c r="P49" s="944" t="str">
        <f t="shared" si="18"/>
        <v xml:space="preserve"> </v>
      </c>
      <c r="Q49" s="487" t="str">
        <f t="shared" si="19"/>
        <v xml:space="preserve"> </v>
      </c>
      <c r="R49" s="945" t="str">
        <f t="shared" si="20"/>
        <v xml:space="preserve"> </v>
      </c>
      <c r="S49" s="320"/>
      <c r="T49" s="450" t="s">
        <v>323</v>
      </c>
      <c r="U49" s="451"/>
      <c r="V49" s="451"/>
      <c r="W49" s="451"/>
      <c r="X49" s="452"/>
      <c r="Y49" s="320"/>
      <c r="Z49" s="822"/>
      <c r="AA49" s="822"/>
      <c r="AB49" s="1256">
        <f t="shared" si="21"/>
        <v>0</v>
      </c>
      <c r="AC49" s="423">
        <f t="shared" si="22"/>
        <v>0</v>
      </c>
      <c r="AD49" s="322">
        <f t="shared" ref="AD49:AD63" si="27">+J49*I49</f>
        <v>0</v>
      </c>
      <c r="AE49" s="322">
        <f t="shared" si="23"/>
        <v>0</v>
      </c>
      <c r="AF49" s="269">
        <f t="shared" si="24"/>
        <v>0</v>
      </c>
      <c r="AG49" s="115">
        <f t="shared" si="25"/>
        <v>0</v>
      </c>
      <c r="AH49" s="115">
        <f t="shared" si="26"/>
        <v>0</v>
      </c>
      <c r="AP49" s="110">
        <v>1</v>
      </c>
      <c r="AQ49" s="113">
        <f>INDEX(Hauptfrüchte!B$5:B$90,$AP49)</f>
        <v>0</v>
      </c>
      <c r="AR49" s="114">
        <f>INDEX(Hauptfrüchte!C$5:C$90,$AP49)</f>
        <v>0</v>
      </c>
      <c r="AS49" s="285">
        <f>INDEX(Hauptfrüchte!D$5:D$90,$AP49)</f>
        <v>0</v>
      </c>
      <c r="AT49" s="114">
        <f>INDEX(Hauptfrüchte!E$5:E$90,$AP49)</f>
        <v>0</v>
      </c>
      <c r="AU49" s="114">
        <f>INDEX(Hauptfrüchte!F$5:F$90,$AP49)</f>
        <v>0</v>
      </c>
      <c r="AV49" s="114">
        <f>INDEX(Hauptfrüchte!G$5:G$90,$AP49)</f>
        <v>0</v>
      </c>
      <c r="AW49" s="116"/>
      <c r="CK49" s="294"/>
      <c r="CL49" s="294"/>
    </row>
    <row r="50" spans="1:90" s="12" customFormat="1" ht="15" customHeight="1" x14ac:dyDescent="0.25">
      <c r="A50" s="212"/>
      <c r="B50" s="313"/>
      <c r="C50" s="313"/>
      <c r="D50" s="313"/>
      <c r="E50" s="1310"/>
      <c r="F50" s="1310"/>
      <c r="G50" s="1311"/>
      <c r="H50" s="416"/>
      <c r="I50" s="368"/>
      <c r="J50" s="369"/>
      <c r="K50" s="370"/>
      <c r="L50" s="468" t="str">
        <f t="shared" si="15"/>
        <v xml:space="preserve"> </v>
      </c>
      <c r="M50" s="370"/>
      <c r="N50" s="475" t="str">
        <f t="shared" si="16"/>
        <v xml:space="preserve"> </v>
      </c>
      <c r="O50" s="712" t="str">
        <f t="shared" si="17"/>
        <v xml:space="preserve"> </v>
      </c>
      <c r="P50" s="944" t="str">
        <f t="shared" si="18"/>
        <v xml:space="preserve"> </v>
      </c>
      <c r="Q50" s="487" t="str">
        <f t="shared" si="19"/>
        <v xml:space="preserve"> </v>
      </c>
      <c r="R50" s="945" t="str">
        <f t="shared" si="20"/>
        <v xml:space="preserve"> </v>
      </c>
      <c r="S50" s="320"/>
      <c r="T50" s="453" t="s">
        <v>324</v>
      </c>
      <c r="U50" s="454"/>
      <c r="V50" s="454"/>
      <c r="W50" s="454"/>
      <c r="X50" s="455"/>
      <c r="Y50" s="320"/>
      <c r="Z50" s="822"/>
      <c r="AA50" s="822"/>
      <c r="AB50" s="1256">
        <f t="shared" si="21"/>
        <v>0</v>
      </c>
      <c r="AC50" s="423">
        <f t="shared" si="22"/>
        <v>0</v>
      </c>
      <c r="AD50" s="322">
        <f t="shared" si="27"/>
        <v>0</v>
      </c>
      <c r="AE50" s="322">
        <f t="shared" si="23"/>
        <v>0</v>
      </c>
      <c r="AF50" s="269">
        <f t="shared" si="24"/>
        <v>0</v>
      </c>
      <c r="AG50" s="115">
        <f t="shared" si="25"/>
        <v>0</v>
      </c>
      <c r="AH50" s="115">
        <f t="shared" si="26"/>
        <v>0</v>
      </c>
      <c r="AP50" s="110">
        <v>1</v>
      </c>
      <c r="AQ50" s="113">
        <f>INDEX(Hauptfrüchte!B$5:B$90,$AP50)</f>
        <v>0</v>
      </c>
      <c r="AR50" s="114">
        <f>INDEX(Hauptfrüchte!C$5:C$90,$AP50)</f>
        <v>0</v>
      </c>
      <c r="AS50" s="285">
        <f>INDEX(Hauptfrüchte!D$5:D$90,$AP50)</f>
        <v>0</v>
      </c>
      <c r="AT50" s="114">
        <f>INDEX(Hauptfrüchte!E$5:E$90,$AP50)</f>
        <v>0</v>
      </c>
      <c r="AU50" s="114">
        <f>INDEX(Hauptfrüchte!F$5:F$90,$AP50)</f>
        <v>0</v>
      </c>
      <c r="AV50" s="114">
        <f>INDEX(Hauptfrüchte!G$5:G$90,$AP50)</f>
        <v>0</v>
      </c>
      <c r="AW50" s="116"/>
      <c r="CK50" s="294"/>
      <c r="CL50" s="294"/>
    </row>
    <row r="51" spans="1:90" s="12" customFormat="1" ht="15" customHeight="1" x14ac:dyDescent="0.25">
      <c r="A51" s="212"/>
      <c r="B51" s="313"/>
      <c r="C51" s="313"/>
      <c r="D51" s="313"/>
      <c r="E51" s="1310"/>
      <c r="F51" s="1310"/>
      <c r="G51" s="1311"/>
      <c r="H51" s="416"/>
      <c r="I51" s="368"/>
      <c r="J51" s="369"/>
      <c r="K51" s="370"/>
      <c r="L51" s="468" t="str">
        <f t="shared" si="15"/>
        <v xml:space="preserve"> </v>
      </c>
      <c r="M51" s="370"/>
      <c r="N51" s="475" t="str">
        <f t="shared" si="16"/>
        <v xml:space="preserve"> </v>
      </c>
      <c r="O51" s="712" t="str">
        <f t="shared" si="17"/>
        <v xml:space="preserve"> </v>
      </c>
      <c r="P51" s="944" t="str">
        <f t="shared" si="18"/>
        <v xml:space="preserve"> </v>
      </c>
      <c r="Q51" s="487" t="str">
        <f t="shared" si="19"/>
        <v xml:space="preserve"> </v>
      </c>
      <c r="R51" s="945" t="str">
        <f t="shared" si="20"/>
        <v xml:space="preserve"> </v>
      </c>
      <c r="S51" s="320"/>
      <c r="T51" s="453" t="s">
        <v>325</v>
      </c>
      <c r="U51" s="454"/>
      <c r="V51" s="454"/>
      <c r="W51" s="454"/>
      <c r="X51" s="455"/>
      <c r="Y51" s="320"/>
      <c r="Z51" s="822"/>
      <c r="AA51" s="822"/>
      <c r="AB51" s="1256">
        <f t="shared" si="21"/>
        <v>0</v>
      </c>
      <c r="AC51" s="423">
        <f t="shared" si="22"/>
        <v>0</v>
      </c>
      <c r="AD51" s="322">
        <f t="shared" si="27"/>
        <v>0</v>
      </c>
      <c r="AE51" s="322">
        <f t="shared" si="23"/>
        <v>0</v>
      </c>
      <c r="AF51" s="269">
        <f t="shared" si="24"/>
        <v>0</v>
      </c>
      <c r="AG51" s="115">
        <f t="shared" si="25"/>
        <v>0</v>
      </c>
      <c r="AH51" s="115">
        <f t="shared" si="26"/>
        <v>0</v>
      </c>
      <c r="AP51" s="110">
        <v>1</v>
      </c>
      <c r="AQ51" s="113">
        <f>INDEX(Hauptfrüchte!B$5:B$90,$AP51)</f>
        <v>0</v>
      </c>
      <c r="AR51" s="114">
        <f>INDEX(Hauptfrüchte!C$5:C$90,$AP51)</f>
        <v>0</v>
      </c>
      <c r="AS51" s="285">
        <f>INDEX(Hauptfrüchte!D$5:D$90,$AP51)</f>
        <v>0</v>
      </c>
      <c r="AT51" s="114">
        <f>INDEX(Hauptfrüchte!E$5:E$90,$AP51)</f>
        <v>0</v>
      </c>
      <c r="AU51" s="114">
        <f>INDEX(Hauptfrüchte!F$5:F$90,$AP51)</f>
        <v>0</v>
      </c>
      <c r="AV51" s="114">
        <f>INDEX(Hauptfrüchte!G$5:G$90,$AP51)</f>
        <v>0</v>
      </c>
      <c r="AW51" s="110"/>
      <c r="CK51" s="294"/>
      <c r="CL51" s="294"/>
    </row>
    <row r="52" spans="1:90" s="12" customFormat="1" ht="15" customHeight="1" x14ac:dyDescent="0.25">
      <c r="A52" s="212"/>
      <c r="B52" s="313"/>
      <c r="C52" s="313"/>
      <c r="D52" s="313"/>
      <c r="E52" s="1310"/>
      <c r="F52" s="1310"/>
      <c r="G52" s="1311"/>
      <c r="H52" s="416"/>
      <c r="I52" s="368"/>
      <c r="J52" s="369"/>
      <c r="K52" s="370"/>
      <c r="L52" s="468" t="str">
        <f t="shared" si="15"/>
        <v xml:space="preserve"> </v>
      </c>
      <c r="M52" s="370"/>
      <c r="N52" s="475" t="str">
        <f t="shared" si="16"/>
        <v xml:space="preserve"> </v>
      </c>
      <c r="O52" s="712" t="str">
        <f t="shared" si="17"/>
        <v xml:space="preserve"> </v>
      </c>
      <c r="P52" s="944" t="str">
        <f t="shared" si="18"/>
        <v xml:space="preserve"> </v>
      </c>
      <c r="Q52" s="487" t="str">
        <f t="shared" si="19"/>
        <v xml:space="preserve"> </v>
      </c>
      <c r="R52" s="945" t="str">
        <f t="shared" si="20"/>
        <v xml:space="preserve"> </v>
      </c>
      <c r="S52" s="320"/>
      <c r="T52" s="453" t="s">
        <v>651</v>
      </c>
      <c r="U52" s="454"/>
      <c r="V52" s="454"/>
      <c r="W52" s="454"/>
      <c r="X52" s="455"/>
      <c r="Y52" s="320"/>
      <c r="Z52" s="822"/>
      <c r="AA52" s="822"/>
      <c r="AB52" s="1256">
        <f t="shared" si="21"/>
        <v>0</v>
      </c>
      <c r="AC52" s="423">
        <f t="shared" si="22"/>
        <v>0</v>
      </c>
      <c r="AD52" s="322">
        <f t="shared" si="27"/>
        <v>0</v>
      </c>
      <c r="AE52" s="322">
        <f t="shared" si="23"/>
        <v>0</v>
      </c>
      <c r="AF52" s="269">
        <f t="shared" si="24"/>
        <v>0</v>
      </c>
      <c r="AG52" s="115">
        <f t="shared" si="25"/>
        <v>0</v>
      </c>
      <c r="AH52" s="115">
        <f t="shared" si="26"/>
        <v>0</v>
      </c>
      <c r="AP52" s="110">
        <v>1</v>
      </c>
      <c r="AQ52" s="113">
        <f>INDEX(Hauptfrüchte!B$5:B$90,$AP52)</f>
        <v>0</v>
      </c>
      <c r="AR52" s="114">
        <f>INDEX(Hauptfrüchte!C$5:C$90,$AP52)</f>
        <v>0</v>
      </c>
      <c r="AS52" s="285">
        <f>INDEX(Hauptfrüchte!D$5:D$90,$AP52)</f>
        <v>0</v>
      </c>
      <c r="AT52" s="114">
        <f>INDEX(Hauptfrüchte!E$5:E$90,$AP52)</f>
        <v>0</v>
      </c>
      <c r="AU52" s="114">
        <f>INDEX(Hauptfrüchte!F$5:F$90,$AP52)</f>
        <v>0</v>
      </c>
      <c r="AV52" s="114">
        <f>INDEX(Hauptfrüchte!G$5:G$90,$AP52)</f>
        <v>0</v>
      </c>
      <c r="AW52" s="110"/>
      <c r="CK52" s="294"/>
      <c r="CL52" s="294"/>
    </row>
    <row r="53" spans="1:90" s="12" customFormat="1" ht="15" customHeight="1" x14ac:dyDescent="0.25">
      <c r="A53" s="212"/>
      <c r="B53" s="313"/>
      <c r="C53" s="313"/>
      <c r="D53" s="313"/>
      <c r="E53" s="1310"/>
      <c r="F53" s="1310"/>
      <c r="G53" s="1311"/>
      <c r="H53" s="416"/>
      <c r="I53" s="368"/>
      <c r="J53" s="369"/>
      <c r="K53" s="370"/>
      <c r="L53" s="468" t="str">
        <f t="shared" si="15"/>
        <v xml:space="preserve"> </v>
      </c>
      <c r="M53" s="370"/>
      <c r="N53" s="475" t="str">
        <f t="shared" si="16"/>
        <v xml:space="preserve"> </v>
      </c>
      <c r="O53" s="712" t="str">
        <f t="shared" si="17"/>
        <v xml:space="preserve"> </v>
      </c>
      <c r="P53" s="944" t="str">
        <f t="shared" si="18"/>
        <v xml:space="preserve"> </v>
      </c>
      <c r="Q53" s="487" t="str">
        <f t="shared" si="19"/>
        <v xml:space="preserve"> </v>
      </c>
      <c r="R53" s="945" t="str">
        <f t="shared" si="20"/>
        <v xml:space="preserve"> </v>
      </c>
      <c r="S53" s="320"/>
      <c r="T53" s="456" t="s">
        <v>326</v>
      </c>
      <c r="U53" s="457"/>
      <c r="V53" s="457"/>
      <c r="W53" s="457"/>
      <c r="X53" s="458"/>
      <c r="Y53" s="320"/>
      <c r="Z53" s="822"/>
      <c r="AA53" s="822"/>
      <c r="AB53" s="1256">
        <f t="shared" si="21"/>
        <v>0</v>
      </c>
      <c r="AC53" s="423">
        <f t="shared" si="22"/>
        <v>0</v>
      </c>
      <c r="AD53" s="322">
        <f t="shared" si="27"/>
        <v>0</v>
      </c>
      <c r="AE53" s="322">
        <f t="shared" si="23"/>
        <v>0</v>
      </c>
      <c r="AF53" s="269">
        <f t="shared" si="24"/>
        <v>0</v>
      </c>
      <c r="AG53" s="115">
        <f t="shared" si="25"/>
        <v>0</v>
      </c>
      <c r="AH53" s="115">
        <f t="shared" si="26"/>
        <v>0</v>
      </c>
      <c r="AP53" s="110">
        <v>1</v>
      </c>
      <c r="AQ53" s="113">
        <f>INDEX(Hauptfrüchte!B$5:B$90,$AP53)</f>
        <v>0</v>
      </c>
      <c r="AR53" s="114">
        <f>INDEX(Hauptfrüchte!C$5:C$90,$AP53)</f>
        <v>0</v>
      </c>
      <c r="AS53" s="285">
        <f>INDEX(Hauptfrüchte!D$5:D$90,$AP53)</f>
        <v>0</v>
      </c>
      <c r="AT53" s="114">
        <f>INDEX(Hauptfrüchte!E$5:E$90,$AP53)</f>
        <v>0</v>
      </c>
      <c r="AU53" s="114">
        <f>INDEX(Hauptfrüchte!F$5:F$90,$AP53)</f>
        <v>0</v>
      </c>
      <c r="AV53" s="114">
        <f>INDEX(Hauptfrüchte!G$5:G$90,$AP53)</f>
        <v>0</v>
      </c>
      <c r="AW53" s="110"/>
      <c r="CK53" s="294"/>
      <c r="CL53" s="294"/>
    </row>
    <row r="54" spans="1:90" s="12" customFormat="1" ht="15" customHeight="1" x14ac:dyDescent="0.25">
      <c r="A54" s="212"/>
      <c r="B54" s="313"/>
      <c r="C54" s="313"/>
      <c r="D54" s="313"/>
      <c r="E54" s="1310"/>
      <c r="F54" s="1310"/>
      <c r="G54" s="1311"/>
      <c r="H54" s="416"/>
      <c r="I54" s="368"/>
      <c r="J54" s="369"/>
      <c r="K54" s="370"/>
      <c r="L54" s="468" t="str">
        <f t="shared" si="15"/>
        <v xml:space="preserve"> </v>
      </c>
      <c r="M54" s="370"/>
      <c r="N54" s="475" t="str">
        <f t="shared" si="16"/>
        <v xml:space="preserve"> </v>
      </c>
      <c r="O54" s="712" t="str">
        <f t="shared" si="17"/>
        <v xml:space="preserve"> </v>
      </c>
      <c r="P54" s="944" t="str">
        <f t="shared" si="18"/>
        <v xml:space="preserve"> </v>
      </c>
      <c r="Q54" s="487" t="str">
        <f t="shared" si="19"/>
        <v xml:space="preserve"> </v>
      </c>
      <c r="R54" s="945" t="str">
        <f t="shared" si="20"/>
        <v xml:space="preserve"> </v>
      </c>
      <c r="S54" s="320"/>
      <c r="T54" s="459" t="s">
        <v>322</v>
      </c>
      <c r="U54" s="460"/>
      <c r="V54" s="460"/>
      <c r="W54" s="460"/>
      <c r="X54" s="461"/>
      <c r="Y54" s="320"/>
      <c r="Z54" s="822"/>
      <c r="AA54" s="822"/>
      <c r="AB54" s="1256">
        <f t="shared" si="21"/>
        <v>0</v>
      </c>
      <c r="AC54" s="423">
        <f t="shared" si="22"/>
        <v>0</v>
      </c>
      <c r="AD54" s="322">
        <f t="shared" si="27"/>
        <v>0</v>
      </c>
      <c r="AE54" s="322">
        <f t="shared" si="23"/>
        <v>0</v>
      </c>
      <c r="AF54" s="269">
        <f t="shared" si="24"/>
        <v>0</v>
      </c>
      <c r="AG54" s="115">
        <f t="shared" si="25"/>
        <v>0</v>
      </c>
      <c r="AH54" s="115">
        <f t="shared" si="26"/>
        <v>0</v>
      </c>
      <c r="AP54" s="110">
        <v>1</v>
      </c>
      <c r="AQ54" s="113">
        <f>INDEX(Hauptfrüchte!B$5:B$90,$AP54)</f>
        <v>0</v>
      </c>
      <c r="AR54" s="114">
        <f>INDEX(Hauptfrüchte!C$5:C$90,$AP54)</f>
        <v>0</v>
      </c>
      <c r="AS54" s="285">
        <f>INDEX(Hauptfrüchte!D$5:D$90,$AP54)</f>
        <v>0</v>
      </c>
      <c r="AT54" s="114">
        <f>INDEX(Hauptfrüchte!E$5:E$90,$AP54)</f>
        <v>0</v>
      </c>
      <c r="AU54" s="114">
        <f>INDEX(Hauptfrüchte!F$5:F$90,$AP54)</f>
        <v>0</v>
      </c>
      <c r="AV54" s="114">
        <f>INDEX(Hauptfrüchte!G$5:G$90,$AP54)</f>
        <v>0</v>
      </c>
      <c r="AW54" s="110"/>
      <c r="CK54" s="294"/>
      <c r="CL54" s="294"/>
    </row>
    <row r="55" spans="1:90" s="12" customFormat="1" ht="15" customHeight="1" x14ac:dyDescent="0.25">
      <c r="A55" s="212"/>
      <c r="B55" s="313"/>
      <c r="C55" s="313"/>
      <c r="D55" s="313"/>
      <c r="E55" s="1310"/>
      <c r="F55" s="1310"/>
      <c r="G55" s="1311"/>
      <c r="H55" s="416"/>
      <c r="I55" s="368"/>
      <c r="J55" s="369"/>
      <c r="K55" s="370"/>
      <c r="L55" s="468" t="str">
        <f t="shared" si="15"/>
        <v xml:space="preserve"> </v>
      </c>
      <c r="M55" s="370"/>
      <c r="N55" s="475" t="str">
        <f t="shared" si="16"/>
        <v xml:space="preserve"> </v>
      </c>
      <c r="O55" s="712" t="str">
        <f t="shared" si="17"/>
        <v xml:space="preserve"> </v>
      </c>
      <c r="P55" s="944" t="str">
        <f t="shared" si="18"/>
        <v xml:space="preserve"> </v>
      </c>
      <c r="Q55" s="487" t="str">
        <f t="shared" si="19"/>
        <v xml:space="preserve"> </v>
      </c>
      <c r="R55" s="945" t="str">
        <f t="shared" si="20"/>
        <v xml:space="preserve"> </v>
      </c>
      <c r="S55" s="320"/>
      <c r="T55" s="462" t="s">
        <v>350</v>
      </c>
      <c r="U55" s="463"/>
      <c r="V55" s="463"/>
      <c r="W55" s="463"/>
      <c r="X55" s="464"/>
      <c r="Y55" s="320"/>
      <c r="Z55" s="822"/>
      <c r="AA55" s="822"/>
      <c r="AB55" s="1256">
        <f t="shared" si="21"/>
        <v>0</v>
      </c>
      <c r="AC55" s="423">
        <f t="shared" si="22"/>
        <v>0</v>
      </c>
      <c r="AD55" s="322">
        <f t="shared" si="27"/>
        <v>0</v>
      </c>
      <c r="AE55" s="322">
        <f t="shared" si="23"/>
        <v>0</v>
      </c>
      <c r="AF55" s="269">
        <f t="shared" si="24"/>
        <v>0</v>
      </c>
      <c r="AG55" s="115">
        <f t="shared" si="25"/>
        <v>0</v>
      </c>
      <c r="AH55" s="115">
        <f t="shared" si="26"/>
        <v>0</v>
      </c>
      <c r="AP55" s="110">
        <v>1</v>
      </c>
      <c r="AQ55" s="113">
        <f>INDEX(Hauptfrüchte!B$5:B$90,$AP55)</f>
        <v>0</v>
      </c>
      <c r="AR55" s="114">
        <f>INDEX(Hauptfrüchte!C$5:C$90,$AP55)</f>
        <v>0</v>
      </c>
      <c r="AS55" s="285">
        <f>INDEX(Hauptfrüchte!D$5:D$90,$AP55)</f>
        <v>0</v>
      </c>
      <c r="AT55" s="114">
        <f>INDEX(Hauptfrüchte!E$5:E$90,$AP55)</f>
        <v>0</v>
      </c>
      <c r="AU55" s="114">
        <f>INDEX(Hauptfrüchte!F$5:F$90,$AP55)</f>
        <v>0</v>
      </c>
      <c r="AV55" s="114">
        <f>INDEX(Hauptfrüchte!G$5:G$90,$AP55)</f>
        <v>0</v>
      </c>
      <c r="AW55" s="110"/>
      <c r="CK55" s="294"/>
      <c r="CL55" s="294"/>
    </row>
    <row r="56" spans="1:90" s="12" customFormat="1" ht="15" customHeight="1" x14ac:dyDescent="0.25">
      <c r="A56" s="212"/>
      <c r="B56" s="313"/>
      <c r="C56" s="313"/>
      <c r="D56" s="313"/>
      <c r="E56" s="1310"/>
      <c r="F56" s="1310"/>
      <c r="G56" s="1311"/>
      <c r="H56" s="416"/>
      <c r="I56" s="368"/>
      <c r="J56" s="369"/>
      <c r="K56" s="370"/>
      <c r="L56" s="468" t="str">
        <f t="shared" si="15"/>
        <v xml:space="preserve"> </v>
      </c>
      <c r="M56" s="370"/>
      <c r="N56" s="475" t="str">
        <f t="shared" si="16"/>
        <v xml:space="preserve"> </v>
      </c>
      <c r="O56" s="712" t="str">
        <f t="shared" si="17"/>
        <v xml:space="preserve"> </v>
      </c>
      <c r="P56" s="944" t="str">
        <f t="shared" si="18"/>
        <v xml:space="preserve"> </v>
      </c>
      <c r="Q56" s="487" t="str">
        <f t="shared" si="19"/>
        <v xml:space="preserve"> </v>
      </c>
      <c r="R56" s="945" t="str">
        <f t="shared" si="20"/>
        <v xml:space="preserve"> </v>
      </c>
      <c r="S56" s="320"/>
      <c r="T56" s="456" t="s">
        <v>351</v>
      </c>
      <c r="U56" s="457"/>
      <c r="V56" s="457"/>
      <c r="W56" s="457"/>
      <c r="X56" s="458"/>
      <c r="Y56" s="320"/>
      <c r="Z56" s="822"/>
      <c r="AA56" s="822"/>
      <c r="AB56" s="1256">
        <f t="shared" si="21"/>
        <v>0</v>
      </c>
      <c r="AC56" s="423">
        <f t="shared" si="22"/>
        <v>0</v>
      </c>
      <c r="AD56" s="322">
        <f t="shared" si="27"/>
        <v>0</v>
      </c>
      <c r="AE56" s="322">
        <f t="shared" si="23"/>
        <v>0</v>
      </c>
      <c r="AF56" s="269">
        <f t="shared" si="24"/>
        <v>0</v>
      </c>
      <c r="AG56" s="115">
        <f t="shared" si="25"/>
        <v>0</v>
      </c>
      <c r="AH56" s="115">
        <f t="shared" si="26"/>
        <v>0</v>
      </c>
      <c r="AP56" s="110">
        <v>1</v>
      </c>
      <c r="AQ56" s="113">
        <f>INDEX(Hauptfrüchte!B$5:B$90,$AP56)</f>
        <v>0</v>
      </c>
      <c r="AR56" s="114">
        <f>INDEX(Hauptfrüchte!C$5:C$90,$AP56)</f>
        <v>0</v>
      </c>
      <c r="AS56" s="285">
        <f>INDEX(Hauptfrüchte!D$5:D$90,$AP56)</f>
        <v>0</v>
      </c>
      <c r="AT56" s="114">
        <f>INDEX(Hauptfrüchte!E$5:E$90,$AP56)</f>
        <v>0</v>
      </c>
      <c r="AU56" s="114">
        <f>INDEX(Hauptfrüchte!F$5:F$90,$AP56)</f>
        <v>0</v>
      </c>
      <c r="AV56" s="114">
        <f>INDEX(Hauptfrüchte!G$5:G$90,$AP56)</f>
        <v>0</v>
      </c>
      <c r="AW56" s="110"/>
      <c r="CK56" s="294"/>
      <c r="CL56" s="294"/>
    </row>
    <row r="57" spans="1:90" s="12" customFormat="1" ht="15" customHeight="1" x14ac:dyDescent="0.25">
      <c r="A57" s="212"/>
      <c r="B57" s="313"/>
      <c r="C57" s="313"/>
      <c r="D57" s="313"/>
      <c r="E57" s="1310"/>
      <c r="F57" s="1310"/>
      <c r="G57" s="1311"/>
      <c r="H57" s="416"/>
      <c r="I57" s="368"/>
      <c r="J57" s="369"/>
      <c r="K57" s="370"/>
      <c r="L57" s="468" t="str">
        <f t="shared" si="15"/>
        <v xml:space="preserve"> </v>
      </c>
      <c r="M57" s="370"/>
      <c r="N57" s="475" t="str">
        <f t="shared" si="16"/>
        <v xml:space="preserve"> </v>
      </c>
      <c r="O57" s="712" t="str">
        <f t="shared" si="17"/>
        <v xml:space="preserve"> </v>
      </c>
      <c r="P57" s="944" t="str">
        <f t="shared" si="18"/>
        <v xml:space="preserve"> </v>
      </c>
      <c r="Q57" s="487" t="str">
        <f t="shared" si="19"/>
        <v xml:space="preserve"> </v>
      </c>
      <c r="R57" s="945" t="str">
        <f t="shared" si="20"/>
        <v xml:space="preserve"> </v>
      </c>
      <c r="S57" s="320"/>
      <c r="W57" s="322"/>
      <c r="Y57" s="320"/>
      <c r="Z57" s="822"/>
      <c r="AA57" s="822"/>
      <c r="AB57" s="1256">
        <f t="shared" si="21"/>
        <v>0</v>
      </c>
      <c r="AC57" s="423">
        <f t="shared" si="22"/>
        <v>0</v>
      </c>
      <c r="AD57" s="322">
        <f t="shared" si="27"/>
        <v>0</v>
      </c>
      <c r="AE57" s="322">
        <f t="shared" si="23"/>
        <v>0</v>
      </c>
      <c r="AF57" s="269">
        <f t="shared" si="24"/>
        <v>0</v>
      </c>
      <c r="AG57" s="115">
        <f t="shared" si="25"/>
        <v>0</v>
      </c>
      <c r="AH57" s="115">
        <f t="shared" si="26"/>
        <v>0</v>
      </c>
      <c r="AP57" s="110">
        <v>1</v>
      </c>
      <c r="AQ57" s="113">
        <f>INDEX(Hauptfrüchte!B$5:B$90,$AP57)</f>
        <v>0</v>
      </c>
      <c r="AR57" s="114">
        <f>INDEX(Hauptfrüchte!C$5:C$90,$AP57)</f>
        <v>0</v>
      </c>
      <c r="AS57" s="285">
        <f>INDEX(Hauptfrüchte!D$5:D$90,$AP57)</f>
        <v>0</v>
      </c>
      <c r="AT57" s="114">
        <f>INDEX(Hauptfrüchte!E$5:E$90,$AP57)</f>
        <v>0</v>
      </c>
      <c r="AU57" s="114">
        <f>INDEX(Hauptfrüchte!F$5:F$90,$AP57)</f>
        <v>0</v>
      </c>
      <c r="AV57" s="114">
        <f>INDEX(Hauptfrüchte!G$5:G$90,$AP57)</f>
        <v>0</v>
      </c>
      <c r="AW57" s="110"/>
      <c r="CK57" s="294"/>
      <c r="CL57" s="294"/>
    </row>
    <row r="58" spans="1:90" s="12" customFormat="1" ht="15" customHeight="1" thickBot="1" x14ac:dyDescent="0.3">
      <c r="A58" s="380"/>
      <c r="B58" s="312"/>
      <c r="C58" s="312"/>
      <c r="D58" s="312"/>
      <c r="E58" s="1379"/>
      <c r="F58" s="1379"/>
      <c r="G58" s="1380"/>
      <c r="H58" s="417"/>
      <c r="I58" s="422"/>
      <c r="J58" s="371"/>
      <c r="K58" s="378"/>
      <c r="L58" s="469" t="str">
        <f t="shared" si="15"/>
        <v xml:space="preserve"> </v>
      </c>
      <c r="M58" s="378"/>
      <c r="N58" s="477" t="str">
        <f t="shared" si="16"/>
        <v xml:space="preserve"> </v>
      </c>
      <c r="O58" s="713" t="str">
        <f t="shared" si="17"/>
        <v xml:space="preserve"> </v>
      </c>
      <c r="P58" s="478" t="str">
        <f t="shared" si="18"/>
        <v xml:space="preserve"> </v>
      </c>
      <c r="Q58" s="488" t="str">
        <f t="shared" si="19"/>
        <v xml:space="preserve"> </v>
      </c>
      <c r="R58" s="946" t="str">
        <f t="shared" si="20"/>
        <v xml:space="preserve"> </v>
      </c>
      <c r="S58" s="320"/>
      <c r="W58" s="322"/>
      <c r="Y58" s="320"/>
      <c r="Z58" s="822"/>
      <c r="AA58" s="822"/>
      <c r="AB58" s="1256">
        <f t="shared" si="21"/>
        <v>0</v>
      </c>
      <c r="AC58" s="423">
        <f t="shared" si="22"/>
        <v>0</v>
      </c>
      <c r="AD58" s="322">
        <f t="shared" si="27"/>
        <v>0</v>
      </c>
      <c r="AE58" s="322">
        <f t="shared" si="23"/>
        <v>0</v>
      </c>
      <c r="AF58" s="269">
        <f t="shared" si="24"/>
        <v>0</v>
      </c>
      <c r="AG58" s="115">
        <f t="shared" si="25"/>
        <v>0</v>
      </c>
      <c r="AH58" s="115">
        <f t="shared" si="26"/>
        <v>0</v>
      </c>
      <c r="AP58" s="110">
        <v>1</v>
      </c>
      <c r="AQ58" s="113">
        <f>INDEX(Hauptfrüchte!B$5:B$90,$AP58)</f>
        <v>0</v>
      </c>
      <c r="AR58" s="114">
        <f>INDEX(Hauptfrüchte!C$5:C$90,$AP58)</f>
        <v>0</v>
      </c>
      <c r="AS58" s="285">
        <f>INDEX(Hauptfrüchte!D$5:D$90,$AP58)</f>
        <v>0</v>
      </c>
      <c r="AT58" s="114">
        <f>INDEX(Hauptfrüchte!E$5:E$90,$AP58)</f>
        <v>0</v>
      </c>
      <c r="AU58" s="114">
        <f>INDEX(Hauptfrüchte!F$5:F$90,$AP58)</f>
        <v>0</v>
      </c>
      <c r="AV58" s="114">
        <f>INDEX(Hauptfrüchte!G$5:G$90,$AP58)</f>
        <v>0</v>
      </c>
      <c r="AW58" s="110"/>
      <c r="CK58" s="294"/>
      <c r="CL58" s="294"/>
    </row>
    <row r="59" spans="1:90" s="12" customFormat="1" ht="15" customHeight="1" x14ac:dyDescent="0.25">
      <c r="A59" s="379"/>
      <c r="B59" s="314"/>
      <c r="C59" s="314"/>
      <c r="D59" s="314"/>
      <c r="E59" s="1381"/>
      <c r="F59" s="1381"/>
      <c r="G59" s="1382"/>
      <c r="H59" s="419"/>
      <c r="I59" s="421"/>
      <c r="J59" s="420"/>
      <c r="K59" s="367"/>
      <c r="L59" s="470" t="str">
        <f t="shared" si="15"/>
        <v xml:space="preserve"> </v>
      </c>
      <c r="M59" s="367"/>
      <c r="N59" s="479" t="str">
        <f t="shared" si="16"/>
        <v xml:space="preserve"> </v>
      </c>
      <c r="O59" s="714" t="str">
        <f t="shared" si="17"/>
        <v xml:space="preserve"> </v>
      </c>
      <c r="P59" s="480" t="str">
        <f t="shared" si="18"/>
        <v xml:space="preserve"> </v>
      </c>
      <c r="Q59" s="879"/>
      <c r="R59" s="489" t="str">
        <f>IF(Q59="","",Q59*2.291)</f>
        <v/>
      </c>
      <c r="S59" s="320"/>
      <c r="T59" s="962" t="str">
        <f>IF(ISERROR(AH59),"Bitte P-Gehalt ergänzen.","")</f>
        <v/>
      </c>
      <c r="U59" s="448"/>
      <c r="V59" s="448"/>
      <c r="W59" s="448"/>
      <c r="X59" s="448"/>
      <c r="Y59" s="266"/>
      <c r="Z59" s="266"/>
      <c r="AA59" s="266"/>
      <c r="AB59" s="1256">
        <f t="shared" si="21"/>
        <v>0</v>
      </c>
      <c r="AC59" s="423">
        <f t="shared" si="22"/>
        <v>0</v>
      </c>
      <c r="AD59" s="322">
        <f t="shared" si="27"/>
        <v>0</v>
      </c>
      <c r="AE59" s="322">
        <f t="shared" si="23"/>
        <v>0</v>
      </c>
      <c r="AF59" s="269">
        <f t="shared" si="24"/>
        <v>0</v>
      </c>
      <c r="AG59" s="115">
        <f t="shared" si="25"/>
        <v>0</v>
      </c>
      <c r="AH59" s="115">
        <f t="shared" si="26"/>
        <v>0</v>
      </c>
      <c r="AP59" s="110">
        <v>1</v>
      </c>
      <c r="AQ59" s="113">
        <f>INDEX(Hauptfrüchte!B$5:B$90,$AP59)</f>
        <v>0</v>
      </c>
      <c r="AR59" s="114">
        <f>INDEX(Hauptfrüchte!C$5:C$90,$AP59)</f>
        <v>0</v>
      </c>
      <c r="AS59" s="285">
        <f>INDEX(Hauptfrüchte!D$5:D$90,$AP59)</f>
        <v>0</v>
      </c>
      <c r="AT59" s="114">
        <f>INDEX(Hauptfrüchte!E$5:E$90,$AP59)</f>
        <v>0</v>
      </c>
      <c r="AU59" s="114">
        <f>INDEX(Hauptfrüchte!F$5:F$90,$AP59)</f>
        <v>0</v>
      </c>
      <c r="AV59" s="114">
        <f>INDEX(Hauptfrüchte!G$5:G$90,$AP59)</f>
        <v>0</v>
      </c>
      <c r="AW59" s="110"/>
      <c r="CK59" s="294"/>
      <c r="CL59" s="294"/>
    </row>
    <row r="60" spans="1:90" s="322" customFormat="1" ht="15" customHeight="1" x14ac:dyDescent="0.25">
      <c r="A60" s="288"/>
      <c r="B60" s="289"/>
      <c r="C60" s="289"/>
      <c r="D60" s="289"/>
      <c r="E60" s="1310"/>
      <c r="F60" s="1310"/>
      <c r="G60" s="1311"/>
      <c r="H60" s="416"/>
      <c r="I60" s="368"/>
      <c r="J60" s="369"/>
      <c r="K60" s="373"/>
      <c r="L60" s="468" t="str">
        <f t="shared" si="15"/>
        <v xml:space="preserve"> </v>
      </c>
      <c r="M60" s="418"/>
      <c r="N60" s="475" t="str">
        <f t="shared" si="16"/>
        <v xml:space="preserve"> </v>
      </c>
      <c r="O60" s="712" t="str">
        <f t="shared" si="17"/>
        <v xml:space="preserve"> </v>
      </c>
      <c r="P60" s="481" t="str">
        <f t="shared" si="18"/>
        <v xml:space="preserve"> </v>
      </c>
      <c r="Q60" s="880"/>
      <c r="R60" s="490" t="str">
        <f>IF(Q60="","",Q60*2.291)</f>
        <v/>
      </c>
      <c r="S60" s="401"/>
      <c r="T60" s="962" t="str">
        <f>IF(ISERROR(AH60),"Bitte P-Gehalt ergänzen.","")</f>
        <v/>
      </c>
      <c r="U60" s="448"/>
      <c r="V60" s="448"/>
      <c r="W60" s="448"/>
      <c r="X60" s="448"/>
      <c r="Y60" s="266"/>
      <c r="Z60" s="266"/>
      <c r="AA60" s="266"/>
      <c r="AB60" s="1256">
        <f t="shared" si="21"/>
        <v>0</v>
      </c>
      <c r="AC60" s="423">
        <f t="shared" si="22"/>
        <v>0</v>
      </c>
      <c r="AD60" s="322">
        <f t="shared" si="27"/>
        <v>0</v>
      </c>
      <c r="AE60" s="322">
        <f t="shared" si="23"/>
        <v>0</v>
      </c>
      <c r="AF60" s="269">
        <f t="shared" si="24"/>
        <v>0</v>
      </c>
      <c r="AG60" s="115">
        <f t="shared" si="25"/>
        <v>0</v>
      </c>
      <c r="AH60" s="115">
        <f t="shared" si="26"/>
        <v>0</v>
      </c>
      <c r="AP60" s="240">
        <v>1</v>
      </c>
      <c r="AQ60" s="113">
        <f>INDEX(Hauptfrüchte!B$5:B$90,$AP60)</f>
        <v>0</v>
      </c>
      <c r="AR60" s="114">
        <f>INDEX(Hauptfrüchte!C$5:C$90,$AP60)</f>
        <v>0</v>
      </c>
      <c r="AS60" s="285">
        <f>INDEX(Hauptfrüchte!D$5:D$90,$AP60)</f>
        <v>0</v>
      </c>
      <c r="AT60" s="114">
        <f>INDEX(Hauptfrüchte!E$5:E$90,$AP60)</f>
        <v>0</v>
      </c>
      <c r="AU60" s="114">
        <f>INDEX(Hauptfrüchte!F$5:F$90,$AP60)</f>
        <v>0</v>
      </c>
      <c r="AV60" s="114">
        <f>INDEX(Hauptfrüchte!G$5:G$90,$AP60)</f>
        <v>0</v>
      </c>
      <c r="AW60" s="240"/>
      <c r="BK60" s="250"/>
      <c r="CK60" s="294"/>
      <c r="CL60" s="294"/>
    </row>
    <row r="61" spans="1:90" s="322" customFormat="1" ht="15" customHeight="1" x14ac:dyDescent="0.25">
      <c r="A61" s="288"/>
      <c r="B61" s="289"/>
      <c r="C61" s="289"/>
      <c r="D61" s="289"/>
      <c r="E61" s="1310"/>
      <c r="F61" s="1310"/>
      <c r="G61" s="1311"/>
      <c r="H61" s="416"/>
      <c r="I61" s="368"/>
      <c r="J61" s="369"/>
      <c r="K61" s="373"/>
      <c r="L61" s="471" t="str">
        <f t="shared" si="15"/>
        <v xml:space="preserve"> </v>
      </c>
      <c r="M61" s="373"/>
      <c r="N61" s="482" t="str">
        <f t="shared" si="16"/>
        <v xml:space="preserve"> </v>
      </c>
      <c r="O61" s="711" t="str">
        <f t="shared" si="17"/>
        <v xml:space="preserve"> </v>
      </c>
      <c r="P61" s="474" t="str">
        <f t="shared" si="18"/>
        <v xml:space="preserve"> </v>
      </c>
      <c r="Q61" s="880"/>
      <c r="R61" s="490" t="str">
        <f>IF(Q61="","",Q61*2.291)</f>
        <v/>
      </c>
      <c r="S61" s="401"/>
      <c r="T61" s="962" t="str">
        <f t="shared" ref="T61:T63" si="28">IF(ISERROR(AH61),"Bitte P-Gehalt ergänzen.","")</f>
        <v/>
      </c>
      <c r="U61" s="448"/>
      <c r="V61" s="448"/>
      <c r="W61" s="448"/>
      <c r="X61" s="448"/>
      <c r="Y61" s="266"/>
      <c r="Z61" s="266"/>
      <c r="AA61" s="266"/>
      <c r="AB61" s="1256">
        <f t="shared" si="21"/>
        <v>0</v>
      </c>
      <c r="AC61" s="423">
        <f>+AD61*AE61/100</f>
        <v>0</v>
      </c>
      <c r="AD61" s="322">
        <f>+J61*I61</f>
        <v>0</v>
      </c>
      <c r="AE61" s="322">
        <f t="shared" si="23"/>
        <v>0</v>
      </c>
      <c r="AF61" s="269">
        <f t="shared" si="24"/>
        <v>0</v>
      </c>
      <c r="AG61" s="115">
        <f t="shared" si="25"/>
        <v>0</v>
      </c>
      <c r="AH61" s="115">
        <f t="shared" si="26"/>
        <v>0</v>
      </c>
      <c r="AP61" s="240">
        <v>1</v>
      </c>
      <c r="AQ61" s="113">
        <f>INDEX(Hauptfrüchte!B$5:B$90,$AP61)</f>
        <v>0</v>
      </c>
      <c r="AR61" s="114">
        <f>INDEX(Hauptfrüchte!C$5:C$90,$AP61)</f>
        <v>0</v>
      </c>
      <c r="AS61" s="285">
        <f>INDEX(Hauptfrüchte!D$5:D$90,$AP61)</f>
        <v>0</v>
      </c>
      <c r="AT61" s="114">
        <f>INDEX(Hauptfrüchte!E$5:E$90,$AP61)</f>
        <v>0</v>
      </c>
      <c r="AU61" s="114">
        <f>INDEX(Hauptfrüchte!F$5:F$90,$AP61)</f>
        <v>0</v>
      </c>
      <c r="AV61" s="114">
        <f>INDEX(Hauptfrüchte!G$5:G$90,$AP61)</f>
        <v>0</v>
      </c>
      <c r="AW61" s="240"/>
      <c r="CK61" s="294"/>
      <c r="CL61" s="294"/>
    </row>
    <row r="62" spans="1:90" s="12" customFormat="1" ht="15" customHeight="1" x14ac:dyDescent="0.25">
      <c r="A62" s="212"/>
      <c r="B62" s="313"/>
      <c r="C62" s="313"/>
      <c r="D62" s="313"/>
      <c r="E62" s="1310"/>
      <c r="F62" s="1310"/>
      <c r="G62" s="1311"/>
      <c r="H62" s="416"/>
      <c r="I62" s="368"/>
      <c r="J62" s="369"/>
      <c r="K62" s="370"/>
      <c r="L62" s="468" t="str">
        <f t="shared" si="15"/>
        <v xml:space="preserve"> </v>
      </c>
      <c r="M62" s="370"/>
      <c r="N62" s="475" t="str">
        <f t="shared" si="16"/>
        <v xml:space="preserve"> </v>
      </c>
      <c r="O62" s="712" t="str">
        <f t="shared" si="17"/>
        <v xml:space="preserve"> </v>
      </c>
      <c r="P62" s="476" t="str">
        <f t="shared" si="18"/>
        <v xml:space="preserve"> </v>
      </c>
      <c r="Q62" s="881"/>
      <c r="R62" s="491" t="str">
        <f>IF(Q62="","",Q62*2.291)</f>
        <v/>
      </c>
      <c r="S62" s="320"/>
      <c r="T62" s="962" t="str">
        <f t="shared" si="28"/>
        <v/>
      </c>
      <c r="U62" s="448"/>
      <c r="V62" s="448"/>
      <c r="W62" s="448"/>
      <c r="X62" s="448"/>
      <c r="Y62" s="266"/>
      <c r="Z62" s="266"/>
      <c r="AA62" s="266"/>
      <c r="AB62" s="1256">
        <f t="shared" si="21"/>
        <v>0</v>
      </c>
      <c r="AC62" s="423">
        <f t="shared" si="22"/>
        <v>0</v>
      </c>
      <c r="AD62" s="322">
        <f t="shared" si="27"/>
        <v>0</v>
      </c>
      <c r="AE62" s="322">
        <f t="shared" si="23"/>
        <v>0</v>
      </c>
      <c r="AF62" s="269">
        <f t="shared" si="24"/>
        <v>0</v>
      </c>
      <c r="AG62" s="115">
        <f t="shared" si="25"/>
        <v>0</v>
      </c>
      <c r="AH62" s="115">
        <f t="shared" si="26"/>
        <v>0</v>
      </c>
      <c r="AP62" s="110">
        <v>1</v>
      </c>
      <c r="AQ62" s="113">
        <f>INDEX(Hauptfrüchte!B$5:B$90,$AP62)</f>
        <v>0</v>
      </c>
      <c r="AR62" s="114">
        <f>INDEX(Hauptfrüchte!C$5:C$90,$AP62)</f>
        <v>0</v>
      </c>
      <c r="AS62" s="285">
        <f>INDEX(Hauptfrüchte!D$5:D$90,$AP62)</f>
        <v>0</v>
      </c>
      <c r="AT62" s="114">
        <f>INDEX(Hauptfrüchte!E$5:E$90,$AP62)</f>
        <v>0</v>
      </c>
      <c r="AU62" s="114">
        <f>INDEX(Hauptfrüchte!F$5:F$90,$AP62)</f>
        <v>0</v>
      </c>
      <c r="AV62" s="114">
        <f>INDEX(Hauptfrüchte!G$5:G$90,$AP62)</f>
        <v>0</v>
      </c>
      <c r="AW62" s="110"/>
      <c r="CK62" s="294"/>
      <c r="CL62" s="294"/>
    </row>
    <row r="63" spans="1:90" s="12" customFormat="1" ht="15" customHeight="1" thickBot="1" x14ac:dyDescent="0.3">
      <c r="A63" s="213"/>
      <c r="B63" s="214"/>
      <c r="C63" s="214"/>
      <c r="D63" s="214"/>
      <c r="E63" s="1379"/>
      <c r="F63" s="1379"/>
      <c r="G63" s="1380"/>
      <c r="H63" s="417"/>
      <c r="I63" s="422"/>
      <c r="J63" s="371"/>
      <c r="K63" s="372"/>
      <c r="L63" s="472" t="str">
        <f t="shared" si="15"/>
        <v xml:space="preserve"> </v>
      </c>
      <c r="M63" s="372"/>
      <c r="N63" s="483" t="str">
        <f t="shared" si="16"/>
        <v xml:space="preserve"> </v>
      </c>
      <c r="O63" s="715" t="str">
        <f t="shared" si="17"/>
        <v xml:space="preserve"> </v>
      </c>
      <c r="P63" s="484" t="str">
        <f t="shared" si="18"/>
        <v xml:space="preserve"> </v>
      </c>
      <c r="Q63" s="882"/>
      <c r="R63" s="492" t="str">
        <f>IF(Q63="","",Q63*2.291)</f>
        <v/>
      </c>
      <c r="S63" s="320"/>
      <c r="T63" s="962" t="str">
        <f t="shared" si="28"/>
        <v/>
      </c>
      <c r="U63" s="448"/>
      <c r="V63" s="448"/>
      <c r="W63" s="448"/>
      <c r="X63" s="448"/>
      <c r="Y63" s="320"/>
      <c r="Z63" s="822"/>
      <c r="AA63" s="822"/>
      <c r="AB63" s="1256">
        <f t="shared" si="21"/>
        <v>0</v>
      </c>
      <c r="AC63" s="208">
        <f>+AD63*AE63/100</f>
        <v>0</v>
      </c>
      <c r="AD63" s="322">
        <f t="shared" si="27"/>
        <v>0</v>
      </c>
      <c r="AE63" s="322">
        <f t="shared" si="23"/>
        <v>0</v>
      </c>
      <c r="AF63" s="269">
        <f t="shared" si="24"/>
        <v>0</v>
      </c>
      <c r="AG63" s="115">
        <f t="shared" si="25"/>
        <v>0</v>
      </c>
      <c r="AH63" s="115">
        <f t="shared" si="26"/>
        <v>0</v>
      </c>
      <c r="AP63" s="110">
        <v>1</v>
      </c>
      <c r="AQ63" s="113">
        <f>INDEX(Hauptfrüchte!B$5:B$90,$AP63)</f>
        <v>0</v>
      </c>
      <c r="AR63" s="114">
        <f>INDEX(Hauptfrüchte!C$5:C$90,$AP63)</f>
        <v>0</v>
      </c>
      <c r="AS63" s="285">
        <f>INDEX(Hauptfrüchte!D$5:D$90,$AP63)</f>
        <v>0</v>
      </c>
      <c r="AT63" s="114">
        <f>INDEX(Hauptfrüchte!E$5:E$90,$AP63)</f>
        <v>0</v>
      </c>
      <c r="AU63" s="114">
        <f>INDEX(Hauptfrüchte!F$5:F$90,$AP63)</f>
        <v>0</v>
      </c>
      <c r="AV63" s="114">
        <f>INDEX(Hauptfrüchte!G$5:G$90,$AP63)</f>
        <v>0</v>
      </c>
      <c r="AW63" s="110"/>
      <c r="CK63" s="294"/>
      <c r="CL63" s="294"/>
    </row>
    <row r="64" spans="1:90" s="12" customFormat="1" ht="15" hidden="1" customHeight="1" x14ac:dyDescent="0.25">
      <c r="A64" s="323" t="s">
        <v>76</v>
      </c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142"/>
      <c r="M64" s="142"/>
      <c r="N64" s="309"/>
      <c r="O64" s="309"/>
      <c r="P64" s="309"/>
      <c r="Q64" s="309"/>
      <c r="R64" s="309"/>
      <c r="S64" s="309"/>
      <c r="T64" s="143"/>
      <c r="U64" s="143"/>
      <c r="V64" s="143"/>
      <c r="W64" s="143"/>
      <c r="X64" s="143"/>
      <c r="Y64" s="143"/>
      <c r="Z64" s="143"/>
      <c r="AA64" s="143"/>
      <c r="AB64" s="1257"/>
      <c r="AC64" s="15"/>
      <c r="AD64" s="110"/>
      <c r="AE64" s="110"/>
      <c r="AP64" s="110"/>
      <c r="AQ64" s="110"/>
      <c r="AR64" s="110"/>
      <c r="AS64" s="110"/>
      <c r="AV64" s="322"/>
      <c r="CK64" s="294"/>
      <c r="CL64" s="294"/>
    </row>
    <row r="65" spans="1:90" s="12" customFormat="1" ht="15" hidden="1" customHeight="1" thickBot="1" x14ac:dyDescent="0.3">
      <c r="A65" s="323"/>
      <c r="B65" s="260"/>
      <c r="C65" s="260"/>
      <c r="D65" s="260"/>
      <c r="E65" s="260"/>
      <c r="F65" s="260"/>
      <c r="G65" s="260"/>
      <c r="H65" s="260"/>
      <c r="I65" s="260"/>
      <c r="J65" s="260"/>
      <c r="K65" s="260"/>
      <c r="L65" s="142"/>
      <c r="M65" s="142"/>
      <c r="N65" s="309"/>
      <c r="O65" s="309"/>
      <c r="P65" s="309"/>
      <c r="Q65" s="309"/>
      <c r="R65" s="309"/>
      <c r="S65" s="309"/>
      <c r="T65" s="143"/>
      <c r="U65" s="143"/>
      <c r="V65" s="143"/>
      <c r="W65" s="143"/>
      <c r="X65" s="143"/>
      <c r="Y65" s="143"/>
      <c r="Z65" s="143"/>
      <c r="AA65" s="143"/>
      <c r="AB65" s="1257"/>
      <c r="AC65" s="15"/>
      <c r="AD65" s="110"/>
      <c r="AE65" s="110"/>
      <c r="AP65" s="110"/>
      <c r="AQ65" s="110"/>
      <c r="AR65" s="110"/>
      <c r="AS65" s="110"/>
      <c r="AV65" s="322"/>
      <c r="CK65" s="294"/>
      <c r="CL65" s="294"/>
    </row>
    <row r="66" spans="1:90" s="12" customFormat="1" ht="15" hidden="1" customHeight="1" x14ac:dyDescent="0.25">
      <c r="A66" s="43"/>
      <c r="B66" s="258"/>
      <c r="C66" s="258"/>
      <c r="D66" s="258"/>
      <c r="E66" s="258"/>
      <c r="F66" s="319"/>
      <c r="G66" s="319"/>
      <c r="H66" s="51"/>
      <c r="I66" s="1491" t="s">
        <v>70</v>
      </c>
      <c r="J66" s="1492"/>
      <c r="K66" s="319"/>
      <c r="L66" s="144"/>
      <c r="M66" s="1552" t="s">
        <v>87</v>
      </c>
      <c r="N66" s="1552"/>
      <c r="O66" s="1552"/>
      <c r="P66" s="1552"/>
      <c r="Q66" s="1552"/>
      <c r="R66" s="1552"/>
      <c r="S66" s="1552"/>
      <c r="T66" s="1552"/>
      <c r="U66" s="1552"/>
      <c r="V66" s="1552"/>
      <c r="W66" s="1552"/>
      <c r="X66" s="1552"/>
      <c r="Y66" s="1552"/>
      <c r="Z66" s="821"/>
      <c r="AA66" s="821"/>
      <c r="AB66" s="1258" t="s">
        <v>21</v>
      </c>
      <c r="AC66" s="15"/>
      <c r="AD66" s="110"/>
      <c r="AE66" s="110"/>
      <c r="AP66" s="110"/>
      <c r="AQ66" s="110"/>
      <c r="AR66" s="110"/>
      <c r="AS66" s="110"/>
      <c r="AV66" s="322"/>
      <c r="CK66" s="294"/>
      <c r="CL66" s="294"/>
    </row>
    <row r="67" spans="1:90" s="12" customFormat="1" ht="15" hidden="1" customHeight="1" x14ac:dyDescent="0.25">
      <c r="A67" s="44"/>
      <c r="B67" s="260"/>
      <c r="C67" s="260"/>
      <c r="D67" s="260"/>
      <c r="E67" s="260"/>
      <c r="F67" s="318"/>
      <c r="G67" s="318"/>
      <c r="H67" s="317"/>
      <c r="I67" s="1375" t="s">
        <v>71</v>
      </c>
      <c r="J67" s="1376" t="s">
        <v>72</v>
      </c>
      <c r="K67" s="55" t="s">
        <v>65</v>
      </c>
      <c r="L67" s="145" t="s">
        <v>67</v>
      </c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7"/>
      <c r="Y67" s="148"/>
      <c r="Z67" s="148"/>
      <c r="AA67" s="148"/>
      <c r="AB67" s="1259" t="s">
        <v>4</v>
      </c>
      <c r="AC67" s="15"/>
      <c r="AD67" s="110"/>
      <c r="AE67" s="110"/>
      <c r="AP67" s="110"/>
      <c r="AQ67" s="110"/>
      <c r="AR67" s="110"/>
      <c r="AS67" s="110"/>
      <c r="AV67" s="322"/>
      <c r="CK67" s="294"/>
      <c r="CL67" s="294"/>
    </row>
    <row r="68" spans="1:90" s="12" customFormat="1" ht="15" hidden="1" customHeight="1" x14ac:dyDescent="0.25">
      <c r="A68" s="46" t="s">
        <v>51</v>
      </c>
      <c r="B68" s="260"/>
      <c r="C68" s="260"/>
      <c r="D68" s="1384" t="s">
        <v>73</v>
      </c>
      <c r="E68" s="1384"/>
      <c r="F68" s="1349" t="s">
        <v>74</v>
      </c>
      <c r="G68" s="1349"/>
      <c r="H68" s="1395"/>
      <c r="I68" s="1375"/>
      <c r="J68" s="1376"/>
      <c r="K68" s="55"/>
      <c r="L68" s="145" t="s">
        <v>68</v>
      </c>
      <c r="M68" s="149" t="s">
        <v>44</v>
      </c>
      <c r="N68" s="150" t="s">
        <v>39</v>
      </c>
      <c r="O68" s="150" t="s">
        <v>40</v>
      </c>
      <c r="P68" s="150" t="s">
        <v>41</v>
      </c>
      <c r="Q68" s="150" t="s">
        <v>42</v>
      </c>
      <c r="R68" s="150" t="s">
        <v>43</v>
      </c>
      <c r="S68" s="150" t="s">
        <v>45</v>
      </c>
      <c r="T68" s="150" t="s">
        <v>46</v>
      </c>
      <c r="U68" s="150" t="s">
        <v>47</v>
      </c>
      <c r="V68" s="150" t="s">
        <v>48</v>
      </c>
      <c r="W68" s="150"/>
      <c r="X68" s="150" t="s">
        <v>49</v>
      </c>
      <c r="Y68" s="151" t="s">
        <v>50</v>
      </c>
      <c r="Z68" s="829"/>
      <c r="AA68" s="829"/>
      <c r="AB68" s="1260" t="s">
        <v>84</v>
      </c>
      <c r="AC68" s="15"/>
      <c r="AD68" s="110"/>
      <c r="AE68" s="110"/>
      <c r="AP68" s="110"/>
      <c r="AQ68" s="110"/>
      <c r="AR68" s="110"/>
      <c r="AS68" s="110"/>
      <c r="AV68" s="322"/>
      <c r="CK68" s="294"/>
      <c r="CL68" s="294"/>
    </row>
    <row r="69" spans="1:90" s="12" customFormat="1" ht="15" hidden="1" customHeight="1" x14ac:dyDescent="0.25">
      <c r="A69" s="46" t="s">
        <v>55</v>
      </c>
      <c r="B69" s="260"/>
      <c r="C69" s="260"/>
      <c r="D69" s="1384" t="s">
        <v>52</v>
      </c>
      <c r="E69" s="1384"/>
      <c r="F69" s="1349" t="s">
        <v>75</v>
      </c>
      <c r="G69" s="1349"/>
      <c r="H69" s="1395"/>
      <c r="I69" s="1375"/>
      <c r="J69" s="1376"/>
      <c r="K69" s="55"/>
      <c r="L69" s="145"/>
      <c r="M69" s="149"/>
      <c r="N69" s="150"/>
      <c r="O69" s="150"/>
      <c r="P69" s="150"/>
      <c r="Q69" s="150"/>
      <c r="R69" s="150"/>
      <c r="S69" s="152"/>
      <c r="T69" s="152"/>
      <c r="U69" s="152"/>
      <c r="V69" s="152"/>
      <c r="W69" s="152"/>
      <c r="X69" s="152"/>
      <c r="Y69" s="153"/>
      <c r="Z69" s="830"/>
      <c r="AA69" s="830"/>
      <c r="AB69" s="1261"/>
      <c r="AC69" s="15"/>
      <c r="AD69" s="110"/>
      <c r="AE69" s="110"/>
      <c r="AP69" s="110"/>
      <c r="AQ69" s="110"/>
      <c r="AR69" s="110"/>
      <c r="AS69" s="110"/>
      <c r="AV69" s="322"/>
      <c r="CK69" s="294"/>
      <c r="CL69" s="294"/>
    </row>
    <row r="70" spans="1:90" s="12" customFormat="1" ht="15" hidden="1" customHeight="1" thickBot="1" x14ac:dyDescent="0.3">
      <c r="A70" s="49"/>
      <c r="B70" s="316"/>
      <c r="C70" s="316"/>
      <c r="D70" s="316"/>
      <c r="E70" s="48"/>
      <c r="F70" s="48"/>
      <c r="G70" s="48"/>
      <c r="H70" s="52"/>
      <c r="I70" s="315" t="s">
        <v>20</v>
      </c>
      <c r="J70" s="257" t="s">
        <v>20</v>
      </c>
      <c r="K70" s="257" t="s">
        <v>66</v>
      </c>
      <c r="L70" s="154" t="s">
        <v>69</v>
      </c>
      <c r="M70" s="155"/>
      <c r="N70" s="156"/>
      <c r="O70" s="156"/>
      <c r="P70" s="156"/>
      <c r="Q70" s="156"/>
      <c r="R70" s="156"/>
      <c r="S70" s="157"/>
      <c r="T70" s="157"/>
      <c r="U70" s="157"/>
      <c r="V70" s="157"/>
      <c r="W70" s="157"/>
      <c r="X70" s="157"/>
      <c r="Y70" s="158"/>
      <c r="Z70" s="831"/>
      <c r="AA70" s="831"/>
      <c r="AB70" s="1262"/>
      <c r="AC70" s="15"/>
      <c r="AD70" s="110"/>
      <c r="AE70" s="110"/>
      <c r="AP70" s="110"/>
      <c r="AQ70" s="110"/>
      <c r="AR70" s="110"/>
      <c r="AS70" s="110"/>
      <c r="AV70" s="322"/>
      <c r="CK70" s="294"/>
      <c r="CL70" s="294"/>
    </row>
    <row r="71" spans="1:90" s="12" customFormat="1" ht="15" hidden="1" customHeight="1" x14ac:dyDescent="0.25">
      <c r="A71" s="97" t="e">
        <f>+#REF!</f>
        <v>#REF!</v>
      </c>
      <c r="B71" s="314"/>
      <c r="C71" s="65">
        <f>+AQ48</f>
        <v>0</v>
      </c>
      <c r="D71" s="314"/>
      <c r="E71" s="314"/>
      <c r="F71" s="66" t="str">
        <f>+IF(E48="","",E48)</f>
        <v/>
      </c>
      <c r="G71" s="66"/>
      <c r="H71" s="67"/>
      <c r="I71" s="68">
        <f t="shared" ref="I71:K73" si="29">+H48</f>
        <v>0</v>
      </c>
      <c r="J71" s="69">
        <f t="shared" si="29"/>
        <v>0</v>
      </c>
      <c r="K71" s="69">
        <f t="shared" si="29"/>
        <v>0</v>
      </c>
      <c r="L71" s="159" t="str">
        <f>+IF(N48="","",N48)</f>
        <v xml:space="preserve"> </v>
      </c>
      <c r="M71" s="160" t="e">
        <f>IF(P48&gt;1,P48*#REF!/100*#REF!,"")</f>
        <v>#VALUE!</v>
      </c>
      <c r="N71" s="161" t="e">
        <f>IF(Q48&gt;1,Q48*#REF!/100*#REF!,"")</f>
        <v>#VALUE!</v>
      </c>
      <c r="O71" s="161" t="e">
        <f>IF(R48&gt;1,R48*#REF!/100*#REF!,"")</f>
        <v>#VALUE!</v>
      </c>
      <c r="P71" s="161" t="str">
        <f>IF(X44&gt;1,X44*#REF!/100*#REF!,"")</f>
        <v/>
      </c>
      <c r="Q71" s="161" t="str">
        <f>IF(Y48&gt;1,Y48*#REF!/100*#REF!,"")</f>
        <v/>
      </c>
      <c r="R71" s="161" t="e">
        <f>IF(#REF!&gt;1,#REF!*#REF!/100*#REF!,"")</f>
        <v>#REF!</v>
      </c>
      <c r="S71" s="161" t="str">
        <f>IF(AC48&gt;1,AC48*#REF!/100*#REF!,"")</f>
        <v/>
      </c>
      <c r="T71" s="161" t="e">
        <f>IF(#REF!&gt;1,#REF!*#REF!/100*#REF!,"")</f>
        <v>#REF!</v>
      </c>
      <c r="U71" s="161" t="e">
        <f>IF(#REF!&gt;1,#REF!*#REF!/100*#REF!,"")</f>
        <v>#REF!</v>
      </c>
      <c r="V71" s="161" t="e">
        <f>IF(#REF!&gt;1,#REF!*#REF!/100*#REF!,"")</f>
        <v>#REF!</v>
      </c>
      <c r="W71" s="161"/>
      <c r="X71" s="161" t="e">
        <f>IF(#REF!&gt;1,#REF!*#REF!/100*#REF!,"")</f>
        <v>#REF!</v>
      </c>
      <c r="Y71" s="162" t="e">
        <f>IF(#REF!&gt;1,#REF!*#REF!/100*#REF!,"")</f>
        <v>#REF!</v>
      </c>
      <c r="Z71" s="832"/>
      <c r="AA71" s="832"/>
      <c r="AB71" s="1263" t="e">
        <f>SUM(M71:Y71)*I71</f>
        <v>#VALUE!</v>
      </c>
      <c r="AC71" s="15"/>
      <c r="AD71" s="110"/>
      <c r="AE71" s="110"/>
      <c r="AP71" s="110"/>
      <c r="AQ71" s="110"/>
      <c r="AR71" s="110"/>
      <c r="AS71" s="110"/>
      <c r="AV71" s="322"/>
      <c r="CK71" s="294"/>
      <c r="CL71" s="294"/>
    </row>
    <row r="72" spans="1:90" s="12" customFormat="1" ht="15" hidden="1" customHeight="1" x14ac:dyDescent="0.25">
      <c r="A72" s="98" t="e">
        <f>+#REF!</f>
        <v>#REF!</v>
      </c>
      <c r="B72" s="313"/>
      <c r="C72" s="70">
        <f>+AQ49</f>
        <v>0</v>
      </c>
      <c r="D72" s="313"/>
      <c r="E72" s="313"/>
      <c r="F72" s="71" t="str">
        <f>+IF(E49="","",E49)</f>
        <v/>
      </c>
      <c r="G72" s="71"/>
      <c r="H72" s="72"/>
      <c r="I72" s="73">
        <f t="shared" si="29"/>
        <v>0</v>
      </c>
      <c r="J72" s="74">
        <f t="shared" si="29"/>
        <v>0</v>
      </c>
      <c r="K72" s="74">
        <f t="shared" si="29"/>
        <v>0</v>
      </c>
      <c r="L72" s="163" t="str">
        <f>+IF(N49="","",N49)</f>
        <v xml:space="preserve"> </v>
      </c>
      <c r="M72" s="164" t="e">
        <f>IF(P49&gt;1,P49*#REF!/100*#REF!,"")</f>
        <v>#VALUE!</v>
      </c>
      <c r="N72" s="165" t="e">
        <f>IF(Q49&gt;1,Q49*#REF!/100*#REF!,"")</f>
        <v>#VALUE!</v>
      </c>
      <c r="O72" s="165" t="e">
        <f>IF(R49&gt;1,R49*#REF!/100*#REF!,"")</f>
        <v>#VALUE!</v>
      </c>
      <c r="P72" s="165" t="str">
        <f>IF(X45&gt;1,X45*#REF!/100*#REF!,"")</f>
        <v/>
      </c>
      <c r="Q72" s="165" t="str">
        <f>IF(Y49&gt;1,Y49*#REF!/100*#REF!,"")</f>
        <v/>
      </c>
      <c r="R72" s="165" t="e">
        <f>IF(#REF!&gt;1,#REF!*#REF!/100*#REF!,"")</f>
        <v>#REF!</v>
      </c>
      <c r="S72" s="165" t="str">
        <f>IF(AC49&gt;1,AC49*#REF!/100*#REF!,"")</f>
        <v/>
      </c>
      <c r="T72" s="165" t="e">
        <f>IF(#REF!&gt;1,#REF!*#REF!/100*#REF!,"")</f>
        <v>#REF!</v>
      </c>
      <c r="U72" s="165" t="e">
        <f>IF(#REF!&gt;1,#REF!*#REF!/100*#REF!,"")</f>
        <v>#REF!</v>
      </c>
      <c r="V72" s="165" t="e">
        <f>IF(#REF!&gt;1,#REF!*#REF!/100*#REF!,"")</f>
        <v>#REF!</v>
      </c>
      <c r="W72" s="165"/>
      <c r="X72" s="165" t="e">
        <f>IF(#REF!&gt;1,#REF!*#REF!/100*#REF!,"")</f>
        <v>#REF!</v>
      </c>
      <c r="Y72" s="166" t="e">
        <f>IF(#REF!&gt;1,#REF!*#REF!/100*#REF!,"")</f>
        <v>#REF!</v>
      </c>
      <c r="Z72" s="833"/>
      <c r="AA72" s="833"/>
      <c r="AB72" s="1264" t="e">
        <f>SUM(M72:Y72)*I72</f>
        <v>#VALUE!</v>
      </c>
      <c r="AC72" s="15"/>
      <c r="AD72" s="110"/>
      <c r="AE72" s="110"/>
      <c r="AP72" s="110"/>
      <c r="AQ72" s="110"/>
      <c r="AR72" s="110"/>
      <c r="AS72" s="110"/>
      <c r="AV72" s="322"/>
      <c r="CK72" s="294"/>
      <c r="CL72" s="294"/>
    </row>
    <row r="73" spans="1:90" s="12" customFormat="1" ht="15" hidden="1" customHeight="1" x14ac:dyDescent="0.25">
      <c r="A73" s="98" t="e">
        <f>+#REF!</f>
        <v>#REF!</v>
      </c>
      <c r="B73" s="313"/>
      <c r="C73" s="70">
        <f>+AQ50</f>
        <v>0</v>
      </c>
      <c r="D73" s="313"/>
      <c r="E73" s="313"/>
      <c r="F73" s="71" t="str">
        <f>+IF(E50="","",E50)</f>
        <v/>
      </c>
      <c r="G73" s="71"/>
      <c r="H73" s="72"/>
      <c r="I73" s="73">
        <f t="shared" si="29"/>
        <v>0</v>
      </c>
      <c r="J73" s="74">
        <f t="shared" si="29"/>
        <v>0</v>
      </c>
      <c r="K73" s="74">
        <f t="shared" si="29"/>
        <v>0</v>
      </c>
      <c r="L73" s="163" t="str">
        <f>+IF(N50="","",N50)</f>
        <v xml:space="preserve"> </v>
      </c>
      <c r="M73" s="164" t="e">
        <f>IF(P50&gt;1,P50*#REF!/100*#REF!,"")</f>
        <v>#VALUE!</v>
      </c>
      <c r="N73" s="165" t="e">
        <f>IF(Q50&gt;1,Q50*#REF!/100*#REF!,"")</f>
        <v>#VALUE!</v>
      </c>
      <c r="O73" s="165" t="e">
        <f>IF(R50&gt;1,R50*#REF!/100*#REF!,"")</f>
        <v>#VALUE!</v>
      </c>
      <c r="P73" s="165" t="str">
        <f>IF(X46&gt;1,X46*#REF!/100*#REF!,"")</f>
        <v/>
      </c>
      <c r="Q73" s="165" t="str">
        <f>IF(Y50&gt;1,Y50*#REF!/100*#REF!,"")</f>
        <v/>
      </c>
      <c r="R73" s="165" t="e">
        <f>IF(#REF!&gt;1,#REF!*#REF!/100*#REF!,"")</f>
        <v>#REF!</v>
      </c>
      <c r="S73" s="165" t="str">
        <f>IF(AC50&gt;1,AC50*#REF!/100*#REF!,"")</f>
        <v/>
      </c>
      <c r="T73" s="165" t="e">
        <f>IF(#REF!&gt;1,#REF!*#REF!/100*#REF!,"")</f>
        <v>#REF!</v>
      </c>
      <c r="U73" s="165" t="e">
        <f>IF(#REF!&gt;1,#REF!*#REF!/100*#REF!,"")</f>
        <v>#REF!</v>
      </c>
      <c r="V73" s="165" t="e">
        <f>IF(#REF!&gt;1,#REF!*#REF!/100*#REF!,"")</f>
        <v>#REF!</v>
      </c>
      <c r="W73" s="165"/>
      <c r="X73" s="165" t="e">
        <f>IF(#REF!&gt;1,#REF!*#REF!/100*#REF!,"")</f>
        <v>#REF!</v>
      </c>
      <c r="Y73" s="166" t="e">
        <f>IF(#REF!&gt;1,#REF!*#REF!/100*#REF!,"")</f>
        <v>#REF!</v>
      </c>
      <c r="Z73" s="833"/>
      <c r="AA73" s="833"/>
      <c r="AB73" s="1264" t="e">
        <f>SUM(M73:Y73)*I73</f>
        <v>#VALUE!</v>
      </c>
      <c r="AC73" s="15"/>
      <c r="AD73" s="110"/>
      <c r="AE73" s="110"/>
      <c r="AP73" s="110"/>
      <c r="AQ73" s="110"/>
      <c r="AR73" s="110"/>
      <c r="AS73" s="110"/>
      <c r="AV73" s="322"/>
      <c r="CK73" s="294"/>
      <c r="CL73" s="294"/>
    </row>
    <row r="74" spans="1:90" s="12" customFormat="1" ht="15" hidden="1" customHeight="1" x14ac:dyDescent="0.25">
      <c r="A74" s="56"/>
      <c r="B74" s="313"/>
      <c r="C74" s="313"/>
      <c r="D74" s="313"/>
      <c r="E74" s="313"/>
      <c r="F74" s="75"/>
      <c r="G74" s="75"/>
      <c r="H74" s="76"/>
      <c r="I74" s="77"/>
      <c r="J74" s="78"/>
      <c r="K74" s="78"/>
      <c r="L74" s="167"/>
      <c r="M74" s="168"/>
      <c r="N74" s="169"/>
      <c r="O74" s="169"/>
      <c r="P74" s="170"/>
      <c r="Q74" s="170"/>
      <c r="R74" s="170"/>
      <c r="S74" s="170"/>
      <c r="T74" s="171"/>
      <c r="U74" s="171"/>
      <c r="V74" s="171"/>
      <c r="W74" s="171"/>
      <c r="X74" s="171"/>
      <c r="Y74" s="172"/>
      <c r="Z74" s="834"/>
      <c r="AA74" s="834"/>
      <c r="AB74" s="1265">
        <f>SUM(M74:Y74)*L74</f>
        <v>0</v>
      </c>
      <c r="AC74" s="15"/>
      <c r="AD74" s="110"/>
      <c r="AE74" s="110"/>
      <c r="AP74" s="110"/>
      <c r="AQ74" s="110"/>
      <c r="AR74" s="110"/>
      <c r="AS74" s="110"/>
      <c r="AV74" s="322"/>
      <c r="CK74" s="294"/>
      <c r="CL74" s="294"/>
    </row>
    <row r="75" spans="1:90" s="12" customFormat="1" ht="15" hidden="1" customHeight="1" x14ac:dyDescent="0.25">
      <c r="A75" s="56"/>
      <c r="B75" s="313"/>
      <c r="C75" s="313"/>
      <c r="D75" s="313"/>
      <c r="E75" s="313"/>
      <c r="F75" s="75"/>
      <c r="G75" s="75"/>
      <c r="H75" s="76"/>
      <c r="I75" s="77"/>
      <c r="J75" s="78"/>
      <c r="K75" s="78"/>
      <c r="L75" s="167"/>
      <c r="M75" s="168"/>
      <c r="N75" s="169"/>
      <c r="O75" s="169"/>
      <c r="P75" s="170"/>
      <c r="Q75" s="170"/>
      <c r="R75" s="170"/>
      <c r="S75" s="170"/>
      <c r="T75" s="171"/>
      <c r="U75" s="171"/>
      <c r="V75" s="171"/>
      <c r="W75" s="171"/>
      <c r="X75" s="171"/>
      <c r="Y75" s="172"/>
      <c r="Z75" s="834"/>
      <c r="AA75" s="834"/>
      <c r="AB75" s="1265"/>
      <c r="AC75" s="15"/>
      <c r="AD75" s="110"/>
      <c r="AE75" s="110"/>
      <c r="AP75" s="110"/>
      <c r="AQ75" s="110"/>
      <c r="AR75" s="110"/>
      <c r="AS75" s="110"/>
      <c r="AV75" s="322"/>
      <c r="CK75" s="294"/>
      <c r="CL75" s="294"/>
    </row>
    <row r="76" spans="1:90" s="12" customFormat="1" ht="15" hidden="1" customHeight="1" x14ac:dyDescent="0.25">
      <c r="A76" s="56"/>
      <c r="B76" s="313"/>
      <c r="C76" s="313"/>
      <c r="D76" s="313"/>
      <c r="E76" s="313"/>
      <c r="F76" s="75"/>
      <c r="G76" s="75"/>
      <c r="H76" s="76"/>
      <c r="I76" s="77"/>
      <c r="J76" s="78"/>
      <c r="K76" s="78"/>
      <c r="L76" s="167"/>
      <c r="M76" s="168"/>
      <c r="N76" s="169"/>
      <c r="O76" s="169"/>
      <c r="P76" s="170"/>
      <c r="Q76" s="170"/>
      <c r="R76" s="170"/>
      <c r="S76" s="170"/>
      <c r="T76" s="171"/>
      <c r="U76" s="171"/>
      <c r="V76" s="171"/>
      <c r="W76" s="171"/>
      <c r="X76" s="171"/>
      <c r="Y76" s="172"/>
      <c r="Z76" s="834"/>
      <c r="AA76" s="834"/>
      <c r="AB76" s="1265"/>
      <c r="AC76" s="15"/>
      <c r="AD76" s="110"/>
      <c r="AE76" s="110"/>
      <c r="AP76" s="110"/>
      <c r="AQ76" s="110"/>
      <c r="AR76" s="110"/>
      <c r="AS76" s="110"/>
      <c r="AV76" s="322"/>
      <c r="CK76" s="294"/>
      <c r="CL76" s="294"/>
    </row>
    <row r="77" spans="1:90" s="12" customFormat="1" ht="15" hidden="1" customHeight="1" x14ac:dyDescent="0.25">
      <c r="A77" s="56"/>
      <c r="B77" s="313"/>
      <c r="C77" s="313"/>
      <c r="D77" s="313"/>
      <c r="E77" s="313"/>
      <c r="F77" s="75"/>
      <c r="G77" s="75"/>
      <c r="H77" s="76"/>
      <c r="I77" s="77"/>
      <c r="J77" s="78"/>
      <c r="K77" s="78"/>
      <c r="L77" s="167"/>
      <c r="M77" s="168"/>
      <c r="N77" s="169"/>
      <c r="O77" s="169"/>
      <c r="P77" s="170"/>
      <c r="Q77" s="170"/>
      <c r="R77" s="170"/>
      <c r="S77" s="170"/>
      <c r="T77" s="171"/>
      <c r="U77" s="171"/>
      <c r="V77" s="171"/>
      <c r="W77" s="171"/>
      <c r="X77" s="171"/>
      <c r="Y77" s="172"/>
      <c r="Z77" s="834"/>
      <c r="AA77" s="834"/>
      <c r="AB77" s="1265"/>
      <c r="AC77" s="15"/>
      <c r="AD77" s="110"/>
      <c r="AE77" s="110"/>
      <c r="AP77" s="110"/>
      <c r="AQ77" s="110"/>
      <c r="AR77" s="110"/>
      <c r="AS77" s="110"/>
      <c r="AV77" s="322"/>
      <c r="CK77" s="294"/>
      <c r="CL77" s="294"/>
    </row>
    <row r="78" spans="1:90" s="12" customFormat="1" ht="15" hidden="1" customHeight="1" x14ac:dyDescent="0.25">
      <c r="A78" s="56"/>
      <c r="B78" s="313"/>
      <c r="C78" s="313"/>
      <c r="D78" s="313"/>
      <c r="E78" s="313"/>
      <c r="F78" s="75"/>
      <c r="G78" s="75"/>
      <c r="H78" s="76"/>
      <c r="I78" s="77"/>
      <c r="J78" s="78"/>
      <c r="K78" s="78"/>
      <c r="L78" s="167"/>
      <c r="M78" s="168"/>
      <c r="N78" s="169"/>
      <c r="O78" s="169"/>
      <c r="P78" s="170"/>
      <c r="Q78" s="170"/>
      <c r="R78" s="170"/>
      <c r="S78" s="170"/>
      <c r="T78" s="171"/>
      <c r="U78" s="171"/>
      <c r="V78" s="171"/>
      <c r="W78" s="171"/>
      <c r="X78" s="171"/>
      <c r="Y78" s="172"/>
      <c r="Z78" s="834"/>
      <c r="AA78" s="834"/>
      <c r="AB78" s="1265"/>
      <c r="AC78" s="15"/>
      <c r="AD78" s="110"/>
      <c r="AE78" s="110"/>
      <c r="AP78" s="110"/>
      <c r="AQ78" s="110"/>
      <c r="AR78" s="110"/>
      <c r="AS78" s="110"/>
      <c r="AV78" s="322"/>
      <c r="CK78" s="294"/>
      <c r="CL78" s="294"/>
    </row>
    <row r="79" spans="1:90" s="12" customFormat="1" ht="15" hidden="1" customHeight="1" x14ac:dyDescent="0.25">
      <c r="A79" s="56"/>
      <c r="B79" s="313"/>
      <c r="C79" s="313"/>
      <c r="D79" s="313"/>
      <c r="E79" s="313"/>
      <c r="F79" s="75"/>
      <c r="G79" s="75"/>
      <c r="H79" s="76"/>
      <c r="I79" s="77"/>
      <c r="J79" s="78"/>
      <c r="K79" s="78"/>
      <c r="L79" s="167"/>
      <c r="M79" s="168"/>
      <c r="N79" s="169"/>
      <c r="O79" s="169"/>
      <c r="P79" s="170"/>
      <c r="Q79" s="170"/>
      <c r="R79" s="170"/>
      <c r="S79" s="170"/>
      <c r="T79" s="171"/>
      <c r="U79" s="171"/>
      <c r="V79" s="171"/>
      <c r="W79" s="171"/>
      <c r="X79" s="171"/>
      <c r="Y79" s="172"/>
      <c r="Z79" s="834"/>
      <c r="AA79" s="834"/>
      <c r="AB79" s="1265"/>
      <c r="AC79" s="15"/>
      <c r="AD79" s="110"/>
      <c r="AE79" s="110"/>
      <c r="AP79" s="110"/>
      <c r="AQ79" s="110"/>
      <c r="AR79" s="110"/>
      <c r="AS79" s="110"/>
      <c r="AV79" s="322"/>
      <c r="CK79" s="294"/>
      <c r="CL79" s="294"/>
    </row>
    <row r="80" spans="1:90" s="12" customFormat="1" ht="15" hidden="1" customHeight="1" x14ac:dyDescent="0.25">
      <c r="A80" s="56"/>
      <c r="B80" s="313"/>
      <c r="C80" s="313"/>
      <c r="D80" s="313"/>
      <c r="E80" s="313"/>
      <c r="F80" s="75"/>
      <c r="G80" s="75"/>
      <c r="H80" s="76"/>
      <c r="I80" s="77"/>
      <c r="J80" s="78"/>
      <c r="K80" s="78"/>
      <c r="L80" s="167"/>
      <c r="M80" s="168"/>
      <c r="N80" s="169"/>
      <c r="O80" s="169"/>
      <c r="P80" s="170"/>
      <c r="Q80" s="170"/>
      <c r="R80" s="170"/>
      <c r="S80" s="170"/>
      <c r="T80" s="171"/>
      <c r="U80" s="171"/>
      <c r="V80" s="171"/>
      <c r="W80" s="171"/>
      <c r="X80" s="171"/>
      <c r="Y80" s="172"/>
      <c r="Z80" s="834"/>
      <c r="AA80" s="834"/>
      <c r="AB80" s="1265"/>
      <c r="AC80" s="15"/>
      <c r="AD80" s="110"/>
      <c r="AE80" s="110"/>
      <c r="AP80" s="110"/>
      <c r="AQ80" s="110"/>
      <c r="AR80" s="110"/>
      <c r="AS80" s="110"/>
      <c r="AV80" s="322"/>
      <c r="CK80" s="294"/>
      <c r="CL80" s="294"/>
    </row>
    <row r="81" spans="1:90" s="12" customFormat="1" ht="15" hidden="1" customHeight="1" x14ac:dyDescent="0.25">
      <c r="A81" s="56"/>
      <c r="B81" s="313"/>
      <c r="C81" s="313"/>
      <c r="D81" s="313"/>
      <c r="E81" s="313"/>
      <c r="F81" s="75"/>
      <c r="G81" s="75"/>
      <c r="H81" s="76"/>
      <c r="I81" s="77"/>
      <c r="J81" s="78"/>
      <c r="K81" s="78"/>
      <c r="L81" s="167"/>
      <c r="M81" s="168"/>
      <c r="N81" s="169"/>
      <c r="O81" s="169"/>
      <c r="P81" s="170"/>
      <c r="Q81" s="170"/>
      <c r="R81" s="170"/>
      <c r="S81" s="170"/>
      <c r="T81" s="171"/>
      <c r="U81" s="171"/>
      <c r="V81" s="171"/>
      <c r="W81" s="171"/>
      <c r="X81" s="171"/>
      <c r="Y81" s="172"/>
      <c r="Z81" s="834"/>
      <c r="AA81" s="834"/>
      <c r="AB81" s="1265"/>
      <c r="AC81" s="15"/>
      <c r="AD81" s="110"/>
      <c r="AE81" s="110"/>
      <c r="AP81" s="110"/>
      <c r="AQ81" s="110"/>
      <c r="AR81" s="110"/>
      <c r="AS81" s="110"/>
      <c r="AV81" s="322"/>
      <c r="CK81" s="294"/>
      <c r="CL81" s="294"/>
    </row>
    <row r="82" spans="1:90" s="12" customFormat="1" ht="15" hidden="1" customHeight="1" x14ac:dyDescent="0.25">
      <c r="A82" s="56"/>
      <c r="B82" s="313"/>
      <c r="C82" s="313"/>
      <c r="D82" s="313"/>
      <c r="E82" s="313"/>
      <c r="F82" s="75"/>
      <c r="G82" s="75"/>
      <c r="H82" s="76"/>
      <c r="I82" s="77"/>
      <c r="J82" s="78"/>
      <c r="K82" s="78"/>
      <c r="L82" s="167"/>
      <c r="M82" s="168"/>
      <c r="N82" s="169"/>
      <c r="O82" s="169"/>
      <c r="P82" s="170"/>
      <c r="Q82" s="170"/>
      <c r="R82" s="170"/>
      <c r="S82" s="170"/>
      <c r="T82" s="171"/>
      <c r="U82" s="171"/>
      <c r="V82" s="171"/>
      <c r="W82" s="171"/>
      <c r="X82" s="171"/>
      <c r="Y82" s="172"/>
      <c r="Z82" s="834"/>
      <c r="AA82" s="834"/>
      <c r="AB82" s="1265"/>
      <c r="AC82" s="15"/>
      <c r="AD82" s="110"/>
      <c r="AE82" s="110"/>
      <c r="AP82" s="110"/>
      <c r="AQ82" s="110"/>
      <c r="AR82" s="110"/>
      <c r="AS82" s="110"/>
      <c r="AV82" s="322"/>
      <c r="CK82" s="294"/>
      <c r="CL82" s="294"/>
    </row>
    <row r="83" spans="1:90" s="12" customFormat="1" ht="15" hidden="1" customHeight="1" x14ac:dyDescent="0.25">
      <c r="A83" s="56"/>
      <c r="B83" s="313"/>
      <c r="C83" s="313"/>
      <c r="D83" s="313"/>
      <c r="E83" s="313"/>
      <c r="F83" s="75"/>
      <c r="G83" s="75"/>
      <c r="H83" s="76"/>
      <c r="I83" s="77"/>
      <c r="J83" s="78"/>
      <c r="K83" s="78"/>
      <c r="L83" s="167"/>
      <c r="M83" s="168"/>
      <c r="N83" s="169"/>
      <c r="O83" s="169"/>
      <c r="P83" s="170"/>
      <c r="Q83" s="170"/>
      <c r="R83" s="170"/>
      <c r="S83" s="170"/>
      <c r="T83" s="171"/>
      <c r="U83" s="171"/>
      <c r="V83" s="171"/>
      <c r="W83" s="171"/>
      <c r="X83" s="171"/>
      <c r="Y83" s="172"/>
      <c r="Z83" s="834"/>
      <c r="AA83" s="834"/>
      <c r="AB83" s="1265"/>
      <c r="AC83" s="15"/>
      <c r="AD83" s="110"/>
      <c r="AE83" s="110"/>
      <c r="AP83" s="110"/>
      <c r="AQ83" s="110"/>
      <c r="AR83" s="110"/>
      <c r="AS83" s="110"/>
      <c r="AV83" s="322"/>
      <c r="CK83" s="294"/>
      <c r="CL83" s="294"/>
    </row>
    <row r="84" spans="1:90" s="12" customFormat="1" ht="15" hidden="1" customHeight="1" x14ac:dyDescent="0.25">
      <c r="A84" s="56"/>
      <c r="B84" s="313"/>
      <c r="C84" s="313"/>
      <c r="D84" s="313"/>
      <c r="E84" s="313"/>
      <c r="F84" s="75"/>
      <c r="G84" s="75"/>
      <c r="H84" s="76"/>
      <c r="I84" s="77"/>
      <c r="J84" s="78"/>
      <c r="K84" s="78"/>
      <c r="L84" s="167"/>
      <c r="M84" s="168"/>
      <c r="N84" s="169"/>
      <c r="O84" s="169"/>
      <c r="P84" s="170"/>
      <c r="Q84" s="170"/>
      <c r="R84" s="170"/>
      <c r="S84" s="170"/>
      <c r="T84" s="171"/>
      <c r="U84" s="171"/>
      <c r="V84" s="171"/>
      <c r="W84" s="171"/>
      <c r="X84" s="171"/>
      <c r="Y84" s="172"/>
      <c r="Z84" s="834"/>
      <c r="AA84" s="834"/>
      <c r="AB84" s="1265"/>
      <c r="AC84" s="15"/>
      <c r="AD84" s="110"/>
      <c r="AE84" s="110"/>
      <c r="AP84" s="110"/>
      <c r="AQ84" s="110"/>
      <c r="AR84" s="110"/>
      <c r="AS84" s="110"/>
      <c r="AV84" s="322"/>
      <c r="CK84" s="294"/>
      <c r="CL84" s="294"/>
    </row>
    <row r="85" spans="1:90" s="12" customFormat="1" ht="15" hidden="1" customHeight="1" x14ac:dyDescent="0.25">
      <c r="A85" s="56"/>
      <c r="B85" s="313"/>
      <c r="C85" s="313"/>
      <c r="D85" s="313"/>
      <c r="E85" s="313"/>
      <c r="F85" s="75"/>
      <c r="G85" s="75"/>
      <c r="H85" s="76"/>
      <c r="I85" s="77"/>
      <c r="J85" s="78"/>
      <c r="K85" s="78"/>
      <c r="L85" s="167"/>
      <c r="M85" s="168"/>
      <c r="N85" s="169"/>
      <c r="O85" s="169"/>
      <c r="P85" s="170"/>
      <c r="Q85" s="170"/>
      <c r="R85" s="170"/>
      <c r="S85" s="170"/>
      <c r="T85" s="171"/>
      <c r="U85" s="171"/>
      <c r="V85" s="171"/>
      <c r="W85" s="171"/>
      <c r="X85" s="171"/>
      <c r="Y85" s="172"/>
      <c r="Z85" s="834"/>
      <c r="AA85" s="834"/>
      <c r="AB85" s="1265"/>
      <c r="AC85" s="15"/>
      <c r="AD85" s="110"/>
      <c r="AE85" s="110"/>
      <c r="AP85" s="110"/>
      <c r="AQ85" s="110"/>
      <c r="AR85" s="110"/>
      <c r="AS85" s="110"/>
      <c r="AV85" s="322"/>
      <c r="CK85" s="294"/>
      <c r="CL85" s="294"/>
    </row>
    <row r="86" spans="1:90" s="12" customFormat="1" ht="15" hidden="1" customHeight="1" x14ac:dyDescent="0.25">
      <c r="A86" s="56"/>
      <c r="B86" s="313"/>
      <c r="C86" s="313"/>
      <c r="D86" s="313"/>
      <c r="E86" s="313"/>
      <c r="F86" s="75"/>
      <c r="G86" s="75"/>
      <c r="H86" s="76"/>
      <c r="I86" s="77"/>
      <c r="J86" s="78"/>
      <c r="K86" s="78"/>
      <c r="L86" s="167"/>
      <c r="M86" s="168"/>
      <c r="N86" s="169"/>
      <c r="O86" s="169"/>
      <c r="P86" s="170"/>
      <c r="Q86" s="170"/>
      <c r="R86" s="170"/>
      <c r="S86" s="170"/>
      <c r="T86" s="171"/>
      <c r="U86" s="171"/>
      <c r="V86" s="171"/>
      <c r="W86" s="171"/>
      <c r="X86" s="171"/>
      <c r="Y86" s="172"/>
      <c r="Z86" s="834"/>
      <c r="AA86" s="834"/>
      <c r="AB86" s="1265"/>
      <c r="AC86" s="15"/>
      <c r="AD86" s="110"/>
      <c r="AE86" s="110"/>
      <c r="AP86" s="110"/>
      <c r="AQ86" s="110"/>
      <c r="AR86" s="110"/>
      <c r="AS86" s="110"/>
      <c r="AV86" s="322"/>
      <c r="CK86" s="294"/>
      <c r="CL86" s="294"/>
    </row>
    <row r="87" spans="1:90" s="12" customFormat="1" ht="15" hidden="1" customHeight="1" thickBot="1" x14ac:dyDescent="0.3">
      <c r="A87" s="85"/>
      <c r="B87" s="312"/>
      <c r="C87" s="312"/>
      <c r="D87" s="312"/>
      <c r="E87" s="312"/>
      <c r="F87" s="311"/>
      <c r="G87" s="311"/>
      <c r="H87" s="88"/>
      <c r="I87" s="89"/>
      <c r="J87" s="90"/>
      <c r="K87" s="90"/>
      <c r="L87" s="173"/>
      <c r="M87" s="174"/>
      <c r="N87" s="175"/>
      <c r="O87" s="175"/>
      <c r="P87" s="176"/>
      <c r="Q87" s="176"/>
      <c r="R87" s="176"/>
      <c r="S87" s="176"/>
      <c r="T87" s="177"/>
      <c r="U87" s="177"/>
      <c r="V87" s="177"/>
      <c r="W87" s="177"/>
      <c r="X87" s="177"/>
      <c r="Y87" s="178"/>
      <c r="Z87" s="835"/>
      <c r="AA87" s="835"/>
      <c r="AB87" s="1266"/>
      <c r="AC87" s="15"/>
      <c r="AD87" s="110"/>
      <c r="AE87" s="110"/>
      <c r="AP87" s="110"/>
      <c r="AQ87" s="110"/>
      <c r="AR87" s="110"/>
      <c r="AS87" s="110"/>
      <c r="AV87" s="322"/>
      <c r="CK87" s="294"/>
      <c r="CL87" s="294"/>
    </row>
    <row r="88" spans="1:90" s="12" customFormat="1" ht="15" hidden="1" customHeight="1" x14ac:dyDescent="0.25">
      <c r="A88" s="86" t="s">
        <v>54</v>
      </c>
      <c r="B88" s="87"/>
      <c r="C88" s="87"/>
      <c r="D88" s="87"/>
      <c r="E88" s="87"/>
      <c r="F88" s="87"/>
      <c r="G88" s="87"/>
      <c r="H88" s="91"/>
      <c r="I88" s="92"/>
      <c r="J88" s="93"/>
      <c r="K88" s="93"/>
      <c r="L88" s="179"/>
      <c r="M88" s="180"/>
      <c r="N88" s="181"/>
      <c r="O88" s="181"/>
      <c r="P88" s="181"/>
      <c r="Q88" s="182"/>
      <c r="R88" s="182"/>
      <c r="S88" s="182"/>
      <c r="T88" s="183"/>
      <c r="U88" s="183"/>
      <c r="V88" s="183"/>
      <c r="W88" s="183"/>
      <c r="X88" s="183"/>
      <c r="Y88" s="184"/>
      <c r="Z88" s="836"/>
      <c r="AA88" s="836"/>
      <c r="AB88" s="1267"/>
      <c r="AC88" s="15"/>
      <c r="AD88" s="110"/>
      <c r="AE88" s="110"/>
      <c r="AP88" s="110"/>
      <c r="AQ88" s="110"/>
      <c r="AR88" s="110"/>
      <c r="AS88" s="110"/>
      <c r="AV88" s="322"/>
      <c r="CK88" s="294"/>
      <c r="CL88" s="294"/>
    </row>
    <row r="89" spans="1:90" s="12" customFormat="1" ht="15" hidden="1" customHeight="1" x14ac:dyDescent="0.25">
      <c r="A89" s="57"/>
      <c r="B89" s="58"/>
      <c r="C89" s="58"/>
      <c r="D89" s="58"/>
      <c r="E89" s="58"/>
      <c r="F89" s="58"/>
      <c r="G89" s="58"/>
      <c r="H89" s="79"/>
      <c r="I89" s="80"/>
      <c r="J89" s="81"/>
      <c r="K89" s="81"/>
      <c r="L89" s="185"/>
      <c r="M89" s="186"/>
      <c r="N89" s="169"/>
      <c r="O89" s="169"/>
      <c r="P89" s="169"/>
      <c r="Q89" s="170"/>
      <c r="R89" s="170"/>
      <c r="S89" s="170"/>
      <c r="T89" s="171"/>
      <c r="U89" s="171"/>
      <c r="V89" s="171"/>
      <c r="W89" s="171"/>
      <c r="X89" s="171"/>
      <c r="Y89" s="172"/>
      <c r="Z89" s="834"/>
      <c r="AA89" s="834"/>
      <c r="AB89" s="1265"/>
      <c r="AC89" s="16"/>
      <c r="AD89" s="110"/>
      <c r="AE89" s="110"/>
      <c r="AP89" s="110"/>
      <c r="AQ89" s="110"/>
      <c r="AR89" s="110"/>
      <c r="AS89" s="110"/>
      <c r="AV89" s="322"/>
      <c r="CK89" s="294"/>
      <c r="CL89" s="294"/>
    </row>
    <row r="90" spans="1:90" s="12" customFormat="1" ht="15" hidden="1" customHeight="1" thickBot="1" x14ac:dyDescent="0.3">
      <c r="A90" s="59"/>
      <c r="B90" s="60"/>
      <c r="C90" s="60"/>
      <c r="D90" s="60"/>
      <c r="E90" s="60"/>
      <c r="F90" s="60"/>
      <c r="G90" s="60"/>
      <c r="H90" s="82"/>
      <c r="I90" s="83"/>
      <c r="J90" s="84"/>
      <c r="K90" s="84"/>
      <c r="L90" s="187"/>
      <c r="M90" s="188"/>
      <c r="N90" s="189"/>
      <c r="O90" s="189"/>
      <c r="P90" s="189"/>
      <c r="Q90" s="190"/>
      <c r="R90" s="190"/>
      <c r="S90" s="190"/>
      <c r="T90" s="191"/>
      <c r="U90" s="191"/>
      <c r="V90" s="191"/>
      <c r="W90" s="191"/>
      <c r="X90" s="191"/>
      <c r="Y90" s="192"/>
      <c r="Z90" s="837"/>
      <c r="AA90" s="837"/>
      <c r="AB90" s="1268"/>
      <c r="AC90" s="16"/>
      <c r="AD90" s="110"/>
      <c r="AE90" s="110"/>
      <c r="AP90" s="110"/>
      <c r="AQ90" s="110"/>
      <c r="AR90" s="110"/>
      <c r="AS90" s="110"/>
      <c r="AV90" s="322"/>
      <c r="CK90" s="294"/>
      <c r="CL90" s="294"/>
    </row>
    <row r="91" spans="1:90" s="12" customFormat="1" ht="15" hidden="1" customHeight="1" x14ac:dyDescent="0.25">
      <c r="A91" s="43"/>
      <c r="B91" s="258"/>
      <c r="C91" s="258"/>
      <c r="D91" s="258"/>
      <c r="E91" s="258"/>
      <c r="F91" s="258"/>
      <c r="G91" s="258"/>
      <c r="H91" s="61"/>
      <c r="I91" s="64"/>
      <c r="J91" s="290"/>
      <c r="K91" s="216"/>
      <c r="L91" s="193"/>
      <c r="M91" s="194"/>
      <c r="N91" s="194"/>
      <c r="O91" s="194"/>
      <c r="P91" s="194"/>
      <c r="Q91" s="195"/>
      <c r="R91" s="195"/>
      <c r="S91" s="195"/>
      <c r="T91" s="195"/>
      <c r="U91" s="195" t="s">
        <v>85</v>
      </c>
      <c r="V91" s="196"/>
      <c r="W91" s="196"/>
      <c r="X91" s="195"/>
      <c r="Y91" s="197"/>
      <c r="Z91" s="197"/>
      <c r="AA91" s="197"/>
      <c r="AB91" s="1269" t="e">
        <f>SUM(AB71:AB90)</f>
        <v>#VALUE!</v>
      </c>
      <c r="AC91" s="16"/>
      <c r="AD91" s="110"/>
      <c r="AE91" s="110"/>
      <c r="AP91" s="110"/>
      <c r="AQ91" s="110"/>
      <c r="AR91" s="110"/>
      <c r="AS91" s="110"/>
      <c r="AV91" s="322"/>
      <c r="CK91" s="294"/>
      <c r="CL91" s="294"/>
    </row>
    <row r="92" spans="1:90" s="12" customFormat="1" ht="15" hidden="1" customHeight="1" thickBot="1" x14ac:dyDescent="0.3">
      <c r="A92" s="47"/>
      <c r="B92" s="316"/>
      <c r="C92" s="316"/>
      <c r="D92" s="316"/>
      <c r="E92" s="316"/>
      <c r="F92" s="316"/>
      <c r="G92" s="316"/>
      <c r="H92" s="62"/>
      <c r="I92" s="63"/>
      <c r="J92" s="236"/>
      <c r="K92" s="50"/>
      <c r="L92" s="198"/>
      <c r="M92" s="199"/>
      <c r="N92" s="199"/>
      <c r="O92" s="199"/>
      <c r="P92" s="199"/>
      <c r="Q92" s="200"/>
      <c r="R92" s="200"/>
      <c r="S92" s="200"/>
      <c r="T92" s="200"/>
      <c r="U92" s="200" t="s">
        <v>86</v>
      </c>
      <c r="V92" s="201"/>
      <c r="W92" s="201"/>
      <c r="X92" s="200"/>
      <c r="Y92" s="202"/>
      <c r="Z92" s="202"/>
      <c r="AA92" s="202"/>
      <c r="AB92" s="1270" t="e">
        <f>+AB91/(#REF!*#REF!)*100</f>
        <v>#VALUE!</v>
      </c>
      <c r="AC92" s="16"/>
      <c r="AD92" s="110"/>
      <c r="AE92" s="110"/>
      <c r="AP92" s="110"/>
      <c r="AQ92" s="110"/>
      <c r="AR92" s="110"/>
      <c r="AS92" s="110"/>
      <c r="AV92" s="322"/>
      <c r="CK92" s="294"/>
      <c r="CL92" s="294"/>
    </row>
    <row r="93" spans="1:90" s="12" customFormat="1" ht="15" hidden="1" customHeight="1" x14ac:dyDescent="0.25">
      <c r="A93" s="323"/>
      <c r="B93" s="260"/>
      <c r="C93" s="260"/>
      <c r="D93" s="260"/>
      <c r="E93" s="260"/>
      <c r="F93" s="260"/>
      <c r="G93" s="260"/>
      <c r="H93" s="260"/>
      <c r="I93" s="260"/>
      <c r="J93" s="256"/>
      <c r="K93" s="320"/>
      <c r="L93" s="309"/>
      <c r="M93" s="309"/>
      <c r="N93" s="309"/>
      <c r="O93" s="309"/>
      <c r="P93" s="309"/>
      <c r="Q93" s="143"/>
      <c r="R93" s="143"/>
      <c r="S93" s="143"/>
      <c r="T93" s="143"/>
      <c r="U93" s="143"/>
      <c r="V93" s="203"/>
      <c r="W93" s="203"/>
      <c r="X93" s="143"/>
      <c r="Y93" s="239"/>
      <c r="Z93" s="239"/>
      <c r="AA93" s="239"/>
      <c r="AB93" s="1271"/>
      <c r="AC93" s="16"/>
      <c r="AD93" s="110"/>
      <c r="AE93" s="110"/>
      <c r="AP93" s="110"/>
      <c r="AQ93" s="110"/>
      <c r="AR93" s="110"/>
      <c r="AS93" s="110"/>
      <c r="AV93" s="322"/>
      <c r="CK93" s="294"/>
      <c r="CL93" s="294"/>
    </row>
    <row r="94" spans="1:90" s="12" customFormat="1" ht="15" customHeight="1" x14ac:dyDescent="0.25">
      <c r="A94" s="326" t="s">
        <v>345</v>
      </c>
      <c r="B94" s="260"/>
      <c r="C94" s="260"/>
      <c r="D94" s="260"/>
      <c r="E94" s="260"/>
      <c r="F94" s="260"/>
      <c r="G94" s="260"/>
      <c r="H94" s="260"/>
      <c r="I94" s="260"/>
      <c r="J94" s="256"/>
      <c r="K94" s="320"/>
      <c r="L94" s="309"/>
      <c r="M94" s="215"/>
      <c r="N94" s="215"/>
      <c r="O94" s="215"/>
      <c r="P94" s="215"/>
      <c r="Q94" s="295"/>
      <c r="R94" s="295"/>
      <c r="S94" s="295"/>
      <c r="T94" s="295"/>
      <c r="U94" s="295"/>
      <c r="V94" s="37"/>
      <c r="W94" s="37"/>
      <c r="X94" s="295"/>
      <c r="Y94" s="241"/>
      <c r="Z94" s="241"/>
      <c r="AA94" s="241"/>
      <c r="AB94" s="1272">
        <f>SUM(AB48:AB63)</f>
        <v>0</v>
      </c>
      <c r="AC94" s="240">
        <f>SUM(AC48:AC93)</f>
        <v>0</v>
      </c>
      <c r="AD94" s="110">
        <f>SUM(AD48:AD93)</f>
        <v>0</v>
      </c>
      <c r="AE94" s="112" t="e">
        <f>SUMPRODUCT(AD48:AD63,AE48:AE63)/AD94</f>
        <v>#DIV/0!</v>
      </c>
      <c r="AF94" s="112" t="e">
        <f>SUMPRODUCT(AD48:AD63,AF48:AF63)/AD94</f>
        <v>#DIV/0!</v>
      </c>
      <c r="AG94" s="240">
        <f>SUM(AG48:AG93)</f>
        <v>0</v>
      </c>
      <c r="AH94" s="240">
        <f>SUM(AH48:AH93)</f>
        <v>0</v>
      </c>
      <c r="AI94" s="12" t="s">
        <v>304</v>
      </c>
      <c r="AP94" s="110"/>
      <c r="AQ94" s="110"/>
      <c r="AR94" s="493"/>
      <c r="AS94" s="494"/>
      <c r="AT94" s="493"/>
      <c r="AV94" s="322"/>
      <c r="CK94" s="294"/>
      <c r="CL94" s="294"/>
    </row>
    <row r="95" spans="1:90" s="12" customFormat="1" ht="9.6" customHeight="1" x14ac:dyDescent="0.25">
      <c r="A95" s="323"/>
      <c r="B95" s="260"/>
      <c r="C95" s="260"/>
      <c r="D95" s="260"/>
      <c r="E95" s="260"/>
      <c r="F95" s="260"/>
      <c r="G95" s="260"/>
      <c r="H95" s="260"/>
      <c r="I95" s="260"/>
      <c r="J95" s="256"/>
      <c r="K95" s="320"/>
      <c r="L95" s="309"/>
      <c r="M95" s="215"/>
      <c r="N95" s="215"/>
      <c r="O95" s="215"/>
      <c r="P95" s="215"/>
      <c r="Q95" s="295"/>
      <c r="R95" s="295"/>
      <c r="S95" s="295"/>
      <c r="T95" s="295"/>
      <c r="U95" s="295"/>
      <c r="V95" s="37"/>
      <c r="W95" s="37"/>
      <c r="X95" s="295"/>
      <c r="Y95" s="241"/>
      <c r="Z95" s="241"/>
      <c r="AA95" s="241"/>
      <c r="AB95" s="16"/>
      <c r="AC95" s="16"/>
      <c r="AD95" s="110"/>
      <c r="AE95" s="110"/>
      <c r="AF95" s="110" t="e">
        <f>+AF94/AE94*88</f>
        <v>#DIV/0!</v>
      </c>
      <c r="AG95" s="110"/>
      <c r="AH95" s="110"/>
      <c r="AI95" s="110" t="s">
        <v>311</v>
      </c>
      <c r="AJ95" s="110"/>
      <c r="BK95" s="12" t="s">
        <v>63</v>
      </c>
      <c r="CK95" s="294"/>
      <c r="CL95" s="294"/>
    </row>
    <row r="96" spans="1:90" ht="16.5" customHeight="1" x14ac:dyDescent="0.25">
      <c r="A96" s="376" t="s">
        <v>9</v>
      </c>
      <c r="B96" s="255"/>
      <c r="C96" s="260"/>
      <c r="D96" s="923"/>
      <c r="E96" s="924"/>
      <c r="F96" s="254"/>
      <c r="G96" s="254"/>
      <c r="H96" s="254"/>
      <c r="I96" s="254"/>
      <c r="J96" s="254"/>
      <c r="K96" s="254"/>
      <c r="L96" s="310"/>
      <c r="M96" s="309"/>
      <c r="N96" s="253"/>
      <c r="O96" s="308"/>
      <c r="P96" s="307"/>
      <c r="Q96" s="307"/>
      <c r="R96" s="307"/>
      <c r="S96" s="307"/>
      <c r="T96" s="307"/>
      <c r="U96" s="884"/>
      <c r="V96" s="1523" t="s">
        <v>661</v>
      </c>
      <c r="W96" s="1523"/>
      <c r="X96" s="1523"/>
      <c r="Y96" s="1523"/>
      <c r="Z96" s="307"/>
      <c r="AA96" s="307"/>
      <c r="AB96" s="96"/>
      <c r="AC96" s="96"/>
      <c r="AD96" s="112"/>
      <c r="AG96" s="112"/>
      <c r="AH96" s="119"/>
      <c r="AI96" s="120"/>
      <c r="AJ96" s="120"/>
      <c r="AK96" s="120"/>
      <c r="AL96" s="120"/>
      <c r="AM96" s="120"/>
      <c r="AS96" s="101"/>
      <c r="AX96" s="121"/>
      <c r="AY96" s="122"/>
      <c r="BA96" s="4"/>
      <c r="BB96" s="4"/>
      <c r="BC96" s="4"/>
      <c r="BD96" s="4"/>
      <c r="BE96" s="4"/>
      <c r="BF96" s="4"/>
      <c r="BG96" s="4"/>
      <c r="BH96" s="4"/>
      <c r="BI96" s="4"/>
    </row>
    <row r="97" spans="1:104" ht="10.5" customHeight="1" thickBot="1" x14ac:dyDescent="0.3">
      <c r="A97" s="249"/>
      <c r="B97" s="255"/>
      <c r="C97" s="260"/>
      <c r="D97" s="254"/>
      <c r="E97" s="254"/>
      <c r="F97" s="254"/>
      <c r="G97" s="254"/>
      <c r="H97" s="254"/>
      <c r="I97" s="254"/>
      <c r="J97" s="254"/>
      <c r="K97" s="254"/>
      <c r="L97" s="254"/>
      <c r="M97" s="320"/>
      <c r="N97" s="322"/>
      <c r="O97" s="255"/>
      <c r="P97" s="252"/>
      <c r="Q97" s="252"/>
      <c r="R97" s="252"/>
      <c r="S97" s="252"/>
      <c r="T97" s="252"/>
      <c r="U97" s="252"/>
      <c r="V97" s="1523"/>
      <c r="W97" s="1523"/>
      <c r="X97" s="1523"/>
      <c r="Y97" s="1523"/>
      <c r="Z97" s="252"/>
      <c r="AA97" s="252"/>
      <c r="AB97" s="96"/>
      <c r="AC97" s="96"/>
      <c r="AD97" s="117"/>
      <c r="AE97" s="117"/>
      <c r="AF97" s="117"/>
      <c r="AG97" s="117"/>
      <c r="AH97" s="118"/>
      <c r="AJ97" s="112"/>
      <c r="AK97" s="112"/>
      <c r="AL97" s="112"/>
      <c r="AM97" s="112"/>
      <c r="AN97" s="112"/>
      <c r="AO97" s="112"/>
      <c r="AP97" s="112"/>
      <c r="AQ97" s="119"/>
      <c r="AR97" s="120"/>
      <c r="AS97" s="120"/>
      <c r="AT97" s="120"/>
      <c r="AU97" s="120"/>
      <c r="AV97" s="120"/>
      <c r="AW97" s="101"/>
      <c r="AX97" s="101"/>
      <c r="AZ97" s="838"/>
      <c r="BA97" s="839" t="s">
        <v>674</v>
      </c>
      <c r="BB97" s="839"/>
      <c r="BC97" s="840"/>
      <c r="BD97" s="1273" t="s">
        <v>673</v>
      </c>
      <c r="BE97" s="1274"/>
      <c r="BF97" s="1275"/>
      <c r="BG97" s="121"/>
      <c r="BH97" s="122"/>
    </row>
    <row r="98" spans="1:104" ht="16.5" customHeight="1" x14ac:dyDescent="0.25">
      <c r="A98" s="248"/>
      <c r="B98" s="247"/>
      <c r="C98" s="258"/>
      <c r="D98" s="304"/>
      <c r="E98" s="304"/>
      <c r="F98" s="304"/>
      <c r="G98" s="304"/>
      <c r="H98" s="304"/>
      <c r="I98" s="1363" t="s">
        <v>10</v>
      </c>
      <c r="J98" s="1364"/>
      <c r="K98" s="1365"/>
      <c r="L98" s="1363" t="s">
        <v>7</v>
      </c>
      <c r="M98" s="1364"/>
      <c r="N98" s="1364"/>
      <c r="O98" s="1364"/>
      <c r="P98" s="1414" t="s">
        <v>334</v>
      </c>
      <c r="Q98" s="1415"/>
      <c r="R98" s="1415"/>
      <c r="S98" s="1416"/>
      <c r="T98" s="243"/>
      <c r="U98" s="884"/>
      <c r="V98" s="1523"/>
      <c r="W98" s="1523"/>
      <c r="X98" s="1523"/>
      <c r="Y98" s="1523"/>
      <c r="Z98" s="303"/>
      <c r="AA98" s="303"/>
      <c r="AB98" s="42"/>
      <c r="AC98" s="96"/>
      <c r="AD98" s="1030" t="s">
        <v>604</v>
      </c>
      <c r="AE98" s="1031"/>
      <c r="AF98" s="1032"/>
      <c r="AG98" s="1030" t="s">
        <v>604</v>
      </c>
      <c r="AH98" s="1031"/>
      <c r="AI98" s="1032"/>
      <c r="AJ98" s="251"/>
      <c r="AK98" s="251"/>
      <c r="AL98" s="251"/>
      <c r="AM98" s="251"/>
      <c r="AN98" s="251"/>
      <c r="AO98" s="251"/>
      <c r="AP98" s="117"/>
      <c r="AQ98" s="117"/>
      <c r="AR98" s="118"/>
      <c r="AS98" s="101"/>
      <c r="AT98" s="123"/>
      <c r="AU98" s="123"/>
      <c r="AV98" s="123"/>
      <c r="AW98" s="124"/>
      <c r="AX98" s="125"/>
      <c r="AZ98" s="1033"/>
      <c r="BA98" s="134" t="s">
        <v>671</v>
      </c>
      <c r="BB98" s="1078"/>
      <c r="BC98" s="1078"/>
      <c r="BD98" s="1276" t="s">
        <v>672</v>
      </c>
      <c r="BE98" s="1277"/>
      <c r="BF98" s="1278"/>
      <c r="BG98" s="122"/>
      <c r="BJ98" s="101"/>
      <c r="BK98" s="101"/>
      <c r="BL98" s="101"/>
      <c r="BM98" s="121"/>
      <c r="BN98" s="101"/>
      <c r="BO98" s="121"/>
      <c r="BP98" s="121"/>
      <c r="BQ98" s="121"/>
      <c r="BR98" s="122"/>
      <c r="CM98" s="845"/>
      <c r="CN98" s="1159" t="s">
        <v>635</v>
      </c>
      <c r="CO98" s="1156" t="s">
        <v>699</v>
      </c>
      <c r="CT98" s="243"/>
      <c r="CU98" s="243"/>
    </row>
    <row r="99" spans="1:104" ht="16.5" customHeight="1" x14ac:dyDescent="0.25">
      <c r="A99" s="246" t="s">
        <v>9</v>
      </c>
      <c r="B99" s="255"/>
      <c r="C99" s="260"/>
      <c r="D99" s="254"/>
      <c r="E99" s="254"/>
      <c r="F99" s="254"/>
      <c r="G99" s="254"/>
      <c r="H99" s="254"/>
      <c r="I99" s="1411" t="s">
        <v>12</v>
      </c>
      <c r="J99" s="1412"/>
      <c r="K99" s="1413"/>
      <c r="L99" s="1417" t="s">
        <v>13</v>
      </c>
      <c r="M99" s="1418"/>
      <c r="N99" s="1314" t="s">
        <v>344</v>
      </c>
      <c r="O99" s="1315"/>
      <c r="P99" s="1417" t="s">
        <v>13</v>
      </c>
      <c r="Q99" s="1418"/>
      <c r="R99" s="1314" t="s">
        <v>344</v>
      </c>
      <c r="S99" s="1419"/>
      <c r="T99" s="243"/>
      <c r="U99" s="249"/>
      <c r="V99" s="1523"/>
      <c r="W99" s="1523"/>
      <c r="X99" s="1523"/>
      <c r="Y99" s="1523"/>
      <c r="Z99" s="820"/>
      <c r="AA99" s="820"/>
      <c r="AB99" s="18"/>
      <c r="AC99" s="96"/>
      <c r="AD99" s="1033" t="s">
        <v>671</v>
      </c>
      <c r="AE99" s="251"/>
      <c r="AF99" s="1034"/>
      <c r="AG99" s="1254" t="s">
        <v>672</v>
      </c>
      <c r="AH99" s="251"/>
      <c r="AI99" s="1034"/>
      <c r="AJ99" s="251"/>
      <c r="AK99" s="251"/>
      <c r="AL99" s="251"/>
      <c r="AM99" s="251"/>
      <c r="AN99" s="251"/>
      <c r="AO99" s="251"/>
      <c r="AP99" s="117" t="s">
        <v>7</v>
      </c>
      <c r="AQ99" s="117"/>
      <c r="AR99" s="118"/>
      <c r="AS99" s="101" t="s">
        <v>14</v>
      </c>
      <c r="AT99" s="123"/>
      <c r="AU99" s="123"/>
      <c r="AV99" s="123"/>
      <c r="AW99" s="124"/>
      <c r="AX99" s="125"/>
      <c r="AZ99" s="1080"/>
      <c r="BA99" s="1078" t="s">
        <v>354</v>
      </c>
      <c r="BB99" s="1078" t="s">
        <v>354</v>
      </c>
      <c r="BC99" s="1078" t="s">
        <v>354</v>
      </c>
      <c r="BD99" s="1080" t="s">
        <v>354</v>
      </c>
      <c r="BE99" s="1078" t="s">
        <v>354</v>
      </c>
      <c r="BF99" s="1079" t="s">
        <v>354</v>
      </c>
      <c r="BG99" s="104" t="s">
        <v>355</v>
      </c>
      <c r="BH99" s="104" t="s">
        <v>355</v>
      </c>
      <c r="BI99" s="104" t="s">
        <v>355</v>
      </c>
      <c r="BJ99" s="1042" t="s">
        <v>625</v>
      </c>
      <c r="BK99" s="1043"/>
      <c r="BL99" s="1043"/>
      <c r="BM99" s="1043"/>
      <c r="BN99" s="1043"/>
      <c r="BO99" s="1043"/>
      <c r="BP99" s="1044"/>
      <c r="BQ99" s="1045" t="s">
        <v>622</v>
      </c>
      <c r="BR99" s="1044"/>
      <c r="BS99" s="1044"/>
      <c r="BT99" s="1044"/>
      <c r="BU99" s="1045"/>
      <c r="BV99" s="1046"/>
      <c r="BW99" s="1047"/>
      <c r="BX99" s="1048" t="s">
        <v>627</v>
      </c>
      <c r="BY99" s="1049"/>
      <c r="BZ99" s="1049"/>
      <c r="CA99" s="1049"/>
      <c r="CB99" s="1049"/>
      <c r="CC99" s="1049"/>
      <c r="CD99" s="1049"/>
      <c r="CE99" s="1045" t="s">
        <v>623</v>
      </c>
      <c r="CF99" s="1049"/>
      <c r="CG99" s="1049"/>
      <c r="CH99" s="1049"/>
      <c r="CI99" s="1049"/>
      <c r="CJ99" s="1046"/>
      <c r="CK99" s="4"/>
      <c r="CL99" s="4"/>
      <c r="CM99" s="847"/>
      <c r="CN99" s="1074" t="s">
        <v>641</v>
      </c>
      <c r="CO99" s="1157" t="s">
        <v>697</v>
      </c>
      <c r="CR99" s="845"/>
      <c r="CS99" s="846" t="s">
        <v>567</v>
      </c>
      <c r="CT99" s="846"/>
      <c r="CU99" s="846"/>
      <c r="CV99" s="846"/>
      <c r="CW99" s="1547" t="s">
        <v>654</v>
      </c>
      <c r="CX99" s="1548"/>
    </row>
    <row r="100" spans="1:104" ht="16.5" customHeight="1" thickBot="1" x14ac:dyDescent="0.3">
      <c r="A100" s="869"/>
      <c r="B100" s="255"/>
      <c r="C100" s="260"/>
      <c r="D100" s="254"/>
      <c r="E100" s="254"/>
      <c r="F100" s="254"/>
      <c r="G100" s="254"/>
      <c r="H100" s="254"/>
      <c r="I100" s="1417" t="s">
        <v>342</v>
      </c>
      <c r="J100" s="1315"/>
      <c r="K100" s="1419"/>
      <c r="L100" s="1482" t="s">
        <v>343</v>
      </c>
      <c r="M100" s="1555"/>
      <c r="N100" s="1314" t="s">
        <v>17</v>
      </c>
      <c r="O100" s="1315"/>
      <c r="P100" s="1482" t="s">
        <v>343</v>
      </c>
      <c r="Q100" s="1555"/>
      <c r="R100" s="1314" t="s">
        <v>17</v>
      </c>
      <c r="S100" s="1419"/>
      <c r="T100" s="249"/>
      <c r="V100" s="1523"/>
      <c r="W100" s="1523"/>
      <c r="X100" s="1523"/>
      <c r="Y100" s="1523"/>
      <c r="Z100" s="820"/>
      <c r="AA100" s="820"/>
      <c r="AB100" s="18"/>
      <c r="AC100" s="96"/>
      <c r="AD100" s="1035" t="s">
        <v>1</v>
      </c>
      <c r="AE100" s="126" t="s">
        <v>2</v>
      </c>
      <c r="AF100" s="1036" t="s">
        <v>3</v>
      </c>
      <c r="AG100" s="1035" t="s">
        <v>1</v>
      </c>
      <c r="AH100" s="126" t="s">
        <v>2</v>
      </c>
      <c r="AI100" s="1036" t="s">
        <v>3</v>
      </c>
      <c r="AJ100" s="126"/>
      <c r="AK100" s="126"/>
      <c r="AL100" s="126"/>
      <c r="AM100" s="126"/>
      <c r="AN100" s="126"/>
      <c r="AO100" s="126"/>
      <c r="AP100" s="126" t="s">
        <v>1</v>
      </c>
      <c r="AQ100" s="126" t="s">
        <v>2</v>
      </c>
      <c r="AR100" s="272" t="s">
        <v>3</v>
      </c>
      <c r="AS100" s="126" t="s">
        <v>1</v>
      </c>
      <c r="AT100" s="126" t="s">
        <v>2</v>
      </c>
      <c r="AU100" s="272" t="s">
        <v>3</v>
      </c>
      <c r="AV100" s="123"/>
      <c r="AW100" s="124"/>
      <c r="AX100" s="125"/>
      <c r="AZ100" s="1080"/>
      <c r="BA100" s="1078" t="s">
        <v>1</v>
      </c>
      <c r="BB100" s="2" t="s">
        <v>2</v>
      </c>
      <c r="BC100" s="2" t="s">
        <v>3</v>
      </c>
      <c r="BD100" s="1080" t="s">
        <v>1</v>
      </c>
      <c r="BE100" s="2" t="s">
        <v>2</v>
      </c>
      <c r="BF100" s="1081" t="s">
        <v>3</v>
      </c>
      <c r="BG100" s="20" t="s">
        <v>1</v>
      </c>
      <c r="BH100" s="2" t="s">
        <v>2</v>
      </c>
      <c r="BI100" s="2" t="s">
        <v>3</v>
      </c>
      <c r="BJ100" s="1050" t="s">
        <v>1</v>
      </c>
      <c r="BK100" s="1011" t="s">
        <v>2</v>
      </c>
      <c r="BL100" s="1051" t="s">
        <v>626</v>
      </c>
      <c r="BM100" s="1051" t="s">
        <v>314</v>
      </c>
      <c r="BN100" s="1051" t="s">
        <v>315</v>
      </c>
      <c r="BO100" s="1051" t="s">
        <v>316</v>
      </c>
      <c r="BP100" s="1051"/>
      <c r="BQ100" s="1052" t="s">
        <v>1</v>
      </c>
      <c r="BR100" s="1011" t="s">
        <v>2</v>
      </c>
      <c r="BS100" s="1051" t="s">
        <v>626</v>
      </c>
      <c r="BT100" s="1053"/>
      <c r="BU100" s="1053"/>
      <c r="BV100" s="1054" t="s">
        <v>316</v>
      </c>
      <c r="BW100" s="1047"/>
      <c r="BX100" s="1050" t="s">
        <v>1</v>
      </c>
      <c r="BY100" s="1011" t="s">
        <v>2</v>
      </c>
      <c r="BZ100" s="1055" t="s">
        <v>626</v>
      </c>
      <c r="CA100" s="1051" t="s">
        <v>314</v>
      </c>
      <c r="CB100" s="1051" t="s">
        <v>315</v>
      </c>
      <c r="CC100" s="1051" t="s">
        <v>316</v>
      </c>
      <c r="CD100" s="1055"/>
      <c r="CE100" s="1052" t="s">
        <v>1</v>
      </c>
      <c r="CF100" s="1011" t="s">
        <v>2</v>
      </c>
      <c r="CG100" s="1055" t="s">
        <v>626</v>
      </c>
      <c r="CH100" s="1053"/>
      <c r="CI100" s="1053"/>
      <c r="CJ100" s="1054" t="s">
        <v>316</v>
      </c>
      <c r="CK100" s="4"/>
      <c r="CL100" s="4"/>
      <c r="CM100" s="847"/>
      <c r="CN100" s="1074" t="s">
        <v>642</v>
      </c>
      <c r="CO100" s="1157" t="s">
        <v>698</v>
      </c>
      <c r="CR100" s="847"/>
      <c r="CS100" s="245" t="s">
        <v>664</v>
      </c>
      <c r="CT100" s="245" t="s">
        <v>643</v>
      </c>
      <c r="CU100" s="245" t="s">
        <v>644</v>
      </c>
      <c r="CV100" s="245"/>
      <c r="CW100" s="1072" t="s">
        <v>375</v>
      </c>
      <c r="CX100" s="1073" t="s">
        <v>376</v>
      </c>
      <c r="CY100" s="943"/>
      <c r="CZ100" s="943"/>
    </row>
    <row r="101" spans="1:104" ht="16.5" customHeight="1" x14ac:dyDescent="0.25">
      <c r="A101" s="248"/>
      <c r="B101" s="247"/>
      <c r="C101" s="258"/>
      <c r="D101" s="304"/>
      <c r="E101" s="304"/>
      <c r="F101" s="304"/>
      <c r="G101" s="304"/>
      <c r="H101" s="304"/>
      <c r="I101" s="1420"/>
      <c r="J101" s="1313"/>
      <c r="K101" s="1313"/>
      <c r="L101" s="1313"/>
      <c r="M101" s="1313"/>
      <c r="N101" s="1313"/>
      <c r="O101" s="1313"/>
      <c r="P101" s="1303"/>
      <c r="Q101" s="1303"/>
      <c r="R101" s="1313"/>
      <c r="S101" s="1316"/>
      <c r="T101" s="963" t="str">
        <f>IFERROR(IF(OR(AND(AY101&gt;=32,AY101&lt;37,N101&lt;&gt;"",CW101&lt;&gt;N101),(AND(AY101&gt;=32,AY101&lt;37,R101&lt;&gt;"",CX101&lt;&gt;R101))),"FEHLER 1)",""),"")</f>
        <v/>
      </c>
      <c r="U101" s="963" t="str">
        <f t="shared" ref="U101:U107" si="30">IFERROR(IF(AND(AY101&gt;1,OR(CU101&gt;1,CT101&gt;1)),"FEHLER 2)",""),"")</f>
        <v/>
      </c>
      <c r="V101" s="1523"/>
      <c r="W101" s="1523"/>
      <c r="X101" s="1523"/>
      <c r="Y101" s="1523"/>
      <c r="Z101" s="301"/>
      <c r="AA101" s="301"/>
      <c r="AB101" s="41"/>
      <c r="AC101" s="96"/>
      <c r="AD101" s="1037">
        <f t="shared" ref="AD101:AI107" si="31">+$I101*BA101</f>
        <v>0</v>
      </c>
      <c r="AE101" s="127">
        <f t="shared" si="31"/>
        <v>0</v>
      </c>
      <c r="AF101" s="1038">
        <f t="shared" si="31"/>
        <v>0</v>
      </c>
      <c r="AG101" s="1037">
        <f t="shared" si="31"/>
        <v>0</v>
      </c>
      <c r="AH101" s="127">
        <f t="shared" si="31"/>
        <v>0</v>
      </c>
      <c r="AI101" s="1038">
        <f t="shared" si="31"/>
        <v>0</v>
      </c>
      <c r="AJ101" s="127"/>
      <c r="AK101" s="127"/>
      <c r="AL101" s="127"/>
      <c r="AM101" s="127"/>
      <c r="AN101" s="127"/>
      <c r="AO101" s="127"/>
      <c r="AP101" s="128">
        <f t="shared" ref="AP101:AR107" si="32">+$L101*$N101/100*BG101</f>
        <v>0</v>
      </c>
      <c r="AQ101" s="128">
        <f t="shared" si="32"/>
        <v>0</v>
      </c>
      <c r="AR101" s="271">
        <f t="shared" si="32"/>
        <v>0</v>
      </c>
      <c r="AS101" s="128">
        <f t="shared" ref="AS101:AU107" si="33">+$P101*$R101/100*BG101</f>
        <v>0</v>
      </c>
      <c r="AT101" s="128">
        <f t="shared" si="33"/>
        <v>0</v>
      </c>
      <c r="AU101" s="271">
        <f t="shared" si="33"/>
        <v>0</v>
      </c>
      <c r="AV101" s="123"/>
      <c r="AW101" s="123"/>
      <c r="AX101" s="125"/>
      <c r="AY101" s="101">
        <v>1</v>
      </c>
      <c r="AZ101" s="841">
        <f>INDEX(Tiere!A$6:A$46,$AY101)</f>
        <v>0</v>
      </c>
      <c r="BA101" s="842">
        <f>INDEX(Tiere!C$6:C$46,$AY101)</f>
        <v>0</v>
      </c>
      <c r="BB101" s="842">
        <f>INDEX(Tiere!D$6:D$46,$AY101)</f>
        <v>0</v>
      </c>
      <c r="BC101" s="842">
        <f>INDEX(Tiere!E$6:E$46,$AY101)</f>
        <v>0</v>
      </c>
      <c r="BD101" s="841">
        <f>INDEX(Tiere!I$6:I$46,$AY101)</f>
        <v>0</v>
      </c>
      <c r="BE101" s="842">
        <f>INDEX(Tiere!J$6:J$46,$AY101)</f>
        <v>0</v>
      </c>
      <c r="BF101" s="1082">
        <f>INDEX(Tiere!K$6:K$46,$AY101)</f>
        <v>0</v>
      </c>
      <c r="BG101" s="300">
        <f>INDEX(Tiere!F$6:F$46,$AY101)</f>
        <v>0</v>
      </c>
      <c r="BH101" s="300">
        <f>INDEX(Tiere!G$6:G$46,$AY101)</f>
        <v>0</v>
      </c>
      <c r="BI101" s="300">
        <f>INDEX(Tiere!H$6:H$46,$AY101)</f>
        <v>0</v>
      </c>
      <c r="BJ101" s="1056">
        <f>INDEX(Tiere!L$6:L$46,$AY101)</f>
        <v>0</v>
      </c>
      <c r="BK101" s="1057">
        <f>INDEX(Tiere!M$6:M$46,$AY101)</f>
        <v>0</v>
      </c>
      <c r="BL101" s="1057">
        <f>INDEX(Tiere!N$6:N$46,$AY101)</f>
        <v>0</v>
      </c>
      <c r="BM101" s="1051" t="e">
        <f t="shared" ref="BM101:BM107" si="34">IF(BJ101&gt;$AE$21,1,0)</f>
        <v>#DIV/0!</v>
      </c>
      <c r="BN101" s="1051" t="e">
        <f t="shared" ref="BN101:BN107" si="35">IF(BK101&gt;$AF$21,1,0)</f>
        <v>#DIV/0!</v>
      </c>
      <c r="BO101" s="1058" t="e">
        <f>SUM(BL101:BN101)</f>
        <v>#DIV/0!</v>
      </c>
      <c r="BP101" s="1051"/>
      <c r="BQ101" s="1057">
        <f>INDEX(Tiere!O$6:O$46,$AY101)</f>
        <v>0</v>
      </c>
      <c r="BR101" s="1057">
        <f>INDEX(Tiere!P$6:P$46,$AY101)</f>
        <v>0</v>
      </c>
      <c r="BS101" s="1057">
        <f>INDEX(Tiere!Q$6:Q$46,$AY101)</f>
        <v>0</v>
      </c>
      <c r="BT101" s="1058" t="e">
        <f t="shared" ref="BT101:BT107" si="36">IF(BQ101&gt;$AE$21,10,0)</f>
        <v>#DIV/0!</v>
      </c>
      <c r="BU101" s="1058" t="e">
        <f t="shared" ref="BU101:BU107" si="37">IF(BR101&gt;$AF$21,10,0)</f>
        <v>#DIV/0!</v>
      </c>
      <c r="BV101" s="1059" t="e">
        <f>+BU101+BT101+BS101</f>
        <v>#DIV/0!</v>
      </c>
      <c r="BW101" s="1047"/>
      <c r="BX101" s="1060">
        <f>INDEX(Tiere!R$6:R$46,$AY101)</f>
        <v>0</v>
      </c>
      <c r="BY101" s="1055">
        <f>INDEX(Tiere!S$6:S$46,$AY101)</f>
        <v>0</v>
      </c>
      <c r="BZ101" s="1055">
        <f>INDEX(Tiere!T$6:T$46,$AY101)</f>
        <v>0</v>
      </c>
      <c r="CA101" s="1058" t="e">
        <f t="shared" ref="CA101:CA107" si="38">IF(BX101&gt;$AE$21,100,0)</f>
        <v>#DIV/0!</v>
      </c>
      <c r="CB101" s="1058" t="e">
        <f t="shared" ref="CB101:CB107" si="39">IF(BY101&gt;$AF$21,100,0)</f>
        <v>#DIV/0!</v>
      </c>
      <c r="CC101" s="1058" t="e">
        <f>SUM(BZ101:CB101)</f>
        <v>#DIV/0!</v>
      </c>
      <c r="CD101" s="1055"/>
      <c r="CE101" s="1055">
        <f>INDEX(Tiere!U$6:U$46,$AY101)</f>
        <v>0</v>
      </c>
      <c r="CF101" s="1055">
        <f>INDEX(Tiere!V$6:V$46,$AY101)</f>
        <v>0</v>
      </c>
      <c r="CG101" s="1055">
        <f>INDEX(Tiere!W$6:W$46,$AY101)</f>
        <v>0</v>
      </c>
      <c r="CH101" s="1058" t="e">
        <f t="shared" ref="CH101:CH107" si="40">IF(CE101&gt;$AE$21,1000,0)</f>
        <v>#DIV/0!</v>
      </c>
      <c r="CI101" s="1058" t="e">
        <f t="shared" ref="CI101:CI107" si="41">IF(CF101&gt;$AF$21,1000,0)</f>
        <v>#DIV/0!</v>
      </c>
      <c r="CJ101" s="1059" t="e">
        <f>+CI101+CH101+CG101</f>
        <v>#DIV/0!</v>
      </c>
      <c r="CK101" s="4"/>
      <c r="CL101" s="4"/>
      <c r="CM101" s="847"/>
      <c r="CN101" s="1074">
        <f>INDEX(Tiere!AJ$6:AJ$46,$AY101)</f>
        <v>0</v>
      </c>
      <c r="CO101" s="1157">
        <f>INDEX(Tiere!AL$6:AL$46,$AY101)</f>
        <v>0</v>
      </c>
      <c r="CR101" s="847"/>
      <c r="CS101" s="245" t="str">
        <f>IF(AY101=1,"",INDEX(Tiere!AK$6:AK$46,$AY101))</f>
        <v/>
      </c>
      <c r="CT101" s="245" t="e">
        <f t="shared" ref="CT101:CT107" si="42">CS101-$CS$108</f>
        <v>#VALUE!</v>
      </c>
      <c r="CU101" s="245" t="e">
        <f t="shared" ref="CU101:CU107" si="43">$CJ$109-CS101</f>
        <v>#VALUE!</v>
      </c>
      <c r="CV101" s="245"/>
      <c r="CW101" s="967">
        <f>INDEX(Tiere!AM$6:AM$46,$AY101)</f>
        <v>0</v>
      </c>
      <c r="CX101" s="1074">
        <f>INDEX(Tiere!AN$6:AN$46,$AY101)</f>
        <v>0</v>
      </c>
      <c r="CY101" s="249"/>
      <c r="CZ101" s="249"/>
    </row>
    <row r="102" spans="1:104" ht="16.5" customHeight="1" x14ac:dyDescent="0.25">
      <c r="A102" s="302"/>
      <c r="B102" s="255"/>
      <c r="C102" s="260"/>
      <c r="D102" s="254"/>
      <c r="E102" s="254"/>
      <c r="F102" s="254"/>
      <c r="G102" s="254"/>
      <c r="H102" s="254"/>
      <c r="I102" s="1383"/>
      <c r="J102" s="1317"/>
      <c r="K102" s="1317"/>
      <c r="L102" s="1317"/>
      <c r="M102" s="1317"/>
      <c r="N102" s="1317"/>
      <c r="O102" s="1317"/>
      <c r="P102" s="1308"/>
      <c r="Q102" s="1308"/>
      <c r="R102" s="1317"/>
      <c r="S102" s="1366"/>
      <c r="T102" s="963" t="str">
        <f t="shared" ref="T102:T107" si="44">IFERROR(IF(OR(AND(AY102&gt;=32,AY102&lt;37,N102&lt;&gt;"",CW102&lt;&gt;N102),(AND(AY102&gt;=32,AY102&lt;37,R102&lt;&gt;"",CX102&lt;&gt;R102))),"FEHLER 1)",""),"")</f>
        <v/>
      </c>
      <c r="U102" s="963" t="str">
        <f t="shared" si="30"/>
        <v/>
      </c>
      <c r="V102" s="1523" t="s">
        <v>665</v>
      </c>
      <c r="W102" s="1523"/>
      <c r="X102" s="1523"/>
      <c r="Y102" s="1523"/>
      <c r="Z102" s="301"/>
      <c r="AA102" s="301"/>
      <c r="AB102" s="41"/>
      <c r="AC102" s="96"/>
      <c r="AD102" s="1037">
        <f t="shared" si="31"/>
        <v>0</v>
      </c>
      <c r="AE102" s="127">
        <f t="shared" si="31"/>
        <v>0</v>
      </c>
      <c r="AF102" s="1038">
        <f t="shared" si="31"/>
        <v>0</v>
      </c>
      <c r="AG102" s="1037">
        <f t="shared" si="31"/>
        <v>0</v>
      </c>
      <c r="AH102" s="127">
        <f t="shared" si="31"/>
        <v>0</v>
      </c>
      <c r="AI102" s="1038">
        <f t="shared" si="31"/>
        <v>0</v>
      </c>
      <c r="AJ102" s="127"/>
      <c r="AK102" s="127"/>
      <c r="AL102" s="127"/>
      <c r="AM102" s="127"/>
      <c r="AN102" s="127"/>
      <c r="AO102" s="127"/>
      <c r="AP102" s="128">
        <f t="shared" si="32"/>
        <v>0</v>
      </c>
      <c r="AQ102" s="128">
        <f t="shared" si="32"/>
        <v>0</v>
      </c>
      <c r="AR102" s="271">
        <f t="shared" si="32"/>
        <v>0</v>
      </c>
      <c r="AS102" s="128">
        <f t="shared" si="33"/>
        <v>0</v>
      </c>
      <c r="AT102" s="128">
        <f t="shared" si="33"/>
        <v>0</v>
      </c>
      <c r="AU102" s="271">
        <f t="shared" si="33"/>
        <v>0</v>
      </c>
      <c r="AV102" s="123"/>
      <c r="AW102" s="123"/>
      <c r="AX102" s="125"/>
      <c r="AY102" s="101">
        <v>1</v>
      </c>
      <c r="AZ102" s="841">
        <f>INDEX(Tiere!A$6:A$46,$AY102)</f>
        <v>0</v>
      </c>
      <c r="BA102" s="842">
        <f>INDEX(Tiere!C$6:C$46,$AY102)</f>
        <v>0</v>
      </c>
      <c r="BB102" s="842">
        <f>INDEX(Tiere!D$6:D$46,$AY102)</f>
        <v>0</v>
      </c>
      <c r="BC102" s="842">
        <f>INDEX(Tiere!E$6:E$46,$AY102)</f>
        <v>0</v>
      </c>
      <c r="BD102" s="841">
        <f>INDEX(Tiere!I$6:I$46,$AY102)</f>
        <v>0</v>
      </c>
      <c r="BE102" s="842">
        <f>INDEX(Tiere!J$6:J$46,$AY102)</f>
        <v>0</v>
      </c>
      <c r="BF102" s="1082">
        <f>INDEX(Tiere!K$6:K$46,$AY102)</f>
        <v>0</v>
      </c>
      <c r="BG102" s="300">
        <f>INDEX(Tiere!F$6:F$46,$AY102)</f>
        <v>0</v>
      </c>
      <c r="BH102" s="300">
        <f>INDEX(Tiere!G$6:G$46,$AY102)</f>
        <v>0</v>
      </c>
      <c r="BI102" s="300">
        <f>INDEX(Tiere!H$6:H$46,$AY102)</f>
        <v>0</v>
      </c>
      <c r="BJ102" s="1056">
        <f>INDEX(Tiere!L$6:L$46,$AY102)</f>
        <v>0</v>
      </c>
      <c r="BK102" s="1057">
        <f>INDEX(Tiere!M$6:M$46,$AY102)</f>
        <v>0</v>
      </c>
      <c r="BL102" s="1057">
        <f>INDEX(Tiere!N$6:N$46,$AY102)</f>
        <v>0</v>
      </c>
      <c r="BM102" s="1051" t="e">
        <f t="shared" si="34"/>
        <v>#DIV/0!</v>
      </c>
      <c r="BN102" s="1051" t="e">
        <f t="shared" si="35"/>
        <v>#DIV/0!</v>
      </c>
      <c r="BO102" s="1058" t="e">
        <f t="shared" ref="BO102:BO107" si="45">SUM(BL102:BN102)</f>
        <v>#DIV/0!</v>
      </c>
      <c r="BP102" s="1051"/>
      <c r="BQ102" s="1057">
        <f>INDEX(Tiere!O$6:O$46,$AY102)</f>
        <v>0</v>
      </c>
      <c r="BR102" s="1057">
        <f>INDEX(Tiere!P$6:P$46,$AY102)</f>
        <v>0</v>
      </c>
      <c r="BS102" s="1057">
        <f>INDEX(Tiere!Q$6:Q$46,$AY102)</f>
        <v>0</v>
      </c>
      <c r="BT102" s="1058" t="e">
        <f t="shared" si="36"/>
        <v>#DIV/0!</v>
      </c>
      <c r="BU102" s="1058" t="e">
        <f t="shared" si="37"/>
        <v>#DIV/0!</v>
      </c>
      <c r="BV102" s="1059" t="e">
        <f t="shared" ref="BV102:BV107" si="46">+BU102+BT102+BS102</f>
        <v>#DIV/0!</v>
      </c>
      <c r="BW102" s="1047"/>
      <c r="BX102" s="1060">
        <f>INDEX(Tiere!R$6:R$46,$AY102)</f>
        <v>0</v>
      </c>
      <c r="BY102" s="1055">
        <f>INDEX(Tiere!S$6:S$46,$AY102)</f>
        <v>0</v>
      </c>
      <c r="BZ102" s="1055">
        <f>INDEX(Tiere!T$6:T$46,$AY102)</f>
        <v>0</v>
      </c>
      <c r="CA102" s="1058" t="e">
        <f t="shared" si="38"/>
        <v>#DIV/0!</v>
      </c>
      <c r="CB102" s="1058" t="e">
        <f t="shared" si="39"/>
        <v>#DIV/0!</v>
      </c>
      <c r="CC102" s="1058" t="e">
        <f t="shared" ref="CC102:CC107" si="47">SUM(BZ102:CB102)</f>
        <v>#DIV/0!</v>
      </c>
      <c r="CD102" s="1055"/>
      <c r="CE102" s="1055">
        <f>INDEX(Tiere!U$6:U$46,$AY102)</f>
        <v>0</v>
      </c>
      <c r="CF102" s="1055">
        <f>INDEX(Tiere!V$6:V$46,$AY102)</f>
        <v>0</v>
      </c>
      <c r="CG102" s="1055">
        <f>INDEX(Tiere!W$6:W$46,$AY102)</f>
        <v>0</v>
      </c>
      <c r="CH102" s="1058" t="e">
        <f t="shared" si="40"/>
        <v>#DIV/0!</v>
      </c>
      <c r="CI102" s="1058" t="e">
        <f t="shared" si="41"/>
        <v>#DIV/0!</v>
      </c>
      <c r="CJ102" s="1059" t="e">
        <f t="shared" ref="CJ102:CJ107" si="48">+CI102+CH102+CG102</f>
        <v>#DIV/0!</v>
      </c>
      <c r="CK102" s="4"/>
      <c r="CL102" s="4"/>
      <c r="CM102" s="847"/>
      <c r="CN102" s="1074">
        <f>INDEX(Tiere!AJ$6:AJ$46,$AY102)</f>
        <v>0</v>
      </c>
      <c r="CO102" s="1157">
        <f>INDEX(Tiere!AL$6:AL$46,$AY102)</f>
        <v>0</v>
      </c>
      <c r="CR102" s="847"/>
      <c r="CS102" s="245" t="str">
        <f>IF(AY102=1,"",INDEX(Tiere!AK$6:AK$46,$AY102))</f>
        <v/>
      </c>
      <c r="CT102" s="245" t="e">
        <f t="shared" si="42"/>
        <v>#VALUE!</v>
      </c>
      <c r="CU102" s="245" t="e">
        <f t="shared" si="43"/>
        <v>#VALUE!</v>
      </c>
      <c r="CV102" s="245"/>
      <c r="CW102" s="967">
        <f>INDEX(Tiere!AM$6:AM$46,$AY102)</f>
        <v>0</v>
      </c>
      <c r="CX102" s="1074">
        <f>INDEX(Tiere!AN$6:AN$46,$AY102)</f>
        <v>0</v>
      </c>
      <c r="CY102" s="249"/>
      <c r="CZ102" s="249"/>
    </row>
    <row r="103" spans="1:104" ht="16.5" customHeight="1" x14ac:dyDescent="0.25">
      <c r="A103" s="302"/>
      <c r="B103" s="255"/>
      <c r="C103" s="260"/>
      <c r="D103" s="254"/>
      <c r="E103" s="254"/>
      <c r="F103" s="254"/>
      <c r="G103" s="254"/>
      <c r="H103" s="254"/>
      <c r="I103" s="1383"/>
      <c r="J103" s="1317"/>
      <c r="K103" s="1317"/>
      <c r="L103" s="1317"/>
      <c r="M103" s="1317"/>
      <c r="N103" s="1317"/>
      <c r="O103" s="1317"/>
      <c r="P103" s="1308"/>
      <c r="Q103" s="1308"/>
      <c r="R103" s="1317"/>
      <c r="S103" s="1366"/>
      <c r="T103" s="963" t="str">
        <f t="shared" si="44"/>
        <v/>
      </c>
      <c r="U103" s="963" t="str">
        <f t="shared" si="30"/>
        <v/>
      </c>
      <c r="V103" s="1523"/>
      <c r="W103" s="1523"/>
      <c r="X103" s="1523"/>
      <c r="Y103" s="1523"/>
      <c r="Z103" s="301"/>
      <c r="AA103" s="301"/>
      <c r="AB103" s="41"/>
      <c r="AC103" s="96"/>
      <c r="AD103" s="1037">
        <f t="shared" si="31"/>
        <v>0</v>
      </c>
      <c r="AE103" s="127">
        <f t="shared" si="31"/>
        <v>0</v>
      </c>
      <c r="AF103" s="1038">
        <f t="shared" si="31"/>
        <v>0</v>
      </c>
      <c r="AG103" s="1037">
        <f t="shared" si="31"/>
        <v>0</v>
      </c>
      <c r="AH103" s="127">
        <f t="shared" si="31"/>
        <v>0</v>
      </c>
      <c r="AI103" s="1038">
        <f t="shared" si="31"/>
        <v>0</v>
      </c>
      <c r="AJ103" s="127"/>
      <c r="AK103" s="127"/>
      <c r="AL103" s="127"/>
      <c r="AM103" s="127"/>
      <c r="AN103" s="127"/>
      <c r="AO103" s="127"/>
      <c r="AP103" s="128">
        <f t="shared" si="32"/>
        <v>0</v>
      </c>
      <c r="AQ103" s="128">
        <f t="shared" si="32"/>
        <v>0</v>
      </c>
      <c r="AR103" s="271">
        <f t="shared" si="32"/>
        <v>0</v>
      </c>
      <c r="AS103" s="128">
        <f t="shared" si="33"/>
        <v>0</v>
      </c>
      <c r="AT103" s="128">
        <f t="shared" si="33"/>
        <v>0</v>
      </c>
      <c r="AU103" s="271">
        <f t="shared" si="33"/>
        <v>0</v>
      </c>
      <c r="AV103" s="123"/>
      <c r="AW103" s="123"/>
      <c r="AX103" s="125"/>
      <c r="AY103" s="101">
        <v>1</v>
      </c>
      <c r="AZ103" s="841">
        <f>INDEX(Tiere!A$6:A$46,$AY103)</f>
        <v>0</v>
      </c>
      <c r="BA103" s="842">
        <f>INDEX(Tiere!C$6:C$46,$AY103)</f>
        <v>0</v>
      </c>
      <c r="BB103" s="842">
        <f>INDEX(Tiere!D$6:D$46,$AY103)</f>
        <v>0</v>
      </c>
      <c r="BC103" s="842">
        <f>INDEX(Tiere!E$6:E$46,$AY103)</f>
        <v>0</v>
      </c>
      <c r="BD103" s="841">
        <f>INDEX(Tiere!I$6:I$46,$AY103)</f>
        <v>0</v>
      </c>
      <c r="BE103" s="842">
        <f>INDEX(Tiere!J$6:J$46,$AY103)</f>
        <v>0</v>
      </c>
      <c r="BF103" s="1082">
        <f>INDEX(Tiere!K$6:K$46,$AY103)</f>
        <v>0</v>
      </c>
      <c r="BG103" s="300">
        <f>INDEX(Tiere!F$6:F$46,$AY103)</f>
        <v>0</v>
      </c>
      <c r="BH103" s="300">
        <f>INDEX(Tiere!G$6:G$46,$AY103)</f>
        <v>0</v>
      </c>
      <c r="BI103" s="300">
        <f>INDEX(Tiere!H$6:H$46,$AY103)</f>
        <v>0</v>
      </c>
      <c r="BJ103" s="1056">
        <f>INDEX(Tiere!L$6:L$46,$AY103)</f>
        <v>0</v>
      </c>
      <c r="BK103" s="1057">
        <f>INDEX(Tiere!M$6:M$46,$AY103)</f>
        <v>0</v>
      </c>
      <c r="BL103" s="1057">
        <f>INDEX(Tiere!N$6:N$46,$AY103)</f>
        <v>0</v>
      </c>
      <c r="BM103" s="1051" t="e">
        <f t="shared" si="34"/>
        <v>#DIV/0!</v>
      </c>
      <c r="BN103" s="1051" t="e">
        <f t="shared" si="35"/>
        <v>#DIV/0!</v>
      </c>
      <c r="BO103" s="1058" t="e">
        <f t="shared" si="45"/>
        <v>#DIV/0!</v>
      </c>
      <c r="BP103" s="1051"/>
      <c r="BQ103" s="1057">
        <f>INDEX(Tiere!O$6:O$46,$AY103)</f>
        <v>0</v>
      </c>
      <c r="BR103" s="1057">
        <f>INDEX(Tiere!P$6:P$46,$AY103)</f>
        <v>0</v>
      </c>
      <c r="BS103" s="1057">
        <f>INDEX(Tiere!Q$6:Q$46,$AY103)</f>
        <v>0</v>
      </c>
      <c r="BT103" s="1058" t="e">
        <f t="shared" si="36"/>
        <v>#DIV/0!</v>
      </c>
      <c r="BU103" s="1058" t="e">
        <f t="shared" si="37"/>
        <v>#DIV/0!</v>
      </c>
      <c r="BV103" s="1059" t="e">
        <f t="shared" si="46"/>
        <v>#DIV/0!</v>
      </c>
      <c r="BW103" s="1047"/>
      <c r="BX103" s="1060">
        <f>INDEX(Tiere!R$6:R$46,$AY103)</f>
        <v>0</v>
      </c>
      <c r="BY103" s="1055">
        <f>INDEX(Tiere!S$6:S$46,$AY103)</f>
        <v>0</v>
      </c>
      <c r="BZ103" s="1055">
        <f>INDEX(Tiere!T$6:T$46,$AY103)</f>
        <v>0</v>
      </c>
      <c r="CA103" s="1058" t="e">
        <f t="shared" si="38"/>
        <v>#DIV/0!</v>
      </c>
      <c r="CB103" s="1058" t="e">
        <f t="shared" si="39"/>
        <v>#DIV/0!</v>
      </c>
      <c r="CC103" s="1058" t="e">
        <f t="shared" si="47"/>
        <v>#DIV/0!</v>
      </c>
      <c r="CD103" s="1055"/>
      <c r="CE103" s="1055">
        <f>INDEX(Tiere!U$6:U$46,$AY103)</f>
        <v>0</v>
      </c>
      <c r="CF103" s="1055">
        <f>INDEX(Tiere!V$6:V$46,$AY103)</f>
        <v>0</v>
      </c>
      <c r="CG103" s="1055">
        <f>INDEX(Tiere!W$6:W$46,$AY103)</f>
        <v>0</v>
      </c>
      <c r="CH103" s="1058" t="e">
        <f t="shared" si="40"/>
        <v>#DIV/0!</v>
      </c>
      <c r="CI103" s="1058" t="e">
        <f t="shared" si="41"/>
        <v>#DIV/0!</v>
      </c>
      <c r="CJ103" s="1059" t="e">
        <f t="shared" si="48"/>
        <v>#DIV/0!</v>
      </c>
      <c r="CK103" s="4"/>
      <c r="CL103" s="4"/>
      <c r="CM103" s="847"/>
      <c r="CN103" s="1074">
        <f>INDEX(Tiere!AJ$6:AJ$46,$AY103)</f>
        <v>0</v>
      </c>
      <c r="CO103" s="1157">
        <f>INDEX(Tiere!AL$6:AL$46,$AY103)</f>
        <v>0</v>
      </c>
      <c r="CR103" s="847"/>
      <c r="CS103" s="245" t="str">
        <f>IF(AY103=1,"",INDEX(Tiere!AK$6:AK$46,$AY103))</f>
        <v/>
      </c>
      <c r="CT103" s="245" t="e">
        <f t="shared" si="42"/>
        <v>#VALUE!</v>
      </c>
      <c r="CU103" s="245" t="e">
        <f t="shared" si="43"/>
        <v>#VALUE!</v>
      </c>
      <c r="CV103" s="245"/>
      <c r="CW103" s="967">
        <f>INDEX(Tiere!AM$6:AM$46,$AY103)</f>
        <v>0</v>
      </c>
      <c r="CX103" s="1074">
        <f>INDEX(Tiere!AN$6:AN$46,$AY103)</f>
        <v>0</v>
      </c>
      <c r="CY103" s="249"/>
      <c r="CZ103" s="249"/>
    </row>
    <row r="104" spans="1:104" ht="16.5" customHeight="1" x14ac:dyDescent="0.25">
      <c r="A104" s="302"/>
      <c r="B104" s="255"/>
      <c r="C104" s="260"/>
      <c r="D104" s="254"/>
      <c r="E104" s="254"/>
      <c r="F104" s="254"/>
      <c r="G104" s="254"/>
      <c r="H104" s="254"/>
      <c r="I104" s="1383"/>
      <c r="J104" s="1317"/>
      <c r="K104" s="1317"/>
      <c r="L104" s="1317"/>
      <c r="M104" s="1317"/>
      <c r="N104" s="1317"/>
      <c r="O104" s="1317"/>
      <c r="P104" s="1308"/>
      <c r="Q104" s="1308"/>
      <c r="R104" s="1317"/>
      <c r="S104" s="1366"/>
      <c r="T104" s="963" t="str">
        <f t="shared" si="44"/>
        <v/>
      </c>
      <c r="U104" s="963" t="str">
        <f t="shared" si="30"/>
        <v/>
      </c>
      <c r="V104" s="1523"/>
      <c r="W104" s="1523"/>
      <c r="X104" s="1523"/>
      <c r="Y104" s="1523"/>
      <c r="Z104" s="301"/>
      <c r="AA104" s="301"/>
      <c r="AB104" s="41"/>
      <c r="AC104" s="96"/>
      <c r="AD104" s="1037">
        <f t="shared" si="31"/>
        <v>0</v>
      </c>
      <c r="AE104" s="127">
        <f t="shared" si="31"/>
        <v>0</v>
      </c>
      <c r="AF104" s="1038">
        <f t="shared" si="31"/>
        <v>0</v>
      </c>
      <c r="AG104" s="1037">
        <f t="shared" si="31"/>
        <v>0</v>
      </c>
      <c r="AH104" s="127">
        <f t="shared" si="31"/>
        <v>0</v>
      </c>
      <c r="AI104" s="1038">
        <f t="shared" si="31"/>
        <v>0</v>
      </c>
      <c r="AJ104" s="127"/>
      <c r="AK104" s="127"/>
      <c r="AL104" s="127"/>
      <c r="AM104" s="127"/>
      <c r="AN104" s="127"/>
      <c r="AO104" s="127"/>
      <c r="AP104" s="128">
        <f t="shared" si="32"/>
        <v>0</v>
      </c>
      <c r="AQ104" s="128">
        <f t="shared" si="32"/>
        <v>0</v>
      </c>
      <c r="AR104" s="271">
        <f t="shared" si="32"/>
        <v>0</v>
      </c>
      <c r="AS104" s="128">
        <f t="shared" si="33"/>
        <v>0</v>
      </c>
      <c r="AT104" s="128">
        <f t="shared" si="33"/>
        <v>0</v>
      </c>
      <c r="AU104" s="271">
        <f t="shared" si="33"/>
        <v>0</v>
      </c>
      <c r="AV104" s="123"/>
      <c r="AW104" s="123"/>
      <c r="AX104" s="125"/>
      <c r="AY104" s="101">
        <v>1</v>
      </c>
      <c r="AZ104" s="841">
        <f>INDEX(Tiere!A$6:A$46,$AY104)</f>
        <v>0</v>
      </c>
      <c r="BA104" s="842">
        <f>INDEX(Tiere!C$6:C$46,$AY104)</f>
        <v>0</v>
      </c>
      <c r="BB104" s="842">
        <f>INDEX(Tiere!D$6:D$46,$AY104)</f>
        <v>0</v>
      </c>
      <c r="BC104" s="842">
        <f>INDEX(Tiere!E$6:E$46,$AY104)</f>
        <v>0</v>
      </c>
      <c r="BD104" s="841">
        <f>INDEX(Tiere!I$6:I$46,$AY104)</f>
        <v>0</v>
      </c>
      <c r="BE104" s="842">
        <f>INDEX(Tiere!J$6:J$46,$AY104)</f>
        <v>0</v>
      </c>
      <c r="BF104" s="1082">
        <f>INDEX(Tiere!K$6:K$46,$AY104)</f>
        <v>0</v>
      </c>
      <c r="BG104" s="300">
        <f>INDEX(Tiere!F$6:F$46,$AY104)</f>
        <v>0</v>
      </c>
      <c r="BH104" s="300">
        <f>INDEX(Tiere!G$6:G$46,$AY104)</f>
        <v>0</v>
      </c>
      <c r="BI104" s="300">
        <f>INDEX(Tiere!H$6:H$46,$AY104)</f>
        <v>0</v>
      </c>
      <c r="BJ104" s="1056">
        <f>INDEX(Tiere!L$6:L$46,$AY104)</f>
        <v>0</v>
      </c>
      <c r="BK104" s="1057">
        <f>INDEX(Tiere!M$6:M$46,$AY104)</f>
        <v>0</v>
      </c>
      <c r="BL104" s="1057">
        <f>INDEX(Tiere!N$6:N$46,$AY104)</f>
        <v>0</v>
      </c>
      <c r="BM104" s="1051" t="e">
        <f t="shared" si="34"/>
        <v>#DIV/0!</v>
      </c>
      <c r="BN104" s="1051" t="e">
        <f t="shared" si="35"/>
        <v>#DIV/0!</v>
      </c>
      <c r="BO104" s="1058" t="e">
        <f t="shared" si="45"/>
        <v>#DIV/0!</v>
      </c>
      <c r="BP104" s="1051"/>
      <c r="BQ104" s="1057">
        <f>INDEX(Tiere!O$6:O$46,$AY104)</f>
        <v>0</v>
      </c>
      <c r="BR104" s="1057">
        <f>INDEX(Tiere!P$6:P$46,$AY104)</f>
        <v>0</v>
      </c>
      <c r="BS104" s="1057">
        <f>INDEX(Tiere!Q$6:Q$46,$AY104)</f>
        <v>0</v>
      </c>
      <c r="BT104" s="1058" t="e">
        <f t="shared" si="36"/>
        <v>#DIV/0!</v>
      </c>
      <c r="BU104" s="1058" t="e">
        <f t="shared" si="37"/>
        <v>#DIV/0!</v>
      </c>
      <c r="BV104" s="1059" t="e">
        <f t="shared" si="46"/>
        <v>#DIV/0!</v>
      </c>
      <c r="BW104" s="1047"/>
      <c r="BX104" s="1060">
        <f>INDEX(Tiere!R$6:R$46,$AY104)</f>
        <v>0</v>
      </c>
      <c r="BY104" s="1055">
        <f>INDEX(Tiere!S$6:S$46,$AY104)</f>
        <v>0</v>
      </c>
      <c r="BZ104" s="1055">
        <f>INDEX(Tiere!T$6:T$46,$AY104)</f>
        <v>0</v>
      </c>
      <c r="CA104" s="1058" t="e">
        <f t="shared" si="38"/>
        <v>#DIV/0!</v>
      </c>
      <c r="CB104" s="1058" t="e">
        <f t="shared" si="39"/>
        <v>#DIV/0!</v>
      </c>
      <c r="CC104" s="1058" t="e">
        <f t="shared" si="47"/>
        <v>#DIV/0!</v>
      </c>
      <c r="CD104" s="1055"/>
      <c r="CE104" s="1055">
        <f>INDEX(Tiere!U$6:U$46,$AY104)</f>
        <v>0</v>
      </c>
      <c r="CF104" s="1055">
        <f>INDEX(Tiere!V$6:V$46,$AY104)</f>
        <v>0</v>
      </c>
      <c r="CG104" s="1055">
        <f>INDEX(Tiere!W$6:W$46,$AY104)</f>
        <v>0</v>
      </c>
      <c r="CH104" s="1058" t="e">
        <f t="shared" si="40"/>
        <v>#DIV/0!</v>
      </c>
      <c r="CI104" s="1058" t="e">
        <f t="shared" si="41"/>
        <v>#DIV/0!</v>
      </c>
      <c r="CJ104" s="1059" t="e">
        <f t="shared" si="48"/>
        <v>#DIV/0!</v>
      </c>
      <c r="CK104" s="4"/>
      <c r="CL104" s="4"/>
      <c r="CM104" s="847"/>
      <c r="CN104" s="1074">
        <f>INDEX(Tiere!AJ$6:AJ$46,$AY104)</f>
        <v>0</v>
      </c>
      <c r="CO104" s="1157">
        <f>INDEX(Tiere!AL$6:AL$46,$AY104)</f>
        <v>0</v>
      </c>
      <c r="CR104" s="847"/>
      <c r="CS104" s="245" t="str">
        <f>IF(AY104=1,"",INDEX(Tiere!AK$6:AK$46,$AY104))</f>
        <v/>
      </c>
      <c r="CT104" s="245" t="e">
        <f t="shared" si="42"/>
        <v>#VALUE!</v>
      </c>
      <c r="CU104" s="245" t="e">
        <f t="shared" si="43"/>
        <v>#VALUE!</v>
      </c>
      <c r="CV104" s="245"/>
      <c r="CW104" s="967">
        <f>INDEX(Tiere!AM$6:AM$46,$AY104)</f>
        <v>0</v>
      </c>
      <c r="CX104" s="1074">
        <f>INDEX(Tiere!AN$6:AN$46,$AY104)</f>
        <v>0</v>
      </c>
      <c r="CY104" s="249"/>
      <c r="CZ104" s="249"/>
    </row>
    <row r="105" spans="1:104" ht="16.5" customHeight="1" x14ac:dyDescent="0.25">
      <c r="A105" s="302"/>
      <c r="B105" s="255"/>
      <c r="C105" s="260"/>
      <c r="D105" s="254"/>
      <c r="E105" s="254"/>
      <c r="F105" s="254"/>
      <c r="G105" s="254"/>
      <c r="H105" s="254"/>
      <c r="I105" s="1383"/>
      <c r="J105" s="1317"/>
      <c r="K105" s="1317"/>
      <c r="L105" s="1317"/>
      <c r="M105" s="1317"/>
      <c r="N105" s="1317"/>
      <c r="O105" s="1317"/>
      <c r="P105" s="1308"/>
      <c r="Q105" s="1308"/>
      <c r="R105" s="1317"/>
      <c r="S105" s="1366"/>
      <c r="T105" s="963" t="str">
        <f t="shared" si="44"/>
        <v/>
      </c>
      <c r="U105" s="963" t="str">
        <f t="shared" si="30"/>
        <v/>
      </c>
      <c r="V105" s="1523"/>
      <c r="W105" s="1523"/>
      <c r="X105" s="1523"/>
      <c r="Y105" s="1523"/>
      <c r="Z105" s="301"/>
      <c r="AA105" s="301"/>
      <c r="AB105" s="41"/>
      <c r="AC105" s="96"/>
      <c r="AD105" s="1037">
        <f t="shared" si="31"/>
        <v>0</v>
      </c>
      <c r="AE105" s="127">
        <f t="shared" si="31"/>
        <v>0</v>
      </c>
      <c r="AF105" s="1038">
        <f t="shared" si="31"/>
        <v>0</v>
      </c>
      <c r="AG105" s="1037">
        <f t="shared" si="31"/>
        <v>0</v>
      </c>
      <c r="AH105" s="127">
        <f t="shared" si="31"/>
        <v>0</v>
      </c>
      <c r="AI105" s="1038">
        <f t="shared" si="31"/>
        <v>0</v>
      </c>
      <c r="AJ105" s="127"/>
      <c r="AK105" s="127"/>
      <c r="AL105" s="127"/>
      <c r="AM105" s="127"/>
      <c r="AN105" s="127"/>
      <c r="AO105" s="127"/>
      <c r="AP105" s="128">
        <f t="shared" si="32"/>
        <v>0</v>
      </c>
      <c r="AQ105" s="128">
        <f t="shared" si="32"/>
        <v>0</v>
      </c>
      <c r="AR105" s="271">
        <f t="shared" si="32"/>
        <v>0</v>
      </c>
      <c r="AS105" s="128">
        <f t="shared" si="33"/>
        <v>0</v>
      </c>
      <c r="AT105" s="128">
        <f t="shared" si="33"/>
        <v>0</v>
      </c>
      <c r="AU105" s="271">
        <f t="shared" si="33"/>
        <v>0</v>
      </c>
      <c r="AV105" s="123"/>
      <c r="AW105" s="123"/>
      <c r="AX105" s="125"/>
      <c r="AY105" s="101">
        <v>1</v>
      </c>
      <c r="AZ105" s="841">
        <f>INDEX(Tiere!A$6:A$46,$AY105)</f>
        <v>0</v>
      </c>
      <c r="BA105" s="842">
        <f>INDEX(Tiere!C$6:C$46,$AY105)</f>
        <v>0</v>
      </c>
      <c r="BB105" s="842">
        <f>INDEX(Tiere!D$6:D$46,$AY105)</f>
        <v>0</v>
      </c>
      <c r="BC105" s="842">
        <f>INDEX(Tiere!E$6:E$46,$AY105)</f>
        <v>0</v>
      </c>
      <c r="BD105" s="841">
        <f>INDEX(Tiere!I$6:I$46,$AY105)</f>
        <v>0</v>
      </c>
      <c r="BE105" s="842">
        <f>INDEX(Tiere!J$6:J$46,$AY105)</f>
        <v>0</v>
      </c>
      <c r="BF105" s="1082">
        <f>INDEX(Tiere!K$6:K$46,$AY105)</f>
        <v>0</v>
      </c>
      <c r="BG105" s="300">
        <f>INDEX(Tiere!F$6:F$46,$AY105)</f>
        <v>0</v>
      </c>
      <c r="BH105" s="300">
        <f>INDEX(Tiere!G$6:G$46,$AY105)</f>
        <v>0</v>
      </c>
      <c r="BI105" s="300">
        <f>INDEX(Tiere!H$6:H$46,$AY105)</f>
        <v>0</v>
      </c>
      <c r="BJ105" s="1056">
        <f>INDEX(Tiere!L$6:L$46,$AY105)</f>
        <v>0</v>
      </c>
      <c r="BK105" s="1057">
        <f>INDEX(Tiere!M$6:M$46,$AY105)</f>
        <v>0</v>
      </c>
      <c r="BL105" s="1057">
        <f>INDEX(Tiere!N$6:N$46,$AY105)</f>
        <v>0</v>
      </c>
      <c r="BM105" s="1051" t="e">
        <f t="shared" si="34"/>
        <v>#DIV/0!</v>
      </c>
      <c r="BN105" s="1051" t="e">
        <f t="shared" si="35"/>
        <v>#DIV/0!</v>
      </c>
      <c r="BO105" s="1058" t="e">
        <f t="shared" si="45"/>
        <v>#DIV/0!</v>
      </c>
      <c r="BP105" s="1051"/>
      <c r="BQ105" s="1057">
        <f>INDEX(Tiere!O$6:O$46,$AY105)</f>
        <v>0</v>
      </c>
      <c r="BR105" s="1057">
        <f>INDEX(Tiere!P$6:P$46,$AY105)</f>
        <v>0</v>
      </c>
      <c r="BS105" s="1057">
        <f>INDEX(Tiere!Q$6:Q$46,$AY105)</f>
        <v>0</v>
      </c>
      <c r="BT105" s="1058" t="e">
        <f t="shared" si="36"/>
        <v>#DIV/0!</v>
      </c>
      <c r="BU105" s="1058" t="e">
        <f t="shared" si="37"/>
        <v>#DIV/0!</v>
      </c>
      <c r="BV105" s="1059" t="e">
        <f t="shared" si="46"/>
        <v>#DIV/0!</v>
      </c>
      <c r="BW105" s="1047"/>
      <c r="BX105" s="1060">
        <f>INDEX(Tiere!R$6:R$46,$AY105)</f>
        <v>0</v>
      </c>
      <c r="BY105" s="1055">
        <f>INDEX(Tiere!S$6:S$46,$AY105)</f>
        <v>0</v>
      </c>
      <c r="BZ105" s="1055">
        <f>INDEX(Tiere!T$6:T$46,$AY105)</f>
        <v>0</v>
      </c>
      <c r="CA105" s="1058" t="e">
        <f t="shared" si="38"/>
        <v>#DIV/0!</v>
      </c>
      <c r="CB105" s="1058" t="e">
        <f t="shared" si="39"/>
        <v>#DIV/0!</v>
      </c>
      <c r="CC105" s="1058" t="e">
        <f t="shared" si="47"/>
        <v>#DIV/0!</v>
      </c>
      <c r="CD105" s="1055"/>
      <c r="CE105" s="1055">
        <f>INDEX(Tiere!U$6:U$46,$AY105)</f>
        <v>0</v>
      </c>
      <c r="CF105" s="1055">
        <f>INDEX(Tiere!V$6:V$46,$AY105)</f>
        <v>0</v>
      </c>
      <c r="CG105" s="1055">
        <f>INDEX(Tiere!W$6:W$46,$AY105)</f>
        <v>0</v>
      </c>
      <c r="CH105" s="1058" t="e">
        <f t="shared" si="40"/>
        <v>#DIV/0!</v>
      </c>
      <c r="CI105" s="1058" t="e">
        <f t="shared" si="41"/>
        <v>#DIV/0!</v>
      </c>
      <c r="CJ105" s="1059" t="e">
        <f t="shared" si="48"/>
        <v>#DIV/0!</v>
      </c>
      <c r="CK105" s="4"/>
      <c r="CL105" s="4"/>
      <c r="CM105" s="847"/>
      <c r="CN105" s="1074">
        <f>INDEX(Tiere!AJ$6:AJ$46,$AY105)</f>
        <v>0</v>
      </c>
      <c r="CO105" s="1157">
        <f>INDEX(Tiere!AL$6:AL$46,$AY105)</f>
        <v>0</v>
      </c>
      <c r="CR105" s="847"/>
      <c r="CS105" s="245" t="str">
        <f>IF(AY105=1,"",INDEX(Tiere!AK$6:AK$46,$AY105))</f>
        <v/>
      </c>
      <c r="CT105" s="245" t="e">
        <f t="shared" si="42"/>
        <v>#VALUE!</v>
      </c>
      <c r="CU105" s="245" t="e">
        <f t="shared" si="43"/>
        <v>#VALUE!</v>
      </c>
      <c r="CV105" s="245"/>
      <c r="CW105" s="967">
        <f>INDEX(Tiere!AM$6:AM$46,$AY105)</f>
        <v>0</v>
      </c>
      <c r="CX105" s="1074">
        <f>INDEX(Tiere!AN$6:AN$46,$AY105)</f>
        <v>0</v>
      </c>
      <c r="CY105" s="249"/>
      <c r="CZ105" s="249"/>
    </row>
    <row r="106" spans="1:104" ht="16.5" customHeight="1" x14ac:dyDescent="0.25">
      <c r="A106" s="302"/>
      <c r="B106" s="255"/>
      <c r="C106" s="260"/>
      <c r="D106" s="254"/>
      <c r="E106" s="254"/>
      <c r="F106" s="254"/>
      <c r="G106" s="254"/>
      <c r="H106" s="254"/>
      <c r="I106" s="1383"/>
      <c r="J106" s="1317"/>
      <c r="K106" s="1317"/>
      <c r="L106" s="1317"/>
      <c r="M106" s="1317"/>
      <c r="N106" s="1317"/>
      <c r="O106" s="1317"/>
      <c r="P106" s="1308"/>
      <c r="Q106" s="1308"/>
      <c r="R106" s="1317"/>
      <c r="S106" s="1366"/>
      <c r="T106" s="963" t="str">
        <f t="shared" si="44"/>
        <v/>
      </c>
      <c r="U106" s="963" t="str">
        <f t="shared" si="30"/>
        <v/>
      </c>
      <c r="V106" s="1523"/>
      <c r="W106" s="1523"/>
      <c r="X106" s="1523"/>
      <c r="Y106" s="1523"/>
      <c r="Z106" s="301"/>
      <c r="AA106" s="301"/>
      <c r="AB106" s="41"/>
      <c r="AC106" s="96"/>
      <c r="AD106" s="1037">
        <f t="shared" si="31"/>
        <v>0</v>
      </c>
      <c r="AE106" s="127">
        <f t="shared" si="31"/>
        <v>0</v>
      </c>
      <c r="AF106" s="1038">
        <f t="shared" si="31"/>
        <v>0</v>
      </c>
      <c r="AG106" s="1037">
        <f t="shared" si="31"/>
        <v>0</v>
      </c>
      <c r="AH106" s="127">
        <f t="shared" si="31"/>
        <v>0</v>
      </c>
      <c r="AI106" s="1038">
        <f t="shared" si="31"/>
        <v>0</v>
      </c>
      <c r="AJ106" s="127"/>
      <c r="AK106" s="127"/>
      <c r="AL106" s="127"/>
      <c r="AM106" s="127"/>
      <c r="AN106" s="127"/>
      <c r="AO106" s="127"/>
      <c r="AP106" s="128">
        <f t="shared" si="32"/>
        <v>0</v>
      </c>
      <c r="AQ106" s="128">
        <f t="shared" si="32"/>
        <v>0</v>
      </c>
      <c r="AR106" s="271">
        <f t="shared" si="32"/>
        <v>0</v>
      </c>
      <c r="AS106" s="128">
        <f t="shared" si="33"/>
        <v>0</v>
      </c>
      <c r="AT106" s="128">
        <f t="shared" si="33"/>
        <v>0</v>
      </c>
      <c r="AU106" s="271">
        <f t="shared" si="33"/>
        <v>0</v>
      </c>
      <c r="AV106" s="123"/>
      <c r="AW106" s="123"/>
      <c r="AX106" s="125"/>
      <c r="AY106" s="101">
        <v>1</v>
      </c>
      <c r="AZ106" s="841">
        <f>INDEX(Tiere!A$6:A$46,$AY106)</f>
        <v>0</v>
      </c>
      <c r="BA106" s="842">
        <f>INDEX(Tiere!C$6:C$46,$AY106)</f>
        <v>0</v>
      </c>
      <c r="BB106" s="842">
        <f>INDEX(Tiere!D$6:D$46,$AY106)</f>
        <v>0</v>
      </c>
      <c r="BC106" s="842">
        <f>INDEX(Tiere!E$6:E$46,$AY106)</f>
        <v>0</v>
      </c>
      <c r="BD106" s="841">
        <f>INDEX(Tiere!I$6:I$46,$AY106)</f>
        <v>0</v>
      </c>
      <c r="BE106" s="842">
        <f>INDEX(Tiere!J$6:J$46,$AY106)</f>
        <v>0</v>
      </c>
      <c r="BF106" s="1082">
        <f>INDEX(Tiere!K$6:K$46,$AY106)</f>
        <v>0</v>
      </c>
      <c r="BG106" s="300">
        <f>INDEX(Tiere!F$6:F$46,$AY106)</f>
        <v>0</v>
      </c>
      <c r="BH106" s="300">
        <f>INDEX(Tiere!G$6:G$46,$AY106)</f>
        <v>0</v>
      </c>
      <c r="BI106" s="300">
        <f>INDEX(Tiere!H$6:H$46,$AY106)</f>
        <v>0</v>
      </c>
      <c r="BJ106" s="1056">
        <f>INDEX(Tiere!L$6:L$46,$AY106)</f>
        <v>0</v>
      </c>
      <c r="BK106" s="1057">
        <f>INDEX(Tiere!M$6:M$46,$AY106)</f>
        <v>0</v>
      </c>
      <c r="BL106" s="1057">
        <f>INDEX(Tiere!N$6:N$46,$AY106)</f>
        <v>0</v>
      </c>
      <c r="BM106" s="1051" t="e">
        <f t="shared" si="34"/>
        <v>#DIV/0!</v>
      </c>
      <c r="BN106" s="1051" t="e">
        <f t="shared" si="35"/>
        <v>#DIV/0!</v>
      </c>
      <c r="BO106" s="1058" t="e">
        <f t="shared" si="45"/>
        <v>#DIV/0!</v>
      </c>
      <c r="BP106" s="1051"/>
      <c r="BQ106" s="1057">
        <f>INDEX(Tiere!O$6:O$46,$AY106)</f>
        <v>0</v>
      </c>
      <c r="BR106" s="1057">
        <f>INDEX(Tiere!P$6:P$46,$AY106)</f>
        <v>0</v>
      </c>
      <c r="BS106" s="1057">
        <f>INDEX(Tiere!Q$6:Q$46,$AY106)</f>
        <v>0</v>
      </c>
      <c r="BT106" s="1058" t="e">
        <f t="shared" si="36"/>
        <v>#DIV/0!</v>
      </c>
      <c r="BU106" s="1058" t="e">
        <f t="shared" si="37"/>
        <v>#DIV/0!</v>
      </c>
      <c r="BV106" s="1059" t="e">
        <f t="shared" si="46"/>
        <v>#DIV/0!</v>
      </c>
      <c r="BW106" s="1047"/>
      <c r="BX106" s="1060">
        <f>INDEX(Tiere!R$6:R$46,$AY106)</f>
        <v>0</v>
      </c>
      <c r="BY106" s="1055">
        <f>INDEX(Tiere!S$6:S$46,$AY106)</f>
        <v>0</v>
      </c>
      <c r="BZ106" s="1055">
        <f>INDEX(Tiere!T$6:T$46,$AY106)</f>
        <v>0</v>
      </c>
      <c r="CA106" s="1058" t="e">
        <f t="shared" si="38"/>
        <v>#DIV/0!</v>
      </c>
      <c r="CB106" s="1058" t="e">
        <f t="shared" si="39"/>
        <v>#DIV/0!</v>
      </c>
      <c r="CC106" s="1058" t="e">
        <f t="shared" si="47"/>
        <v>#DIV/0!</v>
      </c>
      <c r="CD106" s="1055"/>
      <c r="CE106" s="1055">
        <f>INDEX(Tiere!U$6:U$46,$AY106)</f>
        <v>0</v>
      </c>
      <c r="CF106" s="1055">
        <f>INDEX(Tiere!V$6:V$46,$AY106)</f>
        <v>0</v>
      </c>
      <c r="CG106" s="1055">
        <f>INDEX(Tiere!W$6:W$46,$AY106)</f>
        <v>0</v>
      </c>
      <c r="CH106" s="1058" t="e">
        <f t="shared" si="40"/>
        <v>#DIV/0!</v>
      </c>
      <c r="CI106" s="1058" t="e">
        <f t="shared" si="41"/>
        <v>#DIV/0!</v>
      </c>
      <c r="CJ106" s="1059" t="e">
        <f t="shared" si="48"/>
        <v>#DIV/0!</v>
      </c>
      <c r="CK106" s="4"/>
      <c r="CL106" s="4"/>
      <c r="CM106" s="847"/>
      <c r="CN106" s="1074">
        <f>INDEX(Tiere!AJ$6:AJ$46,$AY106)</f>
        <v>0</v>
      </c>
      <c r="CO106" s="1157">
        <f>INDEX(Tiere!AL$6:AL$46,$AY106)</f>
        <v>0</v>
      </c>
      <c r="CR106" s="847"/>
      <c r="CS106" s="245" t="str">
        <f>IF(AY106=1,"",INDEX(Tiere!AK$6:AK$46,$AY106))</f>
        <v/>
      </c>
      <c r="CT106" s="245" t="e">
        <f t="shared" si="42"/>
        <v>#VALUE!</v>
      </c>
      <c r="CU106" s="245" t="e">
        <f t="shared" si="43"/>
        <v>#VALUE!</v>
      </c>
      <c r="CV106" s="245"/>
      <c r="CW106" s="967">
        <f>INDEX(Tiere!AM$6:AM$46,$AY106)</f>
        <v>0</v>
      </c>
      <c r="CX106" s="1074">
        <f>INDEX(Tiere!AN$6:AN$46,$AY106)</f>
        <v>0</v>
      </c>
      <c r="CY106" s="249"/>
      <c r="CZ106" s="249"/>
    </row>
    <row r="107" spans="1:104" ht="16.5" customHeight="1" thickBot="1" x14ac:dyDescent="0.3">
      <c r="A107" s="299"/>
      <c r="B107" s="298"/>
      <c r="C107" s="316"/>
      <c r="D107" s="244"/>
      <c r="E107" s="244"/>
      <c r="F107" s="244"/>
      <c r="G107" s="244"/>
      <c r="H107" s="244"/>
      <c r="I107" s="1385"/>
      <c r="J107" s="1304"/>
      <c r="K107" s="1304"/>
      <c r="L107" s="1304"/>
      <c r="M107" s="1304"/>
      <c r="N107" s="1304"/>
      <c r="O107" s="1304"/>
      <c r="P107" s="1309"/>
      <c r="Q107" s="1309"/>
      <c r="R107" s="1304"/>
      <c r="S107" s="1348"/>
      <c r="T107" s="963" t="str">
        <f t="shared" si="44"/>
        <v/>
      </c>
      <c r="U107" s="963" t="str">
        <f t="shared" si="30"/>
        <v/>
      </c>
      <c r="V107" s="1523"/>
      <c r="W107" s="1523"/>
      <c r="X107" s="1523"/>
      <c r="Y107" s="1523"/>
      <c r="AC107" s="96"/>
      <c r="AD107" s="1037">
        <f t="shared" si="31"/>
        <v>0</v>
      </c>
      <c r="AE107" s="127">
        <f t="shared" si="31"/>
        <v>0</v>
      </c>
      <c r="AF107" s="1038">
        <f t="shared" si="31"/>
        <v>0</v>
      </c>
      <c r="AG107" s="1037">
        <f t="shared" si="31"/>
        <v>0</v>
      </c>
      <c r="AH107" s="127">
        <f t="shared" si="31"/>
        <v>0</v>
      </c>
      <c r="AI107" s="1038">
        <f t="shared" si="31"/>
        <v>0</v>
      </c>
      <c r="AJ107" s="127"/>
      <c r="AK107" s="127"/>
      <c r="AL107" s="127"/>
      <c r="AM107" s="127"/>
      <c r="AN107" s="127"/>
      <c r="AO107" s="127"/>
      <c r="AP107" s="128">
        <f t="shared" si="32"/>
        <v>0</v>
      </c>
      <c r="AQ107" s="128">
        <f t="shared" si="32"/>
        <v>0</v>
      </c>
      <c r="AR107" s="271">
        <f t="shared" si="32"/>
        <v>0</v>
      </c>
      <c r="AS107" s="128">
        <f t="shared" si="33"/>
        <v>0</v>
      </c>
      <c r="AT107" s="128">
        <f t="shared" si="33"/>
        <v>0</v>
      </c>
      <c r="AU107" s="271">
        <f t="shared" si="33"/>
        <v>0</v>
      </c>
      <c r="AV107" s="123"/>
      <c r="AW107" s="123"/>
      <c r="AX107" s="125"/>
      <c r="AY107" s="101">
        <v>1</v>
      </c>
      <c r="AZ107" s="843">
        <f>INDEX(Tiere!A$6:A$46,$AY107)</f>
        <v>0</v>
      </c>
      <c r="BA107" s="844">
        <f>INDEX(Tiere!C$6:C$46,$AY107)</f>
        <v>0</v>
      </c>
      <c r="BB107" s="844">
        <f>INDEX(Tiere!D$6:D$46,$AY107)</f>
        <v>0</v>
      </c>
      <c r="BC107" s="844">
        <f>INDEX(Tiere!E$6:E$46,$AY107)</f>
        <v>0</v>
      </c>
      <c r="BD107" s="843">
        <f>INDEX(Tiere!I$6:I$46,$AY107)</f>
        <v>0</v>
      </c>
      <c r="BE107" s="844">
        <f>INDEX(Tiere!J$6:J$46,$AY107)</f>
        <v>0</v>
      </c>
      <c r="BF107" s="1083">
        <f>INDEX(Tiere!K$6:K$46,$AY107)</f>
        <v>0</v>
      </c>
      <c r="BG107" s="300">
        <f>INDEX(Tiere!F$6:F$46,$AY107)</f>
        <v>0</v>
      </c>
      <c r="BH107" s="300">
        <f>INDEX(Tiere!G$6:G$46,$AY107)</f>
        <v>0</v>
      </c>
      <c r="BI107" s="300">
        <f>INDEX(Tiere!H$6:H$46,$AY107)</f>
        <v>0</v>
      </c>
      <c r="BJ107" s="1061">
        <f>INDEX(Tiere!L$6:L$46,$AY107)</f>
        <v>0</v>
      </c>
      <c r="BK107" s="1062">
        <f>INDEX(Tiere!M$6:M$46,$AY107)</f>
        <v>0</v>
      </c>
      <c r="BL107" s="1062">
        <f>INDEX(Tiere!N$6:N$46,$AY107)</f>
        <v>0</v>
      </c>
      <c r="BM107" s="1063" t="e">
        <f t="shared" si="34"/>
        <v>#DIV/0!</v>
      </c>
      <c r="BN107" s="1063" t="e">
        <f t="shared" si="35"/>
        <v>#DIV/0!</v>
      </c>
      <c r="BO107" s="1064" t="e">
        <f t="shared" si="45"/>
        <v>#DIV/0!</v>
      </c>
      <c r="BP107" s="1063"/>
      <c r="BQ107" s="1062">
        <f>INDEX(Tiere!O$6:O$46,$AY107)</f>
        <v>0</v>
      </c>
      <c r="BR107" s="1062">
        <f>INDEX(Tiere!P$6:P$46,$AY107)</f>
        <v>0</v>
      </c>
      <c r="BS107" s="1062">
        <f>INDEX(Tiere!Q$6:Q$46,$AY107)</f>
        <v>0</v>
      </c>
      <c r="BT107" s="1064" t="e">
        <f t="shared" si="36"/>
        <v>#DIV/0!</v>
      </c>
      <c r="BU107" s="1064" t="e">
        <f t="shared" si="37"/>
        <v>#DIV/0!</v>
      </c>
      <c r="BV107" s="1065" t="e">
        <f t="shared" si="46"/>
        <v>#DIV/0!</v>
      </c>
      <c r="BW107" s="1047"/>
      <c r="BX107" s="1066">
        <f>INDEX(Tiere!R$6:R$46,$AY107)</f>
        <v>0</v>
      </c>
      <c r="BY107" s="1067">
        <f>INDEX(Tiere!S$6:S$46,$AY107)</f>
        <v>0</v>
      </c>
      <c r="BZ107" s="1067">
        <f>INDEX(Tiere!T$6:T$46,$AY107)</f>
        <v>0</v>
      </c>
      <c r="CA107" s="1064" t="e">
        <f t="shared" si="38"/>
        <v>#DIV/0!</v>
      </c>
      <c r="CB107" s="1064" t="e">
        <f t="shared" si="39"/>
        <v>#DIV/0!</v>
      </c>
      <c r="CC107" s="1064" t="e">
        <f t="shared" si="47"/>
        <v>#DIV/0!</v>
      </c>
      <c r="CD107" s="1067"/>
      <c r="CE107" s="1067">
        <f>INDEX(Tiere!U$6:U$46,$AY107)</f>
        <v>0</v>
      </c>
      <c r="CF107" s="1067">
        <f>INDEX(Tiere!V$6:V$46,$AY107)</f>
        <v>0</v>
      </c>
      <c r="CG107" s="1067">
        <f>INDEX(Tiere!W$6:W$46,$AY107)</f>
        <v>0</v>
      </c>
      <c r="CH107" s="1064" t="e">
        <f t="shared" si="40"/>
        <v>#DIV/0!</v>
      </c>
      <c r="CI107" s="1064" t="e">
        <f t="shared" si="41"/>
        <v>#DIV/0!</v>
      </c>
      <c r="CJ107" s="1065" t="e">
        <f t="shared" si="48"/>
        <v>#DIV/0!</v>
      </c>
      <c r="CK107" s="4"/>
      <c r="CL107" s="4"/>
      <c r="CM107" s="847"/>
      <c r="CN107" s="1074">
        <f>INDEX(Tiere!AJ$6:AJ$46,$AY107)</f>
        <v>0</v>
      </c>
      <c r="CO107" s="1157">
        <f>INDEX(Tiere!AL$6:AL$46,$AY107)</f>
        <v>0</v>
      </c>
      <c r="CR107" s="847"/>
      <c r="CS107" s="245" t="str">
        <f>IF(AY107=1,"",INDEX(Tiere!AK$6:AK$46,$AY107))</f>
        <v/>
      </c>
      <c r="CT107" s="245" t="e">
        <f t="shared" si="42"/>
        <v>#VALUE!</v>
      </c>
      <c r="CU107" s="245" t="e">
        <f t="shared" si="43"/>
        <v>#VALUE!</v>
      </c>
      <c r="CV107" s="245"/>
      <c r="CW107" s="967">
        <f>INDEX(Tiere!AM$6:AM$46,$AY107)</f>
        <v>0</v>
      </c>
      <c r="CX107" s="1074">
        <f>INDEX(Tiere!AN$6:AN$46,$AY107)</f>
        <v>0</v>
      </c>
      <c r="CY107" s="249"/>
      <c r="CZ107" s="249"/>
    </row>
    <row r="108" spans="1:104" ht="10.5" customHeight="1" x14ac:dyDescent="0.25">
      <c r="A108" s="322"/>
      <c r="B108" s="255"/>
      <c r="C108" s="260"/>
      <c r="D108" s="254"/>
      <c r="E108" s="254"/>
      <c r="F108" s="254"/>
      <c r="G108" s="254"/>
      <c r="H108" s="254"/>
      <c r="I108" s="254"/>
      <c r="J108" s="254"/>
      <c r="K108" s="320"/>
      <c r="L108" s="322"/>
      <c r="M108" s="255"/>
      <c r="N108" s="252"/>
      <c r="O108" s="252"/>
      <c r="P108" s="252"/>
      <c r="Q108" s="252"/>
      <c r="R108" s="252"/>
      <c r="S108" s="252"/>
      <c r="T108" s="252"/>
      <c r="U108" s="252"/>
      <c r="V108" s="252"/>
      <c r="W108" s="252"/>
      <c r="X108" s="252"/>
      <c r="Y108" s="252"/>
      <c r="Z108" s="252"/>
      <c r="AA108" s="252"/>
      <c r="AB108" s="96"/>
      <c r="AC108" s="96"/>
      <c r="AD108" s="1039">
        <f t="shared" ref="AD108:AI108" si="49">SUM(AD101:AD107)</f>
        <v>0</v>
      </c>
      <c r="AE108" s="1040">
        <f t="shared" si="49"/>
        <v>0</v>
      </c>
      <c r="AF108" s="1041">
        <f t="shared" si="49"/>
        <v>0</v>
      </c>
      <c r="AG108" s="1039">
        <f t="shared" si="49"/>
        <v>0</v>
      </c>
      <c r="AH108" s="1040">
        <f t="shared" si="49"/>
        <v>0</v>
      </c>
      <c r="AI108" s="1041">
        <f t="shared" si="49"/>
        <v>0</v>
      </c>
      <c r="AJ108" s="270"/>
      <c r="AK108" s="270"/>
      <c r="AL108" s="270"/>
      <c r="AM108" s="270"/>
      <c r="AN108" s="270"/>
      <c r="AO108" s="270"/>
      <c r="AP108" s="225">
        <f>SUM(AP101:AP107)</f>
        <v>0</v>
      </c>
      <c r="AQ108" s="225">
        <f t="shared" ref="AQ108:AT108" si="50">SUM(AQ101:AQ107)</f>
        <v>0</v>
      </c>
      <c r="AR108" s="224">
        <f t="shared" si="50"/>
        <v>0</v>
      </c>
      <c r="AS108" s="225">
        <f t="shared" si="50"/>
        <v>0</v>
      </c>
      <c r="AT108" s="225">
        <f t="shared" si="50"/>
        <v>0</v>
      </c>
      <c r="AU108" s="224">
        <f>SUM(AU101:AU107)</f>
        <v>0</v>
      </c>
      <c r="AV108" s="223" t="s">
        <v>304</v>
      </c>
      <c r="AW108" s="128"/>
      <c r="AX108" s="101"/>
      <c r="AZ108" s="104"/>
      <c r="BA108" s="104"/>
      <c r="BB108" s="104"/>
      <c r="BC108" s="104"/>
      <c r="BD108" s="842"/>
      <c r="BE108" s="842"/>
      <c r="BF108" s="842"/>
      <c r="BJ108" s="1068"/>
      <c r="BK108" s="1068"/>
      <c r="BL108" s="1068"/>
      <c r="BM108" s="1068"/>
      <c r="BN108" s="1068"/>
      <c r="BO108" s="1068"/>
      <c r="BP108" s="1069"/>
      <c r="BQ108" s="1069"/>
      <c r="BR108" s="1069"/>
      <c r="BS108" s="1069"/>
      <c r="BT108" s="1069"/>
      <c r="BU108" s="1070"/>
      <c r="BV108" s="1047"/>
      <c r="BW108" s="1047"/>
      <c r="BX108" s="1047"/>
      <c r="BY108" s="1047"/>
      <c r="BZ108" s="1047"/>
      <c r="CA108" s="1047"/>
      <c r="CB108" s="1047"/>
      <c r="CC108" s="1047"/>
      <c r="CD108" s="1047"/>
      <c r="CE108" s="1047"/>
      <c r="CF108" s="1047"/>
      <c r="CG108" s="1047"/>
      <c r="CH108" s="1047"/>
      <c r="CI108" s="1047"/>
      <c r="CJ108" s="1047"/>
      <c r="CK108" s="4"/>
      <c r="CL108" s="4"/>
      <c r="CM108" s="848" t="s">
        <v>21</v>
      </c>
      <c r="CN108" s="1160">
        <f>SUM(CN101:CN107)</f>
        <v>0</v>
      </c>
      <c r="CO108" s="1158"/>
      <c r="CR108" s="848" t="s">
        <v>646</v>
      </c>
      <c r="CS108" s="1075">
        <f>MIN(CS101:CS107)</f>
        <v>0</v>
      </c>
      <c r="CT108" s="849"/>
      <c r="CU108" s="849"/>
      <c r="CV108" s="849"/>
      <c r="CW108" s="1076"/>
      <c r="CX108" s="1077"/>
    </row>
    <row r="109" spans="1:104" ht="7.5" customHeight="1" x14ac:dyDescent="0.25">
      <c r="A109" s="322"/>
      <c r="B109" s="255"/>
      <c r="C109" s="260"/>
      <c r="D109" s="254"/>
      <c r="E109" s="254"/>
      <c r="F109" s="254"/>
      <c r="G109" s="254"/>
      <c r="H109" s="254"/>
      <c r="I109" s="254"/>
      <c r="J109" s="254"/>
      <c r="K109" s="254"/>
      <c r="L109" s="254"/>
      <c r="M109" s="320"/>
      <c r="N109" s="322"/>
      <c r="O109" s="255"/>
      <c r="P109" s="252"/>
      <c r="Q109" s="252"/>
      <c r="R109" s="252"/>
      <c r="S109" s="252"/>
      <c r="T109" s="252"/>
      <c r="U109" s="252"/>
      <c r="V109" s="252"/>
      <c r="W109" s="252"/>
      <c r="X109" s="252"/>
      <c r="Y109" s="96"/>
      <c r="Z109" s="252"/>
      <c r="AA109" s="252"/>
      <c r="AB109" s="96"/>
      <c r="AC109" s="96"/>
      <c r="AD109" s="127"/>
      <c r="AE109" s="127"/>
      <c r="AF109" s="127"/>
      <c r="AG109" s="128"/>
      <c r="AH109" s="128"/>
      <c r="AI109" s="128"/>
      <c r="AJ109" s="128"/>
      <c r="AK109" s="128"/>
      <c r="AL109" s="128"/>
      <c r="AM109" s="128"/>
      <c r="AN109" s="128"/>
      <c r="AO109" s="123"/>
      <c r="AQ109" s="104"/>
      <c r="AR109" s="104"/>
      <c r="AS109" s="104"/>
      <c r="AT109" s="104"/>
      <c r="AU109" s="104"/>
      <c r="AV109" s="104"/>
      <c r="AW109" s="104"/>
      <c r="AX109" s="101"/>
      <c r="BD109" s="121"/>
      <c r="BE109" s="121"/>
      <c r="BF109" s="121"/>
      <c r="BJ109" s="1069"/>
      <c r="BK109" s="1069"/>
      <c r="BL109" s="1070"/>
      <c r="BM109" s="1047"/>
      <c r="BN109" s="1047"/>
      <c r="BO109" s="1047"/>
      <c r="BP109" s="1047"/>
      <c r="BQ109" s="1047"/>
      <c r="BR109" s="1047"/>
      <c r="BS109" s="1047"/>
      <c r="BT109" s="1047"/>
      <c r="BU109" s="1047"/>
      <c r="BV109" s="1047"/>
      <c r="BW109" s="1047"/>
      <c r="BX109" s="1047"/>
      <c r="BY109" s="1047"/>
      <c r="BZ109" s="1047"/>
      <c r="CA109" s="1047"/>
      <c r="CB109" s="1047"/>
      <c r="CC109" s="1047"/>
      <c r="CD109" s="1047"/>
      <c r="CE109" s="1047"/>
      <c r="CF109" s="1047"/>
      <c r="CG109" s="1047"/>
      <c r="CH109" s="1047"/>
      <c r="CI109" s="1047" t="s">
        <v>647</v>
      </c>
      <c r="CJ109" s="1071">
        <f>MAX(CS101:CS107)</f>
        <v>0</v>
      </c>
      <c r="CK109" s="4"/>
      <c r="CL109" s="4"/>
      <c r="CN109" s="243"/>
      <c r="CO109" s="243"/>
    </row>
    <row r="110" spans="1:104" ht="16.5" customHeight="1" thickBot="1" x14ac:dyDescent="0.3">
      <c r="A110" s="376" t="s">
        <v>307</v>
      </c>
      <c r="B110" s="255"/>
      <c r="C110" s="260"/>
      <c r="D110" s="254"/>
      <c r="E110" s="4" t="s">
        <v>349</v>
      </c>
      <c r="F110" s="254"/>
      <c r="G110" s="254"/>
      <c r="H110" s="254"/>
      <c r="I110" s="254"/>
      <c r="J110" s="254"/>
      <c r="L110" s="320"/>
      <c r="M110" s="322"/>
      <c r="N110" s="255"/>
      <c r="O110" s="252"/>
      <c r="P110" s="252"/>
      <c r="Q110" s="252"/>
      <c r="R110" s="252"/>
      <c r="S110" s="252"/>
      <c r="T110" s="252"/>
      <c r="U110" s="252"/>
      <c r="V110" s="252"/>
      <c r="W110" s="252"/>
      <c r="X110" s="252"/>
      <c r="Y110" s="96"/>
      <c r="Z110" s="252"/>
      <c r="AA110" s="252"/>
      <c r="AB110" s="96"/>
      <c r="AC110" s="117"/>
      <c r="AD110" s="45" t="s">
        <v>304</v>
      </c>
      <c r="AE110" s="117"/>
      <c r="AF110" s="117"/>
      <c r="AG110" s="117"/>
      <c r="AH110" s="118"/>
      <c r="AJ110" s="123"/>
      <c r="AK110" s="123"/>
      <c r="AL110" s="123"/>
      <c r="AM110" s="124"/>
      <c r="AN110" s="125"/>
      <c r="AP110" s="104"/>
      <c r="AQ110" s="104"/>
      <c r="AR110" s="104"/>
      <c r="AS110" s="104"/>
      <c r="AT110" s="104"/>
      <c r="AU110" s="104"/>
      <c r="AV110" s="104"/>
      <c r="AW110" s="101"/>
      <c r="AX110" s="101"/>
      <c r="BC110" s="121"/>
      <c r="BD110" s="121"/>
      <c r="BE110" s="121"/>
      <c r="BF110" s="121"/>
      <c r="BJ110" s="121"/>
      <c r="BK110" s="122"/>
      <c r="CJ110" s="860"/>
      <c r="CK110" s="4"/>
      <c r="CL110" s="4"/>
      <c r="CN110" s="243"/>
      <c r="CO110" s="243"/>
    </row>
    <row r="111" spans="1:104" ht="16.5" customHeight="1" x14ac:dyDescent="0.25">
      <c r="A111" s="1386" t="s">
        <v>732</v>
      </c>
      <c r="B111" s="1387"/>
      <c r="C111" s="1387"/>
      <c r="D111" s="1387"/>
      <c r="E111" s="1387"/>
      <c r="F111" s="1387"/>
      <c r="G111" s="1387"/>
      <c r="H111" s="1388"/>
      <c r="I111" s="1363" t="s">
        <v>7</v>
      </c>
      <c r="J111" s="1365"/>
      <c r="K111" s="1415" t="s">
        <v>299</v>
      </c>
      <c r="L111" s="1416"/>
      <c r="M111" s="1473" t="s">
        <v>303</v>
      </c>
      <c r="N111" s="1474"/>
      <c r="O111" s="1475"/>
      <c r="P111" s="1363" t="s">
        <v>130</v>
      </c>
      <c r="Q111" s="1364"/>
      <c r="R111" s="1364"/>
      <c r="S111" s="1364"/>
      <c r="T111" s="1364"/>
      <c r="U111" s="1365"/>
      <c r="V111" s="254"/>
      <c r="W111" s="254"/>
      <c r="X111" s="256"/>
      <c r="Y111" s="96"/>
      <c r="Z111" s="252"/>
      <c r="AA111" s="252"/>
      <c r="AB111" s="1255" t="s">
        <v>767</v>
      </c>
      <c r="AC111" s="240" t="s">
        <v>83</v>
      </c>
      <c r="AD111" s="240" t="s">
        <v>83</v>
      </c>
      <c r="AE111" s="320"/>
      <c r="AF111" s="322"/>
      <c r="AG111" s="320" t="s">
        <v>354</v>
      </c>
      <c r="AH111" s="320"/>
      <c r="AI111" s="320"/>
      <c r="AK111" s="129"/>
      <c r="AL111" s="1216"/>
      <c r="AM111" s="1213"/>
      <c r="AN111" s="122"/>
      <c r="AO111" s="106"/>
      <c r="AP111" s="106"/>
      <c r="AQ111" s="106"/>
      <c r="AR111" s="106"/>
      <c r="AS111" s="106" t="s">
        <v>306</v>
      </c>
      <c r="AT111" s="106"/>
      <c r="AU111" s="106"/>
      <c r="AV111" s="122"/>
      <c r="AW111" s="122"/>
      <c r="AY111" s="122"/>
      <c r="AZ111" s="122"/>
      <c r="BA111" s="122"/>
      <c r="BB111" s="121"/>
      <c r="BC111" s="121"/>
      <c r="BD111" s="121"/>
      <c r="BE111" s="121"/>
      <c r="BF111" s="121"/>
      <c r="BG111" s="122"/>
      <c r="BH111" s="4"/>
      <c r="BI111" s="4"/>
    </row>
    <row r="112" spans="1:104" s="249" customFormat="1" ht="16.5" customHeight="1" x14ac:dyDescent="0.25">
      <c r="A112" s="1389"/>
      <c r="B112" s="1390"/>
      <c r="C112" s="1390"/>
      <c r="D112" s="1390"/>
      <c r="E112" s="1390"/>
      <c r="F112" s="1390"/>
      <c r="G112" s="1390"/>
      <c r="H112" s="1391"/>
      <c r="I112" s="1482" t="s">
        <v>301</v>
      </c>
      <c r="J112" s="1483"/>
      <c r="K112" s="1280" t="s">
        <v>292</v>
      </c>
      <c r="L112" s="1281" t="s">
        <v>132</v>
      </c>
      <c r="M112" s="273" t="s">
        <v>294</v>
      </c>
      <c r="N112" s="231" t="s">
        <v>79</v>
      </c>
      <c r="O112" s="283" t="s">
        <v>79</v>
      </c>
      <c r="P112" s="1417" t="s">
        <v>336</v>
      </c>
      <c r="Q112" s="1315"/>
      <c r="R112" s="1315"/>
      <c r="S112" s="1315"/>
      <c r="T112" s="1315"/>
      <c r="U112" s="1419"/>
      <c r="V112" s="794"/>
      <c r="W112" s="794"/>
      <c r="X112" s="256"/>
      <c r="Y112" s="252"/>
      <c r="Z112" s="252"/>
      <c r="AA112" s="252"/>
      <c r="AB112" s="1256" t="s">
        <v>301</v>
      </c>
      <c r="AC112" s="322" t="s">
        <v>301</v>
      </c>
      <c r="AD112" s="322" t="s">
        <v>301</v>
      </c>
      <c r="AE112" s="240"/>
      <c r="AF112" s="322" t="s">
        <v>131</v>
      </c>
      <c r="AG112" s="322" t="s">
        <v>131</v>
      </c>
      <c r="AH112" s="322" t="s">
        <v>131</v>
      </c>
      <c r="AK112" s="305"/>
      <c r="AL112" s="297"/>
      <c r="AM112" s="1213"/>
      <c r="AN112" s="305"/>
      <c r="AO112" s="242"/>
      <c r="AP112" s="242"/>
      <c r="AQ112" s="242"/>
      <c r="AR112" s="242" t="s">
        <v>353</v>
      </c>
      <c r="AS112" s="322" t="s">
        <v>131</v>
      </c>
      <c r="AT112" s="322" t="s">
        <v>131</v>
      </c>
      <c r="AU112" s="242"/>
      <c r="AW112" s="305"/>
      <c r="AX112" s="305"/>
      <c r="AY112" s="305"/>
      <c r="AZ112" s="305"/>
      <c r="BA112" s="305"/>
      <c r="BB112" s="306"/>
      <c r="BC112" s="306"/>
      <c r="BD112" s="306"/>
      <c r="BE112" s="306"/>
      <c r="BF112" s="306"/>
      <c r="BG112" s="305"/>
      <c r="CK112" s="243"/>
      <c r="CL112" s="243"/>
    </row>
    <row r="113" spans="1:61" ht="13.15" customHeight="1" thickBot="1" x14ac:dyDescent="0.4">
      <c r="A113" s="1392"/>
      <c r="B113" s="1393"/>
      <c r="C113" s="1393"/>
      <c r="D113" s="1393"/>
      <c r="E113" s="1393"/>
      <c r="F113" s="1393"/>
      <c r="G113" s="1393"/>
      <c r="H113" s="1394"/>
      <c r="I113" s="1480" t="s">
        <v>305</v>
      </c>
      <c r="J113" s="1481"/>
      <c r="K113" s="1476" t="s">
        <v>302</v>
      </c>
      <c r="L113" s="1477"/>
      <c r="M113" s="273" t="s">
        <v>80</v>
      </c>
      <c r="N113" s="231" t="s">
        <v>80</v>
      </c>
      <c r="O113" s="953" t="s">
        <v>287</v>
      </c>
      <c r="P113" s="1550" t="s">
        <v>1</v>
      </c>
      <c r="Q113" s="1367"/>
      <c r="R113" s="1367" t="s">
        <v>77</v>
      </c>
      <c r="S113" s="1367"/>
      <c r="T113" s="1367" t="s">
        <v>11</v>
      </c>
      <c r="U113" s="1368"/>
      <c r="V113" s="794"/>
      <c r="W113" s="794"/>
      <c r="X113" s="256"/>
      <c r="Y113" s="96"/>
      <c r="Z113" s="252"/>
      <c r="AA113" s="252"/>
      <c r="AB113" s="1256" t="s">
        <v>768</v>
      </c>
      <c r="AC113" s="322" t="s">
        <v>347</v>
      </c>
      <c r="AD113" s="322" t="s">
        <v>305</v>
      </c>
      <c r="AE113" s="322" t="s">
        <v>132</v>
      </c>
      <c r="AF113" s="322" t="s">
        <v>64</v>
      </c>
      <c r="AG113" s="240" t="s">
        <v>1</v>
      </c>
      <c r="AH113" s="240" t="s">
        <v>2</v>
      </c>
      <c r="AK113" s="122"/>
      <c r="AL113" s="130"/>
      <c r="AM113" s="1214"/>
      <c r="AN113" s="122"/>
      <c r="AO113" s="106"/>
      <c r="AP113" s="106"/>
      <c r="AQ113" s="106"/>
      <c r="AR113" s="106" t="s">
        <v>80</v>
      </c>
      <c r="AS113" s="240" t="s">
        <v>1</v>
      </c>
      <c r="AT113" s="240" t="s">
        <v>2</v>
      </c>
      <c r="AU113" s="106"/>
      <c r="AW113" s="122"/>
      <c r="AY113" s="122"/>
      <c r="AZ113" s="122"/>
      <c r="BA113" s="122"/>
      <c r="BB113" s="121"/>
      <c r="BC113" s="121"/>
      <c r="BD113" s="121"/>
      <c r="BE113" s="121"/>
      <c r="BF113" s="121"/>
      <c r="BG113" s="122"/>
      <c r="BH113" s="4"/>
      <c r="BI113" s="4"/>
    </row>
    <row r="114" spans="1:61" ht="16.5" customHeight="1" x14ac:dyDescent="0.25">
      <c r="A114" s="248"/>
      <c r="B114" s="247"/>
      <c r="C114" s="258"/>
      <c r="D114" s="304"/>
      <c r="E114" s="304"/>
      <c r="F114" s="304"/>
      <c r="G114" s="304"/>
      <c r="H114" s="304"/>
      <c r="I114" s="1486"/>
      <c r="J114" s="1378"/>
      <c r="K114" s="374"/>
      <c r="L114" s="1222" t="str">
        <f>IF($AP114=1," ",IF(K114&gt;0,K114,AU114))</f>
        <v xml:space="preserve"> </v>
      </c>
      <c r="M114" s="1218"/>
      <c r="N114" s="473" t="str">
        <f>IF($AP114=1," ",IF(M114&gt;0,M114,AR114))</f>
        <v xml:space="preserve"> </v>
      </c>
      <c r="O114" s="964" t="str">
        <f>IF($AP114=1," ",N114*L114/100)</f>
        <v xml:space="preserve"> </v>
      </c>
      <c r="P114" s="1553" t="str">
        <f>IF(N114=0,0,IF($AP114=1," ",IF(AND(AR114=0,M114&gt;0),(M114/6.25*L114/100),(AS114/AU114*L114)/AR114*N114)))</f>
        <v xml:space="preserve"> </v>
      </c>
      <c r="Q114" s="1554"/>
      <c r="R114" s="1369" t="str">
        <f t="shared" ref="R114:R122" si="51">IF($AP114=1," ",T114/2.291)</f>
        <v xml:space="preserve"> </v>
      </c>
      <c r="S114" s="1551"/>
      <c r="T114" s="1369" t="str">
        <f t="shared" ref="T114:T122" si="52">IF($AP114=1," ",(AT114/AU114*L114))</f>
        <v xml:space="preserve"> </v>
      </c>
      <c r="U114" s="1370"/>
      <c r="V114" s="301"/>
      <c r="W114" s="301"/>
      <c r="X114" s="870"/>
      <c r="Y114" s="96"/>
      <c r="Z114" s="1209"/>
      <c r="AA114" s="252"/>
      <c r="AB114" s="1256">
        <f>AD114/88*AE114</f>
        <v>0</v>
      </c>
      <c r="AC114" s="423">
        <f t="shared" ref="AC114:AC143" si="53">+AD114*AE114/100</f>
        <v>0</v>
      </c>
      <c r="AD114" s="322">
        <f t="shared" ref="AD114:AD143" si="54">+IF(I114="",0,I114)</f>
        <v>0</v>
      </c>
      <c r="AE114" s="322">
        <f t="shared" ref="AE114:AE143" si="55">IF(AD114=0,0,L114)</f>
        <v>0</v>
      </c>
      <c r="AF114" s="269">
        <f t="shared" ref="AF114:AF143" si="56">IF(AD114=0,0,O114)</f>
        <v>0</v>
      </c>
      <c r="AG114" s="115">
        <f>IF(AD114=0,0,AD114*P114)</f>
        <v>0</v>
      </c>
      <c r="AH114" s="115">
        <f t="shared" ref="AH114:AH140" si="57">IF(AD114=0,0,AD114*T114)</f>
        <v>0</v>
      </c>
      <c r="AK114" s="113"/>
      <c r="AL114" s="1216"/>
      <c r="AM114" s="1215"/>
      <c r="AP114" s="122">
        <v>1</v>
      </c>
      <c r="AQ114" s="113" cm="1">
        <f t="array" ref="AQ114">INDEX(Futtermittel!A$7:A$184,$AP114)</f>
        <v>0</v>
      </c>
      <c r="AR114" s="113" cm="1">
        <f t="array" ref="AR114">INDEX(Futtermittel!B$7:B$184,$AP114)</f>
        <v>0</v>
      </c>
      <c r="AS114" s="113" cm="1">
        <f t="array" ref="AS114">INDEX(Futtermittel!C$7:C$184,$AP114)</f>
        <v>0</v>
      </c>
      <c r="AT114" s="113" cm="1">
        <f t="array" ref="AT114">INDEX(Futtermittel!D$7:D$184,$AP114)</f>
        <v>0</v>
      </c>
      <c r="AU114" s="113" cm="1">
        <f t="array" ref="AU114">INDEX(Futtermittel!E$7:E$184,$AP114)</f>
        <v>0</v>
      </c>
      <c r="AW114" s="122"/>
      <c r="AY114" s="122"/>
      <c r="AZ114" s="122"/>
      <c r="BA114" s="122"/>
      <c r="BB114" s="121"/>
      <c r="BC114" s="121"/>
      <c r="BD114" s="121"/>
      <c r="BE114" s="121"/>
      <c r="BF114" s="121"/>
      <c r="BG114" s="122"/>
      <c r="BH114" s="4"/>
      <c r="BI114" s="4"/>
    </row>
    <row r="115" spans="1:61" ht="16.5" customHeight="1" x14ac:dyDescent="0.25">
      <c r="A115" s="318"/>
      <c r="B115" s="255"/>
      <c r="C115" s="260"/>
      <c r="D115" s="254"/>
      <c r="E115" s="254"/>
      <c r="F115" s="254"/>
      <c r="G115" s="254"/>
      <c r="H115" s="254"/>
      <c r="I115" s="1423"/>
      <c r="J115" s="1422"/>
      <c r="K115" s="375"/>
      <c r="L115" s="468" t="str">
        <f t="shared" ref="L115:L122" si="58">IF($AP115=1," ",IF(K115&gt;0,K115,AU115))</f>
        <v xml:space="preserve"> </v>
      </c>
      <c r="M115" s="500"/>
      <c r="N115" s="475" t="str">
        <f t="shared" ref="N115:N122" si="59">IF($AP115=1," ",IF(M115&gt;0,M115,AR115))</f>
        <v xml:space="preserve"> </v>
      </c>
      <c r="O115" s="965" t="str">
        <f t="shared" ref="O115:O122" si="60">IF($AP115=1," ",N115*L115/100)</f>
        <v xml:space="preserve"> </v>
      </c>
      <c r="P115" s="1357" t="str">
        <f t="shared" ref="P115:P122" si="61">IF(N115=0,0,IF($AP115=1," ",IF(AND(AR115=0,M115&gt;0),(M115/6.25*L115/100),(AS115/AU115*L115)/AR115*N115)))</f>
        <v xml:space="preserve"> </v>
      </c>
      <c r="Q115" s="1358"/>
      <c r="R115" s="1352" t="str">
        <f t="shared" si="51"/>
        <v xml:space="preserve"> </v>
      </c>
      <c r="S115" s="1356"/>
      <c r="T115" s="1352" t="str">
        <f t="shared" si="52"/>
        <v xml:space="preserve"> </v>
      </c>
      <c r="U115" s="1353"/>
      <c r="V115" s="301"/>
      <c r="W115" s="301"/>
      <c r="X115" s="870"/>
      <c r="Y115" s="96"/>
      <c r="Z115" s="1209"/>
      <c r="AA115" s="252"/>
      <c r="AB115" s="1256">
        <f t="shared" ref="AB115:AB143" si="62">AD115/88*AE115</f>
        <v>0</v>
      </c>
      <c r="AC115" s="423">
        <f t="shared" si="53"/>
        <v>0</v>
      </c>
      <c r="AD115" s="322">
        <f t="shared" si="54"/>
        <v>0</v>
      </c>
      <c r="AE115" s="322">
        <f t="shared" si="55"/>
        <v>0</v>
      </c>
      <c r="AF115" s="269">
        <f t="shared" si="56"/>
        <v>0</v>
      </c>
      <c r="AG115" s="115">
        <f t="shared" ref="AG115:AG140" si="63">IF(AD115=0,0,AD115*P115)</f>
        <v>0</v>
      </c>
      <c r="AH115" s="115">
        <f t="shared" si="57"/>
        <v>0</v>
      </c>
      <c r="AK115" s="113"/>
      <c r="AL115" s="1216"/>
      <c r="AM115" s="1215"/>
      <c r="AP115" s="122">
        <v>1</v>
      </c>
      <c r="AQ115" s="113" cm="1">
        <f t="array" ref="AQ115">INDEX(Futtermittel!A$7:A$184,$AP115)</f>
        <v>0</v>
      </c>
      <c r="AR115" s="113" cm="1">
        <f t="array" ref="AR115">INDEX(Futtermittel!B$7:B$184,$AP115)</f>
        <v>0</v>
      </c>
      <c r="AS115" s="113" cm="1">
        <f t="array" ref="AS115">INDEX(Futtermittel!C$7:C$184,$AP115)</f>
        <v>0</v>
      </c>
      <c r="AT115" s="113" cm="1">
        <f t="array" ref="AT115">INDEX(Futtermittel!D$7:D$184,$AP115)</f>
        <v>0</v>
      </c>
      <c r="AU115" s="113" cm="1">
        <f t="array" ref="AU115">INDEX(Futtermittel!E$7:E$184,$AP115)</f>
        <v>0</v>
      </c>
      <c r="AW115" s="122"/>
      <c r="AY115" s="122"/>
      <c r="AZ115" s="122"/>
      <c r="BA115" s="122"/>
      <c r="BB115" s="121"/>
      <c r="BC115" s="121"/>
      <c r="BD115" s="121"/>
      <c r="BE115" s="121"/>
      <c r="BF115" s="121"/>
      <c r="BG115" s="122"/>
      <c r="BH115" s="4"/>
      <c r="BI115" s="4"/>
    </row>
    <row r="116" spans="1:61" ht="16.5" customHeight="1" x14ac:dyDescent="0.25">
      <c r="A116" s="318"/>
      <c r="B116" s="255"/>
      <c r="C116" s="260"/>
      <c r="D116" s="254"/>
      <c r="E116" s="254"/>
      <c r="F116" s="254"/>
      <c r="G116" s="254"/>
      <c r="H116" s="254"/>
      <c r="I116" s="1423"/>
      <c r="J116" s="1422"/>
      <c r="K116" s="375"/>
      <c r="L116" s="468" t="str">
        <f t="shared" si="58"/>
        <v xml:space="preserve"> </v>
      </c>
      <c r="M116" s="500"/>
      <c r="N116" s="475" t="str">
        <f t="shared" si="59"/>
        <v xml:space="preserve"> </v>
      </c>
      <c r="O116" s="965" t="str">
        <f t="shared" si="60"/>
        <v xml:space="preserve"> </v>
      </c>
      <c r="P116" s="1357" t="str">
        <f t="shared" si="61"/>
        <v xml:space="preserve"> </v>
      </c>
      <c r="Q116" s="1358"/>
      <c r="R116" s="1352" t="str">
        <f t="shared" si="51"/>
        <v xml:space="preserve"> </v>
      </c>
      <c r="S116" s="1356"/>
      <c r="T116" s="1352" t="str">
        <f t="shared" si="52"/>
        <v xml:space="preserve"> </v>
      </c>
      <c r="U116" s="1353"/>
      <c r="V116" s="301"/>
      <c r="W116" s="301"/>
      <c r="X116" s="870"/>
      <c r="Y116" s="96"/>
      <c r="Z116" s="1209"/>
      <c r="AA116" s="252"/>
      <c r="AB116" s="1256">
        <f t="shared" si="62"/>
        <v>0</v>
      </c>
      <c r="AC116" s="423">
        <f t="shared" si="53"/>
        <v>0</v>
      </c>
      <c r="AD116" s="322">
        <f t="shared" si="54"/>
        <v>0</v>
      </c>
      <c r="AE116" s="322">
        <f t="shared" si="55"/>
        <v>0</v>
      </c>
      <c r="AF116" s="269">
        <f t="shared" si="56"/>
        <v>0</v>
      </c>
      <c r="AG116" s="115">
        <f t="shared" si="63"/>
        <v>0</v>
      </c>
      <c r="AH116" s="115">
        <f t="shared" si="57"/>
        <v>0</v>
      </c>
      <c r="AK116" s="113"/>
      <c r="AL116" s="1216"/>
      <c r="AM116" s="1215"/>
      <c r="AP116" s="122">
        <v>1</v>
      </c>
      <c r="AQ116" s="113" cm="1">
        <f t="array" ref="AQ116">INDEX(Futtermittel!A$7:A$184,$AP116)</f>
        <v>0</v>
      </c>
      <c r="AR116" s="113" cm="1">
        <f t="array" ref="AR116">INDEX(Futtermittel!B$7:B$184,$AP116)</f>
        <v>0</v>
      </c>
      <c r="AS116" s="113" cm="1">
        <f t="array" ref="AS116">INDEX(Futtermittel!C$7:C$184,$AP116)</f>
        <v>0</v>
      </c>
      <c r="AT116" s="113" cm="1">
        <f t="array" ref="AT116">INDEX(Futtermittel!D$7:D$184,$AP116)</f>
        <v>0</v>
      </c>
      <c r="AU116" s="113" cm="1">
        <f t="array" ref="AU116">INDEX(Futtermittel!E$7:E$184,$AP116)</f>
        <v>0</v>
      </c>
      <c r="AW116" s="122"/>
      <c r="AY116" s="122"/>
      <c r="AZ116" s="122"/>
      <c r="BA116" s="122"/>
      <c r="BB116" s="121"/>
      <c r="BC116" s="121"/>
      <c r="BD116" s="121"/>
      <c r="BE116" s="121"/>
      <c r="BF116" s="121"/>
      <c r="BG116" s="122"/>
      <c r="BH116" s="4"/>
      <c r="BI116" s="4"/>
    </row>
    <row r="117" spans="1:61" ht="16.5" customHeight="1" x14ac:dyDescent="0.25">
      <c r="A117" s="318"/>
      <c r="B117" s="255"/>
      <c r="C117" s="260"/>
      <c r="D117" s="254"/>
      <c r="E117" s="254"/>
      <c r="F117" s="254"/>
      <c r="G117" s="254"/>
      <c r="H117" s="254"/>
      <c r="I117" s="1423"/>
      <c r="J117" s="1422"/>
      <c r="K117" s="375"/>
      <c r="L117" s="468" t="str">
        <f t="shared" si="58"/>
        <v xml:space="preserve"> </v>
      </c>
      <c r="M117" s="500"/>
      <c r="N117" s="475" t="str">
        <f t="shared" si="59"/>
        <v xml:space="preserve"> </v>
      </c>
      <c r="O117" s="965" t="str">
        <f t="shared" si="60"/>
        <v xml:space="preserve"> </v>
      </c>
      <c r="P117" s="1357" t="str">
        <f t="shared" si="61"/>
        <v xml:space="preserve"> </v>
      </c>
      <c r="Q117" s="1358"/>
      <c r="R117" s="1352" t="str">
        <f t="shared" si="51"/>
        <v xml:space="preserve"> </v>
      </c>
      <c r="S117" s="1356"/>
      <c r="T117" s="1352" t="str">
        <f t="shared" si="52"/>
        <v xml:space="preserve"> </v>
      </c>
      <c r="U117" s="1353"/>
      <c r="V117" s="301"/>
      <c r="W117" s="301"/>
      <c r="X117" s="870"/>
      <c r="Y117" s="96"/>
      <c r="Z117" s="1209"/>
      <c r="AA117" s="252"/>
      <c r="AB117" s="1256">
        <f t="shared" si="62"/>
        <v>0</v>
      </c>
      <c r="AC117" s="423">
        <f t="shared" si="53"/>
        <v>0</v>
      </c>
      <c r="AD117" s="322">
        <f t="shared" si="54"/>
        <v>0</v>
      </c>
      <c r="AE117" s="322">
        <f t="shared" si="55"/>
        <v>0</v>
      </c>
      <c r="AF117" s="269">
        <f t="shared" si="56"/>
        <v>0</v>
      </c>
      <c r="AG117" s="115">
        <f t="shared" si="63"/>
        <v>0</v>
      </c>
      <c r="AH117" s="115">
        <f t="shared" si="57"/>
        <v>0</v>
      </c>
      <c r="AK117" s="113"/>
      <c r="AL117" s="1216"/>
      <c r="AM117" s="1215"/>
      <c r="AP117" s="122">
        <v>1</v>
      </c>
      <c r="AQ117" s="113" cm="1">
        <f t="array" ref="AQ117">INDEX(Futtermittel!A$7:A$184,$AP117)</f>
        <v>0</v>
      </c>
      <c r="AR117" s="113" cm="1">
        <f t="array" ref="AR117">INDEX(Futtermittel!B$7:B$184,$AP117)</f>
        <v>0</v>
      </c>
      <c r="AS117" s="113" cm="1">
        <f t="array" ref="AS117">INDEX(Futtermittel!C$7:C$184,$AP117)</f>
        <v>0</v>
      </c>
      <c r="AT117" s="113" cm="1">
        <f t="array" ref="AT117">INDEX(Futtermittel!D$7:D$184,$AP117)</f>
        <v>0</v>
      </c>
      <c r="AU117" s="113" cm="1">
        <f t="array" ref="AU117">INDEX(Futtermittel!E$7:E$184,$AP117)</f>
        <v>0</v>
      </c>
      <c r="AW117" s="122"/>
      <c r="AY117" s="122"/>
      <c r="AZ117" s="122"/>
      <c r="BA117" s="122"/>
      <c r="BB117" s="121"/>
      <c r="BC117" s="121"/>
      <c r="BD117" s="121"/>
      <c r="BE117" s="121"/>
      <c r="BF117" s="121"/>
      <c r="BG117" s="122"/>
      <c r="BH117" s="4"/>
      <c r="BI117" s="4"/>
    </row>
    <row r="118" spans="1:61" ht="16.5" customHeight="1" x14ac:dyDescent="0.25">
      <c r="A118" s="318"/>
      <c r="B118" s="255"/>
      <c r="C118" s="260"/>
      <c r="D118" s="254"/>
      <c r="E118" s="254"/>
      <c r="F118" s="254"/>
      <c r="G118" s="254"/>
      <c r="H118" s="254"/>
      <c r="I118" s="1423"/>
      <c r="J118" s="1422"/>
      <c r="K118" s="375"/>
      <c r="L118" s="468" t="str">
        <f t="shared" si="58"/>
        <v xml:space="preserve"> </v>
      </c>
      <c r="M118" s="500"/>
      <c r="N118" s="475" t="str">
        <f t="shared" si="59"/>
        <v xml:space="preserve"> </v>
      </c>
      <c r="O118" s="965" t="str">
        <f t="shared" si="60"/>
        <v xml:space="preserve"> </v>
      </c>
      <c r="P118" s="1357" t="str">
        <f t="shared" si="61"/>
        <v xml:space="preserve"> </v>
      </c>
      <c r="Q118" s="1358"/>
      <c r="R118" s="1352" t="str">
        <f t="shared" si="51"/>
        <v xml:space="preserve"> </v>
      </c>
      <c r="S118" s="1356"/>
      <c r="T118" s="1352" t="str">
        <f t="shared" si="52"/>
        <v xml:space="preserve"> </v>
      </c>
      <c r="U118" s="1353"/>
      <c r="V118" s="301"/>
      <c r="W118" s="301"/>
      <c r="X118" s="870"/>
      <c r="Y118" s="96"/>
      <c r="Z118" s="252"/>
      <c r="AA118" s="252"/>
      <c r="AB118" s="1256">
        <f t="shared" si="62"/>
        <v>0</v>
      </c>
      <c r="AC118" s="423">
        <f t="shared" si="53"/>
        <v>0</v>
      </c>
      <c r="AD118" s="322">
        <f t="shared" si="54"/>
        <v>0</v>
      </c>
      <c r="AE118" s="322">
        <f t="shared" si="55"/>
        <v>0</v>
      </c>
      <c r="AF118" s="269">
        <f t="shared" si="56"/>
        <v>0</v>
      </c>
      <c r="AG118" s="115">
        <f t="shared" si="63"/>
        <v>0</v>
      </c>
      <c r="AH118" s="115">
        <f t="shared" si="57"/>
        <v>0</v>
      </c>
      <c r="AK118" s="113"/>
      <c r="AL118" s="1216"/>
      <c r="AM118" s="1215"/>
      <c r="AP118" s="122">
        <v>1</v>
      </c>
      <c r="AQ118" s="113" cm="1">
        <f t="array" ref="AQ118">INDEX(Futtermittel!A$7:A$184,$AP118)</f>
        <v>0</v>
      </c>
      <c r="AR118" s="113" cm="1">
        <f t="array" ref="AR118">INDEX(Futtermittel!B$7:B$184,$AP118)</f>
        <v>0</v>
      </c>
      <c r="AS118" s="113" cm="1">
        <f t="array" ref="AS118">INDEX(Futtermittel!C$7:C$184,$AP118)</f>
        <v>0</v>
      </c>
      <c r="AT118" s="113" cm="1">
        <f t="array" ref="AT118">INDEX(Futtermittel!D$7:D$184,$AP118)</f>
        <v>0</v>
      </c>
      <c r="AU118" s="113" cm="1">
        <f t="array" ref="AU118">INDEX(Futtermittel!E$7:E$184,$AP118)</f>
        <v>0</v>
      </c>
      <c r="AW118" s="122"/>
      <c r="AY118" s="122"/>
      <c r="AZ118" s="122"/>
      <c r="BA118" s="122"/>
      <c r="BB118" s="121"/>
      <c r="BC118" s="121"/>
      <c r="BD118" s="121"/>
      <c r="BE118" s="121"/>
      <c r="BF118" s="121"/>
      <c r="BG118" s="122"/>
      <c r="BH118" s="4"/>
      <c r="BI118" s="4"/>
    </row>
    <row r="119" spans="1:61" ht="16.5" customHeight="1" x14ac:dyDescent="0.25">
      <c r="A119" s="318"/>
      <c r="B119" s="255"/>
      <c r="C119" s="260"/>
      <c r="D119" s="254"/>
      <c r="E119" s="254"/>
      <c r="F119" s="254"/>
      <c r="G119" s="254"/>
      <c r="H119" s="254"/>
      <c r="I119" s="1423"/>
      <c r="J119" s="1422"/>
      <c r="K119" s="375"/>
      <c r="L119" s="468" t="str">
        <f t="shared" si="58"/>
        <v xml:space="preserve"> </v>
      </c>
      <c r="M119" s="500"/>
      <c r="N119" s="475" t="str">
        <f t="shared" si="59"/>
        <v xml:space="preserve"> </v>
      </c>
      <c r="O119" s="965" t="str">
        <f t="shared" si="60"/>
        <v xml:space="preserve"> </v>
      </c>
      <c r="P119" s="1357" t="str">
        <f t="shared" si="61"/>
        <v xml:space="preserve"> </v>
      </c>
      <c r="Q119" s="1358"/>
      <c r="R119" s="1352" t="str">
        <f t="shared" si="51"/>
        <v xml:space="preserve"> </v>
      </c>
      <c r="S119" s="1356"/>
      <c r="T119" s="1352" t="str">
        <f t="shared" si="52"/>
        <v xml:space="preserve"> </v>
      </c>
      <c r="U119" s="1353"/>
      <c r="V119" s="301"/>
      <c r="W119" s="301"/>
      <c r="X119" s="870"/>
      <c r="Y119" s="96"/>
      <c r="Z119" s="252"/>
      <c r="AA119" s="252"/>
      <c r="AB119" s="1256">
        <f t="shared" si="62"/>
        <v>0</v>
      </c>
      <c r="AC119" s="423">
        <f t="shared" si="53"/>
        <v>0</v>
      </c>
      <c r="AD119" s="322">
        <f t="shared" si="54"/>
        <v>0</v>
      </c>
      <c r="AE119" s="322">
        <f t="shared" si="55"/>
        <v>0</v>
      </c>
      <c r="AF119" s="269">
        <f t="shared" si="56"/>
        <v>0</v>
      </c>
      <c r="AG119" s="115">
        <f t="shared" si="63"/>
        <v>0</v>
      </c>
      <c r="AH119" s="115">
        <f t="shared" si="57"/>
        <v>0</v>
      </c>
      <c r="AK119" s="113"/>
      <c r="AL119" s="1216"/>
      <c r="AM119" s="1215"/>
      <c r="AP119" s="122">
        <v>1</v>
      </c>
      <c r="AQ119" s="113" cm="1">
        <f t="array" ref="AQ119">INDEX(Futtermittel!A$7:A$184,$AP119)</f>
        <v>0</v>
      </c>
      <c r="AR119" s="113" cm="1">
        <f t="array" ref="AR119">INDEX(Futtermittel!B$7:B$184,$AP119)</f>
        <v>0</v>
      </c>
      <c r="AS119" s="113" cm="1">
        <f t="array" ref="AS119">INDEX(Futtermittel!C$7:C$184,$AP119)</f>
        <v>0</v>
      </c>
      <c r="AT119" s="113" cm="1">
        <f t="array" ref="AT119">INDEX(Futtermittel!D$7:D$184,$AP119)</f>
        <v>0</v>
      </c>
      <c r="AU119" s="113" cm="1">
        <f t="array" ref="AU119">INDEX(Futtermittel!E$7:E$184,$AP119)</f>
        <v>0</v>
      </c>
      <c r="AW119" s="122"/>
      <c r="AY119" s="122"/>
      <c r="AZ119" s="122"/>
      <c r="BA119" s="122"/>
      <c r="BB119" s="121"/>
      <c r="BC119" s="121"/>
      <c r="BD119" s="121"/>
      <c r="BE119" s="121"/>
      <c r="BF119" s="121"/>
      <c r="BG119" s="122"/>
      <c r="BH119" s="4"/>
      <c r="BI119" s="4"/>
    </row>
    <row r="120" spans="1:61" ht="16.5" customHeight="1" x14ac:dyDescent="0.25">
      <c r="A120" s="318"/>
      <c r="B120" s="255"/>
      <c r="C120" s="260"/>
      <c r="D120" s="254"/>
      <c r="E120" s="254"/>
      <c r="F120" s="254"/>
      <c r="G120" s="254"/>
      <c r="H120" s="254"/>
      <c r="I120" s="1423"/>
      <c r="J120" s="1422"/>
      <c r="K120" s="375"/>
      <c r="L120" s="468" t="str">
        <f t="shared" si="58"/>
        <v xml:space="preserve"> </v>
      </c>
      <c r="M120" s="500"/>
      <c r="N120" s="475" t="str">
        <f t="shared" si="59"/>
        <v xml:space="preserve"> </v>
      </c>
      <c r="O120" s="965" t="str">
        <f t="shared" si="60"/>
        <v xml:space="preserve"> </v>
      </c>
      <c r="P120" s="1357" t="str">
        <f t="shared" si="61"/>
        <v xml:space="preserve"> </v>
      </c>
      <c r="Q120" s="1358"/>
      <c r="R120" s="1352" t="str">
        <f t="shared" si="51"/>
        <v xml:space="preserve"> </v>
      </c>
      <c r="S120" s="1356"/>
      <c r="T120" s="1352" t="str">
        <f t="shared" si="52"/>
        <v xml:space="preserve"> </v>
      </c>
      <c r="U120" s="1353"/>
      <c r="V120" s="301"/>
      <c r="W120" s="301"/>
      <c r="X120" s="870"/>
      <c r="Y120" s="96"/>
      <c r="Z120" s="252"/>
      <c r="AA120" s="252"/>
      <c r="AB120" s="1256">
        <f t="shared" si="62"/>
        <v>0</v>
      </c>
      <c r="AC120" s="423">
        <f t="shared" si="53"/>
        <v>0</v>
      </c>
      <c r="AD120" s="322">
        <f t="shared" si="54"/>
        <v>0</v>
      </c>
      <c r="AE120" s="322">
        <f t="shared" si="55"/>
        <v>0</v>
      </c>
      <c r="AF120" s="269">
        <f t="shared" si="56"/>
        <v>0</v>
      </c>
      <c r="AG120" s="115">
        <f t="shared" si="63"/>
        <v>0</v>
      </c>
      <c r="AH120" s="115">
        <f t="shared" si="57"/>
        <v>0</v>
      </c>
      <c r="AK120" s="113"/>
      <c r="AL120" s="1216"/>
      <c r="AM120" s="1215"/>
      <c r="AP120" s="132">
        <v>1</v>
      </c>
      <c r="AQ120" s="113" cm="1">
        <f t="array" ref="AQ120">INDEX(Futtermittel!A$7:A$184,$AP120)</f>
        <v>0</v>
      </c>
      <c r="AR120" s="113" cm="1">
        <f t="array" ref="AR120">INDEX(Futtermittel!B$7:B$184,$AP120)</f>
        <v>0</v>
      </c>
      <c r="AS120" s="113" cm="1">
        <f t="array" ref="AS120">INDEX(Futtermittel!C$7:C$184,$AP120)</f>
        <v>0</v>
      </c>
      <c r="AT120" s="113" cm="1">
        <f t="array" ref="AT120">INDEX(Futtermittel!D$7:D$184,$AP120)</f>
        <v>0</v>
      </c>
      <c r="AU120" s="113" cm="1">
        <f t="array" ref="AU120">INDEX(Futtermittel!E$7:E$184,$AP120)</f>
        <v>0</v>
      </c>
      <c r="AW120" s="132"/>
      <c r="AX120" s="132"/>
      <c r="AY120" s="132"/>
      <c r="AZ120" s="132"/>
      <c r="BA120" s="132"/>
      <c r="BB120" s="133"/>
      <c r="BC120" s="121"/>
      <c r="BD120" s="121"/>
      <c r="BE120" s="121"/>
      <c r="BF120" s="121"/>
      <c r="BG120" s="122"/>
      <c r="BH120" s="4"/>
      <c r="BI120" s="4"/>
    </row>
    <row r="121" spans="1:61" ht="16.5" customHeight="1" x14ac:dyDescent="0.25">
      <c r="A121" s="318"/>
      <c r="B121" s="255"/>
      <c r="C121" s="260"/>
      <c r="D121" s="254"/>
      <c r="E121" s="254"/>
      <c r="F121" s="254"/>
      <c r="G121" s="254"/>
      <c r="H121" s="254"/>
      <c r="I121" s="1423"/>
      <c r="J121" s="1422"/>
      <c r="K121" s="375"/>
      <c r="L121" s="468" t="str">
        <f t="shared" si="58"/>
        <v xml:space="preserve"> </v>
      </c>
      <c r="M121" s="500"/>
      <c r="N121" s="475" t="str">
        <f t="shared" si="59"/>
        <v xml:space="preserve"> </v>
      </c>
      <c r="O121" s="965" t="str">
        <f t="shared" si="60"/>
        <v xml:space="preserve"> </v>
      </c>
      <c r="P121" s="1357" t="str">
        <f t="shared" si="61"/>
        <v xml:space="preserve"> </v>
      </c>
      <c r="Q121" s="1358"/>
      <c r="R121" s="1352" t="str">
        <f t="shared" si="51"/>
        <v xml:space="preserve"> </v>
      </c>
      <c r="S121" s="1356"/>
      <c r="T121" s="1352" t="str">
        <f t="shared" si="52"/>
        <v xml:space="preserve"> </v>
      </c>
      <c r="U121" s="1353"/>
      <c r="V121" s="301"/>
      <c r="W121" s="301"/>
      <c r="X121" s="870"/>
      <c r="Y121" s="96"/>
      <c r="Z121" s="252"/>
      <c r="AA121" s="252"/>
      <c r="AB121" s="1256">
        <f t="shared" si="62"/>
        <v>0</v>
      </c>
      <c r="AC121" s="423">
        <f t="shared" si="53"/>
        <v>0</v>
      </c>
      <c r="AD121" s="322">
        <f t="shared" si="54"/>
        <v>0</v>
      </c>
      <c r="AE121" s="322">
        <f t="shared" si="55"/>
        <v>0</v>
      </c>
      <c r="AF121" s="269">
        <f t="shared" si="56"/>
        <v>0</v>
      </c>
      <c r="AG121" s="115">
        <f t="shared" si="63"/>
        <v>0</v>
      </c>
      <c r="AH121" s="115">
        <f t="shared" si="57"/>
        <v>0</v>
      </c>
      <c r="AK121" s="113"/>
      <c r="AL121" s="1216"/>
      <c r="AM121" s="1215"/>
      <c r="AP121" s="132">
        <v>1</v>
      </c>
      <c r="AQ121" s="113" cm="1">
        <f t="array" ref="AQ121">INDEX(Futtermittel!A$7:A$184,$AP121)</f>
        <v>0</v>
      </c>
      <c r="AR121" s="113" cm="1">
        <f t="array" ref="AR121">INDEX(Futtermittel!B$7:B$184,$AP121)</f>
        <v>0</v>
      </c>
      <c r="AS121" s="113" cm="1">
        <f t="array" ref="AS121">INDEX(Futtermittel!C$7:C$184,$AP121)</f>
        <v>0</v>
      </c>
      <c r="AT121" s="113" cm="1">
        <f t="array" ref="AT121">INDEX(Futtermittel!D$7:D$184,$AP121)</f>
        <v>0</v>
      </c>
      <c r="AU121" s="113" cm="1">
        <f t="array" ref="AU121">INDEX(Futtermittel!E$7:E$184,$AP121)</f>
        <v>0</v>
      </c>
      <c r="AW121" s="132"/>
      <c r="AX121" s="132"/>
      <c r="AY121" s="132"/>
      <c r="AZ121" s="132"/>
      <c r="BA121" s="132"/>
      <c r="BB121" s="133"/>
      <c r="BC121" s="121"/>
      <c r="BD121" s="121"/>
      <c r="BE121" s="121"/>
      <c r="BF121" s="121"/>
      <c r="BG121" s="122"/>
      <c r="BH121" s="4"/>
      <c r="BI121" s="4"/>
    </row>
    <row r="122" spans="1:61" ht="16.5" customHeight="1" thickBot="1" x14ac:dyDescent="0.3">
      <c r="A122" s="48"/>
      <c r="B122" s="255"/>
      <c r="C122" s="260"/>
      <c r="D122" s="254"/>
      <c r="E122" s="254"/>
      <c r="F122" s="254"/>
      <c r="G122" s="244"/>
      <c r="H122" s="244"/>
      <c r="I122" s="1398"/>
      <c r="J122" s="1399"/>
      <c r="K122" s="1223"/>
      <c r="L122" s="472" t="str">
        <f t="shared" si="58"/>
        <v xml:space="preserve"> </v>
      </c>
      <c r="M122" s="1219"/>
      <c r="N122" s="477" t="str">
        <f t="shared" si="59"/>
        <v xml:space="preserve"> </v>
      </c>
      <c r="O122" s="966" t="str">
        <f t="shared" si="60"/>
        <v xml:space="preserve"> </v>
      </c>
      <c r="P122" s="1396" t="str">
        <f t="shared" si="61"/>
        <v xml:space="preserve"> </v>
      </c>
      <c r="Q122" s="1397"/>
      <c r="R122" s="1354" t="str">
        <f t="shared" si="51"/>
        <v xml:space="preserve"> </v>
      </c>
      <c r="S122" s="1400"/>
      <c r="T122" s="1354" t="str">
        <f t="shared" si="52"/>
        <v xml:space="preserve"> </v>
      </c>
      <c r="U122" s="1355"/>
      <c r="V122" s="301"/>
      <c r="W122" s="301"/>
      <c r="X122" s="870"/>
      <c r="Y122" s="96"/>
      <c r="Z122" s="252"/>
      <c r="AA122" s="252"/>
      <c r="AB122" s="1256">
        <f t="shared" si="62"/>
        <v>0</v>
      </c>
      <c r="AC122" s="423">
        <f t="shared" si="53"/>
        <v>0</v>
      </c>
      <c r="AD122" s="322">
        <f t="shared" si="54"/>
        <v>0</v>
      </c>
      <c r="AE122" s="322">
        <f t="shared" si="55"/>
        <v>0</v>
      </c>
      <c r="AF122" s="269">
        <f t="shared" si="56"/>
        <v>0</v>
      </c>
      <c r="AG122" s="115">
        <f t="shared" si="63"/>
        <v>0</v>
      </c>
      <c r="AH122" s="115">
        <f t="shared" si="57"/>
        <v>0</v>
      </c>
      <c r="AK122" s="113"/>
      <c r="AL122" s="1216"/>
      <c r="AM122" s="1215"/>
      <c r="AP122" s="132">
        <v>1</v>
      </c>
      <c r="AQ122" s="113" cm="1">
        <f t="array" ref="AQ122">INDEX(Futtermittel!A$7:A$184,$AP122)</f>
        <v>0</v>
      </c>
      <c r="AR122" s="113" cm="1">
        <f t="array" ref="AR122">INDEX(Futtermittel!B$7:B$184,$AP122)</f>
        <v>0</v>
      </c>
      <c r="AS122" s="113" cm="1">
        <f t="array" ref="AS122">INDEX(Futtermittel!C$7:C$184,$AP122)</f>
        <v>0</v>
      </c>
      <c r="AT122" s="113" cm="1">
        <f t="array" ref="AT122">INDEX(Futtermittel!D$7:D$184,$AP122)</f>
        <v>0</v>
      </c>
      <c r="AU122" s="113" cm="1">
        <f t="array" ref="AU122">INDEX(Futtermittel!E$7:E$184,$AP122)</f>
        <v>0</v>
      </c>
      <c r="AW122" s="132"/>
      <c r="AX122" s="132"/>
      <c r="AY122" s="132"/>
      <c r="AZ122" s="132"/>
      <c r="BA122" s="132"/>
      <c r="BB122" s="133"/>
      <c r="BC122" s="121"/>
      <c r="BD122" s="121"/>
      <c r="BE122" s="121"/>
      <c r="BF122" s="121"/>
      <c r="BG122" s="122"/>
      <c r="BH122" s="4"/>
      <c r="BI122" s="4"/>
    </row>
    <row r="123" spans="1:61" ht="16.5" customHeight="1" x14ac:dyDescent="0.25">
      <c r="A123" s="1487"/>
      <c r="B123" s="1488"/>
      <c r="C123" s="1488"/>
      <c r="D123" s="1488"/>
      <c r="E123" s="1488"/>
      <c r="F123" s="1488"/>
      <c r="G123" s="1488"/>
      <c r="H123" s="1489"/>
      <c r="I123" s="1377"/>
      <c r="J123" s="1378"/>
      <c r="K123" s="1221"/>
      <c r="L123" s="1220"/>
      <c r="M123" s="377"/>
      <c r="N123" s="473" t="str">
        <f>IF(O123=""," ",(O123/L123)*100)</f>
        <v xml:space="preserve"> </v>
      </c>
      <c r="O123" s="951"/>
      <c r="P123" s="1350"/>
      <c r="Q123" s="1351"/>
      <c r="R123" s="1351"/>
      <c r="S123" s="1351"/>
      <c r="T123" s="1346" t="str">
        <f>IF(R123="","",R123*2.291)</f>
        <v/>
      </c>
      <c r="U123" s="1347"/>
      <c r="V123" s="301"/>
      <c r="W123" s="301"/>
      <c r="X123" s="870"/>
      <c r="Y123" s="96"/>
      <c r="Z123" s="252"/>
      <c r="AA123" s="252"/>
      <c r="AB123" s="1256">
        <f t="shared" si="62"/>
        <v>0</v>
      </c>
      <c r="AC123" s="423">
        <f t="shared" si="53"/>
        <v>0</v>
      </c>
      <c r="AD123" s="322">
        <f t="shared" si="54"/>
        <v>0</v>
      </c>
      <c r="AE123" s="322">
        <f t="shared" si="55"/>
        <v>0</v>
      </c>
      <c r="AF123" s="269">
        <f t="shared" si="56"/>
        <v>0</v>
      </c>
      <c r="AG123" s="115">
        <f t="shared" si="63"/>
        <v>0</v>
      </c>
      <c r="AH123" s="115">
        <f t="shared" si="57"/>
        <v>0</v>
      </c>
      <c r="AJ123" s="1215"/>
      <c r="AK123" s="113"/>
      <c r="AL123" s="130"/>
      <c r="AM123" s="131"/>
      <c r="AN123" s="122"/>
      <c r="AO123" s="122"/>
      <c r="AP123" s="106"/>
      <c r="AQ123" s="106"/>
      <c r="AR123" s="106"/>
      <c r="AS123" s="106"/>
      <c r="AT123" s="106"/>
      <c r="AU123" s="106"/>
      <c r="AV123" s="122"/>
      <c r="AW123" s="122"/>
      <c r="AY123" s="122"/>
      <c r="AZ123" s="122"/>
      <c r="BA123" s="122"/>
      <c r="BB123" s="121"/>
      <c r="BC123" s="121"/>
      <c r="BD123" s="121"/>
      <c r="BE123" s="121"/>
      <c r="BF123" s="121"/>
      <c r="BG123" s="122"/>
      <c r="BH123" s="4"/>
      <c r="BI123" s="4"/>
    </row>
    <row r="124" spans="1:61" ht="16.5" customHeight="1" x14ac:dyDescent="0.25">
      <c r="A124" s="1401"/>
      <c r="B124" s="1402"/>
      <c r="C124" s="1402"/>
      <c r="D124" s="1402"/>
      <c r="E124" s="1402"/>
      <c r="F124" s="1402"/>
      <c r="G124" s="1402"/>
      <c r="H124" s="1403"/>
      <c r="I124" s="1421"/>
      <c r="J124" s="1422"/>
      <c r="K124" s="264"/>
      <c r="L124" s="952"/>
      <c r="M124" s="264"/>
      <c r="N124" s="475" t="str">
        <f>IF(O124=""," ",(O124/L124)*100)</f>
        <v xml:space="preserve"> </v>
      </c>
      <c r="O124" s="950"/>
      <c r="P124" s="1406"/>
      <c r="Q124" s="1405"/>
      <c r="R124" s="1404"/>
      <c r="S124" s="1405"/>
      <c r="T124" s="1346" t="str">
        <f t="shared" ref="T124:T140" si="64">IF(R124="","",R124*2.291)</f>
        <v/>
      </c>
      <c r="U124" s="1347"/>
      <c r="V124" s="301"/>
      <c r="W124" s="301"/>
      <c r="X124" s="870"/>
      <c r="Y124" s="96"/>
      <c r="Z124" s="252"/>
      <c r="AA124" s="252"/>
      <c r="AB124" s="1256">
        <f t="shared" si="62"/>
        <v>0</v>
      </c>
      <c r="AC124" s="423">
        <f t="shared" si="53"/>
        <v>0</v>
      </c>
      <c r="AD124" s="322">
        <f t="shared" si="54"/>
        <v>0</v>
      </c>
      <c r="AE124" s="322">
        <f t="shared" si="55"/>
        <v>0</v>
      </c>
      <c r="AF124" s="269">
        <f t="shared" si="56"/>
        <v>0</v>
      </c>
      <c r="AG124" s="115">
        <f t="shared" si="63"/>
        <v>0</v>
      </c>
      <c r="AH124" s="115">
        <f t="shared" si="57"/>
        <v>0</v>
      </c>
      <c r="AJ124" s="1215"/>
      <c r="AK124" s="113"/>
      <c r="AL124" s="130"/>
      <c r="AM124" s="131"/>
      <c r="AN124" s="122"/>
      <c r="AO124" s="122"/>
      <c r="AP124" s="106"/>
      <c r="AQ124" s="106"/>
      <c r="AR124" s="106"/>
      <c r="AS124" s="106"/>
      <c r="AT124" s="106"/>
      <c r="AU124" s="106"/>
      <c r="AV124" s="122"/>
      <c r="AW124" s="122"/>
      <c r="AY124" s="122"/>
      <c r="AZ124" s="122"/>
      <c r="BA124" s="122"/>
      <c r="BB124" s="121"/>
      <c r="BC124" s="121"/>
      <c r="BD124" s="121"/>
      <c r="BE124" s="121"/>
      <c r="BF124" s="121"/>
      <c r="BG124" s="122"/>
      <c r="BH124" s="4"/>
      <c r="BI124" s="4"/>
    </row>
    <row r="125" spans="1:61" ht="16.5" customHeight="1" x14ac:dyDescent="0.25">
      <c r="A125" s="1401"/>
      <c r="B125" s="1402"/>
      <c r="C125" s="1402"/>
      <c r="D125" s="1402"/>
      <c r="E125" s="1402"/>
      <c r="F125" s="1402"/>
      <c r="G125" s="1402"/>
      <c r="H125" s="1403"/>
      <c r="I125" s="1421"/>
      <c r="J125" s="1422"/>
      <c r="K125" s="264"/>
      <c r="L125" s="952"/>
      <c r="M125" s="264"/>
      <c r="N125" s="475" t="str">
        <f t="shared" ref="N125:N140" si="65">IF(O125=""," ",(O125/L125)*100)</f>
        <v xml:space="preserve"> </v>
      </c>
      <c r="O125" s="950"/>
      <c r="P125" s="1406"/>
      <c r="Q125" s="1405"/>
      <c r="R125" s="1404"/>
      <c r="S125" s="1405"/>
      <c r="T125" s="1346" t="str">
        <f t="shared" si="64"/>
        <v/>
      </c>
      <c r="U125" s="1347"/>
      <c r="V125" s="301"/>
      <c r="W125" s="301"/>
      <c r="X125" s="870"/>
      <c r="Y125" s="96"/>
      <c r="Z125" s="252"/>
      <c r="AA125" s="252"/>
      <c r="AB125" s="1256">
        <f t="shared" si="62"/>
        <v>0</v>
      </c>
      <c r="AC125" s="423">
        <f t="shared" si="53"/>
        <v>0</v>
      </c>
      <c r="AD125" s="322">
        <f t="shared" si="54"/>
        <v>0</v>
      </c>
      <c r="AE125" s="322">
        <f t="shared" si="55"/>
        <v>0</v>
      </c>
      <c r="AF125" s="269">
        <f t="shared" si="56"/>
        <v>0</v>
      </c>
      <c r="AG125" s="115">
        <f t="shared" si="63"/>
        <v>0</v>
      </c>
      <c r="AH125" s="115">
        <f t="shared" si="57"/>
        <v>0</v>
      </c>
      <c r="AJ125" s="1215"/>
      <c r="AK125" s="113"/>
      <c r="AL125" s="130"/>
      <c r="AM125" s="131"/>
      <c r="AN125" s="122"/>
      <c r="AO125" s="122"/>
      <c r="AP125" s="106"/>
      <c r="AQ125" s="106"/>
      <c r="AR125" s="106"/>
      <c r="AS125" s="106"/>
      <c r="AT125" s="106"/>
      <c r="AU125" s="106"/>
      <c r="AV125" s="122"/>
      <c r="AW125" s="122"/>
      <c r="AY125" s="122"/>
      <c r="AZ125" s="122"/>
      <c r="BA125" s="122"/>
      <c r="BB125" s="121"/>
      <c r="BC125" s="121"/>
      <c r="BD125" s="121"/>
      <c r="BE125" s="121"/>
      <c r="BF125" s="121"/>
      <c r="BG125" s="122"/>
      <c r="BH125" s="4"/>
      <c r="BI125" s="4"/>
    </row>
    <row r="126" spans="1:61" ht="16.5" customHeight="1" x14ac:dyDescent="0.25">
      <c r="A126" s="1401"/>
      <c r="B126" s="1402"/>
      <c r="C126" s="1402"/>
      <c r="D126" s="1402"/>
      <c r="E126" s="1402"/>
      <c r="F126" s="1402"/>
      <c r="G126" s="1402"/>
      <c r="H126" s="1403"/>
      <c r="I126" s="1421"/>
      <c r="J126" s="1422"/>
      <c r="K126" s="264"/>
      <c r="L126" s="952"/>
      <c r="M126" s="264"/>
      <c r="N126" s="475" t="str">
        <f t="shared" si="65"/>
        <v xml:space="preserve"> </v>
      </c>
      <c r="O126" s="950"/>
      <c r="P126" s="1406"/>
      <c r="Q126" s="1405"/>
      <c r="R126" s="1404"/>
      <c r="S126" s="1405"/>
      <c r="T126" s="1346" t="str">
        <f t="shared" si="64"/>
        <v/>
      </c>
      <c r="U126" s="1347"/>
      <c r="V126" s="301"/>
      <c r="W126" s="301"/>
      <c r="X126" s="870"/>
      <c r="Y126" s="96"/>
      <c r="Z126" s="252"/>
      <c r="AA126" s="252"/>
      <c r="AB126" s="1256">
        <f t="shared" si="62"/>
        <v>0</v>
      </c>
      <c r="AC126" s="423">
        <f t="shared" si="53"/>
        <v>0</v>
      </c>
      <c r="AD126" s="322">
        <f t="shared" si="54"/>
        <v>0</v>
      </c>
      <c r="AE126" s="322">
        <f t="shared" si="55"/>
        <v>0</v>
      </c>
      <c r="AF126" s="269">
        <f t="shared" si="56"/>
        <v>0</v>
      </c>
      <c r="AG126" s="115">
        <f t="shared" si="63"/>
        <v>0</v>
      </c>
      <c r="AH126" s="115">
        <f t="shared" si="57"/>
        <v>0</v>
      </c>
      <c r="AJ126" s="1215"/>
      <c r="AK126" s="113"/>
      <c r="AL126" s="130"/>
      <c r="AM126" s="131"/>
      <c r="AN126" s="122"/>
      <c r="AO126" s="122"/>
      <c r="AP126" s="106"/>
      <c r="AQ126" s="106"/>
      <c r="AR126" s="106"/>
      <c r="AS126" s="106"/>
      <c r="AT126" s="106"/>
      <c r="AU126" s="106"/>
      <c r="AV126" s="122"/>
      <c r="AW126" s="122"/>
      <c r="AY126" s="122"/>
      <c r="AZ126" s="122"/>
      <c r="BA126" s="122"/>
      <c r="BB126" s="121"/>
      <c r="BC126" s="121"/>
      <c r="BD126" s="121"/>
      <c r="BE126" s="121"/>
      <c r="BF126" s="121"/>
      <c r="BG126" s="122"/>
      <c r="BH126" s="4"/>
      <c r="BI126" s="4"/>
    </row>
    <row r="127" spans="1:61" ht="16.5" customHeight="1" x14ac:dyDescent="0.25">
      <c r="A127" s="1401"/>
      <c r="B127" s="1402"/>
      <c r="C127" s="1402"/>
      <c r="D127" s="1402"/>
      <c r="E127" s="1402"/>
      <c r="F127" s="1402"/>
      <c r="G127" s="1402"/>
      <c r="H127" s="1403"/>
      <c r="I127" s="1421"/>
      <c r="J127" s="1422"/>
      <c r="K127" s="264"/>
      <c r="L127" s="952"/>
      <c r="M127" s="264"/>
      <c r="N127" s="475" t="str">
        <f t="shared" si="65"/>
        <v xml:space="preserve"> </v>
      </c>
      <c r="O127" s="950"/>
      <c r="P127" s="1406"/>
      <c r="Q127" s="1405"/>
      <c r="R127" s="1404"/>
      <c r="S127" s="1405"/>
      <c r="T127" s="1346" t="str">
        <f t="shared" si="64"/>
        <v/>
      </c>
      <c r="U127" s="1347"/>
      <c r="V127" s="301"/>
      <c r="W127" s="301"/>
      <c r="X127" s="870"/>
      <c r="Y127" s="96"/>
      <c r="Z127" s="252"/>
      <c r="AA127" s="252"/>
      <c r="AB127" s="1256">
        <f t="shared" si="62"/>
        <v>0</v>
      </c>
      <c r="AC127" s="423">
        <f t="shared" si="53"/>
        <v>0</v>
      </c>
      <c r="AD127" s="322">
        <f t="shared" si="54"/>
        <v>0</v>
      </c>
      <c r="AE127" s="322">
        <f t="shared" si="55"/>
        <v>0</v>
      </c>
      <c r="AF127" s="269">
        <f t="shared" si="56"/>
        <v>0</v>
      </c>
      <c r="AG127" s="115">
        <f t="shared" si="63"/>
        <v>0</v>
      </c>
      <c r="AH127" s="115">
        <f t="shared" si="57"/>
        <v>0</v>
      </c>
      <c r="AJ127" s="1215"/>
      <c r="AK127" s="113"/>
      <c r="AL127" s="130"/>
      <c r="AM127" s="131"/>
      <c r="AN127" s="122"/>
      <c r="AO127" s="122"/>
      <c r="AP127" s="106"/>
      <c r="AQ127" s="106"/>
      <c r="AR127" s="106"/>
      <c r="AS127" s="106"/>
      <c r="AT127" s="106"/>
      <c r="AU127" s="106"/>
      <c r="AV127" s="122"/>
      <c r="AW127" s="122"/>
      <c r="AY127" s="122"/>
      <c r="AZ127" s="122"/>
      <c r="BA127" s="122"/>
      <c r="BB127" s="121"/>
      <c r="BC127" s="121"/>
      <c r="BD127" s="121"/>
      <c r="BE127" s="121"/>
      <c r="BF127" s="121"/>
      <c r="BG127" s="122"/>
      <c r="BH127" s="4"/>
      <c r="BI127" s="4"/>
    </row>
    <row r="128" spans="1:61" ht="16.5" customHeight="1" x14ac:dyDescent="0.25">
      <c r="A128" s="1401"/>
      <c r="B128" s="1402"/>
      <c r="C128" s="1402"/>
      <c r="D128" s="1402"/>
      <c r="E128" s="1402"/>
      <c r="F128" s="1402"/>
      <c r="G128" s="1402"/>
      <c r="H128" s="1403"/>
      <c r="I128" s="1421"/>
      <c r="J128" s="1422"/>
      <c r="K128" s="264"/>
      <c r="L128" s="952"/>
      <c r="M128" s="264"/>
      <c r="N128" s="475" t="str">
        <f t="shared" si="65"/>
        <v xml:space="preserve"> </v>
      </c>
      <c r="O128" s="950"/>
      <c r="P128" s="1406"/>
      <c r="Q128" s="1405"/>
      <c r="R128" s="1404"/>
      <c r="S128" s="1405"/>
      <c r="T128" s="1346" t="str">
        <f t="shared" si="64"/>
        <v/>
      </c>
      <c r="U128" s="1347"/>
      <c r="V128" s="301"/>
      <c r="W128" s="301"/>
      <c r="X128" s="870"/>
      <c r="Y128" s="96"/>
      <c r="Z128" s="252"/>
      <c r="AA128" s="252"/>
      <c r="AB128" s="1256">
        <f t="shared" si="62"/>
        <v>0</v>
      </c>
      <c r="AC128" s="423">
        <f t="shared" si="53"/>
        <v>0</v>
      </c>
      <c r="AD128" s="322">
        <f t="shared" si="54"/>
        <v>0</v>
      </c>
      <c r="AE128" s="322">
        <f t="shared" si="55"/>
        <v>0</v>
      </c>
      <c r="AF128" s="269">
        <f t="shared" si="56"/>
        <v>0</v>
      </c>
      <c r="AG128" s="115">
        <f t="shared" si="63"/>
        <v>0</v>
      </c>
      <c r="AH128" s="115">
        <f t="shared" si="57"/>
        <v>0</v>
      </c>
      <c r="AJ128" s="1215"/>
      <c r="AK128" s="113"/>
      <c r="AL128" s="130"/>
      <c r="AM128" s="131"/>
      <c r="AN128" s="122"/>
      <c r="AO128" s="122"/>
      <c r="AP128" s="106"/>
      <c r="AQ128" s="106"/>
      <c r="AR128" s="106"/>
      <c r="AS128" s="106"/>
      <c r="AT128" s="106"/>
      <c r="AU128" s="106"/>
      <c r="AV128" s="122"/>
      <c r="AW128" s="122"/>
      <c r="AY128" s="122"/>
      <c r="AZ128" s="122"/>
      <c r="BA128" s="122"/>
      <c r="BB128" s="121"/>
      <c r="BC128" s="121"/>
      <c r="BD128" s="121"/>
      <c r="BE128" s="121"/>
      <c r="BF128" s="121"/>
      <c r="BG128" s="122"/>
      <c r="BH128" s="4"/>
      <c r="BI128" s="4"/>
    </row>
    <row r="129" spans="1:90" ht="16.5" customHeight="1" x14ac:dyDescent="0.25">
      <c r="A129" s="1401"/>
      <c r="B129" s="1402"/>
      <c r="C129" s="1402"/>
      <c r="D129" s="1402"/>
      <c r="E129" s="1402"/>
      <c r="F129" s="1402"/>
      <c r="G129" s="1402"/>
      <c r="H129" s="1403"/>
      <c r="I129" s="1421"/>
      <c r="J129" s="1422"/>
      <c r="K129" s="264"/>
      <c r="L129" s="952"/>
      <c r="M129" s="264"/>
      <c r="N129" s="475" t="str">
        <f t="shared" si="65"/>
        <v xml:space="preserve"> </v>
      </c>
      <c r="O129" s="950"/>
      <c r="P129" s="1406"/>
      <c r="Q129" s="1405"/>
      <c r="R129" s="1404"/>
      <c r="S129" s="1405"/>
      <c r="T129" s="1346" t="str">
        <f t="shared" si="64"/>
        <v/>
      </c>
      <c r="U129" s="1347"/>
      <c r="V129" s="301"/>
      <c r="W129" s="301"/>
      <c r="X129" s="870"/>
      <c r="Y129" s="96"/>
      <c r="Z129" s="252"/>
      <c r="AA129" s="252"/>
      <c r="AB129" s="1256">
        <f t="shared" si="62"/>
        <v>0</v>
      </c>
      <c r="AC129" s="423">
        <f t="shared" si="53"/>
        <v>0</v>
      </c>
      <c r="AD129" s="322">
        <f t="shared" si="54"/>
        <v>0</v>
      </c>
      <c r="AE129" s="322">
        <f t="shared" si="55"/>
        <v>0</v>
      </c>
      <c r="AF129" s="269">
        <f t="shared" si="56"/>
        <v>0</v>
      </c>
      <c r="AG129" s="115">
        <f t="shared" si="63"/>
        <v>0</v>
      </c>
      <c r="AH129" s="115">
        <f t="shared" si="57"/>
        <v>0</v>
      </c>
      <c r="AJ129" s="1215"/>
      <c r="AK129" s="113"/>
      <c r="AL129" s="130"/>
      <c r="AM129" s="131"/>
      <c r="AN129" s="122"/>
      <c r="AO129" s="122"/>
      <c r="AP129" s="106"/>
      <c r="AQ129" s="106"/>
      <c r="AR129" s="106"/>
      <c r="AS129" s="106"/>
      <c r="AT129" s="106"/>
      <c r="AU129" s="106"/>
      <c r="AV129" s="122"/>
      <c r="AW129" s="122"/>
      <c r="AY129" s="122"/>
      <c r="AZ129" s="122"/>
      <c r="BA129" s="122"/>
      <c r="BB129" s="121"/>
      <c r="BC129" s="121"/>
      <c r="BD129" s="121"/>
      <c r="BE129" s="121"/>
      <c r="BF129" s="121"/>
      <c r="BG129" s="122"/>
      <c r="BH129" s="4"/>
      <c r="BI129" s="4"/>
    </row>
    <row r="130" spans="1:90" ht="16.5" customHeight="1" x14ac:dyDescent="0.25">
      <c r="A130" s="1401"/>
      <c r="B130" s="1402"/>
      <c r="C130" s="1402"/>
      <c r="D130" s="1402"/>
      <c r="E130" s="1402"/>
      <c r="F130" s="1402"/>
      <c r="G130" s="1402"/>
      <c r="H130" s="1403"/>
      <c r="I130" s="1421"/>
      <c r="J130" s="1422"/>
      <c r="K130" s="264"/>
      <c r="L130" s="952"/>
      <c r="M130" s="264"/>
      <c r="N130" s="475" t="str">
        <f t="shared" si="65"/>
        <v xml:space="preserve"> </v>
      </c>
      <c r="O130" s="950"/>
      <c r="P130" s="1406"/>
      <c r="Q130" s="1405"/>
      <c r="R130" s="1404"/>
      <c r="S130" s="1405"/>
      <c r="T130" s="1346" t="str">
        <f t="shared" si="64"/>
        <v/>
      </c>
      <c r="U130" s="1347"/>
      <c r="V130" s="301"/>
      <c r="W130" s="301"/>
      <c r="X130" s="870"/>
      <c r="Y130" s="96"/>
      <c r="Z130" s="252"/>
      <c r="AA130" s="252"/>
      <c r="AB130" s="1256">
        <f t="shared" si="62"/>
        <v>0</v>
      </c>
      <c r="AC130" s="423">
        <f t="shared" si="53"/>
        <v>0</v>
      </c>
      <c r="AD130" s="322">
        <f t="shared" si="54"/>
        <v>0</v>
      </c>
      <c r="AE130" s="322">
        <f t="shared" si="55"/>
        <v>0</v>
      </c>
      <c r="AF130" s="269">
        <f t="shared" si="56"/>
        <v>0</v>
      </c>
      <c r="AG130" s="115">
        <f t="shared" si="63"/>
        <v>0</v>
      </c>
      <c r="AH130" s="115">
        <f t="shared" si="57"/>
        <v>0</v>
      </c>
      <c r="AJ130" s="1215"/>
      <c r="AK130" s="113"/>
      <c r="AL130" s="130"/>
      <c r="AM130" s="131"/>
      <c r="AN130" s="122"/>
      <c r="AO130" s="122"/>
      <c r="AP130" s="106"/>
      <c r="AQ130" s="106"/>
      <c r="AR130" s="106"/>
      <c r="AS130" s="106"/>
      <c r="AT130" s="106"/>
      <c r="AU130" s="106"/>
      <c r="AV130" s="122"/>
      <c r="AW130" s="122"/>
      <c r="AY130" s="122"/>
      <c r="AZ130" s="122"/>
      <c r="BA130" s="122"/>
      <c r="BB130" s="121"/>
      <c r="BC130" s="121"/>
      <c r="BD130" s="121"/>
      <c r="BE130" s="121"/>
      <c r="BF130" s="121"/>
      <c r="BG130" s="122"/>
      <c r="BH130" s="4"/>
      <c r="BI130" s="4"/>
    </row>
    <row r="131" spans="1:90" ht="16.5" customHeight="1" x14ac:dyDescent="0.25">
      <c r="A131" s="1401"/>
      <c r="B131" s="1402"/>
      <c r="C131" s="1402"/>
      <c r="D131" s="1402"/>
      <c r="E131" s="1402"/>
      <c r="F131" s="1402"/>
      <c r="G131" s="1402"/>
      <c r="H131" s="1403"/>
      <c r="I131" s="1421"/>
      <c r="J131" s="1422"/>
      <c r="K131" s="264"/>
      <c r="L131" s="952"/>
      <c r="M131" s="264"/>
      <c r="N131" s="475" t="str">
        <f t="shared" si="65"/>
        <v xml:space="preserve"> </v>
      </c>
      <c r="O131" s="950"/>
      <c r="P131" s="1406"/>
      <c r="Q131" s="1405"/>
      <c r="R131" s="1404"/>
      <c r="S131" s="1405"/>
      <c r="T131" s="1346" t="str">
        <f t="shared" si="64"/>
        <v/>
      </c>
      <c r="U131" s="1347"/>
      <c r="V131" s="301"/>
      <c r="W131" s="301"/>
      <c r="X131" s="870"/>
      <c r="Y131" s="96"/>
      <c r="Z131" s="252"/>
      <c r="AA131" s="252"/>
      <c r="AB131" s="1256">
        <f t="shared" si="62"/>
        <v>0</v>
      </c>
      <c r="AC131" s="423">
        <f t="shared" si="53"/>
        <v>0</v>
      </c>
      <c r="AD131" s="322">
        <f t="shared" si="54"/>
        <v>0</v>
      </c>
      <c r="AE131" s="322">
        <f t="shared" si="55"/>
        <v>0</v>
      </c>
      <c r="AF131" s="269">
        <f t="shared" si="56"/>
        <v>0</v>
      </c>
      <c r="AG131" s="115">
        <f t="shared" si="63"/>
        <v>0</v>
      </c>
      <c r="AH131" s="115">
        <f t="shared" si="57"/>
        <v>0</v>
      </c>
      <c r="AJ131" s="1215"/>
      <c r="AK131" s="113"/>
      <c r="AL131" s="130"/>
      <c r="AM131" s="131"/>
      <c r="AN131" s="122"/>
      <c r="AO131" s="122"/>
      <c r="AP131" s="106"/>
      <c r="AQ131" s="106"/>
      <c r="AR131" s="106"/>
      <c r="AS131" s="106"/>
      <c r="AT131" s="106"/>
      <c r="AU131" s="106"/>
      <c r="AV131" s="122"/>
      <c r="AW131" s="122"/>
      <c r="AY131" s="122"/>
      <c r="AZ131" s="122"/>
      <c r="BA131" s="122"/>
      <c r="BB131" s="121"/>
      <c r="BC131" s="121"/>
      <c r="BD131" s="121"/>
      <c r="BE131" s="121"/>
      <c r="BF131" s="121"/>
      <c r="BG131" s="122"/>
      <c r="BH131" s="4"/>
      <c r="BI131" s="4"/>
    </row>
    <row r="132" spans="1:90" s="249" customFormat="1" ht="16.5" customHeight="1" x14ac:dyDescent="0.25">
      <c r="A132" s="1401"/>
      <c r="B132" s="1402"/>
      <c r="C132" s="1402"/>
      <c r="D132" s="1402"/>
      <c r="E132" s="1402"/>
      <c r="F132" s="1402"/>
      <c r="G132" s="1402"/>
      <c r="H132" s="1403"/>
      <c r="I132" s="1421"/>
      <c r="J132" s="1422"/>
      <c r="K132" s="264"/>
      <c r="L132" s="952"/>
      <c r="M132" s="264"/>
      <c r="N132" s="475" t="str">
        <f t="shared" si="65"/>
        <v xml:space="preserve"> </v>
      </c>
      <c r="O132" s="950"/>
      <c r="P132" s="1406"/>
      <c r="Q132" s="1405"/>
      <c r="R132" s="1404"/>
      <c r="S132" s="1405"/>
      <c r="T132" s="1346" t="str">
        <f t="shared" ref="T132:T137" si="66">IF(R132="","",R132*2.291)</f>
        <v/>
      </c>
      <c r="U132" s="1347"/>
      <c r="V132" s="301"/>
      <c r="W132" s="301"/>
      <c r="X132" s="870"/>
      <c r="Y132" s="252"/>
      <c r="Z132" s="252"/>
      <c r="AA132" s="252"/>
      <c r="AB132" s="1256">
        <f t="shared" si="62"/>
        <v>0</v>
      </c>
      <c r="AC132" s="423">
        <f t="shared" si="53"/>
        <v>0</v>
      </c>
      <c r="AD132" s="322">
        <f t="shared" si="54"/>
        <v>0</v>
      </c>
      <c r="AE132" s="322">
        <f t="shared" si="55"/>
        <v>0</v>
      </c>
      <c r="AF132" s="269">
        <f t="shared" si="56"/>
        <v>0</v>
      </c>
      <c r="AG132" s="115">
        <f t="shared" si="63"/>
        <v>0</v>
      </c>
      <c r="AH132" s="115">
        <f>IF(AD132=0,0,AD132*T132)</f>
        <v>0</v>
      </c>
      <c r="AJ132" s="1215"/>
      <c r="AK132" s="113"/>
      <c r="AL132" s="297"/>
      <c r="AM132" s="296"/>
      <c r="AN132" s="305"/>
      <c r="AO132" s="305"/>
      <c r="AP132" s="242"/>
      <c r="AQ132" s="242"/>
      <c r="AR132" s="242"/>
      <c r="AS132" s="242"/>
      <c r="AT132" s="242"/>
      <c r="AU132" s="242"/>
      <c r="AV132" s="305"/>
      <c r="AW132" s="305"/>
      <c r="AX132" s="305"/>
      <c r="AY132" s="305"/>
      <c r="AZ132" s="305"/>
      <c r="BA132" s="305"/>
      <c r="BB132" s="306"/>
      <c r="BC132" s="306"/>
      <c r="BD132" s="306"/>
      <c r="BE132" s="306"/>
      <c r="BF132" s="306"/>
      <c r="BG132" s="305"/>
      <c r="CK132" s="243"/>
      <c r="CL132" s="243"/>
    </row>
    <row r="133" spans="1:90" s="249" customFormat="1" ht="16.5" customHeight="1" x14ac:dyDescent="0.25">
      <c r="A133" s="1401"/>
      <c r="B133" s="1402"/>
      <c r="C133" s="1402"/>
      <c r="D133" s="1402"/>
      <c r="E133" s="1402"/>
      <c r="F133" s="1402"/>
      <c r="G133" s="1402"/>
      <c r="H133" s="1403"/>
      <c r="I133" s="1421"/>
      <c r="J133" s="1422"/>
      <c r="K133" s="264"/>
      <c r="L133" s="952"/>
      <c r="M133" s="264"/>
      <c r="N133" s="475" t="str">
        <f t="shared" si="65"/>
        <v xml:space="preserve"> </v>
      </c>
      <c r="O133" s="950"/>
      <c r="P133" s="1406"/>
      <c r="Q133" s="1405"/>
      <c r="R133" s="1404"/>
      <c r="S133" s="1405"/>
      <c r="T133" s="1346" t="str">
        <f t="shared" si="66"/>
        <v/>
      </c>
      <c r="U133" s="1347"/>
      <c r="V133" s="301"/>
      <c r="W133" s="301"/>
      <c r="X133" s="870"/>
      <c r="Y133" s="252"/>
      <c r="Z133" s="252"/>
      <c r="AA133" s="252"/>
      <c r="AB133" s="1256">
        <f t="shared" si="62"/>
        <v>0</v>
      </c>
      <c r="AC133" s="423">
        <f t="shared" si="53"/>
        <v>0</v>
      </c>
      <c r="AD133" s="322">
        <f t="shared" si="54"/>
        <v>0</v>
      </c>
      <c r="AE133" s="322">
        <f t="shared" si="55"/>
        <v>0</v>
      </c>
      <c r="AF133" s="269">
        <f t="shared" si="56"/>
        <v>0</v>
      </c>
      <c r="AG133" s="115">
        <f t="shared" si="63"/>
        <v>0</v>
      </c>
      <c r="AH133" s="115">
        <f t="shared" si="57"/>
        <v>0</v>
      </c>
      <c r="AJ133" s="1215"/>
      <c r="AK133" s="113"/>
      <c r="AL133" s="297"/>
      <c r="AM133" s="296"/>
      <c r="AN133" s="305"/>
      <c r="AO133" s="305"/>
      <c r="AP133" s="242"/>
      <c r="AQ133" s="242"/>
      <c r="AR133" s="242"/>
      <c r="AS133" s="242"/>
      <c r="AT133" s="242"/>
      <c r="AU133" s="242"/>
      <c r="AV133" s="305"/>
      <c r="AW133" s="305"/>
      <c r="AX133" s="305"/>
      <c r="AY133" s="305"/>
      <c r="AZ133" s="305"/>
      <c r="BA133" s="305"/>
      <c r="BB133" s="306"/>
      <c r="BC133" s="306"/>
      <c r="BD133" s="306"/>
      <c r="BE133" s="306"/>
      <c r="BF133" s="306"/>
      <c r="BG133" s="305"/>
      <c r="CK133" s="243"/>
      <c r="CL133" s="243"/>
    </row>
    <row r="134" spans="1:90" s="249" customFormat="1" ht="16.5" customHeight="1" x14ac:dyDescent="0.25">
      <c r="A134" s="1401"/>
      <c r="B134" s="1402"/>
      <c r="C134" s="1402"/>
      <c r="D134" s="1402"/>
      <c r="E134" s="1402"/>
      <c r="F134" s="1402"/>
      <c r="G134" s="1402"/>
      <c r="H134" s="1403"/>
      <c r="I134" s="1421"/>
      <c r="J134" s="1422"/>
      <c r="K134" s="264"/>
      <c r="L134" s="952"/>
      <c r="M134" s="264"/>
      <c r="N134" s="475" t="str">
        <f t="shared" si="65"/>
        <v xml:space="preserve"> </v>
      </c>
      <c r="O134" s="950"/>
      <c r="P134" s="1406"/>
      <c r="Q134" s="1405"/>
      <c r="R134" s="1404"/>
      <c r="S134" s="1405"/>
      <c r="T134" s="1346" t="str">
        <f t="shared" si="66"/>
        <v/>
      </c>
      <c r="U134" s="1347"/>
      <c r="V134" s="301"/>
      <c r="W134" s="301"/>
      <c r="X134" s="870"/>
      <c r="Y134" s="252"/>
      <c r="Z134" s="252"/>
      <c r="AA134" s="252"/>
      <c r="AB134" s="1256">
        <f t="shared" si="62"/>
        <v>0</v>
      </c>
      <c r="AC134" s="423">
        <f t="shared" si="53"/>
        <v>0</v>
      </c>
      <c r="AD134" s="322">
        <f t="shared" si="54"/>
        <v>0</v>
      </c>
      <c r="AE134" s="322">
        <f t="shared" si="55"/>
        <v>0</v>
      </c>
      <c r="AF134" s="269">
        <f t="shared" si="56"/>
        <v>0</v>
      </c>
      <c r="AG134" s="115">
        <f t="shared" si="63"/>
        <v>0</v>
      </c>
      <c r="AH134" s="115">
        <f t="shared" si="57"/>
        <v>0</v>
      </c>
      <c r="AJ134" s="1215"/>
      <c r="AK134" s="113"/>
      <c r="AL134" s="297"/>
      <c r="AM134" s="296"/>
      <c r="AN134" s="305"/>
      <c r="AO134" s="305"/>
      <c r="AP134" s="242"/>
      <c r="AQ134" s="242"/>
      <c r="AR134" s="242"/>
      <c r="AS134" s="242"/>
      <c r="AT134" s="242"/>
      <c r="AU134" s="242"/>
      <c r="AV134" s="305"/>
      <c r="AW134" s="305"/>
      <c r="AX134" s="305"/>
      <c r="AY134" s="305"/>
      <c r="AZ134" s="305"/>
      <c r="BA134" s="305"/>
      <c r="BB134" s="306"/>
      <c r="BC134" s="306"/>
      <c r="BD134" s="306"/>
      <c r="BE134" s="306"/>
      <c r="BF134" s="306"/>
      <c r="BG134" s="305"/>
      <c r="CK134" s="243"/>
      <c r="CL134" s="243"/>
    </row>
    <row r="135" spans="1:90" s="249" customFormat="1" ht="16.5" customHeight="1" x14ac:dyDescent="0.25">
      <c r="A135" s="1401"/>
      <c r="B135" s="1402"/>
      <c r="C135" s="1402"/>
      <c r="D135" s="1402"/>
      <c r="E135" s="1402"/>
      <c r="F135" s="1402"/>
      <c r="G135" s="1402"/>
      <c r="H135" s="1403"/>
      <c r="I135" s="1421"/>
      <c r="J135" s="1422"/>
      <c r="K135" s="264"/>
      <c r="L135" s="952"/>
      <c r="M135" s="264"/>
      <c r="N135" s="475" t="str">
        <f t="shared" si="65"/>
        <v xml:space="preserve"> </v>
      </c>
      <c r="O135" s="950"/>
      <c r="P135" s="1406"/>
      <c r="Q135" s="1405"/>
      <c r="R135" s="1404"/>
      <c r="S135" s="1405"/>
      <c r="T135" s="1346" t="str">
        <f t="shared" si="66"/>
        <v/>
      </c>
      <c r="U135" s="1347"/>
      <c r="V135" s="301"/>
      <c r="W135" s="301"/>
      <c r="X135" s="870"/>
      <c r="Y135" s="252"/>
      <c r="Z135" s="252"/>
      <c r="AA135" s="252"/>
      <c r="AB135" s="1256">
        <f t="shared" si="62"/>
        <v>0</v>
      </c>
      <c r="AC135" s="423">
        <f t="shared" si="53"/>
        <v>0</v>
      </c>
      <c r="AD135" s="322">
        <f t="shared" si="54"/>
        <v>0</v>
      </c>
      <c r="AE135" s="322">
        <f t="shared" si="55"/>
        <v>0</v>
      </c>
      <c r="AF135" s="269">
        <f t="shared" si="56"/>
        <v>0</v>
      </c>
      <c r="AG135" s="115">
        <f t="shared" si="63"/>
        <v>0</v>
      </c>
      <c r="AH135" s="115">
        <f t="shared" si="57"/>
        <v>0</v>
      </c>
      <c r="AJ135" s="1215"/>
      <c r="AK135" s="113"/>
      <c r="AL135" s="297"/>
      <c r="AM135" s="296"/>
      <c r="AN135" s="305"/>
      <c r="AO135" s="305"/>
      <c r="AP135" s="242"/>
      <c r="AQ135" s="242"/>
      <c r="AR135" s="242"/>
      <c r="AS135" s="242"/>
      <c r="AT135" s="242"/>
      <c r="AU135" s="242"/>
      <c r="AV135" s="305"/>
      <c r="AW135" s="305"/>
      <c r="AX135" s="305"/>
      <c r="AY135" s="305"/>
      <c r="AZ135" s="305"/>
      <c r="BA135" s="305"/>
      <c r="BB135" s="306"/>
      <c r="BC135" s="306"/>
      <c r="BD135" s="306"/>
      <c r="BE135" s="306"/>
      <c r="BF135" s="306"/>
      <c r="BG135" s="305"/>
      <c r="CK135" s="243"/>
      <c r="CL135" s="243"/>
    </row>
    <row r="136" spans="1:90" s="249" customFormat="1" ht="16.5" customHeight="1" x14ac:dyDescent="0.25">
      <c r="A136" s="1401"/>
      <c r="B136" s="1402"/>
      <c r="C136" s="1402"/>
      <c r="D136" s="1402"/>
      <c r="E136" s="1402"/>
      <c r="F136" s="1402"/>
      <c r="G136" s="1402"/>
      <c r="H136" s="1403"/>
      <c r="I136" s="1421"/>
      <c r="J136" s="1422"/>
      <c r="K136" s="264"/>
      <c r="L136" s="952"/>
      <c r="M136" s="264"/>
      <c r="N136" s="475" t="str">
        <f t="shared" si="65"/>
        <v xml:space="preserve"> </v>
      </c>
      <c r="O136" s="950"/>
      <c r="P136" s="1406"/>
      <c r="Q136" s="1405"/>
      <c r="R136" s="1404"/>
      <c r="S136" s="1405"/>
      <c r="T136" s="1346" t="str">
        <f t="shared" si="66"/>
        <v/>
      </c>
      <c r="U136" s="1347"/>
      <c r="V136" s="301"/>
      <c r="W136" s="301"/>
      <c r="X136" s="870"/>
      <c r="Y136" s="252"/>
      <c r="Z136" s="252"/>
      <c r="AA136" s="252"/>
      <c r="AB136" s="1256">
        <f t="shared" si="62"/>
        <v>0</v>
      </c>
      <c r="AC136" s="423">
        <f t="shared" si="53"/>
        <v>0</v>
      </c>
      <c r="AD136" s="322">
        <f t="shared" si="54"/>
        <v>0</v>
      </c>
      <c r="AE136" s="322">
        <f t="shared" si="55"/>
        <v>0</v>
      </c>
      <c r="AF136" s="269">
        <f t="shared" si="56"/>
        <v>0</v>
      </c>
      <c r="AG136" s="115">
        <f t="shared" si="63"/>
        <v>0</v>
      </c>
      <c r="AH136" s="115">
        <f t="shared" si="57"/>
        <v>0</v>
      </c>
      <c r="AJ136" s="1215"/>
      <c r="AK136" s="113"/>
      <c r="AL136" s="297"/>
      <c r="AM136" s="296"/>
      <c r="AN136" s="305"/>
      <c r="AO136" s="305"/>
      <c r="AP136" s="242"/>
      <c r="AQ136" s="242"/>
      <c r="AR136" s="242"/>
      <c r="AS136" s="242"/>
      <c r="AT136" s="242"/>
      <c r="AU136" s="242"/>
      <c r="AV136" s="305"/>
      <c r="AW136" s="305"/>
      <c r="AX136" s="305"/>
      <c r="AY136" s="305"/>
      <c r="AZ136" s="305"/>
      <c r="BA136" s="305"/>
      <c r="BB136" s="306"/>
      <c r="BC136" s="306"/>
      <c r="BD136" s="306"/>
      <c r="BE136" s="306"/>
      <c r="BF136" s="306"/>
      <c r="BG136" s="305"/>
      <c r="CK136" s="243"/>
      <c r="CL136" s="243"/>
    </row>
    <row r="137" spans="1:90" ht="16.5" customHeight="1" x14ac:dyDescent="0.25">
      <c r="A137" s="1401"/>
      <c r="B137" s="1402"/>
      <c r="C137" s="1402"/>
      <c r="D137" s="1402"/>
      <c r="E137" s="1402"/>
      <c r="F137" s="1402"/>
      <c r="G137" s="1402"/>
      <c r="H137" s="1403"/>
      <c r="I137" s="1421"/>
      <c r="J137" s="1422"/>
      <c r="K137" s="264"/>
      <c r="L137" s="952"/>
      <c r="M137" s="264"/>
      <c r="N137" s="475" t="str">
        <f t="shared" si="65"/>
        <v xml:space="preserve"> </v>
      </c>
      <c r="O137" s="950"/>
      <c r="P137" s="1406"/>
      <c r="Q137" s="1405"/>
      <c r="R137" s="1404"/>
      <c r="S137" s="1405"/>
      <c r="T137" s="1346" t="str">
        <f t="shared" si="66"/>
        <v/>
      </c>
      <c r="U137" s="1347"/>
      <c r="V137" s="301"/>
      <c r="W137" s="301"/>
      <c r="X137" s="870"/>
      <c r="Y137" s="96"/>
      <c r="Z137" s="252"/>
      <c r="AA137" s="252"/>
      <c r="AB137" s="1256">
        <f t="shared" si="62"/>
        <v>0</v>
      </c>
      <c r="AC137" s="423">
        <f t="shared" si="53"/>
        <v>0</v>
      </c>
      <c r="AD137" s="322">
        <f t="shared" si="54"/>
        <v>0</v>
      </c>
      <c r="AE137" s="322">
        <f t="shared" si="55"/>
        <v>0</v>
      </c>
      <c r="AF137" s="269">
        <f t="shared" si="56"/>
        <v>0</v>
      </c>
      <c r="AG137" s="115">
        <f t="shared" si="63"/>
        <v>0</v>
      </c>
      <c r="AH137" s="115">
        <f t="shared" si="57"/>
        <v>0</v>
      </c>
      <c r="AJ137" s="1215"/>
      <c r="AK137" s="113"/>
      <c r="AL137" s="130"/>
      <c r="AM137" s="131"/>
      <c r="AN137" s="122"/>
      <c r="AO137" s="122"/>
      <c r="AP137" s="106"/>
      <c r="AQ137" s="106"/>
      <c r="AR137" s="106"/>
      <c r="AS137" s="106"/>
      <c r="AT137" s="106"/>
      <c r="AU137" s="106"/>
      <c r="AV137" s="122"/>
      <c r="AW137" s="122"/>
      <c r="AY137" s="122"/>
      <c r="AZ137" s="122"/>
      <c r="BA137" s="122"/>
      <c r="BB137" s="121"/>
      <c r="BC137" s="121"/>
      <c r="BD137" s="121"/>
      <c r="BE137" s="121"/>
      <c r="BF137" s="121"/>
      <c r="BG137" s="122"/>
      <c r="BH137" s="4"/>
      <c r="BI137" s="4"/>
    </row>
    <row r="138" spans="1:90" ht="16.5" customHeight="1" x14ac:dyDescent="0.25">
      <c r="A138" s="1401"/>
      <c r="B138" s="1402"/>
      <c r="C138" s="1402"/>
      <c r="D138" s="1402"/>
      <c r="E138" s="1402"/>
      <c r="F138" s="1402"/>
      <c r="G138" s="1402"/>
      <c r="H138" s="1403"/>
      <c r="I138" s="1421"/>
      <c r="J138" s="1422"/>
      <c r="K138" s="264"/>
      <c r="L138" s="952"/>
      <c r="M138" s="264"/>
      <c r="N138" s="475" t="str">
        <f t="shared" si="65"/>
        <v xml:space="preserve"> </v>
      </c>
      <c r="O138" s="950"/>
      <c r="P138" s="1406"/>
      <c r="Q138" s="1405"/>
      <c r="R138" s="1404"/>
      <c r="S138" s="1405"/>
      <c r="T138" s="1346" t="str">
        <f t="shared" si="64"/>
        <v/>
      </c>
      <c r="U138" s="1347"/>
      <c r="V138" s="301"/>
      <c r="W138" s="301"/>
      <c r="X138" s="301"/>
      <c r="Y138" s="96"/>
      <c r="Z138" s="252"/>
      <c r="AA138" s="252"/>
      <c r="AB138" s="1256">
        <f t="shared" si="62"/>
        <v>0</v>
      </c>
      <c r="AC138" s="423">
        <f t="shared" si="53"/>
        <v>0</v>
      </c>
      <c r="AD138" s="322">
        <f t="shared" si="54"/>
        <v>0</v>
      </c>
      <c r="AE138" s="322">
        <f t="shared" si="55"/>
        <v>0</v>
      </c>
      <c r="AF138" s="269">
        <f t="shared" si="56"/>
        <v>0</v>
      </c>
      <c r="AG138" s="115">
        <f t="shared" si="63"/>
        <v>0</v>
      </c>
      <c r="AH138" s="115">
        <f t="shared" si="57"/>
        <v>0</v>
      </c>
      <c r="AJ138" s="1215"/>
      <c r="AK138" s="113"/>
      <c r="AL138" s="130"/>
      <c r="AM138" s="131"/>
      <c r="AN138" s="122"/>
      <c r="AO138" s="122"/>
      <c r="AP138" s="106"/>
      <c r="AQ138" s="106"/>
      <c r="AR138" s="106"/>
      <c r="AS138" s="106"/>
      <c r="AT138" s="106"/>
      <c r="AU138" s="106"/>
      <c r="AV138" s="122"/>
      <c r="AW138" s="122"/>
      <c r="AY138" s="122"/>
      <c r="AZ138" s="122"/>
      <c r="BA138" s="122"/>
      <c r="BB138" s="121"/>
      <c r="BC138" s="121"/>
      <c r="BD138" s="121"/>
      <c r="BE138" s="121"/>
      <c r="BF138" s="121"/>
      <c r="BG138" s="122"/>
      <c r="BH138" s="4"/>
      <c r="BI138" s="4"/>
    </row>
    <row r="139" spans="1:90" ht="16.5" customHeight="1" x14ac:dyDescent="0.25">
      <c r="A139" s="1401"/>
      <c r="B139" s="1402"/>
      <c r="C139" s="1402"/>
      <c r="D139" s="1402"/>
      <c r="E139" s="1402"/>
      <c r="F139" s="1402"/>
      <c r="G139" s="1402"/>
      <c r="H139" s="1403"/>
      <c r="I139" s="1421"/>
      <c r="J139" s="1422"/>
      <c r="K139" s="265"/>
      <c r="L139" s="952"/>
      <c r="M139" s="265"/>
      <c r="N139" s="475" t="str">
        <f t="shared" si="65"/>
        <v xml:space="preserve"> </v>
      </c>
      <c r="O139" s="950"/>
      <c r="P139" s="1561"/>
      <c r="Q139" s="1514"/>
      <c r="R139" s="1514"/>
      <c r="S139" s="1514"/>
      <c r="T139" s="1346" t="str">
        <f t="shared" si="64"/>
        <v/>
      </c>
      <c r="U139" s="1347"/>
      <c r="V139" s="301"/>
      <c r="W139" s="301"/>
      <c r="X139" s="301"/>
      <c r="Y139" s="96"/>
      <c r="Z139" s="252"/>
      <c r="AA139" s="252"/>
      <c r="AB139" s="1256">
        <f t="shared" si="62"/>
        <v>0</v>
      </c>
      <c r="AC139" s="423">
        <f t="shared" si="53"/>
        <v>0</v>
      </c>
      <c r="AD139" s="322">
        <f t="shared" si="54"/>
        <v>0</v>
      </c>
      <c r="AE139" s="322">
        <f t="shared" si="55"/>
        <v>0</v>
      </c>
      <c r="AF139" s="269">
        <f t="shared" si="56"/>
        <v>0</v>
      </c>
      <c r="AG139" s="115">
        <f t="shared" si="63"/>
        <v>0</v>
      </c>
      <c r="AH139" s="115">
        <f t="shared" si="57"/>
        <v>0</v>
      </c>
      <c r="AJ139" s="1215"/>
      <c r="AK139" s="113"/>
      <c r="AL139" s="130"/>
      <c r="AM139" s="131"/>
      <c r="AN139" s="122"/>
      <c r="AO139" s="122"/>
      <c r="AP139" s="106"/>
      <c r="AQ139" s="106"/>
      <c r="AR139" s="106"/>
      <c r="AS139" s="106"/>
      <c r="AT139" s="106"/>
      <c r="AU139" s="106"/>
      <c r="AV139" s="122"/>
      <c r="AW139" s="122"/>
      <c r="AY139" s="122"/>
      <c r="AZ139" s="122"/>
      <c r="BA139" s="122"/>
      <c r="BB139" s="121"/>
      <c r="BC139" s="121"/>
      <c r="BD139" s="121"/>
      <c r="BE139" s="121"/>
      <c r="BF139" s="121"/>
      <c r="BG139" s="122"/>
      <c r="BH139" s="4"/>
      <c r="BI139" s="4"/>
    </row>
    <row r="140" spans="1:90" s="204" customFormat="1" ht="16.5" customHeight="1" x14ac:dyDescent="0.25">
      <c r="A140" s="1501"/>
      <c r="B140" s="1310"/>
      <c r="C140" s="1310"/>
      <c r="D140" s="1310"/>
      <c r="E140" s="1310"/>
      <c r="F140" s="1310"/>
      <c r="G140" s="1310"/>
      <c r="H140" s="1311"/>
      <c r="I140" s="1478"/>
      <c r="J140" s="1479"/>
      <c r="K140" s="959"/>
      <c r="L140" s="960"/>
      <c r="M140" s="959"/>
      <c r="N140" s="961" t="str">
        <f t="shared" si="65"/>
        <v xml:space="preserve"> </v>
      </c>
      <c r="O140" s="954"/>
      <c r="P140" s="1508"/>
      <c r="Q140" s="1503"/>
      <c r="R140" s="1502"/>
      <c r="S140" s="1503"/>
      <c r="T140" s="1506" t="str">
        <f t="shared" si="64"/>
        <v/>
      </c>
      <c r="U140" s="1507"/>
      <c r="V140" s="900"/>
      <c r="W140" s="900"/>
      <c r="X140" s="900"/>
      <c r="Y140" s="901"/>
      <c r="Z140" s="901"/>
      <c r="AA140" s="901"/>
      <c r="AB140" s="1256">
        <f t="shared" si="62"/>
        <v>0</v>
      </c>
      <c r="AC140" s="902">
        <f t="shared" si="53"/>
        <v>0</v>
      </c>
      <c r="AD140" s="903">
        <f t="shared" si="54"/>
        <v>0</v>
      </c>
      <c r="AE140" s="903">
        <f t="shared" si="55"/>
        <v>0</v>
      </c>
      <c r="AF140" s="904">
        <f t="shared" si="56"/>
        <v>0</v>
      </c>
      <c r="AG140" s="905">
        <f t="shared" si="63"/>
        <v>0</v>
      </c>
      <c r="AH140" s="905">
        <f t="shared" si="57"/>
        <v>0</v>
      </c>
      <c r="AI140" s="906"/>
      <c r="AJ140" s="1215"/>
      <c r="AK140" s="907"/>
      <c r="AL140" s="908"/>
      <c r="AM140" s="909"/>
      <c r="AN140" s="910"/>
      <c r="AO140" s="910"/>
      <c r="AP140" s="911"/>
      <c r="AQ140" s="911"/>
      <c r="AR140" s="911"/>
      <c r="AS140" s="911"/>
      <c r="AT140" s="911"/>
      <c r="AU140" s="911"/>
      <c r="AV140" s="910"/>
      <c r="AW140" s="910"/>
      <c r="AX140" s="910"/>
      <c r="AY140" s="910"/>
      <c r="AZ140" s="910"/>
      <c r="BA140" s="910"/>
      <c r="BB140" s="912"/>
      <c r="BC140" s="912"/>
      <c r="BD140" s="912"/>
      <c r="BE140" s="912"/>
      <c r="BF140" s="912"/>
      <c r="BG140" s="910"/>
      <c r="CK140" s="942"/>
      <c r="CL140" s="942"/>
    </row>
    <row r="141" spans="1:90" s="204" customFormat="1" ht="16.5" customHeight="1" x14ac:dyDescent="0.25">
      <c r="A141" s="1509"/>
      <c r="B141" s="1510"/>
      <c r="C141" s="1510"/>
      <c r="D141" s="1510"/>
      <c r="E141" s="1510"/>
      <c r="F141" s="1510"/>
      <c r="G141" s="1510"/>
      <c r="H141" s="1511"/>
      <c r="I141" s="1471"/>
      <c r="J141" s="1472"/>
      <c r="K141" s="955"/>
      <c r="L141" s="956"/>
      <c r="M141" s="955"/>
      <c r="N141" s="957" t="str">
        <f t="shared" ref="N141:N143" si="67">IF(O141=""," ",(O141/L141)*100)</f>
        <v xml:space="preserve"> </v>
      </c>
      <c r="O141" s="958"/>
      <c r="P141" s="1516"/>
      <c r="Q141" s="1517"/>
      <c r="R141" s="1559"/>
      <c r="S141" s="1517"/>
      <c r="T141" s="1504" t="str">
        <f t="shared" ref="T141:T143" si="68">IF(R141="","",R141*2.291)</f>
        <v/>
      </c>
      <c r="U141" s="1505"/>
      <c r="V141" s="913"/>
      <c r="W141" s="895"/>
      <c r="X141" s="895"/>
      <c r="Y141" s="901"/>
      <c r="Z141" s="901"/>
      <c r="AA141" s="901"/>
      <c r="AB141" s="1256">
        <f t="shared" si="62"/>
        <v>0</v>
      </c>
      <c r="AC141" s="902">
        <f t="shared" si="53"/>
        <v>0</v>
      </c>
      <c r="AD141" s="903">
        <f t="shared" si="54"/>
        <v>0</v>
      </c>
      <c r="AE141" s="903">
        <f t="shared" si="55"/>
        <v>0</v>
      </c>
      <c r="AF141" s="904">
        <f t="shared" si="56"/>
        <v>0</v>
      </c>
      <c r="AG141" s="905">
        <f t="shared" ref="AG141:AG143" si="69">IF(AD141=0,0,AD141*P141)</f>
        <v>0</v>
      </c>
      <c r="AH141" s="905">
        <f t="shared" ref="AH141:AH143" si="70">IF(AD141=0,0,AD141*T141)</f>
        <v>0</v>
      </c>
      <c r="AI141" s="906"/>
      <c r="AJ141" s="1215"/>
      <c r="AK141" s="914"/>
      <c r="AL141" s="915"/>
      <c r="AM141" s="908"/>
      <c r="AN141" s="909"/>
      <c r="AO141" s="910"/>
      <c r="AP141" s="910"/>
      <c r="AQ141" s="911"/>
      <c r="AR141" s="911"/>
      <c r="AS141" s="911"/>
      <c r="AT141" s="911"/>
      <c r="AU141" s="911"/>
      <c r="AV141" s="911"/>
      <c r="AW141" s="910"/>
      <c r="AX141" s="910"/>
      <c r="AY141" s="910"/>
      <c r="AZ141" s="910"/>
      <c r="BA141" s="910"/>
      <c r="BB141" s="910"/>
      <c r="BC141" s="912"/>
      <c r="BD141" s="912"/>
      <c r="BE141" s="912"/>
      <c r="BF141" s="912"/>
      <c r="BG141" s="912"/>
      <c r="BH141" s="910"/>
      <c r="CK141" s="942"/>
      <c r="CL141" s="942"/>
    </row>
    <row r="142" spans="1:90" s="204" customFormat="1" ht="17.45" customHeight="1" x14ac:dyDescent="0.25">
      <c r="A142" s="1501"/>
      <c r="B142" s="1310"/>
      <c r="C142" s="1310"/>
      <c r="D142" s="1310"/>
      <c r="E142" s="1310"/>
      <c r="F142" s="1310"/>
      <c r="G142" s="1310"/>
      <c r="H142" s="1311"/>
      <c r="I142" s="1478"/>
      <c r="J142" s="1479"/>
      <c r="K142" s="896"/>
      <c r="L142" s="897"/>
      <c r="M142" s="896"/>
      <c r="N142" s="898" t="str">
        <f t="shared" si="67"/>
        <v xml:space="preserve"> </v>
      </c>
      <c r="O142" s="899"/>
      <c r="P142" s="1508"/>
      <c r="Q142" s="1503"/>
      <c r="R142" s="1502"/>
      <c r="S142" s="1503"/>
      <c r="T142" s="1506" t="str">
        <f t="shared" si="68"/>
        <v/>
      </c>
      <c r="U142" s="1507"/>
      <c r="V142" s="913"/>
      <c r="W142" s="895"/>
      <c r="X142" s="895"/>
      <c r="Y142" s="916"/>
      <c r="Z142" s="916"/>
      <c r="AA142" s="916"/>
      <c r="AB142" s="1256">
        <f t="shared" si="62"/>
        <v>0</v>
      </c>
      <c r="AC142" s="902">
        <f t="shared" si="53"/>
        <v>0</v>
      </c>
      <c r="AD142" s="903">
        <f t="shared" si="54"/>
        <v>0</v>
      </c>
      <c r="AE142" s="903">
        <f t="shared" si="55"/>
        <v>0</v>
      </c>
      <c r="AF142" s="904">
        <f t="shared" si="56"/>
        <v>0</v>
      </c>
      <c r="AG142" s="905">
        <f t="shared" si="69"/>
        <v>0</v>
      </c>
      <c r="AH142" s="905">
        <f t="shared" si="70"/>
        <v>0</v>
      </c>
      <c r="AI142" s="906"/>
      <c r="AJ142" s="1215"/>
      <c r="AK142" s="903"/>
      <c r="AL142" s="917"/>
      <c r="AM142" s="917"/>
      <c r="AN142" s="917"/>
      <c r="AO142" s="917"/>
      <c r="AP142" s="917"/>
      <c r="AQ142" s="917"/>
      <c r="AR142" s="917"/>
      <c r="AS142" s="918"/>
      <c r="AT142" s="918"/>
      <c r="AU142" s="918"/>
      <c r="AV142" s="918"/>
      <c r="AW142" s="919"/>
      <c r="AX142" s="917"/>
      <c r="AY142" s="917"/>
      <c r="AZ142" s="917"/>
      <c r="BA142" s="917"/>
      <c r="BB142" s="917"/>
      <c r="BC142" s="917"/>
      <c r="BD142" s="917"/>
      <c r="BE142" s="917"/>
      <c r="BF142" s="917"/>
      <c r="BG142" s="917"/>
      <c r="BH142" s="917"/>
      <c r="BI142" s="917"/>
      <c r="CK142" s="942"/>
      <c r="CL142" s="942"/>
    </row>
    <row r="143" spans="1:90" s="204" customFormat="1" ht="18.600000000000001" customHeight="1" thickBot="1" x14ac:dyDescent="0.3">
      <c r="A143" s="1564"/>
      <c r="B143" s="1379"/>
      <c r="C143" s="1379"/>
      <c r="D143" s="1379"/>
      <c r="E143" s="1379"/>
      <c r="F143" s="1379"/>
      <c r="G143" s="1379"/>
      <c r="H143" s="1380"/>
      <c r="I143" s="1512"/>
      <c r="J143" s="1513"/>
      <c r="K143" s="920"/>
      <c r="L143" s="921"/>
      <c r="M143" s="920"/>
      <c r="N143" s="922" t="str">
        <f t="shared" si="67"/>
        <v xml:space="preserve"> </v>
      </c>
      <c r="O143" s="949"/>
      <c r="P143" s="1528"/>
      <c r="Q143" s="1529"/>
      <c r="R143" s="1560"/>
      <c r="S143" s="1529"/>
      <c r="T143" s="1562" t="str">
        <f t="shared" si="68"/>
        <v/>
      </c>
      <c r="U143" s="1563"/>
      <c r="V143" s="913"/>
      <c r="W143" s="895"/>
      <c r="X143" s="895"/>
      <c r="Y143" s="916"/>
      <c r="Z143" s="916"/>
      <c r="AA143" s="916"/>
      <c r="AB143" s="1256">
        <f t="shared" si="62"/>
        <v>0</v>
      </c>
      <c r="AC143" s="902">
        <f t="shared" si="53"/>
        <v>0</v>
      </c>
      <c r="AD143" s="903">
        <f t="shared" si="54"/>
        <v>0</v>
      </c>
      <c r="AE143" s="903">
        <f t="shared" si="55"/>
        <v>0</v>
      </c>
      <c r="AF143" s="904">
        <f t="shared" si="56"/>
        <v>0</v>
      </c>
      <c r="AG143" s="905">
        <f t="shared" si="69"/>
        <v>0</v>
      </c>
      <c r="AH143" s="905">
        <f t="shared" si="70"/>
        <v>0</v>
      </c>
      <c r="AI143" s="903"/>
      <c r="AJ143" s="1215"/>
      <c r="AK143" s="917"/>
      <c r="AL143" s="917"/>
      <c r="AM143" s="917"/>
      <c r="AN143" s="917"/>
      <c r="AO143" s="917"/>
      <c r="AP143" s="917"/>
      <c r="AQ143" s="917"/>
      <c r="AR143" s="917"/>
      <c r="AS143" s="918"/>
      <c r="AT143" s="918"/>
      <c r="AU143" s="918"/>
      <c r="AV143" s="918"/>
      <c r="AW143" s="918"/>
      <c r="AX143" s="919"/>
      <c r="AY143" s="917"/>
      <c r="AZ143" s="917"/>
      <c r="BA143" s="917"/>
      <c r="BB143" s="917"/>
      <c r="BC143" s="917"/>
      <c r="BD143" s="917"/>
      <c r="BE143" s="917"/>
      <c r="BF143" s="917"/>
      <c r="BG143" s="917"/>
      <c r="BH143" s="917"/>
      <c r="BI143" s="917"/>
      <c r="CK143" s="942"/>
      <c r="CL143" s="942"/>
    </row>
    <row r="144" spans="1:90" x14ac:dyDescent="0.25">
      <c r="A144" s="1515" t="s">
        <v>662</v>
      </c>
      <c r="B144" s="1515"/>
      <c r="C144" s="1515"/>
      <c r="D144" s="1515"/>
      <c r="E144" s="1515"/>
      <c r="F144" s="1515"/>
      <c r="G144" s="1515"/>
      <c r="H144" s="1515"/>
      <c r="I144" s="254"/>
      <c r="J144" s="254"/>
      <c r="K144" s="871"/>
      <c r="L144" s="320"/>
      <c r="M144" s="320"/>
      <c r="N144" s="320"/>
      <c r="O144" s="322"/>
      <c r="P144" s="255"/>
      <c r="Q144" s="252"/>
      <c r="R144" s="252"/>
      <c r="S144" s="252"/>
      <c r="T144" s="252"/>
      <c r="U144" s="17"/>
      <c r="V144" s="17"/>
      <c r="W144" s="245"/>
      <c r="X144" s="17"/>
      <c r="Y144" s="17"/>
      <c r="Z144" s="245"/>
      <c r="AA144" s="245"/>
      <c r="AB144" s="1279">
        <f>SUM(AB114:AB143)</f>
        <v>0</v>
      </c>
      <c r="AC144" s="240">
        <f>SUM(AC114:AC143)</f>
        <v>0</v>
      </c>
      <c r="AD144" s="240">
        <f>SUM(AD114:AD143)</f>
        <v>0</v>
      </c>
      <c r="AE144" s="240" t="e">
        <f>SUMPRODUCT(AD114:AD143,AE114:AE143)/AD144</f>
        <v>#DIV/0!</v>
      </c>
      <c r="AF144" s="322" t="e">
        <f>SUMPRODUCT(AD114:AD143,AF114:AF143)/AD144</f>
        <v>#DIV/0!</v>
      </c>
      <c r="AG144" s="240">
        <f>SUM(AG114:AG143)</f>
        <v>0</v>
      </c>
      <c r="AH144" s="240">
        <f>SUM(AH114:AH143)</f>
        <v>0</v>
      </c>
      <c r="AI144" s="322" t="s">
        <v>304</v>
      </c>
      <c r="AK144" s="134"/>
      <c r="AL144" s="134"/>
      <c r="AM144" s="134"/>
      <c r="AN144" s="134"/>
      <c r="AO144" s="134"/>
      <c r="AP144" s="134"/>
      <c r="AQ144" s="134"/>
      <c r="AR144" s="134"/>
      <c r="AS144" s="135"/>
      <c r="AT144" s="135"/>
      <c r="AU144" s="135"/>
      <c r="AV144" s="135"/>
      <c r="AW144" s="135"/>
      <c r="AX144" s="136"/>
      <c r="AY144" s="134"/>
      <c r="AZ144" s="134"/>
      <c r="BA144" s="134"/>
      <c r="BB144" s="134"/>
      <c r="BC144" s="134"/>
      <c r="BD144" s="134"/>
      <c r="BE144" s="134"/>
      <c r="BF144" s="134"/>
      <c r="BG144" s="134"/>
      <c r="BH144" s="134"/>
      <c r="BI144" s="134"/>
    </row>
    <row r="145" spans="1:61" x14ac:dyDescent="0.25">
      <c r="A145" s="1500"/>
      <c r="B145" s="1500"/>
      <c r="C145" s="1500"/>
      <c r="D145" s="1500"/>
      <c r="E145" s="1500"/>
      <c r="F145" s="1500"/>
      <c r="G145" s="1500"/>
      <c r="H145" s="1500"/>
      <c r="I145" s="1500"/>
      <c r="J145" s="1500"/>
      <c r="K145" s="1500"/>
      <c r="L145" s="1500"/>
      <c r="M145" s="1500"/>
      <c r="N145" s="1500"/>
      <c r="O145" s="1500"/>
      <c r="P145" s="1500"/>
      <c r="Q145" s="1500"/>
      <c r="R145" s="1500"/>
      <c r="S145" s="1500"/>
      <c r="T145" s="1500"/>
      <c r="U145" s="17"/>
      <c r="V145" s="17"/>
      <c r="W145" s="245"/>
      <c r="X145" s="17"/>
      <c r="Y145" s="17"/>
      <c r="Z145" s="245"/>
      <c r="AA145" s="245"/>
      <c r="AB145" s="17"/>
      <c r="AC145" s="17"/>
      <c r="AD145" s="240"/>
      <c r="AF145" s="240" t="e">
        <f>+AF144/AE144*88</f>
        <v>#DIV/0!</v>
      </c>
      <c r="AG145" s="240"/>
      <c r="AH145" s="240"/>
      <c r="AI145" s="240" t="s">
        <v>311</v>
      </c>
      <c r="AJ145" s="240"/>
      <c r="AK145" s="134"/>
      <c r="AL145" s="134"/>
      <c r="AM145" s="134"/>
      <c r="AN145" s="134"/>
      <c r="AO145" s="134"/>
      <c r="AP145" s="134"/>
      <c r="AQ145" s="134"/>
      <c r="AR145" s="134"/>
      <c r="AS145" s="135"/>
      <c r="AT145" s="135"/>
      <c r="AU145" s="135"/>
      <c r="AV145" s="135"/>
      <c r="AW145" s="135"/>
      <c r="AX145" s="136"/>
      <c r="AY145" s="134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</row>
    <row r="146" spans="1:61" x14ac:dyDescent="0.25">
      <c r="AD146" s="240"/>
      <c r="AE146" s="240"/>
      <c r="AF146" s="322"/>
      <c r="AG146" s="322"/>
      <c r="AH146" s="322"/>
      <c r="AI146" s="322"/>
      <c r="AJ146" s="322"/>
    </row>
    <row r="147" spans="1:61" x14ac:dyDescent="0.25">
      <c r="AD147" s="240"/>
      <c r="AE147" s="240"/>
      <c r="AF147" s="322"/>
      <c r="AG147" s="322"/>
      <c r="AH147" s="322"/>
      <c r="AI147" s="322"/>
      <c r="AJ147" s="322"/>
    </row>
    <row r="148" spans="1:61" x14ac:dyDescent="0.25">
      <c r="A148" s="17"/>
      <c r="B148" s="17"/>
      <c r="C148" s="17"/>
      <c r="D148" s="17"/>
      <c r="E148" s="17"/>
      <c r="F148" s="17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X148" s="4" t="s">
        <v>63</v>
      </c>
      <c r="AD148" s="240"/>
      <c r="AE148" s="240"/>
      <c r="AF148" s="322"/>
      <c r="AG148" s="322"/>
      <c r="AH148" s="322"/>
      <c r="AI148" s="322"/>
      <c r="AJ148" s="322"/>
    </row>
    <row r="149" spans="1:61" x14ac:dyDescent="0.25">
      <c r="A149" s="17"/>
      <c r="B149" s="17"/>
      <c r="C149" s="17"/>
      <c r="D149" s="17"/>
      <c r="E149" s="17"/>
      <c r="F149" s="17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AD149" s="240"/>
      <c r="AE149" s="240"/>
      <c r="AF149" s="322"/>
      <c r="AG149" s="322"/>
      <c r="AH149" s="322"/>
      <c r="AI149" s="322"/>
      <c r="AJ149" s="322"/>
    </row>
    <row r="150" spans="1:61" x14ac:dyDescent="0.25">
      <c r="A150" s="17"/>
      <c r="B150" s="17"/>
      <c r="C150" s="17"/>
      <c r="D150" s="17"/>
      <c r="E150" s="17"/>
      <c r="F150" s="17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AD150" s="240"/>
      <c r="AE150" s="240"/>
      <c r="AF150" s="322"/>
      <c r="AG150" s="322"/>
      <c r="AH150" s="322"/>
      <c r="AI150" s="322"/>
      <c r="AJ150" s="322"/>
    </row>
    <row r="151" spans="1:61" x14ac:dyDescent="0.25">
      <c r="A151" s="17"/>
      <c r="B151" s="17"/>
      <c r="C151" s="17"/>
      <c r="D151" s="17"/>
      <c r="E151" s="17"/>
      <c r="F151" s="17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AD151" s="240"/>
      <c r="AE151" s="240"/>
      <c r="AF151" s="322"/>
      <c r="AG151" s="322"/>
      <c r="AH151" s="322"/>
      <c r="AI151" s="322"/>
      <c r="AJ151" s="322"/>
    </row>
    <row r="152" spans="1:61" x14ac:dyDescent="0.25">
      <c r="A152" s="17"/>
      <c r="B152" s="17"/>
      <c r="C152" s="17"/>
      <c r="D152" s="17"/>
      <c r="E152" s="17"/>
      <c r="F152" s="17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AD152" s="240"/>
      <c r="AE152" s="240"/>
      <c r="AF152" s="322"/>
      <c r="AG152" s="322"/>
      <c r="AH152" s="322"/>
      <c r="AI152" s="322"/>
      <c r="AJ152" s="322"/>
    </row>
    <row r="153" spans="1:61" x14ac:dyDescent="0.25">
      <c r="A153" s="17"/>
      <c r="B153" s="17"/>
      <c r="C153" s="17"/>
      <c r="D153" s="17"/>
      <c r="E153" s="17"/>
      <c r="F153" s="17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AD153" s="240"/>
      <c r="AE153" s="240"/>
      <c r="AF153" s="322"/>
      <c r="AG153" s="322"/>
      <c r="AH153" s="322"/>
      <c r="AI153" s="322"/>
      <c r="AJ153" s="322"/>
    </row>
    <row r="154" spans="1:61" x14ac:dyDescent="0.25">
      <c r="A154" s="17"/>
      <c r="B154" s="17"/>
      <c r="C154" s="17"/>
      <c r="D154" s="17"/>
      <c r="E154" s="17"/>
      <c r="F154" s="17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AD154" s="240"/>
      <c r="AE154" s="240"/>
      <c r="AF154" s="322"/>
      <c r="AG154" s="322"/>
      <c r="AH154" s="322"/>
      <c r="AI154" s="322"/>
      <c r="AJ154" s="322"/>
    </row>
    <row r="155" spans="1:61" x14ac:dyDescent="0.25">
      <c r="A155" s="17"/>
      <c r="B155" s="17"/>
      <c r="C155" s="17"/>
      <c r="D155" s="17"/>
      <c r="E155" s="17"/>
      <c r="F155" s="17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AD155" s="240"/>
      <c r="AE155" s="240"/>
      <c r="AF155" s="322"/>
      <c r="AG155" s="322"/>
      <c r="AH155" s="322"/>
      <c r="AI155" s="322"/>
      <c r="AJ155" s="322"/>
    </row>
    <row r="156" spans="1:61" x14ac:dyDescent="0.25">
      <c r="AD156" s="240"/>
      <c r="AE156" s="240"/>
      <c r="AF156" s="322"/>
      <c r="AG156" s="322"/>
      <c r="AH156" s="322"/>
      <c r="AI156" s="322"/>
      <c r="AJ156" s="322"/>
    </row>
    <row r="157" spans="1:61" x14ac:dyDescent="0.25">
      <c r="AD157" s="240"/>
      <c r="AE157" s="240"/>
      <c r="AF157" s="322"/>
      <c r="AG157" s="322"/>
      <c r="AH157" s="322"/>
      <c r="AI157" s="322"/>
      <c r="AJ157" s="322"/>
    </row>
    <row r="158" spans="1:61" x14ac:dyDescent="0.25">
      <c r="AD158" s="240"/>
      <c r="AE158" s="240"/>
      <c r="AF158" s="322"/>
      <c r="AG158" s="322"/>
      <c r="AH158" s="322"/>
      <c r="AI158" s="322"/>
      <c r="AJ158" s="322"/>
    </row>
    <row r="159" spans="1:61" x14ac:dyDescent="0.25">
      <c r="AD159" s="240"/>
      <c r="AE159" s="240"/>
      <c r="AF159" s="322"/>
      <c r="AG159" s="322"/>
      <c r="AH159" s="322"/>
      <c r="AI159" s="322"/>
      <c r="AJ159" s="322"/>
    </row>
    <row r="160" spans="1:61" x14ac:dyDescent="0.25">
      <c r="AD160" s="240"/>
      <c r="AE160" s="240"/>
      <c r="AF160" s="322"/>
      <c r="AG160" s="322"/>
      <c r="AH160" s="322"/>
      <c r="AI160" s="322"/>
      <c r="AJ160" s="322"/>
    </row>
    <row r="161" spans="30:36" x14ac:dyDescent="0.25">
      <c r="AD161" s="240"/>
      <c r="AE161" s="240"/>
      <c r="AF161" s="322"/>
      <c r="AG161" s="322"/>
      <c r="AH161" s="322"/>
      <c r="AI161" s="322"/>
      <c r="AJ161" s="322"/>
    </row>
    <row r="162" spans="30:36" x14ac:dyDescent="0.25">
      <c r="AD162" s="240"/>
      <c r="AE162" s="322"/>
      <c r="AF162" s="322"/>
      <c r="AG162" s="240"/>
      <c r="AH162" s="240"/>
      <c r="AI162" s="322"/>
      <c r="AJ162" s="322"/>
    </row>
    <row r="189" spans="45:46" x14ac:dyDescent="0.25">
      <c r="AS189" s="121" t="e">
        <v>#DIV/0!</v>
      </c>
      <c r="AT189" s="121">
        <v>0</v>
      </c>
    </row>
    <row r="190" spans="45:46" x14ac:dyDescent="0.25">
      <c r="AS190" s="121" t="e">
        <v>#DIV/0!</v>
      </c>
      <c r="AT190" s="121">
        <v>0</v>
      </c>
    </row>
    <row r="191" spans="45:46" x14ac:dyDescent="0.25">
      <c r="AS191" s="121" t="e">
        <v>#DIV/0!</v>
      </c>
      <c r="AT191" s="121">
        <v>0</v>
      </c>
    </row>
    <row r="192" spans="45:46" x14ac:dyDescent="0.25">
      <c r="AS192" s="121" t="e">
        <v>#DIV/0!</v>
      </c>
      <c r="AT192" s="121">
        <v>0</v>
      </c>
    </row>
    <row r="193" spans="45:46" x14ac:dyDescent="0.25">
      <c r="AS193" s="121" t="e">
        <v>#DIV/0!</v>
      </c>
      <c r="AT193" s="121">
        <v>0</v>
      </c>
    </row>
    <row r="194" spans="45:46" x14ac:dyDescent="0.25">
      <c r="AS194" s="121" t="e">
        <v>#DIV/0!</v>
      </c>
      <c r="AT194" s="121">
        <v>0</v>
      </c>
    </row>
    <row r="195" spans="45:46" x14ac:dyDescent="0.25">
      <c r="AS195" s="121" t="e">
        <v>#DIV/0!</v>
      </c>
      <c r="AT195" s="121">
        <v>0</v>
      </c>
    </row>
    <row r="196" spans="45:46" x14ac:dyDescent="0.25">
      <c r="AS196" s="121" t="e">
        <v>#DIV/0!</v>
      </c>
      <c r="AT196" s="121">
        <v>0</v>
      </c>
    </row>
    <row r="197" spans="45:46" x14ac:dyDescent="0.25">
      <c r="AS197" s="121" t="e">
        <v>#DIV/0!</v>
      </c>
      <c r="AT197" s="121">
        <v>0</v>
      </c>
    </row>
    <row r="198" spans="45:46" x14ac:dyDescent="0.25">
      <c r="AS198" s="121" t="e">
        <v>#DIV/0!</v>
      </c>
      <c r="AT198" s="121">
        <v>0</v>
      </c>
    </row>
    <row r="199" spans="45:46" x14ac:dyDescent="0.25">
      <c r="AS199" s="121" t="s">
        <v>6</v>
      </c>
    </row>
    <row r="228" spans="45:46" x14ac:dyDescent="0.25">
      <c r="AS228" s="121" t="e">
        <v>#DIV/0!</v>
      </c>
      <c r="AT228" s="121">
        <v>0</v>
      </c>
    </row>
  </sheetData>
  <sheetProtection algorithmName="SHA-512" hashValue="DCmm7Z/z/L7yBuCzjudW5yK+gn4jMMw7VbLvQqlwxvXcDhPPzn8SJmrZClNNX8PY8cXAT2xk9dWtDI9M5iPLJw==" saltValue="Mdbq8jNMidbxOyDCoALVZg==" spinCount="100000" sheet="1" objects="1" scenarios="1"/>
  <dataConsolidate/>
  <mergeCells count="372">
    <mergeCell ref="C6:I6"/>
    <mergeCell ref="R141:S141"/>
    <mergeCell ref="R142:S142"/>
    <mergeCell ref="R143:S143"/>
    <mergeCell ref="T140:U140"/>
    <mergeCell ref="P139:Q139"/>
    <mergeCell ref="T132:U132"/>
    <mergeCell ref="T133:U133"/>
    <mergeCell ref="T127:U127"/>
    <mergeCell ref="T143:U143"/>
    <mergeCell ref="T134:U134"/>
    <mergeCell ref="T139:U139"/>
    <mergeCell ref="P135:Q135"/>
    <mergeCell ref="R135:S135"/>
    <mergeCell ref="P130:Q130"/>
    <mergeCell ref="P131:Q131"/>
    <mergeCell ref="P134:Q134"/>
    <mergeCell ref="A143:H143"/>
    <mergeCell ref="A46:C46"/>
    <mergeCell ref="I36:P36"/>
    <mergeCell ref="A132:H132"/>
    <mergeCell ref="Q35:R35"/>
    <mergeCell ref="S31:T31"/>
    <mergeCell ref="R100:S100"/>
    <mergeCell ref="CW99:CX99"/>
    <mergeCell ref="S37:T37"/>
    <mergeCell ref="I120:J120"/>
    <mergeCell ref="I121:J121"/>
    <mergeCell ref="I124:J124"/>
    <mergeCell ref="I119:J119"/>
    <mergeCell ref="T116:U116"/>
    <mergeCell ref="T124:U124"/>
    <mergeCell ref="R106:S106"/>
    <mergeCell ref="R123:S123"/>
    <mergeCell ref="R124:S124"/>
    <mergeCell ref="P113:Q113"/>
    <mergeCell ref="P119:Q119"/>
    <mergeCell ref="R113:S113"/>
    <mergeCell ref="R114:S114"/>
    <mergeCell ref="R115:S115"/>
    <mergeCell ref="M66:Y66"/>
    <mergeCell ref="P114:Q114"/>
    <mergeCell ref="P112:U112"/>
    <mergeCell ref="P100:Q100"/>
    <mergeCell ref="U37:V37"/>
    <mergeCell ref="W37:X37"/>
    <mergeCell ref="R104:S104"/>
    <mergeCell ref="L100:M100"/>
    <mergeCell ref="Y29:AA29"/>
    <mergeCell ref="V20:W20"/>
    <mergeCell ref="V21:W21"/>
    <mergeCell ref="V22:W22"/>
    <mergeCell ref="AV32:AW32"/>
    <mergeCell ref="AV31:AW31"/>
    <mergeCell ref="AV33:AW33"/>
    <mergeCell ref="AV37:AW37"/>
    <mergeCell ref="V96:Y101"/>
    <mergeCell ref="U29:X29"/>
    <mergeCell ref="U30:V30"/>
    <mergeCell ref="W30:X30"/>
    <mergeCell ref="U31:V31"/>
    <mergeCell ref="W31:X31"/>
    <mergeCell ref="U32:V32"/>
    <mergeCell ref="W32:X32"/>
    <mergeCell ref="U33:V33"/>
    <mergeCell ref="W33:X33"/>
    <mergeCell ref="W35:X35"/>
    <mergeCell ref="U36:V36"/>
    <mergeCell ref="W36:X36"/>
    <mergeCell ref="AV29:AY29"/>
    <mergeCell ref="AL30:AM30"/>
    <mergeCell ref="U34:V34"/>
    <mergeCell ref="A144:H144"/>
    <mergeCell ref="P141:Q141"/>
    <mergeCell ref="AX30:AY30"/>
    <mergeCell ref="AV30:AW30"/>
    <mergeCell ref="AV34:AW34"/>
    <mergeCell ref="AV35:AW35"/>
    <mergeCell ref="AV36:AW36"/>
    <mergeCell ref="T136:U136"/>
    <mergeCell ref="V102:Y107"/>
    <mergeCell ref="AX31:AY31"/>
    <mergeCell ref="AX32:AY32"/>
    <mergeCell ref="AX33:AY33"/>
    <mergeCell ref="AX34:AY34"/>
    <mergeCell ref="AX35:AY35"/>
    <mergeCell ref="AX36:AY36"/>
    <mergeCell ref="AX37:AY37"/>
    <mergeCell ref="S34:T34"/>
    <mergeCell ref="S35:T35"/>
    <mergeCell ref="S33:T33"/>
    <mergeCell ref="P142:Q142"/>
    <mergeCell ref="P143:Q143"/>
    <mergeCell ref="T137:U137"/>
    <mergeCell ref="T130:U130"/>
    <mergeCell ref="A45:C45"/>
    <mergeCell ref="A145:T145"/>
    <mergeCell ref="A139:H139"/>
    <mergeCell ref="A140:H140"/>
    <mergeCell ref="A138:H138"/>
    <mergeCell ref="A136:H136"/>
    <mergeCell ref="A133:H133"/>
    <mergeCell ref="I135:J135"/>
    <mergeCell ref="I138:J138"/>
    <mergeCell ref="A137:H137"/>
    <mergeCell ref="T138:U138"/>
    <mergeCell ref="R140:S140"/>
    <mergeCell ref="A134:H134"/>
    <mergeCell ref="P137:Q137"/>
    <mergeCell ref="R137:S137"/>
    <mergeCell ref="R133:S133"/>
    <mergeCell ref="R136:S136"/>
    <mergeCell ref="T141:U141"/>
    <mergeCell ref="T142:U142"/>
    <mergeCell ref="P140:Q140"/>
    <mergeCell ref="A141:H141"/>
    <mergeCell ref="A142:H142"/>
    <mergeCell ref="I143:J143"/>
    <mergeCell ref="R139:S139"/>
    <mergeCell ref="I142:J142"/>
    <mergeCell ref="E52:G52"/>
    <mergeCell ref="H44:H46"/>
    <mergeCell ref="I44:I46"/>
    <mergeCell ref="I66:J66"/>
    <mergeCell ref="I35:P35"/>
    <mergeCell ref="M43:O43"/>
    <mergeCell ref="K43:L43"/>
    <mergeCell ref="A40:R40"/>
    <mergeCell ref="E49:G49"/>
    <mergeCell ref="E50:G50"/>
    <mergeCell ref="E51:G51"/>
    <mergeCell ref="F35:G35"/>
    <mergeCell ref="H43:I43"/>
    <mergeCell ref="I37:P37"/>
    <mergeCell ref="E61:G61"/>
    <mergeCell ref="E48:G48"/>
    <mergeCell ref="E55:G55"/>
    <mergeCell ref="Q33:R33"/>
    <mergeCell ref="Q31:R31"/>
    <mergeCell ref="Q34:R34"/>
    <mergeCell ref="I33:P33"/>
    <mergeCell ref="A130:H130"/>
    <mergeCell ref="A131:H131"/>
    <mergeCell ref="A128:H128"/>
    <mergeCell ref="I114:J114"/>
    <mergeCell ref="A124:H124"/>
    <mergeCell ref="I116:J116"/>
    <mergeCell ref="I128:J128"/>
    <mergeCell ref="I129:J129"/>
    <mergeCell ref="I115:J115"/>
    <mergeCell ref="A127:H127"/>
    <mergeCell ref="A129:H129"/>
    <mergeCell ref="E63:G63"/>
    <mergeCell ref="E60:G60"/>
    <mergeCell ref="D69:E69"/>
    <mergeCell ref="K111:L111"/>
    <mergeCell ref="L102:M102"/>
    <mergeCell ref="A123:H123"/>
    <mergeCell ref="L107:M107"/>
    <mergeCell ref="R102:S102"/>
    <mergeCell ref="R103:S103"/>
    <mergeCell ref="L99:M99"/>
    <mergeCell ref="L98:O98"/>
    <mergeCell ref="I141:J141"/>
    <mergeCell ref="I126:J126"/>
    <mergeCell ref="I127:J127"/>
    <mergeCell ref="I131:J131"/>
    <mergeCell ref="I139:J139"/>
    <mergeCell ref="M111:O111"/>
    <mergeCell ref="N106:O106"/>
    <mergeCell ref="I103:K103"/>
    <mergeCell ref="I130:J130"/>
    <mergeCell ref="I134:J134"/>
    <mergeCell ref="I136:J136"/>
    <mergeCell ref="N103:O103"/>
    <mergeCell ref="N104:O104"/>
    <mergeCell ref="N105:O105"/>
    <mergeCell ref="K113:L113"/>
    <mergeCell ref="I104:K104"/>
    <mergeCell ref="I105:K105"/>
    <mergeCell ref="I140:J140"/>
    <mergeCell ref="I137:J137"/>
    <mergeCell ref="I132:J132"/>
    <mergeCell ref="I113:J113"/>
    <mergeCell ref="I112:J112"/>
    <mergeCell ref="I133:J133"/>
    <mergeCell ref="L106:M106"/>
    <mergeCell ref="A1:T1"/>
    <mergeCell ref="A2:T2"/>
    <mergeCell ref="A24:B24"/>
    <mergeCell ref="A25:B25"/>
    <mergeCell ref="R5:S5"/>
    <mergeCell ref="R6:S6"/>
    <mergeCell ref="A19:B19"/>
    <mergeCell ref="A20:B20"/>
    <mergeCell ref="A14:B14"/>
    <mergeCell ref="A15:B15"/>
    <mergeCell ref="C4:G4"/>
    <mergeCell ref="C12:F12"/>
    <mergeCell ref="C17:F17"/>
    <mergeCell ref="C13:D13"/>
    <mergeCell ref="E13:F13"/>
    <mergeCell ref="R12:S13"/>
    <mergeCell ref="E24:F24"/>
    <mergeCell ref="T14:U14"/>
    <mergeCell ref="T15:U15"/>
    <mergeCell ref="R21:S21"/>
    <mergeCell ref="T19:U19"/>
    <mergeCell ref="R22:S22"/>
    <mergeCell ref="T12:X12"/>
    <mergeCell ref="C23:D23"/>
    <mergeCell ref="I29:P30"/>
    <mergeCell ref="I28:X28"/>
    <mergeCell ref="Q32:R32"/>
    <mergeCell ref="S32:T32"/>
    <mergeCell ref="I31:P31"/>
    <mergeCell ref="S29:T30"/>
    <mergeCell ref="V14:X14"/>
    <mergeCell ref="V15:X15"/>
    <mergeCell ref="V13:X13"/>
    <mergeCell ref="T18:X18"/>
    <mergeCell ref="R14:S14"/>
    <mergeCell ref="R15:S15"/>
    <mergeCell ref="V19:X19"/>
    <mergeCell ref="Q29:R30"/>
    <mergeCell ref="T13:U13"/>
    <mergeCell ref="R18:S20"/>
    <mergeCell ref="C24:D24"/>
    <mergeCell ref="I32:P32"/>
    <mergeCell ref="W34:X34"/>
    <mergeCell ref="U35:V35"/>
    <mergeCell ref="R126:S126"/>
    <mergeCell ref="I99:K99"/>
    <mergeCell ref="P43:R43"/>
    <mergeCell ref="P99:Q99"/>
    <mergeCell ref="P98:S98"/>
    <mergeCell ref="R99:S99"/>
    <mergeCell ref="I102:K102"/>
    <mergeCell ref="I100:K100"/>
    <mergeCell ref="I101:K101"/>
    <mergeCell ref="P125:Q125"/>
    <mergeCell ref="L105:M105"/>
    <mergeCell ref="R125:S125"/>
    <mergeCell ref="I125:J125"/>
    <mergeCell ref="P115:Q115"/>
    <mergeCell ref="I111:J111"/>
    <mergeCell ref="L103:M103"/>
    <mergeCell ref="R117:S117"/>
    <mergeCell ref="R121:S121"/>
    <mergeCell ref="I118:J118"/>
    <mergeCell ref="I117:J117"/>
    <mergeCell ref="T117:U117"/>
    <mergeCell ref="P124:Q124"/>
    <mergeCell ref="A135:H135"/>
    <mergeCell ref="A125:H125"/>
    <mergeCell ref="A126:H126"/>
    <mergeCell ref="T129:U129"/>
    <mergeCell ref="T135:U135"/>
    <mergeCell ref="R134:S134"/>
    <mergeCell ref="R131:S131"/>
    <mergeCell ref="R130:S130"/>
    <mergeCell ref="P138:Q138"/>
    <mergeCell ref="R138:S138"/>
    <mergeCell ref="T126:U126"/>
    <mergeCell ref="P136:Q136"/>
    <mergeCell ref="P133:Q133"/>
    <mergeCell ref="P128:Q128"/>
    <mergeCell ref="P129:Q129"/>
    <mergeCell ref="P126:Q126"/>
    <mergeCell ref="T131:U131"/>
    <mergeCell ref="R127:S127"/>
    <mergeCell ref="R128:S128"/>
    <mergeCell ref="R129:S129"/>
    <mergeCell ref="R132:S132"/>
    <mergeCell ref="P127:Q127"/>
    <mergeCell ref="T128:U128"/>
    <mergeCell ref="P132:Q132"/>
    <mergeCell ref="P117:Q117"/>
    <mergeCell ref="P118:Q118"/>
    <mergeCell ref="T119:U119"/>
    <mergeCell ref="T118:U118"/>
    <mergeCell ref="P122:Q122"/>
    <mergeCell ref="I122:J122"/>
    <mergeCell ref="T123:U123"/>
    <mergeCell ref="T120:U120"/>
    <mergeCell ref="P121:Q121"/>
    <mergeCell ref="R122:S122"/>
    <mergeCell ref="I67:I69"/>
    <mergeCell ref="J67:J69"/>
    <mergeCell ref="I123:J123"/>
    <mergeCell ref="E56:G56"/>
    <mergeCell ref="E57:G57"/>
    <mergeCell ref="E58:G58"/>
    <mergeCell ref="E59:G59"/>
    <mergeCell ref="I106:K106"/>
    <mergeCell ref="D68:E68"/>
    <mergeCell ref="E62:G62"/>
    <mergeCell ref="I107:K107"/>
    <mergeCell ref="A111:H113"/>
    <mergeCell ref="F69:H69"/>
    <mergeCell ref="F68:H68"/>
    <mergeCell ref="T125:U125"/>
    <mergeCell ref="R107:S107"/>
    <mergeCell ref="P6:Q6"/>
    <mergeCell ref="P123:Q123"/>
    <mergeCell ref="T121:U121"/>
    <mergeCell ref="T122:U122"/>
    <mergeCell ref="R118:S118"/>
    <mergeCell ref="R119:S119"/>
    <mergeCell ref="R120:S120"/>
    <mergeCell ref="P120:Q120"/>
    <mergeCell ref="Q36:R36"/>
    <mergeCell ref="Q37:R37"/>
    <mergeCell ref="R116:S116"/>
    <mergeCell ref="P111:U111"/>
    <mergeCell ref="P116:Q116"/>
    <mergeCell ref="R105:S105"/>
    <mergeCell ref="T113:U113"/>
    <mergeCell ref="T114:U114"/>
    <mergeCell ref="I34:P34"/>
    <mergeCell ref="A41:R41"/>
    <mergeCell ref="T115:U115"/>
    <mergeCell ref="N102:O102"/>
    <mergeCell ref="I98:K98"/>
    <mergeCell ref="P105:Q105"/>
    <mergeCell ref="A12:B13"/>
    <mergeCell ref="A17:B18"/>
    <mergeCell ref="A22:B23"/>
    <mergeCell ref="C22:F22"/>
    <mergeCell ref="C14:D14"/>
    <mergeCell ref="E14:F14"/>
    <mergeCell ref="D36:E36"/>
    <mergeCell ref="D37:E37"/>
    <mergeCell ref="F37:G37"/>
    <mergeCell ref="C15:D15"/>
    <mergeCell ref="E15:F15"/>
    <mergeCell ref="C18:D18"/>
    <mergeCell ref="E18:F18"/>
    <mergeCell ref="C19:D19"/>
    <mergeCell ref="E19:F19"/>
    <mergeCell ref="C20:D20"/>
    <mergeCell ref="E20:F20"/>
    <mergeCell ref="F33:G33"/>
    <mergeCell ref="E25:F25"/>
    <mergeCell ref="D33:E33"/>
    <mergeCell ref="E23:F23"/>
    <mergeCell ref="F34:G34"/>
    <mergeCell ref="D34:E34"/>
    <mergeCell ref="J5:L5"/>
    <mergeCell ref="M5:N5"/>
    <mergeCell ref="C7:I7"/>
    <mergeCell ref="C5:I5"/>
    <mergeCell ref="D35:E35"/>
    <mergeCell ref="F36:G36"/>
    <mergeCell ref="P101:Q101"/>
    <mergeCell ref="N107:O107"/>
    <mergeCell ref="C25:D25"/>
    <mergeCell ref="O9:X9"/>
    <mergeCell ref="P106:Q106"/>
    <mergeCell ref="P107:Q107"/>
    <mergeCell ref="P102:Q102"/>
    <mergeCell ref="P103:Q103"/>
    <mergeCell ref="E53:G53"/>
    <mergeCell ref="E54:G54"/>
    <mergeCell ref="S36:T36"/>
    <mergeCell ref="N101:O101"/>
    <mergeCell ref="N99:O99"/>
    <mergeCell ref="N100:O100"/>
    <mergeCell ref="L101:M101"/>
    <mergeCell ref="R101:S101"/>
    <mergeCell ref="L104:M104"/>
    <mergeCell ref="P104:Q104"/>
  </mergeCells>
  <phoneticPr fontId="83" type="noConversion"/>
  <conditionalFormatting sqref="AV31:AV37 AX31:AX37">
    <cfRule type="cellIs" dxfId="49" priority="6" operator="equal">
      <formula>"ja"</formula>
    </cfRule>
  </conditionalFormatting>
  <conditionalFormatting sqref="AV31:AX37">
    <cfRule type="cellIs" dxfId="48" priority="4" operator="equal">
      <formula>"-"</formula>
    </cfRule>
  </conditionalFormatting>
  <conditionalFormatting sqref="U31:U37 W31:W37">
    <cfRule type="cellIs" dxfId="47" priority="2" operator="equal">
      <formula>"ja"</formula>
    </cfRule>
  </conditionalFormatting>
  <conditionalFormatting sqref="U31:X37">
    <cfRule type="cellIs" dxfId="46" priority="1" operator="equal">
      <formula>"-"</formula>
    </cfRule>
  </conditionalFormatting>
  <dataValidations count="8">
    <dataValidation type="textLength" allowBlank="1" showInputMessage="1" showErrorMessage="1" error="Geben Sie bitte ein gültige Betriebsnummer ein" sqref="B4:C4" xr:uid="{00000000-0002-0000-0000-000000000000}">
      <formula1>10</formula1>
      <formula2>12</formula2>
    </dataValidation>
    <dataValidation type="whole" allowBlank="1" showInputMessage="1" showErrorMessage="1" sqref="R5:S5" xr:uid="{00000000-0002-0000-0000-000001000000}">
      <formula1>2013</formula1>
      <formula2>2015</formula2>
    </dataValidation>
    <dataValidation type="decimal" allowBlank="1" showInputMessage="1" showErrorMessage="1" sqref="J48:K63" xr:uid="{00000000-0002-0000-0000-000002000000}">
      <formula1>0.1</formula1>
      <formula2>800</formula2>
    </dataValidation>
    <dataValidation type="decimal" allowBlank="1" showInputMessage="1" showErrorMessage="1" sqref="I114:I143 N123:N143 M114:M143 K114:K143 I101:S107" xr:uid="{00000000-0002-0000-0000-000003000000}">
      <formula1>0.1</formula1>
      <formula2>100000</formula2>
    </dataValidation>
    <dataValidation type="decimal" allowBlank="1" showInputMessage="1" showErrorMessage="1" sqref="I48:I63" xr:uid="{00000000-0002-0000-0000-000004000000}">
      <formula1>0</formula1>
      <formula2>H48</formula2>
    </dataValidation>
    <dataValidation type="decimal" allowBlank="1" showInputMessage="1" showErrorMessage="1" sqref="S48:S63 L123:L143 O123:O143" xr:uid="{00000000-0002-0000-0000-000005000000}">
      <formula1>0.1</formula1>
      <formula2>100</formula2>
    </dataValidation>
    <dataValidation type="decimal" allowBlank="1" showInputMessage="1" showErrorMessage="1" sqref="L48:M63 L114:L122" xr:uid="{00000000-0002-0000-0000-000006000000}">
      <formula1>0</formula1>
      <formula2>100</formula2>
    </dataValidation>
    <dataValidation type="decimal" operator="greaterThan" allowBlank="1" showInputMessage="1" showErrorMessage="1" sqref="H48:H63" xr:uid="{103307E5-160A-4E54-99B6-43BE9F3395D2}">
      <formula1>0</formula1>
    </dataValidation>
  </dataValidations>
  <pageMargins left="0.39370078740157483" right="0.31496062992125984" top="0.51181102362204722" bottom="0.51181102362204722" header="0.31496062992125984" footer="0.31496062992125984"/>
  <pageSetup paperSize="9" scale="85" orientation="landscape" r:id="rId1"/>
  <headerFooter>
    <oddFooter xml:space="preserve">&amp;L© Bayerische Landesanstalt für Landwirtschaft, Agrarökologie - Düngung (Of, De, Ks, Hi); Stand: 08.07.2024   Seite &amp;P von &amp;N; &amp;D, &amp;T </oddFooter>
  </headerFooter>
  <rowBreaks count="2" manualBreakCount="2">
    <brk id="38" max="24" man="1"/>
    <brk id="107" max="24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59" r:id="rId4" name="Drop Down 635">
              <controlPr defaultSize="0" autoLine="0" autoPict="0">
                <anchor moveWithCells="1">
                  <from>
                    <xdr:col>0</xdr:col>
                    <xdr:colOff>0</xdr:colOff>
                    <xdr:row>100</xdr:row>
                    <xdr:rowOff>9525</xdr:rowOff>
                  </from>
                  <to>
                    <xdr:col>7</xdr:col>
                    <xdr:colOff>400050</xdr:colOff>
                    <xdr:row>100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03" r:id="rId5" name="Drop Down 4911">
              <controlPr defaultSize="0" autoLine="0" autoPict="0">
                <anchor moveWithCells="1">
                  <from>
                    <xdr:col>0</xdr:col>
                    <xdr:colOff>0</xdr:colOff>
                    <xdr:row>101</xdr:row>
                    <xdr:rowOff>9525</xdr:rowOff>
                  </from>
                  <to>
                    <xdr:col>7</xdr:col>
                    <xdr:colOff>400050</xdr:colOff>
                    <xdr:row>101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04" r:id="rId6" name="Drop Down 4912">
              <controlPr defaultSize="0" autoLine="0" autoPict="0">
                <anchor moveWithCells="1">
                  <from>
                    <xdr:col>0</xdr:col>
                    <xdr:colOff>0</xdr:colOff>
                    <xdr:row>102</xdr:row>
                    <xdr:rowOff>9525</xdr:rowOff>
                  </from>
                  <to>
                    <xdr:col>7</xdr:col>
                    <xdr:colOff>400050</xdr:colOff>
                    <xdr:row>102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05" r:id="rId7" name="Drop Down 4913">
              <controlPr defaultSize="0" autoLine="0" autoPict="0">
                <anchor moveWithCells="1">
                  <from>
                    <xdr:col>0</xdr:col>
                    <xdr:colOff>0</xdr:colOff>
                    <xdr:row>104</xdr:row>
                    <xdr:rowOff>9525</xdr:rowOff>
                  </from>
                  <to>
                    <xdr:col>7</xdr:col>
                    <xdr:colOff>400050</xdr:colOff>
                    <xdr:row>104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06" r:id="rId8" name="Drop Down 4914">
              <controlPr defaultSize="0" autoLine="0" autoPict="0">
                <anchor moveWithCells="1">
                  <from>
                    <xdr:col>0</xdr:col>
                    <xdr:colOff>0</xdr:colOff>
                    <xdr:row>105</xdr:row>
                    <xdr:rowOff>9525</xdr:rowOff>
                  </from>
                  <to>
                    <xdr:col>7</xdr:col>
                    <xdr:colOff>400050</xdr:colOff>
                    <xdr:row>105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07" r:id="rId9" name="Drop Down 4915">
              <controlPr defaultSize="0" autoLine="0" autoPict="0">
                <anchor moveWithCells="1">
                  <from>
                    <xdr:col>0</xdr:col>
                    <xdr:colOff>0</xdr:colOff>
                    <xdr:row>106</xdr:row>
                    <xdr:rowOff>9525</xdr:rowOff>
                  </from>
                  <to>
                    <xdr:col>7</xdr:col>
                    <xdr:colOff>400050</xdr:colOff>
                    <xdr:row>106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08" r:id="rId10" name="Drop Down 4916">
              <controlPr defaultSize="0" autoLine="0" autoPict="0">
                <anchor moveWithCells="1">
                  <from>
                    <xdr:col>0</xdr:col>
                    <xdr:colOff>0</xdr:colOff>
                    <xdr:row>103</xdr:row>
                    <xdr:rowOff>9525</xdr:rowOff>
                  </from>
                  <to>
                    <xdr:col>7</xdr:col>
                    <xdr:colOff>400050</xdr:colOff>
                    <xdr:row>103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14" r:id="rId11" name="Drop Down 4922">
              <controlPr defaultSize="0" autoLine="0" autoPict="0">
                <anchor moveWithCells="1">
                  <from>
                    <xdr:col>0</xdr:col>
                    <xdr:colOff>0</xdr:colOff>
                    <xdr:row>113</xdr:row>
                    <xdr:rowOff>9525</xdr:rowOff>
                  </from>
                  <to>
                    <xdr:col>7</xdr:col>
                    <xdr:colOff>400050</xdr:colOff>
                    <xdr:row>113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2" r:id="rId12" name="Drop Down 4930">
              <controlPr defaultSize="0" autoLine="0" autoPict="0">
                <anchor moveWithCells="1">
                  <from>
                    <xdr:col>0</xdr:col>
                    <xdr:colOff>0</xdr:colOff>
                    <xdr:row>114</xdr:row>
                    <xdr:rowOff>0</xdr:rowOff>
                  </from>
                  <to>
                    <xdr:col>7</xdr:col>
                    <xdr:colOff>400050</xdr:colOff>
                    <xdr:row>114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3" r:id="rId13" name="Drop Down 4931">
              <controlPr defaultSize="0" autoLine="0" autoPict="0">
                <anchor moveWithCells="1">
                  <from>
                    <xdr:col>0</xdr:col>
                    <xdr:colOff>0</xdr:colOff>
                    <xdr:row>115</xdr:row>
                    <xdr:rowOff>0</xdr:rowOff>
                  </from>
                  <to>
                    <xdr:col>7</xdr:col>
                    <xdr:colOff>400050</xdr:colOff>
                    <xdr:row>115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4" r:id="rId14" name="Drop Down 4932">
              <controlPr defaultSize="0" autoLine="0" autoPict="0">
                <anchor moveWithCells="1">
                  <from>
                    <xdr:col>0</xdr:col>
                    <xdr:colOff>0</xdr:colOff>
                    <xdr:row>116</xdr:row>
                    <xdr:rowOff>0</xdr:rowOff>
                  </from>
                  <to>
                    <xdr:col>7</xdr:col>
                    <xdr:colOff>400050</xdr:colOff>
                    <xdr:row>116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5" r:id="rId15" name="Drop Down 4933">
              <controlPr defaultSize="0" autoLine="0" autoPict="0">
                <anchor moveWithCells="1">
                  <from>
                    <xdr:col>0</xdr:col>
                    <xdr:colOff>0</xdr:colOff>
                    <xdr:row>117</xdr:row>
                    <xdr:rowOff>9525</xdr:rowOff>
                  </from>
                  <to>
                    <xdr:col>7</xdr:col>
                    <xdr:colOff>400050</xdr:colOff>
                    <xdr:row>117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6" r:id="rId16" name="Drop Down 4934">
              <controlPr defaultSize="0" autoLine="0" autoPict="0">
                <anchor moveWithCells="1">
                  <from>
                    <xdr:col>0</xdr:col>
                    <xdr:colOff>0</xdr:colOff>
                    <xdr:row>118</xdr:row>
                    <xdr:rowOff>9525</xdr:rowOff>
                  </from>
                  <to>
                    <xdr:col>7</xdr:col>
                    <xdr:colOff>400050</xdr:colOff>
                    <xdr:row>118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7" r:id="rId17" name="Drop Down 4935">
              <controlPr defaultSize="0" autoLine="0" autoPict="0">
                <anchor moveWithCells="1">
                  <from>
                    <xdr:col>0</xdr:col>
                    <xdr:colOff>0</xdr:colOff>
                    <xdr:row>119</xdr:row>
                    <xdr:rowOff>19050</xdr:rowOff>
                  </from>
                  <to>
                    <xdr:col>7</xdr:col>
                    <xdr:colOff>400050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29" r:id="rId18" name="Drop Down 4937">
              <controlPr defaultSize="0" autoLine="0" autoPict="0">
                <anchor moveWithCells="1">
                  <from>
                    <xdr:col>0</xdr:col>
                    <xdr:colOff>0</xdr:colOff>
                    <xdr:row>120</xdr:row>
                    <xdr:rowOff>19050</xdr:rowOff>
                  </from>
                  <to>
                    <xdr:col>7</xdr:col>
                    <xdr:colOff>400050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30" r:id="rId19" name="Drop Down 4938">
              <controlPr defaultSize="0" autoLine="0" autoPict="0">
                <anchor moveWithCells="1">
                  <from>
                    <xdr:col>0</xdr:col>
                    <xdr:colOff>0</xdr:colOff>
                    <xdr:row>121</xdr:row>
                    <xdr:rowOff>9525</xdr:rowOff>
                  </from>
                  <to>
                    <xdr:col>7</xdr:col>
                    <xdr:colOff>400050</xdr:colOff>
                    <xdr:row>121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35" r:id="rId20" name="Drop Down 4943">
              <controlPr defaultSize="0" autoLine="0" autoPict="0">
                <anchor moveWithCells="1">
                  <from>
                    <xdr:col>0</xdr:col>
                    <xdr:colOff>19050</xdr:colOff>
                    <xdr:row>47</xdr:row>
                    <xdr:rowOff>0</xdr:rowOff>
                  </from>
                  <to>
                    <xdr:col>3</xdr:col>
                    <xdr:colOff>409575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48" r:id="rId21" name="Drop Down 4956">
              <controlPr defaultSize="0" autoLine="0" autoPict="0">
                <anchor moveWithCells="1">
                  <from>
                    <xdr:col>0</xdr:col>
                    <xdr:colOff>19050</xdr:colOff>
                    <xdr:row>49</xdr:row>
                    <xdr:rowOff>0</xdr:rowOff>
                  </from>
                  <to>
                    <xdr:col>3</xdr:col>
                    <xdr:colOff>409575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49" r:id="rId22" name="Drop Down 4957">
              <controlPr defaultSize="0" autoLine="0" autoPict="0">
                <anchor moveWithCells="1">
                  <from>
                    <xdr:col>0</xdr:col>
                    <xdr:colOff>19050</xdr:colOff>
                    <xdr:row>48</xdr:row>
                    <xdr:rowOff>0</xdr:rowOff>
                  </from>
                  <to>
                    <xdr:col>3</xdr:col>
                    <xdr:colOff>409575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51" r:id="rId23" name="Drop Down 4959">
              <controlPr defaultSize="0" autoLine="0" autoPict="0">
                <anchor moveWithCells="1">
                  <from>
                    <xdr:col>0</xdr:col>
                    <xdr:colOff>19050</xdr:colOff>
                    <xdr:row>50</xdr:row>
                    <xdr:rowOff>0</xdr:rowOff>
                  </from>
                  <to>
                    <xdr:col>3</xdr:col>
                    <xdr:colOff>409575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53" r:id="rId24" name="Drop Down 4961">
              <controlPr defaultSize="0" autoLine="0" autoPict="0">
                <anchor moveWithCells="1">
                  <from>
                    <xdr:col>0</xdr:col>
                    <xdr:colOff>19050</xdr:colOff>
                    <xdr:row>51</xdr:row>
                    <xdr:rowOff>0</xdr:rowOff>
                  </from>
                  <to>
                    <xdr:col>3</xdr:col>
                    <xdr:colOff>409575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55" r:id="rId25" name="Drop Down 4963">
              <controlPr defaultSize="0" autoLine="0" autoPict="0">
                <anchor moveWithCells="1">
                  <from>
                    <xdr:col>0</xdr:col>
                    <xdr:colOff>19050</xdr:colOff>
                    <xdr:row>52</xdr:row>
                    <xdr:rowOff>0</xdr:rowOff>
                  </from>
                  <to>
                    <xdr:col>3</xdr:col>
                    <xdr:colOff>409575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57" r:id="rId26" name="Drop Down 4965">
              <controlPr defaultSize="0" autoLine="0" autoPict="0">
                <anchor moveWithCells="1">
                  <from>
                    <xdr:col>0</xdr:col>
                    <xdr:colOff>19050</xdr:colOff>
                    <xdr:row>53</xdr:row>
                    <xdr:rowOff>0</xdr:rowOff>
                  </from>
                  <to>
                    <xdr:col>3</xdr:col>
                    <xdr:colOff>409575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59" r:id="rId27" name="Drop Down 4967">
              <controlPr defaultSize="0" autoLine="0" autoPict="0">
                <anchor moveWithCells="1">
                  <from>
                    <xdr:col>0</xdr:col>
                    <xdr:colOff>19050</xdr:colOff>
                    <xdr:row>54</xdr:row>
                    <xdr:rowOff>0</xdr:rowOff>
                  </from>
                  <to>
                    <xdr:col>3</xdr:col>
                    <xdr:colOff>409575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61" r:id="rId28" name="Drop Down 4969">
              <controlPr defaultSize="0" autoLine="0" autoPict="0">
                <anchor moveWithCells="1">
                  <from>
                    <xdr:col>0</xdr:col>
                    <xdr:colOff>19050</xdr:colOff>
                    <xdr:row>55</xdr:row>
                    <xdr:rowOff>0</xdr:rowOff>
                  </from>
                  <to>
                    <xdr:col>3</xdr:col>
                    <xdr:colOff>409575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63" r:id="rId29" name="Drop Down 4971">
              <controlPr defaultSize="0" autoLine="0" autoPict="0">
                <anchor moveWithCells="1">
                  <from>
                    <xdr:col>0</xdr:col>
                    <xdr:colOff>19050</xdr:colOff>
                    <xdr:row>56</xdr:row>
                    <xdr:rowOff>0</xdr:rowOff>
                  </from>
                  <to>
                    <xdr:col>3</xdr:col>
                    <xdr:colOff>409575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65" r:id="rId30" name="Drop Down 4973">
              <controlPr defaultSize="0" autoLine="0" autoPict="0">
                <anchor moveWithCells="1">
                  <from>
                    <xdr:col>0</xdr:col>
                    <xdr:colOff>19050</xdr:colOff>
                    <xdr:row>57</xdr:row>
                    <xdr:rowOff>0</xdr:rowOff>
                  </from>
                  <to>
                    <xdr:col>3</xdr:col>
                    <xdr:colOff>409575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67" r:id="rId31" name="Drop Down 4975">
              <controlPr defaultSize="0" autoLine="0" autoPict="0">
                <anchor moveWithCells="1">
                  <from>
                    <xdr:col>0</xdr:col>
                    <xdr:colOff>19050</xdr:colOff>
                    <xdr:row>58</xdr:row>
                    <xdr:rowOff>0</xdr:rowOff>
                  </from>
                  <to>
                    <xdr:col>3</xdr:col>
                    <xdr:colOff>409575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69" r:id="rId32" name="Drop Down 4977">
              <controlPr defaultSize="0" autoLine="0" autoPict="0">
                <anchor moveWithCells="1">
                  <from>
                    <xdr:col>0</xdr:col>
                    <xdr:colOff>19050</xdr:colOff>
                    <xdr:row>61</xdr:row>
                    <xdr:rowOff>0</xdr:rowOff>
                  </from>
                  <to>
                    <xdr:col>3</xdr:col>
                    <xdr:colOff>409575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71" r:id="rId33" name="Drop Down 4979">
              <controlPr defaultSize="0" autoLine="0" autoPict="0">
                <anchor moveWithCells="1">
                  <from>
                    <xdr:col>0</xdr:col>
                    <xdr:colOff>19050</xdr:colOff>
                    <xdr:row>62</xdr:row>
                    <xdr:rowOff>0</xdr:rowOff>
                  </from>
                  <to>
                    <xdr:col>3</xdr:col>
                    <xdr:colOff>409575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80" r:id="rId34" name="Drop Down 4988">
              <controlPr defaultSize="0" autoLine="0" autoPict="0">
                <anchor moveWithCells="1">
                  <from>
                    <xdr:col>17</xdr:col>
                    <xdr:colOff>9525</xdr:colOff>
                    <xdr:row>4</xdr:row>
                    <xdr:rowOff>0</xdr:rowOff>
                  </from>
                  <to>
                    <xdr:col>19</xdr:col>
                    <xdr:colOff>9525</xdr:colOff>
                    <xdr:row>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01" r:id="rId35" name="Drop Down 5009">
              <controlPr defaultSize="0" autoLine="0" autoPict="0">
                <anchor moveWithCells="1">
                  <from>
                    <xdr:col>0</xdr:col>
                    <xdr:colOff>19050</xdr:colOff>
                    <xdr:row>59</xdr:row>
                    <xdr:rowOff>0</xdr:rowOff>
                  </from>
                  <to>
                    <xdr:col>3</xdr:col>
                    <xdr:colOff>409575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02" r:id="rId36" name="Drop Down 5010">
              <controlPr defaultSize="0" autoLine="0" autoPict="0">
                <anchor moveWithCells="1">
                  <from>
                    <xdr:col>0</xdr:col>
                    <xdr:colOff>19050</xdr:colOff>
                    <xdr:row>60</xdr:row>
                    <xdr:rowOff>0</xdr:rowOff>
                  </from>
                  <to>
                    <xdr:col>3</xdr:col>
                    <xdr:colOff>409575</xdr:colOff>
                    <xdr:row>61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B3BBC-28A8-41D7-B549-581D0609AAE0}">
  <dimension ref="A1:KQ150"/>
  <sheetViews>
    <sheetView workbookViewId="0">
      <selection activeCell="AF27" sqref="AF27"/>
    </sheetView>
  </sheetViews>
  <sheetFormatPr baseColWidth="10" defaultColWidth="11.5703125" defaultRowHeight="12.75" x14ac:dyDescent="0.2"/>
  <cols>
    <col min="1" max="1" width="11.5703125" style="520"/>
    <col min="2" max="2" width="24.140625" style="520" customWidth="1"/>
    <col min="3" max="3" width="25.85546875" style="520" customWidth="1"/>
    <col min="4" max="4" width="25.7109375" style="520" customWidth="1"/>
    <col min="5" max="6" width="23.28515625" style="520" customWidth="1"/>
    <col min="7" max="7" width="52.28515625" style="520" customWidth="1"/>
    <col min="8" max="8" width="18.5703125" style="520" customWidth="1"/>
    <col min="9" max="9" width="11.5703125" style="520"/>
    <col min="10" max="10" width="11.42578125" style="520" customWidth="1"/>
    <col min="11" max="69" width="11.5703125" style="520"/>
    <col min="70" max="81" width="11.5703125" style="520" customWidth="1"/>
    <col min="82" max="82" width="4.28515625" style="520" customWidth="1"/>
    <col min="83" max="91" width="11.5703125" style="520" customWidth="1"/>
    <col min="92" max="92" width="5.7109375" style="520" customWidth="1"/>
    <col min="93" max="93" width="17.42578125" style="520" customWidth="1"/>
    <col min="94" max="98" width="13.7109375" style="520" customWidth="1"/>
    <col min="99" max="99" width="17.42578125" style="520" customWidth="1"/>
    <col min="100" max="104" width="13.7109375" style="520" customWidth="1"/>
    <col min="105" max="105" width="17.42578125" style="520" customWidth="1"/>
    <col min="106" max="107" width="13.28515625" style="520" customWidth="1"/>
    <col min="108" max="110" width="13.7109375" style="520" customWidth="1"/>
    <col min="111" max="111" width="17.42578125" style="520" customWidth="1"/>
    <col min="112" max="113" width="13.28515625" style="520" customWidth="1"/>
    <col min="114" max="116" width="13.7109375" style="520" customWidth="1"/>
    <col min="117" max="117" width="17.42578125" style="520" customWidth="1"/>
    <col min="118" max="121" width="13.28515625" style="520" customWidth="1"/>
    <col min="122" max="122" width="13.7109375" style="520" customWidth="1"/>
    <col min="123" max="123" width="11.5703125" style="520" customWidth="1"/>
    <col min="124" max="124" width="4" style="520" customWidth="1"/>
    <col min="125" max="125" width="17.140625" style="520" customWidth="1"/>
    <col min="126" max="127" width="13.7109375" style="520" customWidth="1"/>
    <col min="128" max="130" width="12.85546875" style="520" customWidth="1"/>
    <col min="131" max="131" width="18.85546875" style="520" customWidth="1"/>
    <col min="132" max="133" width="14" style="520" customWidth="1"/>
    <col min="134" max="136" width="12.42578125" style="520" customWidth="1"/>
    <col min="137" max="137" width="20.5703125" style="520" customWidth="1"/>
    <col min="138" max="139" width="14.28515625" style="520" customWidth="1"/>
    <col min="140" max="142" width="12.140625" style="520" customWidth="1"/>
    <col min="143" max="143" width="20" style="520" customWidth="1"/>
    <col min="144" max="145" width="13.5703125" style="520" customWidth="1"/>
    <col min="146" max="148" width="13.7109375" style="520" customWidth="1"/>
    <col min="149" max="149" width="18.7109375" style="520" customWidth="1"/>
    <col min="150" max="151" width="13.85546875" style="520" customWidth="1"/>
    <col min="152" max="154" width="14.28515625" style="520" customWidth="1"/>
    <col min="155" max="155" width="13.85546875" style="520" customWidth="1"/>
    <col min="156" max="156" width="11.5703125" style="520" customWidth="1"/>
    <col min="157" max="157" width="17.7109375" style="673" customWidth="1"/>
    <col min="158" max="159" width="11.5703125" style="673" customWidth="1"/>
    <col min="160" max="162" width="11.85546875" style="673" customWidth="1"/>
    <col min="163" max="163" width="18.28515625" style="673" customWidth="1"/>
    <col min="164" max="165" width="11.5703125" style="673" customWidth="1"/>
    <col min="166" max="168" width="12.5703125" style="673" customWidth="1"/>
    <col min="169" max="169" width="17.28515625" style="673" customWidth="1"/>
    <col min="170" max="171" width="11.5703125" style="673" customWidth="1"/>
    <col min="172" max="174" width="12.85546875" style="673" customWidth="1"/>
    <col min="175" max="175" width="17.7109375" style="673" customWidth="1"/>
    <col min="176" max="177" width="11.5703125" style="673" customWidth="1"/>
    <col min="178" max="180" width="10.7109375" style="673" customWidth="1"/>
    <col min="181" max="181" width="17.140625" style="673" customWidth="1"/>
    <col min="182" max="183" width="11.5703125" style="673" customWidth="1"/>
    <col min="184" max="186" width="11.85546875" style="673" customWidth="1"/>
    <col min="187" max="188" width="11.5703125" style="520" customWidth="1"/>
    <col min="189" max="189" width="17.7109375" style="520" customWidth="1"/>
    <col min="190" max="194" width="11.5703125" style="520" customWidth="1"/>
    <col min="195" max="195" width="19.140625" style="520" customWidth="1"/>
    <col min="196" max="197" width="11.5703125" style="520" customWidth="1"/>
    <col min="198" max="200" width="12.28515625" style="520" customWidth="1"/>
    <col min="201" max="201" width="17.42578125" style="520" customWidth="1"/>
    <col min="202" max="206" width="11.5703125" style="520" customWidth="1"/>
    <col min="207" max="207" width="17.7109375" style="520" customWidth="1"/>
    <col min="208" max="212" width="11.5703125" style="520" customWidth="1"/>
    <col min="213" max="213" width="16.42578125" style="520" customWidth="1"/>
    <col min="214" max="221" width="11.5703125" style="520" customWidth="1"/>
    <col min="222" max="222" width="21" style="520" customWidth="1"/>
    <col min="223" max="227" width="11.5703125" style="520" customWidth="1"/>
    <col min="228" max="228" width="16.7109375" style="520" customWidth="1"/>
    <col min="229" max="235" width="11.5703125" style="520" customWidth="1"/>
    <col min="236" max="236" width="21" style="520" customWidth="1"/>
    <col min="237" max="241" width="11.5703125" style="520" customWidth="1"/>
    <col min="242" max="242" width="16.7109375" style="520" customWidth="1"/>
    <col min="243" max="249" width="11.5703125" style="520" customWidth="1"/>
    <col min="250" max="250" width="21" style="520" customWidth="1"/>
    <col min="251" max="255" width="11.5703125" style="520" customWidth="1"/>
    <col min="256" max="256" width="16.7109375" style="520" customWidth="1"/>
    <col min="257" max="263" width="11.5703125" style="520" customWidth="1"/>
    <col min="264" max="264" width="21" style="520" customWidth="1"/>
    <col min="265" max="269" width="11.5703125" style="520" customWidth="1"/>
    <col min="270" max="270" width="16.7109375" style="520" customWidth="1"/>
    <col min="271" max="276" width="11.5703125" style="520" customWidth="1"/>
    <col min="277" max="16384" width="11.5703125" style="520"/>
  </cols>
  <sheetData>
    <row r="1" spans="1:303" ht="34.15" customHeight="1" thickBot="1" x14ac:dyDescent="0.3">
      <c r="B1" s="655" t="s">
        <v>433</v>
      </c>
      <c r="C1" s="656"/>
      <c r="D1" s="656"/>
      <c r="E1" s="656"/>
      <c r="F1" s="656"/>
      <c r="G1" s="656"/>
      <c r="H1" s="657"/>
      <c r="I1" s="710" t="s">
        <v>569</v>
      </c>
      <c r="AR1" s="520" t="s">
        <v>434</v>
      </c>
      <c r="AS1" s="1735"/>
      <c r="AT1" s="1735"/>
      <c r="AU1" s="1735"/>
      <c r="AV1" s="1735"/>
      <c r="AW1" s="1735"/>
      <c r="AX1" s="1735"/>
      <c r="AY1" s="1735"/>
      <c r="AZ1" s="1735"/>
      <c r="BA1" s="1735"/>
      <c r="BB1" s="1735"/>
      <c r="BC1" s="1735"/>
      <c r="BD1" s="1735"/>
      <c r="BE1" s="1735"/>
      <c r="BF1" s="1735"/>
      <c r="BG1" s="1735"/>
      <c r="BH1" s="1735"/>
      <c r="BI1" s="1735"/>
      <c r="BJ1" s="1735"/>
      <c r="BK1" s="1735"/>
      <c r="BL1" s="1735"/>
      <c r="BM1" s="1735"/>
      <c r="BN1" s="1735"/>
      <c r="BO1" s="1735"/>
      <c r="BP1" s="1735"/>
      <c r="BQ1" s="1735"/>
      <c r="BR1" s="1735"/>
      <c r="BS1" s="1735"/>
      <c r="BT1" s="1735"/>
      <c r="BU1" s="1735"/>
      <c r="BV1" s="1735"/>
      <c r="BW1" s="1735"/>
      <c r="BX1" s="1735"/>
      <c r="BY1" s="517"/>
      <c r="BZ1" s="517"/>
      <c r="CA1" s="517"/>
      <c r="CB1" s="517"/>
      <c r="CC1" s="517"/>
      <c r="CO1" s="658"/>
      <c r="CP1" s="658"/>
      <c r="CQ1" s="658"/>
      <c r="CR1" s="658"/>
      <c r="CS1" s="658"/>
      <c r="CT1" s="658"/>
      <c r="CU1" s="658"/>
      <c r="CV1" s="658"/>
      <c r="CW1" s="658"/>
      <c r="CX1" s="658"/>
      <c r="CY1" s="658"/>
      <c r="CZ1" s="658"/>
      <c r="DA1" s="658"/>
      <c r="DB1" s="658"/>
      <c r="DC1" s="658"/>
      <c r="DD1" s="658"/>
      <c r="DE1" s="658"/>
      <c r="DF1" s="658"/>
      <c r="DG1" s="658"/>
      <c r="DH1" s="658"/>
      <c r="DI1" s="658"/>
      <c r="DJ1" s="658"/>
      <c r="DK1" s="658"/>
      <c r="DL1" s="658"/>
      <c r="DM1" s="658"/>
      <c r="DN1" s="658"/>
      <c r="DO1" s="658"/>
      <c r="DP1" s="658"/>
      <c r="DQ1" s="658"/>
      <c r="DR1" s="658"/>
      <c r="DU1" s="658"/>
      <c r="DV1" s="658"/>
      <c r="DW1" s="658"/>
      <c r="DX1" s="658"/>
      <c r="DY1" s="658"/>
      <c r="DZ1" s="658"/>
      <c r="EA1" s="658"/>
      <c r="EB1" s="658"/>
      <c r="EC1" s="658"/>
      <c r="ED1" s="658"/>
      <c r="EE1" s="658"/>
      <c r="EF1" s="658"/>
      <c r="EG1" s="658"/>
      <c r="EH1" s="658"/>
      <c r="EI1" s="658"/>
      <c r="EJ1" s="658"/>
      <c r="EK1" s="658"/>
      <c r="EL1" s="658"/>
      <c r="EM1" s="658"/>
      <c r="EN1" s="658"/>
      <c r="EO1" s="658"/>
      <c r="EP1" s="658"/>
      <c r="EQ1" s="658"/>
      <c r="ER1" s="658"/>
      <c r="ES1" s="658"/>
      <c r="ET1" s="658"/>
      <c r="EU1" s="658"/>
      <c r="EV1" s="658"/>
      <c r="EW1" s="659"/>
      <c r="EX1" s="659"/>
      <c r="EY1" s="660"/>
      <c r="FA1" s="661"/>
      <c r="FB1" s="661"/>
      <c r="FC1" s="661"/>
      <c r="FD1" s="661"/>
      <c r="FE1" s="661"/>
      <c r="FF1" s="661"/>
      <c r="FG1" s="661"/>
      <c r="FH1" s="661"/>
      <c r="FI1" s="661"/>
      <c r="FJ1" s="661"/>
      <c r="FK1" s="661"/>
      <c r="FL1" s="661"/>
      <c r="FM1" s="661"/>
      <c r="FN1" s="661"/>
      <c r="FO1" s="661"/>
      <c r="FP1" s="661"/>
      <c r="FQ1" s="661"/>
      <c r="FR1" s="661"/>
      <c r="FS1" s="661"/>
      <c r="FT1" s="661"/>
      <c r="FU1" s="661"/>
      <c r="FV1" s="661"/>
      <c r="FW1" s="661"/>
      <c r="FX1" s="661"/>
      <c r="FY1" s="661"/>
      <c r="FZ1" s="661"/>
      <c r="GA1" s="661"/>
      <c r="GB1" s="661"/>
      <c r="GC1" s="662"/>
      <c r="GD1" s="662"/>
      <c r="GG1" s="663"/>
      <c r="GH1" s="663"/>
      <c r="GI1" s="663"/>
      <c r="GJ1" s="663"/>
      <c r="GK1" s="663"/>
      <c r="GL1" s="663"/>
      <c r="GM1" s="663"/>
      <c r="GN1" s="663"/>
      <c r="GO1" s="663"/>
      <c r="GP1" s="663"/>
      <c r="GQ1" s="663"/>
      <c r="GR1" s="663"/>
      <c r="GS1" s="663"/>
      <c r="GT1" s="663"/>
      <c r="GU1" s="663"/>
      <c r="GV1" s="663"/>
      <c r="GW1" s="663"/>
      <c r="GX1" s="663"/>
      <c r="GY1" s="663"/>
      <c r="GZ1" s="663"/>
      <c r="HA1" s="663"/>
      <c r="HB1" s="663"/>
      <c r="HC1" s="663"/>
      <c r="HD1" s="663"/>
      <c r="HE1" s="663"/>
      <c r="HF1" s="663"/>
      <c r="HG1" s="663"/>
      <c r="HH1" s="663"/>
      <c r="HI1" s="664"/>
      <c r="HJ1" s="664"/>
      <c r="HK1" s="664"/>
      <c r="HN1" s="658"/>
      <c r="HO1" s="658"/>
      <c r="HP1" s="658"/>
      <c r="HQ1" s="658"/>
      <c r="HR1" s="658"/>
      <c r="HS1" s="658"/>
      <c r="HT1" s="658"/>
      <c r="HU1" s="658"/>
      <c r="HV1" s="658"/>
      <c r="HW1" s="658"/>
      <c r="HX1" s="659"/>
      <c r="HY1" s="659"/>
      <c r="IB1" s="658"/>
      <c r="IC1" s="658"/>
      <c r="ID1" s="658"/>
      <c r="IE1" s="658"/>
      <c r="IF1" s="658"/>
      <c r="IG1" s="658"/>
      <c r="IH1" s="658"/>
      <c r="II1" s="658"/>
      <c r="IJ1" s="658"/>
      <c r="IK1" s="658"/>
      <c r="IL1" s="659"/>
      <c r="IM1" s="659"/>
      <c r="IP1" s="658"/>
      <c r="IQ1" s="658"/>
      <c r="IR1" s="658"/>
      <c r="IS1" s="658"/>
      <c r="IT1" s="658"/>
      <c r="IU1" s="658"/>
      <c r="IV1" s="658"/>
      <c r="IW1" s="658"/>
      <c r="IX1" s="658"/>
      <c r="IY1" s="658"/>
      <c r="IZ1" s="659"/>
      <c r="JA1" s="659"/>
      <c r="JD1" s="658"/>
      <c r="JE1" s="658"/>
      <c r="JF1" s="658"/>
      <c r="JG1" s="658"/>
      <c r="JH1" s="658"/>
      <c r="JI1" s="658"/>
      <c r="JJ1" s="658"/>
      <c r="JK1" s="658"/>
      <c r="JL1" s="658"/>
      <c r="JM1" s="658"/>
      <c r="JN1" s="659"/>
      <c r="JO1" s="659"/>
      <c r="JZ1" s="665"/>
      <c r="KA1" s="665"/>
      <c r="KB1" s="665"/>
      <c r="KC1" s="665"/>
      <c r="KD1" s="665"/>
      <c r="KE1" s="665"/>
      <c r="KF1" s="665"/>
      <c r="KG1" s="665"/>
      <c r="KH1" s="665"/>
      <c r="KI1" s="665"/>
      <c r="KJ1" s="665"/>
      <c r="KK1" s="665"/>
      <c r="KL1" s="665"/>
      <c r="KM1" s="665"/>
      <c r="KN1" s="665"/>
      <c r="KO1" s="665"/>
      <c r="KP1" s="665"/>
      <c r="KQ1" s="665"/>
    </row>
    <row r="2" spans="1:303" ht="14.45" customHeight="1" x14ac:dyDescent="0.3">
      <c r="H2" s="666"/>
      <c r="I2" s="666"/>
      <c r="L2" s="667"/>
      <c r="W2" s="1735" t="s">
        <v>435</v>
      </c>
      <c r="X2" s="1735"/>
      <c r="Y2" s="1735"/>
      <c r="AP2" s="520" t="s">
        <v>436</v>
      </c>
      <c r="AS2" s="1737" t="s">
        <v>437</v>
      </c>
      <c r="AT2" s="1737"/>
      <c r="AU2" s="1737"/>
      <c r="AV2" s="1737"/>
      <c r="AW2" s="1737"/>
      <c r="AX2" s="1739" t="s">
        <v>438</v>
      </c>
      <c r="AY2" s="1739"/>
      <c r="AZ2" s="1739"/>
      <c r="BA2" s="1739"/>
      <c r="BB2" s="1739"/>
      <c r="BC2" s="1737" t="s">
        <v>439</v>
      </c>
      <c r="BD2" s="1737"/>
      <c r="BE2" s="1737"/>
      <c r="BF2" s="1737"/>
      <c r="BG2" s="1737"/>
      <c r="BH2" s="1739" t="s">
        <v>440</v>
      </c>
      <c r="BI2" s="1739"/>
      <c r="BJ2" s="1739"/>
      <c r="BK2" s="1739"/>
      <c r="BL2" s="1739"/>
      <c r="BM2" s="1737" t="s">
        <v>441</v>
      </c>
      <c r="BN2" s="1737"/>
      <c r="BO2" s="1737"/>
      <c r="BP2" s="1737"/>
      <c r="BQ2" s="1737"/>
      <c r="BR2" s="1739" t="s">
        <v>442</v>
      </c>
      <c r="BS2" s="1739"/>
      <c r="BT2" s="1739"/>
      <c r="BU2" s="1739"/>
      <c r="BV2" s="1739"/>
      <c r="BW2" s="1739"/>
      <c r="BX2" s="1739"/>
      <c r="BY2" s="1737" t="s">
        <v>443</v>
      </c>
      <c r="BZ2" s="1737"/>
      <c r="CA2" s="1737"/>
      <c r="CB2" s="1737"/>
      <c r="CC2" s="1737"/>
      <c r="CT2" s="517"/>
      <c r="CX2" s="517"/>
      <c r="CY2" s="517"/>
      <c r="CZ2" s="517"/>
      <c r="DD2" s="517"/>
      <c r="DE2" s="517"/>
      <c r="DF2" s="517"/>
      <c r="DJ2" s="517"/>
      <c r="DK2" s="517"/>
      <c r="DL2" s="517"/>
      <c r="DP2" s="517"/>
      <c r="DQ2" s="517"/>
      <c r="DR2" s="517"/>
      <c r="DU2" s="517"/>
      <c r="DV2" s="517"/>
      <c r="DW2" s="517"/>
      <c r="DX2" s="517"/>
      <c r="DY2" s="517"/>
      <c r="DZ2" s="517"/>
      <c r="EA2" s="517"/>
      <c r="EB2" s="517"/>
      <c r="EC2" s="517"/>
      <c r="ED2" s="517"/>
      <c r="EE2" s="517"/>
      <c r="EF2" s="517"/>
      <c r="EG2" s="517"/>
      <c r="EH2" s="517"/>
      <c r="EI2" s="517"/>
      <c r="EJ2" s="517"/>
      <c r="EK2" s="517"/>
      <c r="EL2" s="517"/>
      <c r="EM2" s="517"/>
      <c r="EN2" s="517"/>
      <c r="EO2" s="517"/>
      <c r="EP2" s="517"/>
      <c r="EQ2" s="517"/>
      <c r="ER2" s="517"/>
      <c r="ES2" s="517"/>
      <c r="ET2" s="517"/>
      <c r="EU2" s="517"/>
      <c r="EV2" s="517"/>
      <c r="EW2" s="517"/>
      <c r="EX2" s="517"/>
      <c r="EY2" s="517"/>
      <c r="FA2" s="668"/>
      <c r="FB2" s="668"/>
      <c r="FC2" s="668"/>
      <c r="FD2" s="668"/>
      <c r="FE2" s="668"/>
      <c r="FF2" s="668"/>
      <c r="FG2" s="668"/>
      <c r="FH2" s="668"/>
      <c r="FI2" s="668"/>
      <c r="FJ2" s="668"/>
      <c r="FK2" s="668"/>
      <c r="FL2" s="668"/>
      <c r="FM2" s="668"/>
      <c r="FN2" s="668"/>
      <c r="FO2" s="668"/>
      <c r="FP2" s="668"/>
      <c r="FQ2" s="668"/>
      <c r="FR2" s="668"/>
      <c r="FS2" s="668"/>
      <c r="FT2" s="668"/>
      <c r="FU2" s="668"/>
      <c r="FV2" s="668"/>
      <c r="FW2" s="668"/>
      <c r="FX2" s="668"/>
      <c r="FY2" s="668"/>
      <c r="FZ2" s="668"/>
      <c r="GA2" s="668"/>
      <c r="GB2" s="668"/>
      <c r="GC2" s="668"/>
      <c r="GD2" s="668"/>
      <c r="GG2" s="668"/>
      <c r="GH2" s="668"/>
      <c r="GI2" s="668"/>
      <c r="GJ2" s="668"/>
      <c r="GK2" s="668"/>
      <c r="GL2" s="668"/>
      <c r="GM2" s="668"/>
      <c r="GN2" s="668"/>
      <c r="GO2" s="668"/>
      <c r="GP2" s="668"/>
      <c r="GQ2" s="668"/>
      <c r="GR2" s="668"/>
      <c r="GS2" s="668"/>
      <c r="GT2" s="668"/>
      <c r="GU2" s="668"/>
      <c r="GV2" s="668"/>
      <c r="GW2" s="668"/>
      <c r="GX2" s="668"/>
      <c r="GY2" s="668"/>
      <c r="GZ2" s="668"/>
      <c r="HA2" s="668"/>
      <c r="HB2" s="668"/>
      <c r="HC2" s="668"/>
      <c r="HD2" s="668"/>
      <c r="HE2" s="668"/>
      <c r="HF2" s="668"/>
      <c r="HG2" s="668"/>
      <c r="HH2" s="668"/>
      <c r="HI2" s="668"/>
      <c r="HJ2" s="668"/>
      <c r="HK2" s="668"/>
      <c r="HN2" s="517"/>
      <c r="HO2" s="517"/>
      <c r="HP2" s="517"/>
      <c r="HQ2" s="517"/>
      <c r="HR2" s="517"/>
      <c r="HS2" s="517"/>
      <c r="HT2" s="517"/>
      <c r="HU2" s="517"/>
      <c r="HV2" s="517"/>
      <c r="HW2" s="517"/>
      <c r="HX2" s="517"/>
      <c r="HY2" s="517"/>
      <c r="IB2" s="517"/>
      <c r="IC2" s="517"/>
      <c r="ID2" s="517"/>
      <c r="IE2" s="517"/>
      <c r="IF2" s="517"/>
      <c r="IG2" s="517"/>
      <c r="IH2" s="517"/>
      <c r="II2" s="517"/>
      <c r="IJ2" s="517"/>
      <c r="IK2" s="517"/>
      <c r="IL2" s="517"/>
      <c r="IM2" s="517"/>
      <c r="IP2" s="517"/>
      <c r="IQ2" s="517"/>
      <c r="IR2" s="517"/>
      <c r="IS2" s="517"/>
      <c r="IT2" s="517"/>
      <c r="IU2" s="517"/>
      <c r="IV2" s="517"/>
      <c r="IW2" s="517"/>
      <c r="IX2" s="517"/>
      <c r="IY2" s="517"/>
      <c r="IZ2" s="517"/>
      <c r="JA2" s="517"/>
      <c r="JD2" s="517"/>
      <c r="JE2" s="517"/>
      <c r="JF2" s="517"/>
      <c r="JG2" s="517"/>
      <c r="JH2" s="517"/>
      <c r="JI2" s="517"/>
      <c r="JJ2" s="517"/>
      <c r="JK2" s="517"/>
      <c r="JL2" s="517"/>
      <c r="JM2" s="517"/>
      <c r="JN2" s="517"/>
      <c r="JO2" s="517"/>
    </row>
    <row r="3" spans="1:303" ht="18.75" x14ac:dyDescent="0.3">
      <c r="B3" s="669" t="s">
        <v>444</v>
      </c>
      <c r="C3" s="670"/>
      <c r="D3" s="670"/>
      <c r="E3" s="670"/>
      <c r="F3" s="670"/>
      <c r="G3" s="670"/>
      <c r="H3" s="670"/>
      <c r="I3" s="671"/>
      <c r="L3" s="520" t="s">
        <v>445</v>
      </c>
      <c r="Q3" s="1735" t="s">
        <v>446</v>
      </c>
      <c r="R3" s="1735"/>
      <c r="S3" s="1735"/>
      <c r="T3" s="1735" t="s">
        <v>447</v>
      </c>
      <c r="U3" s="1735"/>
      <c r="V3" s="1735"/>
      <c r="W3" s="520" t="s">
        <v>448</v>
      </c>
      <c r="X3" s="520" t="s">
        <v>449</v>
      </c>
      <c r="Y3" s="520" t="s">
        <v>450</v>
      </c>
      <c r="Z3" s="520" t="s">
        <v>451</v>
      </c>
      <c r="AG3" s="520" t="s">
        <v>452</v>
      </c>
      <c r="AJ3" s="520" t="s">
        <v>453</v>
      </c>
      <c r="AP3" s="672" t="s">
        <v>454</v>
      </c>
      <c r="AR3" s="520" t="s">
        <v>455</v>
      </c>
      <c r="AS3" s="673" t="s">
        <v>456</v>
      </c>
      <c r="AT3" s="673" t="s">
        <v>457</v>
      </c>
      <c r="AU3" s="673" t="s">
        <v>458</v>
      </c>
      <c r="AV3" s="673" t="s">
        <v>459</v>
      </c>
      <c r="AW3" s="673" t="s">
        <v>460</v>
      </c>
      <c r="AX3" s="673" t="s">
        <v>456</v>
      </c>
      <c r="AY3" s="673" t="s">
        <v>457</v>
      </c>
      <c r="AZ3" s="673" t="s">
        <v>458</v>
      </c>
      <c r="BA3" s="673" t="s">
        <v>459</v>
      </c>
      <c r="BB3" s="673" t="s">
        <v>460</v>
      </c>
      <c r="BC3" s="673" t="s">
        <v>456</v>
      </c>
      <c r="BD3" s="673" t="s">
        <v>457</v>
      </c>
      <c r="BE3" s="673" t="s">
        <v>458</v>
      </c>
      <c r="BF3" s="673" t="s">
        <v>459</v>
      </c>
      <c r="BG3" s="673" t="s">
        <v>460</v>
      </c>
      <c r="BH3" s="673" t="s">
        <v>456</v>
      </c>
      <c r="BI3" s="673" t="s">
        <v>457</v>
      </c>
      <c r="BJ3" s="673" t="s">
        <v>458</v>
      </c>
      <c r="BK3" s="673" t="s">
        <v>459</v>
      </c>
      <c r="BL3" s="673" t="s">
        <v>460</v>
      </c>
      <c r="BM3" s="673" t="s">
        <v>456</v>
      </c>
      <c r="BN3" s="673" t="s">
        <v>457</v>
      </c>
      <c r="BO3" s="673" t="s">
        <v>458</v>
      </c>
      <c r="BP3" s="673" t="s">
        <v>459</v>
      </c>
      <c r="BQ3" s="673" t="s">
        <v>460</v>
      </c>
      <c r="BR3" s="673" t="s">
        <v>461</v>
      </c>
      <c r="BS3" s="673" t="s">
        <v>462</v>
      </c>
      <c r="BT3" s="673" t="s">
        <v>463</v>
      </c>
      <c r="BU3" s="673" t="s">
        <v>464</v>
      </c>
      <c r="BV3" s="673" t="s">
        <v>465</v>
      </c>
      <c r="BW3" s="673" t="s">
        <v>466</v>
      </c>
      <c r="BX3" s="673" t="s">
        <v>467</v>
      </c>
      <c r="BY3" s="673" t="s">
        <v>461</v>
      </c>
      <c r="BZ3" s="673" t="s">
        <v>462</v>
      </c>
      <c r="CA3" s="673" t="s">
        <v>463</v>
      </c>
      <c r="CB3" s="673" t="s">
        <v>464</v>
      </c>
      <c r="CC3" s="673" t="s">
        <v>465</v>
      </c>
    </row>
    <row r="4" spans="1:303" ht="15" x14ac:dyDescent="0.25">
      <c r="A4" s="502" t="s">
        <v>468</v>
      </c>
      <c r="B4" s="520" t="s">
        <v>469</v>
      </c>
      <c r="E4" s="520" t="s">
        <v>470</v>
      </c>
      <c r="F4" s="520" t="s">
        <v>363</v>
      </c>
      <c r="G4" s="520" t="s">
        <v>471</v>
      </c>
      <c r="H4" s="520" t="s">
        <v>472</v>
      </c>
      <c r="I4" s="520" t="s">
        <v>473</v>
      </c>
      <c r="J4" s="520" t="s">
        <v>474</v>
      </c>
      <c r="K4" s="520" t="s">
        <v>475</v>
      </c>
      <c r="L4" s="520" t="s">
        <v>476</v>
      </c>
      <c r="M4" s="520" t="s">
        <v>477</v>
      </c>
      <c r="N4" s="520" t="s">
        <v>478</v>
      </c>
      <c r="O4" s="520" t="s">
        <v>479</v>
      </c>
      <c r="P4" s="520" t="s">
        <v>480</v>
      </c>
      <c r="Q4" s="520" t="s">
        <v>365</v>
      </c>
      <c r="R4" s="520" t="s">
        <v>366</v>
      </c>
      <c r="S4" s="520" t="s">
        <v>367</v>
      </c>
      <c r="T4" s="520" t="s">
        <v>365</v>
      </c>
      <c r="U4" s="520" t="s">
        <v>366</v>
      </c>
      <c r="V4" s="520" t="s">
        <v>367</v>
      </c>
      <c r="AP4" s="674" t="s">
        <v>481</v>
      </c>
      <c r="AR4" s="675">
        <v>8</v>
      </c>
      <c r="AS4" s="676">
        <f>IF(OR($C$12=$AR4,$D$12=$AR4),Schweine_Werte!$C4*0.5,IF(OR($C$12&gt;$AR4,$D$12&lt;$AR4),0,Schweine_Werte!$C4))</f>
        <v>0</v>
      </c>
      <c r="AT4" s="676">
        <f>IF(OR($C$24=$AR4,$D$24=$AR4),Schweine_Werte!$C4*0.5,IF(OR($C$24&gt;$AR4,$D$24&lt;$AR4),0,Schweine_Werte!$C4))</f>
        <v>0</v>
      </c>
      <c r="AU4" s="676">
        <f>IF(OR($C$36=$AR4,$D$36=$AR4),Schweine_Werte!$C4*0.5,IF(OR($C$36&gt;$AR4,$D$36&lt;$AR4),0,Schweine_Werte!$C4))</f>
        <v>0</v>
      </c>
      <c r="AV4" s="676">
        <f>IF(OR($C$48=$AR4,$D$48=$AR4),Schweine_Werte!$C4*0.5,IF(OR($C$48&gt;$AR4,$D$48&lt;$AR4),0,Schweine_Werte!$C4))</f>
        <v>0</v>
      </c>
      <c r="AW4" s="676">
        <f>IF(OR($C$60=$AR4,$D$60=$AR4),Schweine_Werte!$C4*0.5,IF(OR($C$60&gt;$AR4,$D$60&lt;$AR4),0,Schweine_Werte!$C4))</f>
        <v>0</v>
      </c>
      <c r="AX4" s="676">
        <f>IF(OR($C$12=$AR4,$D$12=$AR4),Schweine_Werte!$E4*0.5,IF(OR($C$12&gt;$AR4,$D$12&lt;$AR4),0,Schweine_Werte!$E4))</f>
        <v>0</v>
      </c>
      <c r="AY4" s="676">
        <f>IF(OR($C$24=$AR4,$D$24=$AR4),Schweine_Werte!$E4*0.5,IF(OR($C$24&gt;$AR4,$D$24&lt;$AR4),0,Schweine_Werte!$E4))</f>
        <v>0</v>
      </c>
      <c r="AZ4" s="676">
        <f>IF(OR($C$36=$AR4,$D$36=$AR4),Schweine_Werte!$E4*0.5,IF(OR($C$36&gt;$AR4,$D$36&lt;$AR4),0,Schweine_Werte!$E4))</f>
        <v>0</v>
      </c>
      <c r="BA4" s="676">
        <f>IF(OR($C$48=$AR4,$D$48=$AR4),Schweine_Werte!$E4*0.5,IF(OR($C$48&gt;$AR4,$D$48&lt;$AR4),0,Schweine_Werte!$E4))</f>
        <v>0</v>
      </c>
      <c r="BB4" s="676">
        <f>IF(OR($C$60=$AR4,$D$60=$AR4),Schweine_Werte!$E4*0.5,IF(OR($C$60&gt;$AR4,$D$60&lt;$AR4),0,Schweine_Werte!$E4))</f>
        <v>0</v>
      </c>
      <c r="BC4" s="676">
        <f>IF(OR($C$12=$AR4,$D$12=$AR4),Schweine_Werte!$G4*0.5,IF(OR($C$12&gt;$AR4,$D$12&lt;$AR4),0,Schweine_Werte!$G4))</f>
        <v>0</v>
      </c>
      <c r="BD4" s="676">
        <f>IF(OR($C$24=$AR4,$D$24=$AR4),Schweine_Werte!$G4*0.5,IF(OR($C$24&gt;$AR4,$D$24&lt;$AR4),0,Schweine_Werte!$G4))</f>
        <v>0</v>
      </c>
      <c r="BE4" s="676">
        <f>IF(OR($C$36=$AR4,$D$36=$AR4),Schweine_Werte!$G4*0.5,IF(OR($C$36&gt;$AR4,$D$36&lt;$AR4),0,Schweine_Werte!$G4))</f>
        <v>0</v>
      </c>
      <c r="BF4" s="676">
        <f>IF(OR($C$48=$AR4,$D$48=$AR4),Schweine_Werte!$G4*0.5,IF(OR($C$48&gt;$AR4,$D$48&lt;$AR4),0,Schweine_Werte!$G4))</f>
        <v>0</v>
      </c>
      <c r="BG4" s="676">
        <f>IF(OR($C$60=$AR4,$D$60=$AR4),Schweine_Werte!$G4*0.5,IF(OR($C$60&gt;$AR4,$D$60&lt;$AR4),0,Schweine_Werte!$G4))</f>
        <v>0</v>
      </c>
      <c r="BH4" s="676">
        <f>IF(OR($C$12=$AR4,$D$12=$AR4),Schweine_Werte!$I4*0.5,IF(OR($C$12&gt;$AR4,$D$12&lt;$AR4),0,Schweine_Werte!$I4))</f>
        <v>0</v>
      </c>
      <c r="BI4" s="676">
        <f>IF(OR($C$24=$AR4,$D$24=$AR4),Schweine_Werte!$I4*0.5,IF(OR($C$24&gt;$AR4,$D$24&lt;$AR4),0,Schweine_Werte!$I4))</f>
        <v>0</v>
      </c>
      <c r="BJ4" s="676">
        <f>IF(OR($C$36=$AR4,$D$36=$AR4),Schweine_Werte!$I4*0.5,IF(OR($C$36&gt;$AR4,$D$36&lt;$AR4),0,Schweine_Werte!$I4))</f>
        <v>0</v>
      </c>
      <c r="BK4" s="676">
        <f>IF(OR($C$48=$AR4,$D$48=$AR4),Schweine_Werte!$I4*0.5,IF(OR($C$48&gt;$AR4,$D$48&lt;$AR4),0,Schweine_Werte!$I4))</f>
        <v>0</v>
      </c>
      <c r="BL4" s="676">
        <f>IF(OR($C$60=$AR4,$D$60=$AR4),Schweine_Werte!$I4*0.5,IF(OR($C$60&gt;$AR4,$D$60&lt;$AR4),0,Schweine_Werte!$I4))</f>
        <v>0</v>
      </c>
      <c r="BM4" s="676"/>
      <c r="BN4" s="676"/>
      <c r="BO4" s="676"/>
      <c r="BP4" s="676"/>
      <c r="BQ4" s="676"/>
      <c r="BR4" s="677">
        <f>IF(OR($C$74=$AR4,$D$74=$AR4),Schweine_Werte!$M4*0.5,IF(OR($C$74&gt;$AR4,$D$74&lt;$AR4),0,Schweine_Werte!$M4))</f>
        <v>0</v>
      </c>
      <c r="BS4" s="677">
        <f>IF(OR($C$83=$AR4,$D$83=$AR4),Schweine_Werte!$M4*0.5,IF(OR($C$83&gt;$AR4,$D$83&lt;$AR4),0,Schweine_Werte!$M4))</f>
        <v>0</v>
      </c>
      <c r="BT4" s="677">
        <f>IF(OR($C$92=$AR4,$D$92=$AR4),Schweine_Werte!$M4*0.5,IF(OR($C$92&gt;$AR4,$D$92&lt;$AR4),0,Schweine_Werte!$M4))</f>
        <v>0</v>
      </c>
      <c r="BU4" s="677">
        <f>IF(OR($C$101=$AR4,$D$101=$AR4),Schweine_Werte!$M4*0.5,IF(OR($C$101&gt;$AR4,$D$101&lt;$AR4),0,Schweine_Werte!$M4))</f>
        <v>0</v>
      </c>
      <c r="BV4" s="677">
        <f>IF(OR($C$110=$AR4,$D$110=$AR4),Schweine_Werte!$M4*0.5,IF(OR($C$110&gt;$AR4,$D$110&lt;$AR4),0,Schweine_Werte!$M4))</f>
        <v>0</v>
      </c>
      <c r="BW4" s="677">
        <f>IF(OR(8=$AR4,$E$127=$AR4),Schweine_Werte!$M4*0.5,IF(OR(8&gt;$AR4,$E$127&lt;$AR4),0,Schweine_Werte!$M4))</f>
        <v>1.6700354626182841</v>
      </c>
      <c r="BX4" s="677">
        <f>IF(OR(8=$AR4,$E$145=$AR4),Schweine_Werte!$M4*0.5,IF(OR(8&gt;$AR4,$E$145&lt;$AR4),0,Schweine_Werte!$M4))</f>
        <v>1.6700354626182841</v>
      </c>
      <c r="BY4" s="677">
        <f>IF(OR($C$74=$AR4,$D$74=$AR4),Schweine_Werte!$O4*0.5,IF(OR($C$74&gt;$AR4,$D$74&lt;$AR4),0,Schweine_Werte!$O4))</f>
        <v>0</v>
      </c>
      <c r="BZ4" s="677">
        <f>IF(OR($C$83=$AR4,$D$83=$AR4),Schweine_Werte!$O4*0.5,IF(OR($C$83&gt;$AR4,$D$83&lt;$AR4),0,Schweine_Werte!$O4))</f>
        <v>0</v>
      </c>
      <c r="CA4" s="677">
        <f>IF(OR($C$92=$AR4,$D$92=$AR4),Schweine_Werte!$O4*0.5,IF(OR($C$92&gt;$AR4,$D$92&lt;$AR4),0,Schweine_Werte!$O4))</f>
        <v>0</v>
      </c>
      <c r="CB4" s="677">
        <f>IF(OR($C$101=$AR4,$D$101=$AR4),Schweine_Werte!$O4*0.5,IF(OR($C$101&gt;$AR4,$D$101&lt;$AR4),0,Schweine_Werte!$O4))</f>
        <v>0</v>
      </c>
      <c r="CC4" s="677">
        <f>IF(OR($C$110=$AR4,$D$110=$AR4),Schweine_Werte!$O4*0.5,IF(OR($C$110&gt;$AR4,$D$110&lt;$AR4),0,Schweine_Werte!$O4))</f>
        <v>0</v>
      </c>
    </row>
    <row r="5" spans="1:303" ht="15" x14ac:dyDescent="0.25">
      <c r="A5" s="503" t="s">
        <v>482</v>
      </c>
      <c r="B5" s="504">
        <v>700</v>
      </c>
      <c r="D5" s="667"/>
      <c r="E5" s="667" t="e">
        <f>($D12-$C12)*1000/SUM($AS$4:$AS$146)</f>
        <v>#VALUE!</v>
      </c>
      <c r="F5" s="667" t="e">
        <f>SUMPRODUCT($AS$4:$AS$146,Schweine_Werte!$Q$4:$Q$146)/SUM($AS$4:$AS$146)</f>
        <v>#DIV/0!</v>
      </c>
      <c r="G5" s="667" t="e">
        <f>IF($B12=$A$8,SUMPRODUCT($AS$4:$AS$146,Schweine_Werte!EH$4:EH$146)/SUM($AS$4:$AS$146),IF($B12=$A$7,SUMPRODUCT($AS$4:$AS$146,Schweine_Werte!DB$4:DB$146)/SUM($AS$4:$AS$146),IF($B12=$A$6,SUMPRODUCT($AS$4:$AS$146,Schweine_Werte!BV$4:BV$146)/SUM($AS$4:$AS$146),SUMPRODUCT($AS$4:$AS$146,Schweine_Werte!AP$4:AP$146)/SUM($AS$4:$AS$146))))</f>
        <v>#DIV/0!</v>
      </c>
      <c r="H5" s="667" t="e">
        <f>IF($B12=$A$8,SUMPRODUCT($AS$4:$AS$146,Schweine_Werte!EI$4:EI$146)/SUM($AS$4:$AS$146),IF($B12=$A$7,SUMPRODUCT($AS$4:$AS$146,Schweine_Werte!DC$4:DC$146)/SUM($AS$4:$AS$146),IF($B12=$A$6,SUMPRODUCT($AS$4:$AS$146,Schweine_Werte!BW$4:BW$146)/SUM($AS$4:$AS$146),SUMPRODUCT($AS$4:$AS$146,Schweine_Werte!AQ$4:AQ$146)/SUM($AS$4:$AS$146))))</f>
        <v>#DIV/0!</v>
      </c>
      <c r="I5" s="667" t="e">
        <f>IF($B12=$A$8,SUMPRODUCT($AS$4:$AS$146,Schweine_Werte!EJ$4:EJ$146)/SUM($AS$4:$AS$146),IF($B12=$A$7,SUMPRODUCT($AS$4:$AS$146,Schweine_Werte!DD$4:DD$146)/SUM($AS$4:$AS$146),IF($B12=$A$6,SUMPRODUCT($AS$4:$AS$146,Schweine_Werte!BX$4:BX$146)/SUM($AS$4:$AS$146),SUMPRODUCT($AS$4:$AS$146,Schweine_Werte!AR$4:AR$146)/SUM($AS$4:$AS$146))))</f>
        <v>#DIV/0!</v>
      </c>
      <c r="J5" s="667" t="e">
        <f>SUMPRODUCT($AS$4:$AS$146,Schweine_Werte!$Y$4:$Y$146)/SUM($AS$4:$AS$146)</f>
        <v>#DIV/0!</v>
      </c>
      <c r="K5" s="667" t="e">
        <f>SUMPRODUCT($AS$4:$AS$146,Schweine_Werte!$AG$4:$AG$146)/SUM($AS$4:$AS$146)</f>
        <v>#DIV/0!</v>
      </c>
      <c r="L5" s="667" t="e">
        <f>T5*$F5*365/1000+$J5-$K5</f>
        <v>#DIV/0!</v>
      </c>
      <c r="M5" s="667" t="e">
        <f>U5*$F5*365/1000+$J5-$K5/2</f>
        <v>#DIV/0!</v>
      </c>
      <c r="N5" s="667" t="e">
        <f>V5*$F5*365/1000+$J5</f>
        <v>#DIV/0!</v>
      </c>
      <c r="O5" s="667">
        <f>IF($C12&lt;28,SUM($AS$4:$AS$23)+IF($D12&gt;28,$AS$24*0.5,$AS$24),0)</f>
        <v>0</v>
      </c>
      <c r="P5" s="667">
        <f>IF($D12&gt;28,SUM($AS$25:$AS$146)+IF($C12&lt;28,$AS$24*0.5,$AS$24),0)</f>
        <v>0</v>
      </c>
      <c r="Q5" s="667" t="e">
        <f t="shared" ref="Q5:S8" si="0">+T5*$F5</f>
        <v>#DIV/0!</v>
      </c>
      <c r="R5" s="667" t="e">
        <f t="shared" si="0"/>
        <v>#DIV/0!</v>
      </c>
      <c r="S5" s="667" t="e">
        <f t="shared" si="0"/>
        <v>#DIV/0!</v>
      </c>
      <c r="T5" s="667" t="e">
        <f>+($O5*Schweine_Werte!$HT$5+$P5*Schweine_Werte!$HU$5)/SUM($O5:$P5)</f>
        <v>#DIV/0!</v>
      </c>
      <c r="U5" s="667" t="e">
        <f>+($O5*Schweine_Werte!$HV$5+$P5*Schweine_Werte!$HW$5)/SUM($O5:$P5)</f>
        <v>#DIV/0!</v>
      </c>
      <c r="V5" s="667" t="e">
        <f>+($O5*Schweine_Werte!$HX$5+$P5*Schweine_Werte!$HY$5)/SUM($O5:$P5)</f>
        <v>#DIV/0!</v>
      </c>
      <c r="W5" s="678" t="e">
        <f>($J5*0.055+T5*0.365*0.86*$F5-$K5*0.018)/L5*100</f>
        <v>#DIV/0!</v>
      </c>
      <c r="X5" s="667" t="e">
        <f>($J5*0.055+U5*0.365*0.86*$F5-$K5*0.018/2)/M5*100</f>
        <v>#DIV/0!</v>
      </c>
      <c r="Y5" s="667" t="e">
        <f>($J5*0.055+V5*0.365*0.86*$F5)/N5*100</f>
        <v>#DIV/0!</v>
      </c>
      <c r="Z5" s="667" t="e">
        <f>IF($B12=$A$8,SUMPRODUCT($AS$4:$AS$146,Schweine_Werte!$EK$4:$EK$146,Schweine_Werte!$EL$4:$EL$146)/SUMPRODUCT($AS$4:$AS$146,Schweine_Werte!$EK$4:$EK$146),IF($B12=$A$7,SUMPRODUCT($AS$4:$AS$146,Schweine_Werte!$DE$4:$DE$146,Schweine_Werte!$DF$4:$DF$146)/SUMPRODUCT($AS$4:$AS$146,Schweine_Werte!$DE$4:$DE$146),IF($B12=$A$6,SUMPRODUCT($AS$4:$AS$146,Schweine_Werte!$BY$4:$BY$146,Schweine_Werte!$BZ$4:$BZ$146)/SUMPRODUCT($AS$4:$AS$146,Schweine_Werte!$BY$4:$BY$146),SUMPRODUCT($AS$4:$AS$146,Schweine_Werte!$AS$4:$AS$146,Schweine_Werte!$AT$4:$AT$146)/SUMPRODUCT($AS$4:$AS$146,Schweine_Werte!$AS$4:$AS$146))))</f>
        <v>#DIV/0!</v>
      </c>
      <c r="AA5" s="667"/>
      <c r="AB5" s="667">
        <f>IF($B12=$A$8,SUMIF(Schweine_Werte!$AO$4:$AO$146,$C12,Schweine_Werte!$EL$4:$EL$146),IF($B12=$A$7,SUMIF(Schweine_Werte!$AO$4:$AO$146,$C12,Schweine_Werte!$DF$4:$DF$146),IF($B12=$A$6,SUMIF(Schweine_Werte!$AO$4:$AO$146,$C12,Schweine_Werte!$BZ$4:$BZ$146),SUMIF(Schweine_Werte!$AO$4:$AO$146,$C12,Schweine_Werte!$AT$4:$AT$146))))</f>
        <v>0</v>
      </c>
      <c r="AC5" s="667"/>
      <c r="AD5" s="667">
        <f>IF($B12=$A$8,SUMIF(Schweine_Werte!$AO$4:$AO$146,$D12,Schweine_Werte!$EL$4:$EL$146),IF($B12=$A$7,SUMIF(Schweine_Werte!$AO$4:$AO$146,$D12,Schweine_Werte!$DF$4:$DF$146),IF($B12=$A$6,SUMIF(Schweine_Werte!$AO$4:$AO$146,$D12,Schweine_Werte!$BZ$4:$BZ$146),SUMIF(Schweine_Werte!$AO$4:$AO$146,$D12,Schweine_Werte!$AT$4:$AT$146))))</f>
        <v>0</v>
      </c>
      <c r="AE5" s="667"/>
      <c r="AF5" s="667"/>
      <c r="AG5" s="667" t="e">
        <f>IF($B12=$A$8,SUMPRODUCT($AS$4:$AS$146,Schweine_Werte!$EK$4:$EK$146)/SUM($AS$4:$AS$146),IF($B12=$A$7,SUMPRODUCT($AS$4:$AS$146,Schweine_Werte!$DE$4:$DE$146)/SUM($AS$4:$AS$146),IF($B12=$A$6,SUMPRODUCT($AS$4:$AS$146,Schweine_Werte!$BY$4:$BY$146)/SUM($AS$4:$AS$146),SUMPRODUCT($AS$4:$AS$146,Schweine_Werte!$AS$4:$AS$146)/SUM($AS$4:$AS$146))))</f>
        <v>#DIV/0!</v>
      </c>
      <c r="AH5" s="667"/>
      <c r="AI5" s="667"/>
      <c r="AJ5" s="667" t="e">
        <f>IF($B12=$A$8,SUMPRODUCT($AS$4:$AS$146,Schweine_Werte!$EK$4:$EK$146,Schweine_Werte!$EM$4:$EM$146)/SUMPRODUCT($AS$4:$AS$146,Schweine_Werte!$EK$4:$EK$146),IF($B12=$A$7,SUMPRODUCT($AS$4:$AS$146,Schweine_Werte!$DE$4:$DE$146,Schweine_Werte!$DG$4:$DG$146)/SUMPRODUCT($AS$4:$AS$146,Schweine_Werte!$DE$4:$DE$146),IF($B12=$A$6,SUMPRODUCT($AS$4:$AS$146,Schweine_Werte!$BY$4:$BY$146,Schweine_Werte!$CA$4:$CA$146)/SUMPRODUCT($AS$4:$AS$146,Schweine_Werte!$BY$4:$BY$146),SUMPRODUCT($AS$4:$AS$146,Schweine_Werte!$AS$4:$AS$146,Schweine_Werte!$AU$4:$AU$146)/SUMPRODUCT($AS$4:$AS$146,Schweine_Werte!$AS$4:$AS$146))))</f>
        <v>#DIV/0!</v>
      </c>
      <c r="AK5" s="667"/>
      <c r="AL5" s="667">
        <f>IF($B12=$A$8,SUMIF(Schweine_Werte!$AO$4:$AO$146,$C12,Schweine_Werte!$EM$4:$EM$146),IF($B12=$A$7,SUMIF(Schweine_Werte!$AO$4:$AO$146,$C12,Schweine_Werte!$DG$4:$DG$146),IF($B12=$A$6,SUMIF(Schweine_Werte!$AO$4:$AO$146,$C12,Schweine_Werte!$CA$4:$CA$146),SUMIF(Schweine_Werte!$AO$4:$AO$146,$C12,Schweine_Werte!$AU$4:$AU$146))))</f>
        <v>0</v>
      </c>
      <c r="AM5" s="667"/>
      <c r="AN5" s="667">
        <f>IF($B12=$A$8,SUMIF(Schweine_Werte!$AO$4:$AO$146,$D12,Schweine_Werte!$EM$4:$EM$146),IF($B12=$A$7,SUMIF(Schweine_Werte!$AO$4:$AO$146,$D12,Schweine_Werte!$DG$4:$DG$146),IF($B12=$A$6,SUMIF(Schweine_Werte!$AO$4:$AO$146,$D12,Schweine_Werte!$CA$4:$CA$146),SUMIF(Schweine_Werte!$AO$4:$AO$146,$D12,Schweine_Werte!$AU$4:$AU$146))))</f>
        <v>0</v>
      </c>
      <c r="AR5" s="675">
        <v>9</v>
      </c>
      <c r="AS5" s="676">
        <f>IF(OR($C$12=$AR5,$D$12=$AR5),Schweine_Werte!$C5*0.5,IF(OR($C$12&gt;$AR5,$D$12&lt;$AR5),0,Schweine_Werte!$C5))</f>
        <v>0</v>
      </c>
      <c r="AT5" s="676">
        <f>IF(OR($C$24=$AR5,$D$24=$AR5),Schweine_Werte!$C5*0.5,IF(OR($C$24&gt;$AR5,$D$24&lt;$AR5),0,Schweine_Werte!$C5))</f>
        <v>0</v>
      </c>
      <c r="AU5" s="676">
        <f>IF(OR($C$36=$AR5,$D$36=$AR5),Schweine_Werte!$C5*0.5,IF(OR($C$36&gt;$AR5,$D$36&lt;$AR5),0,Schweine_Werte!$C5))</f>
        <v>0</v>
      </c>
      <c r="AV5" s="676">
        <f>IF(OR($C$48=$AR5,$D$48=$AR5),Schweine_Werte!$C5*0.5,IF(OR($C$48&gt;$AR5,$D$48&lt;$AR5),0,Schweine_Werte!$C5))</f>
        <v>0</v>
      </c>
      <c r="AW5" s="676">
        <f>IF(OR($C$60=$AR5,$D$60=$AR5),Schweine_Werte!$C5*0.5,IF(OR($C$60&gt;$AR5,$D$60&lt;$AR5),0,Schweine_Werte!$C5))</f>
        <v>0</v>
      </c>
      <c r="AX5" s="676">
        <f>IF(OR($C$12=$AR5,$D$12=$AR5),Schweine_Werte!$E5*0.5,IF(OR($C$12&gt;$AR5,$D$12&lt;$AR5),0,Schweine_Werte!$E5))</f>
        <v>0</v>
      </c>
      <c r="AY5" s="676">
        <f>IF(OR($C$24=$AR5,$D$24=$AR5),Schweine_Werte!$E5*0.5,IF(OR($C$24&gt;$AR5,$D$24&lt;$AR5),0,Schweine_Werte!$E5))</f>
        <v>0</v>
      </c>
      <c r="AZ5" s="679">
        <f>IF(OR($C$36=$AR5,$D$36=$AR5),Schweine_Werte!$E5*0.5,IF(OR($C$36&gt;$AR5,$D$36&lt;$AR5),0,Schweine_Werte!$E5))</f>
        <v>0</v>
      </c>
      <c r="BA5" s="679">
        <f>IF(OR($C$48=$AR5,$D$48=$AR5),Schweine_Werte!$E5*0.5,IF(OR($C$48&gt;$AR5,$D$48&lt;$AR5),0,Schweine_Werte!$E5))</f>
        <v>0</v>
      </c>
      <c r="BB5" s="679">
        <f>IF(OR($C$60=$AR5,$D$60=$AR5),Schweine_Werte!$E5*0.5,IF(OR($C$60&gt;$AR5,$D$60&lt;$AR5),0,Schweine_Werte!$E5))</f>
        <v>0</v>
      </c>
      <c r="BC5" s="676">
        <f>IF(OR($C$12=$AR5,$D$12=$AR5),Schweine_Werte!$G5*0.5,IF(OR($C$12&gt;$AR5,$D$12&lt;$AR5),0,Schweine_Werte!$G5))</f>
        <v>0</v>
      </c>
      <c r="BD5" s="676">
        <f>IF(OR($C$24=$AR5,$D$24=$AR5),Schweine_Werte!$G5*0.5,IF(OR($C$24&gt;$AR5,$D$24&lt;$AR5),0,Schweine_Werte!$G5))</f>
        <v>0</v>
      </c>
      <c r="BE5" s="679">
        <f>IF(OR($C$36=$AR5,$D$36=$AR5),Schweine_Werte!$G5*0.5,IF(OR($C$36&gt;$AR5,$D$36&lt;$AR5),0,Schweine_Werte!$G5))</f>
        <v>0</v>
      </c>
      <c r="BF5" s="679">
        <f>IF(OR($C$48=$AR5,$D$48=$AR5),Schweine_Werte!$G5*0.5,IF(OR($C$48&gt;$AR5,$D$48&lt;$AR5),0,Schweine_Werte!$G5))</f>
        <v>0</v>
      </c>
      <c r="BG5" s="679">
        <f>IF(OR($C$60=$AR5,$D$60=$AR5),Schweine_Werte!$G5*0.5,IF(OR($C$60&gt;$AR5,$D$60&lt;$AR5),0,Schweine_Werte!$G5))</f>
        <v>0</v>
      </c>
      <c r="BH5" s="676">
        <f>IF(OR($C$12=$AR5,$D$12=$AR5),Schweine_Werte!$I5*0.5,IF(OR($C$12&gt;$AR5,$D$12&lt;$AR5),0,Schweine_Werte!$I5))</f>
        <v>0</v>
      </c>
      <c r="BI5" s="676">
        <f>IF(OR($C$24=$AR5,$D$24=$AR5),Schweine_Werte!$I5*0.5,IF(OR($C$24&gt;$AR5,$D$24&lt;$AR5),0,Schweine_Werte!$I5))</f>
        <v>0</v>
      </c>
      <c r="BJ5" s="679">
        <f>IF(OR($C$36=$AR5,$D$36=$AR5),Schweine_Werte!$I5*0.5,IF(OR($C$36&gt;$AR5,$D$36&lt;$AR5),0,Schweine_Werte!$I5))</f>
        <v>0</v>
      </c>
      <c r="BK5" s="679">
        <f>IF(OR($C$48=$AR5,$D$48=$AR5),Schweine_Werte!$I5*0.5,IF(OR($C$48&gt;$AR5,$D$48&lt;$AR5),0,Schweine_Werte!$I5))</f>
        <v>0</v>
      </c>
      <c r="BL5" s="679">
        <f>IF(OR($C$60=$AR5,$D$60=$AR5),Schweine_Werte!$I5*0.5,IF(OR($C$60&gt;$AR5,$D$60&lt;$AR5),0,Schweine_Werte!$I5))</f>
        <v>0</v>
      </c>
      <c r="BM5" s="676"/>
      <c r="BN5" s="676"/>
      <c r="BO5" s="679"/>
      <c r="BP5" s="679"/>
      <c r="BQ5" s="679"/>
      <c r="BR5" s="677">
        <f>IF(OR($C$74=$AR5,$D$74=$AR5),Schweine_Werte!$M5*0.5,IF(OR($C$74&gt;$AR5,$D$74&lt;$AR5),0,Schweine_Werte!$M5))</f>
        <v>0</v>
      </c>
      <c r="BS5" s="677">
        <f>IF(OR($C$83=$AR5,$D$83=$AR5),Schweine_Werte!$M5*0.5,IF(OR($C$83&gt;$AR5,$D$83&lt;$AR5),0,Schweine_Werte!$M5))</f>
        <v>0</v>
      </c>
      <c r="BT5" s="667">
        <f>IF(OR($C$92=$AR5,$D$92=$AR5),Schweine_Werte!$M5*0.5,IF(OR($C$92&gt;$AR5,$D$92&lt;$AR5),0,Schweine_Werte!$M5))</f>
        <v>0</v>
      </c>
      <c r="BU5" s="667">
        <f>IF(OR($C$101=$AR5,$D$101=$AR5),Schweine_Werte!$M5*0.5,IF(OR($C$101&gt;$AR5,$D$101&lt;$AR5),0,Schweine_Werte!$M5))</f>
        <v>0</v>
      </c>
      <c r="BV5" s="667">
        <f>IF(OR($C$110=$AR5,$D$110=$AR5),Schweine_Werte!$M5*0.5,IF(OR($C$110&gt;$AR5,$D$110&lt;$AR5),0,Schweine_Werte!$M5))</f>
        <v>0</v>
      </c>
      <c r="BW5" s="667">
        <f>IF(OR(8=$AR5,$E$127=$AR5),Schweine_Werte!$M5*0.5,IF(OR(8&gt;$AR5,$E$127&lt;$AR5),0,Schweine_Werte!$M5))</f>
        <v>3.141935976776089</v>
      </c>
      <c r="BX5" s="667">
        <f>IF(OR(8=$AR5,$E$145=$AR5),Schweine_Werte!$M5*0.5,IF(OR(8&gt;$AR5,$E$145&lt;$AR5),0,Schweine_Werte!$M5))</f>
        <v>3.141935976776089</v>
      </c>
      <c r="BY5" s="677">
        <f>IF(OR($C$74=$AR5,$D$74=$AR5),Schweine_Werte!$O5*0.5,IF(OR($C$74&gt;$AR5,$D$74&lt;$AR5),0,Schweine_Werte!$O5))</f>
        <v>0</v>
      </c>
      <c r="BZ5" s="677">
        <f>IF(OR($C$83=$AR5,$D$83=$AR5),Schweine_Werte!$O5*0.5,IF(OR($C$83&gt;$AR5,$D$83&lt;$AR5),0,Schweine_Werte!$O5))</f>
        <v>0</v>
      </c>
      <c r="CA5" s="667">
        <f>IF(OR($C$92=$AR5,$D$92=$AR5),Schweine_Werte!$O5*0.5,IF(OR($C$92&gt;$AR5,$D$92&lt;$AR5),0,Schweine_Werte!$O5))</f>
        <v>0</v>
      </c>
      <c r="CB5" s="667">
        <f>IF(OR($C$101=$AR5,$D$101=$AR5),Schweine_Werte!$O5*0.5,IF(OR($C$101&gt;$AR5,$D$101&lt;$AR5),0,Schweine_Werte!$O5))</f>
        <v>0</v>
      </c>
      <c r="CC5" s="667">
        <f>IF(OR($C$110=$AR5,$D$110=$AR5),Schweine_Werte!$O5*0.5,IF(OR($C$110&gt;$AR5,$D$110&lt;$AR5),0,Schweine_Werte!$O5))</f>
        <v>0</v>
      </c>
    </row>
    <row r="6" spans="1:303" ht="15" x14ac:dyDescent="0.25">
      <c r="A6" s="503" t="s">
        <v>483</v>
      </c>
      <c r="B6" s="504">
        <v>750</v>
      </c>
      <c r="D6" s="680"/>
      <c r="E6" s="667" t="e">
        <f>($D12-$C12)*1000/SUM($AX$4:$AX$146)</f>
        <v>#VALUE!</v>
      </c>
      <c r="F6" s="667" t="e">
        <f>SUMPRODUCT($AX$4:$AX$146,Schweine_Werte!$R$4:$R$146)/SUM($AX$4:$AX$146)</f>
        <v>#DIV/0!</v>
      </c>
      <c r="G6" s="667" t="e">
        <f>IF($B12=$A$8,SUMPRODUCT($AX$4:$AX$146,Schweine_Werte!EN$4:EN$146)/SUM($AX$4:$AX$146),IF($B12=$A$7,SUMPRODUCT($AX$4:$AX$146,Schweine_Werte!DH$4:DH$146)/SUM($AX$4:$AX$146),IF($B12=$A$6,SUMPRODUCT($AX$4:$AX$146,Schweine_Werte!CB$4:CB$146)/SUM($AX$4:$AX$146),SUMPRODUCT($AX$4:$AX$146,Schweine_Werte!AV$4:AV$146)/SUM($AX$4:$AX$146))))</f>
        <v>#DIV/0!</v>
      </c>
      <c r="H6" s="667" t="e">
        <f>IF($B12=$A$8,SUMPRODUCT($AX$4:$AX$146,Schweine_Werte!EO$4:EO$146)/SUM($AX$4:$AX$146),IF($B12=$A$7,SUMPRODUCT($AX$4:$AX$146,Schweine_Werte!DI$4:DI$146)/SUM($AX$4:$AX$146),IF($B12=$A$6,SUMPRODUCT($AX$4:$AX$146,Schweine_Werte!CC$4:CC$146)/SUM($AX$4:$AX$146),SUMPRODUCT($AX$4:$AX$146,Schweine_Werte!AW$4:AW$146)/SUM($AX$4:$AX$146))))</f>
        <v>#DIV/0!</v>
      </c>
      <c r="I6" s="667" t="e">
        <f>IF($B12=$A$8,SUMPRODUCT($AX$4:$AX$146,Schweine_Werte!EP$4:EP$146)/SUM($AX$4:$AX$146),IF($B12=$A$7,SUMPRODUCT($AX$4:$AX$146,Schweine_Werte!DJ$4:DJ$146)/SUM($AX$4:$AX$146),IF($B12=$A$6,SUMPRODUCT($AX$4:$AX$146,Schweine_Werte!CD$4:CD$146)/SUM($AX$4:$AX$146),SUMPRODUCT($AX$4:$AX$146,Schweine_Werte!AX$4:AX$146)/SUM($AX$4:$AX$146))))</f>
        <v>#DIV/0!</v>
      </c>
      <c r="J6" s="667" t="e">
        <f>SUMPRODUCT($AX$4:$AX$146,Schweine_Werte!$Z$4:$Z$146)/SUM($AX$4:$AX$146)</f>
        <v>#DIV/0!</v>
      </c>
      <c r="K6" s="667" t="e">
        <f>SUMPRODUCT($AX$4:$AX$146,Schweine_Werte!$AH$4:$AH$146)/SUM($AX$4:$AX$146)</f>
        <v>#DIV/0!</v>
      </c>
      <c r="L6" s="667" t="e">
        <f>T6*$F6*365/1000+$J6-$K6</f>
        <v>#DIV/0!</v>
      </c>
      <c r="M6" s="667" t="e">
        <f>U6*$F6*365/1000+$J6-$K6/2</f>
        <v>#DIV/0!</v>
      </c>
      <c r="N6" s="667" t="e">
        <f>V6*$F6*365/1000+$J6</f>
        <v>#DIV/0!</v>
      </c>
      <c r="O6" s="667">
        <f>IF($C12&lt;28,SUM($AX$4:$AX$23)+IF($D12&gt;28,$AX$24*0.5,$AX$24),0)</f>
        <v>0</v>
      </c>
      <c r="P6" s="667">
        <f>IF($D12&gt;28,SUM($AX$25:$AX$146)+IF($C12&lt;28,$AX$24*0.5,$AX$24),0)</f>
        <v>0</v>
      </c>
      <c r="Q6" s="667" t="e">
        <f t="shared" si="0"/>
        <v>#DIV/0!</v>
      </c>
      <c r="R6" s="667" t="e">
        <f t="shared" si="0"/>
        <v>#DIV/0!</v>
      </c>
      <c r="S6" s="667" t="e">
        <f t="shared" si="0"/>
        <v>#DIV/0!</v>
      </c>
      <c r="T6" s="667" t="e">
        <f>+($O6*Schweine_Werte!$HT$6+$P6*Schweine_Werte!$HU$6)/SUM($O6:$P6)</f>
        <v>#DIV/0!</v>
      </c>
      <c r="U6" s="667" t="e">
        <f>+($O6*Schweine_Werte!$HV$6+$P6*Schweine_Werte!$HW$6)/SUM($O6:$P6)</f>
        <v>#DIV/0!</v>
      </c>
      <c r="V6" s="667" t="e">
        <f>+($O6*Schweine_Werte!$HX$6+$P6*Schweine_Werte!$HY$6)/SUM($O6:$P6)</f>
        <v>#DIV/0!</v>
      </c>
      <c r="W6" s="678" t="e">
        <f>($J6*0.055+T6*0.365*0.86*$F6-$K6*0.018)/L6*100</f>
        <v>#DIV/0!</v>
      </c>
      <c r="X6" s="667" t="e">
        <f>($J6*0.055+U6*0.365*0.86*$F6-$K6*0.018/2)/M6*100</f>
        <v>#DIV/0!</v>
      </c>
      <c r="Y6" s="667" t="e">
        <f>($J6*0.055+V6*0.365*0.86*$F6)/N6*100</f>
        <v>#DIV/0!</v>
      </c>
      <c r="Z6" s="667" t="e">
        <f>IF($B12=$A$8,SUMPRODUCT($AX$4:$AX$146,Schweine_Werte!$EQ$4:$EQ$146,Schweine_Werte!$ER$4:$ER$146)/SUMPRODUCT($AX$4:$AX$146,Schweine_Werte!$EQ$4:$EQ$146),IF($B12=$A$7,SUMPRODUCT($AX$4:$AX$146,Schweine_Werte!$DK$4:$DK$146,Schweine_Werte!$DL$4:$DL$146)/SUMPRODUCT($AX$4:$AX$146,Schweine_Werte!$DK$4:$DK$146),IF($B12=$A$6,SUMPRODUCT($AX$4:$AX$146,Schweine_Werte!$CE$4:$CE$146,Schweine_Werte!$CF$4:$CF$146)/SUMPRODUCT($AX$4:$AX$146,Schweine_Werte!$CE$4:$CE$146),SUMPRODUCT($AX$4:$AX$146,Schweine_Werte!$AY$4:$AY$146,Schweine_Werte!$AZ$4:$AZ$146)/SUMPRODUCT($AX$4:$AX$146,Schweine_Werte!$AY$4:$AY$146))))</f>
        <v>#DIV/0!</v>
      </c>
      <c r="AA6" s="667"/>
      <c r="AB6" s="667">
        <f>IF($B12=$A$8,SUMIF(Schweine_Werte!$AO$4:$AO$146,$C12,Schweine_Werte!$ER$4:$ER$146),IF($B12=$A$7,SUMIF(Schweine_Werte!$AO$4:$AO$146,$C12,Schweine_Werte!$DL$4:$DL$146),IF($B12=$A$6,SUMIF(Schweine_Werte!$AO$4:$AO$146,$C12,Schweine_Werte!$CF$4:$CF$146),SUMIF(Schweine_Werte!$AO$4:$AO$146,$C12,Schweine_Werte!$AZ$4:$AZ$146))))</f>
        <v>0</v>
      </c>
      <c r="AC6" s="667"/>
      <c r="AD6" s="667">
        <f>IF($B12=$A$8,SUMIF(Schweine_Werte!$AO$4:$AO$146,$D12,Schweine_Werte!$ER$4:$ER$146),IF($B12=$A$7,SUMIF(Schweine_Werte!$AO$4:$AO$146,$D12,Schweine_Werte!$DL$4:$DL$146),IF($B12=$A$6,SUMIF(Schweine_Werte!$AO$4:$AO$146,$D12,Schweine_Werte!$CF$4:$CF$146),SUMIF(Schweine_Werte!$AO$4:$AO$146,$D12,Schweine_Werte!$AZ$4:$AZ$146))))</f>
        <v>0</v>
      </c>
      <c r="AE6" s="667"/>
      <c r="AF6" s="667"/>
      <c r="AG6" s="667" t="e">
        <f>IF($B12=$A$8,SUMPRODUCT($AX$4:$AX$146,Schweine_Werte!$EQ$4:$EQ$146)/SUM($AX$4:$AX$146),IF($B12=$A$7,SUMPRODUCT($AX$4:$AX$146,Schweine_Werte!$DK$4:$DK$146)/SUM($AX$4:$AX$146),IF($B12=$A$6,SUMPRODUCT($AX$4:$AX$146,Schweine_Werte!$CE$4:$CE$146)/SUM($AX$4:$AX$146),SUMPRODUCT($AX$4:$AX$146,Schweine_Werte!$AY$4:$AY$146)/SUM($AX$4:$AX$146))))</f>
        <v>#DIV/0!</v>
      </c>
      <c r="AH6" s="667"/>
      <c r="AI6" s="667"/>
      <c r="AJ6" s="667" t="e">
        <f>IF($B12=$A$8,SUMPRODUCT($AX$4:$AX$146,Schweine_Werte!$EQ$4:$EQ$146,Schweine_Werte!$ES$4:$ES$146)/SUMPRODUCT($AX$4:$AX$146,Schweine_Werte!$EQ$4:$EQ$146),IF($B12=$A$7,SUMPRODUCT($AX$4:$AX$146,Schweine_Werte!$DK$4:$DK$146,Schweine_Werte!$DM$4:$DM$146)/SUMPRODUCT($AX$4:$AX$146,Schweine_Werte!$DK$4:$DK$146),IF($B12=$A$6,SUMPRODUCT($AX$4:$AX$146,Schweine_Werte!$CE$4:$CE$146,Schweine_Werte!$CG$4:$CG$146)/SUMPRODUCT($AX$4:$AX$146,Schweine_Werte!$CE$4:$CE$146),SUMPRODUCT($AX$4:$AX$146,Schweine_Werte!$AY$4:$AY$146,Schweine_Werte!$BA$4:$BA$146)/SUMPRODUCT($AX$4:$AX$146,Schweine_Werte!$AY$4:$AY$146))))</f>
        <v>#DIV/0!</v>
      </c>
      <c r="AK6" s="667"/>
      <c r="AL6" s="667">
        <f>IF($B12=$A$8,SUMIF(Schweine_Werte!$AO$4:$AO$146,$C12,Schweine_Werte!$ES$4:$ES$146),IF($B12=$A$7,SUMIF(Schweine_Werte!$AO$4:$AO$146,$C12,Schweine_Werte!$DM$4:$DM$146),IF($B12=$A$6,SUMIF(Schweine_Werte!$AO$4:$AO$146,$C12,Schweine_Werte!$CG$4:$CG$146),SUMIF(Schweine_Werte!$AO$4:$AO$146,$C12,Schweine_Werte!$BA$4:$BA$146))))</f>
        <v>0</v>
      </c>
      <c r="AM6" s="667"/>
      <c r="AN6" s="667">
        <f>IF($B12=$A$8,SUMIF(Schweine_Werte!$AO$4:$AO$146,$D12,Schweine_Werte!$ES$4:$ES$146),IF($B12=$A$7,SUMIF(Schweine_Werte!$AO$4:$AO$146,$D12,Schweine_Werte!$DM$4:$DM$146),IF($B12=$A$6,SUMIF(Schweine_Werte!$AO$4:$AO$146,$D12,Schweine_Werte!$CG$4:$CG$146),SUMIF(Schweine_Werte!$AO$4:$AO$146,$D12,Schweine_Werte!$BA$4:$BA$146))))</f>
        <v>0</v>
      </c>
      <c r="AR6" s="675">
        <v>10</v>
      </c>
      <c r="AS6" s="676">
        <f>IF(OR($C$12=$AR6,$D$12=$AR6),Schweine_Werte!$C6*0.5,IF(OR($C$12&gt;$AR6,$D$12&lt;$AR6),0,Schweine_Werte!$C6))</f>
        <v>0</v>
      </c>
      <c r="AT6" s="676">
        <f>IF(OR($C$24=$AR6,$D$24=$AR6),Schweine_Werte!$C6*0.5,IF(OR($C$24&gt;$AR6,$D$24&lt;$AR6),0,Schweine_Werte!$C6))</f>
        <v>0</v>
      </c>
      <c r="AU6" s="676">
        <f>IF(OR($C$36=$AR6,$D$36=$AR6),Schweine_Werte!$C6*0.5,IF(OR($C$36&gt;$AR6,$D$36&lt;$AR6),0,Schweine_Werte!$C6))</f>
        <v>0</v>
      </c>
      <c r="AV6" s="676">
        <f>IF(OR($C$48=$AR6,$D$48=$AR6),Schweine_Werte!$C6*0.5,IF(OR($C$48&gt;$AR6,$D$48&lt;$AR6),0,Schweine_Werte!$C6))</f>
        <v>0</v>
      </c>
      <c r="AW6" s="676">
        <f>IF(OR($C$60=$AR6,$D$60=$AR6),Schweine_Werte!$C6*0.5,IF(OR($C$60&gt;$AR6,$D$60&lt;$AR6),0,Schweine_Werte!$C6))</f>
        <v>0</v>
      </c>
      <c r="AX6" s="676">
        <f>IF(OR($C$12=$AR6,$D$12=$AR6),Schweine_Werte!$E6*0.5,IF(OR($C$12&gt;$AR6,$D$12&lt;$AR6),0,Schweine_Werte!$E6))</f>
        <v>0</v>
      </c>
      <c r="AY6" s="676">
        <f>IF(OR($C$24=$AR6,$D$24=$AR6),Schweine_Werte!$E6*0.5,IF(OR($C$24&gt;$AR6,$D$24&lt;$AR6),0,Schweine_Werte!$E6))</f>
        <v>0</v>
      </c>
      <c r="AZ6" s="679">
        <f>IF(OR($C$36=$AR6,$D$36=$AR6),Schweine_Werte!$E6*0.5,IF(OR($C$36&gt;$AR6,$D$36&lt;$AR6),0,Schweine_Werte!$E6))</f>
        <v>0</v>
      </c>
      <c r="BA6" s="679">
        <f>IF(OR($C$48=$AR6,$D$48=$AR6),Schweine_Werte!$E6*0.5,IF(OR($C$48&gt;$AR6,$D$48&lt;$AR6),0,Schweine_Werte!$E6))</f>
        <v>0</v>
      </c>
      <c r="BB6" s="679">
        <f>IF(OR($C$60=$AR6,$D$60=$AR6),Schweine_Werte!$E6*0.5,IF(OR($C$60&gt;$AR6,$D$60&lt;$AR6),0,Schweine_Werte!$E6))</f>
        <v>0</v>
      </c>
      <c r="BC6" s="676">
        <f>IF(OR($C$12=$AR6,$D$12=$AR6),Schweine_Werte!$G6*0.5,IF(OR($C$12&gt;$AR6,$D$12&lt;$AR6),0,Schweine_Werte!$G6))</f>
        <v>0</v>
      </c>
      <c r="BD6" s="676">
        <f>IF(OR($C$24=$AR6,$D$24=$AR6),Schweine_Werte!$G6*0.5,IF(OR($C$24&gt;$AR6,$D$24&lt;$AR6),0,Schweine_Werte!$G6))</f>
        <v>0</v>
      </c>
      <c r="BE6" s="679">
        <f>IF(OR($C$36=$AR6,$D$36=$AR6),Schweine_Werte!$G6*0.5,IF(OR($C$36&gt;$AR6,$D$36&lt;$AR6),0,Schweine_Werte!$G6))</f>
        <v>0</v>
      </c>
      <c r="BF6" s="679">
        <f>IF(OR($C$48=$AR6,$D$48=$AR6),Schweine_Werte!$G6*0.5,IF(OR($C$48&gt;$AR6,$D$48&lt;$AR6),0,Schweine_Werte!$G6))</f>
        <v>0</v>
      </c>
      <c r="BG6" s="679">
        <f>IF(OR($C$60=$AR6,$D$60=$AR6),Schweine_Werte!$G6*0.5,IF(OR($C$60&gt;$AR6,$D$60&lt;$AR6),0,Schweine_Werte!$G6))</f>
        <v>0</v>
      </c>
      <c r="BH6" s="676">
        <f>IF(OR($C$12=$AR6,$D$12=$AR6),Schweine_Werte!$I6*0.5,IF(OR($C$12&gt;$AR6,$D$12&lt;$AR6),0,Schweine_Werte!$I6))</f>
        <v>0</v>
      </c>
      <c r="BI6" s="676">
        <f>IF(OR($C$24=$AR6,$D$24=$AR6),Schweine_Werte!$I6*0.5,IF(OR($C$24&gt;$AR6,$D$24&lt;$AR6),0,Schweine_Werte!$I6))</f>
        <v>0</v>
      </c>
      <c r="BJ6" s="679">
        <f>IF(OR($C$36=$AR6,$D$36=$AR6),Schweine_Werte!$I6*0.5,IF(OR($C$36&gt;$AR6,$D$36&lt;$AR6),0,Schweine_Werte!$I6))</f>
        <v>0</v>
      </c>
      <c r="BK6" s="679">
        <f>IF(OR($C$48=$AR6,$D$48=$AR6),Schweine_Werte!$I6*0.5,IF(OR($C$48&gt;$AR6,$D$48&lt;$AR6),0,Schweine_Werte!$I6))</f>
        <v>0</v>
      </c>
      <c r="BL6" s="679">
        <f>IF(OR($C$60=$AR6,$D$60=$AR6),Schweine_Werte!$I6*0.5,IF(OR($C$60&gt;$AR6,$D$60&lt;$AR6),0,Schweine_Werte!$I6))</f>
        <v>0</v>
      </c>
      <c r="BM6" s="676"/>
      <c r="BN6" s="676"/>
      <c r="BO6" s="679"/>
      <c r="BP6" s="679"/>
      <c r="BQ6" s="679"/>
      <c r="BR6" s="677">
        <f>IF(OR($C$74=$AR6,$D$74=$AR6),Schweine_Werte!$M6*0.5,IF(OR($C$74&gt;$AR6,$D$74&lt;$AR6),0,Schweine_Werte!$M6))</f>
        <v>0</v>
      </c>
      <c r="BS6" s="677">
        <f>IF(OR($C$83=$AR6,$D$83=$AR6),Schweine_Werte!$M6*0.5,IF(OR($C$83&gt;$AR6,$D$83&lt;$AR6),0,Schweine_Werte!$M6))</f>
        <v>0</v>
      </c>
      <c r="BT6" s="667">
        <f>IF(OR($C$92=$AR6,$D$92=$AR6),Schweine_Werte!$M6*0.5,IF(OR($C$92&gt;$AR6,$D$92&lt;$AR6),0,Schweine_Werte!$M6))</f>
        <v>0</v>
      </c>
      <c r="BU6" s="667">
        <f>IF(OR($C$101=$AR6,$D$101=$AR6),Schweine_Werte!$M6*0.5,IF(OR($C$101&gt;$AR6,$D$101&lt;$AR6),0,Schweine_Werte!$M6))</f>
        <v>0</v>
      </c>
      <c r="BV6" s="667">
        <f>IF(OR($C$110=$AR6,$D$110=$AR6),Schweine_Werte!$M6*0.5,IF(OR($C$110&gt;$AR6,$D$110&lt;$AR6),0,Schweine_Werte!$M6))</f>
        <v>0</v>
      </c>
      <c r="BW6" s="667">
        <f>IF(OR(8=$AR6,$E$127=$AR6),Schweine_Werte!$M6*0.5,IF(OR(8&gt;$AR6,$E$127&lt;$AR6),0,Schweine_Werte!$M6))</f>
        <v>2.9682487532941839</v>
      </c>
      <c r="BX6" s="667">
        <f>IF(OR(8=$AR6,$E$145=$AR6),Schweine_Werte!$M6*0.5,IF(OR(8&gt;$AR6,$E$145&lt;$AR6),0,Schweine_Werte!$M6))</f>
        <v>2.9682487532941839</v>
      </c>
      <c r="BY6" s="677">
        <f>IF(OR($C$74=$AR6,$D$74=$AR6),Schweine_Werte!$O6*0.5,IF(OR($C$74&gt;$AR6,$D$74&lt;$AR6),0,Schweine_Werte!$O6))</f>
        <v>0</v>
      </c>
      <c r="BZ6" s="677">
        <f>IF(OR($C$83=$AR6,$D$83=$AR6),Schweine_Werte!$O6*0.5,IF(OR($C$83&gt;$AR6,$D$83&lt;$AR6),0,Schweine_Werte!$O6))</f>
        <v>0</v>
      </c>
      <c r="CA6" s="667">
        <f>IF(OR($C$92=$AR6,$D$92=$AR6),Schweine_Werte!$O6*0.5,IF(OR($C$92&gt;$AR6,$D$92&lt;$AR6),0,Schweine_Werte!$O6))</f>
        <v>0</v>
      </c>
      <c r="CB6" s="667">
        <f>IF(OR($C$101=$AR6,$D$101=$AR6),Schweine_Werte!$O6*0.5,IF(OR($C$101&gt;$AR6,$D$101&lt;$AR6),0,Schweine_Werte!$O6))</f>
        <v>0</v>
      </c>
      <c r="CC6" s="667">
        <f>IF(OR($C$110=$AR6,$D$110=$AR6),Schweine_Werte!$O6*0.5,IF(OR($C$110&gt;$AR6,$D$110&lt;$AR6),0,Schweine_Werte!$O6))</f>
        <v>0</v>
      </c>
    </row>
    <row r="7" spans="1:303" ht="15" x14ac:dyDescent="0.25">
      <c r="A7" s="503" t="s">
        <v>484</v>
      </c>
      <c r="B7" s="504">
        <v>850</v>
      </c>
      <c r="D7" s="667"/>
      <c r="E7" s="667" t="e">
        <f>($D12-$C12)*1000/SUM($BC$4:$BC$146)</f>
        <v>#VALUE!</v>
      </c>
      <c r="F7" s="667" t="e">
        <f>SUMPRODUCT($BC$4:$BC$146,Schweine_Werte!$S$4:$S$146)/SUM($BC$4:$BC$146)</f>
        <v>#DIV/0!</v>
      </c>
      <c r="G7" s="667" t="e">
        <f>IF($B12=$A$8,SUMPRODUCT($BC$4:$BC$146,Schweine_Werte!ET$4:ET$146)/SUM($BC$4:$BC$146),IF($B12=$A$7,SUMPRODUCT($BC$4:$BC$146,Schweine_Werte!DN$4:DN$146)/SUM($BC$4:$BC$146),IF($B12=$A$6,SUMPRODUCT($BC$4:$BC$146,Schweine_Werte!CH$4:CH$146)/SUM($BC$4:$BC$146),SUMPRODUCT($BC$4:$BC$146,Schweine_Werte!BB$4:BB$146)/SUM($BC$4:$BC$146))))</f>
        <v>#DIV/0!</v>
      </c>
      <c r="H7" s="667" t="e">
        <f>IF($B12=$A$8,SUMPRODUCT($BC$4:$BC$146,Schweine_Werte!EU$4:EU$146)/SUM($BC$4:$BC$146),IF($B12=$A$7,SUMPRODUCT($BC$4:$BC$146,Schweine_Werte!DO$4:DO$146)/SUM($BC$4:$BC$146),IF($B12=$A$6,SUMPRODUCT($BC$4:$BC$146,Schweine_Werte!CI$4:CI$146)/SUM($BC$4:$BC$146),SUMPRODUCT($BC$4:$BC$146,Schweine_Werte!BC$4:BC$146)/SUM($BC$4:$BC$146))))</f>
        <v>#DIV/0!</v>
      </c>
      <c r="I7" s="667" t="e">
        <f>IF($B12=$A$8,SUMPRODUCT($BC$4:$BC$146,Schweine_Werte!EV$4:EV$146)/SUM($BC$4:$BC$146),IF($B12=$A$7,SUMPRODUCT($BC$4:$BC$146,Schweine_Werte!DP$4:DP$146)/SUM($BC$4:$BC$146),IF($B12=$A$6,SUMPRODUCT($BC$4:$BC$146,Schweine_Werte!CJ$4:CJ$146)/SUM($BC$4:$BC$146),SUMPRODUCT($BC$4:$BC$146,Schweine_Werte!BD$4:BD$146)/SUM($BC$4:$BC$146))))</f>
        <v>#DIV/0!</v>
      </c>
      <c r="J7" s="667" t="e">
        <f>SUMPRODUCT($BC$4:$BC$146,Schweine_Werte!$AA$4:$AA$146)/SUM($BC$4:$BC$146)</f>
        <v>#DIV/0!</v>
      </c>
      <c r="K7" s="667" t="e">
        <f>SUMPRODUCT($BC$4:$BC$146,Schweine_Werte!$AI$4:$AI$146)/SUM($BC$4:$BC$146)</f>
        <v>#DIV/0!</v>
      </c>
      <c r="L7" s="667" t="e">
        <f>T7*$F7*365/1000+$J7-$K7</f>
        <v>#DIV/0!</v>
      </c>
      <c r="M7" s="667" t="e">
        <f>U7*$F7*365/1000+$J7-$K7/2</f>
        <v>#DIV/0!</v>
      </c>
      <c r="N7" s="667" t="e">
        <f>V7*$F7*365/1000+$J7</f>
        <v>#DIV/0!</v>
      </c>
      <c r="O7" s="667">
        <f>IF($C12&lt;28,SUM($BC$4:$BC$23)+IF($D12&gt;28,$BC$24*0.5,$BC$24),0)</f>
        <v>0</v>
      </c>
      <c r="P7" s="667">
        <f>IF($D12&gt;28,SUM($BC$25:$BC$146)+IF($C12&lt;28,$BC$24*0.5,$BC$24),0)</f>
        <v>0</v>
      </c>
      <c r="Q7" s="667" t="e">
        <f t="shared" si="0"/>
        <v>#DIV/0!</v>
      </c>
      <c r="R7" s="667" t="e">
        <f t="shared" si="0"/>
        <v>#DIV/0!</v>
      </c>
      <c r="S7" s="667" t="e">
        <f t="shared" si="0"/>
        <v>#DIV/0!</v>
      </c>
      <c r="T7" s="667" t="e">
        <f>+($O7*Schweine_Werte!$HT$7+$P7*Schweine_Werte!$HU$7)/SUM($O7:$P7)</f>
        <v>#DIV/0!</v>
      </c>
      <c r="U7" s="667" t="e">
        <f>+($O7*Schweine_Werte!$HV$7+$P7*Schweine_Werte!$HW$7)/SUM($O7:$P7)</f>
        <v>#DIV/0!</v>
      </c>
      <c r="V7" s="667" t="e">
        <f>+($O7*Schweine_Werte!$HX$7+$P7*Schweine_Werte!$HY$7)/SUM($O7:$P7)</f>
        <v>#DIV/0!</v>
      </c>
      <c r="W7" s="667" t="e">
        <f>($J7*0.055+T7*0.365*0.86*$F7-$K7*0.018)/L7*100</f>
        <v>#DIV/0!</v>
      </c>
      <c r="X7" s="667" t="e">
        <f>($J7*0.055+U7*0.365*0.86*$F7-$K7*0.018/2)/M7*100</f>
        <v>#DIV/0!</v>
      </c>
      <c r="Y7" s="667" t="e">
        <f>($J7*0.055+V7*0.365*0.86*$F7)/N7*100</f>
        <v>#DIV/0!</v>
      </c>
      <c r="Z7" s="667" t="e">
        <f>IF($B12=$A$8,SUMPRODUCT($BC$4:$BC$146,Schweine_Werte!$EW$4:$EW$146,Schweine_Werte!$EX$4:$EX$146)/SUMPRODUCT($BC$4:$BC$146,Schweine_Werte!$EW$4:$EW$146),IF($B12=$A$7,SUMPRODUCT($BC$4:$BC$146,Schweine_Werte!$DQ$4:$DQ$146,Schweine_Werte!$DR$4:$DR$146)/SUMPRODUCT($BC$4:$BC$146,Schweine_Werte!$DQ$4:$DQ$146),IF($B12=$A$6,SUMPRODUCT($BC$4:$BC$146,Schweine_Werte!$CK$4:$CK$146,Schweine_Werte!$CL$4:$CL$146)/SUMPRODUCT($BC$4:$BC$146,Schweine_Werte!$CK$4:$CK$146),SUMPRODUCT($BC$4:$BC$146,Schweine_Werte!$BE$4:$BE$146,Schweine_Werte!$BF$4:$BF$146)/SUMPRODUCT($BC$4:$BC$146,Schweine_Werte!$BE$4:$BE$146))))</f>
        <v>#DIV/0!</v>
      </c>
      <c r="AA7" s="667"/>
      <c r="AB7" s="667">
        <f>IF($B12=$A$8,SUMIF(Schweine_Werte!$AO$4:$AO$146,$C12,Schweine_Werte!$EX$4:$EX$146),IF($B12=$A$7,SUMIF(Schweine_Werte!$AO$4:$AO$146,$C12,Schweine_Werte!$DR$4:$DR$146),IF($B12=$A$6,SUMIF(Schweine_Werte!$AO$4:$AO$146,$C12,Schweine_Werte!$CL$4:$CL$146),SUMIF(Schweine_Werte!$AO$4:$AO$146,$C12,Schweine_Werte!$BF$4:$BF$146))))</f>
        <v>0</v>
      </c>
      <c r="AC7" s="667"/>
      <c r="AD7" s="667">
        <f>IF($B12=$A$8,SUMIF(Schweine_Werte!$AO$4:$AO$146,$D12,Schweine_Werte!$EX$4:$EX$146),IF($B12=$A$7,SUMIF(Schweine_Werte!$AO$4:$AO$146,$D12,Schweine_Werte!$DR$4:$DR$146),IF($B12=$A$6,SUMIF(Schweine_Werte!$AO$4:$AO$146,$D12,Schweine_Werte!$CL$4:$CL$146),SUMIF(Schweine_Werte!$AO$4:$AO$146,$D12,Schweine_Werte!$BF$4:$BF$146))))</f>
        <v>0</v>
      </c>
      <c r="AE7" s="667"/>
      <c r="AF7" s="667"/>
      <c r="AG7" s="667" t="e">
        <f>IF($B12=$A$8,SUMPRODUCT($BC$4:$BC$146,Schweine_Werte!$EW$4:$EW$146)/SUM($BC$4:$BC$146),IF($B12=$A$7,SUMPRODUCT($BC$4:$BC$146,Schweine_Werte!$DQ$4:$DQ$146)/SUM($BC$4:$BC$146),IF($B12=$A$6,SUMPRODUCT($BC$4:$BC$146,Schweine_Werte!$CK$4:$CK$146)/SUM($BC$4:$BC$146),SUMPRODUCT($BC$4:$BC$146,Schweine_Werte!$BE$4:$BE$146)/SUM($BC$4:$BC$146))))</f>
        <v>#DIV/0!</v>
      </c>
      <c r="AH7" s="667"/>
      <c r="AI7" s="667"/>
      <c r="AJ7" s="667" t="e">
        <f>IF($B12=$A$8,SUMPRODUCT($BC$4:$BC$146,Schweine_Werte!$EW$4:$EW$146,Schweine_Werte!$EY$4:$EY$146)/SUMPRODUCT($BC$4:$BC$146,Schweine_Werte!$EW$4:$EW$146),IF($B12=$A$7,SUMPRODUCT($BC$4:$BC$146,Schweine_Werte!$DQ$4:$DQ$146,Schweine_Werte!$DS$4:$DS$146)/SUMPRODUCT($BC$4:$BC$146,Schweine_Werte!$DQ$4:$DQ$146),IF($B12=$A$6,SUMPRODUCT($BC$4:$BC$146,Schweine_Werte!$CK$4:$CK$146,Schweine_Werte!$CM$4:$CM$146)/SUMPRODUCT($BC$4:$BC$146,Schweine_Werte!$CK$4:$CK$146),SUMPRODUCT($BC$4:$BC$146,Schweine_Werte!$BE$4:$BE$146,Schweine_Werte!$BG$4:$BG$146)/SUMPRODUCT($BC$4:$BC$146,Schweine_Werte!$BE$4:$BE$146))))</f>
        <v>#DIV/0!</v>
      </c>
      <c r="AK7" s="667"/>
      <c r="AL7" s="667">
        <f>IF($B12=$A$8,SUMIF(Schweine_Werte!$AO$4:$AO$146,$C12,Schweine_Werte!$EY$4:$EY$146),IF($B12=$A$7,SUMIF(Schweine_Werte!$AO$4:$AO$146,$C12,Schweine_Werte!$DS$4:$DS$146),IF($B12=$A$6,SUMIF(Schweine_Werte!$AO$4:$AO$146,$C12,Schweine_Werte!$CM$4:$CM$146),SUMIF(Schweine_Werte!$AO$4:$AO$146,$C12,Schweine_Werte!$BG$4:$BG$146))))</f>
        <v>0</v>
      </c>
      <c r="AM7" s="667"/>
      <c r="AN7" s="667">
        <f>IF($B12=$A$8,SUMIF(Schweine_Werte!$AO$4:$AO$146,$D12,Schweine_Werte!$EY$4:$EY$146),IF($B12=$A$7,SUMIF(Schweine_Werte!$AO$4:$AO$146,$D12,Schweine_Werte!$DS$4:$DS$146),IF($B12=$A$6,SUMIF(Schweine_Werte!$AO$4:$AO$146,$D12,Schweine_Werte!$CM$4:$CM$146),SUMIF(Schweine_Werte!$AO$4:$AO$146,$D12,Schweine_Werte!$BG$4:$BG$146))))</f>
        <v>0</v>
      </c>
      <c r="AR7" s="675">
        <v>11</v>
      </c>
      <c r="AS7" s="676">
        <f>IF(OR($C$12=$AR7,$D$12=$AR7),Schweine_Werte!$C7*0.5,IF(OR($C$12&gt;$AR7,$D$12&lt;$AR7),0,Schweine_Werte!$C7))</f>
        <v>0</v>
      </c>
      <c r="AT7" s="676">
        <f>IF(OR($C$24=$AR7,$D$24=$AR7),Schweine_Werte!$C7*0.5,IF(OR($C$24&gt;$AR7,$D$24&lt;$AR7),0,Schweine_Werte!$C7))</f>
        <v>0</v>
      </c>
      <c r="AU7" s="676">
        <f>IF(OR($C$36=$AR7,$D$36=$AR7),Schweine_Werte!$C7*0.5,IF(OR($C$36&gt;$AR7,$D$36&lt;$AR7),0,Schweine_Werte!$C7))</f>
        <v>0</v>
      </c>
      <c r="AV7" s="676">
        <f>IF(OR($C$48=$AR7,$D$48=$AR7),Schweine_Werte!$C7*0.5,IF(OR($C$48&gt;$AR7,$D$48&lt;$AR7),0,Schweine_Werte!$C7))</f>
        <v>0</v>
      </c>
      <c r="AW7" s="676">
        <f>IF(OR($C$60=$AR7,$D$60=$AR7),Schweine_Werte!$C7*0.5,IF(OR($C$60&gt;$AR7,$D$60&lt;$AR7),0,Schweine_Werte!$C7))</f>
        <v>0</v>
      </c>
      <c r="AX7" s="676">
        <f>IF(OR($C$12=$AR7,$D$12=$AR7),Schweine_Werte!$E7*0.5,IF(OR($C$12&gt;$AR7,$D$12&lt;$AR7),0,Schweine_Werte!$E7))</f>
        <v>0</v>
      </c>
      <c r="AY7" s="676">
        <f>IF(OR($C$24=$AR7,$D$24=$AR7),Schweine_Werte!$E7*0.5,IF(OR($C$24&gt;$AR7,$D$24&lt;$AR7),0,Schweine_Werte!$E7))</f>
        <v>0</v>
      </c>
      <c r="AZ7" s="679">
        <f>IF(OR($C$36=$AR7,$D$36=$AR7),Schweine_Werte!$E7*0.5,IF(OR($C$36&gt;$AR7,$D$36&lt;$AR7),0,Schweine_Werte!$E7))</f>
        <v>0</v>
      </c>
      <c r="BA7" s="679">
        <f>IF(OR($C$48=$AR7,$D$48=$AR7),Schweine_Werte!$E7*0.5,IF(OR($C$48&gt;$AR7,$D$48&lt;$AR7),0,Schweine_Werte!$E7))</f>
        <v>0</v>
      </c>
      <c r="BB7" s="679">
        <f>IF(OR($C$60=$AR7,$D$60=$AR7),Schweine_Werte!$E7*0.5,IF(OR($C$60&gt;$AR7,$D$60&lt;$AR7),0,Schweine_Werte!$E7))</f>
        <v>0</v>
      </c>
      <c r="BC7" s="676">
        <f>IF(OR($C$12=$AR7,$D$12=$AR7),Schweine_Werte!$G7*0.5,IF(OR($C$12&gt;$AR7,$D$12&lt;$AR7),0,Schweine_Werte!$G7))</f>
        <v>0</v>
      </c>
      <c r="BD7" s="676">
        <f>IF(OR($C$24=$AR7,$D$24=$AR7),Schweine_Werte!$G7*0.5,IF(OR($C$24&gt;$AR7,$D$24&lt;$AR7),0,Schweine_Werte!$G7))</f>
        <v>0</v>
      </c>
      <c r="BE7" s="679">
        <f>IF(OR($C$36=$AR7,$D$36=$AR7),Schweine_Werte!$G7*0.5,IF(OR($C$36&gt;$AR7,$D$36&lt;$AR7),0,Schweine_Werte!$G7))</f>
        <v>0</v>
      </c>
      <c r="BF7" s="679">
        <f>IF(OR($C$48=$AR7,$D$48=$AR7),Schweine_Werte!$G7*0.5,IF(OR($C$48&gt;$AR7,$D$48&lt;$AR7),0,Schweine_Werte!$G7))</f>
        <v>0</v>
      </c>
      <c r="BG7" s="679">
        <f>IF(OR($C$60=$AR7,$D$60=$AR7),Schweine_Werte!$G7*0.5,IF(OR($C$60&gt;$AR7,$D$60&lt;$AR7),0,Schweine_Werte!$G7))</f>
        <v>0</v>
      </c>
      <c r="BH7" s="676">
        <f>IF(OR($C$12=$AR7,$D$12=$AR7),Schweine_Werte!$I7*0.5,IF(OR($C$12&gt;$AR7,$D$12&lt;$AR7),0,Schweine_Werte!$I7))</f>
        <v>0</v>
      </c>
      <c r="BI7" s="676">
        <f>IF(OR($C$24=$AR7,$D$24=$AR7),Schweine_Werte!$I7*0.5,IF(OR($C$24&gt;$AR7,$D$24&lt;$AR7),0,Schweine_Werte!$I7))</f>
        <v>0</v>
      </c>
      <c r="BJ7" s="679">
        <f>IF(OR($C$36=$AR7,$D$36=$AR7),Schweine_Werte!$I7*0.5,IF(OR($C$36&gt;$AR7,$D$36&lt;$AR7),0,Schweine_Werte!$I7))</f>
        <v>0</v>
      </c>
      <c r="BK7" s="679">
        <f>IF(OR($C$48=$AR7,$D$48=$AR7),Schweine_Werte!$I7*0.5,IF(OR($C$48&gt;$AR7,$D$48&lt;$AR7),0,Schweine_Werte!$I7))</f>
        <v>0</v>
      </c>
      <c r="BL7" s="679">
        <f>IF(OR($C$60=$AR7,$D$60=$AR7),Schweine_Werte!$I7*0.5,IF(OR($C$60&gt;$AR7,$D$60&lt;$AR7),0,Schweine_Werte!$I7))</f>
        <v>0</v>
      </c>
      <c r="BM7" s="676"/>
      <c r="BN7" s="676"/>
      <c r="BO7" s="679"/>
      <c r="BP7" s="679"/>
      <c r="BQ7" s="679"/>
      <c r="BR7" s="677">
        <f>IF(OR($C$74=$AR7,$D$74=$AR7),Schweine_Werte!$M7*0.5,IF(OR($C$74&gt;$AR7,$D$74&lt;$AR7),0,Schweine_Werte!$M7))</f>
        <v>0</v>
      </c>
      <c r="BS7" s="677">
        <f>IF(OR($C$83=$AR7,$D$83=$AR7),Schweine_Werte!$M7*0.5,IF(OR($C$83&gt;$AR7,$D$83&lt;$AR7),0,Schweine_Werte!$M7))</f>
        <v>0</v>
      </c>
      <c r="BT7" s="667">
        <f>IF(OR($C$92=$AR7,$D$92=$AR7),Schweine_Werte!$M7*0.5,IF(OR($C$92&gt;$AR7,$D$92&lt;$AR7),0,Schweine_Werte!$M7))</f>
        <v>0</v>
      </c>
      <c r="BU7" s="667">
        <f>IF(OR($C$101=$AR7,$D$101=$AR7),Schweine_Werte!$M7*0.5,IF(OR($C$101&gt;$AR7,$D$101&lt;$AR7),0,Schweine_Werte!$M7))</f>
        <v>0</v>
      </c>
      <c r="BV7" s="667">
        <f>IF(OR($C$110=$AR7,$D$110=$AR7),Schweine_Werte!$M7*0.5,IF(OR($C$110&gt;$AR7,$D$110&lt;$AR7),0,Schweine_Werte!$M7))</f>
        <v>0</v>
      </c>
      <c r="BW7" s="667">
        <f>IF(OR(8=$AR7,$E$127=$AR7),Schweine_Werte!$M7*0.5,IF(OR(8&gt;$AR7,$E$127&lt;$AR7),0,Schweine_Werte!$M7))</f>
        <v>2.8148019927048371</v>
      </c>
      <c r="BX7" s="667">
        <f>IF(OR(8=$AR7,$E$145=$AR7),Schweine_Werte!$M7*0.5,IF(OR(8&gt;$AR7,$E$145&lt;$AR7),0,Schweine_Werte!$M7))</f>
        <v>2.8148019927048371</v>
      </c>
      <c r="BY7" s="677">
        <f>IF(OR($C$74=$AR7,$D$74=$AR7),Schweine_Werte!$O7*0.5,IF(OR($C$74&gt;$AR7,$D$74&lt;$AR7),0,Schweine_Werte!$O7))</f>
        <v>0</v>
      </c>
      <c r="BZ7" s="677">
        <f>IF(OR($C$83=$AR7,$D$83=$AR7),Schweine_Werte!$O7*0.5,IF(OR($C$83&gt;$AR7,$D$83&lt;$AR7),0,Schweine_Werte!$O7))</f>
        <v>0</v>
      </c>
      <c r="CA7" s="667">
        <f>IF(OR($C$92=$AR7,$D$92=$AR7),Schweine_Werte!$O7*0.5,IF(OR($C$92&gt;$AR7,$D$92&lt;$AR7),0,Schweine_Werte!$O7))</f>
        <v>0</v>
      </c>
      <c r="CB7" s="667">
        <f>IF(OR($C$101=$AR7,$D$101=$AR7),Schweine_Werte!$O7*0.5,IF(OR($C$101&gt;$AR7,$D$101&lt;$AR7),0,Schweine_Werte!$O7))</f>
        <v>0</v>
      </c>
      <c r="CC7" s="667">
        <f>IF(OR($C$110=$AR7,$D$110=$AR7),Schweine_Werte!$O7*0.5,IF(OR($C$110&gt;$AR7,$D$110&lt;$AR7),0,Schweine_Werte!$O7))</f>
        <v>0</v>
      </c>
    </row>
    <row r="8" spans="1:303" ht="15" x14ac:dyDescent="0.25">
      <c r="A8" s="505" t="s">
        <v>485</v>
      </c>
      <c r="B8" s="504">
        <v>950</v>
      </c>
      <c r="D8" s="667"/>
      <c r="E8" s="667" t="e">
        <f>($D12-$C12)*1000/SUM($BH$4:$BH$146)</f>
        <v>#VALUE!</v>
      </c>
      <c r="F8" s="667" t="e">
        <f>SUMPRODUCT($BH$4:$BH$146,Schweine_Werte!$T$4:$T$146)/SUM($BH$4:$BH$146)</f>
        <v>#DIV/0!</v>
      </c>
      <c r="G8" s="667" t="e">
        <f>IF($B12=$A$8,SUMPRODUCT($BH$4:$BH$146,Schweine_Werte!EZ$4:EZ$146)/SUM($BH$4:$BH$146),IF($B12=$A$7,SUMPRODUCT($BH$4:$BH$146,Schweine_Werte!DT$4:DT$146)/SUM($BH$4:$BH$146),IF($B12=$A$6,SUMPRODUCT($BH$4:$BH$146,Schweine_Werte!CN$4:CN$146)/SUM($BH$4:$BH$146),SUMPRODUCT($BH$4:$BH$146,Schweine_Werte!BH$4:BH$146)/SUM($BH$4:$BH$146))))</f>
        <v>#DIV/0!</v>
      </c>
      <c r="H8" s="667" t="e">
        <f>IF($B12=$A$8,SUMPRODUCT($BH$4:$BH$146,Schweine_Werte!FA$4:FA$146)/SUM($BH$4:$BH$146),IF($B12=$A$7,SUMPRODUCT($BH$4:$BH$146,Schweine_Werte!DU$4:DU$146)/SUM($BH$4:$BH$146),IF($B12=$A$6,SUMPRODUCT($BH$4:$BH$146,Schweine_Werte!CO$4:CO$146)/SUM($BH$4:$BH$146),SUMPRODUCT($BH$4:$BH$146,Schweine_Werte!BI$4:BI$146)/SUM($BH$4:$BH$146))))</f>
        <v>#DIV/0!</v>
      </c>
      <c r="I8" s="667" t="e">
        <f>IF($B12=$A$8,SUMPRODUCT($BH$4:$BH$146,Schweine_Werte!FB$4:FB$146)/SUM($BH$4:$BH$146),IF($B12=$A$7,SUMPRODUCT($BH$4:$BH$146,Schweine_Werte!DV$4:DV$146)/SUM($BH$4:$BH$146),IF($B12=$A$6,SUMPRODUCT($BH$4:$BH$146,Schweine_Werte!CP$4:CP$146)/SUM($BH$4:$BH$146),SUMPRODUCT($BH$4:$BH$146,Schweine_Werte!BJ$4:BJ$146)/SUM($BH$4:$BH$146))))</f>
        <v>#DIV/0!</v>
      </c>
      <c r="J8" s="667" t="e">
        <f>SUMPRODUCT($BH$4:$BH$146,Schweine_Werte!$AB$4:$AB$146)/SUM($BH$4:$BH$146)</f>
        <v>#DIV/0!</v>
      </c>
      <c r="K8" s="667" t="e">
        <f>SUMPRODUCT($BH$4:$BH$146,Schweine_Werte!$AJ$4:$AJ$146)/SUM($BH$4:$BH$146)</f>
        <v>#DIV/0!</v>
      </c>
      <c r="L8" s="667" t="e">
        <f>T8*$F8*365/1000+$J8-$K8</f>
        <v>#DIV/0!</v>
      </c>
      <c r="M8" s="667" t="e">
        <f>U8*$F8*365/1000+$J8-$K8/2</f>
        <v>#DIV/0!</v>
      </c>
      <c r="N8" s="667" t="e">
        <f>V8*$F8*365/1000+$J8</f>
        <v>#DIV/0!</v>
      </c>
      <c r="O8" s="667">
        <f>IF($C12&lt;28,SUM($BH$4:$BH$23)+IF($D12&gt;28,$BH$24*0.5,$BH$24),0)</f>
        <v>0</v>
      </c>
      <c r="P8" s="667">
        <f>IF($D12&gt;28,SUM($BH$25:$BH$146)+IF($C12&lt;28,$BH$24*0.5,$BH$24),0)</f>
        <v>0</v>
      </c>
      <c r="Q8" s="667" t="e">
        <f t="shared" si="0"/>
        <v>#DIV/0!</v>
      </c>
      <c r="R8" s="667" t="e">
        <f t="shared" si="0"/>
        <v>#DIV/0!</v>
      </c>
      <c r="S8" s="667" t="e">
        <f t="shared" si="0"/>
        <v>#DIV/0!</v>
      </c>
      <c r="T8" s="667" t="e">
        <f>+($O8*Schweine_Werte!$HT$8+$P8*Schweine_Werte!$HU$8)/SUM($O8:$P8)</f>
        <v>#DIV/0!</v>
      </c>
      <c r="U8" s="667" t="e">
        <f>+($O8*Schweine_Werte!$HV$8+$P8*Schweine_Werte!$HW$8)/SUM($O8:$P8)</f>
        <v>#DIV/0!</v>
      </c>
      <c r="V8" s="667" t="e">
        <f>+($O8*Schweine_Werte!$HX$8+$P8*Schweine_Werte!$HY$8)/SUM($O8:$P8)</f>
        <v>#DIV/0!</v>
      </c>
      <c r="W8" s="678" t="e">
        <f>($J8*0.055+T8*0.365*0.86*$F8-$K8*0.018)/L8*100</f>
        <v>#DIV/0!</v>
      </c>
      <c r="X8" s="667" t="e">
        <f>($J8*0.055+U8*0.365*0.86*$F8-$K8*0.018/2)/M8*100</f>
        <v>#DIV/0!</v>
      </c>
      <c r="Y8" s="667" t="e">
        <f>($J8*0.055+V8*0.365*0.86*$F8)/N8*100</f>
        <v>#DIV/0!</v>
      </c>
      <c r="Z8" s="667" t="e">
        <f>IF($B12=$A$8,SUMPRODUCT($BH$4:$BH$146,Schweine_Werte!$FC$4:$FC$146,Schweine_Werte!$FD$4:$FD$146)/SUMPRODUCT($BH$4:$BH$146,Schweine_Werte!$FC$4:$FC$146),IF($B12=$A$7,SUMPRODUCT($BH$4:$BH$146,Schweine_Werte!$DW$4:$DW$146,Schweine_Werte!$DX$4:$DX$146)/SUMPRODUCT($BH$4:$BH$146,Schweine_Werte!$DW$4:$DW$146),IF($B12=$A$6,SUMPRODUCT($BH$4:$BH$146,Schweine_Werte!$CQ$4:$CQ$146,Schweine_Werte!$CR$4:$CR$146)/SUMPRODUCT($BH$4:$BH$146,Schweine_Werte!$CQ$4:$CQ$146),SUMPRODUCT($BH$4:$BH$146,Schweine_Werte!$BK$4:$BK$146,Schweine_Werte!$BL$4:$BL$146)/SUMPRODUCT($BH$4:$BH$146,Schweine_Werte!$BK$4:$BK$146))))</f>
        <v>#DIV/0!</v>
      </c>
      <c r="AA8" s="667"/>
      <c r="AB8" s="667">
        <f>IF($B12=$A$8,SUMIF(Schweine_Werte!$AO$4:$AO$146,$C12,Schweine_Werte!$FD$4:$FD$146),IF($B12=$A$7,SUMIF(Schweine_Werte!$AO$4:$AO$146,$C12,Schweine_Werte!$DX$4:$DX$146),IF($B12=$A$6,SUMIF(Schweine_Werte!$AO$4:$AO$146,$C12,Schweine_Werte!$CR$4:$CR$146),SUMIF(Schweine_Werte!$AO$4:$AO$146,$C12,Schweine_Werte!$BL$4:$BL$146))))</f>
        <v>0</v>
      </c>
      <c r="AC8" s="667"/>
      <c r="AD8" s="667">
        <f>IF($B12=$A$8,SUMIF(Schweine_Werte!$AO$4:$AO$146,$D12,Schweine_Werte!$FD$4:$FD$146),IF($B12=$A$7,SUMIF(Schweine_Werte!$AO$4:$AO$146,$D12,Schweine_Werte!$DX$4:$DX$146),IF($B12=$A$6,SUMIF(Schweine_Werte!$AO$4:$AO$146,$D12,Schweine_Werte!$CR$4:$CR$146),SUMIF(Schweine_Werte!$AO$4:$AO$146,$D12,Schweine_Werte!$BL$4:$BL$146))))</f>
        <v>0</v>
      </c>
      <c r="AE8" s="667"/>
      <c r="AF8" s="667"/>
      <c r="AG8" s="667" t="e">
        <f>IF($B12=$A$8,SUMPRODUCT($BH$4:$BH$146,Schweine_Werte!$FC$4:$FC$146)/SUM($BH$4:$BH$146),IF($B12=$A$7,SUMPRODUCT($BH$4:$BH$146,Schweine_Werte!$DW$4:$DW$146)/SUM($BH$4:$BH$146),IF($B12=$A$6,SUMPRODUCT($BH$4:$BH$146,Schweine_Werte!$CQ$4:$CQ$146)/SUM($BH$4:$BH$146),SUMPRODUCT($BH$4:$BH$146,Schweine_Werte!$BK$4:$BK$146)/SUM($BH$4:$BH$146))))</f>
        <v>#DIV/0!</v>
      </c>
      <c r="AH8" s="667"/>
      <c r="AI8" s="667"/>
      <c r="AJ8" s="667" t="e">
        <f>IF($B12=$A$8,SUMPRODUCT($BH$4:$BH$146,Schweine_Werte!$FC$4:$FC$146,Schweine_Werte!$FE$4:$FE$146)/SUMPRODUCT($BH$4:$BH$146,Schweine_Werte!$FC$4:$FC$146),IF($B12=$A$7,SUMPRODUCT($BH$4:$BH$146,Schweine_Werte!$DW$4:$DW$146,Schweine_Werte!$DY$4:$DY$146)/SUMPRODUCT($BH$4:$BH$146,Schweine_Werte!$DW$4:$DW$146),IF($B12=$A$6,SUMPRODUCT($BH$4:$BH$146,Schweine_Werte!$CQ$4:$CQ$146,Schweine_Werte!$CS$4:$CS$146)/SUMPRODUCT($BH$4:$BH$146,Schweine_Werte!$CQ$4:$CQ$146),SUMPRODUCT($BH$4:$BH$146,Schweine_Werte!$BK$4:$BK$146,Schweine_Werte!$BM$4:$BM$146)/SUMPRODUCT($BH$4:$BH$146,Schweine_Werte!$BK$4:$BK$146))))</f>
        <v>#DIV/0!</v>
      </c>
      <c r="AK8" s="667"/>
      <c r="AL8" s="667">
        <f>IF($B12=$A$8,SUMIF(Schweine_Werte!$AO$4:$AO$146,$C12,Schweine_Werte!$FE$4:$FE$146),IF($B12=$A$7,SUMIF(Schweine_Werte!$AO$4:$AO$146,$C12,Schweine_Werte!$DY$4:$DY$146),IF($B12=$A$6,SUMIF(Schweine_Werte!$AO$4:$AO$146,$C12,Schweine_Werte!$CS$4:$CS$146),SUMIF(Schweine_Werte!$AO$4:$AO$146,$C12,Schweine_Werte!$BM$4:$BM$146))))</f>
        <v>0</v>
      </c>
      <c r="AM8" s="667"/>
      <c r="AN8" s="667">
        <f>IF($B12=$A$8,SUMIF(Schweine_Werte!$AO$4:$AO$146,$D12,Schweine_Werte!$FE$4:$FE$146),IF($B12=$A$7,SUMIF(Schweine_Werte!$AO$4:$AO$146,$D12,Schweine_Werte!$DY$4:$DY$146),IF($B12=$A$6,SUMIF(Schweine_Werte!$AO$4:$AO$146,$D12,Schweine_Werte!$CS$4:$CS$146),SUMIF(Schweine_Werte!$AO$4:$AO$146,$D12,Schweine_Werte!$BM$4:$BM$146))))</f>
        <v>0</v>
      </c>
      <c r="AR8" s="675">
        <v>12</v>
      </c>
      <c r="AS8" s="676">
        <f>IF(OR($C$12=$AR8,$D$12=$AR8),Schweine_Werte!$C8*0.5,IF(OR($C$12&gt;$AR8,$D$12&lt;$AR8),0,Schweine_Werte!$C8))</f>
        <v>0</v>
      </c>
      <c r="AT8" s="676">
        <f>IF(OR($C$24=$AR8,$D$24=$AR8),Schweine_Werte!$C8*0.5,IF(OR($C$24&gt;$AR8,$D$24&lt;$AR8),0,Schweine_Werte!$C8))</f>
        <v>0</v>
      </c>
      <c r="AU8" s="676">
        <f>IF(OR($C$36=$AR8,$D$36=$AR8),Schweine_Werte!$C8*0.5,IF(OR($C$36&gt;$AR8,$D$36&lt;$AR8),0,Schweine_Werte!$C8))</f>
        <v>0</v>
      </c>
      <c r="AV8" s="676">
        <f>IF(OR($C$48=$AR8,$D$48=$AR8),Schweine_Werte!$C8*0.5,IF(OR($C$48&gt;$AR8,$D$48&lt;$AR8),0,Schweine_Werte!$C8))</f>
        <v>0</v>
      </c>
      <c r="AW8" s="676">
        <f>IF(OR($C$60=$AR8,$D$60=$AR8),Schweine_Werte!$C8*0.5,IF(OR($C$60&gt;$AR8,$D$60&lt;$AR8),0,Schweine_Werte!$C8))</f>
        <v>0</v>
      </c>
      <c r="AX8" s="676">
        <f>IF(OR($C$12=$AR8,$D$12=$AR8),Schweine_Werte!$E8*0.5,IF(OR($C$12&gt;$AR8,$D$12&lt;$AR8),0,Schweine_Werte!$E8))</f>
        <v>0</v>
      </c>
      <c r="AY8" s="676">
        <f>IF(OR($C$24=$AR8,$D$24=$AR8),Schweine_Werte!$E8*0.5,IF(OR($C$24&gt;$AR8,$D$24&lt;$AR8),0,Schweine_Werte!$E8))</f>
        <v>0</v>
      </c>
      <c r="AZ8" s="679">
        <f>IF(OR($C$36=$AR8,$D$36=$AR8),Schweine_Werte!$E8*0.5,IF(OR($C$36&gt;$AR8,$D$36&lt;$AR8),0,Schweine_Werte!$E8))</f>
        <v>0</v>
      </c>
      <c r="BA8" s="679">
        <f>IF(OR($C$48=$AR8,$D$48=$AR8),Schweine_Werte!$E8*0.5,IF(OR($C$48&gt;$AR8,$D$48&lt;$AR8),0,Schweine_Werte!$E8))</f>
        <v>0</v>
      </c>
      <c r="BB8" s="679">
        <f>IF(OR($C$60=$AR8,$D$60=$AR8),Schweine_Werte!$E8*0.5,IF(OR($C$60&gt;$AR8,$D$60&lt;$AR8),0,Schweine_Werte!$E8))</f>
        <v>0</v>
      </c>
      <c r="BC8" s="676">
        <f>IF(OR($C$12=$AR8,$D$12=$AR8),Schweine_Werte!$G8*0.5,IF(OR($C$12&gt;$AR8,$D$12&lt;$AR8),0,Schweine_Werte!$G8))</f>
        <v>0</v>
      </c>
      <c r="BD8" s="676">
        <f>IF(OR($C$24=$AR8,$D$24=$AR8),Schweine_Werte!$G8*0.5,IF(OR($C$24&gt;$AR8,$D$24&lt;$AR8),0,Schweine_Werte!$G8))</f>
        <v>0</v>
      </c>
      <c r="BE8" s="679">
        <f>IF(OR($C$36=$AR8,$D$36=$AR8),Schweine_Werte!$G8*0.5,IF(OR($C$36&gt;$AR8,$D$36&lt;$AR8),0,Schweine_Werte!$G8))</f>
        <v>0</v>
      </c>
      <c r="BF8" s="679">
        <f>IF(OR($C$48=$AR8,$D$48=$AR8),Schweine_Werte!$G8*0.5,IF(OR($C$48&gt;$AR8,$D$48&lt;$AR8),0,Schweine_Werte!$G8))</f>
        <v>0</v>
      </c>
      <c r="BG8" s="679">
        <f>IF(OR($C$60=$AR8,$D$60=$AR8),Schweine_Werte!$G8*0.5,IF(OR($C$60&gt;$AR8,$D$60&lt;$AR8),0,Schweine_Werte!$G8))</f>
        <v>0</v>
      </c>
      <c r="BH8" s="676">
        <f>IF(OR($C$12=$AR8,$D$12=$AR8),Schweine_Werte!$I8*0.5,IF(OR($C$12&gt;$AR8,$D$12&lt;$AR8),0,Schweine_Werte!$I8))</f>
        <v>0</v>
      </c>
      <c r="BI8" s="676">
        <f>IF(OR($C$24=$AR8,$D$24=$AR8),Schweine_Werte!$I8*0.5,IF(OR($C$24&gt;$AR8,$D$24&lt;$AR8),0,Schweine_Werte!$I8))</f>
        <v>0</v>
      </c>
      <c r="BJ8" s="679">
        <f>IF(OR($C$36=$AR8,$D$36=$AR8),Schweine_Werte!$I8*0.5,IF(OR($C$36&gt;$AR8,$D$36&lt;$AR8),0,Schweine_Werte!$I8))</f>
        <v>0</v>
      </c>
      <c r="BK8" s="679">
        <f>IF(OR($C$48=$AR8,$D$48=$AR8),Schweine_Werte!$I8*0.5,IF(OR($C$48&gt;$AR8,$D$48&lt;$AR8),0,Schweine_Werte!$I8))</f>
        <v>0</v>
      </c>
      <c r="BL8" s="679">
        <f>IF(OR($C$60=$AR8,$D$60=$AR8),Schweine_Werte!$I8*0.5,IF(OR($C$60&gt;$AR8,$D$60&lt;$AR8),0,Schweine_Werte!$I8))</f>
        <v>0</v>
      </c>
      <c r="BM8" s="676"/>
      <c r="BN8" s="676"/>
      <c r="BO8" s="679"/>
      <c r="BP8" s="679"/>
      <c r="BQ8" s="679"/>
      <c r="BR8" s="677">
        <f>IF(OR($C$74=$AR8,$D$74=$AR8),Schweine_Werte!$M8*0.5,IF(OR($C$74&gt;$AR8,$D$74&lt;$AR8),0,Schweine_Werte!$M8))</f>
        <v>0</v>
      </c>
      <c r="BS8" s="677">
        <f>IF(OR($C$83=$AR8,$D$83=$AR8),Schweine_Werte!$M8*0.5,IF(OR($C$83&gt;$AR8,$D$83&lt;$AR8),0,Schweine_Werte!$M8))</f>
        <v>0</v>
      </c>
      <c r="BT8" s="667">
        <f>IF(OR($C$92=$AR8,$D$92=$AR8),Schweine_Werte!$M8*0.5,IF(OR($C$92&gt;$AR8,$D$92&lt;$AR8),0,Schweine_Werte!$M8))</f>
        <v>0</v>
      </c>
      <c r="BU8" s="667">
        <f>IF(OR($C$101=$AR8,$D$101=$AR8),Schweine_Werte!$M8*0.5,IF(OR($C$101&gt;$AR8,$D$101&lt;$AR8),0,Schweine_Werte!$M8))</f>
        <v>0</v>
      </c>
      <c r="BV8" s="667">
        <f>IF(OR($C$110=$AR8,$D$110=$AR8),Schweine_Werte!$M8*0.5,IF(OR($C$110&gt;$AR8,$D$110&lt;$AR8),0,Schweine_Werte!$M8))</f>
        <v>0</v>
      </c>
      <c r="BW8" s="667">
        <f>IF(OR(8=$AR8,$E$127=$AR8),Schweine_Werte!$M8*0.5,IF(OR(8&gt;$AR8,$E$127&lt;$AR8),0,Schweine_Werte!$M8))</f>
        <v>2.6783028291716549</v>
      </c>
      <c r="BX8" s="667">
        <f>IF(OR(8=$AR8,$E$145=$AR8),Schweine_Werte!$M8*0.5,IF(OR(8&gt;$AR8,$E$145&lt;$AR8),0,Schweine_Werte!$M8))</f>
        <v>2.6783028291716549</v>
      </c>
      <c r="BY8" s="677">
        <f>IF(OR($C$74=$AR8,$D$74=$AR8),Schweine_Werte!$O8*0.5,IF(OR($C$74&gt;$AR8,$D$74&lt;$AR8),0,Schweine_Werte!$O8))</f>
        <v>0</v>
      </c>
      <c r="BZ8" s="677">
        <f>IF(OR($C$83=$AR8,$D$83=$AR8),Schweine_Werte!$O8*0.5,IF(OR($C$83&gt;$AR8,$D$83&lt;$AR8),0,Schweine_Werte!$O8))</f>
        <v>0</v>
      </c>
      <c r="CA8" s="667">
        <f>IF(OR($C$92=$AR8,$D$92=$AR8),Schweine_Werte!$O8*0.5,IF(OR($C$92&gt;$AR8,$D$92&lt;$AR8),0,Schweine_Werte!$O8))</f>
        <v>0</v>
      </c>
      <c r="CB8" s="667">
        <f>IF(OR($C$101=$AR8,$D$101=$AR8),Schweine_Werte!$O8*0.5,IF(OR($C$101&gt;$AR8,$D$101&lt;$AR8),0,Schweine_Werte!$O8))</f>
        <v>0</v>
      </c>
      <c r="CC8" s="667">
        <f>IF(OR($C$110=$AR8,$D$110=$AR8),Schweine_Werte!$O8*0.5,IF(OR($C$110&gt;$AR8,$D$110&lt;$AR8),0,Schweine_Werte!$O8))</f>
        <v>0</v>
      </c>
    </row>
    <row r="9" spans="1:303" x14ac:dyDescent="0.2">
      <c r="B9" s="504"/>
      <c r="D9" s="667"/>
      <c r="E9" s="667"/>
      <c r="F9" s="667"/>
      <c r="G9" s="667"/>
      <c r="H9" s="667"/>
      <c r="I9" s="667"/>
      <c r="J9" s="667"/>
      <c r="K9" s="667"/>
      <c r="L9" s="667"/>
      <c r="M9" s="667"/>
      <c r="N9" s="667"/>
      <c r="O9" s="667"/>
      <c r="P9" s="667"/>
      <c r="Q9" s="667"/>
      <c r="R9" s="667"/>
      <c r="S9" s="667"/>
      <c r="T9" s="667"/>
      <c r="U9" s="667"/>
      <c r="V9" s="667"/>
      <c r="W9" s="678"/>
      <c r="X9" s="667"/>
      <c r="Y9" s="667"/>
      <c r="Z9" s="667"/>
      <c r="AA9" s="667"/>
      <c r="AB9" s="667"/>
      <c r="AC9" s="667"/>
      <c r="AD9" s="667"/>
      <c r="AE9" s="667"/>
      <c r="AF9" s="667"/>
      <c r="AG9" s="667"/>
      <c r="AH9" s="667"/>
      <c r="AI9" s="667"/>
      <c r="AJ9" s="667"/>
      <c r="AK9" s="667"/>
      <c r="AL9" s="667"/>
      <c r="AM9" s="667"/>
      <c r="AN9" s="667"/>
      <c r="AR9" s="675">
        <v>13</v>
      </c>
      <c r="AS9" s="676">
        <f>IF(OR($C$12=$AR9,$D$12=$AR9),Schweine_Werte!$C9*0.5,IF(OR($C$12&gt;$AR9,$D$12&lt;$AR9),0,Schweine_Werte!$C9))</f>
        <v>0</v>
      </c>
      <c r="AT9" s="676">
        <f>IF(OR($C$24=$AR9,$D$24=$AR9),Schweine_Werte!$C9*0.5,IF(OR($C$24&gt;$AR9,$D$24&lt;$AR9),0,Schweine_Werte!$C9))</f>
        <v>0</v>
      </c>
      <c r="AU9" s="676">
        <f>IF(OR($C$36=$AR9,$D$36=$AR9),Schweine_Werte!$C9*0.5,IF(OR($C$36&gt;$AR9,$D$36&lt;$AR9),0,Schweine_Werte!$C9))</f>
        <v>0</v>
      </c>
      <c r="AV9" s="676">
        <f>IF(OR($C$48=$AR9,$D$48=$AR9),Schweine_Werte!$C9*0.5,IF(OR($C$48&gt;$AR9,$D$48&lt;$AR9),0,Schweine_Werte!$C9))</f>
        <v>0</v>
      </c>
      <c r="AW9" s="676">
        <f>IF(OR($C$60=$AR9,$D$60=$AR9),Schweine_Werte!$C9*0.5,IF(OR($C$60&gt;$AR9,$D$60&lt;$AR9),0,Schweine_Werte!$C9))</f>
        <v>0</v>
      </c>
      <c r="AX9" s="676">
        <f>IF(OR($C$12=$AR9,$D$12=$AR9),Schweine_Werte!$E9*0.5,IF(OR($C$12&gt;$AR9,$D$12&lt;$AR9),0,Schweine_Werte!$E9))</f>
        <v>0</v>
      </c>
      <c r="AY9" s="676">
        <f>IF(OR($C$24=$AR9,$D$24=$AR9),Schweine_Werte!$E9*0.5,IF(OR($C$24&gt;$AR9,$D$24&lt;$AR9),0,Schweine_Werte!$E9))</f>
        <v>0</v>
      </c>
      <c r="AZ9" s="679">
        <f>IF(OR($C$36=$AR9,$D$36=$AR9),Schweine_Werte!$E9*0.5,IF(OR($C$36&gt;$AR9,$D$36&lt;$AR9),0,Schweine_Werte!$E9))</f>
        <v>0</v>
      </c>
      <c r="BA9" s="679">
        <f>IF(OR($C$48=$AR9,$D$48=$AR9),Schweine_Werte!$E9*0.5,IF(OR($C$48&gt;$AR9,$D$48&lt;$AR9),0,Schweine_Werte!$E9))</f>
        <v>0</v>
      </c>
      <c r="BB9" s="679">
        <f>IF(OR($C$60=$AR9,$D$60=$AR9),Schweine_Werte!$E9*0.5,IF(OR($C$60&gt;$AR9,$D$60&lt;$AR9),0,Schweine_Werte!$E9))</f>
        <v>0</v>
      </c>
      <c r="BC9" s="676">
        <f>IF(OR($C$12=$AR9,$D$12=$AR9),Schweine_Werte!$G9*0.5,IF(OR($C$12&gt;$AR9,$D$12&lt;$AR9),0,Schweine_Werte!$G9))</f>
        <v>0</v>
      </c>
      <c r="BD9" s="676">
        <f>IF(OR($C$24=$AR9,$D$24=$AR9),Schweine_Werte!$G9*0.5,IF(OR($C$24&gt;$AR9,$D$24&lt;$AR9),0,Schweine_Werte!$G9))</f>
        <v>0</v>
      </c>
      <c r="BE9" s="679">
        <f>IF(OR($C$36=$AR9,$D$36=$AR9),Schweine_Werte!$G9*0.5,IF(OR($C$36&gt;$AR9,$D$36&lt;$AR9),0,Schweine_Werte!$G9))</f>
        <v>0</v>
      </c>
      <c r="BF9" s="679">
        <f>IF(OR($C$48=$AR9,$D$48=$AR9),Schweine_Werte!$G9*0.5,IF(OR($C$48&gt;$AR9,$D$48&lt;$AR9),0,Schweine_Werte!$G9))</f>
        <v>0</v>
      </c>
      <c r="BG9" s="679">
        <f>IF(OR($C$60=$AR9,$D$60=$AR9),Schweine_Werte!$G9*0.5,IF(OR($C$60&gt;$AR9,$D$60&lt;$AR9),0,Schweine_Werte!$G9))</f>
        <v>0</v>
      </c>
      <c r="BH9" s="676">
        <f>IF(OR($C$12=$AR9,$D$12=$AR9),Schweine_Werte!$I9*0.5,IF(OR($C$12&gt;$AR9,$D$12&lt;$AR9),0,Schweine_Werte!$I9))</f>
        <v>0</v>
      </c>
      <c r="BI9" s="676">
        <f>IF(OR($C$24=$AR9,$D$24=$AR9),Schweine_Werte!$I9*0.5,IF(OR($C$24&gt;$AR9,$D$24&lt;$AR9),0,Schweine_Werte!$I9))</f>
        <v>0</v>
      </c>
      <c r="BJ9" s="679">
        <f>IF(OR($C$36=$AR9,$D$36=$AR9),Schweine_Werte!$I9*0.5,IF(OR($C$36&gt;$AR9,$D$36&lt;$AR9),0,Schweine_Werte!$I9))</f>
        <v>0</v>
      </c>
      <c r="BK9" s="679">
        <f>IF(OR($C$48=$AR9,$D$48=$AR9),Schweine_Werte!$I9*0.5,IF(OR($C$48&gt;$AR9,$D$48&lt;$AR9),0,Schweine_Werte!$I9))</f>
        <v>0</v>
      </c>
      <c r="BL9" s="679">
        <f>IF(OR($C$60=$AR9,$D$60=$AR9),Schweine_Werte!$I9*0.5,IF(OR($C$60&gt;$AR9,$D$60&lt;$AR9),0,Schweine_Werte!$I9))</f>
        <v>0</v>
      </c>
      <c r="BM9" s="676"/>
      <c r="BN9" s="676"/>
      <c r="BO9" s="679"/>
      <c r="BP9" s="679"/>
      <c r="BQ9" s="679"/>
      <c r="BR9" s="677">
        <f>IF(OR($C$74=$AR9,$D$74=$AR9),Schweine_Werte!$M9*0.5,IF(OR($C$74&gt;$AR9,$D$74&lt;$AR9),0,Schweine_Werte!$M9))</f>
        <v>0</v>
      </c>
      <c r="BS9" s="677">
        <f>IF(OR($C$83=$AR9,$D$83=$AR9),Schweine_Werte!$M9*0.5,IF(OR($C$83&gt;$AR9,$D$83&lt;$AR9),0,Schweine_Werte!$M9))</f>
        <v>0</v>
      </c>
      <c r="BT9" s="667">
        <f>IF(OR($C$92=$AR9,$D$92=$AR9),Schweine_Werte!$M9*0.5,IF(OR($C$92&gt;$AR9,$D$92&lt;$AR9),0,Schweine_Werte!$M9))</f>
        <v>0</v>
      </c>
      <c r="BU9" s="667">
        <f>IF(OR($C$101=$AR9,$D$101=$AR9),Schweine_Werte!$M9*0.5,IF(OR($C$101&gt;$AR9,$D$101&lt;$AR9),0,Schweine_Werte!$M9))</f>
        <v>0</v>
      </c>
      <c r="BV9" s="667">
        <f>IF(OR($C$110=$AR9,$D$110=$AR9),Schweine_Werte!$M9*0.5,IF(OR($C$110&gt;$AR9,$D$110&lt;$AR9),0,Schweine_Werte!$M9))</f>
        <v>0</v>
      </c>
      <c r="BW9" s="667">
        <f>IF(OR(8=$AR9,$E$127=$AR9),Schweine_Werte!$M9*0.5,IF(OR(8&gt;$AR9,$E$127&lt;$AR9),0,Schweine_Werte!$M9))</f>
        <v>2.5561372243616485</v>
      </c>
      <c r="BX9" s="667">
        <f>IF(OR(8=$AR9,$E$145=$AR9),Schweine_Werte!$M9*0.5,IF(OR(8&gt;$AR9,$E$145&lt;$AR9),0,Schweine_Werte!$M9))</f>
        <v>2.5561372243616485</v>
      </c>
      <c r="BY9" s="677">
        <f>IF(OR($C$74=$AR9,$D$74=$AR9),Schweine_Werte!$O9*0.5,IF(OR($C$74&gt;$AR9,$D$74&lt;$AR9),0,Schweine_Werte!$O9))</f>
        <v>0</v>
      </c>
      <c r="BZ9" s="677">
        <f>IF(OR($C$83=$AR9,$D$83=$AR9),Schweine_Werte!$O9*0.5,IF(OR($C$83&gt;$AR9,$D$83&lt;$AR9),0,Schweine_Werte!$O9))</f>
        <v>0</v>
      </c>
      <c r="CA9" s="667">
        <f>IF(OR($C$92=$AR9,$D$92=$AR9),Schweine_Werte!$O9*0.5,IF(OR($C$92&gt;$AR9,$D$92&lt;$AR9),0,Schweine_Werte!$O9))</f>
        <v>0</v>
      </c>
      <c r="CB9" s="667">
        <f>IF(OR($C$101=$AR9,$D$101=$AR9),Schweine_Werte!$O9*0.5,IF(OR($C$101&gt;$AR9,$D$101&lt;$AR9),0,Schweine_Werte!$O9))</f>
        <v>0</v>
      </c>
      <c r="CC9" s="667">
        <f>IF(OR($C$110=$AR9,$D$110=$AR9),Schweine_Werte!$O9*0.5,IF(OR($C$110&gt;$AR9,$D$110&lt;$AR9),0,Schweine_Werte!$O9))</f>
        <v>0</v>
      </c>
    </row>
    <row r="10" spans="1:303" ht="15.75" x14ac:dyDescent="0.25">
      <c r="F10" s="521"/>
      <c r="G10" s="1722" t="s">
        <v>486</v>
      </c>
      <c r="H10" s="1723"/>
      <c r="I10" s="1724"/>
      <c r="J10" s="681" t="s">
        <v>474</v>
      </c>
      <c r="K10" s="681" t="s">
        <v>487</v>
      </c>
      <c r="L10" s="1725" t="s">
        <v>488</v>
      </c>
      <c r="M10" s="1726"/>
      <c r="N10" s="1727"/>
      <c r="O10" s="1725" t="s">
        <v>489</v>
      </c>
      <c r="P10" s="1727"/>
      <c r="Q10" s="1725" t="s">
        <v>490</v>
      </c>
      <c r="R10" s="1726"/>
      <c r="S10" s="1727"/>
      <c r="T10" s="1725" t="s">
        <v>491</v>
      </c>
      <c r="U10" s="1726"/>
      <c r="V10" s="1727"/>
      <c r="W10" s="1725" t="s">
        <v>492</v>
      </c>
      <c r="X10" s="1726"/>
      <c r="Y10" s="1727"/>
      <c r="Z10" s="1728" t="s">
        <v>493</v>
      </c>
      <c r="AA10" s="1729"/>
      <c r="AB10" s="1728" t="s">
        <v>411</v>
      </c>
      <c r="AC10" s="1729"/>
      <c r="AD10" s="1728" t="s">
        <v>412</v>
      </c>
      <c r="AE10" s="1729"/>
      <c r="AF10" s="682" t="s">
        <v>494</v>
      </c>
      <c r="AG10" s="1733" t="s">
        <v>495</v>
      </c>
      <c r="AH10" s="1734"/>
      <c r="AI10" s="683" t="s">
        <v>496</v>
      </c>
      <c r="AJ10" s="1728" t="s">
        <v>493</v>
      </c>
      <c r="AK10" s="1729"/>
      <c r="AL10" s="1728" t="s">
        <v>411</v>
      </c>
      <c r="AM10" s="1729"/>
      <c r="AN10" s="1728" t="s">
        <v>412</v>
      </c>
      <c r="AO10" s="1729"/>
      <c r="AR10" s="675">
        <v>14</v>
      </c>
      <c r="AS10" s="676">
        <f>IF(OR($C$12=$AR10,$D$12=$AR10),Schweine_Werte!$C10*0.5,IF(OR($C$12&gt;$AR10,$D$12&lt;$AR10),0,Schweine_Werte!$C10))</f>
        <v>0</v>
      </c>
      <c r="AT10" s="676">
        <f>IF(OR($C$24=$AR10,$D$24=$AR10),Schweine_Werte!$C10*0.5,IF(OR($C$24&gt;$AR10,$D$24&lt;$AR10),0,Schweine_Werte!$C10))</f>
        <v>0</v>
      </c>
      <c r="AU10" s="676">
        <f>IF(OR($C$36=$AR10,$D$36=$AR10),Schweine_Werte!$C10*0.5,IF(OR($C$36&gt;$AR10,$D$36&lt;$AR10),0,Schweine_Werte!$C10))</f>
        <v>0</v>
      </c>
      <c r="AV10" s="676">
        <f>IF(OR($C$48=$AR10,$D$48=$AR10),Schweine_Werte!$C10*0.5,IF(OR($C$48&gt;$AR10,$D$48&lt;$AR10),0,Schweine_Werte!$C10))</f>
        <v>0</v>
      </c>
      <c r="AW10" s="676">
        <f>IF(OR($C$60=$AR10,$D$60=$AR10),Schweine_Werte!$C10*0.5,IF(OR($C$60&gt;$AR10,$D$60&lt;$AR10),0,Schweine_Werte!$C10))</f>
        <v>0</v>
      </c>
      <c r="AX10" s="676">
        <f>IF(OR($C$12=$AR10,$D$12=$AR10),Schweine_Werte!$E10*0.5,IF(OR($C$12&gt;$AR10,$D$12&lt;$AR10),0,Schweine_Werte!$E10))</f>
        <v>0</v>
      </c>
      <c r="AY10" s="676">
        <f>IF(OR($C$24=$AR10,$D$24=$AR10),Schweine_Werte!$E10*0.5,IF(OR($C$24&gt;$AR10,$D$24&lt;$AR10),0,Schweine_Werte!$E10))</f>
        <v>0</v>
      </c>
      <c r="AZ10" s="679">
        <f>IF(OR($C$36=$AR10,$D$36=$AR10),Schweine_Werte!$E10*0.5,IF(OR($C$36&gt;$AR10,$D$36&lt;$AR10),0,Schweine_Werte!$E10))</f>
        <v>0</v>
      </c>
      <c r="BA10" s="679">
        <f>IF(OR($C$48=$AR10,$D$48=$AR10),Schweine_Werte!$E10*0.5,IF(OR($C$48&gt;$AR10,$D$48&lt;$AR10),0,Schweine_Werte!$E10))</f>
        <v>0</v>
      </c>
      <c r="BB10" s="679">
        <f>IF(OR($C$60=$AR10,$D$60=$AR10),Schweine_Werte!$E10*0.5,IF(OR($C$60&gt;$AR10,$D$60&lt;$AR10),0,Schweine_Werte!$E10))</f>
        <v>0</v>
      </c>
      <c r="BC10" s="676">
        <f>IF(OR($C$12=$AR10,$D$12=$AR10),Schweine_Werte!$G10*0.5,IF(OR($C$12&gt;$AR10,$D$12&lt;$AR10),0,Schweine_Werte!$G10))</f>
        <v>0</v>
      </c>
      <c r="BD10" s="676">
        <f>IF(OR($C$24=$AR10,$D$24=$AR10),Schweine_Werte!$G10*0.5,IF(OR($C$24&gt;$AR10,$D$24&lt;$AR10),0,Schweine_Werte!$G10))</f>
        <v>0</v>
      </c>
      <c r="BE10" s="679">
        <f>IF(OR($C$36=$AR10,$D$36=$AR10),Schweine_Werte!$G10*0.5,IF(OR($C$36&gt;$AR10,$D$36&lt;$AR10),0,Schweine_Werte!$G10))</f>
        <v>0</v>
      </c>
      <c r="BF10" s="679">
        <f>IF(OR($C$48=$AR10,$D$48=$AR10),Schweine_Werte!$G10*0.5,IF(OR($C$48&gt;$AR10,$D$48&lt;$AR10),0,Schweine_Werte!$G10))</f>
        <v>0</v>
      </c>
      <c r="BG10" s="679">
        <f>IF(OR($C$60=$AR10,$D$60=$AR10),Schweine_Werte!$G10*0.5,IF(OR($C$60&gt;$AR10,$D$60&lt;$AR10),0,Schweine_Werte!$G10))</f>
        <v>0</v>
      </c>
      <c r="BH10" s="676">
        <f>IF(OR($C$12=$AR10,$D$12=$AR10),Schweine_Werte!$I10*0.5,IF(OR($C$12&gt;$AR10,$D$12&lt;$AR10),0,Schweine_Werte!$I10))</f>
        <v>0</v>
      </c>
      <c r="BI10" s="676">
        <f>IF(OR($C$24=$AR10,$D$24=$AR10),Schweine_Werte!$I10*0.5,IF(OR($C$24&gt;$AR10,$D$24&lt;$AR10),0,Schweine_Werte!$I10))</f>
        <v>0</v>
      </c>
      <c r="BJ10" s="679">
        <f>IF(OR($C$36=$AR10,$D$36=$AR10),Schweine_Werte!$I10*0.5,IF(OR($C$36&gt;$AR10,$D$36&lt;$AR10),0,Schweine_Werte!$I10))</f>
        <v>0</v>
      </c>
      <c r="BK10" s="679">
        <f>IF(OR($C$48=$AR10,$D$48=$AR10),Schweine_Werte!$I10*0.5,IF(OR($C$48&gt;$AR10,$D$48&lt;$AR10),0,Schweine_Werte!$I10))</f>
        <v>0</v>
      </c>
      <c r="BL10" s="679">
        <f>IF(OR($C$60=$AR10,$D$60=$AR10),Schweine_Werte!$I10*0.5,IF(OR($C$60&gt;$AR10,$D$60&lt;$AR10),0,Schweine_Werte!$I10))</f>
        <v>0</v>
      </c>
      <c r="BM10" s="676"/>
      <c r="BN10" s="676"/>
      <c r="BO10" s="679"/>
      <c r="BP10" s="679"/>
      <c r="BQ10" s="679"/>
      <c r="BR10" s="677">
        <f>IF(OR($C$74=$AR10,$D$74=$AR10),Schweine_Werte!$M10*0.5,IF(OR($C$74&gt;$AR10,$D$74&lt;$AR10),0,Schweine_Werte!$M10))</f>
        <v>0</v>
      </c>
      <c r="BS10" s="677">
        <f>IF(OR($C$83=$AR10,$D$83=$AR10),Schweine_Werte!$M10*0.5,IF(OR($C$83&gt;$AR10,$D$83&lt;$AR10),0,Schweine_Werte!$M10))</f>
        <v>0</v>
      </c>
      <c r="BT10" s="667">
        <f>IF(OR($C$92=$AR10,$D$92=$AR10),Schweine_Werte!$M10*0.5,IF(OR($C$92&gt;$AR10,$D$92&lt;$AR10),0,Schweine_Werte!$M10))</f>
        <v>0</v>
      </c>
      <c r="BU10" s="667">
        <f>IF(OR($C$101=$AR10,$D$101=$AR10),Schweine_Werte!$M10*0.5,IF(OR($C$101&gt;$AR10,$D$101&lt;$AR10),0,Schweine_Werte!$M10))</f>
        <v>0</v>
      </c>
      <c r="BV10" s="667">
        <f>IF(OR($C$110=$AR10,$D$110=$AR10),Schweine_Werte!$M10*0.5,IF(OR($C$110&gt;$AR10,$D$110&lt;$AR10),0,Schweine_Werte!$M10))</f>
        <v>0</v>
      </c>
      <c r="BW10" s="667">
        <f>IF(OR(8=$AR10,$E$127=$AR10),Schweine_Werte!$M10*0.5,IF(OR(8&gt;$AR10,$E$127&lt;$AR10),0,Schweine_Werte!$M10))</f>
        <v>2.446203657340817</v>
      </c>
      <c r="BX10" s="667">
        <f>IF(OR(8=$AR10,$E$145=$AR10),Schweine_Werte!$M10*0.5,IF(OR(8&gt;$AR10,$E$145&lt;$AR10),0,Schweine_Werte!$M10))</f>
        <v>2.446203657340817</v>
      </c>
      <c r="BY10" s="677">
        <f>IF(OR($C$74=$AR10,$D$74=$AR10),Schweine_Werte!$O10*0.5,IF(OR($C$74&gt;$AR10,$D$74&lt;$AR10),0,Schweine_Werte!$O10))</f>
        <v>0</v>
      </c>
      <c r="BZ10" s="677">
        <f>IF(OR($C$83=$AR10,$D$83=$AR10),Schweine_Werte!$O10*0.5,IF(OR($C$83&gt;$AR10,$D$83&lt;$AR10),0,Schweine_Werte!$O10))</f>
        <v>0</v>
      </c>
      <c r="CA10" s="667">
        <f>IF(OR($C$92=$AR10,$D$92=$AR10),Schweine_Werte!$O10*0.5,IF(OR($C$92&gt;$AR10,$D$92&lt;$AR10),0,Schweine_Werte!$O10))</f>
        <v>0</v>
      </c>
      <c r="CB10" s="667">
        <f>IF(OR($C$101=$AR10,$D$101=$AR10),Schweine_Werte!$O10*0.5,IF(OR($C$101&gt;$AR10,$D$101&lt;$AR10),0,Schweine_Werte!$O10))</f>
        <v>0</v>
      </c>
      <c r="CC10" s="667">
        <f>IF(OR($C$110=$AR10,$D$110=$AR10),Schweine_Werte!$O10*0.5,IF(OR($C$110&gt;$AR10,$D$110&lt;$AR10),0,Schweine_Werte!$O10))</f>
        <v>0</v>
      </c>
    </row>
    <row r="11" spans="1:303" ht="18.75" x14ac:dyDescent="0.2">
      <c r="B11" s="684" t="s">
        <v>497</v>
      </c>
      <c r="C11" s="685" t="s">
        <v>375</v>
      </c>
      <c r="D11" s="685" t="s">
        <v>498</v>
      </c>
      <c r="E11" s="685" t="s">
        <v>377</v>
      </c>
      <c r="F11" s="686" t="s">
        <v>363</v>
      </c>
      <c r="G11" s="687" t="s">
        <v>1</v>
      </c>
      <c r="H11" s="687" t="s">
        <v>499</v>
      </c>
      <c r="I11" s="687" t="s">
        <v>500</v>
      </c>
      <c r="J11" s="688" t="s">
        <v>501</v>
      </c>
      <c r="K11" s="688" t="s">
        <v>501</v>
      </c>
      <c r="L11" s="689" t="s">
        <v>365</v>
      </c>
      <c r="M11" s="689" t="s">
        <v>502</v>
      </c>
      <c r="N11" s="689" t="s">
        <v>367</v>
      </c>
      <c r="O11" s="690" t="s">
        <v>358</v>
      </c>
      <c r="P11" s="690" t="s">
        <v>359</v>
      </c>
      <c r="Q11" s="689" t="s">
        <v>365</v>
      </c>
      <c r="R11" s="689" t="s">
        <v>366</v>
      </c>
      <c r="S11" s="689" t="s">
        <v>367</v>
      </c>
      <c r="T11" s="689" t="s">
        <v>365</v>
      </c>
      <c r="U11" s="689" t="s">
        <v>366</v>
      </c>
      <c r="V11" s="689" t="s">
        <v>367</v>
      </c>
      <c r="W11" s="688" t="s">
        <v>503</v>
      </c>
      <c r="X11" s="688" t="s">
        <v>504</v>
      </c>
      <c r="Y11" s="688" t="s">
        <v>505</v>
      </c>
      <c r="Z11" s="691" t="s">
        <v>506</v>
      </c>
      <c r="AA11" s="691" t="s">
        <v>298</v>
      </c>
      <c r="AB11" s="691" t="s">
        <v>506</v>
      </c>
      <c r="AC11" s="691" t="s">
        <v>298</v>
      </c>
      <c r="AD11" s="691" t="s">
        <v>506</v>
      </c>
      <c r="AE11" s="691" t="s">
        <v>298</v>
      </c>
      <c r="AF11" s="691" t="s">
        <v>507</v>
      </c>
      <c r="AG11" s="692" t="s">
        <v>508</v>
      </c>
      <c r="AH11" s="691" t="s">
        <v>17</v>
      </c>
      <c r="AI11" s="691"/>
      <c r="AJ11" s="691" t="s">
        <v>509</v>
      </c>
      <c r="AK11" s="691" t="s">
        <v>510</v>
      </c>
      <c r="AL11" s="691" t="s">
        <v>511</v>
      </c>
      <c r="AM11" s="691" t="s">
        <v>512</v>
      </c>
      <c r="AN11" s="691" t="s">
        <v>511</v>
      </c>
      <c r="AO11" s="691" t="s">
        <v>513</v>
      </c>
      <c r="AR11" s="675">
        <v>15</v>
      </c>
      <c r="AS11" s="676">
        <f>IF(OR($C$12=$AR11,$D$12=$AR11),Schweine_Werte!$C11*0.5,IF(OR($C$12&gt;$AR11,$D$12&lt;$AR11),0,Schweine_Werte!$C11))</f>
        <v>0</v>
      </c>
      <c r="AT11" s="676">
        <f>IF(OR($C$24=$AR11,$D$24=$AR11),Schweine_Werte!$C11*0.5,IF(OR($C$24&gt;$AR11,$D$24&lt;$AR11),0,Schweine_Werte!$C11))</f>
        <v>0</v>
      </c>
      <c r="AU11" s="676">
        <f>IF(OR($C$36=$AR11,$D$36=$AR11),Schweine_Werte!$C11*0.5,IF(OR($C$36&gt;$AR11,$D$36&lt;$AR11),0,Schweine_Werte!$C11))</f>
        <v>0</v>
      </c>
      <c r="AV11" s="676">
        <f>IF(OR($C$48=$AR11,$D$48=$AR11),Schweine_Werte!$C11*0.5,IF(OR($C$48&gt;$AR11,$D$48&lt;$AR11),0,Schweine_Werte!$C11))</f>
        <v>0</v>
      </c>
      <c r="AW11" s="676">
        <f>IF(OR($C$60=$AR11,$D$60=$AR11),Schweine_Werte!$C11*0.5,IF(OR($C$60&gt;$AR11,$D$60&lt;$AR11),0,Schweine_Werte!$C11))</f>
        <v>0</v>
      </c>
      <c r="AX11" s="676">
        <f>IF(OR($C$12=$AR11,$D$12=$AR11),Schweine_Werte!$E11*0.5,IF(OR($C$12&gt;$AR11,$D$12&lt;$AR11),0,Schweine_Werte!$E11))</f>
        <v>0</v>
      </c>
      <c r="AY11" s="676">
        <f>IF(OR($C$24=$AR11,$D$24=$AR11),Schweine_Werte!$E11*0.5,IF(OR($C$24&gt;$AR11,$D$24&lt;$AR11),0,Schweine_Werte!$E11))</f>
        <v>0</v>
      </c>
      <c r="AZ11" s="679">
        <f>IF(OR($C$36=$AR11,$D$36=$AR11),Schweine_Werte!$E11*0.5,IF(OR($C$36&gt;$AR11,$D$36&lt;$AR11),0,Schweine_Werte!$E11))</f>
        <v>0</v>
      </c>
      <c r="BA11" s="679">
        <f>IF(OR($C$48=$AR11,$D$48=$AR11),Schweine_Werte!$E11*0.5,IF(OR($C$48&gt;$AR11,$D$48&lt;$AR11),0,Schweine_Werte!$E11))</f>
        <v>0</v>
      </c>
      <c r="BB11" s="679">
        <f>IF(OR($C$60=$AR11,$D$60=$AR11),Schweine_Werte!$E11*0.5,IF(OR($C$60&gt;$AR11,$D$60&lt;$AR11),0,Schweine_Werte!$E11))</f>
        <v>0</v>
      </c>
      <c r="BC11" s="676">
        <f>IF(OR($C$12=$AR11,$D$12=$AR11),Schweine_Werte!$G11*0.5,IF(OR($C$12&gt;$AR11,$D$12&lt;$AR11),0,Schweine_Werte!$G11))</f>
        <v>0</v>
      </c>
      <c r="BD11" s="676">
        <f>IF(OR($C$24=$AR11,$D$24=$AR11),Schweine_Werte!$G11*0.5,IF(OR($C$24&gt;$AR11,$D$24&lt;$AR11),0,Schweine_Werte!$G11))</f>
        <v>0</v>
      </c>
      <c r="BE11" s="679">
        <f>IF(OR($C$36=$AR11,$D$36=$AR11),Schweine_Werte!$G11*0.5,IF(OR($C$36&gt;$AR11,$D$36&lt;$AR11),0,Schweine_Werte!$G11))</f>
        <v>0</v>
      </c>
      <c r="BF11" s="679">
        <f>IF(OR($C$48=$AR11,$D$48=$AR11),Schweine_Werte!$G11*0.5,IF(OR($C$48&gt;$AR11,$D$48&lt;$AR11),0,Schweine_Werte!$G11))</f>
        <v>0</v>
      </c>
      <c r="BG11" s="679">
        <f>IF(OR($C$60=$AR11,$D$60=$AR11),Schweine_Werte!$G11*0.5,IF(OR($C$60&gt;$AR11,$D$60&lt;$AR11),0,Schweine_Werte!$G11))</f>
        <v>0</v>
      </c>
      <c r="BH11" s="676">
        <f>IF(OR($C$12=$AR11,$D$12=$AR11),Schweine_Werte!$I11*0.5,IF(OR($C$12&gt;$AR11,$D$12&lt;$AR11),0,Schweine_Werte!$I11))</f>
        <v>0</v>
      </c>
      <c r="BI11" s="676">
        <f>IF(OR($C$24=$AR11,$D$24=$AR11),Schweine_Werte!$I11*0.5,IF(OR($C$24&gt;$AR11,$D$24&lt;$AR11),0,Schweine_Werte!$I11))</f>
        <v>0</v>
      </c>
      <c r="BJ11" s="679">
        <f>IF(OR($C$36=$AR11,$D$36=$AR11),Schweine_Werte!$I11*0.5,IF(OR($C$36&gt;$AR11,$D$36&lt;$AR11),0,Schweine_Werte!$I11))</f>
        <v>0</v>
      </c>
      <c r="BK11" s="679">
        <f>IF(OR($C$48=$AR11,$D$48=$AR11),Schweine_Werte!$I11*0.5,IF(OR($C$48&gt;$AR11,$D$48&lt;$AR11),0,Schweine_Werte!$I11))</f>
        <v>0</v>
      </c>
      <c r="BL11" s="679">
        <f>IF(OR($C$60=$AR11,$D$60=$AR11),Schweine_Werte!$I11*0.5,IF(OR($C$60&gt;$AR11,$D$60&lt;$AR11),0,Schweine_Werte!$I11))</f>
        <v>0</v>
      </c>
      <c r="BM11" s="676"/>
      <c r="BN11" s="676"/>
      <c r="BO11" s="679"/>
      <c r="BP11" s="679"/>
      <c r="BQ11" s="679"/>
      <c r="BR11" s="677">
        <f>IF(OR($C$74=$AR11,$D$74=$AR11),Schweine_Werte!$M11*0.5,IF(OR($C$74&gt;$AR11,$D$74&lt;$AR11),0,Schweine_Werte!$M11))</f>
        <v>0</v>
      </c>
      <c r="BS11" s="677">
        <f>IF(OR($C$83=$AR11,$D$83=$AR11),Schweine_Werte!$M11*0.5,IF(OR($C$83&gt;$AR11,$D$83&lt;$AR11),0,Schweine_Werte!$M11))</f>
        <v>0</v>
      </c>
      <c r="BT11" s="667">
        <f>IF(OR($C$92=$AR11,$D$92=$AR11),Schweine_Werte!$M11*0.5,IF(OR($C$92&gt;$AR11,$D$92&lt;$AR11),0,Schweine_Werte!$M11))</f>
        <v>0</v>
      </c>
      <c r="BU11" s="667">
        <f>IF(OR($C$101=$AR11,$D$101=$AR11),Schweine_Werte!$M11*0.5,IF(OR($C$101&gt;$AR11,$D$101&lt;$AR11),0,Schweine_Werte!$M11))</f>
        <v>0</v>
      </c>
      <c r="BV11" s="667">
        <f>IF(OR($C$110=$AR11,$D$110=$AR11),Schweine_Werte!$M11*0.5,IF(OR($C$110&gt;$AR11,$D$110&lt;$AR11),0,Schweine_Werte!$M11))</f>
        <v>0</v>
      </c>
      <c r="BW11" s="667">
        <f>IF(OR(8=$AR11,$E$127=$AR11),Schweine_Werte!$M11*0.5,IF(OR(8&gt;$AR11,$E$127&lt;$AR11),0,Schweine_Werte!$M11))</f>
        <v>2.3467934266915833</v>
      </c>
      <c r="BX11" s="667">
        <f>IF(OR(8=$AR11,$E$145=$AR11),Schweine_Werte!$M11*0.5,IF(OR(8&gt;$AR11,$E$145&lt;$AR11),0,Schweine_Werte!$M11))</f>
        <v>2.3467934266915833</v>
      </c>
      <c r="BY11" s="677">
        <f>IF(OR($C$74=$AR11,$D$74=$AR11),Schweine_Werte!$O11*0.5,IF(OR($C$74&gt;$AR11,$D$74&lt;$AR11),0,Schweine_Werte!$O11))</f>
        <v>0</v>
      </c>
      <c r="BZ11" s="677">
        <f>IF(OR($C$83=$AR11,$D$83=$AR11),Schweine_Werte!$O11*0.5,IF(OR($C$83&gt;$AR11,$D$83&lt;$AR11),0,Schweine_Werte!$O11))</f>
        <v>0</v>
      </c>
      <c r="CA11" s="667">
        <f>IF(OR($C$92=$AR11,$D$92=$AR11),Schweine_Werte!$O11*0.5,IF(OR($C$92&gt;$AR11,$D$92&lt;$AR11),0,Schweine_Werte!$O11))</f>
        <v>0</v>
      </c>
      <c r="CB11" s="667">
        <f>IF(OR($C$101=$AR11,$D$101=$AR11),Schweine_Werte!$O11*0.5,IF(OR($C$101&gt;$AR11,$D$101&lt;$AR11),0,Schweine_Werte!$O11))</f>
        <v>0</v>
      </c>
      <c r="CC11" s="667">
        <f>IF(OR($C$110=$AR11,$D$110=$AR11),Schweine_Werte!$O11*0.5,IF(OR($C$110&gt;$AR11,$D$110&lt;$AR11),0,Schweine_Werte!$O11))</f>
        <v>0</v>
      </c>
    </row>
    <row r="12" spans="1:303" ht="15.75" x14ac:dyDescent="0.2">
      <c r="A12" s="520" t="s">
        <v>456</v>
      </c>
      <c r="B12" s="693" t="str">
        <f>IF('Abweichende Werte'!W5=1,A7,"")</f>
        <v/>
      </c>
      <c r="C12" s="694" t="str">
        <f>IF('Abweichende Werte'!W5=1,'Abweichende Werte'!J5,"")</f>
        <v/>
      </c>
      <c r="D12" s="694" t="str">
        <f>+IF('Abweichende Werte'!W5=1,'Abweichende Werte'!M5,"")</f>
        <v/>
      </c>
      <c r="E12" s="506" t="str">
        <f>+IF('Abweichende Werte'!W5=1,'Abweichende Werte'!P5,"")</f>
        <v/>
      </c>
      <c r="F12" s="695" t="e">
        <f>IF($E12&lt;=$E5,F5,IF(AND($E12&gt;$E5,$E12&lt;=$E6),F5+(F6-F5)/($E6-$E5)*($E12-$E5),IF(AND($E12&gt;$E6,$E12&lt;=$E7),F6+(F7-F6)/($E7-$E6)*($E12-$E6),IF(AND($E12&gt;$E7,$E12&lt;=$E8),F7+(F8-F7)/($E8-$E7)*($E12-$E7),IF($E12&gt;$E8,F8)))))</f>
        <v>#VALUE!</v>
      </c>
      <c r="G12" s="695" t="e">
        <f t="shared" ref="G12:N12" si="1">IF($E12&lt;=$E5,G5,IF(AND($E12&gt;$E5,$E12&lt;=$E6),G5+(G6-G5)/($E6-$E5)*($E12-$E5),IF(AND($E12&gt;$E6,$E12&lt;=$E7),G6+(G7-G6)/($E7-$E6)*($E12-$E6),IF(AND($E12&gt;$E7,$E12&lt;=$E8),G7+(G8-G7)/($E8-$E7)*($E12-$E7),IF($E12&gt;$E8,G8)))))</f>
        <v>#VALUE!</v>
      </c>
      <c r="H12" s="695" t="e">
        <f t="shared" si="1"/>
        <v>#VALUE!</v>
      </c>
      <c r="I12" s="695" t="e">
        <f t="shared" si="1"/>
        <v>#VALUE!</v>
      </c>
      <c r="J12" s="695" t="e">
        <f t="shared" si="1"/>
        <v>#VALUE!</v>
      </c>
      <c r="K12" s="695" t="e">
        <f t="shared" si="1"/>
        <v>#VALUE!</v>
      </c>
      <c r="L12" s="695" t="e">
        <f t="shared" si="1"/>
        <v>#VALUE!</v>
      </c>
      <c r="M12" s="695" t="e">
        <f t="shared" si="1"/>
        <v>#VALUE!</v>
      </c>
      <c r="N12" s="695" t="e">
        <f t="shared" si="1"/>
        <v>#VALUE!</v>
      </c>
      <c r="O12" s="696">
        <v>5.5</v>
      </c>
      <c r="P12" s="696">
        <v>1.8</v>
      </c>
      <c r="Q12" s="695" t="e">
        <f t="shared" ref="Q12:Z12" si="2">IF($E12&lt;=$E5,Q5,IF(AND($E12&gt;$E5,$E12&lt;=$E6),Q5+(Q6-Q5)/($E6-$E5)*($E12-$E5),IF(AND($E12&gt;$E6,$E12&lt;=$E7),Q6+(Q7-Q6)/($E7-$E6)*($E12-$E6),IF(AND($E12&gt;$E7,$E12&lt;=$E8),Q7+(Q8-Q7)/($E8-$E7)*($E12-$E7),IF($E12&gt;$E8,Q8)))))</f>
        <v>#VALUE!</v>
      </c>
      <c r="R12" s="695" t="e">
        <f t="shared" si="2"/>
        <v>#VALUE!</v>
      </c>
      <c r="S12" s="695" t="e">
        <f t="shared" si="2"/>
        <v>#VALUE!</v>
      </c>
      <c r="T12" s="695" t="e">
        <f t="shared" si="2"/>
        <v>#VALUE!</v>
      </c>
      <c r="U12" s="695" t="e">
        <f t="shared" si="2"/>
        <v>#VALUE!</v>
      </c>
      <c r="V12" s="695" t="e">
        <f t="shared" si="2"/>
        <v>#VALUE!</v>
      </c>
      <c r="W12" s="695" t="e">
        <f t="shared" si="2"/>
        <v>#VALUE!</v>
      </c>
      <c r="X12" s="695" t="e">
        <f t="shared" si="2"/>
        <v>#VALUE!</v>
      </c>
      <c r="Y12" s="695" t="e">
        <f t="shared" si="2"/>
        <v>#VALUE!</v>
      </c>
      <c r="Z12" s="695" t="e">
        <f t="shared" si="2"/>
        <v>#VALUE!</v>
      </c>
      <c r="AA12" s="697" t="e">
        <f>+Z12*6.25</f>
        <v>#VALUE!</v>
      </c>
      <c r="AB12" s="695" t="e">
        <f t="shared" ref="AB12" si="3">IF($E12&lt;=$E5,AB5,IF(AND($E12&gt;$E5,$E12&lt;=$E6),AB5+(AB6-AB5)/($E6-$E5)*($E12-$E5),IF(AND($E12&gt;$E6,$E12&lt;=$E7),AB6+(AB7-AB6)/($E7-$E6)*($E12-$E6),IF(AND($E12&gt;$E7,$E12&lt;=$E8),AB7+(AB8-AB7)/($E8-$E7)*($E12-$E7),IF($E12&gt;$E8,AB8)))))</f>
        <v>#VALUE!</v>
      </c>
      <c r="AC12" s="697" t="e">
        <f>+AB12*6.25</f>
        <v>#VALUE!</v>
      </c>
      <c r="AD12" s="695" t="e">
        <f t="shared" ref="AD12" si="4">IF($E12&lt;=$E5,AD5,IF(AND($E12&gt;$E5,$E12&lt;=$E6),AD5+(AD6-AD5)/($E6-$E5)*($E12-$E5),IF(AND($E12&gt;$E6,$E12&lt;=$E7),AD6+(AD7-AD6)/($E7-$E6)*($E12-$E6),IF(AND($E12&gt;$E7,$E12&lt;=$E8),AD7+(AD8-AD7)/($E8-$E7)*($E12-$E7),IF($E12&gt;$E8,AD8)))))</f>
        <v>#VALUE!</v>
      </c>
      <c r="AE12" s="697" t="e">
        <f>+AD12*6.25</f>
        <v>#VALUE!</v>
      </c>
      <c r="AF12" s="697" t="e">
        <f>365/((D12-C12)/E12*1000)</f>
        <v>#VALUE!</v>
      </c>
      <c r="AG12" s="695" t="e">
        <f>IF($E12&lt;=$E5,AG5,IF(AND($E12&gt;$E5,$E12&lt;=$E6),AG5+(AG6-AG5)/($E6-$E5)*($E12-$E5),IF(AND($E12&gt;$E6,$E12&lt;=$E7),AG6+(AG7-AG6)/($E7-$E6)*($E12-$E6),IF(AND($E12&gt;$E7,$E12&lt;=$E8),AG7+(AG8-AG7)/($E8-$E7)*($E12-$E7),IF($E12&gt;$E8,AG8)))))</f>
        <v>#VALUE!</v>
      </c>
      <c r="AH12" s="697" t="e">
        <f>+AG12/AF12</f>
        <v>#VALUE!</v>
      </c>
      <c r="AI12" s="697" t="e">
        <f>+CONCATENATE(ROUND(AH12/(D12-C12),1)," : 1")</f>
        <v>#VALUE!</v>
      </c>
      <c r="AJ12" s="695" t="e">
        <f t="shared" ref="AJ12" si="5">IF($E12&lt;=$E5,AJ5,IF(AND($E12&gt;$E5,$E12&lt;=$E6),AJ5+(AJ6-AJ5)/($E6-$E5)*($E12-$E5),IF(AND($E12&gt;$E6,$E12&lt;=$E7),AJ6+(AJ7-AJ6)/($E7-$E6)*($E12-$E6),IF(AND($E12&gt;$E7,$E12&lt;=$E8),AJ7+(AJ8-AJ7)/($E8-$E7)*($E12-$E7),IF($E12&gt;$E8,AJ8)))))</f>
        <v>#VALUE!</v>
      </c>
      <c r="AK12" s="697" t="e">
        <f>+AJ12/2.291</f>
        <v>#VALUE!</v>
      </c>
      <c r="AL12" s="695" t="e">
        <f t="shared" ref="AL12" si="6">IF($E12&lt;=$E5,AL5,IF(AND($E12&gt;$E5,$E12&lt;=$E6),AL5+(AL6-AL5)/($E6-$E5)*($E12-$E5),IF(AND($E12&gt;$E6,$E12&lt;=$E7),AL6+(AL7-AL6)/($E7-$E6)*($E12-$E6),IF(AND($E12&gt;$E7,$E12&lt;=$E8),AL7+(AL8-AL7)/($E8-$E7)*($E12-$E7),IF($E12&gt;$E8,AL8)))))</f>
        <v>#VALUE!</v>
      </c>
      <c r="AM12" s="697" t="e">
        <f>+AL12/2.291</f>
        <v>#VALUE!</v>
      </c>
      <c r="AN12" s="695" t="e">
        <f t="shared" ref="AN12" si="7">IF($E12&lt;=$E5,AN5,IF(AND($E12&gt;$E5,$E12&lt;=$E6),AN5+(AN6-AN5)/($E6-$E5)*($E12-$E5),IF(AND($E12&gt;$E6,$E12&lt;=$E7),AN6+(AN7-AN6)/($E7-$E6)*($E12-$E6),IF(AND($E12&gt;$E7,$E12&lt;=$E8),AN7+(AN8-AN7)/($E8-$E7)*($E12-$E7),IF($E12&gt;$E8,AN8)))))</f>
        <v>#VALUE!</v>
      </c>
      <c r="AO12" s="697" t="e">
        <f>+AN12/2.291</f>
        <v>#VALUE!</v>
      </c>
      <c r="AR12" s="675">
        <v>16</v>
      </c>
      <c r="AS12" s="676">
        <f>IF(OR($C$12=$AR12,$D$12=$AR12),Schweine_Werte!$C12*0.5,IF(OR($C$12&gt;$AR12,$D$12&lt;$AR12),0,Schweine_Werte!$C12))</f>
        <v>0</v>
      </c>
      <c r="AT12" s="676">
        <f>IF(OR($C$24=$AR12,$D$24=$AR12),Schweine_Werte!$C12*0.5,IF(OR($C$24&gt;$AR12,$D$24&lt;$AR12),0,Schweine_Werte!$C12))</f>
        <v>0</v>
      </c>
      <c r="AU12" s="676">
        <f>IF(OR($C$36=$AR12,$D$36=$AR12),Schweine_Werte!$C12*0.5,IF(OR($C$36&gt;$AR12,$D$36&lt;$AR12),0,Schweine_Werte!$C12))</f>
        <v>0</v>
      </c>
      <c r="AV12" s="676">
        <f>IF(OR($C$48=$AR12,$D$48=$AR12),Schweine_Werte!$C12*0.5,IF(OR($C$48&gt;$AR12,$D$48&lt;$AR12),0,Schweine_Werte!$C12))</f>
        <v>0</v>
      </c>
      <c r="AW12" s="676">
        <f>IF(OR($C$60=$AR12,$D$60=$AR12),Schweine_Werte!$C12*0.5,IF(OR($C$60&gt;$AR12,$D$60&lt;$AR12),0,Schweine_Werte!$C12))</f>
        <v>0</v>
      </c>
      <c r="AX12" s="676">
        <f>IF(OR($C$12=$AR12,$D$12=$AR12),Schweine_Werte!$E12*0.5,IF(OR($C$12&gt;$AR12,$D$12&lt;$AR12),0,Schweine_Werte!$E12))</f>
        <v>0</v>
      </c>
      <c r="AY12" s="676">
        <f>IF(OR($C$24=$AR12,$D$24=$AR12),Schweine_Werte!$E12*0.5,IF(OR($C$24&gt;$AR12,$D$24&lt;$AR12),0,Schweine_Werte!$E12))</f>
        <v>0</v>
      </c>
      <c r="AZ12" s="679">
        <f>IF(OR($C$36=$AR12,$D$36=$AR12),Schweine_Werte!$E12*0.5,IF(OR($C$36&gt;$AR12,$D$36&lt;$AR12),0,Schweine_Werte!$E12))</f>
        <v>0</v>
      </c>
      <c r="BA12" s="679">
        <f>IF(OR($C$48=$AR12,$D$48=$AR12),Schweine_Werte!$E12*0.5,IF(OR($C$48&gt;$AR12,$D$48&lt;$AR12),0,Schweine_Werte!$E12))</f>
        <v>0</v>
      </c>
      <c r="BB12" s="679">
        <f>IF(OR($C$60=$AR12,$D$60=$AR12),Schweine_Werte!$E12*0.5,IF(OR($C$60&gt;$AR12,$D$60&lt;$AR12),0,Schweine_Werte!$E12))</f>
        <v>0</v>
      </c>
      <c r="BC12" s="676">
        <f>IF(OR($C$12=$AR12,$D$12=$AR12),Schweine_Werte!$G12*0.5,IF(OR($C$12&gt;$AR12,$D$12&lt;$AR12),0,Schweine_Werte!$G12))</f>
        <v>0</v>
      </c>
      <c r="BD12" s="676">
        <f>IF(OR($C$24=$AR12,$D$24=$AR12),Schweine_Werte!$G12*0.5,IF(OR($C$24&gt;$AR12,$D$24&lt;$AR12),0,Schweine_Werte!$G12))</f>
        <v>0</v>
      </c>
      <c r="BE12" s="679">
        <f>IF(OR($C$36=$AR12,$D$36=$AR12),Schweine_Werte!$G12*0.5,IF(OR($C$36&gt;$AR12,$D$36&lt;$AR12),0,Schweine_Werte!$G12))</f>
        <v>0</v>
      </c>
      <c r="BF12" s="679">
        <f>IF(OR($C$48=$AR12,$D$48=$AR12),Schweine_Werte!$G12*0.5,IF(OR($C$48&gt;$AR12,$D$48&lt;$AR12),0,Schweine_Werte!$G12))</f>
        <v>0</v>
      </c>
      <c r="BG12" s="679">
        <f>IF(OR($C$60=$AR12,$D$60=$AR12),Schweine_Werte!$G12*0.5,IF(OR($C$60&gt;$AR12,$D$60&lt;$AR12),0,Schweine_Werte!$G12))</f>
        <v>0</v>
      </c>
      <c r="BH12" s="676">
        <f>IF(OR($C$12=$AR12,$D$12=$AR12),Schweine_Werte!$I12*0.5,IF(OR($C$12&gt;$AR12,$D$12&lt;$AR12),0,Schweine_Werte!$I12))</f>
        <v>0</v>
      </c>
      <c r="BI12" s="676">
        <f>IF(OR($C$24=$AR12,$D$24=$AR12),Schweine_Werte!$I12*0.5,IF(OR($C$24&gt;$AR12,$D$24&lt;$AR12),0,Schweine_Werte!$I12))</f>
        <v>0</v>
      </c>
      <c r="BJ12" s="679">
        <f>IF(OR($C$36=$AR12,$D$36=$AR12),Schweine_Werte!$I12*0.5,IF(OR($C$36&gt;$AR12,$D$36&lt;$AR12),0,Schweine_Werte!$I12))</f>
        <v>0</v>
      </c>
      <c r="BK12" s="679">
        <f>IF(OR($C$48=$AR12,$D$48=$AR12),Schweine_Werte!$I12*0.5,IF(OR($C$48&gt;$AR12,$D$48&lt;$AR12),0,Schweine_Werte!$I12))</f>
        <v>0</v>
      </c>
      <c r="BL12" s="679">
        <f>IF(OR($C$60=$AR12,$D$60=$AR12),Schweine_Werte!$I12*0.5,IF(OR($C$60&gt;$AR12,$D$60&lt;$AR12),0,Schweine_Werte!$I12))</f>
        <v>0</v>
      </c>
      <c r="BM12" s="676"/>
      <c r="BN12" s="676"/>
      <c r="BO12" s="679"/>
      <c r="BP12" s="679"/>
      <c r="BQ12" s="679"/>
      <c r="BR12" s="677">
        <f>IF(OR($C$74=$AR12,$D$74=$AR12),Schweine_Werte!$M12*0.5,IF(OR($C$74&gt;$AR12,$D$74&lt;$AR12),0,Schweine_Werte!$M12))</f>
        <v>0</v>
      </c>
      <c r="BS12" s="677">
        <f>IF(OR($C$83=$AR12,$D$83=$AR12),Schweine_Werte!$M12*0.5,IF(OR($C$83&gt;$AR12,$D$83&lt;$AR12),0,Schweine_Werte!$M12))</f>
        <v>0</v>
      </c>
      <c r="BT12" s="667">
        <f>IF(OR($C$92=$AR12,$D$92=$AR12),Schweine_Werte!$M12*0.5,IF(OR($C$92&gt;$AR12,$D$92&lt;$AR12),0,Schweine_Werte!$M12))</f>
        <v>0</v>
      </c>
      <c r="BU12" s="667">
        <f>IF(OR($C$101=$AR12,$D$101=$AR12),Schweine_Werte!$M12*0.5,IF(OR($C$101&gt;$AR12,$D$101&lt;$AR12),0,Schweine_Werte!$M12))</f>
        <v>0</v>
      </c>
      <c r="BV12" s="667">
        <f>IF(OR($C$110=$AR12,$D$110=$AR12),Schweine_Werte!$M12*0.5,IF(OR($C$110&gt;$AR12,$D$110&lt;$AR12),0,Schweine_Werte!$M12))</f>
        <v>0</v>
      </c>
      <c r="BW12" s="667">
        <f>IF(OR(8=$AR12,$E$127=$AR12),Schweine_Werte!$M12*0.5,IF(OR(8&gt;$AR12,$E$127&lt;$AR12),0,Schweine_Werte!$M12))</f>
        <v>2.2565030036209643</v>
      </c>
      <c r="BX12" s="667">
        <f>IF(OR(8=$AR12,$E$145=$AR12),Schweine_Werte!$M12*0.5,IF(OR(8&gt;$AR12,$E$145&lt;$AR12),0,Schweine_Werte!$M12))</f>
        <v>2.2565030036209643</v>
      </c>
      <c r="BY12" s="677">
        <f>IF(OR($C$74=$AR12,$D$74=$AR12),Schweine_Werte!$O12*0.5,IF(OR($C$74&gt;$AR12,$D$74&lt;$AR12),0,Schweine_Werte!$O12))</f>
        <v>0</v>
      </c>
      <c r="BZ12" s="677">
        <f>IF(OR($C$83=$AR12,$D$83=$AR12),Schweine_Werte!$O12*0.5,IF(OR($C$83&gt;$AR12,$D$83&lt;$AR12),0,Schweine_Werte!$O12))</f>
        <v>0</v>
      </c>
      <c r="CA12" s="667">
        <f>IF(OR($C$92=$AR12,$D$92=$AR12),Schweine_Werte!$O12*0.5,IF(OR($C$92&gt;$AR12,$D$92&lt;$AR12),0,Schweine_Werte!$O12))</f>
        <v>0</v>
      </c>
      <c r="CB12" s="667">
        <f>IF(OR($C$101=$AR12,$D$101=$AR12),Schweine_Werte!$O12*0.5,IF(OR($C$101&gt;$AR12,$D$101&lt;$AR12),0,Schweine_Werte!$O12))</f>
        <v>0</v>
      </c>
      <c r="CC12" s="667">
        <f>IF(OR($C$110=$AR12,$D$110=$AR12),Schweine_Werte!$O12*0.5,IF(OR($C$110&gt;$AR12,$D$110&lt;$AR12),0,Schweine_Werte!$O12))</f>
        <v>0</v>
      </c>
    </row>
    <row r="13" spans="1:303" ht="15" x14ac:dyDescent="0.25">
      <c r="C13" s="1738" t="s">
        <v>514</v>
      </c>
      <c r="D13" s="1738"/>
      <c r="AR13" s="675">
        <v>17</v>
      </c>
      <c r="AS13" s="676">
        <f>IF(OR($C$12=$AR13,$D$12=$AR13),Schweine_Werte!$C13*0.5,IF(OR($C$12&gt;$AR13,$D$12&lt;$AR13),0,Schweine_Werte!$C13))</f>
        <v>0</v>
      </c>
      <c r="AT13" s="676">
        <f>IF(OR($C$24=$AR13,$D$24=$AR13),Schweine_Werte!$C13*0.5,IF(OR($C$24&gt;$AR13,$D$24&lt;$AR13),0,Schweine_Werte!$C13))</f>
        <v>0</v>
      </c>
      <c r="AU13" s="676">
        <f>IF(OR($C$36=$AR13,$D$36=$AR13),Schweine_Werte!$C13*0.5,IF(OR($C$36&gt;$AR13,$D$36&lt;$AR13),0,Schweine_Werte!$C13))</f>
        <v>0</v>
      </c>
      <c r="AV13" s="676">
        <f>IF(OR($C$48=$AR13,$D$48=$AR13),Schweine_Werte!$C13*0.5,IF(OR($C$48&gt;$AR13,$D$48&lt;$AR13),0,Schweine_Werte!$C13))</f>
        <v>0</v>
      </c>
      <c r="AW13" s="676">
        <f>IF(OR($C$60=$AR13,$D$60=$AR13),Schweine_Werte!$C13*0.5,IF(OR($C$60&gt;$AR13,$D$60&lt;$AR13),0,Schweine_Werte!$C13))</f>
        <v>0</v>
      </c>
      <c r="AX13" s="676">
        <f>IF(OR($C$12=$AR13,$D$12=$AR13),Schweine_Werte!$E13*0.5,IF(OR($C$12&gt;$AR13,$D$12&lt;$AR13),0,Schweine_Werte!$E13))</f>
        <v>0</v>
      </c>
      <c r="AY13" s="676">
        <f>IF(OR($C$24=$AR13,$D$24=$AR13),Schweine_Werte!$E13*0.5,IF(OR($C$24&gt;$AR13,$D$24&lt;$AR13),0,Schweine_Werte!$E13))</f>
        <v>0</v>
      </c>
      <c r="AZ13" s="679">
        <f>IF(OR($C$36=$AR13,$D$36=$AR13),Schweine_Werte!$E13*0.5,IF(OR($C$36&gt;$AR13,$D$36&lt;$AR13),0,Schweine_Werte!$E13))</f>
        <v>0</v>
      </c>
      <c r="BA13" s="679">
        <f>IF(OR($C$48=$AR13,$D$48=$AR13),Schweine_Werte!$E13*0.5,IF(OR($C$48&gt;$AR13,$D$48&lt;$AR13),0,Schweine_Werte!$E13))</f>
        <v>0</v>
      </c>
      <c r="BB13" s="679">
        <f>IF(OR($C$60=$AR13,$D$60=$AR13),Schweine_Werte!$E13*0.5,IF(OR($C$60&gt;$AR13,$D$60&lt;$AR13),0,Schweine_Werte!$E13))</f>
        <v>0</v>
      </c>
      <c r="BC13" s="676">
        <f>IF(OR($C$12=$AR13,$D$12=$AR13),Schweine_Werte!$G13*0.5,IF(OR($C$12&gt;$AR13,$D$12&lt;$AR13),0,Schweine_Werte!$G13))</f>
        <v>0</v>
      </c>
      <c r="BD13" s="676">
        <f>IF(OR($C$24=$AR13,$D$24=$AR13),Schweine_Werte!$G13*0.5,IF(OR($C$24&gt;$AR13,$D$24&lt;$AR13),0,Schweine_Werte!$G13))</f>
        <v>0</v>
      </c>
      <c r="BE13" s="679">
        <f>IF(OR($C$36=$AR13,$D$36=$AR13),Schweine_Werte!$G13*0.5,IF(OR($C$36&gt;$AR13,$D$36&lt;$AR13),0,Schweine_Werte!$G13))</f>
        <v>0</v>
      </c>
      <c r="BF13" s="679">
        <f>IF(OR($C$48=$AR13,$D$48=$AR13),Schweine_Werte!$G13*0.5,IF(OR($C$48&gt;$AR13,$D$48&lt;$AR13),0,Schweine_Werte!$G13))</f>
        <v>0</v>
      </c>
      <c r="BG13" s="679">
        <f>IF(OR($C$60=$AR13,$D$60=$AR13),Schweine_Werte!$G13*0.5,IF(OR($C$60&gt;$AR13,$D$60&lt;$AR13),0,Schweine_Werte!$G13))</f>
        <v>0</v>
      </c>
      <c r="BH13" s="676">
        <f>IF(OR($C$12=$AR13,$D$12=$AR13),Schweine_Werte!$I13*0.5,IF(OR($C$12&gt;$AR13,$D$12&lt;$AR13),0,Schweine_Werte!$I13))</f>
        <v>0</v>
      </c>
      <c r="BI13" s="676">
        <f>IF(OR($C$24=$AR13,$D$24=$AR13),Schweine_Werte!$I13*0.5,IF(OR($C$24&gt;$AR13,$D$24&lt;$AR13),0,Schweine_Werte!$I13))</f>
        <v>0</v>
      </c>
      <c r="BJ13" s="679">
        <f>IF(OR($C$36=$AR13,$D$36=$AR13),Schweine_Werte!$I13*0.5,IF(OR($C$36&gt;$AR13,$D$36&lt;$AR13),0,Schweine_Werte!$I13))</f>
        <v>0</v>
      </c>
      <c r="BK13" s="679">
        <f>IF(OR($C$48=$AR13,$D$48=$AR13),Schweine_Werte!$I13*0.5,IF(OR($C$48&gt;$AR13,$D$48&lt;$AR13),0,Schweine_Werte!$I13))</f>
        <v>0</v>
      </c>
      <c r="BL13" s="679">
        <f>IF(OR($C$60=$AR13,$D$60=$AR13),Schweine_Werte!$I13*0.5,IF(OR($C$60&gt;$AR13,$D$60&lt;$AR13),0,Schweine_Werte!$I13))</f>
        <v>0</v>
      </c>
      <c r="BM13" s="676"/>
      <c r="BN13" s="676"/>
      <c r="BO13" s="679"/>
      <c r="BP13" s="679"/>
      <c r="BQ13" s="679"/>
      <c r="BR13" s="677">
        <f>IF(OR($C$74=$AR13,$D$74=$AR13),Schweine_Werte!$M13*0.5,IF(OR($C$74&gt;$AR13,$D$74&lt;$AR13),0,Schweine_Werte!$M13))</f>
        <v>0</v>
      </c>
      <c r="BS13" s="677">
        <f>IF(OR($C$83=$AR13,$D$83=$AR13),Schweine_Werte!$M13*0.5,IF(OR($C$83&gt;$AR13,$D$83&lt;$AR13),0,Schweine_Werte!$M13))</f>
        <v>0</v>
      </c>
      <c r="BT13" s="667">
        <f>IF(OR($C$92=$AR13,$D$92=$AR13),Schweine_Werte!$M13*0.5,IF(OR($C$92&gt;$AR13,$D$92&lt;$AR13),0,Schweine_Werte!$M13))</f>
        <v>0</v>
      </c>
      <c r="BU13" s="667">
        <f>IF(OR($C$101=$AR13,$D$101=$AR13),Schweine_Werte!$M13*0.5,IF(OR($C$101&gt;$AR13,$D$101&lt;$AR13),0,Schweine_Werte!$M13))</f>
        <v>0</v>
      </c>
      <c r="BV13" s="667">
        <f>IF(OR($C$110=$AR13,$D$110=$AR13),Schweine_Werte!$M13*0.5,IF(OR($C$110&gt;$AR13,$D$110&lt;$AR13),0,Schweine_Werte!$M13))</f>
        <v>0</v>
      </c>
      <c r="BW13" s="667">
        <f>IF(OR(8=$AR13,$E$127=$AR13),Schweine_Werte!$M13*0.5,IF(OR(8&gt;$AR13,$E$127&lt;$AR13),0,Schweine_Werte!$M13))</f>
        <v>2.174168851366757</v>
      </c>
      <c r="BX13" s="667">
        <f>IF(OR(8=$AR13,$E$145=$AR13),Schweine_Werte!$M13*0.5,IF(OR(8&gt;$AR13,$E$145&lt;$AR13),0,Schweine_Werte!$M13))</f>
        <v>2.174168851366757</v>
      </c>
      <c r="BY13" s="677">
        <f>IF(OR($C$74=$AR13,$D$74=$AR13),Schweine_Werte!$O13*0.5,IF(OR($C$74&gt;$AR13,$D$74&lt;$AR13),0,Schweine_Werte!$O13))</f>
        <v>0</v>
      </c>
      <c r="BZ13" s="677">
        <f>IF(OR($C$83=$AR13,$D$83=$AR13),Schweine_Werte!$O13*0.5,IF(OR($C$83&gt;$AR13,$D$83&lt;$AR13),0,Schweine_Werte!$O13))</f>
        <v>0</v>
      </c>
      <c r="CA13" s="667">
        <f>IF(OR($C$92=$AR13,$D$92=$AR13),Schweine_Werte!$O13*0.5,IF(OR($C$92&gt;$AR13,$D$92&lt;$AR13),0,Schweine_Werte!$O13))</f>
        <v>0</v>
      </c>
      <c r="CB13" s="667">
        <f>IF(OR($C$101=$AR13,$D$101=$AR13),Schweine_Werte!$O13*0.5,IF(OR($C$101&gt;$AR13,$D$101&lt;$AR13),0,Schweine_Werte!$O13))</f>
        <v>0</v>
      </c>
      <c r="CC13" s="667">
        <f>IF(OR($C$110=$AR13,$D$110=$AR13),Schweine_Werte!$O13*0.5,IF(OR($C$110&gt;$AR13,$D$110&lt;$AR13),0,Schweine_Werte!$O13))</f>
        <v>0</v>
      </c>
    </row>
    <row r="14" spans="1:303" ht="18.75" x14ac:dyDescent="0.3">
      <c r="H14" s="666"/>
      <c r="I14" s="666"/>
      <c r="L14" s="667"/>
      <c r="W14" s="1735" t="s">
        <v>435</v>
      </c>
      <c r="X14" s="1735"/>
      <c r="Y14" s="1735"/>
      <c r="AR14" s="675">
        <v>18</v>
      </c>
      <c r="AS14" s="676">
        <f>IF(OR($C$12=$AR14,$D$12=$AR14),Schweine_Werte!$C14*0.5,IF(OR($C$12&gt;$AR14,$D$12&lt;$AR14),0,Schweine_Werte!$C14))</f>
        <v>0</v>
      </c>
      <c r="AT14" s="676">
        <f>IF(OR($C$24=$AR14,$D$24=$AR14),Schweine_Werte!$C14*0.5,IF(OR($C$24&gt;$AR14,$D$24&lt;$AR14),0,Schweine_Werte!$C14))</f>
        <v>0</v>
      </c>
      <c r="AU14" s="676">
        <f>IF(OR($C$36=$AR14,$D$36=$AR14),Schweine_Werte!$C14*0.5,IF(OR($C$36&gt;$AR14,$D$36&lt;$AR14),0,Schweine_Werte!$C14))</f>
        <v>0</v>
      </c>
      <c r="AV14" s="676">
        <f>IF(OR($C$48=$AR14,$D$48=$AR14),Schweine_Werte!$C14*0.5,IF(OR($C$48&gt;$AR14,$D$48&lt;$AR14),0,Schweine_Werte!$C14))</f>
        <v>0</v>
      </c>
      <c r="AW14" s="676">
        <f>IF(OR($C$60=$AR14,$D$60=$AR14),Schweine_Werte!$C14*0.5,IF(OR($C$60&gt;$AR14,$D$60&lt;$AR14),0,Schweine_Werte!$C14))</f>
        <v>0</v>
      </c>
      <c r="AX14" s="676">
        <f>IF(OR($C$12=$AR14,$D$12=$AR14),Schweine_Werte!$E14*0.5,IF(OR($C$12&gt;$AR14,$D$12&lt;$AR14),0,Schweine_Werte!$E14))</f>
        <v>0</v>
      </c>
      <c r="AY14" s="676">
        <f>IF(OR($C$24=$AR14,$D$24=$AR14),Schweine_Werte!$E14*0.5,IF(OR($C$24&gt;$AR14,$D$24&lt;$AR14),0,Schweine_Werte!$E14))</f>
        <v>0</v>
      </c>
      <c r="AZ14" s="679">
        <f>IF(OR($C$36=$AR14,$D$36=$AR14),Schweine_Werte!$E14*0.5,IF(OR($C$36&gt;$AR14,$D$36&lt;$AR14),0,Schweine_Werte!$E14))</f>
        <v>0</v>
      </c>
      <c r="BA14" s="679">
        <f>IF(OR($C$48=$AR14,$D$48=$AR14),Schweine_Werte!$E14*0.5,IF(OR($C$48&gt;$AR14,$D$48&lt;$AR14),0,Schweine_Werte!$E14))</f>
        <v>0</v>
      </c>
      <c r="BB14" s="679">
        <f>IF(OR($C$60=$AR14,$D$60=$AR14),Schweine_Werte!$E14*0.5,IF(OR($C$60&gt;$AR14,$D$60&lt;$AR14),0,Schweine_Werte!$E14))</f>
        <v>0</v>
      </c>
      <c r="BC14" s="676">
        <f>IF(OR($C$12=$AR14,$D$12=$AR14),Schweine_Werte!$G14*0.5,IF(OR($C$12&gt;$AR14,$D$12&lt;$AR14),0,Schweine_Werte!$G14))</f>
        <v>0</v>
      </c>
      <c r="BD14" s="676">
        <f>IF(OR($C$24=$AR14,$D$24=$AR14),Schweine_Werte!$G14*0.5,IF(OR($C$24&gt;$AR14,$D$24&lt;$AR14),0,Schweine_Werte!$G14))</f>
        <v>0</v>
      </c>
      <c r="BE14" s="679">
        <f>IF(OR($C$36=$AR14,$D$36=$AR14),Schweine_Werte!$G14*0.5,IF(OR($C$36&gt;$AR14,$D$36&lt;$AR14),0,Schweine_Werte!$G14))</f>
        <v>0</v>
      </c>
      <c r="BF14" s="679">
        <f>IF(OR($C$48=$AR14,$D$48=$AR14),Schweine_Werte!$G14*0.5,IF(OR($C$48&gt;$AR14,$D$48&lt;$AR14),0,Schweine_Werte!$G14))</f>
        <v>0</v>
      </c>
      <c r="BG14" s="679">
        <f>IF(OR($C$60=$AR14,$D$60=$AR14),Schweine_Werte!$G14*0.5,IF(OR($C$60&gt;$AR14,$D$60&lt;$AR14),0,Schweine_Werte!$G14))</f>
        <v>0</v>
      </c>
      <c r="BH14" s="676">
        <f>IF(OR($C$12=$AR14,$D$12=$AR14),Schweine_Werte!$I14*0.5,IF(OR($C$12&gt;$AR14,$D$12&lt;$AR14),0,Schweine_Werte!$I14))</f>
        <v>0</v>
      </c>
      <c r="BI14" s="676">
        <f>IF(OR($C$24=$AR14,$D$24=$AR14),Schweine_Werte!$I14*0.5,IF(OR($C$24&gt;$AR14,$D$24&lt;$AR14),0,Schweine_Werte!$I14))</f>
        <v>0</v>
      </c>
      <c r="BJ14" s="679">
        <f>IF(OR($C$36=$AR14,$D$36=$AR14),Schweine_Werte!$I14*0.5,IF(OR($C$36&gt;$AR14,$D$36&lt;$AR14),0,Schweine_Werte!$I14))</f>
        <v>0</v>
      </c>
      <c r="BK14" s="679">
        <f>IF(OR($C$48=$AR14,$D$48=$AR14),Schweine_Werte!$I14*0.5,IF(OR($C$48&gt;$AR14,$D$48&lt;$AR14),0,Schweine_Werte!$I14))</f>
        <v>0</v>
      </c>
      <c r="BL14" s="679">
        <f>IF(OR($C$60=$AR14,$D$60=$AR14),Schweine_Werte!$I14*0.5,IF(OR($C$60&gt;$AR14,$D$60&lt;$AR14),0,Schweine_Werte!$I14))</f>
        <v>0</v>
      </c>
      <c r="BM14" s="676"/>
      <c r="BN14" s="676"/>
      <c r="BO14" s="679"/>
      <c r="BP14" s="679"/>
      <c r="BQ14" s="679"/>
      <c r="BR14" s="677">
        <f>IF(OR($C$74=$AR14,$D$74=$AR14),Schweine_Werte!$M14*0.5,IF(OR($C$74&gt;$AR14,$D$74&lt;$AR14),0,Schweine_Werte!$M14))</f>
        <v>0</v>
      </c>
      <c r="BS14" s="677">
        <f>IF(OR($C$83=$AR14,$D$83=$AR14),Schweine_Werte!$M14*0.5,IF(OR($C$83&gt;$AR14,$D$83&lt;$AR14),0,Schweine_Werte!$M14))</f>
        <v>0</v>
      </c>
      <c r="BT14" s="667">
        <f>IF(OR($C$92=$AR14,$D$92=$AR14),Schweine_Werte!$M14*0.5,IF(OR($C$92&gt;$AR14,$D$92&lt;$AR14),0,Schweine_Werte!$M14))</f>
        <v>0</v>
      </c>
      <c r="BU14" s="667">
        <f>IF(OR($C$101=$AR14,$D$101=$AR14),Schweine_Werte!$M14*0.5,IF(OR($C$101&gt;$AR14,$D$101&lt;$AR14),0,Schweine_Werte!$M14))</f>
        <v>0</v>
      </c>
      <c r="BV14" s="667">
        <f>IF(OR($C$110=$AR14,$D$110=$AR14),Schweine_Werte!$M14*0.5,IF(OR($C$110&gt;$AR14,$D$110&lt;$AR14),0,Schweine_Werte!$M14))</f>
        <v>0</v>
      </c>
      <c r="BW14" s="667">
        <f>IF(OR(8=$AR14,$E$127=$AR14),Schweine_Werte!$M14*0.5,IF(OR(8&gt;$AR14,$E$127&lt;$AR14),0,Schweine_Werte!$M14))</f>
        <v>2.0988182677263927</v>
      </c>
      <c r="BX14" s="667">
        <f>IF(OR(8=$AR14,$E$145=$AR14),Schweine_Werte!$M14*0.5,IF(OR(8&gt;$AR14,$E$145&lt;$AR14),0,Schweine_Werte!$M14))</f>
        <v>2.0988182677263927</v>
      </c>
      <c r="BY14" s="677">
        <f>IF(OR($C$74=$AR14,$D$74=$AR14),Schweine_Werte!$O14*0.5,IF(OR($C$74&gt;$AR14,$D$74&lt;$AR14),0,Schweine_Werte!$O14))</f>
        <v>0</v>
      </c>
      <c r="BZ14" s="677">
        <f>IF(OR($C$83=$AR14,$D$83=$AR14),Schweine_Werte!$O14*0.5,IF(OR($C$83&gt;$AR14,$D$83&lt;$AR14),0,Schweine_Werte!$O14))</f>
        <v>0</v>
      </c>
      <c r="CA14" s="667">
        <f>IF(OR($C$92=$AR14,$D$92=$AR14),Schweine_Werte!$O14*0.5,IF(OR($C$92&gt;$AR14,$D$92&lt;$AR14),0,Schweine_Werte!$O14))</f>
        <v>0</v>
      </c>
      <c r="CB14" s="667">
        <f>IF(OR($C$101=$AR14,$D$101=$AR14),Schweine_Werte!$O14*0.5,IF(OR($C$101&gt;$AR14,$D$101&lt;$AR14),0,Schweine_Werte!$O14))</f>
        <v>0</v>
      </c>
      <c r="CC14" s="667">
        <f>IF(OR($C$110=$AR14,$D$110=$AR14),Schweine_Werte!$O14*0.5,IF(OR($C$110&gt;$AR14,$D$110&lt;$AR14),0,Schweine_Werte!$O14))</f>
        <v>0</v>
      </c>
    </row>
    <row r="15" spans="1:303" ht="14.45" customHeight="1" x14ac:dyDescent="0.3">
      <c r="B15" s="670"/>
      <c r="C15" s="670"/>
      <c r="D15" s="670"/>
      <c r="E15" s="670"/>
      <c r="F15" s="670"/>
      <c r="G15" s="670"/>
      <c r="H15" s="671"/>
      <c r="L15" s="520" t="s">
        <v>445</v>
      </c>
      <c r="Q15" s="1735" t="s">
        <v>446</v>
      </c>
      <c r="R15" s="1735"/>
      <c r="S15" s="1735"/>
      <c r="T15" s="1735" t="s">
        <v>447</v>
      </c>
      <c r="U15" s="1735"/>
      <c r="V15" s="1735"/>
      <c r="W15" s="520" t="s">
        <v>448</v>
      </c>
      <c r="X15" s="520" t="s">
        <v>449</v>
      </c>
      <c r="Y15" s="520" t="s">
        <v>450</v>
      </c>
      <c r="Z15" s="520" t="s">
        <v>451</v>
      </c>
      <c r="AG15" s="520" t="s">
        <v>452</v>
      </c>
      <c r="AJ15" s="520" t="s">
        <v>453</v>
      </c>
      <c r="AR15" s="675">
        <v>19</v>
      </c>
      <c r="AS15" s="676">
        <f>IF(OR($C$12=$AR15,$D$12=$AR15),Schweine_Werte!$C15*0.5,IF(OR($C$12&gt;$AR15,$D$12&lt;$AR15),0,Schweine_Werte!$C15))</f>
        <v>0</v>
      </c>
      <c r="AT15" s="676">
        <f>IF(OR($C$24=$AR15,$D$24=$AR15),Schweine_Werte!$C15*0.5,IF(OR($C$24&gt;$AR15,$D$24&lt;$AR15),0,Schweine_Werte!$C15))</f>
        <v>0</v>
      </c>
      <c r="AU15" s="676">
        <f>IF(OR($C$36=$AR15,$D$36=$AR15),Schweine_Werte!$C15*0.5,IF(OR($C$36&gt;$AR15,$D$36&lt;$AR15),0,Schweine_Werte!$C15))</f>
        <v>0</v>
      </c>
      <c r="AV15" s="676">
        <f>IF(OR($C$48=$AR15,$D$48=$AR15),Schweine_Werte!$C15*0.5,IF(OR($C$48&gt;$AR15,$D$48&lt;$AR15),0,Schweine_Werte!$C15))</f>
        <v>0</v>
      </c>
      <c r="AW15" s="676">
        <f>IF(OR($C$60=$AR15,$D$60=$AR15),Schweine_Werte!$C15*0.5,IF(OR($C$60&gt;$AR15,$D$60&lt;$AR15),0,Schweine_Werte!$C15))</f>
        <v>0</v>
      </c>
      <c r="AX15" s="676">
        <f>IF(OR($C$12=$AR15,$D$12=$AR15),Schweine_Werte!$E15*0.5,IF(OR($C$12&gt;$AR15,$D$12&lt;$AR15),0,Schweine_Werte!$E15))</f>
        <v>0</v>
      </c>
      <c r="AY15" s="676">
        <f>IF(OR($C$24=$AR15,$D$24=$AR15),Schweine_Werte!$E15*0.5,IF(OR($C$24&gt;$AR15,$D$24&lt;$AR15),0,Schweine_Werte!$E15))</f>
        <v>0</v>
      </c>
      <c r="AZ15" s="679">
        <f>IF(OR($C$36=$AR15,$D$36=$AR15),Schweine_Werte!$E15*0.5,IF(OR($C$36&gt;$AR15,$D$36&lt;$AR15),0,Schweine_Werte!$E15))</f>
        <v>0</v>
      </c>
      <c r="BA15" s="679">
        <f>IF(OR($C$48=$AR15,$D$48=$AR15),Schweine_Werte!$E15*0.5,IF(OR($C$48&gt;$AR15,$D$48&lt;$AR15),0,Schweine_Werte!$E15))</f>
        <v>0</v>
      </c>
      <c r="BB15" s="679">
        <f>IF(OR($C$60=$AR15,$D$60=$AR15),Schweine_Werte!$E15*0.5,IF(OR($C$60&gt;$AR15,$D$60&lt;$AR15),0,Schweine_Werte!$E15))</f>
        <v>0</v>
      </c>
      <c r="BC15" s="676">
        <f>IF(OR($C$12=$AR15,$D$12=$AR15),Schweine_Werte!$G15*0.5,IF(OR($C$12&gt;$AR15,$D$12&lt;$AR15),0,Schweine_Werte!$G15))</f>
        <v>0</v>
      </c>
      <c r="BD15" s="676">
        <f>IF(OR($C$24=$AR15,$D$24=$AR15),Schweine_Werte!$G15*0.5,IF(OR($C$24&gt;$AR15,$D$24&lt;$AR15),0,Schweine_Werte!$G15))</f>
        <v>0</v>
      </c>
      <c r="BE15" s="679">
        <f>IF(OR($C$36=$AR15,$D$36=$AR15),Schweine_Werte!$G15*0.5,IF(OR($C$36&gt;$AR15,$D$36&lt;$AR15),0,Schweine_Werte!$G15))</f>
        <v>0</v>
      </c>
      <c r="BF15" s="679">
        <f>IF(OR($C$48=$AR15,$D$48=$AR15),Schweine_Werte!$G15*0.5,IF(OR($C$48&gt;$AR15,$D$48&lt;$AR15),0,Schweine_Werte!$G15))</f>
        <v>0</v>
      </c>
      <c r="BG15" s="679">
        <f>IF(OR($C$60=$AR15,$D$60=$AR15),Schweine_Werte!$G15*0.5,IF(OR($C$60&gt;$AR15,$D$60&lt;$AR15),0,Schweine_Werte!$G15))</f>
        <v>0</v>
      </c>
      <c r="BH15" s="676">
        <f>IF(OR($C$12=$AR15,$D$12=$AR15),Schweine_Werte!$I15*0.5,IF(OR($C$12&gt;$AR15,$D$12&lt;$AR15),0,Schweine_Werte!$I15))</f>
        <v>0</v>
      </c>
      <c r="BI15" s="676">
        <f>IF(OR($C$24=$AR15,$D$24=$AR15),Schweine_Werte!$I15*0.5,IF(OR($C$24&gt;$AR15,$D$24&lt;$AR15),0,Schweine_Werte!$I15))</f>
        <v>0</v>
      </c>
      <c r="BJ15" s="679">
        <f>IF(OR($C$36=$AR15,$D$36=$AR15),Schweine_Werte!$I15*0.5,IF(OR($C$36&gt;$AR15,$D$36&lt;$AR15),0,Schweine_Werte!$I15))</f>
        <v>0</v>
      </c>
      <c r="BK15" s="679">
        <f>IF(OR($C$48=$AR15,$D$48=$AR15),Schweine_Werte!$I15*0.5,IF(OR($C$48&gt;$AR15,$D$48&lt;$AR15),0,Schweine_Werte!$I15))</f>
        <v>0</v>
      </c>
      <c r="BL15" s="679">
        <f>IF(OR($C$60=$AR15,$D$60=$AR15),Schweine_Werte!$I15*0.5,IF(OR($C$60&gt;$AR15,$D$60&lt;$AR15),0,Schweine_Werte!$I15))</f>
        <v>0</v>
      </c>
      <c r="BM15" s="676"/>
      <c r="BN15" s="676"/>
      <c r="BO15" s="679"/>
      <c r="BP15" s="679"/>
      <c r="BQ15" s="679"/>
      <c r="BR15" s="677">
        <f>IF(OR($C$74=$AR15,$D$74=$AR15),Schweine_Werte!$M15*0.5,IF(OR($C$74&gt;$AR15,$D$74&lt;$AR15),0,Schweine_Werte!$M15))</f>
        <v>0</v>
      </c>
      <c r="BS15" s="677">
        <f>IF(OR($C$83=$AR15,$D$83=$AR15),Schweine_Werte!$M15*0.5,IF(OR($C$83&gt;$AR15,$D$83&lt;$AR15),0,Schweine_Werte!$M15))</f>
        <v>0</v>
      </c>
      <c r="BT15" s="667">
        <f>IF(OR($C$92=$AR15,$D$92=$AR15),Schweine_Werte!$M15*0.5,IF(OR($C$92&gt;$AR15,$D$92&lt;$AR15),0,Schweine_Werte!$M15))</f>
        <v>0</v>
      </c>
      <c r="BU15" s="667">
        <f>IF(OR($C$101=$AR15,$D$101=$AR15),Schweine_Werte!$M15*0.5,IF(OR($C$101&gt;$AR15,$D$101&lt;$AR15),0,Schweine_Werte!$M15))</f>
        <v>0</v>
      </c>
      <c r="BV15" s="667">
        <f>IF(OR($C$110=$AR15,$D$110=$AR15),Schweine_Werte!$M15*0.5,IF(OR($C$110&gt;$AR15,$D$110&lt;$AR15),0,Schweine_Werte!$M15))</f>
        <v>0</v>
      </c>
      <c r="BW15" s="667">
        <f>IF(OR(8=$AR15,$E$127=$AR15),Schweine_Werte!$M15*0.5,IF(OR(8&gt;$AR15,$E$127&lt;$AR15),0,Schweine_Werte!$M15))</f>
        <v>2.0329975728926217</v>
      </c>
      <c r="BX15" s="667">
        <f>IF(OR(8=$AR15,$E$145=$AR15),Schweine_Werte!$M15*0.5,IF(OR(8&gt;$AR15,$E$145&lt;$AR15),0,Schweine_Werte!$M15))</f>
        <v>2.0329975728926217</v>
      </c>
      <c r="BY15" s="677">
        <f>IF(OR($C$74=$AR15,$D$74=$AR15),Schweine_Werte!$O15*0.5,IF(OR($C$74&gt;$AR15,$D$74&lt;$AR15),0,Schweine_Werte!$O15))</f>
        <v>0</v>
      </c>
      <c r="BZ15" s="677">
        <f>IF(OR($C$83=$AR15,$D$83=$AR15),Schweine_Werte!$O15*0.5,IF(OR($C$83&gt;$AR15,$D$83&lt;$AR15),0,Schweine_Werte!$O15))</f>
        <v>0</v>
      </c>
      <c r="CA15" s="667">
        <f>IF(OR($C$92=$AR15,$D$92=$AR15),Schweine_Werte!$O15*0.5,IF(OR($C$92&gt;$AR15,$D$92&lt;$AR15),0,Schweine_Werte!$O15))</f>
        <v>0</v>
      </c>
      <c r="CB15" s="667">
        <f>IF(OR($C$101=$AR15,$D$101=$AR15),Schweine_Werte!$O15*0.5,IF(OR($C$101&gt;$AR15,$D$101&lt;$AR15),0,Schweine_Werte!$O15))</f>
        <v>0</v>
      </c>
      <c r="CC15" s="667">
        <f>IF(OR($C$110=$AR15,$D$110=$AR15),Schweine_Werte!$O15*0.5,IF(OR($C$110&gt;$AR15,$D$110&lt;$AR15),0,Schweine_Werte!$O15))</f>
        <v>0</v>
      </c>
    </row>
    <row r="16" spans="1:303" x14ac:dyDescent="0.2">
      <c r="B16" s="520" t="s">
        <v>469</v>
      </c>
      <c r="E16" s="520" t="s">
        <v>470</v>
      </c>
      <c r="F16" s="520" t="s">
        <v>363</v>
      </c>
      <c r="G16" s="520" t="s">
        <v>471</v>
      </c>
      <c r="H16" s="520" t="s">
        <v>472</v>
      </c>
      <c r="I16" s="520" t="s">
        <v>473</v>
      </c>
      <c r="J16" s="520" t="s">
        <v>474</v>
      </c>
      <c r="K16" s="520" t="s">
        <v>475</v>
      </c>
      <c r="L16" s="520" t="s">
        <v>476</v>
      </c>
      <c r="M16" s="520" t="s">
        <v>477</v>
      </c>
      <c r="N16" s="520" t="s">
        <v>478</v>
      </c>
      <c r="O16" s="520" t="s">
        <v>479</v>
      </c>
      <c r="P16" s="520" t="s">
        <v>480</v>
      </c>
      <c r="Q16" s="520" t="s">
        <v>365</v>
      </c>
      <c r="R16" s="520" t="s">
        <v>366</v>
      </c>
      <c r="S16" s="520" t="s">
        <v>367</v>
      </c>
      <c r="T16" s="520" t="s">
        <v>365</v>
      </c>
      <c r="U16" s="520" t="s">
        <v>366</v>
      </c>
      <c r="V16" s="520" t="s">
        <v>367</v>
      </c>
      <c r="AR16" s="698">
        <v>20</v>
      </c>
      <c r="AS16" s="677">
        <f>IF(OR($C$12=$AR16,$D$12=$AR16),Schweine_Werte!$C16*0.5,IF(OR($C$12&gt;$AR16,$D$12&lt;$AR16),0,Schweine_Werte!$C16))</f>
        <v>0</v>
      </c>
      <c r="AT16" s="667">
        <f>IF(OR($C$24=$AR16,$D$24=$AR16),Schweine_Werte!$C16*0.5,IF(OR($C$24&gt;$AR16,$D$24&lt;$AR16),0,Schweine_Werte!$C16))</f>
        <v>0</v>
      </c>
      <c r="AU16" s="677">
        <f>IF(OR($C$36=$AR16,$D$36=$AR16),Schweine_Werte!$C16*0.5,IF(OR($C$36&gt;$AR16,$D$36&lt;$AR16),0,Schweine_Werte!$C16))</f>
        <v>0</v>
      </c>
      <c r="AV16" s="677">
        <f>IF(OR($C$48=$AR16,$D$48=$AR16),Schweine_Werte!$C16*0.5,IF(OR($C$48&gt;$AR16,$D$48&lt;$AR16),0,Schweine_Werte!$C16))</f>
        <v>0</v>
      </c>
      <c r="AW16" s="677">
        <f>IF(OR($C$60=$AR16,$D$60=$AR16),Schweine_Werte!$C16*0.5,IF(OR($C$60&gt;$AR16,$D$60&lt;$AR16),0,Schweine_Werte!$C16))</f>
        <v>0</v>
      </c>
      <c r="AX16" s="677">
        <f>IF(OR($C$12=$AR16,$D$12=$AR16),Schweine_Werte!$E16*0.5,IF(OR($C$12&gt;$AR16,$D$12&lt;$AR16),0,Schweine_Werte!$E16))</f>
        <v>0</v>
      </c>
      <c r="AY16" s="667">
        <f>IF(OR($C$24=$AR16,$D$24=$AR16),Schweine_Werte!$E16*0.5,IF(OR($C$24&gt;$AR16,$D$24&lt;$AR16),0,Schweine_Werte!$E16))</f>
        <v>0</v>
      </c>
      <c r="AZ16" s="667">
        <f>IF(OR($C$36=$AR16,$D$36=$AR16),Schweine_Werte!$E16*0.5,IF(OR($C$36&gt;$AR16,$D$36&lt;$AR16),0,Schweine_Werte!$E16))</f>
        <v>0</v>
      </c>
      <c r="BA16" s="667">
        <f>IF(OR($C$48=$AR16,$D$48=$AR16),Schweine_Werte!$E16*0.5,IF(OR($C$48&gt;$AR16,$D$48&lt;$AR16),0,Schweine_Werte!$E16))</f>
        <v>0</v>
      </c>
      <c r="BB16" s="667">
        <f>IF(OR($C$60=$AR16,$D$60=$AR16),Schweine_Werte!$E16*0.5,IF(OR($C$60&gt;$AR16,$D$60&lt;$AR16),0,Schweine_Werte!$E16))</f>
        <v>0</v>
      </c>
      <c r="BC16" s="677">
        <f>IF(OR($C$12=$AR16,$D$12=$AR16),Schweine_Werte!$G16*0.5,IF(OR($C$12&gt;$AR16,$D$12&lt;$AR16),0,Schweine_Werte!$G16))</f>
        <v>0</v>
      </c>
      <c r="BD16" s="667">
        <f>IF(OR($C$24=$AR16,$D$24=$AR16),Schweine_Werte!$G16*0.5,IF(OR($C$24&gt;$AR16,$D$24&lt;$AR16),0,Schweine_Werte!$G16))</f>
        <v>0</v>
      </c>
      <c r="BE16" s="667">
        <f>IF(OR($C$36=$AR16,$D$36=$AR16),Schweine_Werte!$G16*0.5,IF(OR($C$36&gt;$AR16,$D$36&lt;$AR16),0,Schweine_Werte!$G16))</f>
        <v>0</v>
      </c>
      <c r="BF16" s="667">
        <f>IF(OR($C$48=$AR16,$D$48=$AR16),Schweine_Werte!$G16*0.5,IF(OR($C$48&gt;$AR16,$D$48&lt;$AR16),0,Schweine_Werte!$G16))</f>
        <v>0</v>
      </c>
      <c r="BG16" s="667">
        <f>IF(OR($C$60=$AR16,$D$60=$AR16),Schweine_Werte!$G16*0.5,IF(OR($C$60&gt;$AR16,$D$60&lt;$AR16),0,Schweine_Werte!$G16))</f>
        <v>0</v>
      </c>
      <c r="BH16" s="677">
        <f>IF(OR($C$12=$AR16,$D$12=$AR16),Schweine_Werte!$I16*0.5,IF(OR($C$12&gt;$AR16,$D$12&lt;$AR16),0,Schweine_Werte!$I16))</f>
        <v>0</v>
      </c>
      <c r="BI16" s="667">
        <f>IF(OR($C$24=$AR16,$D$24=$AR16),Schweine_Werte!$I16*0.5,IF(OR($C$24&gt;$AR16,$D$24&lt;$AR16),0,Schweine_Werte!$I16))</f>
        <v>0</v>
      </c>
      <c r="BJ16" s="667">
        <f>IF(OR($C$36=$AR16,$D$36=$AR16),Schweine_Werte!$I16*0.5,IF(OR($C$36&gt;$AR16,$D$36&lt;$AR16),0,Schweine_Werte!$I16))</f>
        <v>0</v>
      </c>
      <c r="BK16" s="667">
        <f>IF(OR($C$48=$AR16,$D$48=$AR16),Schweine_Werte!$I16*0.5,IF(OR($C$48&gt;$AR16,$D$48&lt;$AR16),0,Schweine_Werte!$I16))</f>
        <v>0</v>
      </c>
      <c r="BL16" s="667">
        <f>IF(OR($C$60=$AR16,$D$60=$AR16),Schweine_Werte!$I16*0.5,IF(OR($C$60&gt;$AR16,$D$60&lt;$AR16),0,Schweine_Werte!$I16))</f>
        <v>0</v>
      </c>
      <c r="BM16" s="677"/>
      <c r="BN16" s="667"/>
      <c r="BO16" s="667"/>
      <c r="BP16" s="667"/>
      <c r="BQ16" s="667"/>
      <c r="BR16" s="677">
        <f>IF(OR($C$74=$AR16,$D$74=$AR16),Schweine_Werte!$M16*0.5,IF(OR($C$74&gt;$AR16,$D$74&lt;$AR16),0,Schweine_Werte!$M16))</f>
        <v>0</v>
      </c>
      <c r="BS16" s="677">
        <f>IF(OR($C$83=$AR16,$D$83=$AR16),Schweine_Werte!$M16*0.5,IF(OR($C$83&gt;$AR16,$D$83&lt;$AR16),0,Schweine_Werte!$M16))</f>
        <v>0</v>
      </c>
      <c r="BT16" s="667">
        <f>IF(OR($C$92=$AR16,$D$92=$AR16),Schweine_Werte!$M16*0.5,IF(OR($C$92&gt;$AR16,$D$92&lt;$AR16),0,Schweine_Werte!$M16))</f>
        <v>0</v>
      </c>
      <c r="BU16" s="667">
        <f>IF(OR($C$101=$AR16,$D$101=$AR16),Schweine_Werte!$M16*0.5,IF(OR($C$101&gt;$AR16,$D$101&lt;$AR16),0,Schweine_Werte!$M16))</f>
        <v>0</v>
      </c>
      <c r="BV16" s="667">
        <f>IF(OR($C$110=$AR16,$D$110=$AR16),Schweine_Werte!$M16*0.5,IF(OR($C$110&gt;$AR16,$D$110&lt;$AR16),0,Schweine_Werte!$M16))</f>
        <v>0</v>
      </c>
      <c r="BW16" s="667">
        <f>IF(OR(8=$AR16,$E$127=$AR16),Schweine_Werte!$M16*0.5,IF(OR(8&gt;$AR16,$E$127&lt;$AR16),0,Schweine_Werte!$M16))</f>
        <v>1.9726458822816806</v>
      </c>
      <c r="BX16" s="667">
        <f>IF(OR(8=$AR16,$E$145=$AR16),Schweine_Werte!$M16*0.5,IF(OR(8&gt;$AR16,$E$145&lt;$AR16),0,Schweine_Werte!$M16))</f>
        <v>1.9726458822816806</v>
      </c>
      <c r="BY16" s="677">
        <f>IF(OR($C$74=$AR16,$D$74=$AR16),Schweine_Werte!$O16*0.5,IF(OR($C$74&gt;$AR16,$D$74&lt;$AR16),0,Schweine_Werte!$O16))</f>
        <v>0</v>
      </c>
      <c r="BZ16" s="677">
        <f>IF(OR($C$83=$AR16,$D$83=$AR16),Schweine_Werte!$O16*0.5,IF(OR($C$83&gt;$AR16,$D$83&lt;$AR16),0,Schweine_Werte!$O16))</f>
        <v>0</v>
      </c>
      <c r="CA16" s="667">
        <f>IF(OR($C$92=$AR16,$D$92=$AR16),Schweine_Werte!$O16*0.5,IF(OR($C$92&gt;$AR16,$D$92&lt;$AR16),0,Schweine_Werte!$O16))</f>
        <v>0</v>
      </c>
      <c r="CB16" s="667">
        <f>IF(OR($C$101=$AR16,$D$101=$AR16),Schweine_Werte!$O16*0.5,IF(OR($C$101&gt;$AR16,$D$101&lt;$AR16),0,Schweine_Werte!$O16))</f>
        <v>0</v>
      </c>
      <c r="CC16" s="667">
        <f>IF(OR($C$110=$AR16,$D$110=$AR16),Schweine_Werte!$O16*0.5,IF(OR($C$110&gt;$AR16,$D$110&lt;$AR16),0,Schweine_Werte!$O16))</f>
        <v>0</v>
      </c>
    </row>
    <row r="17" spans="1:81" x14ac:dyDescent="0.2">
      <c r="B17" s="504">
        <v>700</v>
      </c>
      <c r="D17" s="667"/>
      <c r="E17" s="667" t="e">
        <f>($D24-$C24)*1000/SUM($AT$4:$AT$146)</f>
        <v>#VALUE!</v>
      </c>
      <c r="F17" s="667" t="e">
        <f>SUMPRODUCT($AT$4:$AT$146,Schweine_Werte!$Q$4:$Q$146)/SUM($AT$4:$AT$146)</f>
        <v>#DIV/0!</v>
      </c>
      <c r="G17" s="667" t="e">
        <f>IF($B24=$A$8,SUMPRODUCT($AT$4:$AT$146,Schweine_Werte!EH$4:EH$146)/SUM($AT$4:$AT$146),IF($B24=$A$7,SUMPRODUCT($AT$4:$AT$146,Schweine_Werte!DB$4:DB$146)/SUM($AT$4:$AT$146),IF($B24=$A$6,SUMPRODUCT($AT$4:$AT$146,Schweine_Werte!BV$4:BV$146)/SUM($AT$4:$AT$146),SUMPRODUCT($AT$4:$AT$146,Schweine_Werte!AP$4:AP$146)/SUM($AT$4:$AT$146))))</f>
        <v>#DIV/0!</v>
      </c>
      <c r="H17" s="667" t="e">
        <f>IF($B24=$A$8,SUMPRODUCT($AT$4:$AT$146,Schweine_Werte!EI$4:EI$146)/SUM($AT$4:$AT$146),IF($B24=$A$7,SUMPRODUCT($AT$4:$AT$146,Schweine_Werte!DC$4:DC$146)/SUM($AT$4:$AT$146),IF($B24=$A$6,SUMPRODUCT($AT$4:$AT$146,Schweine_Werte!BW$4:BW$146)/SUM($AT$4:$AT$146),SUMPRODUCT($AT$4:$AT$146,Schweine_Werte!AQ$4:AQ$146)/SUM($AT$4:$AT$146))))</f>
        <v>#DIV/0!</v>
      </c>
      <c r="I17" s="667" t="e">
        <f>IF($B24=$A$8,SUMPRODUCT($AT$4:$AT$146,Schweine_Werte!EJ$4:EJ$146)/SUM($AT$4:$AT$146),IF($B24=$A$7,SUMPRODUCT($AT$4:$AT$146,Schweine_Werte!DD$4:DD$146)/SUM($AT$4:$AT$146),IF($B24=$A$6,SUMPRODUCT($AT$4:$AT$146,Schweine_Werte!BX$4:BX$146)/SUM($AT$4:$AT$146),SUMPRODUCT($AT$4:$AT$146,Schweine_Werte!AR$4:AR$146)/SUM($AT$4:$AT$146))))</f>
        <v>#DIV/0!</v>
      </c>
      <c r="J17" s="667" t="e">
        <f>SUMPRODUCT($AT$4:$AT$146,Schweine_Werte!$Y$4:$Y$146)/SUM($AT$4:$AT$146)</f>
        <v>#DIV/0!</v>
      </c>
      <c r="K17" s="667" t="e">
        <f>SUMPRODUCT($AT$4:$AT$146,Schweine_Werte!$AG$4:$AG$146)/SUM($AT$4:$AT$146)</f>
        <v>#DIV/0!</v>
      </c>
      <c r="L17" s="667" t="e">
        <f>T17*$F17*365/1000+$J17-$K17</f>
        <v>#DIV/0!</v>
      </c>
      <c r="M17" s="667" t="e">
        <f>U17*$F17*365/1000+$J17-$K17/2</f>
        <v>#DIV/0!</v>
      </c>
      <c r="N17" s="667" t="e">
        <f>V17*$F17*365/1000+$J17</f>
        <v>#DIV/0!</v>
      </c>
      <c r="O17" s="667">
        <f>IF($C24&lt;28,SUM($AT$4:$AT$23)+IF($D24&gt;28,$AT$24*0.5,$AT$24),0)</f>
        <v>0</v>
      </c>
      <c r="P17" s="667">
        <f>IF($D24&gt;28,SUM($AT$25:$AT$146)+IF($C24&lt;28,$AT$24*0.5,$AT$24),0)</f>
        <v>0</v>
      </c>
      <c r="Q17" s="667" t="e">
        <f t="shared" ref="Q17:S20" si="8">+T17*$F17</f>
        <v>#DIV/0!</v>
      </c>
      <c r="R17" s="667" t="e">
        <f t="shared" si="8"/>
        <v>#DIV/0!</v>
      </c>
      <c r="S17" s="667" t="e">
        <f t="shared" si="8"/>
        <v>#DIV/0!</v>
      </c>
      <c r="T17" s="667" t="e">
        <f>+($O17*Schweine_Werte!$HT$5+$P17*Schweine_Werte!$HU$5)/SUM($O17:$P17)</f>
        <v>#DIV/0!</v>
      </c>
      <c r="U17" s="667" t="e">
        <f>+($O17*Schweine_Werte!$HV$5+$P17*Schweine_Werte!$HW$5)/SUM($O17:$P17)</f>
        <v>#DIV/0!</v>
      </c>
      <c r="V17" s="667" t="e">
        <f>+($O17*Schweine_Werte!$HX$5+$P17*Schweine_Werte!$HY$5)/SUM($O17:$P17)</f>
        <v>#DIV/0!</v>
      </c>
      <c r="W17" s="678" t="e">
        <f>($J17*0.055+T17*0.365*0.86*$F17-$K17*0.018)/L17*100</f>
        <v>#DIV/0!</v>
      </c>
      <c r="X17" s="667" t="e">
        <f>($J17*0.055+U17*0.365*0.86*$F17-$K17*0.018/2)/M17*100</f>
        <v>#DIV/0!</v>
      </c>
      <c r="Y17" s="667" t="e">
        <f>($J17*0.055+V17*0.365*0.86*$F17)/N17*100</f>
        <v>#DIV/0!</v>
      </c>
      <c r="Z17" s="667" t="e">
        <f>IF($B24=$A$8,SUMPRODUCT($AT$4:$AT$146,Schweine_Werte!$EK$4:$EK$146,Schweine_Werte!$EL$4:$EL$146)/SUMPRODUCT($AT$4:$AT$146,Schweine_Werte!$EK$4:$EK$146),IF($B24=$A$7,SUMPRODUCT($AT$4:$AT$146,Schweine_Werte!$DE$4:$DE$146,Schweine_Werte!$DF$4:$DF$146)/SUMPRODUCT($AT$4:$AT$146,Schweine_Werte!$DE$4:$DE$146),IF($B24=$A$6,SUMPRODUCT($AT$4:$AT$146,Schweine_Werte!$BY$4:$BY$146,Schweine_Werte!$BZ$4:$BZ$146)/SUMPRODUCT($AT$4:$AT$146,Schweine_Werte!$BY$4:$BY$146),SUMPRODUCT($AT$4:$AT$146,Schweine_Werte!$AS$4:$AS$146,Schweine_Werte!$AT$4:$AT$146)/SUMPRODUCT($AT$4:$AT$146,Schweine_Werte!$AS$4:$AS$146))))</f>
        <v>#DIV/0!</v>
      </c>
      <c r="AA17" s="667"/>
      <c r="AB17" s="667">
        <f>IF($B24=$A$8,SUMIF(Schweine_Werte!$AO$4:$AO$146,$C24,Schweine_Werte!$EL$4:$EL$146),IF($B24=$A$7,SUMIF(Schweine_Werte!$AO$4:$AO$146,$C24,Schweine_Werte!$DF$4:$DF$146),IF($B24=$A$6,SUMIF(Schweine_Werte!$AO$4:$AO$146,$C24,Schweine_Werte!$BZ$4:$BZ$146),SUMIF(Schweine_Werte!$AO$4:$AO$146,$C24,Schweine_Werte!$AT$4:$AT$146))))</f>
        <v>0</v>
      </c>
      <c r="AC17" s="667"/>
      <c r="AD17" s="667">
        <f>IF($B24=$A$8,SUMIF(Schweine_Werte!$AO$4:$AO$146,$D24,Schweine_Werte!$EL$4:$EL$146),IF($B24=$A$7,SUMIF(Schweine_Werte!$AO$4:$AO$146,$D24,Schweine_Werte!$DF$4:$DF$146),IF($B24=$A$6,SUMIF(Schweine_Werte!$AO$4:$AO$146,$D24,Schweine_Werte!$BZ$4:$BZ$146),SUMIF(Schweine_Werte!$AO$4:$AO$146,$D24,Schweine_Werte!$AT$4:$AT$146))))</f>
        <v>0</v>
      </c>
      <c r="AE17" s="667"/>
      <c r="AF17" s="667"/>
      <c r="AG17" s="667" t="e">
        <f>IF($B24=$A$8,SUMPRODUCT($AT$4:$AT$146,Schweine_Werte!$EK$4:$EK$146)/SUM($AT$4:$AT$146),IF($B24=$A$7,SUMPRODUCT($AT$4:$AT$146,Schweine_Werte!$DE$4:$DE$146)/SUM($AT$4:$AT$146),IF($B24=$A$6,SUMPRODUCT($AT$4:$AT$146,Schweine_Werte!$BY$4:$BY$146)/SUM($AT$4:$AT$146),SUMPRODUCT($AT$4:$AT$146,Schweine_Werte!$AS$4:$AS$146)/SUM($AT$4:$AT$146))))</f>
        <v>#DIV/0!</v>
      </c>
      <c r="AH17" s="667"/>
      <c r="AI17" s="667"/>
      <c r="AJ17" s="667" t="e">
        <f>IF($B24=$A$8,SUMPRODUCT($AT$4:$AT$146,Schweine_Werte!$EK$4:$EK$146,Schweine_Werte!$EM$4:$EM$146)/SUMPRODUCT($AT$4:$AT$146,Schweine_Werte!$EK$4:$EK$146),IF($B24=$A$7,SUMPRODUCT($AT$4:$AT$146,Schweine_Werte!$DE$4:$DE$146,Schweine_Werte!$DG$4:$DG$146)/SUMPRODUCT($AT$4:$AT$146,Schweine_Werte!$DE$4:$DE$146),IF($B24=$A$6,SUMPRODUCT($AT$4:$AT$146,Schweine_Werte!$BY$4:$BY$146,Schweine_Werte!$CA$4:$CA$146)/SUMPRODUCT($AT$4:$AT$146,Schweine_Werte!$BY$4:$BY$146),SUMPRODUCT($AT$4:$AT$146,Schweine_Werte!$AS$4:$AS$146,Schweine_Werte!$AU$4:$AU$146)/SUMPRODUCT($AT$4:$AT$146,Schweine_Werte!$AS$4:$AS$146))))</f>
        <v>#DIV/0!</v>
      </c>
      <c r="AK17" s="667"/>
      <c r="AL17" s="667">
        <f>IF($B24=$A$8,SUMIF(Schweine_Werte!$AO$4:$AO$146,$C24,Schweine_Werte!$EM$4:$EM$146),IF($B24=$A$7,SUMIF(Schweine_Werte!$AO$4:$AO$146,$C24,Schweine_Werte!$DG$4:$DG$146),IF($B24=$A$6,SUMIF(Schweine_Werte!$AO$4:$AO$146,$C24,Schweine_Werte!$CA$4:$CA$146),SUMIF(Schweine_Werte!$AO$4:$AO$146,$C24,Schweine_Werte!$AU$4:$AU$146))))</f>
        <v>0</v>
      </c>
      <c r="AM17" s="667"/>
      <c r="AN17" s="667">
        <f>IF($B24=$A$8,SUMIF(Schweine_Werte!$AO$4:$AO$146,$D24,Schweine_Werte!$EM$4:$EM$146),IF($B24=$A$7,SUMIF(Schweine_Werte!$AO$4:$AO$146,$D24,Schweine_Werte!$DG$4:$DG$146),IF($B24=$A$6,SUMIF(Schweine_Werte!$AO$4:$AO$146,$D24,Schweine_Werte!$CA$4:$CA$146),SUMIF(Schweine_Werte!$AO$4:$AO$146,$D24,Schweine_Werte!$AU$4:$AU$146))))</f>
        <v>0</v>
      </c>
      <c r="AO17" s="667"/>
      <c r="AR17" s="698">
        <v>21</v>
      </c>
      <c r="AS17" s="677">
        <f>IF(OR($C$12=$AR17,$D$12=$AR17),Schweine_Werte!$C17*0.5,IF(OR($C$12&gt;$AR17,$D$12&lt;$AR17),0,Schweine_Werte!$C17))</f>
        <v>0</v>
      </c>
      <c r="AT17" s="667">
        <f>IF(OR($C$24=$AR17,$D$24=$AR17),Schweine_Werte!$C17*0.5,IF(OR($C$24&gt;$AR17,$D$24&lt;$AR17),0,Schweine_Werte!$C17))</f>
        <v>0</v>
      </c>
      <c r="AU17" s="677">
        <f>IF(OR($C$36=$AR17,$D$36=$AR17),Schweine_Werte!$C17*0.5,IF(OR($C$36&gt;$AR17,$D$36&lt;$AR17),0,Schweine_Werte!$C17))</f>
        <v>0</v>
      </c>
      <c r="AV17" s="677">
        <f>IF(OR($C$48=$AR17,$D$48=$AR17),Schweine_Werte!$C17*0.5,IF(OR($C$48&gt;$AR17,$D$48&lt;$AR17),0,Schweine_Werte!$C17))</f>
        <v>0</v>
      </c>
      <c r="AW17" s="677">
        <f>IF(OR($C$60=$AR17,$D$60=$AR17),Schweine_Werte!$C17*0.5,IF(OR($C$60&gt;$AR17,$D$60&lt;$AR17),0,Schweine_Werte!$C17))</f>
        <v>0</v>
      </c>
      <c r="AX17" s="677">
        <f>IF(OR($C$12=$AR17,$D$12=$AR17),Schweine_Werte!$E17*0.5,IF(OR($C$12&gt;$AR17,$D$12&lt;$AR17),0,Schweine_Werte!$E17))</f>
        <v>0</v>
      </c>
      <c r="AY17" s="667">
        <f>IF(OR($C$24=$AR17,$D$24=$AR17),Schweine_Werte!$E17*0.5,IF(OR($C$24&gt;$AR17,$D$24&lt;$AR17),0,Schweine_Werte!$E17))</f>
        <v>0</v>
      </c>
      <c r="AZ17" s="667">
        <f>IF(OR($C$36=$AR17,$D$36=$AR17),Schweine_Werte!$E17*0.5,IF(OR($C$36&gt;$AR17,$D$36&lt;$AR17),0,Schweine_Werte!$E17))</f>
        <v>0</v>
      </c>
      <c r="BA17" s="667">
        <f>IF(OR($C$48=$AR17,$D$48=$AR17),Schweine_Werte!$E17*0.5,IF(OR($C$48&gt;$AR17,$D$48&lt;$AR17),0,Schweine_Werte!$E17))</f>
        <v>0</v>
      </c>
      <c r="BB17" s="667">
        <f>IF(OR($C$60=$AR17,$D$60=$AR17),Schweine_Werte!$E17*0.5,IF(OR($C$60&gt;$AR17,$D$60&lt;$AR17),0,Schweine_Werte!$E17))</f>
        <v>0</v>
      </c>
      <c r="BC17" s="677">
        <f>IF(OR($C$12=$AR17,$D$12=$AR17),Schweine_Werte!$G17*0.5,IF(OR($C$12&gt;$AR17,$D$12&lt;$AR17),0,Schweine_Werte!$G17))</f>
        <v>0</v>
      </c>
      <c r="BD17" s="667">
        <f>IF(OR($C$24=$AR17,$D$24=$AR17),Schweine_Werte!$G17*0.5,IF(OR($C$24&gt;$AR17,$D$24&lt;$AR17),0,Schweine_Werte!$G17))</f>
        <v>0</v>
      </c>
      <c r="BE17" s="667">
        <f>IF(OR($C$36=$AR17,$D$36=$AR17),Schweine_Werte!$G17*0.5,IF(OR($C$36&gt;$AR17,$D$36&lt;$AR17),0,Schweine_Werte!$G17))</f>
        <v>0</v>
      </c>
      <c r="BF17" s="667">
        <f>IF(OR($C$48=$AR17,$D$48=$AR17),Schweine_Werte!$G17*0.5,IF(OR($C$48&gt;$AR17,$D$48&lt;$AR17),0,Schweine_Werte!$G17))</f>
        <v>0</v>
      </c>
      <c r="BG17" s="667">
        <f>IF(OR($C$60=$AR17,$D$60=$AR17),Schweine_Werte!$G17*0.5,IF(OR($C$60&gt;$AR17,$D$60&lt;$AR17),0,Schweine_Werte!$G17))</f>
        <v>0</v>
      </c>
      <c r="BH17" s="677">
        <f>IF(OR($C$12=$AR17,$D$12=$AR17),Schweine_Werte!$I17*0.5,IF(OR($C$12&gt;$AR17,$D$12&lt;$AR17),0,Schweine_Werte!$I17))</f>
        <v>0</v>
      </c>
      <c r="BI17" s="667">
        <f>IF(OR($C$24=$AR17,$D$24=$AR17),Schweine_Werte!$I17*0.5,IF(OR($C$24&gt;$AR17,$D$24&lt;$AR17),0,Schweine_Werte!$I17))</f>
        <v>0</v>
      </c>
      <c r="BJ17" s="667">
        <f>IF(OR($C$36=$AR17,$D$36=$AR17),Schweine_Werte!$I17*0.5,IF(OR($C$36&gt;$AR17,$D$36&lt;$AR17),0,Schweine_Werte!$I17))</f>
        <v>0</v>
      </c>
      <c r="BK17" s="667">
        <f>IF(OR($C$48=$AR17,$D$48=$AR17),Schweine_Werte!$I17*0.5,IF(OR($C$48&gt;$AR17,$D$48&lt;$AR17),0,Schweine_Werte!$I17))</f>
        <v>0</v>
      </c>
      <c r="BL17" s="667">
        <f>IF(OR($C$60=$AR17,$D$60=$AR17),Schweine_Werte!$I17*0.5,IF(OR($C$60&gt;$AR17,$D$60&lt;$AR17),0,Schweine_Werte!$I17))</f>
        <v>0</v>
      </c>
      <c r="BM17" s="677"/>
      <c r="BN17" s="667"/>
      <c r="BO17" s="667"/>
      <c r="BP17" s="667"/>
      <c r="BQ17" s="667"/>
      <c r="BR17" s="677">
        <f>IF(OR($C$74=$AR17,$D$74=$AR17),Schweine_Werte!$M17*0.5,IF(OR($C$74&gt;$AR17,$D$74&lt;$AR17),0,Schweine_Werte!$M17))</f>
        <v>0</v>
      </c>
      <c r="BS17" s="677">
        <f>IF(OR($C$83=$AR17,$D$83=$AR17),Schweine_Werte!$M17*0.5,IF(OR($C$83&gt;$AR17,$D$83&lt;$AR17),0,Schweine_Werte!$M17))</f>
        <v>0</v>
      </c>
      <c r="BT17" s="667">
        <f>IF(OR($C$92=$AR17,$D$92=$AR17),Schweine_Werte!$M17*0.5,IF(OR($C$92&gt;$AR17,$D$92&lt;$AR17),0,Schweine_Werte!$M17))</f>
        <v>0</v>
      </c>
      <c r="BU17" s="667">
        <f>IF(OR($C$101=$AR17,$D$101=$AR17),Schweine_Werte!$M17*0.5,IF(OR($C$101&gt;$AR17,$D$101&lt;$AR17),0,Schweine_Werte!$M17))</f>
        <v>0</v>
      </c>
      <c r="BV17" s="667">
        <f>IF(OR($C$110=$AR17,$D$110=$AR17),Schweine_Werte!$M17*0.5,IF(OR($C$110&gt;$AR17,$D$110&lt;$AR17),0,Schweine_Werte!$M17))</f>
        <v>0</v>
      </c>
      <c r="BW17" s="667">
        <f>IF(OR(8=$AR17,$E$127=$AR17),Schweine_Werte!$M17*0.5,IF(OR(8&gt;$AR17,$E$127&lt;$AR17),0,Schweine_Werte!$M17))</f>
        <v>1.9171696517583841</v>
      </c>
      <c r="BX17" s="667">
        <f>IF(OR(8=$AR17,$E$145=$AR17),Schweine_Werte!$M17*0.5,IF(OR(8&gt;$AR17,$E$145&lt;$AR17),0,Schweine_Werte!$M17))</f>
        <v>1.9171696517583841</v>
      </c>
      <c r="BY17" s="677">
        <f>IF(OR($C$74=$AR17,$D$74=$AR17),Schweine_Werte!$O17*0.5,IF(OR($C$74&gt;$AR17,$D$74&lt;$AR17),0,Schweine_Werte!$O17))</f>
        <v>0</v>
      </c>
      <c r="BZ17" s="677">
        <f>IF(OR($C$83=$AR17,$D$83=$AR17),Schweine_Werte!$O17*0.5,IF(OR($C$83&gt;$AR17,$D$83&lt;$AR17),0,Schweine_Werte!$O17))</f>
        <v>0</v>
      </c>
      <c r="CA17" s="667">
        <f>IF(OR($C$92=$AR17,$D$92=$AR17),Schweine_Werte!$O17*0.5,IF(OR($C$92&gt;$AR17,$D$92&lt;$AR17),0,Schweine_Werte!$O17))</f>
        <v>0</v>
      </c>
      <c r="CB17" s="667">
        <f>IF(OR($C$101=$AR17,$D$101=$AR17),Schweine_Werte!$O17*0.5,IF(OR($C$101&gt;$AR17,$D$101&lt;$AR17),0,Schweine_Werte!$O17))</f>
        <v>0</v>
      </c>
      <c r="CC17" s="667">
        <f>IF(OR($C$110=$AR17,$D$110=$AR17),Schweine_Werte!$O17*0.5,IF(OR($C$110&gt;$AR17,$D$110&lt;$AR17),0,Schweine_Werte!$O17))</f>
        <v>0</v>
      </c>
    </row>
    <row r="18" spans="1:81" x14ac:dyDescent="0.2">
      <c r="B18" s="504">
        <v>750</v>
      </c>
      <c r="D18" s="680"/>
      <c r="E18" s="667" t="e">
        <f>($D24-$C24)*1000/SUM($AY$4:$AY$146)</f>
        <v>#VALUE!</v>
      </c>
      <c r="F18" s="667" t="e">
        <f>SUMPRODUCT($AY$4:$AY$146,Schweine_Werte!$R$4:$R$146)/SUM($AY$4:$AY$146)</f>
        <v>#DIV/0!</v>
      </c>
      <c r="G18" s="667" t="e">
        <f>IF($B24=$A$8,SUMPRODUCT($AY$4:$AY$146,Schweine_Werte!EN$4:EN$146)/SUM($AY$4:$AY$146),IF($B24=$A$7,SUMPRODUCT($AY$4:$AY$146,Schweine_Werte!DH$4:DH$146)/SUM($AY$4:$AY$146),IF($B24=$A$6,SUMPRODUCT($AY$4:$AY$146,Schweine_Werte!CB$4:CB$146)/SUM($AY$4:$AY$146),SUMPRODUCT($AY$4:$AY$146,Schweine_Werte!AV$4:AV$146)/SUM($AY$4:$AY$146))))</f>
        <v>#DIV/0!</v>
      </c>
      <c r="H18" s="667" t="e">
        <f>IF($B24=$A$8,SUMPRODUCT($AY$4:$AY$146,Schweine_Werte!EO$4:EO$146)/SUM($AY$4:$AY$146),IF($B24=$A$7,SUMPRODUCT($AY$4:$AY$146,Schweine_Werte!DI$4:DI$146)/SUM($AY$4:$AY$146),IF($B24=$A$6,SUMPRODUCT($AY$4:$AY$146,Schweine_Werte!CC$4:CC$146)/SUM($AY$4:$AY$146),SUMPRODUCT($AY$4:$AY$146,Schweine_Werte!AW$4:AW$146)/SUM($AY$4:$AY$146))))</f>
        <v>#DIV/0!</v>
      </c>
      <c r="I18" s="667" t="e">
        <f>IF($B24=$A$8,SUMPRODUCT($AY$4:$AY$146,Schweine_Werte!EP$4:EP$146)/SUM($AY$4:$AY$146),IF($B24=$A$7,SUMPRODUCT($AY$4:$AY$146,Schweine_Werte!DJ$4:DJ$146)/SUM($AY$4:$AY$146),IF($B24=$A$6,SUMPRODUCT($AY$4:$AY$146,Schweine_Werte!CD$4:CD$146)/SUM($AY$4:$AY$146),SUMPRODUCT($AY$4:$AY$146,Schweine_Werte!AX$4:AX$146)/SUM($AY$4:$AY$146))))</f>
        <v>#DIV/0!</v>
      </c>
      <c r="J18" s="667" t="e">
        <f>SUMPRODUCT($AY$4:$AY$146,Schweine_Werte!$Z$4:$Z$146)/SUM($AY$4:$AY$146)</f>
        <v>#DIV/0!</v>
      </c>
      <c r="K18" s="667" t="e">
        <f>SUMPRODUCT($AY$4:$AY$146,Schweine_Werte!$AH$4:$AH$146)/SUM($AY$4:$AY$146)</f>
        <v>#DIV/0!</v>
      </c>
      <c r="L18" s="667" t="e">
        <f>T18*$F18*365/1000+$J18-$K18</f>
        <v>#DIV/0!</v>
      </c>
      <c r="M18" s="667" t="e">
        <f>U18*$F18*365/1000+$J18-$K18/2</f>
        <v>#DIV/0!</v>
      </c>
      <c r="N18" s="667" t="e">
        <f>V18*$F18*365/1000+$J18</f>
        <v>#DIV/0!</v>
      </c>
      <c r="O18" s="667">
        <f>IF($C24&lt;28,SUM($AY$4:$AY$23)+IF($D24&gt;28,$AY$24*0.5,$AY$24),0)</f>
        <v>0</v>
      </c>
      <c r="P18" s="667">
        <f>IF($D24&gt;28,SUM($AY$25:$AY$146)+IF($C24&lt;28,$AY$24*0.5,$AY$24),0)</f>
        <v>0</v>
      </c>
      <c r="Q18" s="667" t="e">
        <f t="shared" si="8"/>
        <v>#DIV/0!</v>
      </c>
      <c r="R18" s="667" t="e">
        <f t="shared" si="8"/>
        <v>#DIV/0!</v>
      </c>
      <c r="S18" s="667" t="e">
        <f t="shared" si="8"/>
        <v>#DIV/0!</v>
      </c>
      <c r="T18" s="667" t="e">
        <f>+($O18*Schweine_Werte!$HT$6+$P18*Schweine_Werte!$HU$6)/SUM($O18:$P18)</f>
        <v>#DIV/0!</v>
      </c>
      <c r="U18" s="667" t="e">
        <f>+($O18*Schweine_Werte!$HV$6+$P18*Schweine_Werte!$HW$6)/SUM($O18:$P18)</f>
        <v>#DIV/0!</v>
      </c>
      <c r="V18" s="667" t="e">
        <f>+($O18*Schweine_Werte!$HX$6+$P18*Schweine_Werte!$HY$6)/SUM($O18:$P18)</f>
        <v>#DIV/0!</v>
      </c>
      <c r="W18" s="678" t="e">
        <f>($J18*0.055+T18*0.365*0.86*$F18-$K18*0.018)/L18*100</f>
        <v>#DIV/0!</v>
      </c>
      <c r="X18" s="667" t="e">
        <f>($J18*0.055+U18*0.365*0.86*$F18-$K18*0.018/2)/M18*100</f>
        <v>#DIV/0!</v>
      </c>
      <c r="Y18" s="667" t="e">
        <f>($J18*0.055+V18*0.365*0.86*$F18)/N18*100</f>
        <v>#DIV/0!</v>
      </c>
      <c r="Z18" s="667" t="e">
        <f>IF($B24=$A$8,SUMPRODUCT($AY$4:$AY$146,Schweine_Werte!$EQ$4:$EQ$146,Schweine_Werte!$ER$4:$ER$146)/SUMPRODUCT($AY$4:$AY$146,Schweine_Werte!$EQ$4:$EQ$146),IF($B24=$A$7,SUMPRODUCT($AY$4:$AY$146,Schweine_Werte!$DK$4:$DK$146,Schweine_Werte!$DL$4:$DL$146)/SUMPRODUCT($AY$4:$AY$146,Schweine_Werte!$DK$4:$DK$146),IF($B24=$A$6,SUMPRODUCT($AY$4:$AY$146,Schweine_Werte!$CE$4:$CE$146,Schweine_Werte!$CF$4:$CF$146)/SUMPRODUCT($AY$4:$AY$146,Schweine_Werte!$CE$4:$CE$146),SUMPRODUCT($AY$4:$AY$146,Schweine_Werte!$AY$4:$AY$146,Schweine_Werte!$AZ$4:$AZ$146)/SUMPRODUCT($AY$4:$AY$146,Schweine_Werte!$AY$4:$AY$146))))</f>
        <v>#DIV/0!</v>
      </c>
      <c r="AA18" s="667"/>
      <c r="AB18" s="667">
        <f>IF($B24=$A$8,SUMIF(Schweine_Werte!$AO$4:$AO$146,$C24,Schweine_Werte!$ER$4:$ER$146),IF($B24=$A$7,SUMIF(Schweine_Werte!$AO$4:$AO$146,$C24,Schweine_Werte!$DL$4:$DL$146),IF($B24=$A$6,SUMIF(Schweine_Werte!$AO$4:$AO$146,$C24,Schweine_Werte!$CF$4:$CF$146),SUMIF(Schweine_Werte!$AO$4:$AO$146,$C24,Schweine_Werte!$AZ$4:$AZ$146))))</f>
        <v>0</v>
      </c>
      <c r="AC18" s="667"/>
      <c r="AD18" s="667">
        <f>IF($B24=$A$8,SUMIF(Schweine_Werte!$AO$4:$AO$146,$D24,Schweine_Werte!$ER$4:$ER$146),IF($B24=$A$7,SUMIF(Schweine_Werte!$AO$4:$AO$146,$D24,Schweine_Werte!$DL$4:$DL$146),IF($B24=$A$6,SUMIF(Schweine_Werte!$AO$4:$AO$146,$D24,Schweine_Werte!$CF$4:$CF$146),SUMIF(Schweine_Werte!$AO$4:$AO$146,$D24,Schweine_Werte!$AZ$4:$AZ$146))))</f>
        <v>0</v>
      </c>
      <c r="AE18" s="667"/>
      <c r="AF18" s="667"/>
      <c r="AG18" s="667" t="e">
        <f>IF($B24=$A$8,SUMPRODUCT($AY$4:$AY$146,Schweine_Werte!$EQ$4:$EQ$146)/SUM($AY$4:$AY$146),IF($B24=$A$7,SUMPRODUCT($AY$4:$AY$146,Schweine_Werte!$DK$4:$DK$146)/SUM($AY$4:$AY$146),IF($B24=$A$6,SUMPRODUCT($AY$4:$AY$146,Schweine_Werte!$CE$4:$CE$146)/SUM($AY$4:$AY$146),SUMPRODUCT($AY$4:$AY$146,Schweine_Werte!$AY$4:$AY$146)/SUM($AY$4:$AY$146))))</f>
        <v>#DIV/0!</v>
      </c>
      <c r="AH18" s="667"/>
      <c r="AI18" s="667"/>
      <c r="AJ18" s="667" t="e">
        <f>IF($B24=$A$8,SUMPRODUCT($AY$4:$AY$146,Schweine_Werte!$EQ$4:$EQ$146,Schweine_Werte!$ES$4:$ES$146)/SUMPRODUCT($AY$4:$AY$146,Schweine_Werte!$EQ$4:$EQ$146),IF($B24=$A$7,SUMPRODUCT($AY$4:$AY$146,Schweine_Werte!$DK$4:$DK$146,Schweine_Werte!$DM$4:$DM$146)/SUMPRODUCT($AY$4:$AY$146,Schweine_Werte!$DK$4:$DK$146),IF($B24=$A$6,SUMPRODUCT($AY$4:$AY$146,Schweine_Werte!$CE$4:$CE$146,Schweine_Werte!$CG$4:$CG$146)/SUMPRODUCT($AY$4:$AY$146,Schweine_Werte!$CE$4:$CE$146),SUMPRODUCT($AY$4:$AY$146,Schweine_Werte!$AY$4:$AY$146,Schweine_Werte!$BA$4:$BA$146)/SUMPRODUCT($AY$4:$AY$146,Schweine_Werte!$AY$4:$AY$146))))</f>
        <v>#DIV/0!</v>
      </c>
      <c r="AK18" s="667"/>
      <c r="AL18" s="667">
        <f>IF($B24=$A$8,SUMIF(Schweine_Werte!$AO$4:$AO$146,$C24,Schweine_Werte!$ES$4:$ES$146),IF($B24=$A$7,SUMIF(Schweine_Werte!$AO$4:$AO$146,$C24,Schweine_Werte!$DM$4:$DM$146),IF($B24=$A$6,SUMIF(Schweine_Werte!$AO$4:$AO$146,$C24,Schweine_Werte!$CG$4:$CG$146),SUMIF(Schweine_Werte!$AO$4:$AO$146,$C24,Schweine_Werte!$BA$4:$BA$146))))</f>
        <v>0</v>
      </c>
      <c r="AM18" s="667"/>
      <c r="AN18" s="667">
        <f>IF($B24=$A$8,SUMIF(Schweine_Werte!$AO$4:$AO$146,$D24,Schweine_Werte!$ES$4:$ES$146),IF($B24=$A$7,SUMIF(Schweine_Werte!$AO$4:$AO$146,$D24,Schweine_Werte!$DM$4:$DM$146),IF($B24=$A$6,SUMIF(Schweine_Werte!$AO$4:$AO$146,$D24,Schweine_Werte!$CG$4:$CG$146),SUMIF(Schweine_Werte!$AO$4:$AO$146,$D24,Schweine_Werte!$BA$4:$BA$146))))</f>
        <v>0</v>
      </c>
      <c r="AO18" s="667"/>
      <c r="AR18" s="698">
        <v>22</v>
      </c>
      <c r="AS18" s="677">
        <f>IF(OR($C$12=$AR18,$D$12=$AR18),Schweine_Werte!$C18*0.5,IF(OR($C$12&gt;$AR18,$D$12&lt;$AR18),0,Schweine_Werte!$C18))</f>
        <v>0</v>
      </c>
      <c r="AT18" s="667">
        <f>IF(OR($C$24=$AR18,$D$24=$AR18),Schweine_Werte!$C18*0.5,IF(OR($C$24&gt;$AR18,$D$24&lt;$AR18),0,Schweine_Werte!$C18))</f>
        <v>0</v>
      </c>
      <c r="AU18" s="677">
        <f>IF(OR($C$36=$AR18,$D$36=$AR18),Schweine_Werte!$C18*0.5,IF(OR($C$36&gt;$AR18,$D$36&lt;$AR18),0,Schweine_Werte!$C18))</f>
        <v>0</v>
      </c>
      <c r="AV18" s="677">
        <f>IF(OR($C$48=$AR18,$D$48=$AR18),Schweine_Werte!$C18*0.5,IF(OR($C$48&gt;$AR18,$D$48&lt;$AR18),0,Schweine_Werte!$C18))</f>
        <v>0</v>
      </c>
      <c r="AW18" s="677">
        <f>IF(OR($C$60=$AR18,$D$60=$AR18),Schweine_Werte!$C18*0.5,IF(OR($C$60&gt;$AR18,$D$60&lt;$AR18),0,Schweine_Werte!$C18))</f>
        <v>0</v>
      </c>
      <c r="AX18" s="677">
        <f>IF(OR($C$12=$AR18,$D$12=$AR18),Schweine_Werte!$E18*0.5,IF(OR($C$12&gt;$AR18,$D$12&lt;$AR18),0,Schweine_Werte!$E18))</f>
        <v>0</v>
      </c>
      <c r="AY18" s="667">
        <f>IF(OR($C$24=$AR18,$D$24=$AR18),Schweine_Werte!$E18*0.5,IF(OR($C$24&gt;$AR18,$D$24&lt;$AR18),0,Schweine_Werte!$E18))</f>
        <v>0</v>
      </c>
      <c r="AZ18" s="667">
        <f>IF(OR($C$36=$AR18,$D$36=$AR18),Schweine_Werte!$E18*0.5,IF(OR($C$36&gt;$AR18,$D$36&lt;$AR18),0,Schweine_Werte!$E18))</f>
        <v>0</v>
      </c>
      <c r="BA18" s="667">
        <f>IF(OR($C$48=$AR18,$D$48=$AR18),Schweine_Werte!$E18*0.5,IF(OR($C$48&gt;$AR18,$D$48&lt;$AR18),0,Schweine_Werte!$E18))</f>
        <v>0</v>
      </c>
      <c r="BB18" s="667">
        <f>IF(OR($C$60=$AR18,$D$60=$AR18),Schweine_Werte!$E18*0.5,IF(OR($C$60&gt;$AR18,$D$60&lt;$AR18),0,Schweine_Werte!$E18))</f>
        <v>0</v>
      </c>
      <c r="BC18" s="677">
        <f>IF(OR($C$12=$AR18,$D$12=$AR18),Schweine_Werte!$G18*0.5,IF(OR($C$12&gt;$AR18,$D$12&lt;$AR18),0,Schweine_Werte!$G18))</f>
        <v>0</v>
      </c>
      <c r="BD18" s="667">
        <f>IF(OR($C$24=$AR18,$D$24=$AR18),Schweine_Werte!$G18*0.5,IF(OR($C$24&gt;$AR18,$D$24&lt;$AR18),0,Schweine_Werte!$G18))</f>
        <v>0</v>
      </c>
      <c r="BE18" s="667">
        <f>IF(OR($C$36=$AR18,$D$36=$AR18),Schweine_Werte!$G18*0.5,IF(OR($C$36&gt;$AR18,$D$36&lt;$AR18),0,Schweine_Werte!$G18))</f>
        <v>0</v>
      </c>
      <c r="BF18" s="667">
        <f>IF(OR($C$48=$AR18,$D$48=$AR18),Schweine_Werte!$G18*0.5,IF(OR($C$48&gt;$AR18,$D$48&lt;$AR18),0,Schweine_Werte!$G18))</f>
        <v>0</v>
      </c>
      <c r="BG18" s="667">
        <f>IF(OR($C$60=$AR18,$D$60=$AR18),Schweine_Werte!$G18*0.5,IF(OR($C$60&gt;$AR18,$D$60&lt;$AR18),0,Schweine_Werte!$G18))</f>
        <v>0</v>
      </c>
      <c r="BH18" s="677">
        <f>IF(OR($C$12=$AR18,$D$12=$AR18),Schweine_Werte!$I18*0.5,IF(OR($C$12&gt;$AR18,$D$12&lt;$AR18),0,Schweine_Werte!$I18))</f>
        <v>0</v>
      </c>
      <c r="BI18" s="667">
        <f>IF(OR($C$24=$AR18,$D$24=$AR18),Schweine_Werte!$I18*0.5,IF(OR($C$24&gt;$AR18,$D$24&lt;$AR18),0,Schweine_Werte!$I18))</f>
        <v>0</v>
      </c>
      <c r="BJ18" s="667">
        <f>IF(OR($C$36=$AR18,$D$36=$AR18),Schweine_Werte!$I18*0.5,IF(OR($C$36&gt;$AR18,$D$36&lt;$AR18),0,Schweine_Werte!$I18))</f>
        <v>0</v>
      </c>
      <c r="BK18" s="667">
        <f>IF(OR($C$48=$AR18,$D$48=$AR18),Schweine_Werte!$I18*0.5,IF(OR($C$48&gt;$AR18,$D$48&lt;$AR18),0,Schweine_Werte!$I18))</f>
        <v>0</v>
      </c>
      <c r="BL18" s="667">
        <f>IF(OR($C$60=$AR18,$D$60=$AR18),Schweine_Werte!$I18*0.5,IF(OR($C$60&gt;$AR18,$D$60&lt;$AR18),0,Schweine_Werte!$I18))</f>
        <v>0</v>
      </c>
      <c r="BM18" s="677"/>
      <c r="BN18" s="667"/>
      <c r="BO18" s="667"/>
      <c r="BP18" s="667"/>
      <c r="BQ18" s="667"/>
      <c r="BR18" s="677">
        <f>IF(OR($C$74=$AR18,$D$74=$AR18),Schweine_Werte!$M18*0.5,IF(OR($C$74&gt;$AR18,$D$74&lt;$AR18),0,Schweine_Werte!$M18))</f>
        <v>0</v>
      </c>
      <c r="BS18" s="677">
        <f>IF(OR($C$83=$AR18,$D$83=$AR18),Schweine_Werte!$M18*0.5,IF(OR($C$83&gt;$AR18,$D$83&lt;$AR18),0,Schweine_Werte!$M18))</f>
        <v>0</v>
      </c>
      <c r="BT18" s="667">
        <f>IF(OR($C$92=$AR18,$D$92=$AR18),Schweine_Werte!$M18*0.5,IF(OR($C$92&gt;$AR18,$D$92&lt;$AR18),0,Schweine_Werte!$M18))</f>
        <v>0</v>
      </c>
      <c r="BU18" s="667">
        <f>IF(OR($C$101=$AR18,$D$101=$AR18),Schweine_Werte!$M18*0.5,IF(OR($C$101&gt;$AR18,$D$101&lt;$AR18),0,Schweine_Werte!$M18))</f>
        <v>0</v>
      </c>
      <c r="BV18" s="667">
        <f>IF(OR($C$110=$AR18,$D$110=$AR18),Schweine_Werte!$M18*0.5,IF(OR($C$110&gt;$AR18,$D$110&lt;$AR18),0,Schweine_Werte!$M18))</f>
        <v>0</v>
      </c>
      <c r="BW18" s="667">
        <f>IF(OR(8=$AR18,$E$127=$AR18),Schweine_Werte!$M18*0.5,IF(OR(8&gt;$AR18,$E$127&lt;$AR18),0,Schweine_Werte!$M18))</f>
        <v>1.8660590635640175</v>
      </c>
      <c r="BX18" s="667">
        <f>IF(OR(8=$AR18,$E$145=$AR18),Schweine_Werte!$M18*0.5,IF(OR(8&gt;$AR18,$E$145&lt;$AR18),0,Schweine_Werte!$M18))</f>
        <v>1.8660590635640175</v>
      </c>
      <c r="BY18" s="677">
        <f>IF(OR($C$74=$AR18,$D$74=$AR18),Schweine_Werte!$O18*0.5,IF(OR($C$74&gt;$AR18,$D$74&lt;$AR18),0,Schweine_Werte!$O18))</f>
        <v>0</v>
      </c>
      <c r="BZ18" s="677">
        <f>IF(OR($C$83=$AR18,$D$83=$AR18),Schweine_Werte!$O18*0.5,IF(OR($C$83&gt;$AR18,$D$83&lt;$AR18),0,Schweine_Werte!$O18))</f>
        <v>0</v>
      </c>
      <c r="CA18" s="667">
        <f>IF(OR($C$92=$AR18,$D$92=$AR18),Schweine_Werte!$O18*0.5,IF(OR($C$92&gt;$AR18,$D$92&lt;$AR18),0,Schweine_Werte!$O18))</f>
        <v>0</v>
      </c>
      <c r="CB18" s="667">
        <f>IF(OR($C$101=$AR18,$D$101=$AR18),Schweine_Werte!$O18*0.5,IF(OR($C$101&gt;$AR18,$D$101&lt;$AR18),0,Schweine_Werte!$O18))</f>
        <v>0</v>
      </c>
      <c r="CC18" s="667">
        <f>IF(OR($C$110=$AR18,$D$110=$AR18),Schweine_Werte!$O18*0.5,IF(OR($C$110&gt;$AR18,$D$110&lt;$AR18),0,Schweine_Werte!$O18))</f>
        <v>0</v>
      </c>
    </row>
    <row r="19" spans="1:81" x14ac:dyDescent="0.2">
      <c r="B19" s="504">
        <v>850</v>
      </c>
      <c r="D19" s="667"/>
      <c r="E19" s="667" t="e">
        <f>($D24-$C24)*1000/SUM($BD$4:$BD$146)</f>
        <v>#VALUE!</v>
      </c>
      <c r="F19" s="667" t="e">
        <f>SUMPRODUCT($BD$4:$BD$146,Schweine_Werte!$S$4:$S$146)/SUM($BD$4:$BD$146)</f>
        <v>#DIV/0!</v>
      </c>
      <c r="G19" s="667" t="e">
        <f>IF($B24=$A$8,SUMPRODUCT($BD$4:$BD$146,Schweine_Werte!ET$4:ET$146)/SUM($BD$4:$BD$146),IF($B24=$A$7,SUMPRODUCT($BD$4:$BD$146,Schweine_Werte!DN$4:DN$146)/SUM($BD$4:$BD$146),IF($B24=$A$6,SUMPRODUCT($BD$4:$BD$146,Schweine_Werte!CH$4:CH$146)/SUM($BD$4:$BD$146),SUMPRODUCT($BD$4:$BD$146,Schweine_Werte!BB$4:BB$146)/SUM($BD$4:$BD$146))))</f>
        <v>#DIV/0!</v>
      </c>
      <c r="H19" s="667" t="e">
        <f>IF($B24=$A$8,SUMPRODUCT($BD$4:$BD$146,Schweine_Werte!EU$4:EU$146)/SUM($BD$4:$BD$146),IF($B24=$A$7,SUMPRODUCT($BD$4:$BD$146,Schweine_Werte!DO$4:DO$146)/SUM($BD$4:$BD$146),IF($B24=$A$6,SUMPRODUCT($BD$4:$BD$146,Schweine_Werte!CI$4:CI$146)/SUM($BD$4:$BD$146),SUMPRODUCT($BD$4:$BD$146,Schweine_Werte!BC$4:BC$146)/SUM($BD$4:$BD$146))))</f>
        <v>#DIV/0!</v>
      </c>
      <c r="I19" s="667" t="e">
        <f>IF($B24=$A$8,SUMPRODUCT($BD$4:$BD$146,Schweine_Werte!EV$4:EV$146)/SUM($BD$4:$BD$146),IF($B24=$A$7,SUMPRODUCT($BD$4:$BD$146,Schweine_Werte!DP$4:DP$146)/SUM($BD$4:$BD$146),IF($B24=$A$6,SUMPRODUCT($BD$4:$BD$146,Schweine_Werte!CJ$4:CJ$146)/SUM($BD$4:$BD$146),SUMPRODUCT($BD$4:$BD$146,Schweine_Werte!BD$4:BD$146)/SUM($BD$4:$BD$146))))</f>
        <v>#DIV/0!</v>
      </c>
      <c r="J19" s="667" t="e">
        <f>SUMPRODUCT($BD$4:$BD$146,Schweine_Werte!$AA$4:$AA$146)/SUM($BD$4:$BD$146)</f>
        <v>#DIV/0!</v>
      </c>
      <c r="K19" s="667" t="e">
        <f>SUMPRODUCT($BD$4:$BD$146,Schweine_Werte!$AI$4:$AI$146)/SUM($BD$4:$BD$146)</f>
        <v>#DIV/0!</v>
      </c>
      <c r="L19" s="667" t="e">
        <f>T19*$F19*365/1000+$J19-$K19</f>
        <v>#DIV/0!</v>
      </c>
      <c r="M19" s="667" t="e">
        <f>U19*$F19*365/1000+$J19-$K19/2</f>
        <v>#DIV/0!</v>
      </c>
      <c r="N19" s="667" t="e">
        <f>V19*$F19*365/1000+$J19</f>
        <v>#DIV/0!</v>
      </c>
      <c r="O19" s="667">
        <f>IF($C24&lt;28,SUM($BD$4:$BD$23)+IF($D24&gt;28,$BD$24*0.5,$BD$24),0)</f>
        <v>0</v>
      </c>
      <c r="P19" s="667">
        <f>IF($D24&gt;28,SUM($BD$25:$BD$146)+IF($C24&lt;28,$BD$24*0.5,$BD$24),0)</f>
        <v>0</v>
      </c>
      <c r="Q19" s="667" t="e">
        <f t="shared" si="8"/>
        <v>#DIV/0!</v>
      </c>
      <c r="R19" s="667" t="e">
        <f t="shared" si="8"/>
        <v>#DIV/0!</v>
      </c>
      <c r="S19" s="667" t="e">
        <f t="shared" si="8"/>
        <v>#DIV/0!</v>
      </c>
      <c r="T19" s="667" t="e">
        <f>+($O19*Schweine_Werte!$HT$7+$P19*Schweine_Werte!$HU$7)/SUM($O19:$P19)</f>
        <v>#DIV/0!</v>
      </c>
      <c r="U19" s="667" t="e">
        <f>+($O19*Schweine_Werte!$HV$7+$P19*Schweine_Werte!$HW$7)/SUM($O19:$P19)</f>
        <v>#DIV/0!</v>
      </c>
      <c r="V19" s="667" t="e">
        <f>+($O19*Schweine_Werte!$HX$7+$P19*Schweine_Werte!$HY$7)/SUM($O19:$P19)</f>
        <v>#DIV/0!</v>
      </c>
      <c r="W19" s="667" t="e">
        <f>($J19*0.055+T19*0.365*0.86*$F19-$K19*0.018)/L19*100</f>
        <v>#DIV/0!</v>
      </c>
      <c r="X19" s="667" t="e">
        <f>($J19*0.055+U19*0.365*0.86*$F19-$K19*0.018/2)/M19*100</f>
        <v>#DIV/0!</v>
      </c>
      <c r="Y19" s="667" t="e">
        <f>($J19*0.055+V19*0.365*0.86*$F19)/N19*100</f>
        <v>#DIV/0!</v>
      </c>
      <c r="Z19" s="667" t="e">
        <f>IF($B24=$A$8,SUMPRODUCT($BD$4:$BD$146,Schweine_Werte!$EW$4:$EW$146,Schweine_Werte!$EX$4:$EX$146)/SUMPRODUCT($BD$4:$BD$146,Schweine_Werte!$EW$4:$EW$146),IF($B24=$A$7,SUMPRODUCT($BD$4:$BD$146,Schweine_Werte!$DQ$4:$DQ$146,Schweine_Werte!$DR$4:$DR$146)/SUMPRODUCT($BD$4:$BD$146,Schweine_Werte!$DQ$4:$DQ$146),IF($B24=$A$6,SUMPRODUCT($BD$4:$BD$146,Schweine_Werte!$CK$4:$CK$146,Schweine_Werte!$CL$4:$CL$146)/SUMPRODUCT($BD$4:$BD$146,Schweine_Werte!$CK$4:$CK$146),SUMPRODUCT($BD$4:$BD$146,Schweine_Werte!$BE$4:$BE$146,Schweine_Werte!$BF$4:$BF$146)/SUMPRODUCT($BD$4:$BD$146,Schweine_Werte!$BE$4:$BE$146))))</f>
        <v>#DIV/0!</v>
      </c>
      <c r="AA19" s="667"/>
      <c r="AB19" s="667">
        <f>IF($B24=$A$8,SUMIF(Schweine_Werte!$AO$4:$AO$146,$C24,Schweine_Werte!$EX$4:$EX$146),IF($B24=$A$7,SUMIF(Schweine_Werte!$AO$4:$AO$146,$C24,Schweine_Werte!$DR$4:$DR$146),IF($B24=$A$6,SUMIF(Schweine_Werte!$AO$4:$AO$146,$C24,Schweine_Werte!$CL$4:$CL$146),SUMIF(Schweine_Werte!$AO$4:$AO$146,$C24,Schweine_Werte!$BF$4:$BF$146))))</f>
        <v>0</v>
      </c>
      <c r="AC19" s="667"/>
      <c r="AD19" s="667">
        <f>IF($B24=$A$8,SUMIF(Schweine_Werte!$AO$4:$AO$146,$D24,Schweine_Werte!$EX$4:$EX$146),IF($B24=$A$7,SUMIF(Schweine_Werte!$AO$4:$AO$146,$D24,Schweine_Werte!$DR$4:$DR$146),IF($B24=$A$6,SUMIF(Schweine_Werte!$AO$4:$AO$146,$D24,Schweine_Werte!$CL$4:$CL$146),SUMIF(Schweine_Werte!$AO$4:$AO$146,$D24,Schweine_Werte!$BF$4:$BF$146))))</f>
        <v>0</v>
      </c>
      <c r="AE19" s="667"/>
      <c r="AF19" s="667"/>
      <c r="AG19" s="667" t="e">
        <f>IF($B24=$A$8,SUMPRODUCT($BD$4:$BD$146,Schweine_Werte!$EW$4:$EW$146)/SUM($BD$4:$BD$146),IF($B24=$A$7,SUMPRODUCT($BD$4:$BD$146,Schweine_Werte!$DQ$4:$DQ$146)/SUM($BD$4:$BD$146),IF($B24=$A$6,SUMPRODUCT($BD$4:$BD$146,Schweine_Werte!$CK$4:$CK$146)/SUM($BD$4:$BD$146),SUMPRODUCT($BD$4:$BD$146,Schweine_Werte!$BE$4:$BE$146)/SUM($BD$4:$BD$146))))</f>
        <v>#DIV/0!</v>
      </c>
      <c r="AH19" s="667"/>
      <c r="AI19" s="667"/>
      <c r="AJ19" s="667" t="e">
        <f>IF($B24=$A$8,SUMPRODUCT($BD$4:$BD$146,Schweine_Werte!$EW$4:$EW$146,Schweine_Werte!$EY$4:$EY$146)/SUMPRODUCT($BD$4:$BD$146,Schweine_Werte!$EW$4:$EW$146),IF($B24=$A$7,SUMPRODUCT($BD$4:$BD$146,Schweine_Werte!$DQ$4:$DQ$146,Schweine_Werte!$DS$4:$DS$146)/SUMPRODUCT($BD$4:$BD$146,Schweine_Werte!$DQ$4:$DQ$146),IF($B24=$A$6,SUMPRODUCT($BD$4:$BD$146,Schweine_Werte!$CK$4:$CK$146,Schweine_Werte!$CM$4:$CM$146)/SUMPRODUCT($BD$4:$BD$146,Schweine_Werte!$CK$4:$CK$146),SUMPRODUCT($BD$4:$BD$146,Schweine_Werte!$BE$4:$BE$146,Schweine_Werte!$BG$4:$BG$146)/SUMPRODUCT($BD$4:$BD$146,Schweine_Werte!$BE$4:$BE$146))))</f>
        <v>#DIV/0!</v>
      </c>
      <c r="AK19" s="667"/>
      <c r="AL19" s="667">
        <f>IF($B24=$A$8,SUMIF(Schweine_Werte!$AO$4:$AO$146,$C24,Schweine_Werte!$EY$4:$EY$146),IF($B24=$A$7,SUMIF(Schweine_Werte!$AO$4:$AO$146,$C24,Schweine_Werte!$DS$4:$DS$146),IF($B24=$A$6,SUMIF(Schweine_Werte!$AO$4:$AO$146,$C24,Schweine_Werte!$CM$4:$CM$146),SUMIF(Schweine_Werte!$AO$4:$AO$146,$C24,Schweine_Werte!$BG$4:$BG$146))))</f>
        <v>0</v>
      </c>
      <c r="AM19" s="667"/>
      <c r="AN19" s="667">
        <f>IF($B24=$A$8,SUMIF(Schweine_Werte!$AO$4:$AO$146,$D24,Schweine_Werte!$EY$4:$EY$146),IF($B24=$A$7,SUMIF(Schweine_Werte!$AO$4:$AO$146,$D24,Schweine_Werte!$DS$4:$DS$146),IF($B24=$A$6,SUMIF(Schweine_Werte!$AO$4:$AO$146,$D24,Schweine_Werte!$CM$4:$CM$146),SUMIF(Schweine_Werte!$AO$4:$AO$146,$D24,Schweine_Werte!$BG$4:$BG$146))))</f>
        <v>0</v>
      </c>
      <c r="AO19" s="667"/>
      <c r="AR19" s="698">
        <v>23</v>
      </c>
      <c r="AS19" s="677">
        <f>IF(OR($C$12=$AR19,$D$12=$AR19),Schweine_Werte!$C19*0.5,IF(OR($C$12&gt;$AR19,$D$12&lt;$AR19),0,Schweine_Werte!$C19))</f>
        <v>0</v>
      </c>
      <c r="AT19" s="667">
        <f>IF(OR($C$24=$AR19,$D$24=$AR19),Schweine_Werte!$C19*0.5,IF(OR($C$24&gt;$AR19,$D$24&lt;$AR19),0,Schweine_Werte!$C19))</f>
        <v>0</v>
      </c>
      <c r="AU19" s="677">
        <f>IF(OR($C$36=$AR19,$D$36=$AR19),Schweine_Werte!$C19*0.5,IF(OR($C$36&gt;$AR19,$D$36&lt;$AR19),0,Schweine_Werte!$C19))</f>
        <v>0</v>
      </c>
      <c r="AV19" s="677">
        <f>IF(OR($C$48=$AR19,$D$48=$AR19),Schweine_Werte!$C19*0.5,IF(OR($C$48&gt;$AR19,$D$48&lt;$AR19),0,Schweine_Werte!$C19))</f>
        <v>0</v>
      </c>
      <c r="AW19" s="677">
        <f>IF(OR($C$60=$AR19,$D$60=$AR19),Schweine_Werte!$C19*0.5,IF(OR($C$60&gt;$AR19,$D$60&lt;$AR19),0,Schweine_Werte!$C19))</f>
        <v>0</v>
      </c>
      <c r="AX19" s="677">
        <f>IF(OR($C$12=$AR19,$D$12=$AR19),Schweine_Werte!$E19*0.5,IF(OR($C$12&gt;$AR19,$D$12&lt;$AR19),0,Schweine_Werte!$E19))</f>
        <v>0</v>
      </c>
      <c r="AY19" s="667">
        <f>IF(OR($C$24=$AR19,$D$24=$AR19),Schweine_Werte!$E19*0.5,IF(OR($C$24&gt;$AR19,$D$24&lt;$AR19),0,Schweine_Werte!$E19))</f>
        <v>0</v>
      </c>
      <c r="AZ19" s="667">
        <f>IF(OR($C$36=$AR19,$D$36=$AR19),Schweine_Werte!$E19*0.5,IF(OR($C$36&gt;$AR19,$D$36&lt;$AR19),0,Schweine_Werte!$E19))</f>
        <v>0</v>
      </c>
      <c r="BA19" s="667">
        <f>IF(OR($C$48=$AR19,$D$48=$AR19),Schweine_Werte!$E19*0.5,IF(OR($C$48&gt;$AR19,$D$48&lt;$AR19),0,Schweine_Werte!$E19))</f>
        <v>0</v>
      </c>
      <c r="BB19" s="667">
        <f>IF(OR($C$60=$AR19,$D$60=$AR19),Schweine_Werte!$E19*0.5,IF(OR($C$60&gt;$AR19,$D$60&lt;$AR19),0,Schweine_Werte!$E19))</f>
        <v>0</v>
      </c>
      <c r="BC19" s="677">
        <f>IF(OR($C$12=$AR19,$D$12=$AR19),Schweine_Werte!$G19*0.5,IF(OR($C$12&gt;$AR19,$D$12&lt;$AR19),0,Schweine_Werte!$G19))</f>
        <v>0</v>
      </c>
      <c r="BD19" s="667">
        <f>IF(OR($C$24=$AR19,$D$24=$AR19),Schweine_Werte!$G19*0.5,IF(OR($C$24&gt;$AR19,$D$24&lt;$AR19),0,Schweine_Werte!$G19))</f>
        <v>0</v>
      </c>
      <c r="BE19" s="667">
        <f>IF(OR($C$36=$AR19,$D$36=$AR19),Schweine_Werte!$G19*0.5,IF(OR($C$36&gt;$AR19,$D$36&lt;$AR19),0,Schweine_Werte!$G19))</f>
        <v>0</v>
      </c>
      <c r="BF19" s="667">
        <f>IF(OR($C$48=$AR19,$D$48=$AR19),Schweine_Werte!$G19*0.5,IF(OR($C$48&gt;$AR19,$D$48&lt;$AR19),0,Schweine_Werte!$G19))</f>
        <v>0</v>
      </c>
      <c r="BG19" s="667">
        <f>IF(OR($C$60=$AR19,$D$60=$AR19),Schweine_Werte!$G19*0.5,IF(OR($C$60&gt;$AR19,$D$60&lt;$AR19),0,Schweine_Werte!$G19))</f>
        <v>0</v>
      </c>
      <c r="BH19" s="677">
        <f>IF(OR($C$12=$AR19,$D$12=$AR19),Schweine_Werte!$I19*0.5,IF(OR($C$12&gt;$AR19,$D$12&lt;$AR19),0,Schweine_Werte!$I19))</f>
        <v>0</v>
      </c>
      <c r="BI19" s="667">
        <f>IF(OR($C$24=$AR19,$D$24=$AR19),Schweine_Werte!$I19*0.5,IF(OR($C$24&gt;$AR19,$D$24&lt;$AR19),0,Schweine_Werte!$I19))</f>
        <v>0</v>
      </c>
      <c r="BJ19" s="667">
        <f>IF(OR($C$36=$AR19,$D$36=$AR19),Schweine_Werte!$I19*0.5,IF(OR($C$36&gt;$AR19,$D$36&lt;$AR19),0,Schweine_Werte!$I19))</f>
        <v>0</v>
      </c>
      <c r="BK19" s="667">
        <f>IF(OR($C$48=$AR19,$D$48=$AR19),Schweine_Werte!$I19*0.5,IF(OR($C$48&gt;$AR19,$D$48&lt;$AR19),0,Schweine_Werte!$I19))</f>
        <v>0</v>
      </c>
      <c r="BL19" s="667">
        <f>IF(OR($C$60=$AR19,$D$60=$AR19),Schweine_Werte!$I19*0.5,IF(OR($C$60&gt;$AR19,$D$60&lt;$AR19),0,Schweine_Werte!$I19))</f>
        <v>0</v>
      </c>
      <c r="BM19" s="677"/>
      <c r="BN19" s="667"/>
      <c r="BO19" s="667"/>
      <c r="BP19" s="667"/>
      <c r="BQ19" s="667"/>
      <c r="BR19" s="677">
        <f>IF(OR($C$74=$AR19,$D$74=$AR19),Schweine_Werte!$M19*0.5,IF(OR($C$74&gt;$AR19,$D$74&lt;$AR19),0,Schweine_Werte!$M19))</f>
        <v>0</v>
      </c>
      <c r="BS19" s="677">
        <f>IF(OR($C$83=$AR19,$D$83=$AR19),Schweine_Werte!$M19*0.5,IF(OR($C$83&gt;$AR19,$D$83&lt;$AR19),0,Schweine_Werte!$M19))</f>
        <v>0</v>
      </c>
      <c r="BT19" s="667">
        <f>IF(OR($C$92=$AR19,$D$92=$AR19),Schweine_Werte!$M19*0.5,IF(OR($C$92&gt;$AR19,$D$92&lt;$AR19),0,Schweine_Werte!$M19))</f>
        <v>0</v>
      </c>
      <c r="BU19" s="667">
        <f>IF(OR($C$101=$AR19,$D$101=$AR19),Schweine_Werte!$M19*0.5,IF(OR($C$101&gt;$AR19,$D$101&lt;$AR19),0,Schweine_Werte!$M19))</f>
        <v>0</v>
      </c>
      <c r="BV19" s="667">
        <f>IF(OR($C$110=$AR19,$D$110=$AR19),Schweine_Werte!$M19*0.5,IF(OR($C$110&gt;$AR19,$D$110&lt;$AR19),0,Schweine_Werte!$M19))</f>
        <v>0</v>
      </c>
      <c r="BW19" s="667">
        <f>IF(OR(8=$AR19,$E$127=$AR19),Schweine_Werte!$M19*0.5,IF(OR(8&gt;$AR19,$E$127&lt;$AR19),0,Schweine_Werte!$M19))</f>
        <v>1.8188737966224373</v>
      </c>
      <c r="BX19" s="667">
        <f>IF(OR(8=$AR19,$E$145=$AR19),Schweine_Werte!$M19*0.5,IF(OR(8&gt;$AR19,$E$145&lt;$AR19),0,Schweine_Werte!$M19))</f>
        <v>1.8188737966224373</v>
      </c>
      <c r="BY19" s="677">
        <f>IF(OR($C$74=$AR19,$D$74=$AR19),Schweine_Werte!$O19*0.5,IF(OR($C$74&gt;$AR19,$D$74&lt;$AR19),0,Schweine_Werte!$O19))</f>
        <v>0</v>
      </c>
      <c r="BZ19" s="677">
        <f>IF(OR($C$83=$AR19,$D$83=$AR19),Schweine_Werte!$O19*0.5,IF(OR($C$83&gt;$AR19,$D$83&lt;$AR19),0,Schweine_Werte!$O19))</f>
        <v>0</v>
      </c>
      <c r="CA19" s="667">
        <f>IF(OR($C$92=$AR19,$D$92=$AR19),Schweine_Werte!$O19*0.5,IF(OR($C$92&gt;$AR19,$D$92&lt;$AR19),0,Schweine_Werte!$O19))</f>
        <v>0</v>
      </c>
      <c r="CB19" s="667">
        <f>IF(OR($C$101=$AR19,$D$101=$AR19),Schweine_Werte!$O19*0.5,IF(OR($C$101&gt;$AR19,$D$101&lt;$AR19),0,Schweine_Werte!$O19))</f>
        <v>0</v>
      </c>
      <c r="CC19" s="667">
        <f>IF(OR($C$110=$AR19,$D$110=$AR19),Schweine_Werte!$O19*0.5,IF(OR($C$110&gt;$AR19,$D$110&lt;$AR19),0,Schweine_Werte!$O19))</f>
        <v>0</v>
      </c>
    </row>
    <row r="20" spans="1:81" x14ac:dyDescent="0.2">
      <c r="B20" s="504">
        <v>950</v>
      </c>
      <c r="D20" s="667"/>
      <c r="E20" s="667" t="e">
        <f>($D24-$C24)*1000/SUM($BI$4:$BI$146)</f>
        <v>#VALUE!</v>
      </c>
      <c r="F20" s="667" t="e">
        <f>SUMPRODUCT($BI$4:$BI$146,Schweine_Werte!$T$4:$T$146)/SUM($BI$4:$BI$146)</f>
        <v>#DIV/0!</v>
      </c>
      <c r="G20" s="667" t="e">
        <f>IF($B24=$A$8,SUMPRODUCT($BI$4:$BI$146,Schweine_Werte!EZ$4:EZ$146)/SUM($BI$4:$BI$146),IF($B24=$A$7,SUMPRODUCT($BI$4:$BI$146,Schweine_Werte!DT$4:DT$146)/SUM($BI$4:$BI$146),IF($B24=$A$6,SUMPRODUCT($BI$4:$BI$146,Schweine_Werte!CN$4:CN$146)/SUM($BI$4:$BI$146),SUMPRODUCT($BI$4:$BI$146,Schweine_Werte!BH$4:BH$146)/SUM($BI$4:$BI$146))))</f>
        <v>#DIV/0!</v>
      </c>
      <c r="H20" s="667" t="e">
        <f>IF($B24=$A$8,SUMPRODUCT($BI$4:$BI$146,Schweine_Werte!FA$4:FA$146)/SUM($BI$4:$BI$146),IF($B24=$A$7,SUMPRODUCT($BI$4:$BI$146,Schweine_Werte!DU$4:DU$146)/SUM($BI$4:$BI$146),IF($B24=$A$6,SUMPRODUCT($BI$4:$BI$146,Schweine_Werte!CO$4:CO$146)/SUM($BI$4:$BI$146),SUMPRODUCT($BI$4:$BI$146,Schweine_Werte!BI$4:BI$146)/SUM($BI$4:$BI$146))))</f>
        <v>#DIV/0!</v>
      </c>
      <c r="I20" s="667" t="e">
        <f>IF($B24=$A$8,SUMPRODUCT($BI$4:$BI$146,Schweine_Werte!FB$4:FB$146)/SUM($BI$4:$BI$146),IF($B24=$A$7,SUMPRODUCT($BI$4:$BI$146,Schweine_Werte!DV$4:DV$146)/SUM($BI$4:$BI$146),IF($B24=$A$6,SUMPRODUCT($BI$4:$BI$146,Schweine_Werte!CP$4:CP$146)/SUM($BI$4:$BI$146),SUMPRODUCT($BI$4:$BI$146,Schweine_Werte!BJ$4:BJ$146)/SUM($BI$4:$BI$146))))</f>
        <v>#DIV/0!</v>
      </c>
      <c r="J20" s="667" t="e">
        <f>SUMPRODUCT($BI$4:$BI$146,Schweine_Werte!$AB$4:$AB$146)/SUM($BI$4:$BI$146)</f>
        <v>#DIV/0!</v>
      </c>
      <c r="K20" s="667" t="e">
        <f>SUMPRODUCT($BI$4:$BI$146,Schweine_Werte!$AJ$4:$AJ$146)/SUM($BI$4:$BI$146)</f>
        <v>#DIV/0!</v>
      </c>
      <c r="L20" s="667" t="e">
        <f>T20*$F20*365/1000+$J20-$K20</f>
        <v>#DIV/0!</v>
      </c>
      <c r="M20" s="667" t="e">
        <f>U20*$F20*365/1000+$J20-$K20/2</f>
        <v>#DIV/0!</v>
      </c>
      <c r="N20" s="667" t="e">
        <f>V20*$F20*365/1000+$J20</f>
        <v>#DIV/0!</v>
      </c>
      <c r="O20" s="667">
        <f>IF($C24&lt;28,SUM($BI$4:$BI$23)+IF($D24&gt;28,$BI$24*0.5,$BI$24),0)</f>
        <v>0</v>
      </c>
      <c r="P20" s="667">
        <f>IF($D24&gt;28,SUM($BI$25:$BI$146)+IF($C24&lt;28,$BI$24*0.5,$BI$24),0)</f>
        <v>0</v>
      </c>
      <c r="Q20" s="667" t="e">
        <f t="shared" si="8"/>
        <v>#DIV/0!</v>
      </c>
      <c r="R20" s="667" t="e">
        <f t="shared" si="8"/>
        <v>#DIV/0!</v>
      </c>
      <c r="S20" s="667" t="e">
        <f t="shared" si="8"/>
        <v>#DIV/0!</v>
      </c>
      <c r="T20" s="667" t="e">
        <f>+($O20*Schweine_Werte!$HT$8+$P20*Schweine_Werte!$HU$8)/SUM($O20:$P20)</f>
        <v>#DIV/0!</v>
      </c>
      <c r="U20" s="667" t="e">
        <f>+($O20*Schweine_Werte!$HV$8+$P20*Schweine_Werte!$HW$8)/SUM($O20:$P20)</f>
        <v>#DIV/0!</v>
      </c>
      <c r="V20" s="667" t="e">
        <f>+($O20*Schweine_Werte!$HX$8+$P20*Schweine_Werte!$HY$8)/SUM($O20:$P20)</f>
        <v>#DIV/0!</v>
      </c>
      <c r="W20" s="678" t="e">
        <f>($J20*0.055+T20*0.365*0.86*$F20-$K20*0.018)/L20*100</f>
        <v>#DIV/0!</v>
      </c>
      <c r="X20" s="667" t="e">
        <f>($J20*0.055+U20*0.365*0.86*$F20-$K20*0.018/2)/M20*100</f>
        <v>#DIV/0!</v>
      </c>
      <c r="Y20" s="667" t="e">
        <f>($J20*0.055+V20*0.365*0.86*$F20)/N20*100</f>
        <v>#DIV/0!</v>
      </c>
      <c r="Z20" s="667" t="e">
        <f>IF($B24=$A$8,SUMPRODUCT($BI$4:$BI$146,Schweine_Werte!$FC$4:$FC$146,Schweine_Werte!$FD$4:$FD$146)/SUMPRODUCT($BI$4:$BI$146,Schweine_Werte!$FC$4:$FC$146),IF($B24=$A$7,SUMPRODUCT($BI$4:$BI$146,Schweine_Werte!$DW$4:$DW$146,Schweine_Werte!$DX$4:$DX$146)/SUMPRODUCT($BI$4:$BI$146,Schweine_Werte!$DW$4:$DW$146),IF($B24=$A$6,SUMPRODUCT($BI$4:$BI$146,Schweine_Werte!$CQ$4:$CQ$146,Schweine_Werte!$CR$4:$CR$146)/SUMPRODUCT($BI$4:$BI$146,Schweine_Werte!$CQ$4:$CQ$146),SUMPRODUCT($BI$4:$BI$146,Schweine_Werte!$BK$4:$BK$146,Schweine_Werte!$BL$4:$BL$146)/SUMPRODUCT($BI$4:$BI$146,Schweine_Werte!$BK$4:$BK$146))))</f>
        <v>#DIV/0!</v>
      </c>
      <c r="AA20" s="667"/>
      <c r="AB20" s="667">
        <f>IF($B24=$A$8,SUMIF(Schweine_Werte!$AO$4:$AO$146,$C24,Schweine_Werte!$FD$4:$FD$146),IF($B24=$A$7,SUMIF(Schweine_Werte!$AO$4:$AO$146,$C24,Schweine_Werte!$DX$4:$DX$146),IF($B24=$A$6,SUMIF(Schweine_Werte!$AO$4:$AO$146,$C24,Schweine_Werte!$CR$4:$CR$146),SUMIF(Schweine_Werte!$AO$4:$AO$146,$C24,Schweine_Werte!$BL$4:$BL$146))))</f>
        <v>0</v>
      </c>
      <c r="AC20" s="667"/>
      <c r="AD20" s="667">
        <f>IF($B24=$A$8,SUMIF(Schweine_Werte!$AO$4:$AO$146,$D24,Schweine_Werte!$FD$4:$FD$146),IF($B24=$A$7,SUMIF(Schweine_Werte!$AO$4:$AO$146,$D24,Schweine_Werte!$DX$4:$DX$146),IF($B24=$A$6,SUMIF(Schweine_Werte!$AO$4:$AO$146,$D24,Schweine_Werte!$CR$4:$CR$146),SUMIF(Schweine_Werte!$AO$4:$AO$146,$D24,Schweine_Werte!$BL$4:$BL$146))))</f>
        <v>0</v>
      </c>
      <c r="AE20" s="667"/>
      <c r="AF20" s="667"/>
      <c r="AG20" s="667" t="e">
        <f>IF($B24=$A$8,SUMPRODUCT($BI$4:$BI$146,Schweine_Werte!$FC$4:$FC$146)/SUM($BI$4:$BI$146),IF($B24=$A$7,SUMPRODUCT($BI$4:$BI$146,Schweine_Werte!$DW$4:$DW$146)/SUM($BI$4:$BI$146),IF($B24=$A$6,SUMPRODUCT($BI$4:$BI$146,Schweine_Werte!$CQ$4:$CQ$146)/SUM($BI$4:$BI$146),SUMPRODUCT($BI$4:$BI$146,Schweine_Werte!$BK$4:$BK$146)/SUM($BI$4:$BI$146))))</f>
        <v>#DIV/0!</v>
      </c>
      <c r="AH20" s="667"/>
      <c r="AI20" s="667"/>
      <c r="AJ20" s="667" t="e">
        <f>IF($B24=$A$8,SUMPRODUCT($BI$4:$BI$146,Schweine_Werte!$FC$4:$FC$146,Schweine_Werte!$FE$4:$FE$146)/SUMPRODUCT($BI$4:$BI$146,Schweine_Werte!$FC$4:$FC$146),IF($B24=$A$7,SUMPRODUCT($BI$4:$BI$146,Schweine_Werte!$DW$4:$DW$146,Schweine_Werte!$DY$4:$DY$146)/SUMPRODUCT($BI$4:$BI$146,Schweine_Werte!$DW$4:$DW$146),IF($B24=$A$6,SUMPRODUCT($BI$4:$BI$146,Schweine_Werte!$CQ$4:$CQ$146,Schweine_Werte!$CS$4:$CS$146)/SUMPRODUCT($BI$4:$BI$146,Schweine_Werte!$CQ$4:$CQ$146),SUMPRODUCT($BI$4:$BI$146,Schweine_Werte!$BK$4:$BK$146,Schweine_Werte!$BM$4:$BM$146)/SUMPRODUCT($BI$4:$BI$146,Schweine_Werte!$BK$4:$BK$146))))</f>
        <v>#DIV/0!</v>
      </c>
      <c r="AK20" s="667"/>
      <c r="AL20" s="667">
        <f>IF($B24=$A$8,SUMIF(Schweine_Werte!$AO$4:$AO$146,$C24,Schweine_Werte!$FE$4:$FE$146),IF($B24=$A$7,SUMIF(Schweine_Werte!$AO$4:$AO$146,$C24,Schweine_Werte!$DY$4:$DY$146),IF($B24=$A$6,SUMIF(Schweine_Werte!$AO$4:$AO$146,$C24,Schweine_Werte!$CS$4:$CS$146),SUMIF(Schweine_Werte!$AO$4:$AO$146,$C24,Schweine_Werte!$BM$4:$BM$146))))</f>
        <v>0</v>
      </c>
      <c r="AM20" s="667"/>
      <c r="AN20" s="667">
        <f>IF($B24=$A$8,SUMIF(Schweine_Werte!$AO$4:$AO$146,$D24,Schweine_Werte!$FE$4:$FE$146),IF($B24=$A$7,SUMIF(Schweine_Werte!$AO$4:$AO$146,$D24,Schweine_Werte!$DY$4:$DY$146),IF($B24=$A$6,SUMIF(Schweine_Werte!$AO$4:$AO$146,$D24,Schweine_Werte!$CS$4:$CS$146),SUMIF(Schweine_Werte!$AO$4:$AO$146,$D24,Schweine_Werte!$BM$4:$BM$146))))</f>
        <v>0</v>
      </c>
      <c r="AO20" s="667"/>
      <c r="AR20" s="698">
        <v>24</v>
      </c>
      <c r="AS20" s="677">
        <f>IF(OR($C$12=$AR20,$D$12=$AR20),Schweine_Werte!$C20*0.5,IF(OR($C$12&gt;$AR20,$D$12&lt;$AR20),0,Schweine_Werte!$C20))</f>
        <v>0</v>
      </c>
      <c r="AT20" s="667">
        <f>IF(OR($C$24=$AR20,$D$24=$AR20),Schweine_Werte!$C20*0.5,IF(OR($C$24&gt;$AR20,$D$24&lt;$AR20),0,Schweine_Werte!$C20))</f>
        <v>0</v>
      </c>
      <c r="AU20" s="677">
        <f>IF(OR($C$36=$AR20,$D$36=$AR20),Schweine_Werte!$C20*0.5,IF(OR($C$36&gt;$AR20,$D$36&lt;$AR20),0,Schweine_Werte!$C20))</f>
        <v>0</v>
      </c>
      <c r="AV20" s="677">
        <f>IF(OR($C$48=$AR20,$D$48=$AR20),Schweine_Werte!$C20*0.5,IF(OR($C$48&gt;$AR20,$D$48&lt;$AR20),0,Schweine_Werte!$C20))</f>
        <v>0</v>
      </c>
      <c r="AW20" s="677">
        <f>IF(OR($C$60=$AR20,$D$60=$AR20),Schweine_Werte!$C20*0.5,IF(OR($C$60&gt;$AR20,$D$60&lt;$AR20),0,Schweine_Werte!$C20))</f>
        <v>0</v>
      </c>
      <c r="AX20" s="677">
        <f>IF(OR($C$12=$AR20,$D$12=$AR20),Schweine_Werte!$E20*0.5,IF(OR($C$12&gt;$AR20,$D$12&lt;$AR20),0,Schweine_Werte!$E20))</f>
        <v>0</v>
      </c>
      <c r="AY20" s="667">
        <f>IF(OR($C$24=$AR20,$D$24=$AR20),Schweine_Werte!$E20*0.5,IF(OR($C$24&gt;$AR20,$D$24&lt;$AR20),0,Schweine_Werte!$E20))</f>
        <v>0</v>
      </c>
      <c r="AZ20" s="667">
        <f>IF(OR($C$36=$AR20,$D$36=$AR20),Schweine_Werte!$E20*0.5,IF(OR($C$36&gt;$AR20,$D$36&lt;$AR20),0,Schweine_Werte!$E20))</f>
        <v>0</v>
      </c>
      <c r="BA20" s="667">
        <f>IF(OR($C$48=$AR20,$D$48=$AR20),Schweine_Werte!$E20*0.5,IF(OR($C$48&gt;$AR20,$D$48&lt;$AR20),0,Schweine_Werte!$E20))</f>
        <v>0</v>
      </c>
      <c r="BB20" s="667">
        <f>IF(OR($C$60=$AR20,$D$60=$AR20),Schweine_Werte!$E20*0.5,IF(OR($C$60&gt;$AR20,$D$60&lt;$AR20),0,Schweine_Werte!$E20))</f>
        <v>0</v>
      </c>
      <c r="BC20" s="677">
        <f>IF(OR($C$12=$AR20,$D$12=$AR20),Schweine_Werte!$G20*0.5,IF(OR($C$12&gt;$AR20,$D$12&lt;$AR20),0,Schweine_Werte!$G20))</f>
        <v>0</v>
      </c>
      <c r="BD20" s="667">
        <f>IF(OR($C$24=$AR20,$D$24=$AR20),Schweine_Werte!$G20*0.5,IF(OR($C$24&gt;$AR20,$D$24&lt;$AR20),0,Schweine_Werte!$G20))</f>
        <v>0</v>
      </c>
      <c r="BE20" s="667">
        <f>IF(OR($C$36=$AR20,$D$36=$AR20),Schweine_Werte!$G20*0.5,IF(OR($C$36&gt;$AR20,$D$36&lt;$AR20),0,Schweine_Werte!$G20))</f>
        <v>0</v>
      </c>
      <c r="BF20" s="667">
        <f>IF(OR($C$48=$AR20,$D$48=$AR20),Schweine_Werte!$G20*0.5,IF(OR($C$48&gt;$AR20,$D$48&lt;$AR20),0,Schweine_Werte!$G20))</f>
        <v>0</v>
      </c>
      <c r="BG20" s="667">
        <f>IF(OR($C$60=$AR20,$D$60=$AR20),Schweine_Werte!$G20*0.5,IF(OR($C$60&gt;$AR20,$D$60&lt;$AR20),0,Schweine_Werte!$G20))</f>
        <v>0</v>
      </c>
      <c r="BH20" s="677">
        <f>IF(OR($C$12=$AR20,$D$12=$AR20),Schweine_Werte!$I20*0.5,IF(OR($C$12&gt;$AR20,$D$12&lt;$AR20),0,Schweine_Werte!$I20))</f>
        <v>0</v>
      </c>
      <c r="BI20" s="667">
        <f>IF(OR($C$24=$AR20,$D$24=$AR20),Schweine_Werte!$I20*0.5,IF(OR($C$24&gt;$AR20,$D$24&lt;$AR20),0,Schweine_Werte!$I20))</f>
        <v>0</v>
      </c>
      <c r="BJ20" s="667">
        <f>IF(OR($C$36=$AR20,$D$36=$AR20),Schweine_Werte!$I20*0.5,IF(OR($C$36&gt;$AR20,$D$36&lt;$AR20),0,Schweine_Werte!$I20))</f>
        <v>0</v>
      </c>
      <c r="BK20" s="667">
        <f>IF(OR($C$48=$AR20,$D$48=$AR20),Schweine_Werte!$I20*0.5,IF(OR($C$48&gt;$AR20,$D$48&lt;$AR20),0,Schweine_Werte!$I20))</f>
        <v>0</v>
      </c>
      <c r="BL20" s="667">
        <f>IF(OR($C$60=$AR20,$D$60=$AR20),Schweine_Werte!$I20*0.5,IF(OR($C$60&gt;$AR20,$D$60&lt;$AR20),0,Schweine_Werte!$I20))</f>
        <v>0</v>
      </c>
      <c r="BM20" s="677"/>
      <c r="BN20" s="667"/>
      <c r="BO20" s="667"/>
      <c r="BP20" s="667"/>
      <c r="BQ20" s="667"/>
      <c r="BR20" s="677">
        <f>IF(OR($C$74=$AR20,$D$74=$AR20),Schweine_Werte!$M20*0.5,IF(OR($C$74&gt;$AR20,$D$74&lt;$AR20),0,Schweine_Werte!$M20))</f>
        <v>0</v>
      </c>
      <c r="BS20" s="677">
        <f>IF(OR($C$83=$AR20,$D$83=$AR20),Schweine_Werte!$M20*0.5,IF(OR($C$83&gt;$AR20,$D$83&lt;$AR20),0,Schweine_Werte!$M20))</f>
        <v>0</v>
      </c>
      <c r="BT20" s="667">
        <f>IF(OR($C$92=$AR20,$D$92=$AR20),Schweine_Werte!$M20*0.5,IF(OR($C$92&gt;$AR20,$D$92&lt;$AR20),0,Schweine_Werte!$M20))</f>
        <v>0</v>
      </c>
      <c r="BU20" s="667">
        <f>IF(OR($C$101=$AR20,$D$101=$AR20),Schweine_Werte!$M20*0.5,IF(OR($C$101&gt;$AR20,$D$101&lt;$AR20),0,Schweine_Werte!$M20))</f>
        <v>0</v>
      </c>
      <c r="BV20" s="667">
        <f>IF(OR($C$110=$AR20,$D$110=$AR20),Schweine_Werte!$M20*0.5,IF(OR($C$110&gt;$AR20,$D$110&lt;$AR20),0,Schweine_Werte!$M20))</f>
        <v>0</v>
      </c>
      <c r="BW20" s="667">
        <f>IF(OR(8=$AR20,$E$127=$AR20),Schweine_Werte!$M20*0.5,IF(OR(8&gt;$AR20,$E$127&lt;$AR20),0,Schweine_Werte!$M20))</f>
        <v>1.7752316048769723</v>
      </c>
      <c r="BX20" s="667">
        <f>IF(OR(8=$AR20,$E$145=$AR20),Schweine_Werte!$M20*0.5,IF(OR(8&gt;$AR20,$E$145&lt;$AR20),0,Schweine_Werte!$M20))</f>
        <v>1.7752316048769723</v>
      </c>
      <c r="BY20" s="677">
        <f>IF(OR($C$74=$AR20,$D$74=$AR20),Schweine_Werte!$O20*0.5,IF(OR($C$74&gt;$AR20,$D$74&lt;$AR20),0,Schweine_Werte!$O20))</f>
        <v>0</v>
      </c>
      <c r="BZ20" s="677">
        <f>IF(OR($C$83=$AR20,$D$83=$AR20),Schweine_Werte!$O20*0.5,IF(OR($C$83&gt;$AR20,$D$83&lt;$AR20),0,Schweine_Werte!$O20))</f>
        <v>0</v>
      </c>
      <c r="CA20" s="667">
        <f>IF(OR($C$92=$AR20,$D$92=$AR20),Schweine_Werte!$O20*0.5,IF(OR($C$92&gt;$AR20,$D$92&lt;$AR20),0,Schweine_Werte!$O20))</f>
        <v>0</v>
      </c>
      <c r="CB20" s="667">
        <f>IF(OR($C$101=$AR20,$D$101=$AR20),Schweine_Werte!$O20*0.5,IF(OR($C$101&gt;$AR20,$D$101&lt;$AR20),0,Schweine_Werte!$O20))</f>
        <v>0</v>
      </c>
      <c r="CC20" s="667">
        <f>IF(OR($C$110=$AR20,$D$110=$AR20),Schweine_Werte!$O20*0.5,IF(OR($C$110&gt;$AR20,$D$110&lt;$AR20),0,Schweine_Werte!$O20))</f>
        <v>0</v>
      </c>
    </row>
    <row r="21" spans="1:81" x14ac:dyDescent="0.2">
      <c r="B21" s="504"/>
      <c r="D21" s="667"/>
      <c r="E21" s="667"/>
      <c r="F21" s="667"/>
      <c r="G21" s="667"/>
      <c r="H21" s="667"/>
      <c r="I21" s="667"/>
      <c r="J21" s="667"/>
      <c r="K21" s="667"/>
      <c r="L21" s="667"/>
      <c r="M21" s="667"/>
      <c r="N21" s="667"/>
      <c r="O21" s="667"/>
      <c r="P21" s="667"/>
      <c r="Q21" s="667"/>
      <c r="R21" s="667"/>
      <c r="S21" s="667"/>
      <c r="T21" s="667"/>
      <c r="U21" s="667"/>
      <c r="V21" s="667"/>
      <c r="W21" s="678"/>
      <c r="X21" s="667"/>
      <c r="Y21" s="667"/>
      <c r="Z21" s="667"/>
      <c r="AA21" s="667"/>
      <c r="AB21" s="667"/>
      <c r="AC21" s="667"/>
      <c r="AD21" s="667"/>
      <c r="AE21" s="667"/>
      <c r="AF21" s="667"/>
      <c r="AG21" s="667"/>
      <c r="AH21" s="667"/>
      <c r="AI21" s="667"/>
      <c r="AJ21" s="667"/>
      <c r="AK21" s="667"/>
      <c r="AL21" s="667"/>
      <c r="AM21" s="667"/>
      <c r="AN21" s="667"/>
      <c r="AO21" s="667"/>
      <c r="AR21" s="698">
        <v>25</v>
      </c>
      <c r="AS21" s="677">
        <f>IF(OR($C$12=$AR21,$D$12=$AR21),Schweine_Werte!$C21*0.5,IF(OR($C$12&gt;$AR21,$D$12&lt;$AR21),0,Schweine_Werte!$C21))</f>
        <v>0</v>
      </c>
      <c r="AT21" s="667">
        <f>IF(OR($C$24=$AR21,$D$24=$AR21),Schweine_Werte!$C21*0.5,IF(OR($C$24&gt;$AR21,$D$24&lt;$AR21),0,Schweine_Werte!$C21))</f>
        <v>0</v>
      </c>
      <c r="AU21" s="677">
        <f>IF(OR($C$36=$AR21,$D$36=$AR21),Schweine_Werte!$C21*0.5,IF(OR($C$36&gt;$AR21,$D$36&lt;$AR21),0,Schweine_Werte!$C21))</f>
        <v>0</v>
      </c>
      <c r="AV21" s="677">
        <f>IF(OR($C$48=$AR21,$D$48=$AR21),Schweine_Werte!$C21*0.5,IF(OR($C$48&gt;$AR21,$D$48&lt;$AR21),0,Schweine_Werte!$C21))</f>
        <v>0</v>
      </c>
      <c r="AW21" s="677">
        <f>IF(OR($C$60=$AR21,$D$60=$AR21),Schweine_Werte!$C21*0.5,IF(OR($C$60&gt;$AR21,$D$60&lt;$AR21),0,Schweine_Werte!$C21))</f>
        <v>0</v>
      </c>
      <c r="AX21" s="677">
        <f>IF(OR($C$12=$AR21,$D$12=$AR21),Schweine_Werte!$E21*0.5,IF(OR($C$12&gt;$AR21,$D$12&lt;$AR21),0,Schweine_Werte!$E21))</f>
        <v>0</v>
      </c>
      <c r="AY21" s="667">
        <f>IF(OR($C$24=$AR21,$D$24=$AR21),Schweine_Werte!$E21*0.5,IF(OR($C$24&gt;$AR21,$D$24&lt;$AR21),0,Schweine_Werte!$E21))</f>
        <v>0</v>
      </c>
      <c r="AZ21" s="667">
        <f>IF(OR($C$36=$AR21,$D$36=$AR21),Schweine_Werte!$E21*0.5,IF(OR($C$36&gt;$AR21,$D$36&lt;$AR21),0,Schweine_Werte!$E21))</f>
        <v>0</v>
      </c>
      <c r="BA21" s="667">
        <f>IF(OR($C$48=$AR21,$D$48=$AR21),Schweine_Werte!$E21*0.5,IF(OR($C$48&gt;$AR21,$D$48&lt;$AR21),0,Schweine_Werte!$E21))</f>
        <v>0</v>
      </c>
      <c r="BB21" s="667">
        <f>IF(OR($C$60=$AR21,$D$60=$AR21),Schweine_Werte!$E21*0.5,IF(OR($C$60&gt;$AR21,$D$60&lt;$AR21),0,Schweine_Werte!$E21))</f>
        <v>0</v>
      </c>
      <c r="BC21" s="677">
        <f>IF(OR($C$12=$AR21,$D$12=$AR21),Schweine_Werte!$G21*0.5,IF(OR($C$12&gt;$AR21,$D$12&lt;$AR21),0,Schweine_Werte!$G21))</f>
        <v>0</v>
      </c>
      <c r="BD21" s="667">
        <f>IF(OR($C$24=$AR21,$D$24=$AR21),Schweine_Werte!$G21*0.5,IF(OR($C$24&gt;$AR21,$D$24&lt;$AR21),0,Schweine_Werte!$G21))</f>
        <v>0</v>
      </c>
      <c r="BE21" s="667">
        <f>IF(OR($C$36=$AR21,$D$36=$AR21),Schweine_Werte!$G21*0.5,IF(OR($C$36&gt;$AR21,$D$36&lt;$AR21),0,Schweine_Werte!$G21))</f>
        <v>0</v>
      </c>
      <c r="BF21" s="667">
        <f>IF(OR($C$48=$AR21,$D$48=$AR21),Schweine_Werte!$G21*0.5,IF(OR($C$48&gt;$AR21,$D$48&lt;$AR21),0,Schweine_Werte!$G21))</f>
        <v>0</v>
      </c>
      <c r="BG21" s="667">
        <f>IF(OR($C$60=$AR21,$D$60=$AR21),Schweine_Werte!$G21*0.5,IF(OR($C$60&gt;$AR21,$D$60&lt;$AR21),0,Schweine_Werte!$G21))</f>
        <v>0</v>
      </c>
      <c r="BH21" s="677">
        <f>IF(OR($C$12=$AR21,$D$12=$AR21),Schweine_Werte!$I21*0.5,IF(OR($C$12&gt;$AR21,$D$12&lt;$AR21),0,Schweine_Werte!$I21))</f>
        <v>0</v>
      </c>
      <c r="BI21" s="667">
        <f>IF(OR($C$24=$AR21,$D$24=$AR21),Schweine_Werte!$I21*0.5,IF(OR($C$24&gt;$AR21,$D$24&lt;$AR21),0,Schweine_Werte!$I21))</f>
        <v>0</v>
      </c>
      <c r="BJ21" s="667">
        <f>IF(OR($C$36=$AR21,$D$36=$AR21),Schweine_Werte!$I21*0.5,IF(OR($C$36&gt;$AR21,$D$36&lt;$AR21),0,Schweine_Werte!$I21))</f>
        <v>0</v>
      </c>
      <c r="BK21" s="667">
        <f>IF(OR($C$48=$AR21,$D$48=$AR21),Schweine_Werte!$I21*0.5,IF(OR($C$48&gt;$AR21,$D$48&lt;$AR21),0,Schweine_Werte!$I21))</f>
        <v>0</v>
      </c>
      <c r="BL21" s="667">
        <f>IF(OR($C$60=$AR21,$D$60=$AR21),Schweine_Werte!$I21*0.5,IF(OR($C$60&gt;$AR21,$D$60&lt;$AR21),0,Schweine_Werte!$I21))</f>
        <v>0</v>
      </c>
      <c r="BM21" s="677"/>
      <c r="BN21" s="667"/>
      <c r="BO21" s="667"/>
      <c r="BP21" s="667"/>
      <c r="BQ21" s="667"/>
      <c r="BR21" s="677">
        <f>IF(OR($C$74=$AR21,$D$74=$AR21),Schweine_Werte!$M21*0.5,IF(OR($C$74&gt;$AR21,$D$74&lt;$AR21),0,Schweine_Werte!$M21))</f>
        <v>0</v>
      </c>
      <c r="BS21" s="677">
        <f>IF(OR($C$83=$AR21,$D$83=$AR21),Schweine_Werte!$M21*0.5,IF(OR($C$83&gt;$AR21,$D$83&lt;$AR21),0,Schweine_Werte!$M21))</f>
        <v>0</v>
      </c>
      <c r="BT21" s="667">
        <f>IF(OR($C$92=$AR21,$D$92=$AR21),Schweine_Werte!$M21*0.5,IF(OR($C$92&gt;$AR21,$D$92&lt;$AR21),0,Schweine_Werte!$M21))</f>
        <v>0</v>
      </c>
      <c r="BU21" s="667">
        <f>IF(OR($C$101=$AR21,$D$101=$AR21),Schweine_Werte!$M21*0.5,IF(OR($C$101&gt;$AR21,$D$101&lt;$AR21),0,Schweine_Werte!$M21))</f>
        <v>0</v>
      </c>
      <c r="BV21" s="667">
        <f>IF(OR($C$110=$AR21,$D$110=$AR21),Schweine_Werte!$M21*0.5,IF(OR($C$110&gt;$AR21,$D$110&lt;$AR21),0,Schweine_Werte!$M21))</f>
        <v>0</v>
      </c>
      <c r="BW21" s="667">
        <f>IF(OR(8=$AR21,$E$127=$AR21),Schweine_Werte!$M21*0.5,IF(OR(8&gt;$AR21,$E$127&lt;$AR21),0,Schweine_Werte!$M21))</f>
        <v>1.7347990778335918</v>
      </c>
      <c r="BX21" s="667">
        <f>IF(OR(8=$AR21,$E$145=$AR21),Schweine_Werte!$M21*0.5,IF(OR(8&gt;$AR21,$E$145&lt;$AR21),0,Schweine_Werte!$M21))</f>
        <v>1.7347990778335918</v>
      </c>
      <c r="BY21" s="677">
        <f>IF(OR($C$74=$AR21,$D$74=$AR21),Schweine_Werte!$O21*0.5,IF(OR($C$74&gt;$AR21,$D$74&lt;$AR21),0,Schweine_Werte!$O21))</f>
        <v>0</v>
      </c>
      <c r="BZ21" s="677">
        <f>IF(OR($C$83=$AR21,$D$83=$AR21),Schweine_Werte!$O21*0.5,IF(OR($C$83&gt;$AR21,$D$83&lt;$AR21),0,Schweine_Werte!$O21))</f>
        <v>0</v>
      </c>
      <c r="CA21" s="667">
        <f>IF(OR($C$92=$AR21,$D$92=$AR21),Schweine_Werte!$O21*0.5,IF(OR($C$92&gt;$AR21,$D$92&lt;$AR21),0,Schweine_Werte!$O21))</f>
        <v>0</v>
      </c>
      <c r="CB21" s="667">
        <f>IF(OR($C$101=$AR21,$D$101=$AR21),Schweine_Werte!$O21*0.5,IF(OR($C$101&gt;$AR21,$D$101&lt;$AR21),0,Schweine_Werte!$O21))</f>
        <v>0</v>
      </c>
      <c r="CC21" s="667">
        <f>IF(OR($C$110=$AR21,$D$110=$AR21),Schweine_Werte!$O21*0.5,IF(OR($C$110&gt;$AR21,$D$110&lt;$AR21),0,Schweine_Werte!$O21))</f>
        <v>0</v>
      </c>
    </row>
    <row r="22" spans="1:81" ht="15.75" x14ac:dyDescent="0.25">
      <c r="F22" s="521"/>
      <c r="G22" s="1722" t="s">
        <v>486</v>
      </c>
      <c r="H22" s="1723"/>
      <c r="I22" s="1724"/>
      <c r="J22" s="681" t="s">
        <v>474</v>
      </c>
      <c r="K22" s="681" t="s">
        <v>487</v>
      </c>
      <c r="L22" s="1725" t="s">
        <v>488</v>
      </c>
      <c r="M22" s="1726"/>
      <c r="N22" s="1727"/>
      <c r="O22" s="1725" t="s">
        <v>489</v>
      </c>
      <c r="P22" s="1727"/>
      <c r="Q22" s="1725" t="s">
        <v>490</v>
      </c>
      <c r="R22" s="1726"/>
      <c r="S22" s="1727"/>
      <c r="T22" s="1725" t="s">
        <v>491</v>
      </c>
      <c r="U22" s="1726"/>
      <c r="V22" s="1727"/>
      <c r="W22" s="1725" t="s">
        <v>492</v>
      </c>
      <c r="X22" s="1726"/>
      <c r="Y22" s="1727"/>
      <c r="Z22" s="1728" t="s">
        <v>493</v>
      </c>
      <c r="AA22" s="1729"/>
      <c r="AB22" s="1728" t="s">
        <v>411</v>
      </c>
      <c r="AC22" s="1729"/>
      <c r="AD22" s="1728" t="s">
        <v>412</v>
      </c>
      <c r="AE22" s="1729"/>
      <c r="AF22" s="682" t="s">
        <v>494</v>
      </c>
      <c r="AG22" s="1733" t="s">
        <v>495</v>
      </c>
      <c r="AH22" s="1734"/>
      <c r="AI22" s="683" t="s">
        <v>515</v>
      </c>
      <c r="AJ22" s="1728" t="s">
        <v>493</v>
      </c>
      <c r="AK22" s="1729"/>
      <c r="AL22" s="1728" t="s">
        <v>411</v>
      </c>
      <c r="AM22" s="1729"/>
      <c r="AN22" s="1728" t="s">
        <v>412</v>
      </c>
      <c r="AO22" s="1729"/>
      <c r="AR22" s="698">
        <v>26</v>
      </c>
      <c r="AS22" s="677">
        <f>IF(OR($C$12=$AR22,$D$12=$AR22),Schweine_Werte!$C22*0.5,IF(OR($C$12&gt;$AR22,$D$12&lt;$AR22),0,Schweine_Werte!$C22))</f>
        <v>0</v>
      </c>
      <c r="AT22" s="667">
        <f>IF(OR($C$24=$AR22,$D$24=$AR22),Schweine_Werte!$C22*0.5,IF(OR($C$24&gt;$AR22,$D$24&lt;$AR22),0,Schweine_Werte!$C22))</f>
        <v>0</v>
      </c>
      <c r="AU22" s="677">
        <f>IF(OR($C$36=$AR22,$D$36=$AR22),Schweine_Werte!$C22*0.5,IF(OR($C$36&gt;$AR22,$D$36&lt;$AR22),0,Schweine_Werte!$C22))</f>
        <v>0</v>
      </c>
      <c r="AV22" s="677">
        <f>IF(OR($C$48=$AR22,$D$48=$AR22),Schweine_Werte!$C22*0.5,IF(OR($C$48&gt;$AR22,$D$48&lt;$AR22),0,Schweine_Werte!$C22))</f>
        <v>0</v>
      </c>
      <c r="AW22" s="677">
        <f>IF(OR($C$60=$AR22,$D$60=$AR22),Schweine_Werte!$C22*0.5,IF(OR($C$60&gt;$AR22,$D$60&lt;$AR22),0,Schweine_Werte!$C22))</f>
        <v>0</v>
      </c>
      <c r="AX22" s="677">
        <f>IF(OR($C$12=$AR22,$D$12=$AR22),Schweine_Werte!$E22*0.5,IF(OR($C$12&gt;$AR22,$D$12&lt;$AR22),0,Schweine_Werte!$E22))</f>
        <v>0</v>
      </c>
      <c r="AY22" s="667">
        <f>IF(OR($C$24=$AR22,$D$24=$AR22),Schweine_Werte!$E22*0.5,IF(OR($C$24&gt;$AR22,$D$24&lt;$AR22),0,Schweine_Werte!$E22))</f>
        <v>0</v>
      </c>
      <c r="AZ22" s="667">
        <f>IF(OR($C$36=$AR22,$D$36=$AR22),Schweine_Werte!$E22*0.5,IF(OR($C$36&gt;$AR22,$D$36&lt;$AR22),0,Schweine_Werte!$E22))</f>
        <v>0</v>
      </c>
      <c r="BA22" s="667">
        <f>IF(OR($C$48=$AR22,$D$48=$AR22),Schweine_Werte!$E22*0.5,IF(OR($C$48&gt;$AR22,$D$48&lt;$AR22),0,Schweine_Werte!$E22))</f>
        <v>0</v>
      </c>
      <c r="BB22" s="667">
        <f>IF(OR($C$60=$AR22,$D$60=$AR22),Schweine_Werte!$E22*0.5,IF(OR($C$60&gt;$AR22,$D$60&lt;$AR22),0,Schweine_Werte!$E22))</f>
        <v>0</v>
      </c>
      <c r="BC22" s="677">
        <f>IF(OR($C$12=$AR22,$D$12=$AR22),Schweine_Werte!$G22*0.5,IF(OR($C$12&gt;$AR22,$D$12&lt;$AR22),0,Schweine_Werte!$G22))</f>
        <v>0</v>
      </c>
      <c r="BD22" s="667">
        <f>IF(OR($C$24=$AR22,$D$24=$AR22),Schweine_Werte!$G22*0.5,IF(OR($C$24&gt;$AR22,$D$24&lt;$AR22),0,Schweine_Werte!$G22))</f>
        <v>0</v>
      </c>
      <c r="BE22" s="667">
        <f>IF(OR($C$36=$AR22,$D$36=$AR22),Schweine_Werte!$G22*0.5,IF(OR($C$36&gt;$AR22,$D$36&lt;$AR22),0,Schweine_Werte!$G22))</f>
        <v>0</v>
      </c>
      <c r="BF22" s="667">
        <f>IF(OR($C$48=$AR22,$D$48=$AR22),Schweine_Werte!$G22*0.5,IF(OR($C$48&gt;$AR22,$D$48&lt;$AR22),0,Schweine_Werte!$G22))</f>
        <v>0</v>
      </c>
      <c r="BG22" s="667">
        <f>IF(OR($C$60=$AR22,$D$60=$AR22),Schweine_Werte!$G22*0.5,IF(OR($C$60&gt;$AR22,$D$60&lt;$AR22),0,Schweine_Werte!$G22))</f>
        <v>0</v>
      </c>
      <c r="BH22" s="677">
        <f>IF(OR($C$12=$AR22,$D$12=$AR22),Schweine_Werte!$I22*0.5,IF(OR($C$12&gt;$AR22,$D$12&lt;$AR22),0,Schweine_Werte!$I22))</f>
        <v>0</v>
      </c>
      <c r="BI22" s="667">
        <f>IF(OR($C$24=$AR22,$D$24=$AR22),Schweine_Werte!$I22*0.5,IF(OR($C$24&gt;$AR22,$D$24&lt;$AR22),0,Schweine_Werte!$I22))</f>
        <v>0</v>
      </c>
      <c r="BJ22" s="667">
        <f>IF(OR($C$36=$AR22,$D$36=$AR22),Schweine_Werte!$I22*0.5,IF(OR($C$36&gt;$AR22,$D$36&lt;$AR22),0,Schweine_Werte!$I22))</f>
        <v>0</v>
      </c>
      <c r="BK22" s="667">
        <f>IF(OR($C$48=$AR22,$D$48=$AR22),Schweine_Werte!$I22*0.5,IF(OR($C$48&gt;$AR22,$D$48&lt;$AR22),0,Schweine_Werte!$I22))</f>
        <v>0</v>
      </c>
      <c r="BL22" s="667">
        <f>IF(OR($C$60=$AR22,$D$60=$AR22),Schweine_Werte!$I22*0.5,IF(OR($C$60&gt;$AR22,$D$60&lt;$AR22),0,Schweine_Werte!$I22))</f>
        <v>0</v>
      </c>
      <c r="BM22" s="677"/>
      <c r="BN22" s="667"/>
      <c r="BO22" s="667"/>
      <c r="BP22" s="667"/>
      <c r="BQ22" s="667"/>
      <c r="BR22" s="677">
        <f>IF(OR($C$74=$AR22,$D$74=$AR22),Schweine_Werte!$M22*0.5,IF(OR($C$74&gt;$AR22,$D$74&lt;$AR22),0,Schweine_Werte!$M22))</f>
        <v>0</v>
      </c>
      <c r="BS22" s="677">
        <f>IF(OR($C$83=$AR22,$D$83=$AR22),Schweine_Werte!$M22*0.5,IF(OR($C$83&gt;$AR22,$D$83&lt;$AR22),0,Schweine_Werte!$M22))</f>
        <v>0</v>
      </c>
      <c r="BT22" s="667">
        <f>IF(OR($C$92=$AR22,$D$92=$AR22),Schweine_Werte!$M22*0.5,IF(OR($C$92&gt;$AR22,$D$92&lt;$AR22),0,Schweine_Werte!$M22))</f>
        <v>0</v>
      </c>
      <c r="BU22" s="667">
        <f>IF(OR($C$101=$AR22,$D$101=$AR22),Schweine_Werte!$M22*0.5,IF(OR($C$101&gt;$AR22,$D$101&lt;$AR22),0,Schweine_Werte!$M22))</f>
        <v>0</v>
      </c>
      <c r="BV22" s="667">
        <f>IF(OR($C$110=$AR22,$D$110=$AR22),Schweine_Werte!$M22*0.5,IF(OR($C$110&gt;$AR22,$D$110&lt;$AR22),0,Schweine_Werte!$M22))</f>
        <v>0</v>
      </c>
      <c r="BW22" s="667">
        <f>IF(OR(8=$AR22,$E$127=$AR22),Schweine_Werte!$M22*0.5,IF(OR(8&gt;$AR22,$E$127&lt;$AR22),0,Schweine_Werte!$M22))</f>
        <v>1.6972841119740132</v>
      </c>
      <c r="BX22" s="667">
        <f>IF(OR(8=$AR22,$E$145=$AR22),Schweine_Werte!$M22*0.5,IF(OR(8&gt;$AR22,$E$145&lt;$AR22),0,Schweine_Werte!$M22))</f>
        <v>1.6972841119740132</v>
      </c>
      <c r="BY22" s="677">
        <f>IF(OR($C$74=$AR22,$D$74=$AR22),Schweine_Werte!$O22*0.5,IF(OR($C$74&gt;$AR22,$D$74&lt;$AR22),0,Schweine_Werte!$O22))</f>
        <v>0</v>
      </c>
      <c r="BZ22" s="677">
        <f>IF(OR($C$83=$AR22,$D$83=$AR22),Schweine_Werte!$O22*0.5,IF(OR($C$83&gt;$AR22,$D$83&lt;$AR22),0,Schweine_Werte!$O22))</f>
        <v>0</v>
      </c>
      <c r="CA22" s="667">
        <f>IF(OR($C$92=$AR22,$D$92=$AR22),Schweine_Werte!$O22*0.5,IF(OR($C$92&gt;$AR22,$D$92&lt;$AR22),0,Schweine_Werte!$O22))</f>
        <v>0</v>
      </c>
      <c r="CB22" s="667">
        <f>IF(OR($C$101=$AR22,$D$101=$AR22),Schweine_Werte!$O22*0.5,IF(OR($C$101&gt;$AR22,$D$101&lt;$AR22),0,Schweine_Werte!$O22))</f>
        <v>0</v>
      </c>
      <c r="CC22" s="667">
        <f>IF(OR($C$110=$AR22,$D$110=$AR22),Schweine_Werte!$O22*0.5,IF(OR($C$110&gt;$AR22,$D$110&lt;$AR22),0,Schweine_Werte!$O22))</f>
        <v>0</v>
      </c>
    </row>
    <row r="23" spans="1:81" ht="14.45" customHeight="1" x14ac:dyDescent="0.2">
      <c r="B23" s="684" t="s">
        <v>497</v>
      </c>
      <c r="C23" s="685" t="s">
        <v>375</v>
      </c>
      <c r="D23" s="685" t="s">
        <v>498</v>
      </c>
      <c r="E23" s="685" t="s">
        <v>377</v>
      </c>
      <c r="F23" s="686" t="s">
        <v>363</v>
      </c>
      <c r="G23" s="687" t="s">
        <v>1</v>
      </c>
      <c r="H23" s="687" t="s">
        <v>499</v>
      </c>
      <c r="I23" s="687" t="s">
        <v>500</v>
      </c>
      <c r="J23" s="688" t="s">
        <v>501</v>
      </c>
      <c r="K23" s="688" t="s">
        <v>501</v>
      </c>
      <c r="L23" s="689" t="s">
        <v>365</v>
      </c>
      <c r="M23" s="689" t="s">
        <v>502</v>
      </c>
      <c r="N23" s="689" t="s">
        <v>367</v>
      </c>
      <c r="O23" s="690" t="s">
        <v>358</v>
      </c>
      <c r="P23" s="690" t="s">
        <v>359</v>
      </c>
      <c r="Q23" s="689" t="s">
        <v>365</v>
      </c>
      <c r="R23" s="689" t="s">
        <v>366</v>
      </c>
      <c r="S23" s="689" t="s">
        <v>367</v>
      </c>
      <c r="T23" s="689" t="s">
        <v>365</v>
      </c>
      <c r="U23" s="689" t="s">
        <v>366</v>
      </c>
      <c r="V23" s="689" t="s">
        <v>367</v>
      </c>
      <c r="W23" s="688" t="s">
        <v>503</v>
      </c>
      <c r="X23" s="688" t="s">
        <v>504</v>
      </c>
      <c r="Y23" s="688" t="s">
        <v>505</v>
      </c>
      <c r="Z23" s="691" t="s">
        <v>506</v>
      </c>
      <c r="AA23" s="691" t="s">
        <v>298</v>
      </c>
      <c r="AB23" s="691" t="s">
        <v>506</v>
      </c>
      <c r="AC23" s="691" t="s">
        <v>298</v>
      </c>
      <c r="AD23" s="691" t="s">
        <v>506</v>
      </c>
      <c r="AE23" s="691" t="s">
        <v>298</v>
      </c>
      <c r="AF23" s="691" t="s">
        <v>507</v>
      </c>
      <c r="AG23" s="692" t="s">
        <v>508</v>
      </c>
      <c r="AH23" s="691" t="s">
        <v>17</v>
      </c>
      <c r="AI23" s="691"/>
      <c r="AJ23" s="691" t="s">
        <v>509</v>
      </c>
      <c r="AK23" s="691" t="s">
        <v>510</v>
      </c>
      <c r="AL23" s="691" t="s">
        <v>511</v>
      </c>
      <c r="AM23" s="691" t="s">
        <v>512</v>
      </c>
      <c r="AN23" s="691" t="s">
        <v>511</v>
      </c>
      <c r="AO23" s="691" t="s">
        <v>513</v>
      </c>
      <c r="AR23" s="698">
        <v>27</v>
      </c>
      <c r="AS23" s="677">
        <f>IF(OR($C$12=$AR23,$D$12=$AR23),Schweine_Werte!$C23*0.5,IF(OR($C$12&gt;$AR23,$D$12&lt;$AR23),0,Schweine_Werte!$C23))</f>
        <v>0</v>
      </c>
      <c r="AT23" s="667">
        <f>IF(OR($C$24=$AR23,$D$24=$AR23),Schweine_Werte!$C23*0.5,IF(OR($C$24&gt;$AR23,$D$24&lt;$AR23),0,Schweine_Werte!$C23))</f>
        <v>0</v>
      </c>
      <c r="AU23" s="677">
        <f>IF(OR($C$36=$AR23,$D$36=$AR23),Schweine_Werte!$C23*0.5,IF(OR($C$36&gt;$AR23,$D$36&lt;$AR23),0,Schweine_Werte!$C23))</f>
        <v>0</v>
      </c>
      <c r="AV23" s="677">
        <f>IF(OR($C$48=$AR23,$D$48=$AR23),Schweine_Werte!$C23*0.5,IF(OR($C$48&gt;$AR23,$D$48&lt;$AR23),0,Schweine_Werte!$C23))</f>
        <v>0</v>
      </c>
      <c r="AW23" s="677">
        <f>IF(OR($C$60=$AR23,$D$60=$AR23),Schweine_Werte!$C23*0.5,IF(OR($C$60&gt;$AR23,$D$60&lt;$AR23),0,Schweine_Werte!$C23))</f>
        <v>0</v>
      </c>
      <c r="AX23" s="677">
        <f>IF(OR($C$12=$AR23,$D$12=$AR23),Schweine_Werte!$E23*0.5,IF(OR($C$12&gt;$AR23,$D$12&lt;$AR23),0,Schweine_Werte!$E23))</f>
        <v>0</v>
      </c>
      <c r="AY23" s="667">
        <f>IF(OR($C$24=$AR23,$D$24=$AR23),Schweine_Werte!$E23*0.5,IF(OR($C$24&gt;$AR23,$D$24&lt;$AR23),0,Schweine_Werte!$E23))</f>
        <v>0</v>
      </c>
      <c r="AZ23" s="667">
        <f>IF(OR($C$36=$AR23,$D$36=$AR23),Schweine_Werte!$E23*0.5,IF(OR($C$36&gt;$AR23,$D$36&lt;$AR23),0,Schweine_Werte!$E23))</f>
        <v>0</v>
      </c>
      <c r="BA23" s="667">
        <f>IF(OR($C$48=$AR23,$D$48=$AR23),Schweine_Werte!$E23*0.5,IF(OR($C$48&gt;$AR23,$D$48&lt;$AR23),0,Schweine_Werte!$E23))</f>
        <v>0</v>
      </c>
      <c r="BB23" s="667">
        <f>IF(OR($C$60=$AR23,$D$60=$AR23),Schweine_Werte!$E23*0.5,IF(OR($C$60&gt;$AR23,$D$60&lt;$AR23),0,Schweine_Werte!$E23))</f>
        <v>0</v>
      </c>
      <c r="BC23" s="677">
        <f>IF(OR($C$12=$AR23,$D$12=$AR23),Schweine_Werte!$G23*0.5,IF(OR($C$12&gt;$AR23,$D$12&lt;$AR23),0,Schweine_Werte!$G23))</f>
        <v>0</v>
      </c>
      <c r="BD23" s="667">
        <f>IF(OR($C$24=$AR23,$D$24=$AR23),Schweine_Werte!$G23*0.5,IF(OR($C$24&gt;$AR23,$D$24&lt;$AR23),0,Schweine_Werte!$G23))</f>
        <v>0</v>
      </c>
      <c r="BE23" s="667">
        <f>IF(OR($C$36=$AR23,$D$36=$AR23),Schweine_Werte!$G23*0.5,IF(OR($C$36&gt;$AR23,$D$36&lt;$AR23),0,Schweine_Werte!$G23))</f>
        <v>0</v>
      </c>
      <c r="BF23" s="667">
        <f>IF(OR($C$48=$AR23,$D$48=$AR23),Schweine_Werte!$G23*0.5,IF(OR($C$48&gt;$AR23,$D$48&lt;$AR23),0,Schweine_Werte!$G23))</f>
        <v>0</v>
      </c>
      <c r="BG23" s="667">
        <f>IF(OR($C$60=$AR23,$D$60=$AR23),Schweine_Werte!$G23*0.5,IF(OR($C$60&gt;$AR23,$D$60&lt;$AR23),0,Schweine_Werte!$G23))</f>
        <v>0</v>
      </c>
      <c r="BH23" s="677">
        <f>IF(OR($C$12=$AR23,$D$12=$AR23),Schweine_Werte!$I23*0.5,IF(OR($C$12&gt;$AR23,$D$12&lt;$AR23),0,Schweine_Werte!$I23))</f>
        <v>0</v>
      </c>
      <c r="BI23" s="667">
        <f>IF(OR($C$24=$AR23,$D$24=$AR23),Schweine_Werte!$I23*0.5,IF(OR($C$24&gt;$AR23,$D$24&lt;$AR23),0,Schweine_Werte!$I23))</f>
        <v>0</v>
      </c>
      <c r="BJ23" s="667">
        <f>IF(OR($C$36=$AR23,$D$36=$AR23),Schweine_Werte!$I23*0.5,IF(OR($C$36&gt;$AR23,$D$36&lt;$AR23),0,Schweine_Werte!$I23))</f>
        <v>0</v>
      </c>
      <c r="BK23" s="667">
        <f>IF(OR($C$48=$AR23,$D$48=$AR23),Schweine_Werte!$I23*0.5,IF(OR($C$48&gt;$AR23,$D$48&lt;$AR23),0,Schweine_Werte!$I23))</f>
        <v>0</v>
      </c>
      <c r="BL23" s="667">
        <f>IF(OR($C$60=$AR23,$D$60=$AR23),Schweine_Werte!$I23*0.5,IF(OR($C$60&gt;$AR23,$D$60&lt;$AR23),0,Schweine_Werte!$I23))</f>
        <v>0</v>
      </c>
      <c r="BM23" s="677"/>
      <c r="BN23" s="667"/>
      <c r="BO23" s="667"/>
      <c r="BP23" s="667"/>
      <c r="BQ23" s="667"/>
      <c r="BR23" s="677">
        <f>IF(OR($C$74=$AR23,$D$74=$AR23),Schweine_Werte!$M23*0.5,IF(OR($C$74&gt;$AR23,$D$74&lt;$AR23),0,Schweine_Werte!$M23))</f>
        <v>0</v>
      </c>
      <c r="BS23" s="677">
        <f>IF(OR($C$83=$AR23,$D$83=$AR23),Schweine_Werte!$M23*0.5,IF(OR($C$83&gt;$AR23,$D$83&lt;$AR23),0,Schweine_Werte!$M23))</f>
        <v>0</v>
      </c>
      <c r="BT23" s="667">
        <f>IF(OR($C$92=$AR23,$D$92=$AR23),Schweine_Werte!$M23*0.5,IF(OR($C$92&gt;$AR23,$D$92&lt;$AR23),0,Schweine_Werte!$M23))</f>
        <v>0</v>
      </c>
      <c r="BU23" s="667">
        <f>IF(OR($C$101=$AR23,$D$101=$AR23),Schweine_Werte!$M23*0.5,IF(OR($C$101&gt;$AR23,$D$101&lt;$AR23),0,Schweine_Werte!$M23))</f>
        <v>0</v>
      </c>
      <c r="BV23" s="667">
        <f>IF(OR($C$110=$AR23,$D$110=$AR23),Schweine_Werte!$M23*0.5,IF(OR($C$110&gt;$AR23,$D$110&lt;$AR23),0,Schweine_Werte!$M23))</f>
        <v>0</v>
      </c>
      <c r="BW23" s="667">
        <f>IF(OR(8=$AR23,$E$127=$AR23),Schweine_Werte!$M23*0.5,IF(OR(8&gt;$AR23,$E$127&lt;$AR23),0,Schweine_Werte!$M23))</f>
        <v>1.6624297345718522</v>
      </c>
      <c r="BX23" s="667">
        <f>IF(OR(8=$AR23,$E$145=$AR23),Schweine_Werte!$M23*0.5,IF(OR(8&gt;$AR23,$E$145&lt;$AR23),0,Schweine_Werte!$M23))</f>
        <v>1.6624297345718522</v>
      </c>
      <c r="BY23" s="677">
        <f>IF(OR($C$74=$AR23,$D$74=$AR23),Schweine_Werte!$O23*0.5,IF(OR($C$74&gt;$AR23,$D$74&lt;$AR23),0,Schweine_Werte!$O23))</f>
        <v>0</v>
      </c>
      <c r="BZ23" s="677">
        <f>IF(OR($C$83=$AR23,$D$83=$AR23),Schweine_Werte!$O23*0.5,IF(OR($C$83&gt;$AR23,$D$83&lt;$AR23),0,Schweine_Werte!$O23))</f>
        <v>0</v>
      </c>
      <c r="CA23" s="667">
        <f>IF(OR($C$92=$AR23,$D$92=$AR23),Schweine_Werte!$O23*0.5,IF(OR($C$92&gt;$AR23,$D$92&lt;$AR23),0,Schweine_Werte!$O23))</f>
        <v>0</v>
      </c>
      <c r="CB23" s="667">
        <f>IF(OR($C$101=$AR23,$D$101=$AR23),Schweine_Werte!$O23*0.5,IF(OR($C$101&gt;$AR23,$D$101&lt;$AR23),0,Schweine_Werte!$O23))</f>
        <v>0</v>
      </c>
      <c r="CC23" s="667">
        <f>IF(OR($C$110=$AR23,$D$110=$AR23),Schweine_Werte!$O23*0.5,IF(OR($C$110&gt;$AR23,$D$110&lt;$AR23),0,Schweine_Werte!$O23))</f>
        <v>0</v>
      </c>
    </row>
    <row r="24" spans="1:81" ht="15" customHeight="1" x14ac:dyDescent="0.2">
      <c r="A24" s="520" t="s">
        <v>457</v>
      </c>
      <c r="B24" s="693" t="str">
        <f>IF('Abweichende Werte'!W6=1,A7,"")</f>
        <v/>
      </c>
      <c r="C24" s="694" t="str">
        <f>IF('Abweichende Werte'!W6=1,'Abweichende Werte'!J6,"")</f>
        <v/>
      </c>
      <c r="D24" s="694" t="str">
        <f>IF('Abweichende Werte'!W6=1,'Abweichende Werte'!M6,"")</f>
        <v/>
      </c>
      <c r="E24" s="506" t="str">
        <f>IF('Abweichende Werte'!W6=1,'Abweichende Werte'!P6,"")</f>
        <v/>
      </c>
      <c r="F24" s="695" t="e">
        <f>IF($E24&lt;=$E17,F17,IF(AND($E24&gt;$E17,$E24&lt;=$E18),F17+(F18-F17)/($E18-$E17)*($E24-$E17),IF(AND($E24&gt;$E18,$E24&lt;=$E19),F18+(F19-F18)/($E19-$E18)*($E24-$E18),IF(AND($E24&gt;$E19,$E24&lt;=$E20),F19+(F20-F19)/($E20-$E19)*($E24-$E19),IF($E24&gt;$E20,F20)))))</f>
        <v>#VALUE!</v>
      </c>
      <c r="G24" s="695" t="e">
        <f t="shared" ref="G24:N24" si="9">IF($E24&lt;=$E17,G17,IF(AND($E24&gt;$E17,$E24&lt;=$E18),G17+(G18-G17)/($E18-$E17)*($E24-$E17),IF(AND($E24&gt;$E18,$E24&lt;=$E19),G18+(G19-G18)/($E19-$E18)*($E24-$E18),IF(AND($E24&gt;$E19,$E24&lt;=$E20),G19+(G20-G19)/($E20-$E19)*($E24-$E19),IF($E24&gt;$E20,G20)))))</f>
        <v>#VALUE!</v>
      </c>
      <c r="H24" s="695" t="e">
        <f t="shared" si="9"/>
        <v>#VALUE!</v>
      </c>
      <c r="I24" s="695" t="e">
        <f t="shared" si="9"/>
        <v>#VALUE!</v>
      </c>
      <c r="J24" s="695" t="e">
        <f t="shared" si="9"/>
        <v>#VALUE!</v>
      </c>
      <c r="K24" s="695" t="e">
        <f t="shared" si="9"/>
        <v>#VALUE!</v>
      </c>
      <c r="L24" s="695" t="e">
        <f t="shared" si="9"/>
        <v>#VALUE!</v>
      </c>
      <c r="M24" s="695" t="e">
        <f t="shared" si="9"/>
        <v>#VALUE!</v>
      </c>
      <c r="N24" s="695" t="e">
        <f t="shared" si="9"/>
        <v>#VALUE!</v>
      </c>
      <c r="O24" s="696">
        <v>5.5</v>
      </c>
      <c r="P24" s="696">
        <v>1.8</v>
      </c>
      <c r="Q24" s="695" t="e">
        <f t="shared" ref="Q24:Z24" si="10">IF($E24&lt;=$E17,Q17,IF(AND($E24&gt;$E17,$E24&lt;=$E18),Q17+(Q18-Q17)/($E18-$E17)*($E24-$E17),IF(AND($E24&gt;$E18,$E24&lt;=$E19),Q18+(Q19-Q18)/($E19-$E18)*($E24-$E18),IF(AND($E24&gt;$E19,$E24&lt;=$E20),Q19+(Q20-Q19)/($E20-$E19)*($E24-$E19),IF($E24&gt;$E20,Q20)))))</f>
        <v>#VALUE!</v>
      </c>
      <c r="R24" s="695" t="e">
        <f t="shared" si="10"/>
        <v>#VALUE!</v>
      </c>
      <c r="S24" s="695" t="e">
        <f t="shared" si="10"/>
        <v>#VALUE!</v>
      </c>
      <c r="T24" s="695" t="e">
        <f t="shared" si="10"/>
        <v>#VALUE!</v>
      </c>
      <c r="U24" s="695" t="e">
        <f t="shared" si="10"/>
        <v>#VALUE!</v>
      </c>
      <c r="V24" s="695" t="e">
        <f t="shared" si="10"/>
        <v>#VALUE!</v>
      </c>
      <c r="W24" s="695" t="e">
        <f>IF($E24&lt;=$E17,W17,IF(AND($E24&gt;$E17,$E24&lt;=$E18),W17+(W18-W17)/($E18-$E17)*($E24-$E17),IF(AND($E24&gt;$E18,$E24&lt;=$E19),W18+(W19-W18)/($E19-$E18)*($E24-$E18),IF(AND($E24&gt;$E19,$E24&lt;=$E20),W19+(W20-W19)/($E20-$E19)*($E24-$E19),IF($E24&gt;$E20,W20)))))</f>
        <v>#VALUE!</v>
      </c>
      <c r="X24" s="695" t="e">
        <f t="shared" si="10"/>
        <v>#VALUE!</v>
      </c>
      <c r="Y24" s="695" t="e">
        <f t="shared" si="10"/>
        <v>#VALUE!</v>
      </c>
      <c r="Z24" s="695" t="e">
        <f t="shared" si="10"/>
        <v>#VALUE!</v>
      </c>
      <c r="AA24" s="697" t="e">
        <f>+Z24*6.25</f>
        <v>#VALUE!</v>
      </c>
      <c r="AB24" s="695" t="e">
        <f t="shared" ref="AB24" si="11">IF($E24&lt;=$E17,AB17,IF(AND($E24&gt;$E17,$E24&lt;=$E18),AB17+(AB18-AB17)/($E18-$E17)*($E24-$E17),IF(AND($E24&gt;$E18,$E24&lt;=$E19),AB18+(AB19-AB18)/($E19-$E18)*($E24-$E18),IF(AND($E24&gt;$E19,$E24&lt;=$E20),AB19+(AB20-AB19)/($E20-$E19)*($E24-$E19),IF($E24&gt;$E20,AB20)))))</f>
        <v>#VALUE!</v>
      </c>
      <c r="AC24" s="697" t="e">
        <f>+AB24*6.25</f>
        <v>#VALUE!</v>
      </c>
      <c r="AD24" s="695" t="e">
        <f t="shared" ref="AD24" si="12">IF($E24&lt;=$E17,AD17,IF(AND($E24&gt;$E17,$E24&lt;=$E18),AD17+(AD18-AD17)/($E18-$E17)*($E24-$E17),IF(AND($E24&gt;$E18,$E24&lt;=$E19),AD18+(AD19-AD18)/($E19-$E18)*($E24-$E18),IF(AND($E24&gt;$E19,$E24&lt;=$E20),AD19+(AD20-AD19)/($E20-$E19)*($E24-$E19),IF($E24&gt;$E20,AD20)))))</f>
        <v>#VALUE!</v>
      </c>
      <c r="AE24" s="697" t="e">
        <f>+AD24*6.25</f>
        <v>#VALUE!</v>
      </c>
      <c r="AF24" s="697" t="e">
        <f>365/((D24-C24)/E24*1000)</f>
        <v>#VALUE!</v>
      </c>
      <c r="AG24" s="695" t="e">
        <f>IF($E24&lt;=$E17,AG17,IF(AND($E24&gt;$E17,$E24&lt;=$E18),AG17+(AG18-AG17)/($E18-$E17)*($E24-$E17),IF(AND($E24&gt;$E18,$E24&lt;=$E19),AG18+(AG19-AG18)/($E19-$E18)*($E24-$E18),IF(AND($E24&gt;$E19,$E24&lt;=$E20),AG19+(AG20-AG19)/($E20-$E19)*($E24-$E19),IF($E24&gt;$E20,AG20)))))</f>
        <v>#VALUE!</v>
      </c>
      <c r="AH24" s="697" t="e">
        <f>+AG24/AF24</f>
        <v>#VALUE!</v>
      </c>
      <c r="AI24" s="697" t="e">
        <f>+CONCATENATE(ROUND(AH24/(D24-C24),1)," : 1")</f>
        <v>#VALUE!</v>
      </c>
      <c r="AJ24" s="695" t="e">
        <f t="shared" ref="AJ24" si="13">IF($E24&lt;=$E17,AJ17,IF(AND($E24&gt;$E17,$E24&lt;=$E18),AJ17+(AJ18-AJ17)/($E18-$E17)*($E24-$E17),IF(AND($E24&gt;$E18,$E24&lt;=$E19),AJ18+(AJ19-AJ18)/($E19-$E18)*($E24-$E18),IF(AND($E24&gt;$E19,$E24&lt;=$E20),AJ19+(AJ20-AJ19)/($E20-$E19)*($E24-$E19),IF($E24&gt;$E20,AJ20)))))</f>
        <v>#VALUE!</v>
      </c>
      <c r="AK24" s="697" t="e">
        <f>+AJ24/2.291</f>
        <v>#VALUE!</v>
      </c>
      <c r="AL24" s="695" t="e">
        <f t="shared" ref="AL24" si="14">IF($E24&lt;=$E17,AL17,IF(AND($E24&gt;$E17,$E24&lt;=$E18),AL17+(AL18-AL17)/($E18-$E17)*($E24-$E17),IF(AND($E24&gt;$E18,$E24&lt;=$E19),AL18+(AL19-AL18)/($E19-$E18)*($E24-$E18),IF(AND($E24&gt;$E19,$E24&lt;=$E20),AL19+(AL20-AL19)/($E20-$E19)*($E24-$E19),IF($E24&gt;$E20,AL20)))))</f>
        <v>#VALUE!</v>
      </c>
      <c r="AM24" s="697" t="e">
        <f>+AL24/2.291</f>
        <v>#VALUE!</v>
      </c>
      <c r="AN24" s="695" t="e">
        <f t="shared" ref="AN24" si="15">IF($E24&lt;=$E17,AN17,IF(AND($E24&gt;$E17,$E24&lt;=$E18),AN17+(AN18-AN17)/($E18-$E17)*($E24-$E17),IF(AND($E24&gt;$E18,$E24&lt;=$E19),AN18+(AN19-AN18)/($E19-$E18)*($E24-$E18),IF(AND($E24&gt;$E19,$E24&lt;=$E20),AN19+(AN20-AN19)/($E20-$E19)*($E24-$E19),IF($E24&gt;$E20,AN20)))))</f>
        <v>#VALUE!</v>
      </c>
      <c r="AO24" s="697" t="e">
        <f>+AN24/2.291</f>
        <v>#VALUE!</v>
      </c>
      <c r="AR24" s="698">
        <v>28</v>
      </c>
      <c r="AS24" s="677">
        <f>IF(OR($C$12=$AR24,$D$12=$AR24),Schweine_Werte!$C24*0.5,IF(OR($C$12&gt;$AR24,$D$12&lt;$AR24),0,Schweine_Werte!$C24))</f>
        <v>0</v>
      </c>
      <c r="AT24" s="667">
        <f>IF(OR($C$24=$AR24,$D$24=$AR24),Schweine_Werte!$C24*0.5,IF(OR($C$24&gt;$AR24,$D$24&lt;$AR24),0,Schweine_Werte!$C24))</f>
        <v>0</v>
      </c>
      <c r="AU24" s="677">
        <f>IF(OR($C$36=$AR24,$D$36=$AR24),Schweine_Werte!$C24*0.5,IF(OR($C$36&gt;$AR24,$D$36&lt;$AR24),0,Schweine_Werte!$C24))</f>
        <v>0</v>
      </c>
      <c r="AV24" s="677">
        <f>IF(OR($C$48=$AR24,$D$48=$AR24),Schweine_Werte!$C24*0.5,IF(OR($C$48&gt;$AR24,$D$48&lt;$AR24),0,Schweine_Werte!$C24))</f>
        <v>0</v>
      </c>
      <c r="AW24" s="677">
        <f>IF(OR($C$60=$AR24,$D$60=$AR24),Schweine_Werte!$C24*0.5,IF(OR($C$60&gt;$AR24,$D$60&lt;$AR24),0,Schweine_Werte!$C24))</f>
        <v>0</v>
      </c>
      <c r="AX24" s="677">
        <f>IF(OR($C$12=$AR24,$D$12=$AR24),Schweine_Werte!$E24*0.5,IF(OR($C$12&gt;$AR24,$D$12&lt;$AR24),0,Schweine_Werte!$E24))</f>
        <v>0</v>
      </c>
      <c r="AY24" s="667">
        <f>IF(OR($C$24=$AR24,$D$24=$AR24),Schweine_Werte!$E24*0.5,IF(OR($C$24&gt;$AR24,$D$24&lt;$AR24),0,Schweine_Werte!$E24))</f>
        <v>0</v>
      </c>
      <c r="AZ24" s="667">
        <f>IF(OR($C$36=$AR24,$D$36=$AR24),Schweine_Werte!$E24*0.5,IF(OR($C$36&gt;$AR24,$D$36&lt;$AR24),0,Schweine_Werte!$E24))</f>
        <v>0</v>
      </c>
      <c r="BA24" s="667">
        <f>IF(OR($C$48=$AR24,$D$48=$AR24),Schweine_Werte!$E24*0.5,IF(OR($C$48&gt;$AR24,$D$48&lt;$AR24),0,Schweine_Werte!$E24))</f>
        <v>0</v>
      </c>
      <c r="BB24" s="667">
        <f>IF(OR($C$60=$AR24,$D$60=$AR24),Schweine_Werte!$E24*0.5,IF(OR($C$60&gt;$AR24,$D$60&lt;$AR24),0,Schweine_Werte!$E24))</f>
        <v>0</v>
      </c>
      <c r="BC24" s="677">
        <f>IF(OR($C$12=$AR24,$D$12=$AR24),Schweine_Werte!$G24*0.5,IF(OR($C$12&gt;$AR24,$D$12&lt;$AR24),0,Schweine_Werte!$G24))</f>
        <v>0</v>
      </c>
      <c r="BD24" s="667">
        <f>IF(OR($C$24=$AR24,$D$24=$AR24),Schweine_Werte!$G24*0.5,IF(OR($C$24&gt;$AR24,$D$24&lt;$AR24),0,Schweine_Werte!$G24))</f>
        <v>0</v>
      </c>
      <c r="BE24" s="667">
        <f>IF(OR($C$36=$AR24,$D$36=$AR24),Schweine_Werte!$G24*0.5,IF(OR($C$36&gt;$AR24,$D$36&lt;$AR24),0,Schweine_Werte!$G24))</f>
        <v>0</v>
      </c>
      <c r="BF24" s="667">
        <f>IF(OR($C$48=$AR24,$D$48=$AR24),Schweine_Werte!$G24*0.5,IF(OR($C$48&gt;$AR24,$D$48&lt;$AR24),0,Schweine_Werte!$G24))</f>
        <v>0</v>
      </c>
      <c r="BG24" s="667">
        <f>IF(OR($C$60=$AR24,$D$60=$AR24),Schweine_Werte!$G24*0.5,IF(OR($C$60&gt;$AR24,$D$60&lt;$AR24),0,Schweine_Werte!$G24))</f>
        <v>0</v>
      </c>
      <c r="BH24" s="677">
        <f>IF(OR($C$12=$AR24,$D$12=$AR24),Schweine_Werte!$I24*0.5,IF(OR($C$12&gt;$AR24,$D$12&lt;$AR24),0,Schweine_Werte!$I24))</f>
        <v>0</v>
      </c>
      <c r="BI24" s="667">
        <f>IF(OR($C$24=$AR24,$D$24=$AR24),Schweine_Werte!$I24*0.5,IF(OR($C$24&gt;$AR24,$D$24&lt;$AR24),0,Schweine_Werte!$I24))</f>
        <v>0</v>
      </c>
      <c r="BJ24" s="667">
        <f>IF(OR($C$36=$AR24,$D$36=$AR24),Schweine_Werte!$I24*0.5,IF(OR($C$36&gt;$AR24,$D$36&lt;$AR24),0,Schweine_Werte!$I24))</f>
        <v>0</v>
      </c>
      <c r="BK24" s="667">
        <f>IF(OR($C$48=$AR24,$D$48=$AR24),Schweine_Werte!$I24*0.5,IF(OR($C$48&gt;$AR24,$D$48&lt;$AR24),0,Schweine_Werte!$I24))</f>
        <v>0</v>
      </c>
      <c r="BL24" s="667">
        <f>IF(OR($C$60=$AR24,$D$60=$AR24),Schweine_Werte!$I24*0.5,IF(OR($C$60&gt;$AR24,$D$60&lt;$AR24),0,Schweine_Werte!$I24))</f>
        <v>0</v>
      </c>
      <c r="BM24" s="677"/>
      <c r="BN24" s="667"/>
      <c r="BO24" s="667"/>
      <c r="BP24" s="667"/>
      <c r="BQ24" s="667"/>
      <c r="BR24" s="677">
        <f>IF(OR($C$74=$AR24,$D$74=$AR24),Schweine_Werte!$M24*0.5,IF(OR($C$74&gt;$AR24,$D$74&lt;$AR24),0,Schweine_Werte!$M24))</f>
        <v>0</v>
      </c>
      <c r="BS24" s="677">
        <f>IF(OR($C$83=$AR24,$D$83=$AR24),Schweine_Werte!$M24*0.5,IF(OR($C$83&gt;$AR24,$D$83&lt;$AR24),0,Schweine_Werte!$M24))</f>
        <v>0</v>
      </c>
      <c r="BT24" s="667">
        <f>IF(OR($C$92=$AR24,$D$92=$AR24),Schweine_Werte!$M24*0.5,IF(OR($C$92&gt;$AR24,$D$92&lt;$AR24),0,Schweine_Werte!$M24))</f>
        <v>0</v>
      </c>
      <c r="BU24" s="667">
        <f>IF(OR($C$101=$AR24,$D$101=$AR24),Schweine_Werte!$M24*0.5,IF(OR($C$101&gt;$AR24,$D$101&lt;$AR24),0,Schweine_Werte!$M24))</f>
        <v>0</v>
      </c>
      <c r="BV24" s="667">
        <f>IF(OR($C$110=$AR24,$D$110=$AR24),Schweine_Werte!$M24*0.5,IF(OR($C$110&gt;$AR24,$D$110&lt;$AR24),0,Schweine_Werte!$M24))</f>
        <v>0</v>
      </c>
      <c r="BW24" s="667">
        <f>IF(OR(8=$AR24,$E$127=$AR24),Schweine_Werte!$M24*0.5,IF(OR(8&gt;$AR24,$E$127&lt;$AR24),0,Schweine_Werte!$M24))</f>
        <v>1.6300090047913274</v>
      </c>
      <c r="BX24" s="667">
        <f>IF(OR(8=$AR24,$E$145=$AR24),Schweine_Werte!$M24*0.5,IF(OR(8&gt;$AR24,$E$145&lt;$AR24),0,Schweine_Werte!$M24))</f>
        <v>1.6300090047913274</v>
      </c>
      <c r="BY24" s="677">
        <f>IF(OR($C$74=$AR24,$D$74=$AR24),Schweine_Werte!$O24*0.5,IF(OR($C$74&gt;$AR24,$D$74&lt;$AR24),0,Schweine_Werte!$O24))</f>
        <v>0</v>
      </c>
      <c r="BZ24" s="677">
        <f>IF(OR($C$83=$AR24,$D$83=$AR24),Schweine_Werte!$O24*0.5,IF(OR($C$83&gt;$AR24,$D$83&lt;$AR24),0,Schweine_Werte!$O24))</f>
        <v>0</v>
      </c>
      <c r="CA24" s="667">
        <f>IF(OR($C$92=$AR24,$D$92=$AR24),Schweine_Werte!$O24*0.5,IF(OR($C$92&gt;$AR24,$D$92&lt;$AR24),0,Schweine_Werte!$O24))</f>
        <v>0</v>
      </c>
      <c r="CB24" s="667">
        <f>IF(OR($C$101=$AR24,$D$101=$AR24),Schweine_Werte!$O24*0.5,IF(OR($C$101&gt;$AR24,$D$101&lt;$AR24),0,Schweine_Werte!$O24))</f>
        <v>0</v>
      </c>
      <c r="CC24" s="667">
        <f>IF(OR($C$110=$AR24,$D$110=$AR24),Schweine_Werte!$O24*0.5,IF(OR($C$110&gt;$AR24,$D$110&lt;$AR24),0,Schweine_Werte!$O24))</f>
        <v>0</v>
      </c>
    </row>
    <row r="25" spans="1:81" x14ac:dyDescent="0.2">
      <c r="AR25" s="698">
        <v>29</v>
      </c>
      <c r="AS25" s="677">
        <f>IF(OR($C$12=$AR25,$D$12=$AR25),Schweine_Werte!$C25*0.5,IF(OR($C$12&gt;$AR25,$D$12&lt;$AR25),0,Schweine_Werte!$C25))</f>
        <v>0</v>
      </c>
      <c r="AT25" s="667">
        <f>IF(OR($C$24=$AR25,$D$24=$AR25),Schweine_Werte!$C25*0.5,IF(OR($C$24&gt;$AR25,$D$24&lt;$AR25),0,Schweine_Werte!$C25))</f>
        <v>0</v>
      </c>
      <c r="AU25" s="677">
        <f>IF(OR($C$36=$AR25,$D$36=$AR25),Schweine_Werte!$C25*0.5,IF(OR($C$36&gt;$AR25,$D$36&lt;$AR25),0,Schweine_Werte!$C25))</f>
        <v>0</v>
      </c>
      <c r="AV25" s="677">
        <f>IF(OR($C$48=$AR25,$D$48=$AR25),Schweine_Werte!$C25*0.5,IF(OR($C$48&gt;$AR25,$D$48&lt;$AR25),0,Schweine_Werte!$C25))</f>
        <v>0</v>
      </c>
      <c r="AW25" s="677">
        <f>IF(OR($C$60=$AR25,$D$60=$AR25),Schweine_Werte!$C25*0.5,IF(OR($C$60&gt;$AR25,$D$60&lt;$AR25),0,Schweine_Werte!$C25))</f>
        <v>0</v>
      </c>
      <c r="AX25" s="677">
        <f>IF(OR($C$12=$AR25,$D$12=$AR25),Schweine_Werte!$E25*0.5,IF(OR($C$12&gt;$AR25,$D$12&lt;$AR25),0,Schweine_Werte!$E25))</f>
        <v>0</v>
      </c>
      <c r="AY25" s="667">
        <f>IF(OR($C$24=$AR25,$D$24=$AR25),Schweine_Werte!$E25*0.5,IF(OR($C$24&gt;$AR25,$D$24&lt;$AR25),0,Schweine_Werte!$E25))</f>
        <v>0</v>
      </c>
      <c r="AZ25" s="667">
        <f>IF(OR($C$36=$AR25,$D$36=$AR25),Schweine_Werte!$E25*0.5,IF(OR($C$36&gt;$AR25,$D$36&lt;$AR25),0,Schweine_Werte!$E25))</f>
        <v>0</v>
      </c>
      <c r="BA25" s="667">
        <f>IF(OR($C$48=$AR25,$D$48=$AR25),Schweine_Werte!$E25*0.5,IF(OR($C$48&gt;$AR25,$D$48&lt;$AR25),0,Schweine_Werte!$E25))</f>
        <v>0</v>
      </c>
      <c r="BB25" s="667">
        <f>IF(OR($C$60=$AR25,$D$60=$AR25),Schweine_Werte!$E25*0.5,IF(OR($C$60&gt;$AR25,$D$60&lt;$AR25),0,Schweine_Werte!$E25))</f>
        <v>0</v>
      </c>
      <c r="BC25" s="677">
        <f>IF(OR($C$12=$AR25,$D$12=$AR25),Schweine_Werte!$G25*0.5,IF(OR($C$12&gt;$AR25,$D$12&lt;$AR25),0,Schweine_Werte!$G25))</f>
        <v>0</v>
      </c>
      <c r="BD25" s="667">
        <f>IF(OR($C$24=$AR25,$D$24=$AR25),Schweine_Werte!$G25*0.5,IF(OR($C$24&gt;$AR25,$D$24&lt;$AR25),0,Schweine_Werte!$G25))</f>
        <v>0</v>
      </c>
      <c r="BE25" s="667">
        <f>IF(OR($C$36=$AR25,$D$36=$AR25),Schweine_Werte!$G25*0.5,IF(OR($C$36&gt;$AR25,$D$36&lt;$AR25),0,Schweine_Werte!$G25))</f>
        <v>0</v>
      </c>
      <c r="BF25" s="667">
        <f>IF(OR($C$48=$AR25,$D$48=$AR25),Schweine_Werte!$G25*0.5,IF(OR($C$48&gt;$AR25,$D$48&lt;$AR25),0,Schweine_Werte!$G25))</f>
        <v>0</v>
      </c>
      <c r="BG25" s="667">
        <f>IF(OR($C$60=$AR25,$D$60=$AR25),Schweine_Werte!$G25*0.5,IF(OR($C$60&gt;$AR25,$D$60&lt;$AR25),0,Schweine_Werte!$G25))</f>
        <v>0</v>
      </c>
      <c r="BH25" s="677">
        <f>IF(OR($C$12=$AR25,$D$12=$AR25),Schweine_Werte!$I25*0.5,IF(OR($C$12&gt;$AR25,$D$12&lt;$AR25),0,Schweine_Werte!$I25))</f>
        <v>0</v>
      </c>
      <c r="BI25" s="667">
        <f>IF(OR($C$24=$AR25,$D$24=$AR25),Schweine_Werte!$I25*0.5,IF(OR($C$24&gt;$AR25,$D$24&lt;$AR25),0,Schweine_Werte!$I25))</f>
        <v>0</v>
      </c>
      <c r="BJ25" s="667">
        <f>IF(OR($C$36=$AR25,$D$36=$AR25),Schweine_Werte!$I25*0.5,IF(OR($C$36&gt;$AR25,$D$36&lt;$AR25),0,Schweine_Werte!$I25))</f>
        <v>0</v>
      </c>
      <c r="BK25" s="667">
        <f>IF(OR($C$48=$AR25,$D$48=$AR25),Schweine_Werte!$I25*0.5,IF(OR($C$48&gt;$AR25,$D$48&lt;$AR25),0,Schweine_Werte!$I25))</f>
        <v>0</v>
      </c>
      <c r="BL25" s="667">
        <f>IF(OR($C$60=$AR25,$D$60=$AR25),Schweine_Werte!$I25*0.5,IF(OR($C$60&gt;$AR25,$D$60&lt;$AR25),0,Schweine_Werte!$I25))</f>
        <v>0</v>
      </c>
      <c r="BM25" s="677"/>
      <c r="BN25" s="667"/>
      <c r="BO25" s="667"/>
      <c r="BP25" s="667"/>
      <c r="BQ25" s="667"/>
      <c r="BR25" s="677">
        <f>IF(OR($C$74=$AR25,$D$74=$AR25),Schweine_Werte!$M25*0.5,IF(OR($C$74&gt;$AR25,$D$74&lt;$AR25),0,Schweine_Werte!$M25))</f>
        <v>0</v>
      </c>
      <c r="BS25" s="677">
        <f>IF(OR($C$83=$AR25,$D$83=$AR25),Schweine_Werte!$M25*0.5,IF(OR($C$83&gt;$AR25,$D$83&lt;$AR25),0,Schweine_Werte!$M25))</f>
        <v>0</v>
      </c>
      <c r="BT25" s="667">
        <f>IF(OR($C$92=$AR25,$D$92=$AR25),Schweine_Werte!$M25*0.5,IF(OR($C$92&gt;$AR25,$D$92&lt;$AR25),0,Schweine_Werte!$M25))</f>
        <v>0</v>
      </c>
      <c r="BU25" s="667">
        <f>IF(OR($C$101=$AR25,$D$101=$AR25),Schweine_Werte!$M25*0.5,IF(OR($C$101&gt;$AR25,$D$101&lt;$AR25),0,Schweine_Werte!$M25))</f>
        <v>0</v>
      </c>
      <c r="BV25" s="667">
        <f>IF(OR($C$110=$AR25,$D$110=$AR25),Schweine_Werte!$M25*0.5,IF(OR($C$110&gt;$AR25,$D$110&lt;$AR25),0,Schweine_Werte!$M25))</f>
        <v>0</v>
      </c>
      <c r="BW25" s="667">
        <f>IF(OR(8=$AR25,$E$127=$AR25),Schweine_Werte!$M25*0.5,IF(OR(8&gt;$AR25,$E$127&lt;$AR25),0,Schweine_Werte!$M25))</f>
        <v>1.5964550424733612</v>
      </c>
      <c r="BX25" s="667">
        <f>IF(OR(8=$AR25,$E$145=$AR25),Schweine_Werte!$M25*0.5,IF(OR(8&gt;$AR25,$E$145&lt;$AR25),0,Schweine_Werte!$M25))</f>
        <v>1.5964550424733612</v>
      </c>
      <c r="BY25" s="677">
        <f>IF(OR($C$74=$AR25,$D$74=$AR25),Schweine_Werte!$O25*0.5,IF(OR($C$74&gt;$AR25,$D$74&lt;$AR25),0,Schweine_Werte!$O25))</f>
        <v>0</v>
      </c>
      <c r="BZ25" s="677">
        <f>IF(OR($C$83=$AR25,$D$83=$AR25),Schweine_Werte!$O25*0.5,IF(OR($C$83&gt;$AR25,$D$83&lt;$AR25),0,Schweine_Werte!$O25))</f>
        <v>0</v>
      </c>
      <c r="CA25" s="667">
        <f>IF(OR($C$92=$AR25,$D$92=$AR25),Schweine_Werte!$O25*0.5,IF(OR($C$92&gt;$AR25,$D$92&lt;$AR25),0,Schweine_Werte!$O25))</f>
        <v>0</v>
      </c>
      <c r="CB25" s="667">
        <f>IF(OR($C$101=$AR25,$D$101=$AR25),Schweine_Werte!$O25*0.5,IF(OR($C$101&gt;$AR25,$D$101&lt;$AR25),0,Schweine_Werte!$O25))</f>
        <v>0</v>
      </c>
      <c r="CC25" s="667">
        <f>IF(OR($C$110=$AR25,$D$110=$AR25),Schweine_Werte!$O25*0.5,IF(OR($C$110&gt;$AR25,$D$110&lt;$AR25),0,Schweine_Werte!$O25))</f>
        <v>0</v>
      </c>
    </row>
    <row r="26" spans="1:81" ht="18.75" x14ac:dyDescent="0.3">
      <c r="H26" s="666"/>
      <c r="I26" s="666"/>
      <c r="L26" s="667"/>
      <c r="W26" s="1735" t="s">
        <v>435</v>
      </c>
      <c r="X26" s="1735"/>
      <c r="Y26" s="1735"/>
      <c r="AR26" s="698">
        <v>30</v>
      </c>
      <c r="AS26" s="677">
        <f>IF(OR($C$12=$AR26,$D$12=$AR26),Schweine_Werte!$C26*0.5,IF(OR($C$12&gt;$AR26,$D$12&lt;$AR26),0,Schweine_Werte!$C26))</f>
        <v>0</v>
      </c>
      <c r="AT26" s="667">
        <f>IF(OR($C$24=$AR26,$D$24=$AR26),Schweine_Werte!$C26*0.5,IF(OR($C$24&gt;$AR26,$D$24&lt;$AR26),0,Schweine_Werte!$C26))</f>
        <v>0</v>
      </c>
      <c r="AU26" s="677">
        <f>IF(OR($C$36=$AR26,$D$36=$AR26),Schweine_Werte!$C26*0.5,IF(OR($C$36&gt;$AR26,$D$36&lt;$AR26),0,Schweine_Werte!$C26))</f>
        <v>0</v>
      </c>
      <c r="AV26" s="677">
        <f>IF(OR($C$48=$AR26,$D$48=$AR26),Schweine_Werte!$C26*0.5,IF(OR($C$48&gt;$AR26,$D$48&lt;$AR26),0,Schweine_Werte!$C26))</f>
        <v>0</v>
      </c>
      <c r="AW26" s="677">
        <f>IF(OR($C$60=$AR26,$D$60=$AR26),Schweine_Werte!$C26*0.5,IF(OR($C$60&gt;$AR26,$D$60&lt;$AR26),0,Schweine_Werte!$C26))</f>
        <v>0</v>
      </c>
      <c r="AX26" s="677">
        <f>IF(OR($C$12=$AR26,$D$12=$AR26),Schweine_Werte!$E26*0.5,IF(OR($C$12&gt;$AR26,$D$12&lt;$AR26),0,Schweine_Werte!$E26))</f>
        <v>0</v>
      </c>
      <c r="AY26" s="667">
        <f>IF(OR($C$24=$AR26,$D$24=$AR26),Schweine_Werte!$E26*0.5,IF(OR($C$24&gt;$AR26,$D$24&lt;$AR26),0,Schweine_Werte!$E26))</f>
        <v>0</v>
      </c>
      <c r="AZ26" s="667">
        <f>IF(OR($C$36=$AR26,$D$36=$AR26),Schweine_Werte!$E26*0.5,IF(OR($C$36&gt;$AR26,$D$36&lt;$AR26),0,Schweine_Werte!$E26))</f>
        <v>0</v>
      </c>
      <c r="BA26" s="667">
        <f>IF(OR($C$48=$AR26,$D$48=$AR26),Schweine_Werte!$E26*0.5,IF(OR($C$48&gt;$AR26,$D$48&lt;$AR26),0,Schweine_Werte!$E26))</f>
        <v>0</v>
      </c>
      <c r="BB26" s="667">
        <f>IF(OR($C$60=$AR26,$D$60=$AR26),Schweine_Werte!$E26*0.5,IF(OR($C$60&gt;$AR26,$D$60&lt;$AR26),0,Schweine_Werte!$E26))</f>
        <v>0</v>
      </c>
      <c r="BC26" s="677">
        <f>IF(OR($C$12=$AR26,$D$12=$AR26),Schweine_Werte!$G26*0.5,IF(OR($C$12&gt;$AR26,$D$12&lt;$AR26),0,Schweine_Werte!$G26))</f>
        <v>0</v>
      </c>
      <c r="BD26" s="667">
        <f>IF(OR($C$24=$AR26,$D$24=$AR26),Schweine_Werte!$G26*0.5,IF(OR($C$24&gt;$AR26,$D$24&lt;$AR26),0,Schweine_Werte!$G26))</f>
        <v>0</v>
      </c>
      <c r="BE26" s="667">
        <f>IF(OR($C$36=$AR26,$D$36=$AR26),Schweine_Werte!$G26*0.5,IF(OR($C$36&gt;$AR26,$D$36&lt;$AR26),0,Schweine_Werte!$G26))</f>
        <v>0</v>
      </c>
      <c r="BF26" s="667">
        <f>IF(OR($C$48=$AR26,$D$48=$AR26),Schweine_Werte!$G26*0.5,IF(OR($C$48&gt;$AR26,$D$48&lt;$AR26),0,Schweine_Werte!$G26))</f>
        <v>0</v>
      </c>
      <c r="BG26" s="667">
        <f>IF(OR($C$60=$AR26,$D$60=$AR26),Schweine_Werte!$G26*0.5,IF(OR($C$60&gt;$AR26,$D$60&lt;$AR26),0,Schweine_Werte!$G26))</f>
        <v>0</v>
      </c>
      <c r="BH26" s="677">
        <f>IF(OR($C$12=$AR26,$D$12=$AR26),Schweine_Werte!$I26*0.5,IF(OR($C$12&gt;$AR26,$D$12&lt;$AR26),0,Schweine_Werte!$I26))</f>
        <v>0</v>
      </c>
      <c r="BI26" s="667">
        <f>IF(OR($C$24=$AR26,$D$24=$AR26),Schweine_Werte!$I26*0.5,IF(OR($C$24&gt;$AR26,$D$24&lt;$AR26),0,Schweine_Werte!$I26))</f>
        <v>0</v>
      </c>
      <c r="BJ26" s="667">
        <f>IF(OR($C$36=$AR26,$D$36=$AR26),Schweine_Werte!$I26*0.5,IF(OR($C$36&gt;$AR26,$D$36&lt;$AR26),0,Schweine_Werte!$I26))</f>
        <v>0</v>
      </c>
      <c r="BK26" s="667">
        <f>IF(OR($C$48=$AR26,$D$48=$AR26),Schweine_Werte!$I26*0.5,IF(OR($C$48&gt;$AR26,$D$48&lt;$AR26),0,Schweine_Werte!$I26))</f>
        <v>0</v>
      </c>
      <c r="BL26" s="667">
        <f>IF(OR($C$60=$AR26,$D$60=$AR26),Schweine_Werte!$I26*0.5,IF(OR($C$60&gt;$AR26,$D$60&lt;$AR26),0,Schweine_Werte!$I26))</f>
        <v>0</v>
      </c>
      <c r="BM26" s="677"/>
      <c r="BN26" s="667"/>
      <c r="BO26" s="667"/>
      <c r="BP26" s="667"/>
      <c r="BQ26" s="667"/>
      <c r="BR26" s="677">
        <f>IF(OR($C$74=$AR26,$D$74=$AR26),Schweine_Werte!$M26*0.5,IF(OR($C$74&gt;$AR26,$D$74&lt;$AR26),0,Schweine_Werte!$M26))</f>
        <v>0</v>
      </c>
      <c r="BS26" s="677">
        <f>IF(OR($C$83=$AR26,$D$83=$AR26),Schweine_Werte!$M26*0.5,IF(OR($C$83&gt;$AR26,$D$83&lt;$AR26),0,Schweine_Werte!$M26))</f>
        <v>0</v>
      </c>
      <c r="BT26" s="667">
        <f>IF(OR($C$92=$AR26,$D$92=$AR26),Schweine_Werte!$M26*0.5,IF(OR($C$92&gt;$AR26,$D$92&lt;$AR26),0,Schweine_Werte!$M26))</f>
        <v>0</v>
      </c>
      <c r="BU26" s="667">
        <f>IF(OR($C$101=$AR26,$D$101=$AR26),Schweine_Werte!$M26*0.5,IF(OR($C$101&gt;$AR26,$D$101&lt;$AR26),0,Schweine_Werte!$M26))</f>
        <v>0</v>
      </c>
      <c r="BV26" s="667">
        <f>IF(OR($C$110=$AR26,$D$110=$AR26),Schweine_Werte!$M26*0.5,IF(OR($C$110&gt;$AR26,$D$110&lt;$AR26),0,Schweine_Werte!$M26))</f>
        <v>0</v>
      </c>
      <c r="BW26" s="667">
        <f>IF(OR(8=$AR26,$E$127=$AR26),Schweine_Werte!$M26*0.5,IF(OR(8&gt;$AR26,$E$127&lt;$AR26),0,Schweine_Werte!$M26))</f>
        <v>1.5649547016254071</v>
      </c>
      <c r="BX26" s="667">
        <f>IF(OR(8=$AR26,$E$145=$AR26),Schweine_Werte!$M26*0.5,IF(OR(8&gt;$AR26,$E$145&lt;$AR26),0,Schweine_Werte!$M26))</f>
        <v>1.5649547016254071</v>
      </c>
      <c r="BY26" s="677">
        <f>IF(OR($C$74=$AR26,$D$74=$AR26),Schweine_Werte!$O26*0.5,IF(OR($C$74&gt;$AR26,$D$74&lt;$AR26),0,Schweine_Werte!$O26))</f>
        <v>0</v>
      </c>
      <c r="BZ26" s="677">
        <f>IF(OR($C$83=$AR26,$D$83=$AR26),Schweine_Werte!$O26*0.5,IF(OR($C$83&gt;$AR26,$D$83&lt;$AR26),0,Schweine_Werte!$O26))</f>
        <v>0</v>
      </c>
      <c r="CA26" s="667">
        <f>IF(OR($C$92=$AR26,$D$92=$AR26),Schweine_Werte!$O26*0.5,IF(OR($C$92&gt;$AR26,$D$92&lt;$AR26),0,Schweine_Werte!$O26))</f>
        <v>0</v>
      </c>
      <c r="CB26" s="667">
        <f>IF(OR($C$101=$AR26,$D$101=$AR26),Schweine_Werte!$O26*0.5,IF(OR($C$101&gt;$AR26,$D$101&lt;$AR26),0,Schweine_Werte!$O26))</f>
        <v>0</v>
      </c>
      <c r="CC26" s="667">
        <f>IF(OR($C$110=$AR26,$D$110=$AR26),Schweine_Werte!$O26*0.5,IF(OR($C$110&gt;$AR26,$D$110&lt;$AR26),0,Schweine_Werte!$O26))</f>
        <v>0</v>
      </c>
    </row>
    <row r="27" spans="1:81" ht="18.75" x14ac:dyDescent="0.3">
      <c r="B27" s="670"/>
      <c r="C27" s="670"/>
      <c r="D27" s="670"/>
      <c r="E27" s="670"/>
      <c r="F27" s="670"/>
      <c r="G27" s="670"/>
      <c r="H27" s="671"/>
      <c r="L27" s="520" t="s">
        <v>445</v>
      </c>
      <c r="Q27" s="1735" t="s">
        <v>446</v>
      </c>
      <c r="R27" s="1735"/>
      <c r="S27" s="1735"/>
      <c r="T27" s="1735" t="s">
        <v>447</v>
      </c>
      <c r="U27" s="1735"/>
      <c r="V27" s="1735"/>
      <c r="W27" s="520" t="s">
        <v>448</v>
      </c>
      <c r="X27" s="520" t="s">
        <v>449</v>
      </c>
      <c r="Y27" s="520" t="s">
        <v>450</v>
      </c>
      <c r="Z27" s="520" t="s">
        <v>451</v>
      </c>
      <c r="AG27" s="520" t="s">
        <v>452</v>
      </c>
      <c r="AJ27" s="520" t="s">
        <v>453</v>
      </c>
      <c r="AR27" s="698">
        <v>31</v>
      </c>
      <c r="AS27" s="677">
        <f>IF(OR($C$12=$AR27,$D$12=$AR27),Schweine_Werte!$C27*0.5,IF(OR($C$12&gt;$AR27,$D$12&lt;$AR27),0,Schweine_Werte!$C27))</f>
        <v>0</v>
      </c>
      <c r="AT27" s="667">
        <f>IF(OR($C$24=$AR27,$D$24=$AR27),Schweine_Werte!$C27*0.5,IF(OR($C$24&gt;$AR27,$D$24&lt;$AR27),0,Schweine_Werte!$C27))</f>
        <v>0</v>
      </c>
      <c r="AU27" s="677">
        <f>IF(OR($C$36=$AR27,$D$36=$AR27),Schweine_Werte!$C27*0.5,IF(OR($C$36&gt;$AR27,$D$36&lt;$AR27),0,Schweine_Werte!$C27))</f>
        <v>0</v>
      </c>
      <c r="AV27" s="677">
        <f>IF(OR($C$48=$AR27,$D$48=$AR27),Schweine_Werte!$C27*0.5,IF(OR($C$48&gt;$AR27,$D$48&lt;$AR27),0,Schweine_Werte!$C27))</f>
        <v>0</v>
      </c>
      <c r="AW27" s="677">
        <f>IF(OR($C$60=$AR27,$D$60=$AR27),Schweine_Werte!$C27*0.5,IF(OR($C$60&gt;$AR27,$D$60&lt;$AR27),0,Schweine_Werte!$C27))</f>
        <v>0</v>
      </c>
      <c r="AX27" s="677">
        <f>IF(OR($C$12=$AR27,$D$12=$AR27),Schweine_Werte!$E27*0.5,IF(OR($C$12&gt;$AR27,$D$12&lt;$AR27),0,Schweine_Werte!$E27))</f>
        <v>0</v>
      </c>
      <c r="AY27" s="667">
        <f>IF(OR($C$24=$AR27,$D$24=$AR27),Schweine_Werte!$E27*0.5,IF(OR($C$24&gt;$AR27,$D$24&lt;$AR27),0,Schweine_Werte!$E27))</f>
        <v>0</v>
      </c>
      <c r="AZ27" s="667">
        <f>IF(OR($C$36=$AR27,$D$36=$AR27),Schweine_Werte!$E27*0.5,IF(OR($C$36&gt;$AR27,$D$36&lt;$AR27),0,Schweine_Werte!$E27))</f>
        <v>0</v>
      </c>
      <c r="BA27" s="667">
        <f>IF(OR($C$48=$AR27,$D$48=$AR27),Schweine_Werte!$E27*0.5,IF(OR($C$48&gt;$AR27,$D$48&lt;$AR27),0,Schweine_Werte!$E27))</f>
        <v>0</v>
      </c>
      <c r="BB27" s="667">
        <f>IF(OR($C$60=$AR27,$D$60=$AR27),Schweine_Werte!$E27*0.5,IF(OR($C$60&gt;$AR27,$D$60&lt;$AR27),0,Schweine_Werte!$E27))</f>
        <v>0</v>
      </c>
      <c r="BC27" s="677">
        <f>IF(OR($C$12=$AR27,$D$12=$AR27),Schweine_Werte!$G27*0.5,IF(OR($C$12&gt;$AR27,$D$12&lt;$AR27),0,Schweine_Werte!$G27))</f>
        <v>0</v>
      </c>
      <c r="BD27" s="667">
        <f>IF(OR($C$24=$AR27,$D$24=$AR27),Schweine_Werte!$G27*0.5,IF(OR($C$24&gt;$AR27,$D$24&lt;$AR27),0,Schweine_Werte!$G27))</f>
        <v>0</v>
      </c>
      <c r="BE27" s="667">
        <f>IF(OR($C$36=$AR27,$D$36=$AR27),Schweine_Werte!$G27*0.5,IF(OR($C$36&gt;$AR27,$D$36&lt;$AR27),0,Schweine_Werte!$G27))</f>
        <v>0</v>
      </c>
      <c r="BF27" s="667">
        <f>IF(OR($C$48=$AR27,$D$48=$AR27),Schweine_Werte!$G27*0.5,IF(OR($C$48&gt;$AR27,$D$48&lt;$AR27),0,Schweine_Werte!$G27))</f>
        <v>0</v>
      </c>
      <c r="BG27" s="667">
        <f>IF(OR($C$60=$AR27,$D$60=$AR27),Schweine_Werte!$G27*0.5,IF(OR($C$60&gt;$AR27,$D$60&lt;$AR27),0,Schweine_Werte!$G27))</f>
        <v>0</v>
      </c>
      <c r="BH27" s="677">
        <f>IF(OR($C$12=$AR27,$D$12=$AR27),Schweine_Werte!$I27*0.5,IF(OR($C$12&gt;$AR27,$D$12&lt;$AR27),0,Schweine_Werte!$I27))</f>
        <v>0</v>
      </c>
      <c r="BI27" s="667">
        <f>IF(OR($C$24=$AR27,$D$24=$AR27),Schweine_Werte!$I27*0.5,IF(OR($C$24&gt;$AR27,$D$24&lt;$AR27),0,Schweine_Werte!$I27))</f>
        <v>0</v>
      </c>
      <c r="BJ27" s="667">
        <f>IF(OR($C$36=$AR27,$D$36=$AR27),Schweine_Werte!$I27*0.5,IF(OR($C$36&gt;$AR27,$D$36&lt;$AR27),0,Schweine_Werte!$I27))</f>
        <v>0</v>
      </c>
      <c r="BK27" s="667">
        <f>IF(OR($C$48=$AR27,$D$48=$AR27),Schweine_Werte!$I27*0.5,IF(OR($C$48&gt;$AR27,$D$48&lt;$AR27),0,Schweine_Werte!$I27))</f>
        <v>0</v>
      </c>
      <c r="BL27" s="667">
        <f>IF(OR($C$60=$AR27,$D$60=$AR27),Schweine_Werte!$I27*0.5,IF(OR($C$60&gt;$AR27,$D$60&lt;$AR27),0,Schweine_Werte!$I27))</f>
        <v>0</v>
      </c>
      <c r="BM27" s="677"/>
      <c r="BN27" s="667"/>
      <c r="BO27" s="667"/>
      <c r="BP27" s="667"/>
      <c r="BQ27" s="667"/>
      <c r="BR27" s="677">
        <f>IF(OR($C$74=$AR27,$D$74=$AR27),Schweine_Werte!$M27*0.5,IF(OR($C$74&gt;$AR27,$D$74&lt;$AR27),0,Schweine_Werte!$M27))</f>
        <v>0</v>
      </c>
      <c r="BS27" s="677">
        <f>IF(OR($C$83=$AR27,$D$83=$AR27),Schweine_Werte!$M27*0.5,IF(OR($C$83&gt;$AR27,$D$83&lt;$AR27),0,Schweine_Werte!$M27))</f>
        <v>0</v>
      </c>
      <c r="BT27" s="667">
        <f>IF(OR($C$92=$AR27,$D$92=$AR27),Schweine_Werte!$M27*0.5,IF(OR($C$92&gt;$AR27,$D$92&lt;$AR27),0,Schweine_Werte!$M27))</f>
        <v>0</v>
      </c>
      <c r="BU27" s="667">
        <f>IF(OR($C$101=$AR27,$D$101=$AR27),Schweine_Werte!$M27*0.5,IF(OR($C$101&gt;$AR27,$D$101&lt;$AR27),0,Schweine_Werte!$M27))</f>
        <v>0</v>
      </c>
      <c r="BV27" s="667">
        <f>IF(OR($C$110=$AR27,$D$110=$AR27),Schweine_Werte!$M27*0.5,IF(OR($C$110&gt;$AR27,$D$110&lt;$AR27),0,Schweine_Werte!$M27))</f>
        <v>0</v>
      </c>
      <c r="BW27" s="667">
        <f>IF(OR(8=$AR27,$E$127=$AR27),Schweine_Werte!$M27*0.5,IF(OR(8&gt;$AR27,$E$127&lt;$AR27),0,Schweine_Werte!$M27))</f>
        <v>1.5353483916272892</v>
      </c>
      <c r="BX27" s="667">
        <f>IF(OR(8=$AR27,$E$145=$AR27),Schweine_Werte!$M27*0.5,IF(OR(8&gt;$AR27,$E$145&lt;$AR27),0,Schweine_Werte!$M27))</f>
        <v>1.5353483916272892</v>
      </c>
      <c r="BY27" s="677">
        <f>IF(OR($C$74=$AR27,$D$74=$AR27),Schweine_Werte!$O27*0.5,IF(OR($C$74&gt;$AR27,$D$74&lt;$AR27),0,Schweine_Werte!$O27))</f>
        <v>0</v>
      </c>
      <c r="BZ27" s="677">
        <f>IF(OR($C$83=$AR27,$D$83=$AR27),Schweine_Werte!$O27*0.5,IF(OR($C$83&gt;$AR27,$D$83&lt;$AR27),0,Schweine_Werte!$O27))</f>
        <v>0</v>
      </c>
      <c r="CA27" s="667">
        <f>IF(OR($C$92=$AR27,$D$92=$AR27),Schweine_Werte!$O27*0.5,IF(OR($C$92&gt;$AR27,$D$92&lt;$AR27),0,Schweine_Werte!$O27))</f>
        <v>0</v>
      </c>
      <c r="CB27" s="667">
        <f>IF(OR($C$101=$AR27,$D$101=$AR27),Schweine_Werte!$O27*0.5,IF(OR($C$101&gt;$AR27,$D$101&lt;$AR27),0,Schweine_Werte!$O27))</f>
        <v>0</v>
      </c>
      <c r="CC27" s="667">
        <f>IF(OR($C$110=$AR27,$D$110=$AR27),Schweine_Werte!$O27*0.5,IF(OR($C$110&gt;$AR27,$D$110&lt;$AR27),0,Schweine_Werte!$O27))</f>
        <v>0</v>
      </c>
    </row>
    <row r="28" spans="1:81" x14ac:dyDescent="0.2">
      <c r="B28" s="520" t="s">
        <v>469</v>
      </c>
      <c r="E28" s="520" t="s">
        <v>470</v>
      </c>
      <c r="F28" s="520" t="s">
        <v>363</v>
      </c>
      <c r="G28" s="520" t="s">
        <v>471</v>
      </c>
      <c r="H28" s="520" t="s">
        <v>472</v>
      </c>
      <c r="I28" s="520" t="s">
        <v>473</v>
      </c>
      <c r="J28" s="520" t="s">
        <v>474</v>
      </c>
      <c r="K28" s="520" t="s">
        <v>475</v>
      </c>
      <c r="L28" s="520" t="s">
        <v>476</v>
      </c>
      <c r="M28" s="520" t="s">
        <v>477</v>
      </c>
      <c r="N28" s="520" t="s">
        <v>478</v>
      </c>
      <c r="O28" s="520" t="s">
        <v>479</v>
      </c>
      <c r="P28" s="520" t="s">
        <v>480</v>
      </c>
      <c r="Q28" s="520" t="s">
        <v>365</v>
      </c>
      <c r="R28" s="520" t="s">
        <v>366</v>
      </c>
      <c r="S28" s="520" t="s">
        <v>367</v>
      </c>
      <c r="T28" s="520" t="s">
        <v>365</v>
      </c>
      <c r="U28" s="520" t="s">
        <v>366</v>
      </c>
      <c r="V28" s="520" t="s">
        <v>367</v>
      </c>
      <c r="AR28" s="698">
        <v>32</v>
      </c>
      <c r="AS28" s="677">
        <f>IF(OR($C$12=$AR28,$D$12=$AR28),Schweine_Werte!$C28*0.5,IF(OR($C$12&gt;$AR28,$D$12&lt;$AR28),0,Schweine_Werte!$C28))</f>
        <v>0</v>
      </c>
      <c r="AT28" s="667">
        <f>IF(OR($C$24=$AR28,$D$24=$AR28),Schweine_Werte!$C28*0.5,IF(OR($C$24&gt;$AR28,$D$24&lt;$AR28),0,Schweine_Werte!$C28))</f>
        <v>0</v>
      </c>
      <c r="AU28" s="677">
        <f>IF(OR($C$36=$AR28,$D$36=$AR28),Schweine_Werte!$C28*0.5,IF(OR($C$36&gt;$AR28,$D$36&lt;$AR28),0,Schweine_Werte!$C28))</f>
        <v>0</v>
      </c>
      <c r="AV28" s="677">
        <f>IF(OR($C$48=$AR28,$D$48=$AR28),Schweine_Werte!$C28*0.5,IF(OR($C$48&gt;$AR28,$D$48&lt;$AR28),0,Schweine_Werte!$C28))</f>
        <v>0</v>
      </c>
      <c r="AW28" s="677">
        <f>IF(OR($C$60=$AR28,$D$60=$AR28),Schweine_Werte!$C28*0.5,IF(OR($C$60&gt;$AR28,$D$60&lt;$AR28),0,Schweine_Werte!$C28))</f>
        <v>0</v>
      </c>
      <c r="AX28" s="677">
        <f>IF(OR($C$12=$AR28,$D$12=$AR28),Schweine_Werte!$E28*0.5,IF(OR($C$12&gt;$AR28,$D$12&lt;$AR28),0,Schweine_Werte!$E28))</f>
        <v>0</v>
      </c>
      <c r="AY28" s="667">
        <f>IF(OR($C$24=$AR28,$D$24=$AR28),Schweine_Werte!$E28*0.5,IF(OR($C$24&gt;$AR28,$D$24&lt;$AR28),0,Schweine_Werte!$E28))</f>
        <v>0</v>
      </c>
      <c r="AZ28" s="667">
        <f>IF(OR($C$36=$AR28,$D$36=$AR28),Schweine_Werte!$E28*0.5,IF(OR($C$36&gt;$AR28,$D$36&lt;$AR28),0,Schweine_Werte!$E28))</f>
        <v>0</v>
      </c>
      <c r="BA28" s="667">
        <f>IF(OR($C$48=$AR28,$D$48=$AR28),Schweine_Werte!$E28*0.5,IF(OR($C$48&gt;$AR28,$D$48&lt;$AR28),0,Schweine_Werte!$E28))</f>
        <v>0</v>
      </c>
      <c r="BB28" s="667">
        <f>IF(OR($C$60=$AR28,$D$60=$AR28),Schweine_Werte!$E28*0.5,IF(OR($C$60&gt;$AR28,$D$60&lt;$AR28),0,Schweine_Werte!$E28))</f>
        <v>0</v>
      </c>
      <c r="BC28" s="677">
        <f>IF(OR($C$12=$AR28,$D$12=$AR28),Schweine_Werte!$G28*0.5,IF(OR($C$12&gt;$AR28,$D$12&lt;$AR28),0,Schweine_Werte!$G28))</f>
        <v>0</v>
      </c>
      <c r="BD28" s="667">
        <f>IF(OR($C$24=$AR28,$D$24=$AR28),Schweine_Werte!$G28*0.5,IF(OR($C$24&gt;$AR28,$D$24&lt;$AR28),0,Schweine_Werte!$G28))</f>
        <v>0</v>
      </c>
      <c r="BE28" s="667">
        <f>IF(OR($C$36=$AR28,$D$36=$AR28),Schweine_Werte!$G28*0.5,IF(OR($C$36&gt;$AR28,$D$36&lt;$AR28),0,Schweine_Werte!$G28))</f>
        <v>0</v>
      </c>
      <c r="BF28" s="667">
        <f>IF(OR($C$48=$AR28,$D$48=$AR28),Schweine_Werte!$G28*0.5,IF(OR($C$48&gt;$AR28,$D$48&lt;$AR28),0,Schweine_Werte!$G28))</f>
        <v>0</v>
      </c>
      <c r="BG28" s="667">
        <f>IF(OR($C$60=$AR28,$D$60=$AR28),Schweine_Werte!$G28*0.5,IF(OR($C$60&gt;$AR28,$D$60&lt;$AR28),0,Schweine_Werte!$G28))</f>
        <v>0</v>
      </c>
      <c r="BH28" s="677">
        <f>IF(OR($C$12=$AR28,$D$12=$AR28),Schweine_Werte!$I28*0.5,IF(OR($C$12&gt;$AR28,$D$12&lt;$AR28),0,Schweine_Werte!$I28))</f>
        <v>0</v>
      </c>
      <c r="BI28" s="667">
        <f>IF(OR($C$24=$AR28,$D$24=$AR28),Schweine_Werte!$I28*0.5,IF(OR($C$24&gt;$AR28,$D$24&lt;$AR28),0,Schweine_Werte!$I28))</f>
        <v>0</v>
      </c>
      <c r="BJ28" s="667">
        <f>IF(OR($C$36=$AR28,$D$36=$AR28),Schweine_Werte!$I28*0.5,IF(OR($C$36&gt;$AR28,$D$36&lt;$AR28),0,Schweine_Werte!$I28))</f>
        <v>0</v>
      </c>
      <c r="BK28" s="667">
        <f>IF(OR($C$48=$AR28,$D$48=$AR28),Schweine_Werte!$I28*0.5,IF(OR($C$48&gt;$AR28,$D$48&lt;$AR28),0,Schweine_Werte!$I28))</f>
        <v>0</v>
      </c>
      <c r="BL28" s="667">
        <f>IF(OR($C$60=$AR28,$D$60=$AR28),Schweine_Werte!$I28*0.5,IF(OR($C$60&gt;$AR28,$D$60&lt;$AR28),0,Schweine_Werte!$I28))</f>
        <v>0</v>
      </c>
      <c r="BM28" s="677"/>
      <c r="BN28" s="667"/>
      <c r="BO28" s="667"/>
      <c r="BP28" s="667"/>
      <c r="BQ28" s="667"/>
      <c r="BR28" s="677">
        <f>IF(OR($C$74=$AR28,$D$74=$AR28),Schweine_Werte!$M28*0.5,IF(OR($C$74&gt;$AR28,$D$74&lt;$AR28),0,Schweine_Werte!$M28))</f>
        <v>0</v>
      </c>
      <c r="BS28" s="677">
        <f>IF(OR($C$83=$AR28,$D$83=$AR28),Schweine_Werte!$M28*0.5,IF(OR($C$83&gt;$AR28,$D$83&lt;$AR28),0,Schweine_Werte!$M28))</f>
        <v>0</v>
      </c>
      <c r="BT28" s="667">
        <f>IF(OR($C$92=$AR28,$D$92=$AR28),Schweine_Werte!$M28*0.5,IF(OR($C$92&gt;$AR28,$D$92&lt;$AR28),0,Schweine_Werte!$M28))</f>
        <v>0</v>
      </c>
      <c r="BU28" s="667">
        <f>IF(OR($C$101=$AR28,$D$101=$AR28),Schweine_Werte!$M28*0.5,IF(OR($C$101&gt;$AR28,$D$101&lt;$AR28),0,Schweine_Werte!$M28))</f>
        <v>0</v>
      </c>
      <c r="BV28" s="667">
        <f>IF(OR($C$110=$AR28,$D$110=$AR28),Schweine_Werte!$M28*0.5,IF(OR($C$110&gt;$AR28,$D$110&lt;$AR28),0,Schweine_Werte!$M28))</f>
        <v>0</v>
      </c>
      <c r="BW28" s="667">
        <f>IF(OR(8=$AR28,$E$127=$AR28),Schweine_Werte!$M28*0.5,IF(OR(8&gt;$AR28,$E$127&lt;$AR28),0,Schweine_Werte!$M28))</f>
        <v>1.5074933090959595</v>
      </c>
      <c r="BX28" s="667">
        <f>IF(OR(8=$AR28,$E$145=$AR28),Schweine_Werte!$M28*0.5,IF(OR(8&gt;$AR28,$E$145&lt;$AR28),0,Schweine_Werte!$M28))</f>
        <v>1.5074933090959595</v>
      </c>
      <c r="BY28" s="677">
        <f>IF(OR($C$74=$AR28,$D$74=$AR28),Schweine_Werte!$O28*0.5,IF(OR($C$74&gt;$AR28,$D$74&lt;$AR28),0,Schweine_Werte!$O28))</f>
        <v>0</v>
      </c>
      <c r="BZ28" s="677">
        <f>IF(OR($C$83=$AR28,$D$83=$AR28),Schweine_Werte!$O28*0.5,IF(OR($C$83&gt;$AR28,$D$83&lt;$AR28),0,Schweine_Werte!$O28))</f>
        <v>0</v>
      </c>
      <c r="CA28" s="667">
        <f>IF(OR($C$92=$AR28,$D$92=$AR28),Schweine_Werte!$O28*0.5,IF(OR($C$92&gt;$AR28,$D$92&lt;$AR28),0,Schweine_Werte!$O28))</f>
        <v>0</v>
      </c>
      <c r="CB28" s="667">
        <f>IF(OR($C$101=$AR28,$D$101=$AR28),Schweine_Werte!$O28*0.5,IF(OR($C$101&gt;$AR28,$D$101&lt;$AR28),0,Schweine_Werte!$O28))</f>
        <v>0</v>
      </c>
      <c r="CC28" s="667">
        <f>IF(OR($C$110=$AR28,$D$110=$AR28),Schweine_Werte!$O28*0.5,IF(OR($C$110&gt;$AR28,$D$110&lt;$AR28),0,Schweine_Werte!$O28))</f>
        <v>0</v>
      </c>
    </row>
    <row r="29" spans="1:81" x14ac:dyDescent="0.2">
      <c r="B29" s="504">
        <v>700</v>
      </c>
      <c r="D29" s="667"/>
      <c r="E29" s="667" t="e">
        <f>($D36-$C36)*1000/SUM($AU$4:$AU$146)</f>
        <v>#VALUE!</v>
      </c>
      <c r="F29" s="667" t="e">
        <f>SUMPRODUCT($AU$4:$AU$146,Schweine_Werte!$Q$4:$Q$146)/SUM($AU$4:$AU$146)</f>
        <v>#DIV/0!</v>
      </c>
      <c r="G29" s="667" t="e">
        <f>IF($B36=$A$8,SUMPRODUCT($AU$4:$AU$146,Schweine_Werte!EH$4:EH$146)/SUM($AU$4:$AU$146),IF($B36=$A$7,SUMPRODUCT($AU$4:$AU$146,Schweine_Werte!DB$4:DB$146)/SUM($AU$4:$AU$146),IF($B36=$A$6,SUMPRODUCT($AU$4:$AU$146,Schweine_Werte!BV$4:BV$146)/SUM($AU$4:$AU$146),SUMPRODUCT($AU$4:$AU$146,Schweine_Werte!AP$4:AP$146)/SUM($AU$4:$AU$146))))</f>
        <v>#DIV/0!</v>
      </c>
      <c r="H29" s="667" t="e">
        <f>IF($B36=$A$8,SUMPRODUCT($AU$4:$AU$146,Schweine_Werte!EI$4:EI$146)/SUM($AU$4:$AU$146),IF($B36=$A$7,SUMPRODUCT($AU$4:$AU$146,Schweine_Werte!DC$4:DC$146)/SUM($AU$4:$AU$146),IF($B36=$A$6,SUMPRODUCT($AU$4:$AU$146,Schweine_Werte!BW$4:BW$146)/SUM($AU$4:$AU$146),SUMPRODUCT($AU$4:$AU$146,Schweine_Werte!AQ$4:AQ$146)/SUM($AU$4:$AU$146))))</f>
        <v>#DIV/0!</v>
      </c>
      <c r="I29" s="667" t="e">
        <f>IF($B36=$A$8,SUMPRODUCT($AU$4:$AU$146,Schweine_Werte!EJ$4:EJ$146)/SUM($AU$4:$AU$146),IF($B36=$A$7,SUMPRODUCT($AU$4:$AU$146,Schweine_Werte!DD$4:DD$146)/SUM($AU$4:$AU$146),IF($B36=$A$6,SUMPRODUCT($AU$4:$AU$146,Schweine_Werte!BX$4:BX$146)/SUM($AU$4:$AU$146),SUMPRODUCT($AU$4:$AU$146,Schweine_Werte!AR$4:AR$146)/SUM($AU$4:$AU$146))))</f>
        <v>#DIV/0!</v>
      </c>
      <c r="J29" s="667" t="e">
        <f>SUMPRODUCT($AU$4:$AU$146,Schweine_Werte!$Y$4:$Y$146)/SUM($AU$4:$AU$146)</f>
        <v>#DIV/0!</v>
      </c>
      <c r="K29" s="667" t="e">
        <f>SUMPRODUCT($AU$4:$AU$146,Schweine_Werte!$AG$4:$AG$146)/SUM($AU$4:$AU$146)</f>
        <v>#DIV/0!</v>
      </c>
      <c r="L29" s="667" t="e">
        <f>T29*$F29*365/1000+$J29-$K29</f>
        <v>#DIV/0!</v>
      </c>
      <c r="M29" s="667" t="e">
        <f>U29*$F29*365/1000+$J29-$K29/2</f>
        <v>#DIV/0!</v>
      </c>
      <c r="N29" s="667" t="e">
        <f>V29*$F29*365/1000+$J29</f>
        <v>#DIV/0!</v>
      </c>
      <c r="O29" s="667">
        <f>IF($C36&lt;28,SUM($AU$4:$AU$23)+IF($D36&gt;28,$AU$24*0.5,$AU$24),0)</f>
        <v>0</v>
      </c>
      <c r="P29" s="667">
        <f>IF($D36&gt;28,SUM($AU$25:$AU$146)+IF($C36&lt;28,$AU$24*0.5,$AU$24),0)</f>
        <v>0</v>
      </c>
      <c r="Q29" s="667" t="e">
        <f t="shared" ref="Q29:S32" si="16">+T29*$F29</f>
        <v>#DIV/0!</v>
      </c>
      <c r="R29" s="667" t="e">
        <f t="shared" si="16"/>
        <v>#DIV/0!</v>
      </c>
      <c r="S29" s="667" t="e">
        <f t="shared" si="16"/>
        <v>#DIV/0!</v>
      </c>
      <c r="T29" s="667" t="e">
        <f>+($O29*Schweine_Werte!$HT$5+$P29*Schweine_Werte!$HU$5)/SUM($O29:$P29)</f>
        <v>#DIV/0!</v>
      </c>
      <c r="U29" s="667" t="e">
        <f>+($O29*Schweine_Werte!$HV$5+$P29*Schweine_Werte!$HW$5)/SUM($O29:$P29)</f>
        <v>#DIV/0!</v>
      </c>
      <c r="V29" s="667" t="e">
        <f>+($O29*Schweine_Werte!$HX$5+$P29*Schweine_Werte!$HY$5)/SUM($O29:$P29)</f>
        <v>#DIV/0!</v>
      </c>
      <c r="W29" s="678" t="e">
        <f>($J29*0.055+T29*0.365*0.86*$F29-$K29*0.018)/L29*100</f>
        <v>#DIV/0!</v>
      </c>
      <c r="X29" s="667" t="e">
        <f>($J29*0.055+U29*0.365*0.86*$F29-$K29*0.018/2)/M29*100</f>
        <v>#DIV/0!</v>
      </c>
      <c r="Y29" s="667" t="e">
        <f>($J29*0.055+V29*0.365*0.86*$F29)/N29*100</f>
        <v>#DIV/0!</v>
      </c>
      <c r="Z29" s="667" t="e">
        <f>IF($B36=$A$8,SUMPRODUCT($AU$4:$AU$146,Schweine_Werte!$EK$4:$EK$146,Schweine_Werte!$EL$4:$EL$146)/SUMPRODUCT($AU$4:$AU$146,Schweine_Werte!$EK$4:$EK$146),IF($B36=$A$7,SUMPRODUCT($AU$4:$AU$146,Schweine_Werte!$DE$4:$DE$146,Schweine_Werte!$DF$4:$DF$146)/SUMPRODUCT($AU$4:$AU$146,Schweine_Werte!$DE$4:$DE$146),IF($B36=$A$6,SUMPRODUCT($AU$4:$AU$146,Schweine_Werte!$BY$4:$BY$146,Schweine_Werte!$BZ$4:$BZ$146)/SUMPRODUCT($AU$4:$AU$146,Schweine_Werte!$BY$4:$BY$146),SUMPRODUCT($AU$4:$AU$146,Schweine_Werte!$AS$4:$AS$146,Schweine_Werte!$AT$4:$AT$146)/SUMPRODUCT($AU$4:$AU$146,Schweine_Werte!$AS$4:$AS$146))))</f>
        <v>#DIV/0!</v>
      </c>
      <c r="AA29" s="667"/>
      <c r="AB29" s="667">
        <f>IF($B36=$A$8,SUMIF(Schweine_Werte!$AO$4:$AO$146,$C36,Schweine_Werte!$EL$4:$EL$146),IF($B36=$A$7,SUMIF(Schweine_Werte!$AO$4:$AO$146,$C36,Schweine_Werte!$DF$4:$DF$146),IF($B36=$A$6,SUMIF(Schweine_Werte!$AO$4:$AO$146,$C36,Schweine_Werte!$BZ$4:$BZ$146),SUMIF(Schweine_Werte!$AO$4:$AO$146,$C36,Schweine_Werte!$AT$4:$AT$146))))</f>
        <v>0</v>
      </c>
      <c r="AC29" s="667"/>
      <c r="AD29" s="667">
        <f>IF($B36=$A$8,SUMIF(Schweine_Werte!$AO$4:$AO$146,$D36,Schweine_Werte!$EL$4:$EL$146),IF($B36=$A$7,SUMIF(Schweine_Werte!$AO$4:$AO$146,$D36,Schweine_Werte!$DF$4:$DF$146),IF($B36=$A$6,SUMIF(Schweine_Werte!$AO$4:$AO$146,$D36,Schweine_Werte!$BZ$4:$BZ$146),SUMIF(Schweine_Werte!$AO$4:$AO$146,$D36,Schweine_Werte!$AT$4:$AT$146))))</f>
        <v>0</v>
      </c>
      <c r="AE29" s="667"/>
      <c r="AF29" s="667"/>
      <c r="AG29" s="667" t="e">
        <f>IF($B36=$A$8,SUMPRODUCT($AU$4:$AU$146,Schweine_Werte!$EK$4:$EK$146)/SUM($AU$4:$AU$146),IF($B36=$A$7,SUMPRODUCT($AU$4:$AU$146,Schweine_Werte!$DE$4:$DE$146)/SUM($AU$4:$AU$146),IF($B36=$A$6,SUMPRODUCT($AU$4:$AU$146,Schweine_Werte!$BY$4:$BY$146)/SUM($AU$4:$AU$146),SUMPRODUCT($AU$4:$AU$146,Schweine_Werte!$AS$4:$AS$146)/SUM($AU$4:$AU$146))))</f>
        <v>#DIV/0!</v>
      </c>
      <c r="AH29" s="667"/>
      <c r="AI29" s="667"/>
      <c r="AJ29" s="667" t="e">
        <f>IF($B36=$A$8,SUMPRODUCT($AU$4:$AU$146,Schweine_Werte!$EK$4:$EK$146,Schweine_Werte!$EM$4:$EM$146)/SUMPRODUCT($AU$4:$AU$146,Schweine_Werte!$EK$4:$EK$146),IF($B36=$A$7,SUMPRODUCT($AU$4:$AU$146,Schweine_Werte!$DE$4:$DE$146,Schweine_Werte!$DG$4:$DG$146)/SUMPRODUCT($AU$4:$AU$146,Schweine_Werte!$DE$4:$DE$146),IF($B36=$A$6,SUMPRODUCT($AU$4:$AU$146,Schweine_Werte!$BY$4:$BY$146,Schweine_Werte!$CA$4:$CA$146)/SUMPRODUCT($AU$4:$AU$146,Schweine_Werte!$BY$4:$BY$146),SUMPRODUCT($AU$4:$AU$146,Schweine_Werte!$AS$4:$AS$146,Schweine_Werte!$AU$4:$AU$146)/SUMPRODUCT($AU$4:$AU$146,Schweine_Werte!$AS$4:$AS$146))))</f>
        <v>#DIV/0!</v>
      </c>
      <c r="AK29" s="667"/>
      <c r="AL29" s="667">
        <f>IF($B36=$A$8,SUMIF(Schweine_Werte!$AO$4:$AO$146,$C36,Schweine_Werte!$EM$4:$EM$146),IF($B36=$A$7,SUMIF(Schweine_Werte!$AO$4:$AO$146,$C36,Schweine_Werte!$DG$4:$DG$146),IF($B36=$A$6,SUMIF(Schweine_Werte!$AO$4:$AO$146,$C36,Schweine_Werte!$CA$4:$CA$146),SUMIF(Schweine_Werte!$AO$4:$AO$146,$C36,Schweine_Werte!$AU$4:$AU$146))))</f>
        <v>0</v>
      </c>
      <c r="AM29" s="667"/>
      <c r="AN29" s="667">
        <f>IF($B36=$A$8,SUMIF(Schweine_Werte!$AO$4:$AO$146,$D36,Schweine_Werte!$EM$4:$EM$146),IF($B36=$A$7,SUMIF(Schweine_Werte!$AO$4:$AO$146,$D36,Schweine_Werte!$DG$4:$DG$146),IF($B36=$A$6,SUMIF(Schweine_Werte!$AO$4:$AO$146,$D36,Schweine_Werte!$CA$4:$CA$146),SUMIF(Schweine_Werte!$AO$4:$AO$146,$D36,Schweine_Werte!$AU$4:$AU$146))))</f>
        <v>0</v>
      </c>
      <c r="AR29" s="698">
        <v>33</v>
      </c>
      <c r="AS29" s="677">
        <f>IF(OR($C$12=$AR29,$D$12=$AR29),Schweine_Werte!$C29*0.5,IF(OR($C$12&gt;$AR29,$D$12&lt;$AR29),0,Schweine_Werte!$C29))</f>
        <v>0</v>
      </c>
      <c r="AT29" s="667">
        <f>IF(OR($C$24=$AR29,$D$24=$AR29),Schweine_Werte!$C29*0.5,IF(OR($C$24&gt;$AR29,$D$24&lt;$AR29),0,Schweine_Werte!$C29))</f>
        <v>0</v>
      </c>
      <c r="AU29" s="677">
        <f>IF(OR($C$36=$AR29,$D$36=$AR29),Schweine_Werte!$C29*0.5,IF(OR($C$36&gt;$AR29,$D$36&lt;$AR29),0,Schweine_Werte!$C29))</f>
        <v>0</v>
      </c>
      <c r="AV29" s="677">
        <f>IF(OR($C$48=$AR29,$D$48=$AR29),Schweine_Werte!$C29*0.5,IF(OR($C$48&gt;$AR29,$D$48&lt;$AR29),0,Schweine_Werte!$C29))</f>
        <v>0</v>
      </c>
      <c r="AW29" s="677">
        <f>IF(OR($C$60=$AR29,$D$60=$AR29),Schweine_Werte!$C29*0.5,IF(OR($C$60&gt;$AR29,$D$60&lt;$AR29),0,Schweine_Werte!$C29))</f>
        <v>0</v>
      </c>
      <c r="AX29" s="677">
        <f>IF(OR($C$12=$AR29,$D$12=$AR29),Schweine_Werte!$E29*0.5,IF(OR($C$12&gt;$AR29,$D$12&lt;$AR29),0,Schweine_Werte!$E29))</f>
        <v>0</v>
      </c>
      <c r="AY29" s="667">
        <f>IF(OR($C$24=$AR29,$D$24=$AR29),Schweine_Werte!$E29*0.5,IF(OR($C$24&gt;$AR29,$D$24&lt;$AR29),0,Schweine_Werte!$E29))</f>
        <v>0</v>
      </c>
      <c r="AZ29" s="667">
        <f>IF(OR($C$36=$AR29,$D$36=$AR29),Schweine_Werte!$E29*0.5,IF(OR($C$36&gt;$AR29,$D$36&lt;$AR29),0,Schweine_Werte!$E29))</f>
        <v>0</v>
      </c>
      <c r="BA29" s="667">
        <f>IF(OR($C$48=$AR29,$D$48=$AR29),Schweine_Werte!$E29*0.5,IF(OR($C$48&gt;$AR29,$D$48&lt;$AR29),0,Schweine_Werte!$E29))</f>
        <v>0</v>
      </c>
      <c r="BB29" s="667">
        <f>IF(OR($C$60=$AR29,$D$60=$AR29),Schweine_Werte!$E29*0.5,IF(OR($C$60&gt;$AR29,$D$60&lt;$AR29),0,Schweine_Werte!$E29))</f>
        <v>0</v>
      </c>
      <c r="BC29" s="677">
        <f>IF(OR($C$12=$AR29,$D$12=$AR29),Schweine_Werte!$G29*0.5,IF(OR($C$12&gt;$AR29,$D$12&lt;$AR29),0,Schweine_Werte!$G29))</f>
        <v>0</v>
      </c>
      <c r="BD29" s="667">
        <f>IF(OR($C$24=$AR29,$D$24=$AR29),Schweine_Werte!$G29*0.5,IF(OR($C$24&gt;$AR29,$D$24&lt;$AR29),0,Schweine_Werte!$G29))</f>
        <v>0</v>
      </c>
      <c r="BE29" s="667">
        <f>IF(OR($C$36=$AR29,$D$36=$AR29),Schweine_Werte!$G29*0.5,IF(OR($C$36&gt;$AR29,$D$36&lt;$AR29),0,Schweine_Werte!$G29))</f>
        <v>0</v>
      </c>
      <c r="BF29" s="667">
        <f>IF(OR($C$48=$AR29,$D$48=$AR29),Schweine_Werte!$G29*0.5,IF(OR($C$48&gt;$AR29,$D$48&lt;$AR29),0,Schweine_Werte!$G29))</f>
        <v>0</v>
      </c>
      <c r="BG29" s="667">
        <f>IF(OR($C$60=$AR29,$D$60=$AR29),Schweine_Werte!$G29*0.5,IF(OR($C$60&gt;$AR29,$D$60&lt;$AR29),0,Schweine_Werte!$G29))</f>
        <v>0</v>
      </c>
      <c r="BH29" s="677">
        <f>IF(OR($C$12=$AR29,$D$12=$AR29),Schweine_Werte!$I29*0.5,IF(OR($C$12&gt;$AR29,$D$12&lt;$AR29),0,Schweine_Werte!$I29))</f>
        <v>0</v>
      </c>
      <c r="BI29" s="667">
        <f>IF(OR($C$24=$AR29,$D$24=$AR29),Schweine_Werte!$I29*0.5,IF(OR($C$24&gt;$AR29,$D$24&lt;$AR29),0,Schweine_Werte!$I29))</f>
        <v>0</v>
      </c>
      <c r="BJ29" s="667">
        <f>IF(OR($C$36=$AR29,$D$36=$AR29),Schweine_Werte!$I29*0.5,IF(OR($C$36&gt;$AR29,$D$36&lt;$AR29),0,Schweine_Werte!$I29))</f>
        <v>0</v>
      </c>
      <c r="BK29" s="667">
        <f>IF(OR($C$48=$AR29,$D$48=$AR29),Schweine_Werte!$I29*0.5,IF(OR($C$48&gt;$AR29,$D$48&lt;$AR29),0,Schweine_Werte!$I29))</f>
        <v>0</v>
      </c>
      <c r="BL29" s="667">
        <f>IF(OR($C$60=$AR29,$D$60=$AR29),Schweine_Werte!$I29*0.5,IF(OR($C$60&gt;$AR29,$D$60&lt;$AR29),0,Schweine_Werte!$I29))</f>
        <v>0</v>
      </c>
      <c r="BM29" s="677"/>
      <c r="BN29" s="667"/>
      <c r="BO29" s="667"/>
      <c r="BP29" s="667"/>
      <c r="BQ29" s="667"/>
      <c r="BR29" s="677">
        <f>IF(OR($C$74=$AR29,$D$74=$AR29),Schweine_Werte!$M29*0.5,IF(OR($C$74&gt;$AR29,$D$74&lt;$AR29),0,Schweine_Werte!$M29))</f>
        <v>0</v>
      </c>
      <c r="BS29" s="677">
        <f>IF(OR($C$83=$AR29,$D$83=$AR29),Schweine_Werte!$M29*0.5,IF(OR($C$83&gt;$AR29,$D$83&lt;$AR29),0,Schweine_Werte!$M29))</f>
        <v>0</v>
      </c>
      <c r="BT29" s="667">
        <f>IF(OR($C$92=$AR29,$D$92=$AR29),Schweine_Werte!$M29*0.5,IF(OR($C$92&gt;$AR29,$D$92&lt;$AR29),0,Schweine_Werte!$M29))</f>
        <v>0</v>
      </c>
      <c r="BU29" s="667">
        <f>IF(OR($C$101=$AR29,$D$101=$AR29),Schweine_Werte!$M29*0.5,IF(OR($C$101&gt;$AR29,$D$101&lt;$AR29),0,Schweine_Werte!$M29))</f>
        <v>0</v>
      </c>
      <c r="BV29" s="667">
        <f>IF(OR($C$110=$AR29,$D$110=$AR29),Schweine_Werte!$M29*0.5,IF(OR($C$110&gt;$AR29,$D$110&lt;$AR29),0,Schweine_Werte!$M29))</f>
        <v>0</v>
      </c>
      <c r="BW29" s="667">
        <f>IF(OR(8=$AR29,$E$127=$AR29),Schweine_Werte!$M29*0.5,IF(OR(8&gt;$AR29,$E$127&lt;$AR29),0,Schweine_Werte!$M29))</f>
        <v>1.4812613148067963</v>
      </c>
      <c r="BX29" s="667">
        <f>IF(OR(8=$AR29,$E$145=$AR29),Schweine_Werte!$M29*0.5,IF(OR(8&gt;$AR29,$E$145&lt;$AR29),0,Schweine_Werte!$M29))</f>
        <v>1.4812613148067963</v>
      </c>
      <c r="BY29" s="677">
        <f>IF(OR($C$74=$AR29,$D$74=$AR29),Schweine_Werte!$O29*0.5,IF(OR($C$74&gt;$AR29,$D$74&lt;$AR29),0,Schweine_Werte!$O29))</f>
        <v>0</v>
      </c>
      <c r="BZ29" s="677">
        <f>IF(OR($C$83=$AR29,$D$83=$AR29),Schweine_Werte!$O29*0.5,IF(OR($C$83&gt;$AR29,$D$83&lt;$AR29),0,Schweine_Werte!$O29))</f>
        <v>0</v>
      </c>
      <c r="CA29" s="667">
        <f>IF(OR($C$92=$AR29,$D$92=$AR29),Schweine_Werte!$O29*0.5,IF(OR($C$92&gt;$AR29,$D$92&lt;$AR29),0,Schweine_Werte!$O29))</f>
        <v>0</v>
      </c>
      <c r="CB29" s="667">
        <f>IF(OR($C$101=$AR29,$D$101=$AR29),Schweine_Werte!$O29*0.5,IF(OR($C$101&gt;$AR29,$D$101&lt;$AR29),0,Schweine_Werte!$O29))</f>
        <v>0</v>
      </c>
      <c r="CC29" s="667">
        <f>IF(OR($C$110=$AR29,$D$110=$AR29),Schweine_Werte!$O29*0.5,IF(OR($C$110&gt;$AR29,$D$110&lt;$AR29),0,Schweine_Werte!$O29))</f>
        <v>0</v>
      </c>
    </row>
    <row r="30" spans="1:81" x14ac:dyDescent="0.2">
      <c r="B30" s="504">
        <v>750</v>
      </c>
      <c r="D30" s="680"/>
      <c r="E30" s="667" t="e">
        <f>($D36-$C36)*1000/SUM($AZ$4:$AZ$146)</f>
        <v>#VALUE!</v>
      </c>
      <c r="F30" s="667" t="e">
        <f>SUMPRODUCT($AZ$4:$AZ$146,Schweine_Werte!$R$4:$R$146)/SUM($AZ$4:$AZ$146)</f>
        <v>#DIV/0!</v>
      </c>
      <c r="G30" s="667" t="e">
        <f>IF($B36=$A$8,SUMPRODUCT($AZ$4:$AZ$146,Schweine_Werte!EN$4:EN$146)/SUM($AZ$4:$AZ$146),IF($B36=$A$7,SUMPRODUCT($AZ$4:$AZ$146,Schweine_Werte!DH$4:DH$146)/SUM($AZ$4:$AZ$146),IF($B36=$A$6,SUMPRODUCT($AZ$4:$AZ$146,Schweine_Werte!CB$4:CB$146)/SUM($AZ$4:$AZ$146),SUMPRODUCT($AZ$4:$AZ$146,Schweine_Werte!AV$4:AV$146)/SUM($AZ$4:$AZ$146))))</f>
        <v>#DIV/0!</v>
      </c>
      <c r="H30" s="667" t="e">
        <f>IF($B36=$A$8,SUMPRODUCT($AZ$4:$AZ$146,Schweine_Werte!EO$4:EO$146)/SUM($AZ$4:$AZ$146),IF($B36=$A$7,SUMPRODUCT($AZ$4:$AZ$146,Schweine_Werte!DI$4:DI$146)/SUM($AZ$4:$AZ$146),IF($B36=$A$6,SUMPRODUCT($AZ$4:$AZ$146,Schweine_Werte!CC$4:CC$146)/SUM($AZ$4:$AZ$146),SUMPRODUCT($AZ$4:$AZ$146,Schweine_Werte!AW$4:AW$146)/SUM($AZ$4:$AZ$146))))</f>
        <v>#DIV/0!</v>
      </c>
      <c r="I30" s="667" t="e">
        <f>IF($B36=$A$8,SUMPRODUCT($AZ$4:$AZ$146,Schweine_Werte!EP$4:EP$146)/SUM($AZ$4:$AZ$146),IF($B36=$A$7,SUMPRODUCT($AZ$4:$AZ$146,Schweine_Werte!DJ$4:DJ$146)/SUM($AZ$4:$AZ$146),IF($B36=$A$6,SUMPRODUCT($AZ$4:$AZ$146,Schweine_Werte!CD$4:CD$146)/SUM($AZ$4:$AZ$146),SUMPRODUCT($AZ$4:$AZ$146,Schweine_Werte!AX$4:AX$146)/SUM($AZ$4:$AZ$146))))</f>
        <v>#DIV/0!</v>
      </c>
      <c r="J30" s="667" t="e">
        <f>SUMPRODUCT($AZ$4:$AZ$146,Schweine_Werte!$Z$4:$Z$146)/SUM($AZ$4:$AZ$146)</f>
        <v>#DIV/0!</v>
      </c>
      <c r="K30" s="667" t="e">
        <f>SUMPRODUCT($AZ$4:$AZ$146,Schweine_Werte!$AH$4:$AH$146)/SUM($AZ$4:$AZ$146)</f>
        <v>#DIV/0!</v>
      </c>
      <c r="L30" s="667" t="e">
        <f>T30*$F30*365/1000+$J30-$K30</f>
        <v>#DIV/0!</v>
      </c>
      <c r="M30" s="667" t="e">
        <f>U30*$F30*365/1000+$J30-$K30/2</f>
        <v>#DIV/0!</v>
      </c>
      <c r="N30" s="667" t="e">
        <f>V30*$F30*365/1000+$J30</f>
        <v>#DIV/0!</v>
      </c>
      <c r="O30" s="667">
        <f>IF($C36&lt;28,SUM($AZ$4:$AZ$23)+IF($D36&gt;28,$AZ$24*0.5,$AZ$24),0)</f>
        <v>0</v>
      </c>
      <c r="P30" s="667">
        <f>IF($D36&gt;28,SUM($AZ$25:$AZ$146)+IF($C36&lt;28,$AZ$24*0.5,$AZ$24),0)</f>
        <v>0</v>
      </c>
      <c r="Q30" s="667" t="e">
        <f t="shared" si="16"/>
        <v>#DIV/0!</v>
      </c>
      <c r="R30" s="667" t="e">
        <f t="shared" si="16"/>
        <v>#DIV/0!</v>
      </c>
      <c r="S30" s="667" t="e">
        <f t="shared" si="16"/>
        <v>#DIV/0!</v>
      </c>
      <c r="T30" s="667" t="e">
        <f>+($O30*Schweine_Werte!$HT$6+$P30*Schweine_Werte!$HU$6)/SUM($O30:$P30)</f>
        <v>#DIV/0!</v>
      </c>
      <c r="U30" s="667" t="e">
        <f>+($O30*Schweine_Werte!$HV$6+$P30*Schweine_Werte!$HW$6)/SUM($O30:$P30)</f>
        <v>#DIV/0!</v>
      </c>
      <c r="V30" s="667" t="e">
        <f>+($O30*Schweine_Werte!$HX$6+$P30*Schweine_Werte!$HY$6)/SUM($O30:$P30)</f>
        <v>#DIV/0!</v>
      </c>
      <c r="W30" s="678" t="e">
        <f>($J30*0.055+T30*0.365*0.86*$F30-$K30*0.018)/L30*100</f>
        <v>#DIV/0!</v>
      </c>
      <c r="X30" s="667" t="e">
        <f>($J30*0.055+U30*0.365*0.86*$F30-$K30*0.018/2)/M30*100</f>
        <v>#DIV/0!</v>
      </c>
      <c r="Y30" s="667" t="e">
        <f>($J30*0.055+V30*0.365*0.86*$F30)/N30*100</f>
        <v>#DIV/0!</v>
      </c>
      <c r="Z30" s="667" t="e">
        <f>IF($B36=$A$8,SUMPRODUCT($AZ$4:$AZ$146,Schweine_Werte!$EQ$4:$EQ$146,Schweine_Werte!$ER$4:$ER$146)/SUMPRODUCT($AZ$4:$AZ$146,Schweine_Werte!$EQ$4:$EQ$146),IF($B36=$A$7,SUMPRODUCT($AZ$4:$AZ$146,Schweine_Werte!$DK$4:$DK$146,Schweine_Werte!$DL$4:$DL$146)/SUMPRODUCT($AZ$4:$AZ$146,Schweine_Werte!$DK$4:$DK$146),IF($B36=$A$6,SUMPRODUCT($AZ$4:$AZ$146,Schweine_Werte!$CE$4:$CE$146,Schweine_Werte!$CF$4:$CF$146)/SUMPRODUCT($AZ$4:$AZ$146,Schweine_Werte!$CE$4:$CE$146),SUMPRODUCT($AZ$4:$AZ$146,Schweine_Werte!$AY$4:$AY$146,Schweine_Werte!$AZ$4:$AZ$146)/SUMPRODUCT($AZ$4:$AZ$146,Schweine_Werte!$AY$4:$AY$146))))</f>
        <v>#DIV/0!</v>
      </c>
      <c r="AA30" s="667"/>
      <c r="AB30" s="667">
        <f>IF($B36=$A$8,SUMIF(Schweine_Werte!$AO$4:$AO$146,$C36,Schweine_Werte!$ER$4:$ER$146),IF($B36=$A$7,SUMIF(Schweine_Werte!$AO$4:$AO$146,$C36,Schweine_Werte!$DL$4:$DL$146),IF($B36=$A$6,SUMIF(Schweine_Werte!$AO$4:$AO$146,$C36,Schweine_Werte!$CF$4:$CF$146),SUMIF(Schweine_Werte!$AO$4:$AO$146,$C36,Schweine_Werte!$AZ$4:$AZ$146))))</f>
        <v>0</v>
      </c>
      <c r="AC30" s="667"/>
      <c r="AD30" s="667">
        <f>IF($B36=$A$8,SUMIF(Schweine_Werte!$AO$4:$AO$146,$D36,Schweine_Werte!$ER$4:$ER$146),IF($B36=$A$7,SUMIF(Schweine_Werte!$AO$4:$AO$146,$D36,Schweine_Werte!$DL$4:$DL$146),IF($B36=$A$6,SUMIF(Schweine_Werte!$AO$4:$AO$146,$D36,Schweine_Werte!$CF$4:$CF$146),SUMIF(Schweine_Werte!$AO$4:$AO$146,$D36,Schweine_Werte!$AZ$4:$AZ$146))))</f>
        <v>0</v>
      </c>
      <c r="AE30" s="667"/>
      <c r="AF30" s="667"/>
      <c r="AG30" s="667" t="e">
        <f>IF($B36=$A$8,SUMPRODUCT($AZ$4:$AZ$146,Schweine_Werte!$EQ$4:$EQ$146)/SUM($AZ$4:$AZ$146),IF($B36=$A$7,SUMPRODUCT($AZ$4:$AZ$146,Schweine_Werte!$DK$4:$DK$146)/SUM($AZ$4:$AZ$146),IF($B36=$A$6,SUMPRODUCT($AZ$4:$AZ$146,Schweine_Werte!$CE$4:$CE$146)/SUM($AZ$4:$AZ$146),SUMPRODUCT($AZ$4:$AZ$146,Schweine_Werte!$AY$4:$AY$146)/SUM($AZ$4:$AZ$146))))</f>
        <v>#DIV/0!</v>
      </c>
      <c r="AH30" s="667"/>
      <c r="AI30" s="667"/>
      <c r="AJ30" s="667" t="e">
        <f>IF($B36=$A$8,SUMPRODUCT($AZ$4:$AZ$146,Schweine_Werte!$EQ$4:$EQ$146,Schweine_Werte!$ES$4:$ES$146)/SUMPRODUCT($AZ$4:$AZ$146,Schweine_Werte!$EQ$4:$EQ$146),IF($B36=$A$7,SUMPRODUCT($AZ$4:$AZ$146,Schweine_Werte!$DK$4:$DK$146,Schweine_Werte!$DM$4:$DM$146)/SUMPRODUCT($AZ$4:$AZ$146,Schweine_Werte!$DK$4:$DK$146),IF($B36=$A$6,SUMPRODUCT($AZ$4:$AZ$146,Schweine_Werte!$CE$4:$CE$146,Schweine_Werte!$CG$4:$CG$146)/SUMPRODUCT($AZ$4:$AZ$146,Schweine_Werte!$CE$4:$CE$146),SUMPRODUCT($AZ$4:$AZ$146,Schweine_Werte!$AY$4:$AY$146,Schweine_Werte!$BA$4:$BA$146)/SUMPRODUCT($AZ$4:$AZ$146,Schweine_Werte!$AY$4:$AY$146))))</f>
        <v>#DIV/0!</v>
      </c>
      <c r="AK30" s="667"/>
      <c r="AL30" s="667">
        <f>IF($B36=$A$8,SUMIF(Schweine_Werte!$AO$4:$AO$146,$C36,Schweine_Werte!$ES$4:$ES$146),IF($B36=$A$7,SUMIF(Schweine_Werte!$AO$4:$AO$146,$C36,Schweine_Werte!$DM$4:$DM$146),IF($B36=$A$6,SUMIF(Schweine_Werte!$AO$4:$AO$146,$C36,Schweine_Werte!$CG$4:$CG$146),SUMIF(Schweine_Werte!$AO$4:$AO$146,$C36,Schweine_Werte!$BA$4:$BA$146))))</f>
        <v>0</v>
      </c>
      <c r="AM30" s="667"/>
      <c r="AN30" s="667">
        <f>IF($B36=$A$8,SUMIF(Schweine_Werte!$AO$4:$AO$146,$D36,Schweine_Werte!$ES$4:$ES$146),IF($B36=$A$7,SUMIF(Schweine_Werte!$AO$4:$AO$146,$D36,Schweine_Werte!$DM$4:$DM$146),IF($B36=$A$6,SUMIF(Schweine_Werte!$AO$4:$AO$146,$D36,Schweine_Werte!$CG$4:$CG$146),SUMIF(Schweine_Werte!$AO$4:$AO$146,$D36,Schweine_Werte!$BA$4:$BA$146))))</f>
        <v>0</v>
      </c>
      <c r="AR30" s="698">
        <v>34</v>
      </c>
      <c r="AS30" s="677">
        <f>IF(OR($C$12=$AR30,$D$12=$AR30),Schweine_Werte!$C30*0.5,IF(OR($C$12&gt;$AR30,$D$12&lt;$AR30),0,Schweine_Werte!$C30))</f>
        <v>0</v>
      </c>
      <c r="AT30" s="667">
        <f>IF(OR($C$24=$AR30,$D$24=$AR30),Schweine_Werte!$C30*0.5,IF(OR($C$24&gt;$AR30,$D$24&lt;$AR30),0,Schweine_Werte!$C30))</f>
        <v>0</v>
      </c>
      <c r="AU30" s="677">
        <f>IF(OR($C$36=$AR30,$D$36=$AR30),Schweine_Werte!$C30*0.5,IF(OR($C$36&gt;$AR30,$D$36&lt;$AR30),0,Schweine_Werte!$C30))</f>
        <v>0</v>
      </c>
      <c r="AV30" s="677">
        <f>IF(OR($C$48=$AR30,$D$48=$AR30),Schweine_Werte!$C30*0.5,IF(OR($C$48&gt;$AR30,$D$48&lt;$AR30),0,Schweine_Werte!$C30))</f>
        <v>0</v>
      </c>
      <c r="AW30" s="677">
        <f>IF(OR($C$60=$AR30,$D$60=$AR30),Schweine_Werte!$C30*0.5,IF(OR($C$60&gt;$AR30,$D$60&lt;$AR30),0,Schweine_Werte!$C30))</f>
        <v>0</v>
      </c>
      <c r="AX30" s="677">
        <f>IF(OR($C$12=$AR30,$D$12=$AR30),Schweine_Werte!$E30*0.5,IF(OR($C$12&gt;$AR30,$D$12&lt;$AR30),0,Schweine_Werte!$E30))</f>
        <v>0</v>
      </c>
      <c r="AY30" s="667">
        <f>IF(OR($C$24=$AR30,$D$24=$AR30),Schweine_Werte!$E30*0.5,IF(OR($C$24&gt;$AR30,$D$24&lt;$AR30),0,Schweine_Werte!$E30))</f>
        <v>0</v>
      </c>
      <c r="AZ30" s="667">
        <f>IF(OR($C$36=$AR30,$D$36=$AR30),Schweine_Werte!$E30*0.5,IF(OR($C$36&gt;$AR30,$D$36&lt;$AR30),0,Schweine_Werte!$E30))</f>
        <v>0</v>
      </c>
      <c r="BA30" s="667">
        <f>IF(OR($C$48=$AR30,$D$48=$AR30),Schweine_Werte!$E30*0.5,IF(OR($C$48&gt;$AR30,$D$48&lt;$AR30),0,Schweine_Werte!$E30))</f>
        <v>0</v>
      </c>
      <c r="BB30" s="667">
        <f>IF(OR($C$60=$AR30,$D$60=$AR30),Schweine_Werte!$E30*0.5,IF(OR($C$60&gt;$AR30,$D$60&lt;$AR30),0,Schweine_Werte!$E30))</f>
        <v>0</v>
      </c>
      <c r="BC30" s="677">
        <f>IF(OR($C$12=$AR30,$D$12=$AR30),Schweine_Werte!$G30*0.5,IF(OR($C$12&gt;$AR30,$D$12&lt;$AR30),0,Schweine_Werte!$G30))</f>
        <v>0</v>
      </c>
      <c r="BD30" s="667">
        <f>IF(OR($C$24=$AR30,$D$24=$AR30),Schweine_Werte!$G30*0.5,IF(OR($C$24&gt;$AR30,$D$24&lt;$AR30),0,Schweine_Werte!$G30))</f>
        <v>0</v>
      </c>
      <c r="BE30" s="667">
        <f>IF(OR($C$36=$AR30,$D$36=$AR30),Schweine_Werte!$G30*0.5,IF(OR($C$36&gt;$AR30,$D$36&lt;$AR30),0,Schweine_Werte!$G30))</f>
        <v>0</v>
      </c>
      <c r="BF30" s="667">
        <f>IF(OR($C$48=$AR30,$D$48=$AR30),Schweine_Werte!$G30*0.5,IF(OR($C$48&gt;$AR30,$D$48&lt;$AR30),0,Schweine_Werte!$G30))</f>
        <v>0</v>
      </c>
      <c r="BG30" s="667">
        <f>IF(OR($C$60=$AR30,$D$60=$AR30),Schweine_Werte!$G30*0.5,IF(OR($C$60&gt;$AR30,$D$60&lt;$AR30),0,Schweine_Werte!$G30))</f>
        <v>0</v>
      </c>
      <c r="BH30" s="677">
        <f>IF(OR($C$12=$AR30,$D$12=$AR30),Schweine_Werte!$I30*0.5,IF(OR($C$12&gt;$AR30,$D$12&lt;$AR30),0,Schweine_Werte!$I30))</f>
        <v>0</v>
      </c>
      <c r="BI30" s="667">
        <f>IF(OR($C$24=$AR30,$D$24=$AR30),Schweine_Werte!$I30*0.5,IF(OR($C$24&gt;$AR30,$D$24&lt;$AR30),0,Schweine_Werte!$I30))</f>
        <v>0</v>
      </c>
      <c r="BJ30" s="667">
        <f>IF(OR($C$36=$AR30,$D$36=$AR30),Schweine_Werte!$I30*0.5,IF(OR($C$36&gt;$AR30,$D$36&lt;$AR30),0,Schweine_Werte!$I30))</f>
        <v>0</v>
      </c>
      <c r="BK30" s="667">
        <f>IF(OR($C$48=$AR30,$D$48=$AR30),Schweine_Werte!$I30*0.5,IF(OR($C$48&gt;$AR30,$D$48&lt;$AR30),0,Schweine_Werte!$I30))</f>
        <v>0</v>
      </c>
      <c r="BL30" s="667">
        <f>IF(OR($C$60=$AR30,$D$60=$AR30),Schweine_Werte!$I30*0.5,IF(OR($C$60&gt;$AR30,$D$60&lt;$AR30),0,Schweine_Werte!$I30))</f>
        <v>0</v>
      </c>
      <c r="BM30" s="677"/>
      <c r="BN30" s="667"/>
      <c r="BO30" s="667"/>
      <c r="BP30" s="667"/>
      <c r="BQ30" s="667"/>
      <c r="BR30" s="677">
        <f>IF(OR($C$74=$AR30,$D$74=$AR30),Schweine_Werte!$M30*0.5,IF(OR($C$74&gt;$AR30,$D$74&lt;$AR30),0,Schweine_Werte!$M30))</f>
        <v>0</v>
      </c>
      <c r="BS30" s="677">
        <f>IF(OR($C$83=$AR30,$D$83=$AR30),Schweine_Werte!$M30*0.5,IF(OR($C$83&gt;$AR30,$D$83&lt;$AR30),0,Schweine_Werte!$M30))</f>
        <v>0</v>
      </c>
      <c r="BT30" s="667">
        <f>IF(OR($C$92=$AR30,$D$92=$AR30),Schweine_Werte!$M30*0.5,IF(OR($C$92&gt;$AR30,$D$92&lt;$AR30),0,Schweine_Werte!$M30))</f>
        <v>0</v>
      </c>
      <c r="BU30" s="667">
        <f>IF(OR($C$101=$AR30,$D$101=$AR30),Schweine_Werte!$M30*0.5,IF(OR($C$101&gt;$AR30,$D$101&lt;$AR30),0,Schweine_Werte!$M30))</f>
        <v>0</v>
      </c>
      <c r="BV30" s="667">
        <f>IF(OR($C$110=$AR30,$D$110=$AR30),Schweine_Werte!$M30*0.5,IF(OR($C$110&gt;$AR30,$D$110&lt;$AR30),0,Schweine_Werte!$M30))</f>
        <v>0</v>
      </c>
      <c r="BW30" s="667">
        <f>IF(OR(8=$AR30,$E$127=$AR30),Schweine_Werte!$M30*0.5,IF(OR(8&gt;$AR30,$E$127&lt;$AR30),0,Schweine_Werte!$M30))</f>
        <v>1.4565371262046849</v>
      </c>
      <c r="BX30" s="667">
        <f>IF(OR(8=$AR30,$E$145=$AR30),Schweine_Werte!$M30*0.5,IF(OR(8&gt;$AR30,$E$145&lt;$AR30),0,Schweine_Werte!$M30))</f>
        <v>1.4565371262046849</v>
      </c>
      <c r="BY30" s="677">
        <f>IF(OR($C$74=$AR30,$D$74=$AR30),Schweine_Werte!$O30*0.5,IF(OR($C$74&gt;$AR30,$D$74&lt;$AR30),0,Schweine_Werte!$O30))</f>
        <v>0</v>
      </c>
      <c r="BZ30" s="677">
        <f>IF(OR($C$83=$AR30,$D$83=$AR30),Schweine_Werte!$O30*0.5,IF(OR($C$83&gt;$AR30,$D$83&lt;$AR30),0,Schweine_Werte!$O30))</f>
        <v>0</v>
      </c>
      <c r="CA30" s="667">
        <f>IF(OR($C$92=$AR30,$D$92=$AR30),Schweine_Werte!$O30*0.5,IF(OR($C$92&gt;$AR30,$D$92&lt;$AR30),0,Schweine_Werte!$O30))</f>
        <v>0</v>
      </c>
      <c r="CB30" s="667">
        <f>IF(OR($C$101=$AR30,$D$101=$AR30),Schweine_Werte!$O30*0.5,IF(OR($C$101&gt;$AR30,$D$101&lt;$AR30),0,Schweine_Werte!$O30))</f>
        <v>0</v>
      </c>
      <c r="CC30" s="667">
        <f>IF(OR($C$110=$AR30,$D$110=$AR30),Schweine_Werte!$O30*0.5,IF(OR($C$110&gt;$AR30,$D$110&lt;$AR30),0,Schweine_Werte!$O30))</f>
        <v>0</v>
      </c>
    </row>
    <row r="31" spans="1:81" x14ac:dyDescent="0.2">
      <c r="B31" s="504">
        <v>850</v>
      </c>
      <c r="D31" s="667"/>
      <c r="E31" s="667" t="e">
        <f>($D36-$C36)*1000/SUM($BE$4:$BE$146)</f>
        <v>#VALUE!</v>
      </c>
      <c r="F31" s="667" t="e">
        <f>SUMPRODUCT($BE$4:$BE$146,Schweine_Werte!$S$4:$S$146)/SUM($BE$4:$BE$146)</f>
        <v>#DIV/0!</v>
      </c>
      <c r="G31" s="667" t="e">
        <f>IF($B36=$A$8,SUMPRODUCT($BE$4:$BE$146,Schweine_Werte!ET$4:ET$146)/SUM($BE$4:$BE$146),IF($B36=$A$7,SUMPRODUCT($BE$4:$BE$146,Schweine_Werte!DN$4:DN$146)/SUM($BE$4:$BE$146),IF($B36=$A$6,SUMPRODUCT($BE$4:$BE$146,Schweine_Werte!CH$4:CH$146)/SUM($BE$4:$BE$146),SUMPRODUCT($BE$4:$BE$146,Schweine_Werte!BB$4:BB$146)/SUM($BE$4:$BE$146))))</f>
        <v>#DIV/0!</v>
      </c>
      <c r="H31" s="667" t="e">
        <f>IF($B36=$A$8,SUMPRODUCT($BE$4:$BE$146,Schweine_Werte!EU$4:EU$146)/SUM($BE$4:$BE$146),IF($B36=$A$7,SUMPRODUCT($BE$4:$BE$146,Schweine_Werte!DO$4:DO$146)/SUM($BE$4:$BE$146),IF($B36=$A$6,SUMPRODUCT($BE$4:$BE$146,Schweine_Werte!CI$4:CI$146)/SUM($BE$4:$BE$146),SUMPRODUCT($BE$4:$BE$146,Schweine_Werte!BC$4:BC$146)/SUM($BE$4:$BE$146))))</f>
        <v>#DIV/0!</v>
      </c>
      <c r="I31" s="667" t="e">
        <f>IF($B36=$A$8,SUMPRODUCT($BE$4:$BE$146,Schweine_Werte!EV$4:EV$146)/SUM($BE$4:$BE$146),IF($B36=$A$7,SUMPRODUCT($BE$4:$BE$146,Schweine_Werte!DP$4:DP$146)/SUM($BE$4:$BE$146),IF($B36=$A$6,SUMPRODUCT($BE$4:$BE$146,Schweine_Werte!CJ$4:CJ$146)/SUM($BE$4:$BE$146),SUMPRODUCT($BE$4:$BE$146,Schweine_Werte!BD$4:BD$146)/SUM($BE$4:$BE$146))))</f>
        <v>#DIV/0!</v>
      </c>
      <c r="J31" s="667" t="e">
        <f>SUMPRODUCT($BE$4:$BE$146,Schweine_Werte!$AA$4:$AA$146)/SUM($BE$4:$BE$146)</f>
        <v>#DIV/0!</v>
      </c>
      <c r="K31" s="667" t="e">
        <f>SUMPRODUCT($BE$4:$BE$146,Schweine_Werte!$AI$4:$AI$146)/SUM($BE$4:$BE$146)</f>
        <v>#DIV/0!</v>
      </c>
      <c r="L31" s="667" t="e">
        <f>T31*$F31*365/1000+$J31-$K31</f>
        <v>#DIV/0!</v>
      </c>
      <c r="M31" s="667" t="e">
        <f>U31*$F31*365/1000+$J31-$K31/2</f>
        <v>#DIV/0!</v>
      </c>
      <c r="N31" s="667" t="e">
        <f>V31*$F31*365/1000+$J31</f>
        <v>#DIV/0!</v>
      </c>
      <c r="O31" s="667">
        <f>IF($C36&lt;28,SUM($BE$4:$BE$23)+IF($D36&gt;28,$BE$24*0.5,$BE$24),0)</f>
        <v>0</v>
      </c>
      <c r="P31" s="667">
        <f>IF($D36&gt;28,SUM($BE$25:$BE$146)+IF($C36&lt;28,$BE$24*0.5,$BE$24),0)</f>
        <v>0</v>
      </c>
      <c r="Q31" s="667" t="e">
        <f t="shared" si="16"/>
        <v>#DIV/0!</v>
      </c>
      <c r="R31" s="667" t="e">
        <f t="shared" si="16"/>
        <v>#DIV/0!</v>
      </c>
      <c r="S31" s="667" t="e">
        <f t="shared" si="16"/>
        <v>#DIV/0!</v>
      </c>
      <c r="T31" s="667" t="e">
        <f>+($O31*Schweine_Werte!$HT$7+$P31*Schweine_Werte!$HU$7)/SUM($O31:$P31)</f>
        <v>#DIV/0!</v>
      </c>
      <c r="U31" s="667" t="e">
        <f>+($O31*Schweine_Werte!$HV$7+$P31*Schweine_Werte!$HW$7)/SUM($O31:$P31)</f>
        <v>#DIV/0!</v>
      </c>
      <c r="V31" s="667" t="e">
        <f>+($O31*Schweine_Werte!$HX$7+$P31*Schweine_Werte!$HY$7)/SUM($O31:$P31)</f>
        <v>#DIV/0!</v>
      </c>
      <c r="W31" s="667" t="e">
        <f>($J31*0.055+T31*0.365*0.86*$F31-$K31*0.018)/L31*100</f>
        <v>#DIV/0!</v>
      </c>
      <c r="X31" s="667" t="e">
        <f>($J31*0.055+U31*0.365*0.86*$F31-$K31*0.018/2)/M31*100</f>
        <v>#DIV/0!</v>
      </c>
      <c r="Y31" s="667" t="e">
        <f>($J31*0.055+V31*0.365*0.86*$F31)/N31*100</f>
        <v>#DIV/0!</v>
      </c>
      <c r="Z31" s="667" t="e">
        <f>IF($B36=$A$8,SUMPRODUCT($BE$4:$BE$146,Schweine_Werte!$EW$4:$EW$146,Schweine_Werte!$EX$4:$EX$146)/SUMPRODUCT($BE$4:$BE$146,Schweine_Werte!$EW$4:$EW$146),IF($B36=$A$7,SUMPRODUCT($BE$4:$BE$146,Schweine_Werte!$DQ$4:$DQ$146,Schweine_Werte!$DR$4:$DR$146)/SUMPRODUCT($BE$4:$BE$146,Schweine_Werte!$DQ$4:$DQ$146),IF($B36=$A$6,SUMPRODUCT($BE$4:$BE$146,Schweine_Werte!$CK$4:$CK$146,Schweine_Werte!$CL$4:$CL$146)/SUMPRODUCT($BE$4:$BE$146,Schweine_Werte!$CK$4:$CK$146),SUMPRODUCT($BE$4:$BE$146,Schweine_Werte!$BE$4:$BE$146,Schweine_Werte!$BF$4:$BF$146)/SUMPRODUCT($BE$4:$BE$146,Schweine_Werte!$BE$4:$BE$146))))</f>
        <v>#DIV/0!</v>
      </c>
      <c r="AA31" s="667"/>
      <c r="AB31" s="667">
        <f>IF($B36=$A$8,SUMIF(Schweine_Werte!$AO$4:$AO$146,$C36,Schweine_Werte!$EX$4:$EX$146),IF($B36=$A$7,SUMIF(Schweine_Werte!$AO$4:$AO$146,$C36,Schweine_Werte!$DR$4:$DR$146),IF($B36=$A$6,SUMIF(Schweine_Werte!$AO$4:$AO$146,$C36,Schweine_Werte!$CL$4:$CL$146),SUMIF(Schweine_Werte!$AO$4:$AO$146,$C36,Schweine_Werte!$BF$4:$BF$146))))</f>
        <v>0</v>
      </c>
      <c r="AC31" s="667"/>
      <c r="AD31" s="667">
        <f>IF($B36=$A$8,SUMIF(Schweine_Werte!$AO$4:$AO$146,$D36,Schweine_Werte!$EX$4:$EX$146),IF($B36=$A$7,SUMIF(Schweine_Werte!$AO$4:$AO$146,$D36,Schweine_Werte!$DR$4:$DR$146),IF($B36=$A$6,SUMIF(Schweine_Werte!$AO$4:$AO$146,$D36,Schweine_Werte!$CL$4:$CL$146),SUMIF(Schweine_Werte!$AO$4:$AO$146,$D36,Schweine_Werte!$BF$4:$BF$146))))</f>
        <v>0</v>
      </c>
      <c r="AE31" s="667"/>
      <c r="AF31" s="667"/>
      <c r="AG31" s="667" t="e">
        <f>IF($B36=$A$8,SUMPRODUCT($BE$4:$BE$146,Schweine_Werte!$EW$4:$EW$146)/SUM($BE$4:$BE$146),IF($B36=$A$7,SUMPRODUCT($BE$4:$BE$146,Schweine_Werte!$DQ$4:$DQ$146)/SUM($BE$4:$BE$146),IF($B36=$A$6,SUMPRODUCT($BE$4:$BE$146,Schweine_Werte!$CK$4:$CK$146)/SUM($BE$4:$BE$146),SUMPRODUCT($BE$4:$BE$146,Schweine_Werte!$BE$4:$BE$146)/SUM($BE$4:$BE$146))))</f>
        <v>#DIV/0!</v>
      </c>
      <c r="AH31" s="667"/>
      <c r="AI31" s="667"/>
      <c r="AJ31" s="667" t="e">
        <f>IF($B36=$A$8,SUMPRODUCT($BE$4:$BE$146,Schweine_Werte!$EW$4:$EW$146,Schweine_Werte!$EY$4:$EY$146)/SUMPRODUCT($BE$4:$BE$146,Schweine_Werte!$EW$4:$EW$146),IF($B36=$A$7,SUMPRODUCT($BE$4:$BE$146,Schweine_Werte!$DQ$4:$DQ$146,Schweine_Werte!$DS$4:$DS$146)/SUMPRODUCT($BE$4:$BE$146,Schweine_Werte!$DQ$4:$DQ$146),IF($B36=$A$6,SUMPRODUCT($BE$4:$BE$146,Schweine_Werte!$CK$4:$CK$146,Schweine_Werte!$CM$4:$CM$146)/SUMPRODUCT($BE$4:$BE$146,Schweine_Werte!$CK$4:$CK$146),SUMPRODUCT($BE$4:$BE$146,Schweine_Werte!$BE$4:$BE$146,Schweine_Werte!$BG$4:$BG$146)/SUMPRODUCT($BE$4:$BE$146,Schweine_Werte!$BE$4:$BE$146))))</f>
        <v>#DIV/0!</v>
      </c>
      <c r="AK31" s="667"/>
      <c r="AL31" s="667">
        <f>IF($B36=$A$8,SUMIF(Schweine_Werte!$AO$4:$AO$146,$C36,Schweine_Werte!$EY$4:$EY$146),IF($B36=$A$7,SUMIF(Schweine_Werte!$AO$4:$AO$146,$C36,Schweine_Werte!$DS$4:$DS$146),IF($B36=$A$6,SUMIF(Schweine_Werte!$AO$4:$AO$146,$C36,Schweine_Werte!$CM$4:$CM$146),SUMIF(Schweine_Werte!$AO$4:$AO$146,$C36,Schweine_Werte!$BG$4:$BG$146))))</f>
        <v>0</v>
      </c>
      <c r="AM31" s="667"/>
      <c r="AN31" s="667">
        <f>IF($B36=$A$8,SUMIF(Schweine_Werte!$AO$4:$AO$146,$D36,Schweine_Werte!$EY$4:$EY$146),IF($B36=$A$7,SUMIF(Schweine_Werte!$AO$4:$AO$146,$D36,Schweine_Werte!$DS$4:$DS$146),IF($B36=$A$6,SUMIF(Schweine_Werte!$AO$4:$AO$146,$D36,Schweine_Werte!$CM$4:$CM$146),SUMIF(Schweine_Werte!$AO$4:$AO$146,$D36,Schweine_Werte!$BG$4:$BG$146))))</f>
        <v>0</v>
      </c>
      <c r="AR31" s="698">
        <v>35</v>
      </c>
      <c r="AS31" s="677">
        <f>IF(OR($C$12=$AR31,$D$12=$AR31),Schweine_Werte!$C31*0.5,IF(OR($C$12&gt;$AR31,$D$12&lt;$AR31),0,Schweine_Werte!$C31))</f>
        <v>0</v>
      </c>
      <c r="AT31" s="667">
        <f>IF(OR($C$24=$AR31,$D$24=$AR31),Schweine_Werte!$C31*0.5,IF(OR($C$24&gt;$AR31,$D$24&lt;$AR31),0,Schweine_Werte!$C31))</f>
        <v>0</v>
      </c>
      <c r="AU31" s="677">
        <f>IF(OR($C$36=$AR31,$D$36=$AR31),Schweine_Werte!$C31*0.5,IF(OR($C$36&gt;$AR31,$D$36&lt;$AR31),0,Schweine_Werte!$C31))</f>
        <v>0</v>
      </c>
      <c r="AV31" s="677">
        <f>IF(OR($C$48=$AR31,$D$48=$AR31),Schweine_Werte!$C31*0.5,IF(OR($C$48&gt;$AR31,$D$48&lt;$AR31),0,Schweine_Werte!$C31))</f>
        <v>0</v>
      </c>
      <c r="AW31" s="677">
        <f>IF(OR($C$60=$AR31,$D$60=$AR31),Schweine_Werte!$C31*0.5,IF(OR($C$60&gt;$AR31,$D$60&lt;$AR31),0,Schweine_Werte!$C31))</f>
        <v>0</v>
      </c>
      <c r="AX31" s="677">
        <f>IF(OR($C$12=$AR31,$D$12=$AR31),Schweine_Werte!$E31*0.5,IF(OR($C$12&gt;$AR31,$D$12&lt;$AR31),0,Schweine_Werte!$E31))</f>
        <v>0</v>
      </c>
      <c r="AY31" s="667">
        <f>IF(OR($C$24=$AR31,$D$24=$AR31),Schweine_Werte!$E31*0.5,IF(OR($C$24&gt;$AR31,$D$24&lt;$AR31),0,Schweine_Werte!$E31))</f>
        <v>0</v>
      </c>
      <c r="AZ31" s="667">
        <f>IF(OR($C$36=$AR31,$D$36=$AR31),Schweine_Werte!$E31*0.5,IF(OR($C$36&gt;$AR31,$D$36&lt;$AR31),0,Schweine_Werte!$E31))</f>
        <v>0</v>
      </c>
      <c r="BA31" s="667">
        <f>IF(OR($C$48=$AR31,$D$48=$AR31),Schweine_Werte!$E31*0.5,IF(OR($C$48&gt;$AR31,$D$48&lt;$AR31),0,Schweine_Werte!$E31))</f>
        <v>0</v>
      </c>
      <c r="BB31" s="667">
        <f>IF(OR($C$60=$AR31,$D$60=$AR31),Schweine_Werte!$E31*0.5,IF(OR($C$60&gt;$AR31,$D$60&lt;$AR31),0,Schweine_Werte!$E31))</f>
        <v>0</v>
      </c>
      <c r="BC31" s="677">
        <f>IF(OR($C$12=$AR31,$D$12=$AR31),Schweine_Werte!$G31*0.5,IF(OR($C$12&gt;$AR31,$D$12&lt;$AR31),0,Schweine_Werte!$G31))</f>
        <v>0</v>
      </c>
      <c r="BD31" s="667">
        <f>IF(OR($C$24=$AR31,$D$24=$AR31),Schweine_Werte!$G31*0.5,IF(OR($C$24&gt;$AR31,$D$24&lt;$AR31),0,Schweine_Werte!$G31))</f>
        <v>0</v>
      </c>
      <c r="BE31" s="667">
        <f>IF(OR($C$36=$AR31,$D$36=$AR31),Schweine_Werte!$G31*0.5,IF(OR($C$36&gt;$AR31,$D$36&lt;$AR31),0,Schweine_Werte!$G31))</f>
        <v>0</v>
      </c>
      <c r="BF31" s="667">
        <f>IF(OR($C$48=$AR31,$D$48=$AR31),Schweine_Werte!$G31*0.5,IF(OR($C$48&gt;$AR31,$D$48&lt;$AR31),0,Schweine_Werte!$G31))</f>
        <v>0</v>
      </c>
      <c r="BG31" s="667">
        <f>IF(OR($C$60=$AR31,$D$60=$AR31),Schweine_Werte!$G31*0.5,IF(OR($C$60&gt;$AR31,$D$60&lt;$AR31),0,Schweine_Werte!$G31))</f>
        <v>0</v>
      </c>
      <c r="BH31" s="677">
        <f>IF(OR($C$12=$AR31,$D$12=$AR31),Schweine_Werte!$I31*0.5,IF(OR($C$12&gt;$AR31,$D$12&lt;$AR31),0,Schweine_Werte!$I31))</f>
        <v>0</v>
      </c>
      <c r="BI31" s="667">
        <f>IF(OR($C$24=$AR31,$D$24=$AR31),Schweine_Werte!$I31*0.5,IF(OR($C$24&gt;$AR31,$D$24&lt;$AR31),0,Schweine_Werte!$I31))</f>
        <v>0</v>
      </c>
      <c r="BJ31" s="667">
        <f>IF(OR($C$36=$AR31,$D$36=$AR31),Schweine_Werte!$I31*0.5,IF(OR($C$36&gt;$AR31,$D$36&lt;$AR31),0,Schweine_Werte!$I31))</f>
        <v>0</v>
      </c>
      <c r="BK31" s="667">
        <f>IF(OR($C$48=$AR31,$D$48=$AR31),Schweine_Werte!$I31*0.5,IF(OR($C$48&gt;$AR31,$D$48&lt;$AR31),0,Schweine_Werte!$I31))</f>
        <v>0</v>
      </c>
      <c r="BL31" s="667">
        <f>IF(OR($C$60=$AR31,$D$60=$AR31),Schweine_Werte!$I31*0.5,IF(OR($C$60&gt;$AR31,$D$60&lt;$AR31),0,Schweine_Werte!$I31))</f>
        <v>0</v>
      </c>
      <c r="BM31" s="677"/>
      <c r="BN31" s="667"/>
      <c r="BO31" s="667"/>
      <c r="BP31" s="667"/>
      <c r="BQ31" s="667"/>
      <c r="BR31" s="677">
        <f>IF(OR($C$74=$AR31,$D$74=$AR31),Schweine_Werte!$M31*0.5,IF(OR($C$74&gt;$AR31,$D$74&lt;$AR31),0,Schweine_Werte!$M31))</f>
        <v>0</v>
      </c>
      <c r="BS31" s="677">
        <f>IF(OR($C$83=$AR31,$D$83=$AR31),Schweine_Werte!$M31*0.5,IF(OR($C$83&gt;$AR31,$D$83&lt;$AR31),0,Schweine_Werte!$M31))</f>
        <v>0</v>
      </c>
      <c r="BT31" s="667">
        <f>IF(OR($C$92=$AR31,$D$92=$AR31),Schweine_Werte!$M31*0.5,IF(OR($C$92&gt;$AR31,$D$92&lt;$AR31),0,Schweine_Werte!$M31))</f>
        <v>0</v>
      </c>
      <c r="BU31" s="667">
        <f>IF(OR($C$101=$AR31,$D$101=$AR31),Schweine_Werte!$M31*0.5,IF(OR($C$101&gt;$AR31,$D$101&lt;$AR31),0,Schweine_Werte!$M31))</f>
        <v>0</v>
      </c>
      <c r="BV31" s="667">
        <f>IF(OR($C$110=$AR31,$D$110=$AR31),Schweine_Werte!$M31*0.5,IF(OR($C$110&gt;$AR31,$D$110&lt;$AR31),0,Schweine_Werte!$M31))</f>
        <v>0</v>
      </c>
      <c r="BW31" s="667">
        <f>IF(OR(8=$AR31,$E$127=$AR31),Schweine_Werte!$M31*0.5,IF(OR(8&gt;$AR31,$E$127&lt;$AR31),0,Schweine_Werte!$M31))</f>
        <v>1.4332167721744244</v>
      </c>
      <c r="BX31" s="667">
        <f>IF(OR(8=$AR31,$E$145=$AR31),Schweine_Werte!$M31*0.5,IF(OR(8&gt;$AR31,$E$145&lt;$AR31),0,Schweine_Werte!$M31))</f>
        <v>1.4332167721744244</v>
      </c>
      <c r="BY31" s="677">
        <f>IF(OR($C$74=$AR31,$D$74=$AR31),Schweine_Werte!$O31*0.5,IF(OR($C$74&gt;$AR31,$D$74&lt;$AR31),0,Schweine_Werte!$O31))</f>
        <v>0</v>
      </c>
      <c r="BZ31" s="677">
        <f>IF(OR($C$83=$AR31,$D$83=$AR31),Schweine_Werte!$O31*0.5,IF(OR($C$83&gt;$AR31,$D$83&lt;$AR31),0,Schweine_Werte!$O31))</f>
        <v>0</v>
      </c>
      <c r="CA31" s="667">
        <f>IF(OR($C$92=$AR31,$D$92=$AR31),Schweine_Werte!$O31*0.5,IF(OR($C$92&gt;$AR31,$D$92&lt;$AR31),0,Schweine_Werte!$O31))</f>
        <v>0</v>
      </c>
      <c r="CB31" s="667">
        <f>IF(OR($C$101=$AR31,$D$101=$AR31),Schweine_Werte!$O31*0.5,IF(OR($C$101&gt;$AR31,$D$101&lt;$AR31),0,Schweine_Werte!$O31))</f>
        <v>0</v>
      </c>
      <c r="CC31" s="667">
        <f>IF(OR($C$110=$AR31,$D$110=$AR31),Schweine_Werte!$O31*0.5,IF(OR($C$110&gt;$AR31,$D$110&lt;$AR31),0,Schweine_Werte!$O31))</f>
        <v>0</v>
      </c>
    </row>
    <row r="32" spans="1:81" x14ac:dyDescent="0.2">
      <c r="B32" s="504">
        <v>950</v>
      </c>
      <c r="D32" s="667"/>
      <c r="E32" s="667" t="e">
        <f>($D36-$C36)*1000/SUM($BJ$4:$BJ$146)</f>
        <v>#VALUE!</v>
      </c>
      <c r="F32" s="667" t="e">
        <f>SUMPRODUCT($BJ$4:$BJ$146,Schweine_Werte!$T$4:$T$146)/SUM($BJ$4:$BJ$146)</f>
        <v>#DIV/0!</v>
      </c>
      <c r="G32" s="667" t="e">
        <f>IF($B36=$A$8,SUMPRODUCT($BJ$4:$BJ$146,Schweine_Werte!EZ$4:EZ$146)/SUM($BJ$4:$BJ$146),IF($B36=$A$7,SUMPRODUCT($BJ$4:$BJ$146,Schweine_Werte!DT$4:DT$146)/SUM($BJ$4:$BJ$146),IF($B36=$A$6,SUMPRODUCT($BJ$4:$BJ$146,Schweine_Werte!CN$4:CN$146)/SUM($BJ$4:$BJ$146),SUMPRODUCT($BJ$4:$BJ$146,Schweine_Werte!BH$4:BH$146)/SUM($BJ$4:$BJ$146))))</f>
        <v>#DIV/0!</v>
      </c>
      <c r="H32" s="667" t="e">
        <f>IF($B36=$A$8,SUMPRODUCT($BJ$4:$BJ$146,Schweine_Werte!FA$4:FA$146)/SUM($BJ$4:$BJ$146),IF($B36=$A$7,SUMPRODUCT($BJ$4:$BJ$146,Schweine_Werte!DU$4:DU$146)/SUM($BJ$4:$BJ$146),IF($B36=$A$6,SUMPRODUCT($BJ$4:$BJ$146,Schweine_Werte!CO$4:CO$146)/SUM($BJ$4:$BJ$146),SUMPRODUCT($BJ$4:$BJ$146,Schweine_Werte!BI$4:BI$146)/SUM($BJ$4:$BJ$146))))</f>
        <v>#DIV/0!</v>
      </c>
      <c r="I32" s="667" t="e">
        <f>IF($B36=$A$8,SUMPRODUCT($BJ$4:$BJ$146,Schweine_Werte!FB$4:FB$146)/SUM($BJ$4:$BJ$146),IF($B36=$A$7,SUMPRODUCT($BJ$4:$BJ$146,Schweine_Werte!DV$4:DV$146)/SUM($BJ$4:$BJ$146),IF($B36=$A$6,SUMPRODUCT($BJ$4:$BJ$146,Schweine_Werte!CP$4:CP$146)/SUM($BJ$4:$BJ$146),SUMPRODUCT($BJ$4:$BJ$146,Schweine_Werte!BJ$4:BJ$146)/SUM($BJ$4:$BJ$146))))</f>
        <v>#DIV/0!</v>
      </c>
      <c r="J32" s="667" t="e">
        <f>SUMPRODUCT($BJ$4:$BJ$146,Schweine_Werte!$AB$4:$AB$146)/SUM($BJ$4:$BJ$146)</f>
        <v>#DIV/0!</v>
      </c>
      <c r="K32" s="667" t="e">
        <f>SUMPRODUCT($BJ$4:$BJ$146,Schweine_Werte!$AJ$4:$AJ$146)/SUM($BJ$4:$BJ$146)</f>
        <v>#DIV/0!</v>
      </c>
      <c r="L32" s="667" t="e">
        <f>T32*$F32*365/1000+$J32-$K32</f>
        <v>#DIV/0!</v>
      </c>
      <c r="M32" s="667" t="e">
        <f>U32*$F32*365/1000+$J32-$K32/2</f>
        <v>#DIV/0!</v>
      </c>
      <c r="N32" s="667" t="e">
        <f>V32*$F32*365/1000+$J32</f>
        <v>#DIV/0!</v>
      </c>
      <c r="O32" s="667">
        <f>IF($C36&lt;28,SUM($BJ$4:$BJ$23)+IF($D36&gt;28,$BJ$24*0.5,$BJ$24),0)</f>
        <v>0</v>
      </c>
      <c r="P32" s="667">
        <f>IF($D36&gt;28,SUM($BJ$25:$BJ$146)+IF($C36&lt;28,$BJ$24*0.5,$BJ$24),0)</f>
        <v>0</v>
      </c>
      <c r="Q32" s="667" t="e">
        <f t="shared" si="16"/>
        <v>#DIV/0!</v>
      </c>
      <c r="R32" s="667" t="e">
        <f t="shared" si="16"/>
        <v>#DIV/0!</v>
      </c>
      <c r="S32" s="667" t="e">
        <f t="shared" si="16"/>
        <v>#DIV/0!</v>
      </c>
      <c r="T32" s="667" t="e">
        <f>+($O32*Schweine_Werte!$HT$8+$P32*Schweine_Werte!$HU$8)/SUM($O32:$P32)</f>
        <v>#DIV/0!</v>
      </c>
      <c r="U32" s="667" t="e">
        <f>+($O32*Schweine_Werte!$HV$8+$P32*Schweine_Werte!$HW$8)/SUM($O32:$P32)</f>
        <v>#DIV/0!</v>
      </c>
      <c r="V32" s="667" t="e">
        <f>+($O32*Schweine_Werte!$HX$8+$P32*Schweine_Werte!$HY$8)/SUM($O32:$P32)</f>
        <v>#DIV/0!</v>
      </c>
      <c r="W32" s="678" t="e">
        <f>($J32*0.055+T32*0.365*0.86*$F32-$K32*0.018)/L32*100</f>
        <v>#DIV/0!</v>
      </c>
      <c r="X32" s="667" t="e">
        <f>($J32*0.055+U32*0.365*0.86*$F32-$K32*0.018/2)/M32*100</f>
        <v>#DIV/0!</v>
      </c>
      <c r="Y32" s="667" t="e">
        <f>($J32*0.055+V32*0.365*0.86*$F32)/N32*100</f>
        <v>#DIV/0!</v>
      </c>
      <c r="Z32" s="667" t="e">
        <f>IF($B36=$A$8,SUMPRODUCT($BJ$4:$BJ$146,Schweine_Werte!$FC$4:$FC$146,Schweine_Werte!$FD$4:$FD$146)/SUMPRODUCT($BJ$4:$BJ$146,Schweine_Werte!$FC$4:$FC$146),IF($B36=$A$7,SUMPRODUCT($BJ$4:$BJ$146,Schweine_Werte!$DW$4:$DW$146,Schweine_Werte!$DX$4:$DX$146)/SUMPRODUCT($BJ$4:$BJ$146,Schweine_Werte!$DW$4:$DW$146),IF($B36=$A$6,SUMPRODUCT($BJ$4:$BJ$146,Schweine_Werte!$CQ$4:$CQ$146,Schweine_Werte!$CR$4:$CR$146)/SUMPRODUCT($BJ$4:$BJ$146,Schweine_Werte!$CQ$4:$CQ$146),SUMPRODUCT($BJ$4:$BJ$146,Schweine_Werte!$BK$4:$BK$146,Schweine_Werte!$BL$4:$BL$146)/SUMPRODUCT($BJ$4:$BJ$146,Schweine_Werte!$BK$4:$BK$146))))</f>
        <v>#DIV/0!</v>
      </c>
      <c r="AA32" s="667"/>
      <c r="AB32" s="667">
        <f>IF($B36=$A$8,SUMIF(Schweine_Werte!$AO$4:$AO$146,$C36,Schweine_Werte!$FD$4:$FD$146),IF($B36=$A$7,SUMIF(Schweine_Werte!$AO$4:$AO$146,$C36,Schweine_Werte!$DX$4:$DX$146),IF($B36=$A$6,SUMIF(Schweine_Werte!$AO$4:$AO$146,$C36,Schweine_Werte!$CR$4:$CR$146),SUMIF(Schweine_Werte!$AO$4:$AO$146,$C36,Schweine_Werte!$BL$4:$BL$146))))</f>
        <v>0</v>
      </c>
      <c r="AC32" s="667"/>
      <c r="AD32" s="667">
        <f>IF($B36=$A$8,SUMIF(Schweine_Werte!$AO$4:$AO$146,$D36,Schweine_Werte!$FD$4:$FD$146),IF($B36=$A$7,SUMIF(Schweine_Werte!$AO$4:$AO$146,$D36,Schweine_Werte!$DX$4:$DX$146),IF($B36=$A$6,SUMIF(Schweine_Werte!$AO$4:$AO$146,$D36,Schweine_Werte!$CR$4:$CR$146),SUMIF(Schweine_Werte!$AO$4:$AO$146,$D36,Schweine_Werte!$BL$4:$BL$146))))</f>
        <v>0</v>
      </c>
      <c r="AE32" s="667"/>
      <c r="AF32" s="667"/>
      <c r="AG32" s="667" t="e">
        <f>IF($B36=$A$8,SUMPRODUCT($BJ$4:$BJ$146,Schweine_Werte!$FC$4:$FC$146)/SUM($BJ$4:$BJ$146),IF($B36=$A$7,SUMPRODUCT($BJ$4:$BJ$146,Schweine_Werte!$DW$4:$DW$146)/SUM($BJ$4:$BJ$146),IF($B36=$A$6,SUMPRODUCT($BJ$4:$BJ$146,Schweine_Werte!$CQ$4:$CQ$146)/SUM($BJ$4:$BJ$146),SUMPRODUCT($BJ$4:$BJ$146,Schweine_Werte!$BK$4:$BK$146)/SUM($BJ$4:$BJ$146))))</f>
        <v>#DIV/0!</v>
      </c>
      <c r="AH32" s="667"/>
      <c r="AI32" s="667"/>
      <c r="AJ32" s="667" t="e">
        <f>IF($B36=$A$8,SUMPRODUCT($BJ$4:$BJ$146,Schweine_Werte!$FC$4:$FC$146,Schweine_Werte!$FE$4:$FE$146)/SUMPRODUCT($BJ$4:$BJ$146,Schweine_Werte!$FC$4:$FC$146),IF($B36=$A$7,SUMPRODUCT($BJ$4:$BJ$146,Schweine_Werte!$DW$4:$DW$146,Schweine_Werte!$DY$4:$DY$146)/SUMPRODUCT($BJ$4:$BJ$146,Schweine_Werte!$DW$4:$DW$146),IF($B36=$A$6,SUMPRODUCT($BJ$4:$BJ$146,Schweine_Werte!$CQ$4:$CQ$146,Schweine_Werte!$CS$4:$CS$146)/SUMPRODUCT($BJ$4:$BJ$146,Schweine_Werte!$CQ$4:$CQ$146),SUMPRODUCT($BJ$4:$BJ$146,Schweine_Werte!$BK$4:$BK$146,Schweine_Werte!$BM$4:$BM$146)/SUMPRODUCT($BJ$4:$BJ$146,Schweine_Werte!$BK$4:$BK$146))))</f>
        <v>#DIV/0!</v>
      </c>
      <c r="AK32" s="667"/>
      <c r="AL32" s="667">
        <f>IF($B36=$A$8,SUMIF(Schweine_Werte!$AO$4:$AO$146,$C36,Schweine_Werte!$FE$4:$FE$146),IF($B36=$A$7,SUMIF(Schweine_Werte!$AO$4:$AO$146,$C36,Schweine_Werte!$DY$4:$DY$146),IF($B36=$A$6,SUMIF(Schweine_Werte!$AO$4:$AO$146,$C36,Schweine_Werte!$CS$4:$CS$146),SUMIF(Schweine_Werte!$AO$4:$AO$146,$C36,Schweine_Werte!$BM$4:$BM$146))))</f>
        <v>0</v>
      </c>
      <c r="AM32" s="667"/>
      <c r="AN32" s="667">
        <f>IF($B36=$A$8,SUMIF(Schweine_Werte!$AO$4:$AO$146,$D36,Schweine_Werte!$FE$4:$FE$146),IF($B36=$A$7,SUMIF(Schweine_Werte!$AO$4:$AO$146,$D36,Schweine_Werte!$DY$4:$DY$146),IF($B36=$A$6,SUMIF(Schweine_Werte!$AO$4:$AO$146,$D36,Schweine_Werte!$CS$4:$CS$146),SUMIF(Schweine_Werte!$AO$4:$AO$146,$D36,Schweine_Werte!$BM$4:$BM$146))))</f>
        <v>0</v>
      </c>
      <c r="AR32" s="698">
        <v>36</v>
      </c>
      <c r="AS32" s="677">
        <f>IF(OR($C$12=$AR32,$D$12=$AR32),Schweine_Werte!$C32*0.5,IF(OR($C$12&gt;$AR32,$D$12&lt;$AR32),0,Schweine_Werte!$C32))</f>
        <v>0</v>
      </c>
      <c r="AT32" s="667">
        <f>IF(OR($C$24=$AR32,$D$24=$AR32),Schweine_Werte!$C32*0.5,IF(OR($C$24&gt;$AR32,$D$24&lt;$AR32),0,Schweine_Werte!$C32))</f>
        <v>0</v>
      </c>
      <c r="AU32" s="677">
        <f>IF(OR($C$36=$AR32,$D$36=$AR32),Schweine_Werte!$C32*0.5,IF(OR($C$36&gt;$AR32,$D$36&lt;$AR32),0,Schweine_Werte!$C32))</f>
        <v>0</v>
      </c>
      <c r="AV32" s="677">
        <f>IF(OR($C$48=$AR32,$D$48=$AR32),Schweine_Werte!$C32*0.5,IF(OR($C$48&gt;$AR32,$D$48&lt;$AR32),0,Schweine_Werte!$C32))</f>
        <v>0</v>
      </c>
      <c r="AW32" s="677">
        <f>IF(OR($C$60=$AR32,$D$60=$AR32),Schweine_Werte!$C32*0.5,IF(OR($C$60&gt;$AR32,$D$60&lt;$AR32),0,Schweine_Werte!$C32))</f>
        <v>0</v>
      </c>
      <c r="AX32" s="677">
        <f>IF(OR($C$12=$AR32,$D$12=$AR32),Schweine_Werte!$E32*0.5,IF(OR($C$12&gt;$AR32,$D$12&lt;$AR32),0,Schweine_Werte!$E32))</f>
        <v>0</v>
      </c>
      <c r="AY32" s="667">
        <f>IF(OR($C$24=$AR32,$D$24=$AR32),Schweine_Werte!$E32*0.5,IF(OR($C$24&gt;$AR32,$D$24&lt;$AR32),0,Schweine_Werte!$E32))</f>
        <v>0</v>
      </c>
      <c r="AZ32" s="667">
        <f>IF(OR($C$36=$AR32,$D$36=$AR32),Schweine_Werte!$E32*0.5,IF(OR($C$36&gt;$AR32,$D$36&lt;$AR32),0,Schweine_Werte!$E32))</f>
        <v>0</v>
      </c>
      <c r="BA32" s="667">
        <f>IF(OR($C$48=$AR32,$D$48=$AR32),Schweine_Werte!$E32*0.5,IF(OR($C$48&gt;$AR32,$D$48&lt;$AR32),0,Schweine_Werte!$E32))</f>
        <v>0</v>
      </c>
      <c r="BB32" s="667">
        <f>IF(OR($C$60=$AR32,$D$60=$AR32),Schweine_Werte!$E32*0.5,IF(OR($C$60&gt;$AR32,$D$60&lt;$AR32),0,Schweine_Werte!$E32))</f>
        <v>0</v>
      </c>
      <c r="BC32" s="677">
        <f>IF(OR($C$12=$AR32,$D$12=$AR32),Schweine_Werte!$G32*0.5,IF(OR($C$12&gt;$AR32,$D$12&lt;$AR32),0,Schweine_Werte!$G32))</f>
        <v>0</v>
      </c>
      <c r="BD32" s="667">
        <f>IF(OR($C$24=$AR32,$D$24=$AR32),Schweine_Werte!$G32*0.5,IF(OR($C$24&gt;$AR32,$D$24&lt;$AR32),0,Schweine_Werte!$G32))</f>
        <v>0</v>
      </c>
      <c r="BE32" s="667">
        <f>IF(OR($C$36=$AR32,$D$36=$AR32),Schweine_Werte!$G32*0.5,IF(OR($C$36&gt;$AR32,$D$36&lt;$AR32),0,Schweine_Werte!$G32))</f>
        <v>0</v>
      </c>
      <c r="BF32" s="667">
        <f>IF(OR($C$48=$AR32,$D$48=$AR32),Schweine_Werte!$G32*0.5,IF(OR($C$48&gt;$AR32,$D$48&lt;$AR32),0,Schweine_Werte!$G32))</f>
        <v>0</v>
      </c>
      <c r="BG32" s="667">
        <f>IF(OR($C$60=$AR32,$D$60=$AR32),Schweine_Werte!$G32*0.5,IF(OR($C$60&gt;$AR32,$D$60&lt;$AR32),0,Schweine_Werte!$G32))</f>
        <v>0</v>
      </c>
      <c r="BH32" s="677">
        <f>IF(OR($C$12=$AR32,$D$12=$AR32),Schweine_Werte!$I32*0.5,IF(OR($C$12&gt;$AR32,$D$12&lt;$AR32),0,Schweine_Werte!$I32))</f>
        <v>0</v>
      </c>
      <c r="BI32" s="667">
        <f>IF(OR($C$24=$AR32,$D$24=$AR32),Schweine_Werte!$I32*0.5,IF(OR($C$24&gt;$AR32,$D$24&lt;$AR32),0,Schweine_Werte!$I32))</f>
        <v>0</v>
      </c>
      <c r="BJ32" s="667">
        <f>IF(OR($C$36=$AR32,$D$36=$AR32),Schweine_Werte!$I32*0.5,IF(OR($C$36&gt;$AR32,$D$36&lt;$AR32),0,Schweine_Werte!$I32))</f>
        <v>0</v>
      </c>
      <c r="BK32" s="667">
        <f>IF(OR($C$48=$AR32,$D$48=$AR32),Schweine_Werte!$I32*0.5,IF(OR($C$48&gt;$AR32,$D$48&lt;$AR32),0,Schweine_Werte!$I32))</f>
        <v>0</v>
      </c>
      <c r="BL32" s="667">
        <f>IF(OR($C$60=$AR32,$D$60=$AR32),Schweine_Werte!$I32*0.5,IF(OR($C$60&gt;$AR32,$D$60&lt;$AR32),0,Schweine_Werte!$I32))</f>
        <v>0</v>
      </c>
      <c r="BM32" s="677"/>
      <c r="BN32" s="667"/>
      <c r="BO32" s="667"/>
      <c r="BP32" s="667"/>
      <c r="BQ32" s="667"/>
      <c r="BR32" s="677">
        <f>IF(OR($C$74=$AR32,$D$74=$AR32),Schweine_Werte!$M32*0.5,IF(OR($C$74&gt;$AR32,$D$74&lt;$AR32),0,Schweine_Werte!$M32))</f>
        <v>0</v>
      </c>
      <c r="BS32" s="677">
        <f>IF(OR($C$83=$AR32,$D$83=$AR32),Schweine_Werte!$M32*0.5,IF(OR($C$83&gt;$AR32,$D$83&lt;$AR32),0,Schweine_Werte!$M32))</f>
        <v>0</v>
      </c>
      <c r="BT32" s="679">
        <f>IF(OR($C$92=$AR32,$D$92=$AR32),Schweine_Werte!$M32*0.5,IF(OR($C$92&gt;$AR32,$D$92&lt;$AR32),0,Schweine_Werte!$M32))</f>
        <v>0</v>
      </c>
      <c r="BU32" s="679">
        <f>IF(OR($C$101=$AR32,$D$101=$AR32),Schweine_Werte!$M32*0.5,IF(OR($C$101&gt;$AR32,$D$101&lt;$AR32),0,Schweine_Werte!$M32))</f>
        <v>0</v>
      </c>
      <c r="BV32" s="679">
        <f>IF(OR($C$110=$AR32,$D$110=$AR32),Schweine_Werte!$M32*0.5,IF(OR($C$110&gt;$AR32,$D$110&lt;$AR32),0,Schweine_Werte!$M32))</f>
        <v>0</v>
      </c>
      <c r="BW32" s="679">
        <f>IF(OR(8=$AR32,$E$127=$AR32),Schweine_Werte!$M32*0.5,IF(OR(8&gt;$AR32,$E$127&lt;$AR32),0,Schweine_Werte!$M32))</f>
        <v>1.4112062668018681</v>
      </c>
      <c r="BX32" s="679">
        <f>IF(OR(8=$AR32,$E$145=$AR32),Schweine_Werte!$M32*0.5,IF(OR(8&gt;$AR32,$E$145&lt;$AR32),0,Schweine_Werte!$M32))</f>
        <v>1.4112062668018681</v>
      </c>
      <c r="BY32" s="677">
        <f>IF(OR($C$74=$AR32,$D$74=$AR32),Schweine_Werte!$O32*0.5,IF(OR($C$74&gt;$AR32,$D$74&lt;$AR32),0,Schweine_Werte!$O32))</f>
        <v>0</v>
      </c>
      <c r="BZ32" s="677">
        <f>IF(OR($C$83=$AR32,$D$83=$AR32),Schweine_Werte!$O32*0.5,IF(OR($C$83&gt;$AR32,$D$83&lt;$AR32),0,Schweine_Werte!$O32))</f>
        <v>0</v>
      </c>
      <c r="CA32" s="679">
        <f>IF(OR($C$92=$AR32,$D$92=$AR32),Schweine_Werte!$O32*0.5,IF(OR($C$92&gt;$AR32,$D$92&lt;$AR32),0,Schweine_Werte!$O32))</f>
        <v>0</v>
      </c>
      <c r="CB32" s="679">
        <f>IF(OR($C$101=$AR32,$D$101=$AR32),Schweine_Werte!$O32*0.5,IF(OR($C$101&gt;$AR32,$D$101&lt;$AR32),0,Schweine_Werte!$O32))</f>
        <v>0</v>
      </c>
      <c r="CC32" s="679">
        <f>IF(OR($C$110=$AR32,$D$110=$AR32),Schweine_Werte!$O32*0.5,IF(OR($C$110&gt;$AR32,$D$110&lt;$AR32),0,Schweine_Werte!$O32))</f>
        <v>0</v>
      </c>
    </row>
    <row r="33" spans="1:81" x14ac:dyDescent="0.2">
      <c r="B33" s="504"/>
      <c r="D33" s="667"/>
      <c r="E33" s="667"/>
      <c r="F33" s="667"/>
      <c r="G33" s="667"/>
      <c r="H33" s="667"/>
      <c r="I33" s="667"/>
      <c r="J33" s="667"/>
      <c r="K33" s="667"/>
      <c r="L33" s="667"/>
      <c r="M33" s="667"/>
      <c r="N33" s="667"/>
      <c r="O33" s="667"/>
      <c r="P33" s="667"/>
      <c r="Q33" s="667"/>
      <c r="R33" s="667"/>
      <c r="S33" s="667"/>
      <c r="T33" s="667"/>
      <c r="U33" s="667"/>
      <c r="V33" s="667"/>
      <c r="W33" s="678"/>
      <c r="X33" s="667"/>
      <c r="Y33" s="667"/>
      <c r="Z33" s="667"/>
      <c r="AA33" s="667"/>
      <c r="AB33" s="667"/>
      <c r="AC33" s="667"/>
      <c r="AD33" s="667"/>
      <c r="AE33" s="667"/>
      <c r="AF33" s="667"/>
      <c r="AG33" s="667"/>
      <c r="AH33" s="667"/>
      <c r="AI33" s="667"/>
      <c r="AJ33" s="667"/>
      <c r="AK33" s="667"/>
      <c r="AL33" s="667"/>
      <c r="AM33" s="667"/>
      <c r="AN33" s="667"/>
      <c r="AR33" s="698">
        <v>37</v>
      </c>
      <c r="AS33" s="677">
        <f>IF(OR($C$12=$AR33,$D$12=$AR33),Schweine_Werte!$C33*0.5,IF(OR($C$12&gt;$AR33,$D$12&lt;$AR33),0,Schweine_Werte!$C33))</f>
        <v>0</v>
      </c>
      <c r="AT33" s="667">
        <f>IF(OR($C$24=$AR33,$D$24=$AR33),Schweine_Werte!$C33*0.5,IF(OR($C$24&gt;$AR33,$D$24&lt;$AR33),0,Schweine_Werte!$C33))</f>
        <v>0</v>
      </c>
      <c r="AU33" s="677">
        <f>IF(OR($C$36=$AR33,$D$36=$AR33),Schweine_Werte!$C33*0.5,IF(OR($C$36&gt;$AR33,$D$36&lt;$AR33),0,Schweine_Werte!$C33))</f>
        <v>0</v>
      </c>
      <c r="AV33" s="677">
        <f>IF(OR($C$48=$AR33,$D$48=$AR33),Schweine_Werte!$C33*0.5,IF(OR($C$48&gt;$AR33,$D$48&lt;$AR33),0,Schweine_Werte!$C33))</f>
        <v>0</v>
      </c>
      <c r="AW33" s="677">
        <f>IF(OR($C$60=$AR33,$D$60=$AR33),Schweine_Werte!$C33*0.5,IF(OR($C$60&gt;$AR33,$D$60&lt;$AR33),0,Schweine_Werte!$C33))</f>
        <v>0</v>
      </c>
      <c r="AX33" s="677">
        <f>IF(OR($C$12=$AR33,$D$12=$AR33),Schweine_Werte!$E33*0.5,IF(OR($C$12&gt;$AR33,$D$12&lt;$AR33),0,Schweine_Werte!$E33))</f>
        <v>0</v>
      </c>
      <c r="AY33" s="667">
        <f>IF(OR($C$24=$AR33,$D$24=$AR33),Schweine_Werte!$E33*0.5,IF(OR($C$24&gt;$AR33,$D$24&lt;$AR33),0,Schweine_Werte!$E33))</f>
        <v>0</v>
      </c>
      <c r="AZ33" s="667">
        <f>IF(OR($C$36=$AR33,$D$36=$AR33),Schweine_Werte!$E33*0.5,IF(OR($C$36&gt;$AR33,$D$36&lt;$AR33),0,Schweine_Werte!$E33))</f>
        <v>0</v>
      </c>
      <c r="BA33" s="667">
        <f>IF(OR($C$48=$AR33,$D$48=$AR33),Schweine_Werte!$E33*0.5,IF(OR($C$48&gt;$AR33,$D$48&lt;$AR33),0,Schweine_Werte!$E33))</f>
        <v>0</v>
      </c>
      <c r="BB33" s="667">
        <f>IF(OR($C$60=$AR33,$D$60=$AR33),Schweine_Werte!$E33*0.5,IF(OR($C$60&gt;$AR33,$D$60&lt;$AR33),0,Schweine_Werte!$E33))</f>
        <v>0</v>
      </c>
      <c r="BC33" s="677">
        <f>IF(OR($C$12=$AR33,$D$12=$AR33),Schweine_Werte!$G33*0.5,IF(OR($C$12&gt;$AR33,$D$12&lt;$AR33),0,Schweine_Werte!$G33))</f>
        <v>0</v>
      </c>
      <c r="BD33" s="667">
        <f>IF(OR($C$24=$AR33,$D$24=$AR33),Schweine_Werte!$G33*0.5,IF(OR($C$24&gt;$AR33,$D$24&lt;$AR33),0,Schweine_Werte!$G33))</f>
        <v>0</v>
      </c>
      <c r="BE33" s="667">
        <f>IF(OR($C$36=$AR33,$D$36=$AR33),Schweine_Werte!$G33*0.5,IF(OR($C$36&gt;$AR33,$D$36&lt;$AR33),0,Schweine_Werte!$G33))</f>
        <v>0</v>
      </c>
      <c r="BF33" s="667">
        <f>IF(OR($C$48=$AR33,$D$48=$AR33),Schweine_Werte!$G33*0.5,IF(OR($C$48&gt;$AR33,$D$48&lt;$AR33),0,Schweine_Werte!$G33))</f>
        <v>0</v>
      </c>
      <c r="BG33" s="667">
        <f>IF(OR($C$60=$AR33,$D$60=$AR33),Schweine_Werte!$G33*0.5,IF(OR($C$60&gt;$AR33,$D$60&lt;$AR33),0,Schweine_Werte!$G33))</f>
        <v>0</v>
      </c>
      <c r="BH33" s="677">
        <f>IF(OR($C$12=$AR33,$D$12=$AR33),Schweine_Werte!$I33*0.5,IF(OR($C$12&gt;$AR33,$D$12&lt;$AR33),0,Schweine_Werte!$I33))</f>
        <v>0</v>
      </c>
      <c r="BI33" s="667">
        <f>IF(OR($C$24=$AR33,$D$24=$AR33),Schweine_Werte!$I33*0.5,IF(OR($C$24&gt;$AR33,$D$24&lt;$AR33),0,Schweine_Werte!$I33))</f>
        <v>0</v>
      </c>
      <c r="BJ33" s="667">
        <f>IF(OR($C$36=$AR33,$D$36=$AR33),Schweine_Werte!$I33*0.5,IF(OR($C$36&gt;$AR33,$D$36&lt;$AR33),0,Schweine_Werte!$I33))</f>
        <v>0</v>
      </c>
      <c r="BK33" s="667">
        <f>IF(OR($C$48=$AR33,$D$48=$AR33),Schweine_Werte!$I33*0.5,IF(OR($C$48&gt;$AR33,$D$48&lt;$AR33),0,Schweine_Werte!$I33))</f>
        <v>0</v>
      </c>
      <c r="BL33" s="667">
        <f>IF(OR($C$60=$AR33,$D$60=$AR33),Schweine_Werte!$I33*0.5,IF(OR($C$60&gt;$AR33,$D$60&lt;$AR33),0,Schweine_Werte!$I33))</f>
        <v>0</v>
      </c>
      <c r="BM33" s="677"/>
      <c r="BN33" s="667"/>
      <c r="BO33" s="667"/>
      <c r="BP33" s="667"/>
      <c r="BQ33" s="667"/>
      <c r="BR33" s="677">
        <f>IF(OR($C$74=$AR33,$D$74=$AR33),Schweine_Werte!$M33*0.5,IF(OR($C$74&gt;$AR33,$D$74&lt;$AR33),0,Schweine_Werte!$M33))</f>
        <v>0</v>
      </c>
      <c r="BS33" s="677">
        <f>IF(OR($C$83=$AR33,$D$83=$AR33),Schweine_Werte!$M33*0.5,IF(OR($C$83&gt;$AR33,$D$83&lt;$AR33),0,Schweine_Werte!$M33))</f>
        <v>0</v>
      </c>
      <c r="BT33" s="679">
        <f>IF(OR($C$92=$AR33,$D$92=$AR33),Schweine_Werte!$M33*0.5,IF(OR($C$92&gt;$AR33,$D$92&lt;$AR33),0,Schweine_Werte!$M33))</f>
        <v>0</v>
      </c>
      <c r="BU33" s="679">
        <f>IF(OR($C$101=$AR33,$D$101=$AR33),Schweine_Werte!$M33*0.5,IF(OR($C$101&gt;$AR33,$D$101&lt;$AR33),0,Schweine_Werte!$M33))</f>
        <v>0</v>
      </c>
      <c r="BV33" s="679">
        <f>IF(OR($C$110=$AR33,$D$110=$AR33),Schweine_Werte!$M33*0.5,IF(OR($C$110&gt;$AR33,$D$110&lt;$AR33),0,Schweine_Werte!$M33))</f>
        <v>0</v>
      </c>
      <c r="BW33" s="679">
        <f>IF(OR(8=$AR33,$E$127=$AR33),Schweine_Werte!$M33*0.5,IF(OR(8&gt;$AR33,$E$127&lt;$AR33),0,Schweine_Werte!$M33))</f>
        <v>1.3904204668329827</v>
      </c>
      <c r="BX33" s="679">
        <f>IF(OR(8=$AR33,$E$145=$AR33),Schweine_Werte!$M33*0.5,IF(OR(8&gt;$AR33,$E$145&lt;$AR33),0,Schweine_Werte!$M33))</f>
        <v>1.3904204668329827</v>
      </c>
      <c r="BY33" s="677">
        <f>IF(OR($C$74=$AR33,$D$74=$AR33),Schweine_Werte!$O33*0.5,IF(OR($C$74&gt;$AR33,$D$74&lt;$AR33),0,Schweine_Werte!$O33))</f>
        <v>0</v>
      </c>
      <c r="BZ33" s="677">
        <f>IF(OR($C$83=$AR33,$D$83=$AR33),Schweine_Werte!$O33*0.5,IF(OR($C$83&gt;$AR33,$D$83&lt;$AR33),0,Schweine_Werte!$O33))</f>
        <v>0</v>
      </c>
      <c r="CA33" s="679">
        <f>IF(OR($C$92=$AR33,$D$92=$AR33),Schweine_Werte!$O33*0.5,IF(OR($C$92&gt;$AR33,$D$92&lt;$AR33),0,Schweine_Werte!$O33))</f>
        <v>0</v>
      </c>
      <c r="CB33" s="679">
        <f>IF(OR($C$101=$AR33,$D$101=$AR33),Schweine_Werte!$O33*0.5,IF(OR($C$101&gt;$AR33,$D$101&lt;$AR33),0,Schweine_Werte!$O33))</f>
        <v>0</v>
      </c>
      <c r="CC33" s="679">
        <f>IF(OR($C$110=$AR33,$D$110=$AR33),Schweine_Werte!$O33*0.5,IF(OR($C$110&gt;$AR33,$D$110&lt;$AR33),0,Schweine_Werte!$O33))</f>
        <v>0</v>
      </c>
    </row>
    <row r="34" spans="1:81" ht="15.75" x14ac:dyDescent="0.25">
      <c r="F34" s="521"/>
      <c r="G34" s="1722" t="s">
        <v>486</v>
      </c>
      <c r="H34" s="1723"/>
      <c r="I34" s="1724"/>
      <c r="J34" s="681" t="s">
        <v>474</v>
      </c>
      <c r="K34" s="681" t="s">
        <v>487</v>
      </c>
      <c r="L34" s="1725" t="s">
        <v>488</v>
      </c>
      <c r="M34" s="1726"/>
      <c r="N34" s="1727"/>
      <c r="O34" s="1725" t="s">
        <v>489</v>
      </c>
      <c r="P34" s="1727"/>
      <c r="Q34" s="1725" t="s">
        <v>490</v>
      </c>
      <c r="R34" s="1726"/>
      <c r="S34" s="1727"/>
      <c r="T34" s="1725" t="s">
        <v>491</v>
      </c>
      <c r="U34" s="1726"/>
      <c r="V34" s="1727"/>
      <c r="W34" s="1725" t="s">
        <v>492</v>
      </c>
      <c r="X34" s="1726"/>
      <c r="Y34" s="1727"/>
      <c r="Z34" s="1728" t="s">
        <v>493</v>
      </c>
      <c r="AA34" s="1729"/>
      <c r="AB34" s="1728" t="s">
        <v>411</v>
      </c>
      <c r="AC34" s="1729"/>
      <c r="AD34" s="1728" t="s">
        <v>412</v>
      </c>
      <c r="AE34" s="1729"/>
      <c r="AF34" s="682" t="s">
        <v>494</v>
      </c>
      <c r="AG34" s="1733" t="s">
        <v>495</v>
      </c>
      <c r="AH34" s="1734"/>
      <c r="AI34" s="683" t="s">
        <v>515</v>
      </c>
      <c r="AJ34" s="1728" t="s">
        <v>493</v>
      </c>
      <c r="AK34" s="1729"/>
      <c r="AL34" s="1728" t="s">
        <v>411</v>
      </c>
      <c r="AM34" s="1729"/>
      <c r="AN34" s="1728" t="s">
        <v>412</v>
      </c>
      <c r="AO34" s="1729"/>
      <c r="AR34" s="698">
        <v>38</v>
      </c>
      <c r="AS34" s="677">
        <f>IF(OR($C$12=$AR34,$D$12=$AR34),Schweine_Werte!$C34*0.5,IF(OR($C$12&gt;$AR34,$D$12&lt;$AR34),0,Schweine_Werte!$C34))</f>
        <v>0</v>
      </c>
      <c r="AT34" s="667">
        <f>IF(OR($C$24=$AR34,$D$24=$AR34),Schweine_Werte!$C34*0.5,IF(OR($C$24&gt;$AR34,$D$24&lt;$AR34),0,Schweine_Werte!$C34))</f>
        <v>0</v>
      </c>
      <c r="AU34" s="677">
        <f>IF(OR($C$36=$AR34,$D$36=$AR34),Schweine_Werte!$C34*0.5,IF(OR($C$36&gt;$AR34,$D$36&lt;$AR34),0,Schweine_Werte!$C34))</f>
        <v>0</v>
      </c>
      <c r="AV34" s="677">
        <f>IF(OR($C$48=$AR34,$D$48=$AR34),Schweine_Werte!$C34*0.5,IF(OR($C$48&gt;$AR34,$D$48&lt;$AR34),0,Schweine_Werte!$C34))</f>
        <v>0</v>
      </c>
      <c r="AW34" s="677">
        <f>IF(OR($C$60=$AR34,$D$60=$AR34),Schweine_Werte!$C34*0.5,IF(OR($C$60&gt;$AR34,$D$60&lt;$AR34),0,Schweine_Werte!$C34))</f>
        <v>0</v>
      </c>
      <c r="AX34" s="677">
        <f>IF(OR($C$12=$AR34,$D$12=$AR34),Schweine_Werte!$E34*0.5,IF(OR($C$12&gt;$AR34,$D$12&lt;$AR34),0,Schweine_Werte!$E34))</f>
        <v>0</v>
      </c>
      <c r="AY34" s="667">
        <f>IF(OR($C$24=$AR34,$D$24=$AR34),Schweine_Werte!$E34*0.5,IF(OR($C$24&gt;$AR34,$D$24&lt;$AR34),0,Schweine_Werte!$E34))</f>
        <v>0</v>
      </c>
      <c r="AZ34" s="667">
        <f>IF(OR($C$36=$AR34,$D$36=$AR34),Schweine_Werte!$E34*0.5,IF(OR($C$36&gt;$AR34,$D$36&lt;$AR34),0,Schweine_Werte!$E34))</f>
        <v>0</v>
      </c>
      <c r="BA34" s="667">
        <f>IF(OR($C$48=$AR34,$D$48=$AR34),Schweine_Werte!$E34*0.5,IF(OR($C$48&gt;$AR34,$D$48&lt;$AR34),0,Schweine_Werte!$E34))</f>
        <v>0</v>
      </c>
      <c r="BB34" s="667">
        <f>IF(OR($C$60=$AR34,$D$60=$AR34),Schweine_Werte!$E34*0.5,IF(OR($C$60&gt;$AR34,$D$60&lt;$AR34),0,Schweine_Werte!$E34))</f>
        <v>0</v>
      </c>
      <c r="BC34" s="677">
        <f>IF(OR($C$12=$AR34,$D$12=$AR34),Schweine_Werte!$G34*0.5,IF(OR($C$12&gt;$AR34,$D$12&lt;$AR34),0,Schweine_Werte!$G34))</f>
        <v>0</v>
      </c>
      <c r="BD34" s="667">
        <f>IF(OR($C$24=$AR34,$D$24=$AR34),Schweine_Werte!$G34*0.5,IF(OR($C$24&gt;$AR34,$D$24&lt;$AR34),0,Schweine_Werte!$G34))</f>
        <v>0</v>
      </c>
      <c r="BE34" s="667">
        <f>IF(OR($C$36=$AR34,$D$36=$AR34),Schweine_Werte!$G34*0.5,IF(OR($C$36&gt;$AR34,$D$36&lt;$AR34),0,Schweine_Werte!$G34))</f>
        <v>0</v>
      </c>
      <c r="BF34" s="667">
        <f>IF(OR($C$48=$AR34,$D$48=$AR34),Schweine_Werte!$G34*0.5,IF(OR($C$48&gt;$AR34,$D$48&lt;$AR34),0,Schweine_Werte!$G34))</f>
        <v>0</v>
      </c>
      <c r="BG34" s="667">
        <f>IF(OR($C$60=$AR34,$D$60=$AR34),Schweine_Werte!$G34*0.5,IF(OR($C$60&gt;$AR34,$D$60&lt;$AR34),0,Schweine_Werte!$G34))</f>
        <v>0</v>
      </c>
      <c r="BH34" s="677">
        <f>IF(OR($C$12=$AR34,$D$12=$AR34),Schweine_Werte!$I34*0.5,IF(OR($C$12&gt;$AR34,$D$12&lt;$AR34),0,Schweine_Werte!$I34))</f>
        <v>0</v>
      </c>
      <c r="BI34" s="667">
        <f>IF(OR($C$24=$AR34,$D$24=$AR34),Schweine_Werte!$I34*0.5,IF(OR($C$24&gt;$AR34,$D$24&lt;$AR34),0,Schweine_Werte!$I34))</f>
        <v>0</v>
      </c>
      <c r="BJ34" s="667">
        <f>IF(OR($C$36=$AR34,$D$36=$AR34),Schweine_Werte!$I34*0.5,IF(OR($C$36&gt;$AR34,$D$36&lt;$AR34),0,Schweine_Werte!$I34))</f>
        <v>0</v>
      </c>
      <c r="BK34" s="667">
        <f>IF(OR($C$48=$AR34,$D$48=$AR34),Schweine_Werte!$I34*0.5,IF(OR($C$48&gt;$AR34,$D$48&lt;$AR34),0,Schweine_Werte!$I34))</f>
        <v>0</v>
      </c>
      <c r="BL34" s="667">
        <f>IF(OR($C$60=$AR34,$D$60=$AR34),Schweine_Werte!$I34*0.5,IF(OR($C$60&gt;$AR34,$D$60&lt;$AR34),0,Schweine_Werte!$I34))</f>
        <v>0</v>
      </c>
      <c r="BM34" s="677"/>
      <c r="BN34" s="667"/>
      <c r="BO34" s="667"/>
      <c r="BP34" s="667"/>
      <c r="BQ34" s="667"/>
      <c r="BR34" s="677">
        <f>IF(OR($C$74=$AR34,$D$74=$AR34),Schweine_Werte!$M34*0.5,IF(OR($C$74&gt;$AR34,$D$74&lt;$AR34),0,Schweine_Werte!$M34))</f>
        <v>0</v>
      </c>
      <c r="BS34" s="677">
        <f>IF(OR($C$83=$AR34,$D$83=$AR34),Schweine_Werte!$M34*0.5,IF(OR($C$83&gt;$AR34,$D$83&lt;$AR34),0,Schweine_Werte!$M34))</f>
        <v>0</v>
      </c>
      <c r="BT34" s="679">
        <f>IF(OR($C$92=$AR34,$D$92=$AR34),Schweine_Werte!$M34*0.5,IF(OR($C$92&gt;$AR34,$D$92&lt;$AR34),0,Schweine_Werte!$M34))</f>
        <v>0</v>
      </c>
      <c r="BU34" s="679">
        <f>IF(OR($C$101=$AR34,$D$101=$AR34),Schweine_Werte!$M34*0.5,IF(OR($C$101&gt;$AR34,$D$101&lt;$AR34),0,Schweine_Werte!$M34))</f>
        <v>0</v>
      </c>
      <c r="BV34" s="679">
        <f>IF(OR($C$110=$AR34,$D$110=$AR34),Schweine_Werte!$M34*0.5,IF(OR($C$110&gt;$AR34,$D$110&lt;$AR34),0,Schweine_Werte!$M34))</f>
        <v>0</v>
      </c>
      <c r="BW34" s="679">
        <f>IF(OR(8=$AR34,$E$127=$AR34),Schweine_Werte!$M34*0.5,IF(OR(8&gt;$AR34,$E$127&lt;$AR34),0,Schweine_Werte!$M34))</f>
        <v>1.3707820838974658</v>
      </c>
      <c r="BX34" s="679">
        <f>IF(OR(8=$AR34,$E$145=$AR34),Schweine_Werte!$M34*0.5,IF(OR(8&gt;$AR34,$E$145&lt;$AR34),0,Schweine_Werte!$M34))</f>
        <v>1.3707820838974658</v>
      </c>
      <c r="BY34" s="677">
        <f>IF(OR($C$74=$AR34,$D$74=$AR34),Schweine_Werte!$O34*0.5,IF(OR($C$74&gt;$AR34,$D$74&lt;$AR34),0,Schweine_Werte!$O34))</f>
        <v>0</v>
      </c>
      <c r="BZ34" s="677">
        <f>IF(OR($C$83=$AR34,$D$83=$AR34),Schweine_Werte!$O34*0.5,IF(OR($C$83&gt;$AR34,$D$83&lt;$AR34),0,Schweine_Werte!$O34))</f>
        <v>0</v>
      </c>
      <c r="CA34" s="679">
        <f>IF(OR($C$92=$AR34,$D$92=$AR34),Schweine_Werte!$O34*0.5,IF(OR($C$92&gt;$AR34,$D$92&lt;$AR34),0,Schweine_Werte!$O34))</f>
        <v>0</v>
      </c>
      <c r="CB34" s="679">
        <f>IF(OR($C$101=$AR34,$D$101=$AR34),Schweine_Werte!$O34*0.5,IF(OR($C$101&gt;$AR34,$D$101&lt;$AR34),0,Schweine_Werte!$O34))</f>
        <v>0</v>
      </c>
      <c r="CC34" s="679">
        <f>IF(OR($C$110=$AR34,$D$110=$AR34),Schweine_Werte!$O34*0.5,IF(OR($C$110&gt;$AR34,$D$110&lt;$AR34),0,Schweine_Werte!$O34))</f>
        <v>0</v>
      </c>
    </row>
    <row r="35" spans="1:81" ht="18.75" x14ac:dyDescent="0.2">
      <c r="B35" s="684" t="s">
        <v>497</v>
      </c>
      <c r="C35" s="685" t="s">
        <v>375</v>
      </c>
      <c r="D35" s="685" t="s">
        <v>498</v>
      </c>
      <c r="E35" s="685" t="s">
        <v>377</v>
      </c>
      <c r="F35" s="686" t="s">
        <v>363</v>
      </c>
      <c r="G35" s="687" t="s">
        <v>1</v>
      </c>
      <c r="H35" s="687" t="s">
        <v>499</v>
      </c>
      <c r="I35" s="687" t="s">
        <v>500</v>
      </c>
      <c r="J35" s="688" t="s">
        <v>501</v>
      </c>
      <c r="K35" s="688" t="s">
        <v>501</v>
      </c>
      <c r="L35" s="689" t="s">
        <v>365</v>
      </c>
      <c r="M35" s="689" t="s">
        <v>502</v>
      </c>
      <c r="N35" s="689" t="s">
        <v>367</v>
      </c>
      <c r="O35" s="690" t="s">
        <v>358</v>
      </c>
      <c r="P35" s="690" t="s">
        <v>359</v>
      </c>
      <c r="Q35" s="689" t="s">
        <v>365</v>
      </c>
      <c r="R35" s="689" t="s">
        <v>366</v>
      </c>
      <c r="S35" s="689" t="s">
        <v>367</v>
      </c>
      <c r="T35" s="689" t="s">
        <v>365</v>
      </c>
      <c r="U35" s="689" t="s">
        <v>366</v>
      </c>
      <c r="V35" s="689" t="s">
        <v>367</v>
      </c>
      <c r="W35" s="688" t="s">
        <v>503</v>
      </c>
      <c r="X35" s="688" t="s">
        <v>504</v>
      </c>
      <c r="Y35" s="688" t="s">
        <v>505</v>
      </c>
      <c r="Z35" s="691" t="s">
        <v>506</v>
      </c>
      <c r="AA35" s="691" t="s">
        <v>298</v>
      </c>
      <c r="AB35" s="691" t="s">
        <v>506</v>
      </c>
      <c r="AC35" s="691" t="s">
        <v>298</v>
      </c>
      <c r="AD35" s="691" t="s">
        <v>506</v>
      </c>
      <c r="AE35" s="691" t="s">
        <v>298</v>
      </c>
      <c r="AF35" s="691" t="s">
        <v>507</v>
      </c>
      <c r="AG35" s="692" t="s">
        <v>508</v>
      </c>
      <c r="AH35" s="691" t="s">
        <v>17</v>
      </c>
      <c r="AI35" s="691"/>
      <c r="AJ35" s="691" t="s">
        <v>509</v>
      </c>
      <c r="AK35" s="691" t="s">
        <v>510</v>
      </c>
      <c r="AL35" s="691" t="s">
        <v>511</v>
      </c>
      <c r="AM35" s="691" t="s">
        <v>512</v>
      </c>
      <c r="AN35" s="691" t="s">
        <v>511</v>
      </c>
      <c r="AO35" s="691" t="s">
        <v>513</v>
      </c>
      <c r="AR35" s="698">
        <v>39</v>
      </c>
      <c r="AS35" s="677">
        <f>IF(OR($C$12=$AR35,$D$12=$AR35),Schweine_Werte!$C35*0.5,IF(OR($C$12&gt;$AR35,$D$12&lt;$AR35),0,Schweine_Werte!$C35))</f>
        <v>0</v>
      </c>
      <c r="AT35" s="667">
        <f>IF(OR($C$24=$AR35,$D$24=$AR35),Schweine_Werte!$C35*0.5,IF(OR($C$24&gt;$AR35,$D$24&lt;$AR35),0,Schweine_Werte!$C35))</f>
        <v>0</v>
      </c>
      <c r="AU35" s="677">
        <f>IF(OR($C$36=$AR35,$D$36=$AR35),Schweine_Werte!$C35*0.5,IF(OR($C$36&gt;$AR35,$D$36&lt;$AR35),0,Schweine_Werte!$C35))</f>
        <v>0</v>
      </c>
      <c r="AV35" s="677">
        <f>IF(OR($C$48=$AR35,$D$48=$AR35),Schweine_Werte!$C35*0.5,IF(OR($C$48&gt;$AR35,$D$48&lt;$AR35),0,Schweine_Werte!$C35))</f>
        <v>0</v>
      </c>
      <c r="AW35" s="677">
        <f>IF(OR($C$60=$AR35,$D$60=$AR35),Schweine_Werte!$C35*0.5,IF(OR($C$60&gt;$AR35,$D$60&lt;$AR35),0,Schweine_Werte!$C35))</f>
        <v>0</v>
      </c>
      <c r="AX35" s="677">
        <f>IF(OR($C$12=$AR35,$D$12=$AR35),Schweine_Werte!$E35*0.5,IF(OR($C$12&gt;$AR35,$D$12&lt;$AR35),0,Schweine_Werte!$E35))</f>
        <v>0</v>
      </c>
      <c r="AY35" s="667">
        <f>IF(OR($C$24=$AR35,$D$24=$AR35),Schweine_Werte!$E35*0.5,IF(OR($C$24&gt;$AR35,$D$24&lt;$AR35),0,Schweine_Werte!$E35))</f>
        <v>0</v>
      </c>
      <c r="AZ35" s="667">
        <f>IF(OR($C$36=$AR35,$D$36=$AR35),Schweine_Werte!$E35*0.5,IF(OR($C$36&gt;$AR35,$D$36&lt;$AR35),0,Schweine_Werte!$E35))</f>
        <v>0</v>
      </c>
      <c r="BA35" s="667">
        <f>IF(OR($C$48=$AR35,$D$48=$AR35),Schweine_Werte!$E35*0.5,IF(OR($C$48&gt;$AR35,$D$48&lt;$AR35),0,Schweine_Werte!$E35))</f>
        <v>0</v>
      </c>
      <c r="BB35" s="667">
        <f>IF(OR($C$60=$AR35,$D$60=$AR35),Schweine_Werte!$E35*0.5,IF(OR($C$60&gt;$AR35,$D$60&lt;$AR35),0,Schweine_Werte!$E35))</f>
        <v>0</v>
      </c>
      <c r="BC35" s="677">
        <f>IF(OR($C$12=$AR35,$D$12=$AR35),Schweine_Werte!$G35*0.5,IF(OR($C$12&gt;$AR35,$D$12&lt;$AR35),0,Schweine_Werte!$G35))</f>
        <v>0</v>
      </c>
      <c r="BD35" s="667">
        <f>IF(OR($C$24=$AR35,$D$24=$AR35),Schweine_Werte!$G35*0.5,IF(OR($C$24&gt;$AR35,$D$24&lt;$AR35),0,Schweine_Werte!$G35))</f>
        <v>0</v>
      </c>
      <c r="BE35" s="667">
        <f>IF(OR($C$36=$AR35,$D$36=$AR35),Schweine_Werte!$G35*0.5,IF(OR($C$36&gt;$AR35,$D$36&lt;$AR35),0,Schweine_Werte!$G35))</f>
        <v>0</v>
      </c>
      <c r="BF35" s="667">
        <f>IF(OR($C$48=$AR35,$D$48=$AR35),Schweine_Werte!$G35*0.5,IF(OR($C$48&gt;$AR35,$D$48&lt;$AR35),0,Schweine_Werte!$G35))</f>
        <v>0</v>
      </c>
      <c r="BG35" s="667">
        <f>IF(OR($C$60=$AR35,$D$60=$AR35),Schweine_Werte!$G35*0.5,IF(OR($C$60&gt;$AR35,$D$60&lt;$AR35),0,Schweine_Werte!$G35))</f>
        <v>0</v>
      </c>
      <c r="BH35" s="677">
        <f>IF(OR($C$12=$AR35,$D$12=$AR35),Schweine_Werte!$I35*0.5,IF(OR($C$12&gt;$AR35,$D$12&lt;$AR35),0,Schweine_Werte!$I35))</f>
        <v>0</v>
      </c>
      <c r="BI35" s="667">
        <f>IF(OR($C$24=$AR35,$D$24=$AR35),Schweine_Werte!$I35*0.5,IF(OR($C$24&gt;$AR35,$D$24&lt;$AR35),0,Schweine_Werte!$I35))</f>
        <v>0</v>
      </c>
      <c r="BJ35" s="667">
        <f>IF(OR($C$36=$AR35,$D$36=$AR35),Schweine_Werte!$I35*0.5,IF(OR($C$36&gt;$AR35,$D$36&lt;$AR35),0,Schweine_Werte!$I35))</f>
        <v>0</v>
      </c>
      <c r="BK35" s="667">
        <f>IF(OR($C$48=$AR35,$D$48=$AR35),Schweine_Werte!$I35*0.5,IF(OR($C$48&gt;$AR35,$D$48&lt;$AR35),0,Schweine_Werte!$I35))</f>
        <v>0</v>
      </c>
      <c r="BL35" s="667">
        <f>IF(OR($C$60=$AR35,$D$60=$AR35),Schweine_Werte!$I35*0.5,IF(OR($C$60&gt;$AR35,$D$60&lt;$AR35),0,Schweine_Werte!$I35))</f>
        <v>0</v>
      </c>
      <c r="BM35" s="677"/>
      <c r="BN35" s="667"/>
      <c r="BO35" s="667"/>
      <c r="BP35" s="667"/>
      <c r="BQ35" s="667"/>
      <c r="BR35" s="677">
        <f>IF(OR($C$74=$AR35,$D$74=$AR35),Schweine_Werte!$M35*0.5,IF(OR($C$74&gt;$AR35,$D$74&lt;$AR35),0,Schweine_Werte!$M35))</f>
        <v>0</v>
      </c>
      <c r="BS35" s="677">
        <f>IF(OR($C$83=$AR35,$D$83=$AR35),Schweine_Werte!$M35*0.5,IF(OR($C$83&gt;$AR35,$D$83&lt;$AR35),0,Schweine_Werte!$M35))</f>
        <v>0</v>
      </c>
      <c r="BT35" s="679">
        <f>IF(OR($C$92=$AR35,$D$92=$AR35),Schweine_Werte!$M35*0.5,IF(OR($C$92&gt;$AR35,$D$92&lt;$AR35),0,Schweine_Werte!$M35))</f>
        <v>0</v>
      </c>
      <c r="BU35" s="679">
        <f>IF(OR($C$101=$AR35,$D$101=$AR35),Schweine_Werte!$M35*0.5,IF(OR($C$101&gt;$AR35,$D$101&lt;$AR35),0,Schweine_Werte!$M35))</f>
        <v>0</v>
      </c>
      <c r="BV35" s="679">
        <f>IF(OR($C$110=$AR35,$D$110=$AR35),Schweine_Werte!$M35*0.5,IF(OR($C$110&gt;$AR35,$D$110&lt;$AR35),0,Schweine_Werte!$M35))</f>
        <v>0</v>
      </c>
      <c r="BW35" s="679">
        <f>IF(OR(8=$AR35,$E$127=$AR35),Schweine_Werte!$M35*0.5,IF(OR(8&gt;$AR35,$E$127&lt;$AR35),0,Schweine_Werte!$M35))</f>
        <v>1.3522208276626688</v>
      </c>
      <c r="BX35" s="679">
        <f>IF(OR(8=$AR35,$E$145=$AR35),Schweine_Werte!$M35*0.5,IF(OR(8&gt;$AR35,$E$145&lt;$AR35),0,Schweine_Werte!$M35))</f>
        <v>1.3522208276626688</v>
      </c>
      <c r="BY35" s="677">
        <f>IF(OR($C$74=$AR35,$D$74=$AR35),Schweine_Werte!$O35*0.5,IF(OR($C$74&gt;$AR35,$D$74&lt;$AR35),0,Schweine_Werte!$O35))</f>
        <v>0</v>
      </c>
      <c r="BZ35" s="677">
        <f>IF(OR($C$83=$AR35,$D$83=$AR35),Schweine_Werte!$O35*0.5,IF(OR($C$83&gt;$AR35,$D$83&lt;$AR35),0,Schweine_Werte!$O35))</f>
        <v>0</v>
      </c>
      <c r="CA35" s="679">
        <f>IF(OR($C$92=$AR35,$D$92=$AR35),Schweine_Werte!$O35*0.5,IF(OR($C$92&gt;$AR35,$D$92&lt;$AR35),0,Schweine_Werte!$O35))</f>
        <v>0</v>
      </c>
      <c r="CB35" s="679">
        <f>IF(OR($C$101=$AR35,$D$101=$AR35),Schweine_Werte!$O35*0.5,IF(OR($C$101&gt;$AR35,$D$101&lt;$AR35),0,Schweine_Werte!$O35))</f>
        <v>0</v>
      </c>
      <c r="CC35" s="679">
        <f>IF(OR($C$110=$AR35,$D$110=$AR35),Schweine_Werte!$O35*0.5,IF(OR($C$110&gt;$AR35,$D$110&lt;$AR35),0,Schweine_Werte!$O35))</f>
        <v>0</v>
      </c>
    </row>
    <row r="36" spans="1:81" ht="15.75" x14ac:dyDescent="0.2">
      <c r="A36" s="520" t="s">
        <v>458</v>
      </c>
      <c r="B36" s="693" t="str">
        <f>IF('Abweichende Werte'!W7=1,A7,"")</f>
        <v/>
      </c>
      <c r="C36" s="694" t="str">
        <f>IF('Abweichende Werte'!W7=1,'Abweichende Werte'!J7,"")</f>
        <v/>
      </c>
      <c r="D36" s="694" t="str">
        <f>IF('Abweichende Werte'!W7=1,'Abweichende Werte'!M7,"")</f>
        <v/>
      </c>
      <c r="E36" s="506" t="str">
        <f>IF('Abweichende Werte'!W7=1,'Abweichende Werte'!P7,"")</f>
        <v/>
      </c>
      <c r="F36" s="695" t="e">
        <f>IF($E36&lt;=$E29,F29,IF(AND($E36&gt;$E29,$E36&lt;=$E30),F29+(F30-F29)/($E30-$E29)*($E36-$E29),IF(AND($E36&gt;$E30,$E36&lt;=$E31),F30+(F31-F30)/($E31-$E30)*($E36-$E30),IF(AND($E36&gt;$E31,$E36&lt;=$E32),F31+(F32-F31)/($E32-$E31)*($E36-$E31),IF($E36&gt;$E32,F32)))))</f>
        <v>#VALUE!</v>
      </c>
      <c r="G36" s="695" t="e">
        <f t="shared" ref="G36:N36" si="17">IF($E36&lt;=$E29,G29,IF(AND($E36&gt;$E29,$E36&lt;=$E30),G29+(G30-G29)/($E30-$E29)*($E36-$E29),IF(AND($E36&gt;$E30,$E36&lt;=$E31),G30+(G31-G30)/($E31-$E30)*($E36-$E30),IF(AND($E36&gt;$E31,$E36&lt;=$E32),G31+(G32-G31)/($E32-$E31)*($E36-$E31),IF($E36&gt;$E32,G32)))))</f>
        <v>#VALUE!</v>
      </c>
      <c r="H36" s="695" t="e">
        <f t="shared" si="17"/>
        <v>#VALUE!</v>
      </c>
      <c r="I36" s="695" t="e">
        <f t="shared" si="17"/>
        <v>#VALUE!</v>
      </c>
      <c r="J36" s="695" t="e">
        <f t="shared" si="17"/>
        <v>#VALUE!</v>
      </c>
      <c r="K36" s="695" t="e">
        <f t="shared" si="17"/>
        <v>#VALUE!</v>
      </c>
      <c r="L36" s="695" t="e">
        <f t="shared" si="17"/>
        <v>#VALUE!</v>
      </c>
      <c r="M36" s="695" t="e">
        <f t="shared" si="17"/>
        <v>#VALUE!</v>
      </c>
      <c r="N36" s="695" t="e">
        <f t="shared" si="17"/>
        <v>#VALUE!</v>
      </c>
      <c r="O36" s="696">
        <v>5.5</v>
      </c>
      <c r="P36" s="696">
        <v>1.8</v>
      </c>
      <c r="Q36" s="695" t="e">
        <f t="shared" ref="Q36:Z36" si="18">IF($E36&lt;=$E29,Q29,IF(AND($E36&gt;$E29,$E36&lt;=$E30),Q29+(Q30-Q29)/($E30-$E29)*($E36-$E29),IF(AND($E36&gt;$E30,$E36&lt;=$E31),Q30+(Q31-Q30)/($E31-$E30)*($E36-$E30),IF(AND($E36&gt;$E31,$E36&lt;=$E32),Q31+(Q32-Q31)/($E32-$E31)*($E36-$E31),IF($E36&gt;$E32,Q32)))))</f>
        <v>#VALUE!</v>
      </c>
      <c r="R36" s="695" t="e">
        <f t="shared" si="18"/>
        <v>#VALUE!</v>
      </c>
      <c r="S36" s="695" t="e">
        <f t="shared" si="18"/>
        <v>#VALUE!</v>
      </c>
      <c r="T36" s="695" t="e">
        <f t="shared" si="18"/>
        <v>#VALUE!</v>
      </c>
      <c r="U36" s="695" t="e">
        <f t="shared" si="18"/>
        <v>#VALUE!</v>
      </c>
      <c r="V36" s="695" t="e">
        <f t="shared" si="18"/>
        <v>#VALUE!</v>
      </c>
      <c r="W36" s="695" t="e">
        <f t="shared" si="18"/>
        <v>#VALUE!</v>
      </c>
      <c r="X36" s="695" t="e">
        <f t="shared" si="18"/>
        <v>#VALUE!</v>
      </c>
      <c r="Y36" s="695" t="e">
        <f t="shared" si="18"/>
        <v>#VALUE!</v>
      </c>
      <c r="Z36" s="695" t="e">
        <f t="shared" si="18"/>
        <v>#VALUE!</v>
      </c>
      <c r="AA36" s="697" t="e">
        <f>+Z36*6.25</f>
        <v>#VALUE!</v>
      </c>
      <c r="AB36" s="695" t="e">
        <f t="shared" ref="AB36" si="19">IF($E36&lt;=$E29,AB29,IF(AND($E36&gt;$E29,$E36&lt;=$E30),AB29+(AB30-AB29)/($E30-$E29)*($E36-$E29),IF(AND($E36&gt;$E30,$E36&lt;=$E31),AB30+(AB31-AB30)/($E31-$E30)*($E36-$E30),IF(AND($E36&gt;$E31,$E36&lt;=$E32),AB31+(AB32-AB31)/($E32-$E31)*($E36-$E31),IF($E36&gt;$E32,AB32)))))</f>
        <v>#VALUE!</v>
      </c>
      <c r="AC36" s="697" t="e">
        <f>+AB36*6.25</f>
        <v>#VALUE!</v>
      </c>
      <c r="AD36" s="695" t="e">
        <f t="shared" ref="AD36" si="20">IF($E36&lt;=$E29,AD29,IF(AND($E36&gt;$E29,$E36&lt;=$E30),AD29+(AD30-AD29)/($E30-$E29)*($E36-$E29),IF(AND($E36&gt;$E30,$E36&lt;=$E31),AD30+(AD31-AD30)/($E31-$E30)*($E36-$E30),IF(AND($E36&gt;$E31,$E36&lt;=$E32),AD31+(AD32-AD31)/($E32-$E31)*($E36-$E31),IF($E36&gt;$E32,AD32)))))</f>
        <v>#VALUE!</v>
      </c>
      <c r="AE36" s="697" t="e">
        <f>+AD36*6.25</f>
        <v>#VALUE!</v>
      </c>
      <c r="AF36" s="697" t="e">
        <f>365/((D36-C36)/E36*1000)</f>
        <v>#VALUE!</v>
      </c>
      <c r="AG36" s="695" t="e">
        <f>IF($E36&lt;=$E29,AG29,IF(AND($E36&gt;$E29,$E36&lt;=$E30),AG29+(AG30-AG29)/($E30-$E29)*($E36-$E29),IF(AND($E36&gt;$E30,$E36&lt;=$E31),AG30+(AG31-AG30)/($E31-$E30)*($E36-$E30),IF(AND($E36&gt;$E31,$E36&lt;=$E32),AG31+(AG32-AG31)/($E32-$E31)*($E36-$E31),IF($E36&gt;$E32,AG32)))))</f>
        <v>#VALUE!</v>
      </c>
      <c r="AH36" s="697" t="e">
        <f>+AG36/AF36</f>
        <v>#VALUE!</v>
      </c>
      <c r="AI36" s="697" t="e">
        <f>+CONCATENATE(ROUND(AH36/(D36-C36),1)," : 1")</f>
        <v>#VALUE!</v>
      </c>
      <c r="AJ36" s="695" t="e">
        <f t="shared" ref="AJ36" si="21">IF($E36&lt;=$E29,AJ29,IF(AND($E36&gt;$E29,$E36&lt;=$E30),AJ29+(AJ30-AJ29)/($E30-$E29)*($E36-$E29),IF(AND($E36&gt;$E30,$E36&lt;=$E31),AJ30+(AJ31-AJ30)/($E31-$E30)*($E36-$E30),IF(AND($E36&gt;$E31,$E36&lt;=$E32),AJ31+(AJ32-AJ31)/($E32-$E31)*($E36-$E31),IF($E36&gt;$E32,AJ32)))))</f>
        <v>#VALUE!</v>
      </c>
      <c r="AK36" s="697" t="e">
        <f>+AJ36/2.291</f>
        <v>#VALUE!</v>
      </c>
      <c r="AL36" s="695" t="e">
        <f t="shared" ref="AL36" si="22">IF($E36&lt;=$E29,AL29,IF(AND($E36&gt;$E29,$E36&lt;=$E30),AL29+(AL30-AL29)/($E30-$E29)*($E36-$E29),IF(AND($E36&gt;$E30,$E36&lt;=$E31),AL30+(AL31-AL30)/($E31-$E30)*($E36-$E30),IF(AND($E36&gt;$E31,$E36&lt;=$E32),AL31+(AL32-AL31)/($E32-$E31)*($E36-$E31),IF($E36&gt;$E32,AL32)))))</f>
        <v>#VALUE!</v>
      </c>
      <c r="AM36" s="697" t="e">
        <f>+AL36/2.291</f>
        <v>#VALUE!</v>
      </c>
      <c r="AN36" s="695" t="e">
        <f t="shared" ref="AN36" si="23">IF($E36&lt;=$E29,AN29,IF(AND($E36&gt;$E29,$E36&lt;=$E30),AN29+(AN30-AN29)/($E30-$E29)*($E36-$E29),IF(AND($E36&gt;$E30,$E36&lt;=$E31),AN30+(AN31-AN30)/($E31-$E30)*($E36-$E30),IF(AND($E36&gt;$E31,$E36&lt;=$E32),AN31+(AN32-AN31)/($E32-$E31)*($E36-$E31),IF($E36&gt;$E32,AN32)))))</f>
        <v>#VALUE!</v>
      </c>
      <c r="AO36" s="697" t="e">
        <f>+AN36/2.291</f>
        <v>#VALUE!</v>
      </c>
      <c r="AR36" s="698">
        <v>40</v>
      </c>
      <c r="AS36" s="677">
        <f>IF(OR($C$12=$AR36,$D$12=$AR36),Schweine_Werte!$C36*0.5,IF(OR($C$12&gt;$AR36,$D$12&lt;$AR36),0,Schweine_Werte!$C36))</f>
        <v>0</v>
      </c>
      <c r="AT36" s="667">
        <f>IF(OR($C$24=$AR36,$D$24=$AR36),Schweine_Werte!$C36*0.5,IF(OR($C$24&gt;$AR36,$D$24&lt;$AR36),0,Schweine_Werte!$C36))</f>
        <v>0</v>
      </c>
      <c r="AU36" s="677">
        <f>IF(OR($C$36=$AR36,$D$36=$AR36),Schweine_Werte!$C36*0.5,IF(OR($C$36&gt;$AR36,$D$36&lt;$AR36),0,Schweine_Werte!$C36))</f>
        <v>0</v>
      </c>
      <c r="AV36" s="677">
        <f>IF(OR($C$48=$AR36,$D$48=$AR36),Schweine_Werte!$C36*0.5,IF(OR($C$48&gt;$AR36,$D$48&lt;$AR36),0,Schweine_Werte!$C36))</f>
        <v>0</v>
      </c>
      <c r="AW36" s="677">
        <f>IF(OR($C$60=$AR36,$D$60=$AR36),Schweine_Werte!$C36*0.5,IF(OR($C$60&gt;$AR36,$D$60&lt;$AR36),0,Schweine_Werte!$C36))</f>
        <v>0</v>
      </c>
      <c r="AX36" s="677">
        <f>IF(OR($C$12=$AR36,$D$12=$AR36),Schweine_Werte!$E36*0.5,IF(OR($C$12&gt;$AR36,$D$12&lt;$AR36),0,Schweine_Werte!$E36))</f>
        <v>0</v>
      </c>
      <c r="AY36" s="667">
        <f>IF(OR($C$24=$AR36,$D$24=$AR36),Schweine_Werte!$E36*0.5,IF(OR($C$24&gt;$AR36,$D$24&lt;$AR36),0,Schweine_Werte!$E36))</f>
        <v>0</v>
      </c>
      <c r="AZ36" s="667">
        <f>IF(OR($C$36=$AR36,$D$36=$AR36),Schweine_Werte!$E36*0.5,IF(OR($C$36&gt;$AR36,$D$36&lt;$AR36),0,Schweine_Werte!$E36))</f>
        <v>0</v>
      </c>
      <c r="BA36" s="667">
        <f>IF(OR($C$48=$AR36,$D$48=$AR36),Schweine_Werte!$E36*0.5,IF(OR($C$48&gt;$AR36,$D$48&lt;$AR36),0,Schweine_Werte!$E36))</f>
        <v>0</v>
      </c>
      <c r="BB36" s="667">
        <f>IF(OR($C$60=$AR36,$D$60=$AR36),Schweine_Werte!$E36*0.5,IF(OR($C$60&gt;$AR36,$D$60&lt;$AR36),0,Schweine_Werte!$E36))</f>
        <v>0</v>
      </c>
      <c r="BC36" s="677">
        <f>IF(OR($C$12=$AR36,$D$12=$AR36),Schweine_Werte!$G36*0.5,IF(OR($C$12&gt;$AR36,$D$12&lt;$AR36),0,Schweine_Werte!$G36))</f>
        <v>0</v>
      </c>
      <c r="BD36" s="667">
        <f>IF(OR($C$24=$AR36,$D$24=$AR36),Schweine_Werte!$G36*0.5,IF(OR($C$24&gt;$AR36,$D$24&lt;$AR36),0,Schweine_Werte!$G36))</f>
        <v>0</v>
      </c>
      <c r="BE36" s="667">
        <f>IF(OR($C$36=$AR36,$D$36=$AR36),Schweine_Werte!$G36*0.5,IF(OR($C$36&gt;$AR36,$D$36&lt;$AR36),0,Schweine_Werte!$G36))</f>
        <v>0</v>
      </c>
      <c r="BF36" s="667">
        <f>IF(OR($C$48=$AR36,$D$48=$AR36),Schweine_Werte!$G36*0.5,IF(OR($C$48&gt;$AR36,$D$48&lt;$AR36),0,Schweine_Werte!$G36))</f>
        <v>0</v>
      </c>
      <c r="BG36" s="667">
        <f>IF(OR($C$60=$AR36,$D$60=$AR36),Schweine_Werte!$G36*0.5,IF(OR($C$60&gt;$AR36,$D$60&lt;$AR36),0,Schweine_Werte!$G36))</f>
        <v>0</v>
      </c>
      <c r="BH36" s="677">
        <f>IF(OR($C$12=$AR36,$D$12=$AR36),Schweine_Werte!$I36*0.5,IF(OR($C$12&gt;$AR36,$D$12&lt;$AR36),0,Schweine_Werte!$I36))</f>
        <v>0</v>
      </c>
      <c r="BI36" s="667">
        <f>IF(OR($C$24=$AR36,$D$24=$AR36),Schweine_Werte!$I36*0.5,IF(OR($C$24&gt;$AR36,$D$24&lt;$AR36),0,Schweine_Werte!$I36))</f>
        <v>0</v>
      </c>
      <c r="BJ36" s="667">
        <f>IF(OR($C$36=$AR36,$D$36=$AR36),Schweine_Werte!$I36*0.5,IF(OR($C$36&gt;$AR36,$D$36&lt;$AR36),0,Schweine_Werte!$I36))</f>
        <v>0</v>
      </c>
      <c r="BK36" s="667">
        <f>IF(OR($C$48=$AR36,$D$48=$AR36),Schweine_Werte!$I36*0.5,IF(OR($C$48&gt;$AR36,$D$48&lt;$AR36),0,Schweine_Werte!$I36))</f>
        <v>0</v>
      </c>
      <c r="BL36" s="667">
        <f>IF(OR($C$60=$AR36,$D$60=$AR36),Schweine_Werte!$I36*0.5,IF(OR($C$60&gt;$AR36,$D$60&lt;$AR36),0,Schweine_Werte!$I36))</f>
        <v>0</v>
      </c>
      <c r="BM36" s="677"/>
      <c r="BN36" s="667"/>
      <c r="BO36" s="667"/>
      <c r="BP36" s="667"/>
      <c r="BQ36" s="667"/>
      <c r="BR36" s="677">
        <f>IF(OR($C$74=$AR36,$D$74=$AR36),Schweine_Werte!$M36*0.5,IF(OR($C$74&gt;$AR36,$D$74&lt;$AR36),0,Schweine_Werte!$M36))</f>
        <v>0</v>
      </c>
      <c r="BS36" s="677">
        <f>IF(OR($C$83=$AR36,$D$83=$AR36),Schweine_Werte!$M36*0.5,IF(OR($C$83&gt;$AR36,$D$83&lt;$AR36),0,Schweine_Werte!$M36))</f>
        <v>0</v>
      </c>
      <c r="BT36" s="679">
        <f>IF(OR($C$92=$AR36,$D$92=$AR36),Schweine_Werte!$M36*0.5,IF(OR($C$92&gt;$AR36,$D$92&lt;$AR36),0,Schweine_Werte!$M36))</f>
        <v>0</v>
      </c>
      <c r="BU36" s="679">
        <f>IF(OR($C$101=$AR36,$D$101=$AR36),Schweine_Werte!$M36*0.5,IF(OR($C$101&gt;$AR36,$D$101&lt;$AR36),0,Schweine_Werte!$M36))</f>
        <v>0</v>
      </c>
      <c r="BV36" s="679">
        <f>IF(OR($C$110=$AR36,$D$110=$AR36),Schweine_Werte!$M36*0.5,IF(OR($C$110&gt;$AR36,$D$110&lt;$AR36),0,Schweine_Werte!$M36))</f>
        <v>0</v>
      </c>
      <c r="BW36" s="679">
        <f>IF(OR(8=$AR36,$E$127=$AR36),Schweine_Werte!$M36*0.5,IF(OR(8&gt;$AR36,$E$127&lt;$AR36),0,Schweine_Werte!$M36))</f>
        <v>1.3346726601939383</v>
      </c>
      <c r="BX36" s="679">
        <f>IF(OR(8=$AR36,$E$145=$AR36),Schweine_Werte!$M36*0.5,IF(OR(8&gt;$AR36,$E$145&lt;$AR36),0,Schweine_Werte!$M36))</f>
        <v>1.3346726601939383</v>
      </c>
      <c r="BY36" s="677">
        <f>IF(OR($C$74=$AR36,$D$74=$AR36),Schweine_Werte!$O36*0.5,IF(OR($C$74&gt;$AR36,$D$74&lt;$AR36),0,Schweine_Werte!$O36))</f>
        <v>0</v>
      </c>
      <c r="BZ36" s="677">
        <f>IF(OR($C$83=$AR36,$D$83=$AR36),Schweine_Werte!$O36*0.5,IF(OR($C$83&gt;$AR36,$D$83&lt;$AR36),0,Schweine_Werte!$O36))</f>
        <v>0</v>
      </c>
      <c r="CA36" s="679">
        <f>IF(OR($C$92=$AR36,$D$92=$AR36),Schweine_Werte!$O36*0.5,IF(OR($C$92&gt;$AR36,$D$92&lt;$AR36),0,Schweine_Werte!$O36))</f>
        <v>0</v>
      </c>
      <c r="CB36" s="679">
        <f>IF(OR($C$101=$AR36,$D$101=$AR36),Schweine_Werte!$O36*0.5,IF(OR($C$101&gt;$AR36,$D$101&lt;$AR36),0,Schweine_Werte!$O36))</f>
        <v>0</v>
      </c>
      <c r="CC36" s="679">
        <f>IF(OR($C$110=$AR36,$D$110=$AR36),Schweine_Werte!$O36*0.5,IF(OR($C$110&gt;$AR36,$D$110&lt;$AR36),0,Schweine_Werte!$O36))</f>
        <v>0</v>
      </c>
    </row>
    <row r="37" spans="1:81" x14ac:dyDescent="0.2">
      <c r="AR37" s="698">
        <v>41</v>
      </c>
      <c r="AS37" s="677">
        <f>IF(OR($C$12=$AR37,$D$12=$AR37),Schweine_Werte!$C37*0.5,IF(OR($C$12&gt;$AR37,$D$12&lt;$AR37),0,Schweine_Werte!$C37))</f>
        <v>0</v>
      </c>
      <c r="AT37" s="667">
        <f>IF(OR($C$24=$AR37,$D$24=$AR37),Schweine_Werte!$C37*0.5,IF(OR($C$24&gt;$AR37,$D$24&lt;$AR37),0,Schweine_Werte!$C37))</f>
        <v>0</v>
      </c>
      <c r="AU37" s="677">
        <f>IF(OR($C$36=$AR37,$D$36=$AR37),Schweine_Werte!$C37*0.5,IF(OR($C$36&gt;$AR37,$D$36&lt;$AR37),0,Schweine_Werte!$C37))</f>
        <v>0</v>
      </c>
      <c r="AV37" s="677">
        <f>IF(OR($C$48=$AR37,$D$48=$AR37),Schweine_Werte!$C37*0.5,IF(OR($C$48&gt;$AR37,$D$48&lt;$AR37),0,Schweine_Werte!$C37))</f>
        <v>0</v>
      </c>
      <c r="AW37" s="677">
        <f>IF(OR($C$60=$AR37,$D$60=$AR37),Schweine_Werte!$C37*0.5,IF(OR($C$60&gt;$AR37,$D$60&lt;$AR37),0,Schweine_Werte!$C37))</f>
        <v>0</v>
      </c>
      <c r="AX37" s="677">
        <f>IF(OR($C$12=$AR37,$D$12=$AR37),Schweine_Werte!$E37*0.5,IF(OR($C$12&gt;$AR37,$D$12&lt;$AR37),0,Schweine_Werte!$E37))</f>
        <v>0</v>
      </c>
      <c r="AY37" s="667">
        <f>IF(OR($C$24=$AR37,$D$24=$AR37),Schweine_Werte!$E37*0.5,IF(OR($C$24&gt;$AR37,$D$24&lt;$AR37),0,Schweine_Werte!$E37))</f>
        <v>0</v>
      </c>
      <c r="AZ37" s="667">
        <f>IF(OR($C$36=$AR37,$D$36=$AR37),Schweine_Werte!$E37*0.5,IF(OR($C$36&gt;$AR37,$D$36&lt;$AR37),0,Schweine_Werte!$E37))</f>
        <v>0</v>
      </c>
      <c r="BA37" s="667">
        <f>IF(OR($C$48=$AR37,$D$48=$AR37),Schweine_Werte!$E37*0.5,IF(OR($C$48&gt;$AR37,$D$48&lt;$AR37),0,Schweine_Werte!$E37))</f>
        <v>0</v>
      </c>
      <c r="BB37" s="667">
        <f>IF(OR($C$60=$AR37,$D$60=$AR37),Schweine_Werte!$E37*0.5,IF(OR($C$60&gt;$AR37,$D$60&lt;$AR37),0,Schweine_Werte!$E37))</f>
        <v>0</v>
      </c>
      <c r="BC37" s="677">
        <f>IF(OR($C$12=$AR37,$D$12=$AR37),Schweine_Werte!$G37*0.5,IF(OR($C$12&gt;$AR37,$D$12&lt;$AR37),0,Schweine_Werte!$G37))</f>
        <v>0</v>
      </c>
      <c r="BD37" s="667">
        <f>IF(OR($C$24=$AR37,$D$24=$AR37),Schweine_Werte!$G37*0.5,IF(OR($C$24&gt;$AR37,$D$24&lt;$AR37),0,Schweine_Werte!$G37))</f>
        <v>0</v>
      </c>
      <c r="BE37" s="667">
        <f>IF(OR($C$36=$AR37,$D$36=$AR37),Schweine_Werte!$G37*0.5,IF(OR($C$36&gt;$AR37,$D$36&lt;$AR37),0,Schweine_Werte!$G37))</f>
        <v>0</v>
      </c>
      <c r="BF37" s="667">
        <f>IF(OR($C$48=$AR37,$D$48=$AR37),Schweine_Werte!$G37*0.5,IF(OR($C$48&gt;$AR37,$D$48&lt;$AR37),0,Schweine_Werte!$G37))</f>
        <v>0</v>
      </c>
      <c r="BG37" s="667">
        <f>IF(OR($C$60=$AR37,$D$60=$AR37),Schweine_Werte!$G37*0.5,IF(OR($C$60&gt;$AR37,$D$60&lt;$AR37),0,Schweine_Werte!$G37))</f>
        <v>0</v>
      </c>
      <c r="BH37" s="677">
        <f>IF(OR($C$12=$AR37,$D$12=$AR37),Schweine_Werte!$I37*0.5,IF(OR($C$12&gt;$AR37,$D$12&lt;$AR37),0,Schweine_Werte!$I37))</f>
        <v>0</v>
      </c>
      <c r="BI37" s="667">
        <f>IF(OR($C$24=$AR37,$D$24=$AR37),Schweine_Werte!$I37*0.5,IF(OR($C$24&gt;$AR37,$D$24&lt;$AR37),0,Schweine_Werte!$I37))</f>
        <v>0</v>
      </c>
      <c r="BJ37" s="667">
        <f>IF(OR($C$36=$AR37,$D$36=$AR37),Schweine_Werte!$I37*0.5,IF(OR($C$36&gt;$AR37,$D$36&lt;$AR37),0,Schweine_Werte!$I37))</f>
        <v>0</v>
      </c>
      <c r="BK37" s="667">
        <f>IF(OR($C$48=$AR37,$D$48=$AR37),Schweine_Werte!$I37*0.5,IF(OR($C$48&gt;$AR37,$D$48&lt;$AR37),0,Schweine_Werte!$I37))</f>
        <v>0</v>
      </c>
      <c r="BL37" s="667">
        <f>IF(OR($C$60=$AR37,$D$60=$AR37),Schweine_Werte!$I37*0.5,IF(OR($C$60&gt;$AR37,$D$60&lt;$AR37),0,Schweine_Werte!$I37))</f>
        <v>0</v>
      </c>
      <c r="BM37" s="677"/>
      <c r="BN37" s="667"/>
      <c r="BO37" s="667"/>
      <c r="BP37" s="667"/>
      <c r="BQ37" s="667"/>
      <c r="BR37" s="677">
        <f>IF(OR($C$74=$AR37,$D$74=$AR37),Schweine_Werte!$M37*0.5,IF(OR($C$74&gt;$AR37,$D$74&lt;$AR37),0,Schweine_Werte!$M37))</f>
        <v>0</v>
      </c>
      <c r="BS37" s="677">
        <f>IF(OR($C$83=$AR37,$D$83=$AR37),Schweine_Werte!$M37*0.5,IF(OR($C$83&gt;$AR37,$D$83&lt;$AR37),0,Schweine_Werte!$M37))</f>
        <v>0</v>
      </c>
      <c r="BT37" s="679">
        <f>IF(OR($C$92=$AR37,$D$92=$AR37),Schweine_Werte!$M37*0.5,IF(OR($C$92&gt;$AR37,$D$92&lt;$AR37),0,Schweine_Werte!$M37))</f>
        <v>0</v>
      </c>
      <c r="BU37" s="679">
        <f>IF(OR($C$101=$AR37,$D$101=$AR37),Schweine_Werte!$M37*0.5,IF(OR($C$101&gt;$AR37,$D$101&lt;$AR37),0,Schweine_Werte!$M37))</f>
        <v>0</v>
      </c>
      <c r="BV37" s="679">
        <f>IF(OR($C$110=$AR37,$D$110=$AR37),Schweine_Werte!$M37*0.5,IF(OR($C$110&gt;$AR37,$D$110&lt;$AR37),0,Schweine_Werte!$M37))</f>
        <v>0</v>
      </c>
      <c r="BW37" s="679">
        <f>IF(OR(8=$AR37,$E$127=$AR37),Schweine_Werte!$M37*0.5,IF(OR(8&gt;$AR37,$E$127&lt;$AR37),0,Schweine_Werte!$M37))</f>
        <v>1.318079145127627</v>
      </c>
      <c r="BX37" s="679">
        <f>IF(OR(8=$AR37,$E$145=$AR37),Schweine_Werte!$M37*0.5,IF(OR(8&gt;$AR37,$E$145&lt;$AR37),0,Schweine_Werte!$M37))</f>
        <v>1.318079145127627</v>
      </c>
      <c r="BY37" s="677">
        <f>IF(OR($C$74=$AR37,$D$74=$AR37),Schweine_Werte!$O37*0.5,IF(OR($C$74&gt;$AR37,$D$74&lt;$AR37),0,Schweine_Werte!$O37))</f>
        <v>0</v>
      </c>
      <c r="BZ37" s="677">
        <f>IF(OR($C$83=$AR37,$D$83=$AR37),Schweine_Werte!$O37*0.5,IF(OR($C$83&gt;$AR37,$D$83&lt;$AR37),0,Schweine_Werte!$O37))</f>
        <v>0</v>
      </c>
      <c r="CA37" s="679">
        <f>IF(OR($C$92=$AR37,$D$92=$AR37),Schweine_Werte!$O37*0.5,IF(OR($C$92&gt;$AR37,$D$92&lt;$AR37),0,Schweine_Werte!$O37))</f>
        <v>0</v>
      </c>
      <c r="CB37" s="679">
        <f>IF(OR($C$101=$AR37,$D$101=$AR37),Schweine_Werte!$O37*0.5,IF(OR($C$101&gt;$AR37,$D$101&lt;$AR37),0,Schweine_Werte!$O37))</f>
        <v>0</v>
      </c>
      <c r="CC37" s="679">
        <f>IF(OR($C$110=$AR37,$D$110=$AR37),Schweine_Werte!$O37*0.5,IF(OR($C$110&gt;$AR37,$D$110&lt;$AR37),0,Schweine_Werte!$O37))</f>
        <v>0</v>
      </c>
    </row>
    <row r="38" spans="1:81" ht="18.75" x14ac:dyDescent="0.3">
      <c r="H38" s="666"/>
      <c r="I38" s="666"/>
      <c r="L38" s="667"/>
      <c r="W38" s="1735" t="s">
        <v>435</v>
      </c>
      <c r="X38" s="1735"/>
      <c r="Y38" s="1735"/>
      <c r="AR38" s="698">
        <v>42</v>
      </c>
      <c r="AS38" s="677">
        <f>IF(OR($C$12=$AR38,$D$12=$AR38),Schweine_Werte!$C38*0.5,IF(OR($C$12&gt;$AR38,$D$12&lt;$AR38),0,Schweine_Werte!$C38))</f>
        <v>0</v>
      </c>
      <c r="AT38" s="667">
        <f>IF(OR($C$24=$AR38,$D$24=$AR38),Schweine_Werte!$C38*0.5,IF(OR($C$24&gt;$AR38,$D$24&lt;$AR38),0,Schweine_Werte!$C38))</f>
        <v>0</v>
      </c>
      <c r="AU38" s="677">
        <f>IF(OR($C$36=$AR38,$D$36=$AR38),Schweine_Werte!$C38*0.5,IF(OR($C$36&gt;$AR38,$D$36&lt;$AR38),0,Schweine_Werte!$C38))</f>
        <v>0</v>
      </c>
      <c r="AV38" s="677">
        <f>IF(OR($C$48=$AR38,$D$48=$AR38),Schweine_Werte!$C38*0.5,IF(OR($C$48&gt;$AR38,$D$48&lt;$AR38),0,Schweine_Werte!$C38))</f>
        <v>0</v>
      </c>
      <c r="AW38" s="677">
        <f>IF(OR($C$60=$AR38,$D$60=$AR38),Schweine_Werte!$C38*0.5,IF(OR($C$60&gt;$AR38,$D$60&lt;$AR38),0,Schweine_Werte!$C38))</f>
        <v>0</v>
      </c>
      <c r="AX38" s="677">
        <f>IF(OR($C$12=$AR38,$D$12=$AR38),Schweine_Werte!$E38*0.5,IF(OR($C$12&gt;$AR38,$D$12&lt;$AR38),0,Schweine_Werte!$E38))</f>
        <v>0</v>
      </c>
      <c r="AY38" s="667">
        <f>IF(OR($C$24=$AR38,$D$24=$AR38),Schweine_Werte!$E38*0.5,IF(OR($C$24&gt;$AR38,$D$24&lt;$AR38),0,Schweine_Werte!$E38))</f>
        <v>0</v>
      </c>
      <c r="AZ38" s="667">
        <f>IF(OR($C$36=$AR38,$D$36=$AR38),Schweine_Werte!$E38*0.5,IF(OR($C$36&gt;$AR38,$D$36&lt;$AR38),0,Schweine_Werte!$E38))</f>
        <v>0</v>
      </c>
      <c r="BA38" s="667">
        <f>IF(OR($C$48=$AR38,$D$48=$AR38),Schweine_Werte!$E38*0.5,IF(OR($C$48&gt;$AR38,$D$48&lt;$AR38),0,Schweine_Werte!$E38))</f>
        <v>0</v>
      </c>
      <c r="BB38" s="667">
        <f>IF(OR($C$60=$AR38,$D$60=$AR38),Schweine_Werte!$E38*0.5,IF(OR($C$60&gt;$AR38,$D$60&lt;$AR38),0,Schweine_Werte!$E38))</f>
        <v>0</v>
      </c>
      <c r="BC38" s="677">
        <f>IF(OR($C$12=$AR38,$D$12=$AR38),Schweine_Werte!$G38*0.5,IF(OR($C$12&gt;$AR38,$D$12&lt;$AR38),0,Schweine_Werte!$G38))</f>
        <v>0</v>
      </c>
      <c r="BD38" s="667">
        <f>IF(OR($C$24=$AR38,$D$24=$AR38),Schweine_Werte!$G38*0.5,IF(OR($C$24&gt;$AR38,$D$24&lt;$AR38),0,Schweine_Werte!$G38))</f>
        <v>0</v>
      </c>
      <c r="BE38" s="667">
        <f>IF(OR($C$36=$AR38,$D$36=$AR38),Schweine_Werte!$G38*0.5,IF(OR($C$36&gt;$AR38,$D$36&lt;$AR38),0,Schweine_Werte!$G38))</f>
        <v>0</v>
      </c>
      <c r="BF38" s="667">
        <f>IF(OR($C$48=$AR38,$D$48=$AR38),Schweine_Werte!$G38*0.5,IF(OR($C$48&gt;$AR38,$D$48&lt;$AR38),0,Schweine_Werte!$G38))</f>
        <v>0</v>
      </c>
      <c r="BG38" s="667">
        <f>IF(OR($C$60=$AR38,$D$60=$AR38),Schweine_Werte!$G38*0.5,IF(OR($C$60&gt;$AR38,$D$60&lt;$AR38),0,Schweine_Werte!$G38))</f>
        <v>0</v>
      </c>
      <c r="BH38" s="677">
        <f>IF(OR($C$12=$AR38,$D$12=$AR38),Schweine_Werte!$I38*0.5,IF(OR($C$12&gt;$AR38,$D$12&lt;$AR38),0,Schweine_Werte!$I38))</f>
        <v>0</v>
      </c>
      <c r="BI38" s="667">
        <f>IF(OR($C$24=$AR38,$D$24=$AR38),Schweine_Werte!$I38*0.5,IF(OR($C$24&gt;$AR38,$D$24&lt;$AR38),0,Schweine_Werte!$I38))</f>
        <v>0</v>
      </c>
      <c r="BJ38" s="667">
        <f>IF(OR($C$36=$AR38,$D$36=$AR38),Schweine_Werte!$I38*0.5,IF(OR($C$36&gt;$AR38,$D$36&lt;$AR38),0,Schweine_Werte!$I38))</f>
        <v>0</v>
      </c>
      <c r="BK38" s="667">
        <f>IF(OR($C$48=$AR38,$D$48=$AR38),Schweine_Werte!$I38*0.5,IF(OR($C$48&gt;$AR38,$D$48&lt;$AR38),0,Schweine_Werte!$I38))</f>
        <v>0</v>
      </c>
      <c r="BL38" s="667">
        <f>IF(OR($C$60=$AR38,$D$60=$AR38),Schweine_Werte!$I38*0.5,IF(OR($C$60&gt;$AR38,$D$60&lt;$AR38),0,Schweine_Werte!$I38))</f>
        <v>0</v>
      </c>
      <c r="BM38" s="677"/>
      <c r="BN38" s="667"/>
      <c r="BO38" s="667"/>
      <c r="BP38" s="667"/>
      <c r="BQ38" s="667"/>
      <c r="BR38" s="677">
        <f>IF(OR($C$74=$AR38,$D$74=$AR38),Schweine_Werte!$M38*0.5,IF(OR($C$74&gt;$AR38,$D$74&lt;$AR38),0,Schweine_Werte!$M38))</f>
        <v>0</v>
      </c>
      <c r="BS38" s="677">
        <f>IF(OR($C$83=$AR38,$D$83=$AR38),Schweine_Werte!$M38*0.5,IF(OR($C$83&gt;$AR38,$D$83&lt;$AR38),0,Schweine_Werte!$M38))</f>
        <v>0</v>
      </c>
      <c r="BT38" s="679">
        <f>IF(OR($C$92=$AR38,$D$92=$AR38),Schweine_Werte!$M38*0.5,IF(OR($C$92&gt;$AR38,$D$92&lt;$AR38),0,Schweine_Werte!$M38))</f>
        <v>0</v>
      </c>
      <c r="BU38" s="679">
        <f>IF(OR($C$101=$AR38,$D$101=$AR38),Schweine_Werte!$M38*0.5,IF(OR($C$101&gt;$AR38,$D$101&lt;$AR38),0,Schweine_Werte!$M38))</f>
        <v>0</v>
      </c>
      <c r="BV38" s="679">
        <f>IF(OR($C$110=$AR38,$D$110=$AR38),Schweine_Werte!$M38*0.5,IF(OR($C$110&gt;$AR38,$D$110&lt;$AR38),0,Schweine_Werte!$M38))</f>
        <v>0</v>
      </c>
      <c r="BW38" s="679">
        <f>IF(OR(8=$AR38,$E$127=$AR38),Schweine_Werte!$M38*0.5,IF(OR(8&gt;$AR38,$E$127&lt;$AR38),0,Schweine_Werte!$M38))</f>
        <v>1.3023868779742263</v>
      </c>
      <c r="BX38" s="679">
        <f>IF(OR(8=$AR38,$E$145=$AR38),Schweine_Werte!$M38*0.5,IF(OR(8&gt;$AR38,$E$145&lt;$AR38),0,Schweine_Werte!$M38))</f>
        <v>1.3023868779742263</v>
      </c>
      <c r="BY38" s="677">
        <f>IF(OR($C$74=$AR38,$D$74=$AR38),Schweine_Werte!$O38*0.5,IF(OR($C$74&gt;$AR38,$D$74&lt;$AR38),0,Schweine_Werte!$O38))</f>
        <v>0</v>
      </c>
      <c r="BZ38" s="677">
        <f>IF(OR($C$83=$AR38,$D$83=$AR38),Schweine_Werte!$O38*0.5,IF(OR($C$83&gt;$AR38,$D$83&lt;$AR38),0,Schweine_Werte!$O38))</f>
        <v>0</v>
      </c>
      <c r="CA38" s="679">
        <f>IF(OR($C$92=$AR38,$D$92=$AR38),Schweine_Werte!$O38*0.5,IF(OR($C$92&gt;$AR38,$D$92&lt;$AR38),0,Schweine_Werte!$O38))</f>
        <v>0</v>
      </c>
      <c r="CB38" s="679">
        <f>IF(OR($C$101=$AR38,$D$101=$AR38),Schweine_Werte!$O38*0.5,IF(OR($C$101&gt;$AR38,$D$101&lt;$AR38),0,Schweine_Werte!$O38))</f>
        <v>0</v>
      </c>
      <c r="CC38" s="679">
        <f>IF(OR($C$110=$AR38,$D$110=$AR38),Schweine_Werte!$O38*0.5,IF(OR($C$110&gt;$AR38,$D$110&lt;$AR38),0,Schweine_Werte!$O38))</f>
        <v>0</v>
      </c>
    </row>
    <row r="39" spans="1:81" ht="18.75" x14ac:dyDescent="0.3">
      <c r="B39" s="670"/>
      <c r="C39" s="670"/>
      <c r="D39" s="670"/>
      <c r="E39" s="670"/>
      <c r="F39" s="670"/>
      <c r="G39" s="670"/>
      <c r="H39" s="671"/>
      <c r="L39" s="520" t="s">
        <v>445</v>
      </c>
      <c r="Q39" s="1735" t="s">
        <v>446</v>
      </c>
      <c r="R39" s="1735"/>
      <c r="S39" s="1735"/>
      <c r="T39" s="1735" t="s">
        <v>447</v>
      </c>
      <c r="U39" s="1735"/>
      <c r="V39" s="1735"/>
      <c r="W39" s="520" t="s">
        <v>448</v>
      </c>
      <c r="X39" s="520" t="s">
        <v>449</v>
      </c>
      <c r="Y39" s="520" t="s">
        <v>450</v>
      </c>
      <c r="Z39" s="520" t="s">
        <v>451</v>
      </c>
      <c r="AG39" s="520" t="s">
        <v>452</v>
      </c>
      <c r="AJ39" s="520" t="s">
        <v>453</v>
      </c>
      <c r="AR39" s="698">
        <v>43</v>
      </c>
      <c r="AS39" s="677">
        <f>IF(OR($C$12=$AR39,$D$12=$AR39),Schweine_Werte!$C39*0.5,IF(OR($C$12&gt;$AR39,$D$12&lt;$AR39),0,Schweine_Werte!$C39))</f>
        <v>0</v>
      </c>
      <c r="AT39" s="667">
        <f>IF(OR($C$24=$AR39,$D$24=$AR39),Schweine_Werte!$C39*0.5,IF(OR($C$24&gt;$AR39,$D$24&lt;$AR39),0,Schweine_Werte!$C39))</f>
        <v>0</v>
      </c>
      <c r="AU39" s="677">
        <f>IF(OR($C$36=$AR39,$D$36=$AR39),Schweine_Werte!$C39*0.5,IF(OR($C$36&gt;$AR39,$D$36&lt;$AR39),0,Schweine_Werte!$C39))</f>
        <v>0</v>
      </c>
      <c r="AV39" s="677">
        <f>IF(OR($C$48=$AR39,$D$48=$AR39),Schweine_Werte!$C39*0.5,IF(OR($C$48&gt;$AR39,$D$48&lt;$AR39),0,Schweine_Werte!$C39))</f>
        <v>0</v>
      </c>
      <c r="AW39" s="677">
        <f>IF(OR($C$60=$AR39,$D$60=$AR39),Schweine_Werte!$C39*0.5,IF(OR($C$60&gt;$AR39,$D$60&lt;$AR39),0,Schweine_Werte!$C39))</f>
        <v>0</v>
      </c>
      <c r="AX39" s="677">
        <f>IF(OR($C$12=$AR39,$D$12=$AR39),Schweine_Werte!$E39*0.5,IF(OR($C$12&gt;$AR39,$D$12&lt;$AR39),0,Schweine_Werte!$E39))</f>
        <v>0</v>
      </c>
      <c r="AY39" s="667">
        <f>IF(OR($C$24=$AR39,$D$24=$AR39),Schweine_Werte!$E39*0.5,IF(OR($C$24&gt;$AR39,$D$24&lt;$AR39),0,Schweine_Werte!$E39))</f>
        <v>0</v>
      </c>
      <c r="AZ39" s="667">
        <f>IF(OR($C$36=$AR39,$D$36=$AR39),Schweine_Werte!$E39*0.5,IF(OR($C$36&gt;$AR39,$D$36&lt;$AR39),0,Schweine_Werte!$E39))</f>
        <v>0</v>
      </c>
      <c r="BA39" s="667">
        <f>IF(OR($C$48=$AR39,$D$48=$AR39),Schweine_Werte!$E39*0.5,IF(OR($C$48&gt;$AR39,$D$48&lt;$AR39),0,Schweine_Werte!$E39))</f>
        <v>0</v>
      </c>
      <c r="BB39" s="667">
        <f>IF(OR($C$60=$AR39,$D$60=$AR39),Schweine_Werte!$E39*0.5,IF(OR($C$60&gt;$AR39,$D$60&lt;$AR39),0,Schweine_Werte!$E39))</f>
        <v>0</v>
      </c>
      <c r="BC39" s="677">
        <f>IF(OR($C$12=$AR39,$D$12=$AR39),Schweine_Werte!$G39*0.5,IF(OR($C$12&gt;$AR39,$D$12&lt;$AR39),0,Schweine_Werte!$G39))</f>
        <v>0</v>
      </c>
      <c r="BD39" s="667">
        <f>IF(OR($C$24=$AR39,$D$24=$AR39),Schweine_Werte!$G39*0.5,IF(OR($C$24&gt;$AR39,$D$24&lt;$AR39),0,Schweine_Werte!$G39))</f>
        <v>0</v>
      </c>
      <c r="BE39" s="667">
        <f>IF(OR($C$36=$AR39,$D$36=$AR39),Schweine_Werte!$G39*0.5,IF(OR($C$36&gt;$AR39,$D$36&lt;$AR39),0,Schweine_Werte!$G39))</f>
        <v>0</v>
      </c>
      <c r="BF39" s="667">
        <f>IF(OR($C$48=$AR39,$D$48=$AR39),Schweine_Werte!$G39*0.5,IF(OR($C$48&gt;$AR39,$D$48&lt;$AR39),0,Schweine_Werte!$G39))</f>
        <v>0</v>
      </c>
      <c r="BG39" s="667">
        <f>IF(OR($C$60=$AR39,$D$60=$AR39),Schweine_Werte!$G39*0.5,IF(OR($C$60&gt;$AR39,$D$60&lt;$AR39),0,Schweine_Werte!$G39))</f>
        <v>0</v>
      </c>
      <c r="BH39" s="677">
        <f>IF(OR($C$12=$AR39,$D$12=$AR39),Schweine_Werte!$I39*0.5,IF(OR($C$12&gt;$AR39,$D$12&lt;$AR39),0,Schweine_Werte!$I39))</f>
        <v>0</v>
      </c>
      <c r="BI39" s="667">
        <f>IF(OR($C$24=$AR39,$D$24=$AR39),Schweine_Werte!$I39*0.5,IF(OR($C$24&gt;$AR39,$D$24&lt;$AR39),0,Schweine_Werte!$I39))</f>
        <v>0</v>
      </c>
      <c r="BJ39" s="667">
        <f>IF(OR($C$36=$AR39,$D$36=$AR39),Schweine_Werte!$I39*0.5,IF(OR($C$36&gt;$AR39,$D$36&lt;$AR39),0,Schweine_Werte!$I39))</f>
        <v>0</v>
      </c>
      <c r="BK39" s="667">
        <f>IF(OR($C$48=$AR39,$D$48=$AR39),Schweine_Werte!$I39*0.5,IF(OR($C$48&gt;$AR39,$D$48&lt;$AR39),0,Schweine_Werte!$I39))</f>
        <v>0</v>
      </c>
      <c r="BL39" s="667">
        <f>IF(OR($C$60=$AR39,$D$60=$AR39),Schweine_Werte!$I39*0.5,IF(OR($C$60&gt;$AR39,$D$60&lt;$AR39),0,Schweine_Werte!$I39))</f>
        <v>0</v>
      </c>
      <c r="BM39" s="677"/>
      <c r="BN39" s="667"/>
      <c r="BO39" s="667"/>
      <c r="BP39" s="667"/>
      <c r="BQ39" s="667"/>
      <c r="BR39" s="677">
        <f>IF(OR($C$74=$AR39,$D$74=$AR39),Schweine_Werte!$M39*0.5,IF(OR($C$74&gt;$AR39,$D$74&lt;$AR39),0,Schweine_Werte!$M39))</f>
        <v>0</v>
      </c>
      <c r="BS39" s="677">
        <f>IF(OR($C$83=$AR39,$D$83=$AR39),Schweine_Werte!$M39*0.5,IF(OR($C$83&gt;$AR39,$D$83&lt;$AR39),0,Schweine_Werte!$M39))</f>
        <v>0</v>
      </c>
      <c r="BT39" s="679">
        <f>IF(OR($C$92=$AR39,$D$92=$AR39),Schweine_Werte!$M39*0.5,IF(OR($C$92&gt;$AR39,$D$92&lt;$AR39),0,Schweine_Werte!$M39))</f>
        <v>0</v>
      </c>
      <c r="BU39" s="679">
        <f>IF(OR($C$101=$AR39,$D$101=$AR39),Schweine_Werte!$M39*0.5,IF(OR($C$101&gt;$AR39,$D$101&lt;$AR39),0,Schweine_Werte!$M39))</f>
        <v>0</v>
      </c>
      <c r="BV39" s="679">
        <f>IF(OR($C$110=$AR39,$D$110=$AR39),Schweine_Werte!$M39*0.5,IF(OR($C$110&gt;$AR39,$D$110&lt;$AR39),0,Schweine_Werte!$M39))</f>
        <v>0</v>
      </c>
      <c r="BW39" s="679">
        <f>IF(OR(8=$AR39,$E$127=$AR39),Schweine_Werte!$M39*0.5,IF(OR(8&gt;$AR39,$E$127&lt;$AR39),0,Schweine_Werte!$M39))</f>
        <v>1.2875469860865005</v>
      </c>
      <c r="BX39" s="679">
        <f>IF(OR(8=$AR39,$E$145=$AR39),Schweine_Werte!$M39*0.5,IF(OR(8&gt;$AR39,$E$145&lt;$AR39),0,Schweine_Werte!$M39))</f>
        <v>1.2875469860865005</v>
      </c>
      <c r="BY39" s="677">
        <f>IF(OR($C$74=$AR39,$D$74=$AR39),Schweine_Werte!$O39*0.5,IF(OR($C$74&gt;$AR39,$D$74&lt;$AR39),0,Schweine_Werte!$O39))</f>
        <v>0</v>
      </c>
      <c r="BZ39" s="677">
        <f>IF(OR($C$83=$AR39,$D$83=$AR39),Schweine_Werte!$O39*0.5,IF(OR($C$83&gt;$AR39,$D$83&lt;$AR39),0,Schweine_Werte!$O39))</f>
        <v>0</v>
      </c>
      <c r="CA39" s="679">
        <f>IF(OR($C$92=$AR39,$D$92=$AR39),Schweine_Werte!$O39*0.5,IF(OR($C$92&gt;$AR39,$D$92&lt;$AR39),0,Schweine_Werte!$O39))</f>
        <v>0</v>
      </c>
      <c r="CB39" s="679">
        <f>IF(OR($C$101=$AR39,$D$101=$AR39),Schweine_Werte!$O39*0.5,IF(OR($C$101&gt;$AR39,$D$101&lt;$AR39),0,Schweine_Werte!$O39))</f>
        <v>0</v>
      </c>
      <c r="CC39" s="679">
        <f>IF(OR($C$110=$AR39,$D$110=$AR39),Schweine_Werte!$O39*0.5,IF(OR($C$110&gt;$AR39,$D$110&lt;$AR39),0,Schweine_Werte!$O39))</f>
        <v>0</v>
      </c>
    </row>
    <row r="40" spans="1:81" x14ac:dyDescent="0.2">
      <c r="B40" s="520" t="s">
        <v>469</v>
      </c>
      <c r="E40" s="520" t="s">
        <v>470</v>
      </c>
      <c r="F40" s="520" t="s">
        <v>363</v>
      </c>
      <c r="G40" s="520" t="s">
        <v>471</v>
      </c>
      <c r="H40" s="520" t="s">
        <v>472</v>
      </c>
      <c r="I40" s="520" t="s">
        <v>473</v>
      </c>
      <c r="J40" s="520" t="s">
        <v>474</v>
      </c>
      <c r="K40" s="520" t="s">
        <v>475</v>
      </c>
      <c r="L40" s="520" t="s">
        <v>476</v>
      </c>
      <c r="M40" s="520" t="s">
        <v>477</v>
      </c>
      <c r="N40" s="520" t="s">
        <v>478</v>
      </c>
      <c r="O40" s="520" t="s">
        <v>479</v>
      </c>
      <c r="P40" s="520" t="s">
        <v>480</v>
      </c>
      <c r="Q40" s="520" t="s">
        <v>365</v>
      </c>
      <c r="R40" s="520" t="s">
        <v>366</v>
      </c>
      <c r="S40" s="520" t="s">
        <v>367</v>
      </c>
      <c r="T40" s="520" t="s">
        <v>365</v>
      </c>
      <c r="U40" s="520" t="s">
        <v>366</v>
      </c>
      <c r="V40" s="520" t="s">
        <v>367</v>
      </c>
      <c r="AR40" s="698">
        <v>44</v>
      </c>
      <c r="AS40" s="677">
        <f>IF(OR($C$12=$AR40,$D$12=$AR40),Schweine_Werte!$C40*0.5,IF(OR($C$12&gt;$AR40,$D$12&lt;$AR40),0,Schweine_Werte!$C40))</f>
        <v>0</v>
      </c>
      <c r="AT40" s="667">
        <f>IF(OR($C$24=$AR40,$D$24=$AR40),Schweine_Werte!$C40*0.5,IF(OR($C$24&gt;$AR40,$D$24&lt;$AR40),0,Schweine_Werte!$C40))</f>
        <v>0</v>
      </c>
      <c r="AU40" s="677">
        <f>IF(OR($C$36=$AR40,$D$36=$AR40),Schweine_Werte!$C40*0.5,IF(OR($C$36&gt;$AR40,$D$36&lt;$AR40),0,Schweine_Werte!$C40))</f>
        <v>0</v>
      </c>
      <c r="AV40" s="677">
        <f>IF(OR($C$48=$AR40,$D$48=$AR40),Schweine_Werte!$C40*0.5,IF(OR($C$48&gt;$AR40,$D$48&lt;$AR40),0,Schweine_Werte!$C40))</f>
        <v>0</v>
      </c>
      <c r="AW40" s="677">
        <f>IF(OR($C$60=$AR40,$D$60=$AR40),Schweine_Werte!$C40*0.5,IF(OR($C$60&gt;$AR40,$D$60&lt;$AR40),0,Schweine_Werte!$C40))</f>
        <v>0</v>
      </c>
      <c r="AX40" s="677">
        <f>IF(OR($C$12=$AR40,$D$12=$AR40),Schweine_Werte!$E40*0.5,IF(OR($C$12&gt;$AR40,$D$12&lt;$AR40),0,Schweine_Werte!$E40))</f>
        <v>0</v>
      </c>
      <c r="AY40" s="667">
        <f>IF(OR($C$24=$AR40,$D$24=$AR40),Schweine_Werte!$E40*0.5,IF(OR($C$24&gt;$AR40,$D$24&lt;$AR40),0,Schweine_Werte!$E40))</f>
        <v>0</v>
      </c>
      <c r="AZ40" s="667">
        <f>IF(OR($C$36=$AR40,$D$36=$AR40),Schweine_Werte!$E40*0.5,IF(OR($C$36&gt;$AR40,$D$36&lt;$AR40),0,Schweine_Werte!$E40))</f>
        <v>0</v>
      </c>
      <c r="BA40" s="667">
        <f>IF(OR($C$48=$AR40,$D$48=$AR40),Schweine_Werte!$E40*0.5,IF(OR($C$48&gt;$AR40,$D$48&lt;$AR40),0,Schweine_Werte!$E40))</f>
        <v>0</v>
      </c>
      <c r="BB40" s="667">
        <f>IF(OR($C$60=$AR40,$D$60=$AR40),Schweine_Werte!$E40*0.5,IF(OR($C$60&gt;$AR40,$D$60&lt;$AR40),0,Schweine_Werte!$E40))</f>
        <v>0</v>
      </c>
      <c r="BC40" s="677">
        <f>IF(OR($C$12=$AR40,$D$12=$AR40),Schweine_Werte!$G40*0.5,IF(OR($C$12&gt;$AR40,$D$12&lt;$AR40),0,Schweine_Werte!$G40))</f>
        <v>0</v>
      </c>
      <c r="BD40" s="667">
        <f>IF(OR($C$24=$AR40,$D$24=$AR40),Schweine_Werte!$G40*0.5,IF(OR($C$24&gt;$AR40,$D$24&lt;$AR40),0,Schweine_Werte!$G40))</f>
        <v>0</v>
      </c>
      <c r="BE40" s="667">
        <f>IF(OR($C$36=$AR40,$D$36=$AR40),Schweine_Werte!$G40*0.5,IF(OR($C$36&gt;$AR40,$D$36&lt;$AR40),0,Schweine_Werte!$G40))</f>
        <v>0</v>
      </c>
      <c r="BF40" s="667">
        <f>IF(OR($C$48=$AR40,$D$48=$AR40),Schweine_Werte!$G40*0.5,IF(OR($C$48&gt;$AR40,$D$48&lt;$AR40),0,Schweine_Werte!$G40))</f>
        <v>0</v>
      </c>
      <c r="BG40" s="667">
        <f>IF(OR($C$60=$AR40,$D$60=$AR40),Schweine_Werte!$G40*0.5,IF(OR($C$60&gt;$AR40,$D$60&lt;$AR40),0,Schweine_Werte!$G40))</f>
        <v>0</v>
      </c>
      <c r="BH40" s="677">
        <f>IF(OR($C$12=$AR40,$D$12=$AR40),Schweine_Werte!$I40*0.5,IF(OR($C$12&gt;$AR40,$D$12&lt;$AR40),0,Schweine_Werte!$I40))</f>
        <v>0</v>
      </c>
      <c r="BI40" s="667">
        <f>IF(OR($C$24=$AR40,$D$24=$AR40),Schweine_Werte!$I40*0.5,IF(OR($C$24&gt;$AR40,$D$24&lt;$AR40),0,Schweine_Werte!$I40))</f>
        <v>0</v>
      </c>
      <c r="BJ40" s="667">
        <f>IF(OR($C$36=$AR40,$D$36=$AR40),Schweine_Werte!$I40*0.5,IF(OR($C$36&gt;$AR40,$D$36&lt;$AR40),0,Schweine_Werte!$I40))</f>
        <v>0</v>
      </c>
      <c r="BK40" s="667">
        <f>IF(OR($C$48=$AR40,$D$48=$AR40),Schweine_Werte!$I40*0.5,IF(OR($C$48&gt;$AR40,$D$48&lt;$AR40),0,Schweine_Werte!$I40))</f>
        <v>0</v>
      </c>
      <c r="BL40" s="667">
        <f>IF(OR($C$60=$AR40,$D$60=$AR40),Schweine_Werte!$I40*0.5,IF(OR($C$60&gt;$AR40,$D$60&lt;$AR40),0,Schweine_Werte!$I40))</f>
        <v>0</v>
      </c>
      <c r="BM40" s="677"/>
      <c r="BN40" s="667"/>
      <c r="BO40" s="667"/>
      <c r="BP40" s="667"/>
      <c r="BQ40" s="667"/>
      <c r="BR40" s="677">
        <f>IF(OR($C$74=$AR40,$D$74=$AR40),Schweine_Werte!$M40*0.5,IF(OR($C$74&gt;$AR40,$D$74&lt;$AR40),0,Schweine_Werte!$M40))</f>
        <v>0</v>
      </c>
      <c r="BS40" s="677">
        <f>IF(OR($C$83=$AR40,$D$83=$AR40),Schweine_Werte!$M40*0.5,IF(OR($C$83&gt;$AR40,$D$83&lt;$AR40),0,Schweine_Werte!$M40))</f>
        <v>0</v>
      </c>
      <c r="BT40" s="679">
        <f>IF(OR($C$92=$AR40,$D$92=$AR40),Schweine_Werte!$M40*0.5,IF(OR($C$92&gt;$AR40,$D$92&lt;$AR40),0,Schweine_Werte!$M40))</f>
        <v>0</v>
      </c>
      <c r="BU40" s="679">
        <f>IF(OR($C$101=$AR40,$D$101=$AR40),Schweine_Werte!$M40*0.5,IF(OR($C$101&gt;$AR40,$D$101&lt;$AR40),0,Schweine_Werte!$M40))</f>
        <v>0</v>
      </c>
      <c r="BV40" s="679">
        <f>IF(OR($C$110=$AR40,$D$110=$AR40),Schweine_Werte!$M40*0.5,IF(OR($C$110&gt;$AR40,$D$110&lt;$AR40),0,Schweine_Werte!$M40))</f>
        <v>0</v>
      </c>
      <c r="BW40" s="679">
        <f>IF(OR(8=$AR40,$E$127=$AR40),Schweine_Werte!$M40*0.5,IF(OR(8&gt;$AR40,$E$127&lt;$AR40),0,Schweine_Werte!$M40))</f>
        <v>1.2735146886492412</v>
      </c>
      <c r="BX40" s="679">
        <f>IF(OR(8=$AR40,$E$145=$AR40),Schweine_Werte!$M40*0.5,IF(OR(8&gt;$AR40,$E$145&lt;$AR40),0,Schweine_Werte!$M40))</f>
        <v>1.2735146886492412</v>
      </c>
      <c r="BY40" s="677">
        <f>IF(OR($C$74=$AR40,$D$74=$AR40),Schweine_Werte!$O40*0.5,IF(OR($C$74&gt;$AR40,$D$74&lt;$AR40),0,Schweine_Werte!$O40))</f>
        <v>0</v>
      </c>
      <c r="BZ40" s="677">
        <f>IF(OR($C$83=$AR40,$D$83=$AR40),Schweine_Werte!$O40*0.5,IF(OR($C$83&gt;$AR40,$D$83&lt;$AR40),0,Schweine_Werte!$O40))</f>
        <v>0</v>
      </c>
      <c r="CA40" s="679">
        <f>IF(OR($C$92=$AR40,$D$92=$AR40),Schweine_Werte!$O40*0.5,IF(OR($C$92&gt;$AR40,$D$92&lt;$AR40),0,Schweine_Werte!$O40))</f>
        <v>0</v>
      </c>
      <c r="CB40" s="679">
        <f>IF(OR($C$101=$AR40,$D$101=$AR40),Schweine_Werte!$O40*0.5,IF(OR($C$101&gt;$AR40,$D$101&lt;$AR40),0,Schweine_Werte!$O40))</f>
        <v>0</v>
      </c>
      <c r="CC40" s="679">
        <f>IF(OR($C$110=$AR40,$D$110=$AR40),Schweine_Werte!$O40*0.5,IF(OR($C$110&gt;$AR40,$D$110&lt;$AR40),0,Schweine_Werte!$O40))</f>
        <v>0</v>
      </c>
    </row>
    <row r="41" spans="1:81" x14ac:dyDescent="0.2">
      <c r="B41" s="504">
        <v>700</v>
      </c>
      <c r="D41" s="667"/>
      <c r="E41" s="667" t="e">
        <f>($D48-$C48)*1000/SUM($AV$4:$AV$146)</f>
        <v>#VALUE!</v>
      </c>
      <c r="F41" s="667" t="e">
        <f>SUMPRODUCT($AV$4:$AV$146,Schweine_Werte!$Q$4:$Q$146)/SUM($AV$4:$AV$146)</f>
        <v>#DIV/0!</v>
      </c>
      <c r="G41" s="667" t="e">
        <f>IF($B48=$A$8,SUMPRODUCT($AV$4:$AV$146,Schweine_Werte!EH$4:EH$146)/SUM($AV$4:$AV$146),IF($B48=$A$7,SUMPRODUCT($AV$4:$AV$146,Schweine_Werte!DB$4:DB$146)/SUM($AV$4:$AV$146),IF($B48=$A$6,SUMPRODUCT($AV$4:$AV$146,Schweine_Werte!BV$4:BV$146)/SUM($AV$4:$AV$146),SUMPRODUCT($AV$4:$AV$146,Schweine_Werte!AP$4:AP$146)/SUM($AV$4:$AV$146))))</f>
        <v>#DIV/0!</v>
      </c>
      <c r="H41" s="667" t="e">
        <f>IF($B48=$A$8,SUMPRODUCT($AV$4:$AV$146,Schweine_Werte!EI$4:EI$146)/SUM($AV$4:$AV$146),IF($B48=$A$7,SUMPRODUCT($AV$4:$AV$146,Schweine_Werte!DC$4:DC$146)/SUM($AV$4:$AV$146),IF($B48=$A$6,SUMPRODUCT($AV$4:$AV$146,Schweine_Werte!BW$4:BW$146)/SUM($AV$4:$AV$146),SUMPRODUCT($AV$4:$AV$146,Schweine_Werte!AQ$4:AQ$146)/SUM($AV$4:$AV$146))))</f>
        <v>#DIV/0!</v>
      </c>
      <c r="I41" s="667" t="e">
        <f>IF($B48=$A$8,SUMPRODUCT($AV$4:$AV$146,Schweine_Werte!EJ$4:EJ$146)/SUM($AV$4:$AV$146),IF($B48=$A$7,SUMPRODUCT($AV$4:$AV$146,Schweine_Werte!DD$4:DD$146)/SUM($AV$4:$AV$146),IF($B48=$A$6,SUMPRODUCT($AV$4:$AV$146,Schweine_Werte!BX$4:BX$146)/SUM($AV$4:$AV$146),SUMPRODUCT($AV$4:$AV$146,Schweine_Werte!AR$4:AR$146)/SUM($AV$4:$AV$146))))</f>
        <v>#DIV/0!</v>
      </c>
      <c r="J41" s="667" t="e">
        <f>SUMPRODUCT($AV$4:$AV$146,Schweine_Werte!$Y$4:$Y$146)/SUM($AV$4:$AV$146)</f>
        <v>#DIV/0!</v>
      </c>
      <c r="K41" s="667" t="e">
        <f>SUMPRODUCT($AV$4:$AV$146,Schweine_Werte!$AG$4:$AG$146)/SUM($AV$4:$AV$146)</f>
        <v>#DIV/0!</v>
      </c>
      <c r="L41" s="667" t="e">
        <f>T41*$F41*365/1000+$J41-$K41</f>
        <v>#DIV/0!</v>
      </c>
      <c r="M41" s="667" t="e">
        <f>U41*$F41*365/1000+$J41-$K41/2</f>
        <v>#DIV/0!</v>
      </c>
      <c r="N41" s="667" t="e">
        <f>V41*$F41*365/1000+$J41</f>
        <v>#DIV/0!</v>
      </c>
      <c r="O41" s="667">
        <f>IF($C48&lt;28,SUM($AV$4:$AV$23)+IF($D48&gt;28,$AV$24*0.5,$AV$24),0)</f>
        <v>0</v>
      </c>
      <c r="P41" s="667">
        <f>IF($D48&gt;28,SUM($AV$25:$AV$146)+IF($C48&lt;28,$AV$24*0.5,$AV$24),0)</f>
        <v>0</v>
      </c>
      <c r="Q41" s="667" t="e">
        <f t="shared" ref="Q41:S44" si="24">+T41*$F41</f>
        <v>#DIV/0!</v>
      </c>
      <c r="R41" s="667" t="e">
        <f t="shared" si="24"/>
        <v>#DIV/0!</v>
      </c>
      <c r="S41" s="667" t="e">
        <f t="shared" si="24"/>
        <v>#DIV/0!</v>
      </c>
      <c r="T41" s="667" t="e">
        <f>+($O41*Schweine_Werte!$HT$5+$P41*Schweine_Werte!$HU$5)/SUM($O41:$P41)</f>
        <v>#DIV/0!</v>
      </c>
      <c r="U41" s="667" t="e">
        <f>+($O41*Schweine_Werte!$HV$5+$P41*Schweine_Werte!$HW$5)/SUM($O41:$P41)</f>
        <v>#DIV/0!</v>
      </c>
      <c r="V41" s="667" t="e">
        <f>+($O41*Schweine_Werte!$HX$5+$P41*Schweine_Werte!$HY$5)/SUM($O41:$P41)</f>
        <v>#DIV/0!</v>
      </c>
      <c r="W41" s="678" t="e">
        <f>($J41*0.055+T41*0.365*0.86*$F41-$K41*0.018)/L41*100</f>
        <v>#DIV/0!</v>
      </c>
      <c r="X41" s="667" t="e">
        <f>($J41*0.055+U41*0.365*0.86*$F41-$K41*0.018/2)/M41*100</f>
        <v>#DIV/0!</v>
      </c>
      <c r="Y41" s="667" t="e">
        <f>($J41*0.055+V41*0.365*0.86*$F41)/N41*100</f>
        <v>#DIV/0!</v>
      </c>
      <c r="Z41" s="667" t="e">
        <f>IF($B48=$A$8,SUMPRODUCT($AV$4:$AV$146,Schweine_Werte!$EK$4:$EK$146,Schweine_Werte!$EL$4:$EL$146)/SUMPRODUCT($AV$4:$AV$146,Schweine_Werte!$EK$4:$EK$146),IF($B48=$A$7,SUMPRODUCT($AV$4:$AV$146,Schweine_Werte!$DE$4:$DE$146,Schweine_Werte!$DF$4:$DF$146)/SUMPRODUCT($AV$4:$AV$146,Schweine_Werte!$DE$4:$DE$146),IF($B48=$A$6,SUMPRODUCT($AV$4:$AV$146,Schweine_Werte!$BY$4:$BY$146,Schweine_Werte!$BZ$4:$BZ$146)/SUMPRODUCT($AV$4:$AV$146,Schweine_Werte!$BY$4:$BY$146),SUMPRODUCT($AV$4:$AV$146,Schweine_Werte!$AS$4:$AS$146,Schweine_Werte!$AT$4:$AT$146)/SUMPRODUCT($AV$4:$AV$146,Schweine_Werte!$AS$4:$AS$146))))</f>
        <v>#DIV/0!</v>
      </c>
      <c r="AA41" s="667"/>
      <c r="AB41" s="667">
        <f>IF($B48=$A$8,SUMIF(Schweine_Werte!$AO$4:$AO$146,$C48,Schweine_Werte!$EL$4:$EL$146),IF($B48=$A$7,SUMIF(Schweine_Werte!$AO$4:$AO$146,$C48,Schweine_Werte!$DF$4:$DF$146),IF($B48=$A$6,SUMIF(Schweine_Werte!$AO$4:$AO$146,$C48,Schweine_Werte!$BZ$4:$BZ$146),SUMIF(Schweine_Werte!$AO$4:$AO$146,$C48,Schweine_Werte!$AT$4:$AT$146))))</f>
        <v>0</v>
      </c>
      <c r="AC41" s="667"/>
      <c r="AD41" s="667">
        <f>IF($B48=$A$8,SUMIF(Schweine_Werte!$AO$4:$AO$146,$D48,Schweine_Werte!$EL$4:$EL$146),IF($B48=$A$7,SUMIF(Schweine_Werte!$AO$4:$AO$146,$D48,Schweine_Werte!$DF$4:$DF$146),IF($B48=$A$6,SUMIF(Schweine_Werte!$AO$4:$AO$146,$D48,Schweine_Werte!$BZ$4:$BZ$146),SUMIF(Schweine_Werte!$AO$4:$AO$146,$D48,Schweine_Werte!$AT$4:$AT$146))))</f>
        <v>0</v>
      </c>
      <c r="AE41" s="667"/>
      <c r="AF41" s="667"/>
      <c r="AG41" s="667" t="e">
        <f>IF($B48=$A$8,SUMPRODUCT($AV$4:$AV$146,Schweine_Werte!$EK$4:$EK$146)/SUM($AV$4:$AV$146),IF($B48=$A$7,SUMPRODUCT($AV$4:$AV$146,Schweine_Werte!$DE$4:$DE$146)/SUM($AV$4:$AV$146),IF($B48=$A$6,SUMPRODUCT($AV$4:$AV$146,Schweine_Werte!$BY$4:$BY$146)/SUM($AV$4:$AV$146),SUMPRODUCT($AV$4:$AV$146,Schweine_Werte!$AS$4:$AS$146)/SUM($AV$4:$AV$146))))</f>
        <v>#DIV/0!</v>
      </c>
      <c r="AH41" s="667"/>
      <c r="AI41" s="667"/>
      <c r="AJ41" s="667" t="e">
        <f>IF($B48=$A$8,SUMPRODUCT($AV$4:$AV$146,Schweine_Werte!$EK$4:$EK$146,Schweine_Werte!$EM$4:$EM$146)/SUMPRODUCT($AV$4:$AV$146,Schweine_Werte!$EK$4:$EK$146),IF($B48=$A$7,SUMPRODUCT($AV$4:$AV$146,Schweine_Werte!$DE$4:$DE$146,Schweine_Werte!$DG$4:$DG$146)/SUMPRODUCT($AV$4:$AV$146,Schweine_Werte!$DE$4:$DE$146),IF($B48=$A$6,SUMPRODUCT($AV$4:$AV$146,Schweine_Werte!$BY$4:$BY$146,Schweine_Werte!$CA$4:$CA$146)/SUMPRODUCT($AV$4:$AV$146,Schweine_Werte!$BY$4:$BY$146),SUMPRODUCT($AV$4:$AV$146,Schweine_Werte!$AS$4:$AS$146,Schweine_Werte!$AU$4:$AU$146)/SUMPRODUCT($AV$4:$AV$146,Schweine_Werte!$AS$4:$AS$146))))</f>
        <v>#DIV/0!</v>
      </c>
      <c r="AK41" s="667"/>
      <c r="AL41" s="667">
        <f>IF($B48=$A$8,SUMIF(Schweine_Werte!$AO$4:$AO$146,$C48,Schweine_Werte!$EM$4:$EM$146),IF($B48=$A$7,SUMIF(Schweine_Werte!$AO$4:$AO$146,$C48,Schweine_Werte!$DG$4:$DG$146),IF($B48=$A$6,SUMIF(Schweine_Werte!$AO$4:$AO$146,$C48,Schweine_Werte!$CA$4:$CA$146),SUMIF(Schweine_Werte!$AO$4:$AO$146,$C48,Schweine_Werte!$AU$4:$AU$146))))</f>
        <v>0</v>
      </c>
      <c r="AM41" s="667"/>
      <c r="AN41" s="667">
        <f>IF($B48=$A$8,SUMIF(Schweine_Werte!$AO$4:$AO$146,$D48,Schweine_Werte!$EM$4:$EM$146),IF($B48=$A$7,SUMIF(Schweine_Werte!$AO$4:$AO$146,$D48,Schweine_Werte!$DG$4:$DG$146),IF($B48=$A$6,SUMIF(Schweine_Werte!$AO$4:$AO$146,$D48,Schweine_Werte!$CA$4:$CA$146),SUMIF(Schweine_Werte!$AO$4:$AO$146,$D48,Schweine_Werte!$AU$4:$AU$146))))</f>
        <v>0</v>
      </c>
      <c r="AR41" s="698">
        <v>45</v>
      </c>
      <c r="AS41" s="677">
        <f>IF(OR($C$12=$AR41,$D$12=$AR41),Schweine_Werte!$C41*0.5,IF(OR($C$12&gt;$AR41,$D$12&lt;$AR41),0,Schweine_Werte!$C41))</f>
        <v>0</v>
      </c>
      <c r="AT41" s="667">
        <f>IF(OR($C$24=$AR41,$D$24=$AR41),Schweine_Werte!$C41*0.5,IF(OR($C$24&gt;$AR41,$D$24&lt;$AR41),0,Schweine_Werte!$C41))</f>
        <v>0</v>
      </c>
      <c r="AU41" s="677">
        <f>IF(OR($C$36=$AR41,$D$36=$AR41),Schweine_Werte!$C41*0.5,IF(OR($C$36&gt;$AR41,$D$36&lt;$AR41),0,Schweine_Werte!$C41))</f>
        <v>0</v>
      </c>
      <c r="AV41" s="677">
        <f>IF(OR($C$48=$AR41,$D$48=$AR41),Schweine_Werte!$C41*0.5,IF(OR($C$48&gt;$AR41,$D$48&lt;$AR41),0,Schweine_Werte!$C41))</f>
        <v>0</v>
      </c>
      <c r="AW41" s="677">
        <f>IF(OR($C$60=$AR41,$D$60=$AR41),Schweine_Werte!$C41*0.5,IF(OR($C$60&gt;$AR41,$D$60&lt;$AR41),0,Schweine_Werte!$C41))</f>
        <v>0</v>
      </c>
      <c r="AX41" s="677">
        <f>IF(OR($C$12=$AR41,$D$12=$AR41),Schweine_Werte!$E41*0.5,IF(OR($C$12&gt;$AR41,$D$12&lt;$AR41),0,Schweine_Werte!$E41))</f>
        <v>0</v>
      </c>
      <c r="AY41" s="667">
        <f>IF(OR($C$24=$AR41,$D$24=$AR41),Schweine_Werte!$E41*0.5,IF(OR($C$24&gt;$AR41,$D$24&lt;$AR41),0,Schweine_Werte!$E41))</f>
        <v>0</v>
      </c>
      <c r="AZ41" s="667">
        <f>IF(OR($C$36=$AR41,$D$36=$AR41),Schweine_Werte!$E41*0.5,IF(OR($C$36&gt;$AR41,$D$36&lt;$AR41),0,Schweine_Werte!$E41))</f>
        <v>0</v>
      </c>
      <c r="BA41" s="667">
        <f>IF(OR($C$48=$AR41,$D$48=$AR41),Schweine_Werte!$E41*0.5,IF(OR($C$48&gt;$AR41,$D$48&lt;$AR41),0,Schweine_Werte!$E41))</f>
        <v>0</v>
      </c>
      <c r="BB41" s="667">
        <f>IF(OR($C$60=$AR41,$D$60=$AR41),Schweine_Werte!$E41*0.5,IF(OR($C$60&gt;$AR41,$D$60&lt;$AR41),0,Schweine_Werte!$E41))</f>
        <v>0</v>
      </c>
      <c r="BC41" s="677">
        <f>IF(OR($C$12=$AR41,$D$12=$AR41),Schweine_Werte!$G41*0.5,IF(OR($C$12&gt;$AR41,$D$12&lt;$AR41),0,Schweine_Werte!$G41))</f>
        <v>0</v>
      </c>
      <c r="BD41" s="667">
        <f>IF(OR($C$24=$AR41,$D$24=$AR41),Schweine_Werte!$G41*0.5,IF(OR($C$24&gt;$AR41,$D$24&lt;$AR41),0,Schweine_Werte!$G41))</f>
        <v>0</v>
      </c>
      <c r="BE41" s="667">
        <f>IF(OR($C$36=$AR41,$D$36=$AR41),Schweine_Werte!$G41*0.5,IF(OR($C$36&gt;$AR41,$D$36&lt;$AR41),0,Schweine_Werte!$G41))</f>
        <v>0</v>
      </c>
      <c r="BF41" s="667">
        <f>IF(OR($C$48=$AR41,$D$48=$AR41),Schweine_Werte!$G41*0.5,IF(OR($C$48&gt;$AR41,$D$48&lt;$AR41),0,Schweine_Werte!$G41))</f>
        <v>0</v>
      </c>
      <c r="BG41" s="667">
        <f>IF(OR($C$60=$AR41,$D$60=$AR41),Schweine_Werte!$G41*0.5,IF(OR($C$60&gt;$AR41,$D$60&lt;$AR41),0,Schweine_Werte!$G41))</f>
        <v>0</v>
      </c>
      <c r="BH41" s="677">
        <f>IF(OR($C$12=$AR41,$D$12=$AR41),Schweine_Werte!$I41*0.5,IF(OR($C$12&gt;$AR41,$D$12&lt;$AR41),0,Schweine_Werte!$I41))</f>
        <v>0</v>
      </c>
      <c r="BI41" s="667">
        <f>IF(OR($C$24=$AR41,$D$24=$AR41),Schweine_Werte!$I41*0.5,IF(OR($C$24&gt;$AR41,$D$24&lt;$AR41),0,Schweine_Werte!$I41))</f>
        <v>0</v>
      </c>
      <c r="BJ41" s="667">
        <f>IF(OR($C$36=$AR41,$D$36=$AR41),Schweine_Werte!$I41*0.5,IF(OR($C$36&gt;$AR41,$D$36&lt;$AR41),0,Schweine_Werte!$I41))</f>
        <v>0</v>
      </c>
      <c r="BK41" s="667">
        <f>IF(OR($C$48=$AR41,$D$48=$AR41),Schweine_Werte!$I41*0.5,IF(OR($C$48&gt;$AR41,$D$48&lt;$AR41),0,Schweine_Werte!$I41))</f>
        <v>0</v>
      </c>
      <c r="BL41" s="667">
        <f>IF(OR($C$60=$AR41,$D$60=$AR41),Schweine_Werte!$I41*0.5,IF(OR($C$60&gt;$AR41,$D$60&lt;$AR41),0,Schweine_Werte!$I41))</f>
        <v>0</v>
      </c>
      <c r="BM41" s="677"/>
      <c r="BN41" s="667"/>
      <c r="BO41" s="667"/>
      <c r="BP41" s="667"/>
      <c r="BQ41" s="667"/>
      <c r="BR41" s="677">
        <f>IF(OR($C$74=$AR41,$D$74=$AR41),Schweine_Werte!$M41*0.5,IF(OR($C$74&gt;$AR41,$D$74&lt;$AR41),0,Schweine_Werte!$M41))</f>
        <v>0</v>
      </c>
      <c r="BS41" s="677">
        <f>IF(OR($C$83=$AR41,$D$83=$AR41),Schweine_Werte!$M41*0.5,IF(OR($C$83&gt;$AR41,$D$83&lt;$AR41),0,Schweine_Werte!$M41))</f>
        <v>0</v>
      </c>
      <c r="BT41" s="679">
        <f>IF(OR($C$92=$AR41,$D$92=$AR41),Schweine_Werte!$M41*0.5,IF(OR($C$92&gt;$AR41,$D$92&lt;$AR41),0,Schweine_Werte!$M41))</f>
        <v>0</v>
      </c>
      <c r="BU41" s="679">
        <f>IF(OR($C$101=$AR41,$D$101=$AR41),Schweine_Werte!$M41*0.5,IF(OR($C$101&gt;$AR41,$D$101&lt;$AR41),0,Schweine_Werte!$M41))</f>
        <v>0</v>
      </c>
      <c r="BV41" s="679">
        <f>IF(OR($C$110=$AR41,$D$110=$AR41),Schweine_Werte!$M41*0.5,IF(OR($C$110&gt;$AR41,$D$110&lt;$AR41),0,Schweine_Werte!$M41))</f>
        <v>0</v>
      </c>
      <c r="BW41" s="679">
        <f>IF(OR(8=$AR41,$E$127=$AR41),Schweine_Werte!$M41*0.5,IF(OR(8&gt;$AR41,$E$127&lt;$AR41),0,Schweine_Werte!$M41))</f>
        <v>1.2602489085502044</v>
      </c>
      <c r="BX41" s="679">
        <f>IF(OR(8=$AR41,$E$145=$AR41),Schweine_Werte!$M41*0.5,IF(OR(8&gt;$AR41,$E$145&lt;$AR41),0,Schweine_Werte!$M41))</f>
        <v>1.2602489085502044</v>
      </c>
      <c r="BY41" s="677">
        <f>IF(OR($C$74=$AR41,$D$74=$AR41),Schweine_Werte!$O41*0.5,IF(OR($C$74&gt;$AR41,$D$74&lt;$AR41),0,Schweine_Werte!$O41))</f>
        <v>0</v>
      </c>
      <c r="BZ41" s="677">
        <f>IF(OR($C$83=$AR41,$D$83=$AR41),Schweine_Werte!$O41*0.5,IF(OR($C$83&gt;$AR41,$D$83&lt;$AR41),0,Schweine_Werte!$O41))</f>
        <v>0</v>
      </c>
      <c r="CA41" s="679">
        <f>IF(OR($C$92=$AR41,$D$92=$AR41),Schweine_Werte!$O41*0.5,IF(OR($C$92&gt;$AR41,$D$92&lt;$AR41),0,Schweine_Werte!$O41))</f>
        <v>0</v>
      </c>
      <c r="CB41" s="679">
        <f>IF(OR($C$101=$AR41,$D$101=$AR41),Schweine_Werte!$O41*0.5,IF(OR($C$101&gt;$AR41,$D$101&lt;$AR41),0,Schweine_Werte!$O41))</f>
        <v>0</v>
      </c>
      <c r="CC41" s="679">
        <f>IF(OR($C$110=$AR41,$D$110=$AR41),Schweine_Werte!$O41*0.5,IF(OR($C$110&gt;$AR41,$D$110&lt;$AR41),0,Schweine_Werte!$O41))</f>
        <v>0</v>
      </c>
    </row>
    <row r="42" spans="1:81" x14ac:dyDescent="0.2">
      <c r="B42" s="504">
        <v>750</v>
      </c>
      <c r="D42" s="680"/>
      <c r="E42" s="667" t="e">
        <f>($D48-$C48)*1000/SUM($BA$4:$BA$146)</f>
        <v>#VALUE!</v>
      </c>
      <c r="F42" s="667" t="e">
        <f>SUMPRODUCT($BA$4:$BA$146,Schweine_Werte!$R$4:$R$146)/SUM($BA$4:$BA$146)</f>
        <v>#DIV/0!</v>
      </c>
      <c r="G42" s="667" t="e">
        <f>IF($B48=$A$8,SUMPRODUCT($BA$4:$BA$146,Schweine_Werte!EN$4:EN$146)/SUM($BA$4:$BA$146),IF($B48=$A$7,SUMPRODUCT($BA$4:$BA$146,Schweine_Werte!DH$4:DH$146)/SUM($BA$4:$BA$146),IF($B48=$A$6,SUMPRODUCT($BA$4:$BA$146,Schweine_Werte!CB$4:CB$146)/SUM($BA$4:$BA$146),SUMPRODUCT($BA$4:$BA$146,Schweine_Werte!AV$4:AV$146)/SUM($BA$4:$BA$146))))</f>
        <v>#DIV/0!</v>
      </c>
      <c r="H42" s="667" t="e">
        <f>IF($B48=$A$8,SUMPRODUCT($BA$4:$BA$146,Schweine_Werte!EO$4:EO$146)/SUM($BA$4:$BA$146),IF($B48=$A$7,SUMPRODUCT($BA$4:$BA$146,Schweine_Werte!DI$4:DI$146)/SUM($BA$4:$BA$146),IF($B48=$A$6,SUMPRODUCT($BA$4:$BA$146,Schweine_Werte!CC$4:CC$146)/SUM($BA$4:$BA$146),SUMPRODUCT($BA$4:$BA$146,Schweine_Werte!AW$4:AW$146)/SUM($BA$4:$BA$146))))</f>
        <v>#DIV/0!</v>
      </c>
      <c r="I42" s="667" t="e">
        <f>IF($B48=$A$8,SUMPRODUCT($BA$4:$BA$146,Schweine_Werte!EP$4:EP$146)/SUM($BA$4:$BA$146),IF($B48=$A$7,SUMPRODUCT($BA$4:$BA$146,Schweine_Werte!DJ$4:DJ$146)/SUM($BA$4:$BA$146),IF($B48=$A$6,SUMPRODUCT($BA$4:$BA$146,Schweine_Werte!CD$4:CD$146)/SUM($BA$4:$BA$146),SUMPRODUCT($BA$4:$BA$146,Schweine_Werte!AX$4:AX$146)/SUM($BA$4:$BA$146))))</f>
        <v>#DIV/0!</v>
      </c>
      <c r="J42" s="667" t="e">
        <f>SUMPRODUCT($BA$4:$BA$146,Schweine_Werte!$Z$4:$Z$146)/SUM($BA$4:$BA$146)</f>
        <v>#DIV/0!</v>
      </c>
      <c r="K42" s="667" t="e">
        <f>SUMPRODUCT($BA$4:$BA$146,Schweine_Werte!$AH$4:$AH$146)/SUM($BA$4:$BA$146)</f>
        <v>#DIV/0!</v>
      </c>
      <c r="L42" s="667" t="e">
        <f>T42*$F42*365/1000+$J42-$K42</f>
        <v>#DIV/0!</v>
      </c>
      <c r="M42" s="667" t="e">
        <f>U42*$F42*365/1000+$J42-$K42/2</f>
        <v>#DIV/0!</v>
      </c>
      <c r="N42" s="667" t="e">
        <f>V42*$F42*365/1000+$J42</f>
        <v>#DIV/0!</v>
      </c>
      <c r="O42" s="667">
        <f>IF($C48&lt;28,SUM($BA$4:$BA$23)+IF($D48&gt;28,$BA$24*0.5,$BA$24),0)</f>
        <v>0</v>
      </c>
      <c r="P42" s="667">
        <f>IF($D48&gt;28,SUM($BA$25:$BA$146)+IF($C48&lt;28,$BA$24*0.5,$BA$24),0)</f>
        <v>0</v>
      </c>
      <c r="Q42" s="667" t="e">
        <f t="shared" si="24"/>
        <v>#DIV/0!</v>
      </c>
      <c r="R42" s="667" t="e">
        <f t="shared" si="24"/>
        <v>#DIV/0!</v>
      </c>
      <c r="S42" s="667" t="e">
        <f t="shared" si="24"/>
        <v>#DIV/0!</v>
      </c>
      <c r="T42" s="667" t="e">
        <f>+($O42*Schweine_Werte!$HT$6+$P42*Schweine_Werte!$HU$6)/SUM($O42:$P42)</f>
        <v>#DIV/0!</v>
      </c>
      <c r="U42" s="667" t="e">
        <f>+($O42*Schweine_Werte!$HV$6+$P42*Schweine_Werte!$HW$6)/SUM($O42:$P42)</f>
        <v>#DIV/0!</v>
      </c>
      <c r="V42" s="667" t="e">
        <f>+($O42*Schweine_Werte!$HX$6+$P42*Schweine_Werte!$HY$6)/SUM($O42:$P42)</f>
        <v>#DIV/0!</v>
      </c>
      <c r="W42" s="678" t="e">
        <f>($J42*0.055+T42*0.365*0.86*$F42-$K42*0.018)/L42*100</f>
        <v>#DIV/0!</v>
      </c>
      <c r="X42" s="667" t="e">
        <f>($J42*0.055+U42*0.365*0.86*$F42-$K42*0.018/2)/M42*100</f>
        <v>#DIV/0!</v>
      </c>
      <c r="Y42" s="667" t="e">
        <f>($J42*0.055+V42*0.365*0.86*$F42)/N42*100</f>
        <v>#DIV/0!</v>
      </c>
      <c r="Z42" s="667" t="e">
        <f>IF($B48=$A$8,SUMPRODUCT($BA$4:$BA$146,Schweine_Werte!$EQ$4:$EQ$146,Schweine_Werte!$ER$4:$ER$146)/SUMPRODUCT($BA$4:$BA$146,Schweine_Werte!$EQ$4:$EQ$146),IF($B48=$A$7,SUMPRODUCT($BA$4:$BA$146,Schweine_Werte!$DK$4:$DK$146,Schweine_Werte!$DL$4:$DL$146)/SUMPRODUCT($BA$4:$BA$146,Schweine_Werte!$DK$4:$DK$146),IF($B48=$A$6,SUMPRODUCT($BA$4:$BA$146,Schweine_Werte!$CE$4:$CE$146,Schweine_Werte!$CF$4:$CF$146)/SUMPRODUCT($BA$4:$BA$146,Schweine_Werte!$CE$4:$CE$146),SUMPRODUCT($BA$4:$BA$146,Schweine_Werte!$AY$4:$AY$146,Schweine_Werte!$AZ$4:$AZ$146)/SUMPRODUCT($BA$4:$BA$146,Schweine_Werte!$AY$4:$AY$146))))</f>
        <v>#DIV/0!</v>
      </c>
      <c r="AA42" s="667"/>
      <c r="AB42" s="667">
        <f>IF($B48=$A$8,SUMIF(Schweine_Werte!$AO$4:$AO$146,$C48,Schweine_Werte!$ER$4:$ER$146),IF($B48=$A$7,SUMIF(Schweine_Werte!$AO$4:$AO$146,$C48,Schweine_Werte!$DL$4:$DL$146),IF($B48=$A$6,SUMIF(Schweine_Werte!$AO$4:$AO$146,$C48,Schweine_Werte!$CF$4:$CF$146),SUMIF(Schweine_Werte!$AO$4:$AO$146,$C48,Schweine_Werte!$AZ$4:$AZ$146))))</f>
        <v>0</v>
      </c>
      <c r="AC42" s="667"/>
      <c r="AD42" s="667">
        <f>IF($B48=$A$8,SUMIF(Schweine_Werte!$AO$4:$AO$146,$D48,Schweine_Werte!$ER$4:$ER$146),IF($B48=$A$7,SUMIF(Schweine_Werte!$AO$4:$AO$146,$D48,Schweine_Werte!$DL$4:$DL$146),IF($B48=$A$6,SUMIF(Schweine_Werte!$AO$4:$AO$146,$D48,Schweine_Werte!$CF$4:$CF$146),SUMIF(Schweine_Werte!$AO$4:$AO$146,$D48,Schweine_Werte!$AZ$4:$AZ$146))))</f>
        <v>0</v>
      </c>
      <c r="AE42" s="667"/>
      <c r="AF42" s="667"/>
      <c r="AG42" s="667" t="e">
        <f>IF($B48=$A$8,SUMPRODUCT($BA$4:$BA$146,Schweine_Werte!$EQ$4:$EQ$146)/SUM($BA$4:$BA$146),IF($B48=$A$7,SUMPRODUCT($BA$4:$BA$146,Schweine_Werte!$DK$4:$DK$146)/SUM($BA$4:$BA$146),IF($B48=$A$6,SUMPRODUCT($BA$4:$BA$146,Schweine_Werte!$CE$4:$CE$146)/SUM($BA$4:$BA$146),SUMPRODUCT($BA$4:$BA$146,Schweine_Werte!$AY$4:$AY$146)/SUM($BA$4:$BA$146))))</f>
        <v>#DIV/0!</v>
      </c>
      <c r="AH42" s="667"/>
      <c r="AI42" s="667"/>
      <c r="AJ42" s="667" t="e">
        <f>IF($B48=$A$8,SUMPRODUCT($BA$4:$BA$146,Schweine_Werte!$EQ$4:$EQ$146,Schweine_Werte!$ES$4:$ES$146)/SUMPRODUCT($BA$4:$BA$146,Schweine_Werte!$EQ$4:$EQ$146),IF($B48=$A$7,SUMPRODUCT($BA$4:$BA$146,Schweine_Werte!$DK$4:$DK$146,Schweine_Werte!$DM$4:$DM$146)/SUMPRODUCT($BA$4:$BA$146,Schweine_Werte!$DK$4:$DK$146),IF($B48=$A$6,SUMPRODUCT($BA$4:$BA$146,Schweine_Werte!$CE$4:$CE$146,Schweine_Werte!$CG$4:$CG$146)/SUMPRODUCT($BA$4:$BA$146,Schweine_Werte!$CE$4:$CE$146),SUMPRODUCT($BA$4:$BA$146,Schweine_Werte!$AY$4:$AY$146,Schweine_Werte!$BA$4:$BA$146)/SUMPRODUCT($BA$4:$BA$146,Schweine_Werte!$AY$4:$AY$146))))</f>
        <v>#DIV/0!</v>
      </c>
      <c r="AK42" s="667"/>
      <c r="AL42" s="667">
        <f>IF($B48=$A$8,SUMIF(Schweine_Werte!$AO$4:$AO$146,$C48,Schweine_Werte!$ES$4:$ES$146),IF($B48=$A$7,SUMIF(Schweine_Werte!$AO$4:$AO$146,$C48,Schweine_Werte!$DM$4:$DM$146),IF($B48=$A$6,SUMIF(Schweine_Werte!$AO$4:$AO$146,$C48,Schweine_Werte!$CG$4:$CG$146),SUMIF(Schweine_Werte!$AO$4:$AO$146,$C48,Schweine_Werte!$BA$4:$BA$146))))</f>
        <v>0</v>
      </c>
      <c r="AM42" s="667"/>
      <c r="AN42" s="667">
        <f>IF($B48=$A$8,SUMIF(Schweine_Werte!$AO$4:$AO$146,$D48,Schweine_Werte!$ES$4:$ES$146),IF($B48=$A$7,SUMIF(Schweine_Werte!$AO$4:$AO$146,$D48,Schweine_Werte!$DM$4:$DM$146),IF($B48=$A$6,SUMIF(Schweine_Werte!$AO$4:$AO$146,$D48,Schweine_Werte!$CG$4:$CG$146),SUMIF(Schweine_Werte!$AO$4:$AO$146,$D48,Schweine_Werte!$BA$4:$BA$146))))</f>
        <v>0</v>
      </c>
      <c r="AR42" s="698">
        <v>46</v>
      </c>
      <c r="AS42" s="677">
        <f>IF(OR($C$12=$AR42,$D$12=$AR42),Schweine_Werte!$C42*0.5,IF(OR($C$12&gt;$AR42,$D$12&lt;$AR42),0,Schweine_Werte!$C42))</f>
        <v>0</v>
      </c>
      <c r="AT42" s="667">
        <f>IF(OR($C$24=$AR42,$D$24=$AR42),Schweine_Werte!$C42*0.5,IF(OR($C$24&gt;$AR42,$D$24&lt;$AR42),0,Schweine_Werte!$C42))</f>
        <v>0</v>
      </c>
      <c r="AU42" s="677">
        <f>IF(OR($C$36=$AR42,$D$36=$AR42),Schweine_Werte!$C42*0.5,IF(OR($C$36&gt;$AR42,$D$36&lt;$AR42),0,Schweine_Werte!$C42))</f>
        <v>0</v>
      </c>
      <c r="AV42" s="677">
        <f>IF(OR($C$48=$AR42,$D$48=$AR42),Schweine_Werte!$C42*0.5,IF(OR($C$48&gt;$AR42,$D$48&lt;$AR42),0,Schweine_Werte!$C42))</f>
        <v>0</v>
      </c>
      <c r="AW42" s="677">
        <f>IF(OR($C$60=$AR42,$D$60=$AR42),Schweine_Werte!$C42*0.5,IF(OR($C$60&gt;$AR42,$D$60&lt;$AR42),0,Schweine_Werte!$C42))</f>
        <v>0</v>
      </c>
      <c r="AX42" s="677">
        <f>IF(OR($C$12=$AR42,$D$12=$AR42),Schweine_Werte!$E42*0.5,IF(OR($C$12&gt;$AR42,$D$12&lt;$AR42),0,Schweine_Werte!$E42))</f>
        <v>0</v>
      </c>
      <c r="AY42" s="667">
        <f>IF(OR($C$24=$AR42,$D$24=$AR42),Schweine_Werte!$E42*0.5,IF(OR($C$24&gt;$AR42,$D$24&lt;$AR42),0,Schweine_Werte!$E42))</f>
        <v>0</v>
      </c>
      <c r="AZ42" s="667">
        <f>IF(OR($C$36=$AR42,$D$36=$AR42),Schweine_Werte!$E42*0.5,IF(OR($C$36&gt;$AR42,$D$36&lt;$AR42),0,Schweine_Werte!$E42))</f>
        <v>0</v>
      </c>
      <c r="BA42" s="667">
        <f>IF(OR($C$48=$AR42,$D$48=$AR42),Schweine_Werte!$E42*0.5,IF(OR($C$48&gt;$AR42,$D$48&lt;$AR42),0,Schweine_Werte!$E42))</f>
        <v>0</v>
      </c>
      <c r="BB42" s="667">
        <f>IF(OR($C$60=$AR42,$D$60=$AR42),Schweine_Werte!$E42*0.5,IF(OR($C$60&gt;$AR42,$D$60&lt;$AR42),0,Schweine_Werte!$E42))</f>
        <v>0</v>
      </c>
      <c r="BC42" s="677">
        <f>IF(OR($C$12=$AR42,$D$12=$AR42),Schweine_Werte!$G42*0.5,IF(OR($C$12&gt;$AR42,$D$12&lt;$AR42),0,Schweine_Werte!$G42))</f>
        <v>0</v>
      </c>
      <c r="BD42" s="667">
        <f>IF(OR($C$24=$AR42,$D$24=$AR42),Schweine_Werte!$G42*0.5,IF(OR($C$24&gt;$AR42,$D$24&lt;$AR42),0,Schweine_Werte!$G42))</f>
        <v>0</v>
      </c>
      <c r="BE42" s="667">
        <f>IF(OR($C$36=$AR42,$D$36=$AR42),Schweine_Werte!$G42*0.5,IF(OR($C$36&gt;$AR42,$D$36&lt;$AR42),0,Schweine_Werte!$G42))</f>
        <v>0</v>
      </c>
      <c r="BF42" s="667">
        <f>IF(OR($C$48=$AR42,$D$48=$AR42),Schweine_Werte!$G42*0.5,IF(OR($C$48&gt;$AR42,$D$48&lt;$AR42),0,Schweine_Werte!$G42))</f>
        <v>0</v>
      </c>
      <c r="BG42" s="667">
        <f>IF(OR($C$60=$AR42,$D$60=$AR42),Schweine_Werte!$G42*0.5,IF(OR($C$60&gt;$AR42,$D$60&lt;$AR42),0,Schweine_Werte!$G42))</f>
        <v>0</v>
      </c>
      <c r="BH42" s="677">
        <f>IF(OR($C$12=$AR42,$D$12=$AR42),Schweine_Werte!$I42*0.5,IF(OR($C$12&gt;$AR42,$D$12&lt;$AR42),0,Schweine_Werte!$I42))</f>
        <v>0</v>
      </c>
      <c r="BI42" s="667">
        <f>IF(OR($C$24=$AR42,$D$24=$AR42),Schweine_Werte!$I42*0.5,IF(OR($C$24&gt;$AR42,$D$24&lt;$AR42),0,Schweine_Werte!$I42))</f>
        <v>0</v>
      </c>
      <c r="BJ42" s="667">
        <f>IF(OR($C$36=$AR42,$D$36=$AR42),Schweine_Werte!$I42*0.5,IF(OR($C$36&gt;$AR42,$D$36&lt;$AR42),0,Schweine_Werte!$I42))</f>
        <v>0</v>
      </c>
      <c r="BK42" s="667">
        <f>IF(OR($C$48=$AR42,$D$48=$AR42),Schweine_Werte!$I42*0.5,IF(OR($C$48&gt;$AR42,$D$48&lt;$AR42),0,Schweine_Werte!$I42))</f>
        <v>0</v>
      </c>
      <c r="BL42" s="667">
        <f>IF(OR($C$60=$AR42,$D$60=$AR42),Schweine_Werte!$I42*0.5,IF(OR($C$60&gt;$AR42,$D$60&lt;$AR42),0,Schweine_Werte!$I42))</f>
        <v>0</v>
      </c>
      <c r="BM42" s="677"/>
      <c r="BN42" s="667"/>
      <c r="BO42" s="667"/>
      <c r="BP42" s="667"/>
      <c r="BQ42" s="667"/>
      <c r="BR42" s="677">
        <f>IF(OR($C$74=$AR42,$D$74=$AR42),Schweine_Werte!$M42*0.5,IF(OR($C$74&gt;$AR42,$D$74&lt;$AR42),0,Schweine_Werte!$M42))</f>
        <v>0</v>
      </c>
      <c r="BS42" s="677">
        <f>IF(OR($C$83=$AR42,$D$83=$AR42),Schweine_Werte!$M42*0.5,IF(OR($C$83&gt;$AR42,$D$83&lt;$AR42),0,Schweine_Werte!$M42))</f>
        <v>0</v>
      </c>
      <c r="BT42" s="679">
        <f>IF(OR($C$92=$AR42,$D$92=$AR42),Schweine_Werte!$M42*0.5,IF(OR($C$92&gt;$AR42,$D$92&lt;$AR42),0,Schweine_Werte!$M42))</f>
        <v>0</v>
      </c>
      <c r="BU42" s="679">
        <f>IF(OR($C$101=$AR42,$D$101=$AR42),Schweine_Werte!$M42*0.5,IF(OR($C$101&gt;$AR42,$D$101&lt;$AR42),0,Schweine_Werte!$M42))</f>
        <v>0</v>
      </c>
      <c r="BV42" s="679">
        <f>IF(OR($C$110=$AR42,$D$110=$AR42),Schweine_Werte!$M42*0.5,IF(OR($C$110&gt;$AR42,$D$110&lt;$AR42),0,Schweine_Werte!$M42))</f>
        <v>0</v>
      </c>
      <c r="BW42" s="679">
        <f>IF(OR(8=$AR42,$E$127=$AR42),Schweine_Werte!$M42*0.5,IF(OR(8&gt;$AR42,$E$127&lt;$AR42),0,Schweine_Werte!$M42))</f>
        <v>1.2477119292368446</v>
      </c>
      <c r="BX42" s="679">
        <f>IF(OR(8=$AR42,$E$145=$AR42),Schweine_Werte!$M42*0.5,IF(OR(8&gt;$AR42,$E$145&lt;$AR42),0,Schweine_Werte!$M42))</f>
        <v>1.2477119292368446</v>
      </c>
      <c r="BY42" s="677">
        <f>IF(OR($C$74=$AR42,$D$74=$AR42),Schweine_Werte!$O42*0.5,IF(OR($C$74&gt;$AR42,$D$74&lt;$AR42),0,Schweine_Werte!$O42))</f>
        <v>0</v>
      </c>
      <c r="BZ42" s="677">
        <f>IF(OR($C$83=$AR42,$D$83=$AR42),Schweine_Werte!$O42*0.5,IF(OR($C$83&gt;$AR42,$D$83&lt;$AR42),0,Schweine_Werte!$O42))</f>
        <v>0</v>
      </c>
      <c r="CA42" s="679">
        <f>IF(OR($C$92=$AR42,$D$92=$AR42),Schweine_Werte!$O42*0.5,IF(OR($C$92&gt;$AR42,$D$92&lt;$AR42),0,Schweine_Werte!$O42))</f>
        <v>0</v>
      </c>
      <c r="CB42" s="679">
        <f>IF(OR($C$101=$AR42,$D$101=$AR42),Schweine_Werte!$O42*0.5,IF(OR($C$101&gt;$AR42,$D$101&lt;$AR42),0,Schweine_Werte!$O42))</f>
        <v>0</v>
      </c>
      <c r="CC42" s="679">
        <f>IF(OR($C$110=$AR42,$D$110=$AR42),Schweine_Werte!$O42*0.5,IF(OR($C$110&gt;$AR42,$D$110&lt;$AR42),0,Schweine_Werte!$O42))</f>
        <v>0</v>
      </c>
    </row>
    <row r="43" spans="1:81" x14ac:dyDescent="0.2">
      <c r="B43" s="504">
        <v>850</v>
      </c>
      <c r="D43" s="667"/>
      <c r="E43" s="667" t="e">
        <f>($D48-$C48)*1000/SUM($BF$4:$BF$146)</f>
        <v>#VALUE!</v>
      </c>
      <c r="F43" s="667" t="e">
        <f>SUMPRODUCT($BF$4:$BF$146,Schweine_Werte!$S$4:$S$146)/SUM($BF$4:$BF$146)</f>
        <v>#DIV/0!</v>
      </c>
      <c r="G43" s="667" t="e">
        <f>IF($B48=$A$8,SUMPRODUCT($BF$4:$BF$146,Schweine_Werte!ET$4:ET$146)/SUM($BF$4:$BF$146),IF($B48=$A$7,SUMPRODUCT($BF$4:$BF$146,Schweine_Werte!DN$4:DN$146)/SUM($BF$4:$BF$146),IF($B48=$A$6,SUMPRODUCT($BF$4:$BF$146,Schweine_Werte!CH$4:CH$146)/SUM($BF$4:$BF$146),SUMPRODUCT($BF$4:$BF$146,Schweine_Werte!BB$4:BB$146)/SUM($BF$4:$BF$146))))</f>
        <v>#DIV/0!</v>
      </c>
      <c r="H43" s="667" t="e">
        <f>IF($B48=$A$8,SUMPRODUCT($BF$4:$BF$146,Schweine_Werte!EU$4:EU$146)/SUM($BF$4:$BF$146),IF($B48=$A$7,SUMPRODUCT($BF$4:$BF$146,Schweine_Werte!DO$4:DO$146)/SUM($BF$4:$BF$146),IF($B48=$A$6,SUMPRODUCT($BF$4:$BF$146,Schweine_Werte!CI$4:CI$146)/SUM($BF$4:$BF$146),SUMPRODUCT($BF$4:$BF$146,Schweine_Werte!BC$4:BC$146)/SUM($BF$4:$BF$146))))</f>
        <v>#DIV/0!</v>
      </c>
      <c r="I43" s="667" t="e">
        <f>IF($B48=$A$8,SUMPRODUCT($BF$4:$BF$146,Schweine_Werte!EV$4:EV$146)/SUM($BF$4:$BF$146),IF($B48=$A$7,SUMPRODUCT($BF$4:$BF$146,Schweine_Werte!DP$4:DP$146)/SUM($BF$4:$BF$146),IF($B48=$A$6,SUMPRODUCT($BF$4:$BF$146,Schweine_Werte!CJ$4:CJ$146)/SUM($BF$4:$BF$146),SUMPRODUCT($BF$4:$BF$146,Schweine_Werte!BD$4:BD$146)/SUM($BF$4:$BF$146))))</f>
        <v>#DIV/0!</v>
      </c>
      <c r="J43" s="667" t="e">
        <f>SUMPRODUCT($BF$4:$BF$146,Schweine_Werte!$AA$4:$AA$146)/SUM($BF$4:$BF$146)</f>
        <v>#DIV/0!</v>
      </c>
      <c r="K43" s="667" t="e">
        <f>SUMPRODUCT($BF$4:$BF$146,Schweine_Werte!$AI$4:$AI$146)/SUM($BF$4:$BF$146)</f>
        <v>#DIV/0!</v>
      </c>
      <c r="L43" s="667" t="e">
        <f>T43*$F43*365/1000+$J43-$K43</f>
        <v>#DIV/0!</v>
      </c>
      <c r="M43" s="667" t="e">
        <f>U43*$F43*365/1000+$J43-$K43/2</f>
        <v>#DIV/0!</v>
      </c>
      <c r="N43" s="667" t="e">
        <f>V43*$F43*365/1000+$J43</f>
        <v>#DIV/0!</v>
      </c>
      <c r="O43" s="667">
        <f>IF($C48&lt;28,SUM($BF$4:$BF$23)+IF($D48&gt;28,$BF$24*0.5,$BF$24),0)</f>
        <v>0</v>
      </c>
      <c r="P43" s="667">
        <f>IF($D48&gt;28,SUM($BF$25:$BF$146)+IF($C48&lt;28,$BF$24*0.5,$BF$24),0)</f>
        <v>0</v>
      </c>
      <c r="Q43" s="667" t="e">
        <f t="shared" si="24"/>
        <v>#DIV/0!</v>
      </c>
      <c r="R43" s="667" t="e">
        <f t="shared" si="24"/>
        <v>#DIV/0!</v>
      </c>
      <c r="S43" s="667" t="e">
        <f t="shared" si="24"/>
        <v>#DIV/0!</v>
      </c>
      <c r="T43" s="667" t="e">
        <f>+($O43*Schweine_Werte!$HT$7+$P43*Schweine_Werte!$HU$7)/SUM($O43:$P43)</f>
        <v>#DIV/0!</v>
      </c>
      <c r="U43" s="667" t="e">
        <f>+($O43*Schweine_Werte!$HV$7+$P43*Schweine_Werte!$HW$7)/SUM($O43:$P43)</f>
        <v>#DIV/0!</v>
      </c>
      <c r="V43" s="667" t="e">
        <f>+($O43*Schweine_Werte!$HX$7+$P43*Schweine_Werte!$HY$7)/SUM($O43:$P43)</f>
        <v>#DIV/0!</v>
      </c>
      <c r="W43" s="667" t="e">
        <f>($J43*0.055+T43*0.365*0.86*$F43-$K43*0.018)/L43*100</f>
        <v>#DIV/0!</v>
      </c>
      <c r="X43" s="667" t="e">
        <f>($J43*0.055+U43*0.365*0.86*$F43-$K43*0.018/2)/M43*100</f>
        <v>#DIV/0!</v>
      </c>
      <c r="Y43" s="667" t="e">
        <f>($J43*0.055+V43*0.365*0.86*$F43)/N43*100</f>
        <v>#DIV/0!</v>
      </c>
      <c r="Z43" s="667" t="e">
        <f>IF($B48=$A$8,SUMPRODUCT($BF$4:$BF$146,Schweine_Werte!$EW$4:$EW$146,Schweine_Werte!$EX$4:$EX$146)/SUMPRODUCT($BF$4:$BF$146,Schweine_Werte!$EW$4:$EW$146),IF($B48=$A$7,SUMPRODUCT($BF$4:$BF$146,Schweine_Werte!$DQ$4:$DQ$146,Schweine_Werte!$DR$4:$DR$146)/SUMPRODUCT($BF$4:$BF$146,Schweine_Werte!$DQ$4:$DQ$146),IF($B48=$A$6,SUMPRODUCT($BF$4:$BF$146,Schweine_Werte!$CK$4:$CK$146,Schweine_Werte!$CL$4:$CL$146)/SUMPRODUCT($BF$4:$BF$146,Schweine_Werte!$CK$4:$CK$146),SUMPRODUCT($BF$4:$BF$146,Schweine_Werte!$BE$4:$BE$146,Schweine_Werte!$BF$4:$BF$146)/SUMPRODUCT($BF$4:$BF$146,Schweine_Werte!$BE$4:$BE$146))))</f>
        <v>#DIV/0!</v>
      </c>
      <c r="AA43" s="667"/>
      <c r="AB43" s="667">
        <f>IF($B48=$A$8,SUMIF(Schweine_Werte!$AO$4:$AO$146,$C48,Schweine_Werte!$EX$4:$EX$146),IF($B48=$A$7,SUMIF(Schweine_Werte!$AO$4:$AO$146,$C48,Schweine_Werte!$DR$4:$DR$146),IF($B48=$A$6,SUMIF(Schweine_Werte!$AO$4:$AO$146,$C48,Schweine_Werte!$CL$4:$CL$146),SUMIF(Schweine_Werte!$AO$4:$AO$146,$C48,Schweine_Werte!$BF$4:$BF$146))))</f>
        <v>0</v>
      </c>
      <c r="AC43" s="667"/>
      <c r="AD43" s="667">
        <f>IF($B48=$A$8,SUMIF(Schweine_Werte!$AO$4:$AO$146,$D48,Schweine_Werte!$EX$4:$EX$146),IF($B48=$A$7,SUMIF(Schweine_Werte!$AO$4:$AO$146,$D48,Schweine_Werte!$DR$4:$DR$146),IF($B48=$A$6,SUMIF(Schweine_Werte!$AO$4:$AO$146,$D48,Schweine_Werte!$CL$4:$CL$146),SUMIF(Schweine_Werte!$AO$4:$AO$146,$D48,Schweine_Werte!$BF$4:$BF$146))))</f>
        <v>0</v>
      </c>
      <c r="AE43" s="667"/>
      <c r="AF43" s="667"/>
      <c r="AG43" s="667" t="e">
        <f>IF($B48=$A$8,SUMPRODUCT($BF$4:$BF$146,Schweine_Werte!$EW$4:$EW$146)/SUM($BF$4:$BF$146),IF($B48=$A$7,SUMPRODUCT($BF$4:$BF$146,Schweine_Werte!$DQ$4:$DQ$146)/SUM($BF$4:$BF$146),IF($B48=$A$6,SUMPRODUCT($BF$4:$BF$146,Schweine_Werte!$CK$4:$CK$146)/SUM($BF$4:$BF$146),SUMPRODUCT($BF$4:$BF$146,Schweine_Werte!$BE$4:$BE$146)/SUM($BF$4:$BF$146))))</f>
        <v>#DIV/0!</v>
      </c>
      <c r="AH43" s="667"/>
      <c r="AI43" s="667"/>
      <c r="AJ43" s="667" t="e">
        <f>IF($B48=$A$8,SUMPRODUCT($BF$4:$BF$146,Schweine_Werte!$EW$4:$EW$146,Schweine_Werte!$EY$4:$EY$146)/SUMPRODUCT($BF$4:$BF$146,Schweine_Werte!$EW$4:$EW$146),IF($B48=$A$7,SUMPRODUCT($BF$4:$BF$146,Schweine_Werte!$DQ$4:$DQ$146,Schweine_Werte!$DS$4:$DS$146)/SUMPRODUCT($BF$4:$BF$146,Schweine_Werte!$DQ$4:$DQ$146),IF($B48=$A$6,SUMPRODUCT($BF$4:$BF$146,Schweine_Werte!$CK$4:$CK$146,Schweine_Werte!$CM$4:$CM$146)/SUMPRODUCT($BF$4:$BF$146,Schweine_Werte!$CK$4:$CK$146),SUMPRODUCT($BF$4:$BF$146,Schweine_Werte!$BE$4:$BE$146,Schweine_Werte!$BG$4:$BG$146)/SUMPRODUCT($BF$4:$BF$146,Schweine_Werte!$BE$4:$BE$146))))</f>
        <v>#DIV/0!</v>
      </c>
      <c r="AK43" s="667"/>
      <c r="AL43" s="667">
        <f>IF($B48=$A$8,SUMIF(Schweine_Werte!$AO$4:$AO$146,$C48,Schweine_Werte!$EY$4:$EY$146),IF($B48=$A$7,SUMIF(Schweine_Werte!$AO$4:$AO$146,$C48,Schweine_Werte!$DS$4:$DS$146),IF($B48=$A$6,SUMIF(Schweine_Werte!$AO$4:$AO$146,$C48,Schweine_Werte!$CM$4:$CM$146),SUMIF(Schweine_Werte!$AO$4:$AO$146,$C48,Schweine_Werte!$BG$4:$BG$146))))</f>
        <v>0</v>
      </c>
      <c r="AM43" s="667"/>
      <c r="AN43" s="667">
        <f>IF($B48=$A$8,SUMIF(Schweine_Werte!$AO$4:$AO$146,$D48,Schweine_Werte!$EY$4:$EY$146),IF($B48=$A$7,SUMIF(Schweine_Werte!$AO$4:$AO$146,$D48,Schweine_Werte!$DS$4:$DS$146),IF($B48=$A$6,SUMIF(Schweine_Werte!$AO$4:$AO$146,$D48,Schweine_Werte!$CM$4:$CM$146),SUMIF(Schweine_Werte!$AO$4:$AO$146,$D48,Schweine_Werte!$BG$4:$BG$146))))</f>
        <v>0</v>
      </c>
      <c r="AR43" s="698">
        <v>47</v>
      </c>
      <c r="AS43" s="677">
        <f>IF(OR($C$12=$AR43,$D$12=$AR43),Schweine_Werte!$C43*0.5,IF(OR($C$12&gt;$AR43,$D$12&lt;$AR43),0,Schweine_Werte!$C43))</f>
        <v>0</v>
      </c>
      <c r="AT43" s="667">
        <f>IF(OR($C$24=$AR43,$D$24=$AR43),Schweine_Werte!$C43*0.5,IF(OR($C$24&gt;$AR43,$D$24&lt;$AR43),0,Schweine_Werte!$C43))</f>
        <v>0</v>
      </c>
      <c r="AU43" s="677">
        <f>IF(OR($C$36=$AR43,$D$36=$AR43),Schweine_Werte!$C43*0.5,IF(OR($C$36&gt;$AR43,$D$36&lt;$AR43),0,Schweine_Werte!$C43))</f>
        <v>0</v>
      </c>
      <c r="AV43" s="677">
        <f>IF(OR($C$48=$AR43,$D$48=$AR43),Schweine_Werte!$C43*0.5,IF(OR($C$48&gt;$AR43,$D$48&lt;$AR43),0,Schweine_Werte!$C43))</f>
        <v>0</v>
      </c>
      <c r="AW43" s="677">
        <f>IF(OR($C$60=$AR43,$D$60=$AR43),Schweine_Werte!$C43*0.5,IF(OR($C$60&gt;$AR43,$D$60&lt;$AR43),0,Schweine_Werte!$C43))</f>
        <v>0</v>
      </c>
      <c r="AX43" s="677">
        <f>IF(OR($C$12=$AR43,$D$12=$AR43),Schweine_Werte!$E43*0.5,IF(OR($C$12&gt;$AR43,$D$12&lt;$AR43),0,Schweine_Werte!$E43))</f>
        <v>0</v>
      </c>
      <c r="AY43" s="667">
        <f>IF(OR($C$24=$AR43,$D$24=$AR43),Schweine_Werte!$E43*0.5,IF(OR($C$24&gt;$AR43,$D$24&lt;$AR43),0,Schweine_Werte!$E43))</f>
        <v>0</v>
      </c>
      <c r="AZ43" s="667">
        <f>IF(OR($C$36=$AR43,$D$36=$AR43),Schweine_Werte!$E43*0.5,IF(OR($C$36&gt;$AR43,$D$36&lt;$AR43),0,Schweine_Werte!$E43))</f>
        <v>0</v>
      </c>
      <c r="BA43" s="667">
        <f>IF(OR($C$48=$AR43,$D$48=$AR43),Schweine_Werte!$E43*0.5,IF(OR($C$48&gt;$AR43,$D$48&lt;$AR43),0,Schweine_Werte!$E43))</f>
        <v>0</v>
      </c>
      <c r="BB43" s="667">
        <f>IF(OR($C$60=$AR43,$D$60=$AR43),Schweine_Werte!$E43*0.5,IF(OR($C$60&gt;$AR43,$D$60&lt;$AR43),0,Schweine_Werte!$E43))</f>
        <v>0</v>
      </c>
      <c r="BC43" s="677">
        <f>IF(OR($C$12=$AR43,$D$12=$AR43),Schweine_Werte!$G43*0.5,IF(OR($C$12&gt;$AR43,$D$12&lt;$AR43),0,Schweine_Werte!$G43))</f>
        <v>0</v>
      </c>
      <c r="BD43" s="667">
        <f>IF(OR($C$24=$AR43,$D$24=$AR43),Schweine_Werte!$G43*0.5,IF(OR($C$24&gt;$AR43,$D$24&lt;$AR43),0,Schweine_Werte!$G43))</f>
        <v>0</v>
      </c>
      <c r="BE43" s="667">
        <f>IF(OR($C$36=$AR43,$D$36=$AR43),Schweine_Werte!$G43*0.5,IF(OR($C$36&gt;$AR43,$D$36&lt;$AR43),0,Schweine_Werte!$G43))</f>
        <v>0</v>
      </c>
      <c r="BF43" s="667">
        <f>IF(OR($C$48=$AR43,$D$48=$AR43),Schweine_Werte!$G43*0.5,IF(OR($C$48&gt;$AR43,$D$48&lt;$AR43),0,Schweine_Werte!$G43))</f>
        <v>0</v>
      </c>
      <c r="BG43" s="667">
        <f>IF(OR($C$60=$AR43,$D$60=$AR43),Schweine_Werte!$G43*0.5,IF(OR($C$60&gt;$AR43,$D$60&lt;$AR43),0,Schweine_Werte!$G43))</f>
        <v>0</v>
      </c>
      <c r="BH43" s="677">
        <f>IF(OR($C$12=$AR43,$D$12=$AR43),Schweine_Werte!$I43*0.5,IF(OR($C$12&gt;$AR43,$D$12&lt;$AR43),0,Schweine_Werte!$I43))</f>
        <v>0</v>
      </c>
      <c r="BI43" s="667">
        <f>IF(OR($C$24=$AR43,$D$24=$AR43),Schweine_Werte!$I43*0.5,IF(OR($C$24&gt;$AR43,$D$24&lt;$AR43),0,Schweine_Werte!$I43))</f>
        <v>0</v>
      </c>
      <c r="BJ43" s="667">
        <f>IF(OR($C$36=$AR43,$D$36=$AR43),Schweine_Werte!$I43*0.5,IF(OR($C$36&gt;$AR43,$D$36&lt;$AR43),0,Schweine_Werte!$I43))</f>
        <v>0</v>
      </c>
      <c r="BK43" s="667">
        <f>IF(OR($C$48=$AR43,$D$48=$AR43),Schweine_Werte!$I43*0.5,IF(OR($C$48&gt;$AR43,$D$48&lt;$AR43),0,Schweine_Werte!$I43))</f>
        <v>0</v>
      </c>
      <c r="BL43" s="667">
        <f>IF(OR($C$60=$AR43,$D$60=$AR43),Schweine_Werte!$I43*0.5,IF(OR($C$60&gt;$AR43,$D$60&lt;$AR43),0,Schweine_Werte!$I43))</f>
        <v>0</v>
      </c>
      <c r="BM43" s="677"/>
      <c r="BN43" s="667"/>
      <c r="BO43" s="667"/>
      <c r="BP43" s="667"/>
      <c r="BQ43" s="667"/>
      <c r="BR43" s="677">
        <f>IF(OR($C$74=$AR43,$D$74=$AR43),Schweine_Werte!$M43*0.5,IF(OR($C$74&gt;$AR43,$D$74&lt;$AR43),0,Schweine_Werte!$M43))</f>
        <v>0</v>
      </c>
      <c r="BS43" s="677">
        <f>IF(OR($C$83=$AR43,$D$83=$AR43),Schweine_Werte!$M43*0.5,IF(OR($C$83&gt;$AR43,$D$83&lt;$AR43),0,Schweine_Werte!$M43))</f>
        <v>0</v>
      </c>
      <c r="BT43" s="679">
        <f>IF(OR($C$92=$AR43,$D$92=$AR43),Schweine_Werte!$M43*0.5,IF(OR($C$92&gt;$AR43,$D$92&lt;$AR43),0,Schweine_Werte!$M43))</f>
        <v>0</v>
      </c>
      <c r="BU43" s="679">
        <f>IF(OR($C$101=$AR43,$D$101=$AR43),Schweine_Werte!$M43*0.5,IF(OR($C$101&gt;$AR43,$D$101&lt;$AR43),0,Schweine_Werte!$M43))</f>
        <v>0</v>
      </c>
      <c r="BV43" s="679">
        <f>IF(OR($C$110=$AR43,$D$110=$AR43),Schweine_Werte!$M43*0.5,IF(OR($C$110&gt;$AR43,$D$110&lt;$AR43),0,Schweine_Werte!$M43))</f>
        <v>0</v>
      </c>
      <c r="BW43" s="679">
        <f>IF(OR(8=$AR43,$E$127=$AR43),Schweine_Werte!$M43*0.5,IF(OR(8&gt;$AR43,$E$127&lt;$AR43),0,Schweine_Werte!$M43))</f>
        <v>1.2358690906989118</v>
      </c>
      <c r="BX43" s="679">
        <f>IF(OR(8=$AR43,$E$145=$AR43),Schweine_Werte!$M43*0.5,IF(OR(8&gt;$AR43,$E$145&lt;$AR43),0,Schweine_Werte!$M43))</f>
        <v>1.2358690906989118</v>
      </c>
      <c r="BY43" s="677">
        <f>IF(OR($C$74=$AR43,$D$74=$AR43),Schweine_Werte!$O43*0.5,IF(OR($C$74&gt;$AR43,$D$74&lt;$AR43),0,Schweine_Werte!$O43))</f>
        <v>0</v>
      </c>
      <c r="BZ43" s="677">
        <f>IF(OR($C$83=$AR43,$D$83=$AR43),Schweine_Werte!$O43*0.5,IF(OR($C$83&gt;$AR43,$D$83&lt;$AR43),0,Schweine_Werte!$O43))</f>
        <v>0</v>
      </c>
      <c r="CA43" s="679">
        <f>IF(OR($C$92=$AR43,$D$92=$AR43),Schweine_Werte!$O43*0.5,IF(OR($C$92&gt;$AR43,$D$92&lt;$AR43),0,Schweine_Werte!$O43))</f>
        <v>0</v>
      </c>
      <c r="CB43" s="679">
        <f>IF(OR($C$101=$AR43,$D$101=$AR43),Schweine_Werte!$O43*0.5,IF(OR($C$101&gt;$AR43,$D$101&lt;$AR43),0,Schweine_Werte!$O43))</f>
        <v>0</v>
      </c>
      <c r="CC43" s="679">
        <f>IF(OR($C$110=$AR43,$D$110=$AR43),Schweine_Werte!$O43*0.5,IF(OR($C$110&gt;$AR43,$D$110&lt;$AR43),0,Schweine_Werte!$O43))</f>
        <v>0</v>
      </c>
    </row>
    <row r="44" spans="1:81" x14ac:dyDescent="0.2">
      <c r="B44" s="504">
        <v>950</v>
      </c>
      <c r="D44" s="667"/>
      <c r="E44" s="667" t="e">
        <f>($D48-$C48)*1000/SUM($BK$4:$BK$146)</f>
        <v>#VALUE!</v>
      </c>
      <c r="F44" s="667" t="e">
        <f>SUMPRODUCT($BK$4:$BK$146,Schweine_Werte!$T$4:$T$146)/SUM($BK$4:$BK$146)</f>
        <v>#DIV/0!</v>
      </c>
      <c r="G44" s="667" t="e">
        <f>IF($B48=$A$8,SUMPRODUCT($BK$4:$BK$146,Schweine_Werte!EZ$4:EZ$146)/SUM($BK$4:$BK$146),IF($B48=$A$7,SUMPRODUCT($BK$4:$BK$146,Schweine_Werte!DT$4:DT$146)/SUM($BK$4:$BK$146),IF($B48=$A$6,SUMPRODUCT($BK$4:$BK$146,Schweine_Werte!CN$4:CN$146)/SUM($BK$4:$BK$146),SUMPRODUCT($BK$4:$BK$146,Schweine_Werte!BH$4:BH$146)/SUM($BK$4:$BK$146))))</f>
        <v>#DIV/0!</v>
      </c>
      <c r="H44" s="667" t="e">
        <f>IF($B48=$A$8,SUMPRODUCT($BK$4:$BK$146,Schweine_Werte!FA$4:FA$146)/SUM($BK$4:$BK$146),IF($B48=$A$7,SUMPRODUCT($BK$4:$BK$146,Schweine_Werte!DU$4:DU$146)/SUM($BK$4:$BK$146),IF($B48=$A$6,SUMPRODUCT($BK$4:$BK$146,Schweine_Werte!CO$4:CO$146)/SUM($BK$4:$BK$146),SUMPRODUCT($BK$4:$BK$146,Schweine_Werte!BI$4:BI$146)/SUM($BK$4:$BK$146))))</f>
        <v>#DIV/0!</v>
      </c>
      <c r="I44" s="667" t="e">
        <f>IF($B48=$A$8,SUMPRODUCT($BK$4:$BK$146,Schweine_Werte!FB$4:FB$146)/SUM($BK$4:$BK$146),IF($B48=$A$7,SUMPRODUCT($BK$4:$BK$146,Schweine_Werte!DV$4:DV$146)/SUM($BK$4:$BK$146),IF($B48=$A$6,SUMPRODUCT($BK$4:$BK$146,Schweine_Werte!CP$4:CP$146)/SUM($BK$4:$BK$146),SUMPRODUCT($BK$4:$BK$146,Schweine_Werte!BJ$4:BJ$146)/SUM($BK$4:$BK$146))))</f>
        <v>#DIV/0!</v>
      </c>
      <c r="J44" s="667" t="e">
        <f>SUMPRODUCT($BK$4:$BK$146,Schweine_Werte!$AB$4:$AB$146)/SUM($BK$4:$BK$146)</f>
        <v>#DIV/0!</v>
      </c>
      <c r="K44" s="667" t="e">
        <f>SUMPRODUCT($BK$4:$BK$146,Schweine_Werte!$AJ$4:$AJ$146)/SUM($BK$4:$BK$146)</f>
        <v>#DIV/0!</v>
      </c>
      <c r="L44" s="667" t="e">
        <f>T44*$F44*365/1000+$J44-$K44</f>
        <v>#DIV/0!</v>
      </c>
      <c r="M44" s="667" t="e">
        <f>U44*$F44*365/1000+$J44-$K44/2</f>
        <v>#DIV/0!</v>
      </c>
      <c r="N44" s="667" t="e">
        <f>V44*$F44*365/1000+$J44</f>
        <v>#DIV/0!</v>
      </c>
      <c r="O44" s="667">
        <f>IF($C48&lt;28,SUM($BK$4:$BK$23)+IF($D48&gt;28,$BK$24*0.5,$BK$24),0)</f>
        <v>0</v>
      </c>
      <c r="P44" s="667">
        <f>IF($D48&gt;28,SUM($BK$25:$BK$146)+IF($C48&lt;28,$BK$24*0.5,$BK$24),0)</f>
        <v>0</v>
      </c>
      <c r="Q44" s="667" t="e">
        <f t="shared" si="24"/>
        <v>#DIV/0!</v>
      </c>
      <c r="R44" s="667" t="e">
        <f t="shared" si="24"/>
        <v>#DIV/0!</v>
      </c>
      <c r="S44" s="667" t="e">
        <f t="shared" si="24"/>
        <v>#DIV/0!</v>
      </c>
      <c r="T44" s="667" t="e">
        <f>+($O44*Schweine_Werte!$HT$8+$P44*Schweine_Werte!$HU$8)/SUM($O44:$P44)</f>
        <v>#DIV/0!</v>
      </c>
      <c r="U44" s="667" t="e">
        <f>+($O44*Schweine_Werte!$HV$8+$P44*Schweine_Werte!$HW$8)/SUM($O44:$P44)</f>
        <v>#DIV/0!</v>
      </c>
      <c r="V44" s="667" t="e">
        <f>+($O44*Schweine_Werte!$HX$8+$P44*Schweine_Werte!$HY$8)/SUM($O44:$P44)</f>
        <v>#DIV/0!</v>
      </c>
      <c r="W44" s="678" t="e">
        <f>($J44*0.055+T44*0.365*0.86*$F44-$K44*0.018)/L44*100</f>
        <v>#DIV/0!</v>
      </c>
      <c r="X44" s="667" t="e">
        <f>($J44*0.055+U44*0.365*0.86*$F44-$K44*0.018/2)/M44*100</f>
        <v>#DIV/0!</v>
      </c>
      <c r="Y44" s="667" t="e">
        <f>($J44*0.055+V44*0.365*0.86*$F44)/N44*100</f>
        <v>#DIV/0!</v>
      </c>
      <c r="Z44" s="667" t="e">
        <f>IF($B48=$A$8,SUMPRODUCT($BK$4:$BK$146,Schweine_Werte!$FC$4:$FC$146,Schweine_Werte!$FD$4:$FD$146)/SUMPRODUCT($BK$4:$BK$146,Schweine_Werte!$FC$4:$FC$146),IF($B48=$A$7,SUMPRODUCT($BK$4:$BK$146,Schweine_Werte!$DW$4:$DW$146,Schweine_Werte!$DX$4:$DX$146)/SUMPRODUCT($BK$4:$BK$146,Schweine_Werte!$DW$4:$DW$146),IF($B48=$A$6,SUMPRODUCT($BK$4:$BK$146,Schweine_Werte!$CQ$4:$CQ$146,Schweine_Werte!$CR$4:$CR$146)/SUMPRODUCT($BK$4:$BK$146,Schweine_Werte!$CQ$4:$CQ$146),SUMPRODUCT($BK$4:$BK$146,Schweine_Werte!$BK$4:$BK$146,Schweine_Werte!$BL$4:$BL$146)/SUMPRODUCT($BK$4:$BK$146,Schweine_Werte!$BK$4:$BK$146))))</f>
        <v>#DIV/0!</v>
      </c>
      <c r="AA44" s="667"/>
      <c r="AB44" s="667">
        <f>IF($B48=$A$8,SUMIF(Schweine_Werte!$AO$4:$AO$146,$C48,Schweine_Werte!$FD$4:$FD$146),IF($B48=$A$7,SUMIF(Schweine_Werte!$AO$4:$AO$146,$C48,Schweine_Werte!$DX$4:$DX$146),IF($B48=$A$6,SUMIF(Schweine_Werte!$AO$4:$AO$146,$C48,Schweine_Werte!$CR$4:$CR$146),SUMIF(Schweine_Werte!$AO$4:$AO$146,$C48,Schweine_Werte!$BL$4:$BL$146))))</f>
        <v>0</v>
      </c>
      <c r="AC44" s="667"/>
      <c r="AD44" s="667">
        <f>IF($B48=$A$8,SUMIF(Schweine_Werte!$AO$4:$AO$146,$D48,Schweine_Werte!$FD$4:$FD$146),IF($B48=$A$7,SUMIF(Schweine_Werte!$AO$4:$AO$146,$D48,Schweine_Werte!$DX$4:$DX$146),IF($B48=$A$6,SUMIF(Schweine_Werte!$AO$4:$AO$146,$D48,Schweine_Werte!$CR$4:$CR$146),SUMIF(Schweine_Werte!$AO$4:$AO$146,$D48,Schweine_Werte!$BL$4:$BL$146))))</f>
        <v>0</v>
      </c>
      <c r="AE44" s="667"/>
      <c r="AF44" s="667"/>
      <c r="AG44" s="667" t="e">
        <f>IF($B48=$A$8,SUMPRODUCT($BK$4:$BK$146,Schweine_Werte!$FC$4:$FC$146)/SUM($BK$4:$BK$146),IF($B48=$A$7,SUMPRODUCT($BK$4:$BK$146,Schweine_Werte!$DW$4:$DW$146)/SUM($BK$4:$BK$146),IF($B48=$A$6,SUMPRODUCT($BK$4:$BK$146,Schweine_Werte!$CQ$4:$CQ$146)/SUM($BK$4:$BK$146),SUMPRODUCT($BK$4:$BK$146,Schweine_Werte!$BK$4:$BK$146)/SUM($BK$4:$BK$146))))</f>
        <v>#DIV/0!</v>
      </c>
      <c r="AH44" s="667"/>
      <c r="AI44" s="667"/>
      <c r="AJ44" s="667" t="e">
        <f>IF($B48=$A$8,SUMPRODUCT($BK$4:$BK$146,Schweine_Werte!$FC$4:$FC$146,Schweine_Werte!$FE$4:$FE$146)/SUMPRODUCT($BK$4:$BK$146,Schweine_Werte!$FC$4:$FC$146),IF($B48=$A$7,SUMPRODUCT($BK$4:$BK$146,Schweine_Werte!$DW$4:$DW$146,Schweine_Werte!$DY$4:$DY$146)/SUMPRODUCT($BK$4:$BK$146,Schweine_Werte!$DW$4:$DW$146),IF($B48=$A$6,SUMPRODUCT($BK$4:$BK$146,Schweine_Werte!$CQ$4:$CQ$146,Schweine_Werte!$CS$4:$CS$146)/SUMPRODUCT($BK$4:$BK$146,Schweine_Werte!$CQ$4:$CQ$146),SUMPRODUCT($BK$4:$BK$146,Schweine_Werte!$BK$4:$BK$146,Schweine_Werte!$BM$4:$BM$146)/SUMPRODUCT($BK$4:$BK$146,Schweine_Werte!$BK$4:$BK$146))))</f>
        <v>#DIV/0!</v>
      </c>
      <c r="AK44" s="667"/>
      <c r="AL44" s="667">
        <f>IF($B48=$A$8,SUMIF(Schweine_Werte!$AO$4:$AO$146,$C48,Schweine_Werte!$FE$4:$FE$146),IF($B48=$A$7,SUMIF(Schweine_Werte!$AO$4:$AO$146,$C48,Schweine_Werte!$DY$4:$DY$146),IF($B48=$A$6,SUMIF(Schweine_Werte!$AO$4:$AO$146,$C48,Schweine_Werte!$CS$4:$CS$146),SUMIF(Schweine_Werte!$AO$4:$AO$146,$C48,Schweine_Werte!$BM$4:$BM$146))))</f>
        <v>0</v>
      </c>
      <c r="AM44" s="667"/>
      <c r="AN44" s="667">
        <f>IF($B48=$A$8,SUMIF(Schweine_Werte!$AO$4:$AO$146,$D48,Schweine_Werte!$FE$4:$FE$146),IF($B48=$A$7,SUMIF(Schweine_Werte!$AO$4:$AO$146,$D48,Schweine_Werte!$DY$4:$DY$146),IF($B48=$A$6,SUMIF(Schweine_Werte!$AO$4:$AO$146,$D48,Schweine_Werte!$CS$4:$CS$146),SUMIF(Schweine_Werte!$AO$4:$AO$146,$D48,Schweine_Werte!$BM$4:$BM$146))))</f>
        <v>0</v>
      </c>
      <c r="AR44" s="698">
        <v>48</v>
      </c>
      <c r="AS44" s="677">
        <f>IF(OR($C$12=$AR44,$D$12=$AR44),Schweine_Werte!$C44*0.5,IF(OR($C$12&gt;$AR44,$D$12&lt;$AR44),0,Schweine_Werte!$C44))</f>
        <v>0</v>
      </c>
      <c r="AT44" s="667">
        <f>IF(OR($C$24=$AR44,$D$24=$AR44),Schweine_Werte!$C44*0.5,IF(OR($C$24&gt;$AR44,$D$24&lt;$AR44),0,Schweine_Werte!$C44))</f>
        <v>0</v>
      </c>
      <c r="AU44" s="677">
        <f>IF(OR($C$36=$AR44,$D$36=$AR44),Schweine_Werte!$C44*0.5,IF(OR($C$36&gt;$AR44,$D$36&lt;$AR44),0,Schweine_Werte!$C44))</f>
        <v>0</v>
      </c>
      <c r="AV44" s="677">
        <f>IF(OR($C$48=$AR44,$D$48=$AR44),Schweine_Werte!$C44*0.5,IF(OR($C$48&gt;$AR44,$D$48&lt;$AR44),0,Schweine_Werte!$C44))</f>
        <v>0</v>
      </c>
      <c r="AW44" s="677">
        <f>IF(OR($C$60=$AR44,$D$60=$AR44),Schweine_Werte!$C44*0.5,IF(OR($C$60&gt;$AR44,$D$60&lt;$AR44),0,Schweine_Werte!$C44))</f>
        <v>0</v>
      </c>
      <c r="AX44" s="677">
        <f>IF(OR($C$12=$AR44,$D$12=$AR44),Schweine_Werte!$E44*0.5,IF(OR($C$12&gt;$AR44,$D$12&lt;$AR44),0,Schweine_Werte!$E44))</f>
        <v>0</v>
      </c>
      <c r="AY44" s="667">
        <f>IF(OR($C$24=$AR44,$D$24=$AR44),Schweine_Werte!$E44*0.5,IF(OR($C$24&gt;$AR44,$D$24&lt;$AR44),0,Schweine_Werte!$E44))</f>
        <v>0</v>
      </c>
      <c r="AZ44" s="667">
        <f>IF(OR($C$36=$AR44,$D$36=$AR44),Schweine_Werte!$E44*0.5,IF(OR($C$36&gt;$AR44,$D$36&lt;$AR44),0,Schweine_Werte!$E44))</f>
        <v>0</v>
      </c>
      <c r="BA44" s="667">
        <f>IF(OR($C$48=$AR44,$D$48=$AR44),Schweine_Werte!$E44*0.5,IF(OR($C$48&gt;$AR44,$D$48&lt;$AR44),0,Schweine_Werte!$E44))</f>
        <v>0</v>
      </c>
      <c r="BB44" s="667">
        <f>IF(OR($C$60=$AR44,$D$60=$AR44),Schweine_Werte!$E44*0.5,IF(OR($C$60&gt;$AR44,$D$60&lt;$AR44),0,Schweine_Werte!$E44))</f>
        <v>0</v>
      </c>
      <c r="BC44" s="677">
        <f>IF(OR($C$12=$AR44,$D$12=$AR44),Schweine_Werte!$G44*0.5,IF(OR($C$12&gt;$AR44,$D$12&lt;$AR44),0,Schweine_Werte!$G44))</f>
        <v>0</v>
      </c>
      <c r="BD44" s="667">
        <f>IF(OR($C$24=$AR44,$D$24=$AR44),Schweine_Werte!$G44*0.5,IF(OR($C$24&gt;$AR44,$D$24&lt;$AR44),0,Schweine_Werte!$G44))</f>
        <v>0</v>
      </c>
      <c r="BE44" s="667">
        <f>IF(OR($C$36=$AR44,$D$36=$AR44),Schweine_Werte!$G44*0.5,IF(OR($C$36&gt;$AR44,$D$36&lt;$AR44),0,Schweine_Werte!$G44))</f>
        <v>0</v>
      </c>
      <c r="BF44" s="667">
        <f>IF(OR($C$48=$AR44,$D$48=$AR44),Schweine_Werte!$G44*0.5,IF(OR($C$48&gt;$AR44,$D$48&lt;$AR44),0,Schweine_Werte!$G44))</f>
        <v>0</v>
      </c>
      <c r="BG44" s="667">
        <f>IF(OR($C$60=$AR44,$D$60=$AR44),Schweine_Werte!$G44*0.5,IF(OR($C$60&gt;$AR44,$D$60&lt;$AR44),0,Schweine_Werte!$G44))</f>
        <v>0</v>
      </c>
      <c r="BH44" s="677">
        <f>IF(OR($C$12=$AR44,$D$12=$AR44),Schweine_Werte!$I44*0.5,IF(OR($C$12&gt;$AR44,$D$12&lt;$AR44),0,Schweine_Werte!$I44))</f>
        <v>0</v>
      </c>
      <c r="BI44" s="667">
        <f>IF(OR($C$24=$AR44,$D$24=$AR44),Schweine_Werte!$I44*0.5,IF(OR($C$24&gt;$AR44,$D$24&lt;$AR44),0,Schweine_Werte!$I44))</f>
        <v>0</v>
      </c>
      <c r="BJ44" s="667">
        <f>IF(OR($C$36=$AR44,$D$36=$AR44),Schweine_Werte!$I44*0.5,IF(OR($C$36&gt;$AR44,$D$36&lt;$AR44),0,Schweine_Werte!$I44))</f>
        <v>0</v>
      </c>
      <c r="BK44" s="667">
        <f>IF(OR($C$48=$AR44,$D$48=$AR44),Schweine_Werte!$I44*0.5,IF(OR($C$48&gt;$AR44,$D$48&lt;$AR44),0,Schweine_Werte!$I44))</f>
        <v>0</v>
      </c>
      <c r="BL44" s="667">
        <f>IF(OR($C$60=$AR44,$D$60=$AR44),Schweine_Werte!$I44*0.5,IF(OR($C$60&gt;$AR44,$D$60&lt;$AR44),0,Schweine_Werte!$I44))</f>
        <v>0</v>
      </c>
      <c r="BM44" s="677"/>
      <c r="BN44" s="667"/>
      <c r="BO44" s="667"/>
      <c r="BP44" s="667"/>
      <c r="BQ44" s="667"/>
      <c r="BR44" s="677">
        <f>IF(OR($C$74=$AR44,$D$74=$AR44),Schweine_Werte!$M44*0.5,IF(OR($C$74&gt;$AR44,$D$74&lt;$AR44),0,Schweine_Werte!$M44))</f>
        <v>0</v>
      </c>
      <c r="BS44" s="677">
        <f>IF(OR($C$83=$AR44,$D$83=$AR44),Schweine_Werte!$M44*0.5,IF(OR($C$83&gt;$AR44,$D$83&lt;$AR44),0,Schweine_Werte!$M44))</f>
        <v>0</v>
      </c>
      <c r="BT44" s="679">
        <f>IF(OR($C$92=$AR44,$D$92=$AR44),Schweine_Werte!$M44*0.5,IF(OR($C$92&gt;$AR44,$D$92&lt;$AR44),0,Schweine_Werte!$M44))</f>
        <v>0</v>
      </c>
      <c r="BU44" s="679">
        <f>IF(OR($C$101=$AR44,$D$101=$AR44),Schweine_Werte!$M44*0.5,IF(OR($C$101&gt;$AR44,$D$101&lt;$AR44),0,Schweine_Werte!$M44))</f>
        <v>0</v>
      </c>
      <c r="BV44" s="679">
        <f>IF(OR($C$110=$AR44,$D$110=$AR44),Schweine_Werte!$M44*0.5,IF(OR($C$110&gt;$AR44,$D$110&lt;$AR44),0,Schweine_Werte!$M44))</f>
        <v>0</v>
      </c>
      <c r="BW44" s="679">
        <f>IF(OR(8=$AR44,$E$127=$AR44),Schweine_Werte!$M44*0.5,IF(OR(8&gt;$AR44,$E$127&lt;$AR44),0,Schweine_Werte!$M44))</f>
        <v>1.2246885195813491</v>
      </c>
      <c r="BX44" s="679">
        <f>IF(OR(8=$AR44,$E$145=$AR44),Schweine_Werte!$M44*0.5,IF(OR(8&gt;$AR44,$E$145&lt;$AR44),0,Schweine_Werte!$M44))</f>
        <v>1.2246885195813491</v>
      </c>
      <c r="BY44" s="677">
        <f>IF(OR($C$74=$AR44,$D$74=$AR44),Schweine_Werte!$O44*0.5,IF(OR($C$74&gt;$AR44,$D$74&lt;$AR44),0,Schweine_Werte!$O44))</f>
        <v>0</v>
      </c>
      <c r="BZ44" s="677">
        <f>IF(OR($C$83=$AR44,$D$83=$AR44),Schweine_Werte!$O44*0.5,IF(OR($C$83&gt;$AR44,$D$83&lt;$AR44),0,Schweine_Werte!$O44))</f>
        <v>0</v>
      </c>
      <c r="CA44" s="679">
        <f>IF(OR($C$92=$AR44,$D$92=$AR44),Schweine_Werte!$O44*0.5,IF(OR($C$92&gt;$AR44,$D$92&lt;$AR44),0,Schweine_Werte!$O44))</f>
        <v>0</v>
      </c>
      <c r="CB44" s="679">
        <f>IF(OR($C$101=$AR44,$D$101=$AR44),Schweine_Werte!$O44*0.5,IF(OR($C$101&gt;$AR44,$D$101&lt;$AR44),0,Schweine_Werte!$O44))</f>
        <v>0</v>
      </c>
      <c r="CC44" s="679">
        <f>IF(OR($C$110=$AR44,$D$110=$AR44),Schweine_Werte!$O44*0.5,IF(OR($C$110&gt;$AR44,$D$110&lt;$AR44),0,Schweine_Werte!$O44))</f>
        <v>0</v>
      </c>
    </row>
    <row r="45" spans="1:81" x14ac:dyDescent="0.2">
      <c r="B45" s="504"/>
      <c r="D45" s="667"/>
      <c r="E45" s="667"/>
      <c r="F45" s="667"/>
      <c r="G45" s="667"/>
      <c r="H45" s="667"/>
      <c r="I45" s="667"/>
      <c r="J45" s="667"/>
      <c r="K45" s="667"/>
      <c r="L45" s="667"/>
      <c r="M45" s="667"/>
      <c r="N45" s="667"/>
      <c r="O45" s="667"/>
      <c r="P45" s="667"/>
      <c r="Q45" s="667"/>
      <c r="R45" s="667"/>
      <c r="S45" s="667"/>
      <c r="T45" s="667"/>
      <c r="U45" s="667"/>
      <c r="V45" s="667"/>
      <c r="W45" s="678"/>
      <c r="X45" s="667"/>
      <c r="Y45" s="667"/>
      <c r="Z45" s="667"/>
      <c r="AA45" s="667"/>
      <c r="AB45" s="667"/>
      <c r="AC45" s="667"/>
      <c r="AD45" s="667"/>
      <c r="AE45" s="667"/>
      <c r="AF45" s="667"/>
      <c r="AG45" s="667"/>
      <c r="AH45" s="667"/>
      <c r="AI45" s="667"/>
      <c r="AJ45" s="667"/>
      <c r="AK45" s="667"/>
      <c r="AL45" s="667"/>
      <c r="AM45" s="667"/>
      <c r="AN45" s="667"/>
      <c r="AR45" s="698">
        <v>49</v>
      </c>
      <c r="AS45" s="677">
        <f>IF(OR($C$12=$AR45,$D$12=$AR45),Schweine_Werte!$C45*0.5,IF(OR($C$12&gt;$AR45,$D$12&lt;$AR45),0,Schweine_Werte!$C45))</f>
        <v>0</v>
      </c>
      <c r="AT45" s="667">
        <f>IF(OR($C$24=$AR45,$D$24=$AR45),Schweine_Werte!$C45*0.5,IF(OR($C$24&gt;$AR45,$D$24&lt;$AR45),0,Schweine_Werte!$C45))</f>
        <v>0</v>
      </c>
      <c r="AU45" s="677">
        <f>IF(OR($C$36=$AR45,$D$36=$AR45),Schweine_Werte!$C45*0.5,IF(OR($C$36&gt;$AR45,$D$36&lt;$AR45),0,Schweine_Werte!$C45))</f>
        <v>0</v>
      </c>
      <c r="AV45" s="677">
        <f>IF(OR($C$48=$AR45,$D$48=$AR45),Schweine_Werte!$C45*0.5,IF(OR($C$48&gt;$AR45,$D$48&lt;$AR45),0,Schweine_Werte!$C45))</f>
        <v>0</v>
      </c>
      <c r="AW45" s="677">
        <f>IF(OR($C$60=$AR45,$D$60=$AR45),Schweine_Werte!$C45*0.5,IF(OR($C$60&gt;$AR45,$D$60&lt;$AR45),0,Schweine_Werte!$C45))</f>
        <v>0</v>
      </c>
      <c r="AX45" s="677">
        <f>IF(OR($C$12=$AR45,$D$12=$AR45),Schweine_Werte!$E45*0.5,IF(OR($C$12&gt;$AR45,$D$12&lt;$AR45),0,Schweine_Werte!$E45))</f>
        <v>0</v>
      </c>
      <c r="AY45" s="667">
        <f>IF(OR($C$24=$AR45,$D$24=$AR45),Schweine_Werte!$E45*0.5,IF(OR($C$24&gt;$AR45,$D$24&lt;$AR45),0,Schweine_Werte!$E45))</f>
        <v>0</v>
      </c>
      <c r="AZ45" s="667">
        <f>IF(OR($C$36=$AR45,$D$36=$AR45),Schweine_Werte!$E45*0.5,IF(OR($C$36&gt;$AR45,$D$36&lt;$AR45),0,Schweine_Werte!$E45))</f>
        <v>0</v>
      </c>
      <c r="BA45" s="667">
        <f>IF(OR($C$48=$AR45,$D$48=$AR45),Schweine_Werte!$E45*0.5,IF(OR($C$48&gt;$AR45,$D$48&lt;$AR45),0,Schweine_Werte!$E45))</f>
        <v>0</v>
      </c>
      <c r="BB45" s="667">
        <f>IF(OR($C$60=$AR45,$D$60=$AR45),Schweine_Werte!$E45*0.5,IF(OR($C$60&gt;$AR45,$D$60&lt;$AR45),0,Schweine_Werte!$E45))</f>
        <v>0</v>
      </c>
      <c r="BC45" s="677">
        <f>IF(OR($C$12=$AR45,$D$12=$AR45),Schweine_Werte!$G45*0.5,IF(OR($C$12&gt;$AR45,$D$12&lt;$AR45),0,Schweine_Werte!$G45))</f>
        <v>0</v>
      </c>
      <c r="BD45" s="667">
        <f>IF(OR($C$24=$AR45,$D$24=$AR45),Schweine_Werte!$G45*0.5,IF(OR($C$24&gt;$AR45,$D$24&lt;$AR45),0,Schweine_Werte!$G45))</f>
        <v>0</v>
      </c>
      <c r="BE45" s="667">
        <f>IF(OR($C$36=$AR45,$D$36=$AR45),Schweine_Werte!$G45*0.5,IF(OR($C$36&gt;$AR45,$D$36&lt;$AR45),0,Schweine_Werte!$G45))</f>
        <v>0</v>
      </c>
      <c r="BF45" s="667">
        <f>IF(OR($C$48=$AR45,$D$48=$AR45),Schweine_Werte!$G45*0.5,IF(OR($C$48&gt;$AR45,$D$48&lt;$AR45),0,Schweine_Werte!$G45))</f>
        <v>0</v>
      </c>
      <c r="BG45" s="667">
        <f>IF(OR($C$60=$AR45,$D$60=$AR45),Schweine_Werte!$G45*0.5,IF(OR($C$60&gt;$AR45,$D$60&lt;$AR45),0,Schweine_Werte!$G45))</f>
        <v>0</v>
      </c>
      <c r="BH45" s="677">
        <f>IF(OR($C$12=$AR45,$D$12=$AR45),Schweine_Werte!$I45*0.5,IF(OR($C$12&gt;$AR45,$D$12&lt;$AR45),0,Schweine_Werte!$I45))</f>
        <v>0</v>
      </c>
      <c r="BI45" s="667">
        <f>IF(OR($C$24=$AR45,$D$24=$AR45),Schweine_Werte!$I45*0.5,IF(OR($C$24&gt;$AR45,$D$24&lt;$AR45),0,Schweine_Werte!$I45))</f>
        <v>0</v>
      </c>
      <c r="BJ45" s="667">
        <f>IF(OR($C$36=$AR45,$D$36=$AR45),Schweine_Werte!$I45*0.5,IF(OR($C$36&gt;$AR45,$D$36&lt;$AR45),0,Schweine_Werte!$I45))</f>
        <v>0</v>
      </c>
      <c r="BK45" s="667">
        <f>IF(OR($C$48=$AR45,$D$48=$AR45),Schweine_Werte!$I45*0.5,IF(OR($C$48&gt;$AR45,$D$48&lt;$AR45),0,Schweine_Werte!$I45))</f>
        <v>0</v>
      </c>
      <c r="BL45" s="667">
        <f>IF(OR($C$60=$AR45,$D$60=$AR45),Schweine_Werte!$I45*0.5,IF(OR($C$60&gt;$AR45,$D$60&lt;$AR45),0,Schweine_Werte!$I45))</f>
        <v>0</v>
      </c>
      <c r="BM45" s="677"/>
      <c r="BN45" s="667"/>
      <c r="BO45" s="667"/>
      <c r="BP45" s="667"/>
      <c r="BQ45" s="667"/>
      <c r="BR45" s="677">
        <f>IF(OR($C$74=$AR45,$D$74=$AR45),Schweine_Werte!$M45*0.5,IF(OR($C$74&gt;$AR45,$D$74&lt;$AR45),0,Schweine_Werte!$M45))</f>
        <v>0</v>
      </c>
      <c r="BS45" s="677">
        <f>IF(OR($C$83=$AR45,$D$83=$AR45),Schweine_Werte!$M45*0.5,IF(OR($C$83&gt;$AR45,$D$83&lt;$AR45),0,Schweine_Werte!$M45))</f>
        <v>0</v>
      </c>
      <c r="BT45" s="679">
        <f>IF(OR($C$92=$AR45,$D$92=$AR45),Schweine_Werte!$M45*0.5,IF(OR($C$92&gt;$AR45,$D$92&lt;$AR45),0,Schweine_Werte!$M45))</f>
        <v>0</v>
      </c>
      <c r="BU45" s="679">
        <f>IF(OR($C$101=$AR45,$D$101=$AR45),Schweine_Werte!$M45*0.5,IF(OR($C$101&gt;$AR45,$D$101&lt;$AR45),0,Schweine_Werte!$M45))</f>
        <v>0</v>
      </c>
      <c r="BV45" s="679">
        <f>IF(OR($C$110=$AR45,$D$110=$AR45),Schweine_Werte!$M45*0.5,IF(OR($C$110&gt;$AR45,$D$110&lt;$AR45),0,Schweine_Werte!$M45))</f>
        <v>0</v>
      </c>
      <c r="BW45" s="679">
        <f>IF(OR(8=$AR45,$E$127=$AR45),Schweine_Werte!$M45*0.5,IF(OR(8&gt;$AR45,$E$127&lt;$AR45),0,Schweine_Werte!$M45))</f>
        <v>1.2141408891561545</v>
      </c>
      <c r="BX45" s="679">
        <f>IF(OR(8=$AR45,$E$145=$AR45),Schweine_Werte!$M45*0.5,IF(OR(8&gt;$AR45,$E$145&lt;$AR45),0,Schweine_Werte!$M45))</f>
        <v>1.2141408891561545</v>
      </c>
      <c r="BY45" s="677">
        <f>IF(OR($C$74=$AR45,$D$74=$AR45),Schweine_Werte!$O45*0.5,IF(OR($C$74&gt;$AR45,$D$74&lt;$AR45),0,Schweine_Werte!$O45))</f>
        <v>0</v>
      </c>
      <c r="BZ45" s="677">
        <f>IF(OR($C$83=$AR45,$D$83=$AR45),Schweine_Werte!$O45*0.5,IF(OR($C$83&gt;$AR45,$D$83&lt;$AR45),0,Schweine_Werte!$O45))</f>
        <v>0</v>
      </c>
      <c r="CA45" s="679">
        <f>IF(OR($C$92=$AR45,$D$92=$AR45),Schweine_Werte!$O45*0.5,IF(OR($C$92&gt;$AR45,$D$92&lt;$AR45),0,Schweine_Werte!$O45))</f>
        <v>0</v>
      </c>
      <c r="CB45" s="679">
        <f>IF(OR($C$101=$AR45,$D$101=$AR45),Schweine_Werte!$O45*0.5,IF(OR($C$101&gt;$AR45,$D$101&lt;$AR45),0,Schweine_Werte!$O45))</f>
        <v>0</v>
      </c>
      <c r="CC45" s="679">
        <f>IF(OR($C$110=$AR45,$D$110=$AR45),Schweine_Werte!$O45*0.5,IF(OR($C$110&gt;$AR45,$D$110&lt;$AR45),0,Schweine_Werte!$O45))</f>
        <v>0</v>
      </c>
    </row>
    <row r="46" spans="1:81" ht="15.75" x14ac:dyDescent="0.25">
      <c r="F46" s="521"/>
      <c r="G46" s="1722" t="s">
        <v>486</v>
      </c>
      <c r="H46" s="1723"/>
      <c r="I46" s="1724"/>
      <c r="J46" s="681" t="s">
        <v>474</v>
      </c>
      <c r="K46" s="681" t="s">
        <v>487</v>
      </c>
      <c r="L46" s="1725" t="s">
        <v>488</v>
      </c>
      <c r="M46" s="1726"/>
      <c r="N46" s="1727"/>
      <c r="O46" s="1725" t="s">
        <v>489</v>
      </c>
      <c r="P46" s="1727"/>
      <c r="Q46" s="1725" t="s">
        <v>490</v>
      </c>
      <c r="R46" s="1726"/>
      <c r="S46" s="1727"/>
      <c r="T46" s="1725" t="s">
        <v>491</v>
      </c>
      <c r="U46" s="1726"/>
      <c r="V46" s="1727"/>
      <c r="W46" s="1725" t="s">
        <v>492</v>
      </c>
      <c r="X46" s="1726"/>
      <c r="Y46" s="1727"/>
      <c r="Z46" s="1728" t="s">
        <v>493</v>
      </c>
      <c r="AA46" s="1729"/>
      <c r="AB46" s="1728" t="s">
        <v>411</v>
      </c>
      <c r="AC46" s="1729"/>
      <c r="AD46" s="1728" t="s">
        <v>412</v>
      </c>
      <c r="AE46" s="1729"/>
      <c r="AF46" s="682" t="s">
        <v>494</v>
      </c>
      <c r="AG46" s="1733" t="s">
        <v>495</v>
      </c>
      <c r="AH46" s="1734"/>
      <c r="AI46" s="683" t="s">
        <v>515</v>
      </c>
      <c r="AJ46" s="1728" t="s">
        <v>493</v>
      </c>
      <c r="AK46" s="1729"/>
      <c r="AL46" s="1728" t="s">
        <v>411</v>
      </c>
      <c r="AM46" s="1729"/>
      <c r="AN46" s="1728" t="s">
        <v>412</v>
      </c>
      <c r="AO46" s="1729"/>
      <c r="AR46" s="698">
        <v>50</v>
      </c>
      <c r="AS46" s="677">
        <f>IF(OR($C$12=$AR46,$D$12=$AR46),Schweine_Werte!$C46*0.5,IF(OR($C$12&gt;$AR46,$D$12&lt;$AR46),0,Schweine_Werte!$C46))</f>
        <v>0</v>
      </c>
      <c r="AT46" s="667">
        <f>IF(OR($C$24=$AR46,$D$24=$AR46),Schweine_Werte!$C46*0.5,IF(OR($C$24&gt;$AR46,$D$24&lt;$AR46),0,Schweine_Werte!$C46))</f>
        <v>0</v>
      </c>
      <c r="AU46" s="677">
        <f>IF(OR($C$36=$AR46,$D$36=$AR46),Schweine_Werte!$C46*0.5,IF(OR($C$36&gt;$AR46,$D$36&lt;$AR46),0,Schweine_Werte!$C46))</f>
        <v>0</v>
      </c>
      <c r="AV46" s="677">
        <f>IF(OR($C$48=$AR46,$D$48=$AR46),Schweine_Werte!$C46*0.5,IF(OR($C$48&gt;$AR46,$D$48&lt;$AR46),0,Schweine_Werte!$C46))</f>
        <v>0</v>
      </c>
      <c r="AW46" s="677">
        <f>IF(OR($C$60=$AR46,$D$60=$AR46),Schweine_Werte!$C46*0.5,IF(OR($C$60&gt;$AR46,$D$60&lt;$AR46),0,Schweine_Werte!$C46))</f>
        <v>0</v>
      </c>
      <c r="AX46" s="677">
        <f>IF(OR($C$12=$AR46,$D$12=$AR46),Schweine_Werte!$E46*0.5,IF(OR($C$12&gt;$AR46,$D$12&lt;$AR46),0,Schweine_Werte!$E46))</f>
        <v>0</v>
      </c>
      <c r="AY46" s="667">
        <f>IF(OR($C$24=$AR46,$D$24=$AR46),Schweine_Werte!$E46*0.5,IF(OR($C$24&gt;$AR46,$D$24&lt;$AR46),0,Schweine_Werte!$E46))</f>
        <v>0</v>
      </c>
      <c r="AZ46" s="667">
        <f>IF(OR($C$36=$AR46,$D$36=$AR46),Schweine_Werte!$E46*0.5,IF(OR($C$36&gt;$AR46,$D$36&lt;$AR46),0,Schweine_Werte!$E46))</f>
        <v>0</v>
      </c>
      <c r="BA46" s="667">
        <f>IF(OR($C$48=$AR46,$D$48=$AR46),Schweine_Werte!$E46*0.5,IF(OR($C$48&gt;$AR46,$D$48&lt;$AR46),0,Schweine_Werte!$E46))</f>
        <v>0</v>
      </c>
      <c r="BB46" s="667">
        <f>IF(OR($C$60=$AR46,$D$60=$AR46),Schweine_Werte!$E46*0.5,IF(OR($C$60&gt;$AR46,$D$60&lt;$AR46),0,Schweine_Werte!$E46))</f>
        <v>0</v>
      </c>
      <c r="BC46" s="677">
        <f>IF(OR($C$12=$AR46,$D$12=$AR46),Schweine_Werte!$G46*0.5,IF(OR($C$12&gt;$AR46,$D$12&lt;$AR46),0,Schweine_Werte!$G46))</f>
        <v>0</v>
      </c>
      <c r="BD46" s="667">
        <f>IF(OR($C$24=$AR46,$D$24=$AR46),Schweine_Werte!$G46*0.5,IF(OR($C$24&gt;$AR46,$D$24&lt;$AR46),0,Schweine_Werte!$G46))</f>
        <v>0</v>
      </c>
      <c r="BE46" s="667">
        <f>IF(OR($C$36=$AR46,$D$36=$AR46),Schweine_Werte!$G46*0.5,IF(OR($C$36&gt;$AR46,$D$36&lt;$AR46),0,Schweine_Werte!$G46))</f>
        <v>0</v>
      </c>
      <c r="BF46" s="667">
        <f>IF(OR($C$48=$AR46,$D$48=$AR46),Schweine_Werte!$G46*0.5,IF(OR($C$48&gt;$AR46,$D$48&lt;$AR46),0,Schweine_Werte!$G46))</f>
        <v>0</v>
      </c>
      <c r="BG46" s="667">
        <f>IF(OR($C$60=$AR46,$D$60=$AR46),Schweine_Werte!$G46*0.5,IF(OR($C$60&gt;$AR46,$D$60&lt;$AR46),0,Schweine_Werte!$G46))</f>
        <v>0</v>
      </c>
      <c r="BH46" s="677">
        <f>IF(OR($C$12=$AR46,$D$12=$AR46),Schweine_Werte!$I46*0.5,IF(OR($C$12&gt;$AR46,$D$12&lt;$AR46),0,Schweine_Werte!$I46))</f>
        <v>0</v>
      </c>
      <c r="BI46" s="667">
        <f>IF(OR($C$24=$AR46,$D$24=$AR46),Schweine_Werte!$I46*0.5,IF(OR($C$24&gt;$AR46,$D$24&lt;$AR46),0,Schweine_Werte!$I46))</f>
        <v>0</v>
      </c>
      <c r="BJ46" s="667">
        <f>IF(OR($C$36=$AR46,$D$36=$AR46),Schweine_Werte!$I46*0.5,IF(OR($C$36&gt;$AR46,$D$36&lt;$AR46),0,Schweine_Werte!$I46))</f>
        <v>0</v>
      </c>
      <c r="BK46" s="667">
        <f>IF(OR($C$48=$AR46,$D$48=$AR46),Schweine_Werte!$I46*0.5,IF(OR($C$48&gt;$AR46,$D$48&lt;$AR46),0,Schweine_Werte!$I46))</f>
        <v>0</v>
      </c>
      <c r="BL46" s="667">
        <f>IF(OR($C$60=$AR46,$D$60=$AR46),Schweine_Werte!$I46*0.5,IF(OR($C$60&gt;$AR46,$D$60&lt;$AR46),0,Schweine_Werte!$I46))</f>
        <v>0</v>
      </c>
      <c r="BM46" s="677"/>
      <c r="BN46" s="667"/>
      <c r="BO46" s="667"/>
      <c r="BP46" s="667"/>
      <c r="BQ46" s="667"/>
      <c r="BR46" s="677">
        <f>IF(OR($C$74=$AR46,$D$74=$AR46),Schweine_Werte!$M46*0.5,IF(OR($C$74&gt;$AR46,$D$74&lt;$AR46),0,Schweine_Werte!$M46))</f>
        <v>0</v>
      </c>
      <c r="BS46" s="677">
        <f>IF(OR($C$83=$AR46,$D$83=$AR46),Schweine_Werte!$M46*0.5,IF(OR($C$83&gt;$AR46,$D$83&lt;$AR46),0,Schweine_Werte!$M46))</f>
        <v>0</v>
      </c>
      <c r="BT46" s="679">
        <f>IF(OR($C$92=$AR46,$D$92=$AR46),Schweine_Werte!$M46*0.5,IF(OR($C$92&gt;$AR46,$D$92&lt;$AR46),0,Schweine_Werte!$M46))</f>
        <v>0</v>
      </c>
      <c r="BU46" s="679">
        <f>IF(OR($C$101=$AR46,$D$101=$AR46),Schweine_Werte!$M46*0.5,IF(OR($C$101&gt;$AR46,$D$101&lt;$AR46),0,Schweine_Werte!$M46))</f>
        <v>0</v>
      </c>
      <c r="BV46" s="679">
        <f>IF(OR($C$110=$AR46,$D$110=$AR46),Schweine_Werte!$M46*0.5,IF(OR($C$110&gt;$AR46,$D$110&lt;$AR46),0,Schweine_Werte!$M46))</f>
        <v>0</v>
      </c>
      <c r="BW46" s="679">
        <f>IF(OR(8=$AR46,$E$127=$AR46),Schweine_Werte!$M46*0.5,IF(OR(8&gt;$AR46,$E$127&lt;$AR46),0,Schweine_Werte!$M46))</f>
        <v>1.204199205490788</v>
      </c>
      <c r="BX46" s="679">
        <f>IF(OR(8=$AR46,$E$145=$AR46),Schweine_Werte!$M46*0.5,IF(OR(8&gt;$AR46,$E$145&lt;$AR46),0,Schweine_Werte!$M46))</f>
        <v>1.204199205490788</v>
      </c>
      <c r="BY46" s="677">
        <f>IF(OR($C$74=$AR46,$D$74=$AR46),Schweine_Werte!$O46*0.5,IF(OR($C$74&gt;$AR46,$D$74&lt;$AR46),0,Schweine_Werte!$O46))</f>
        <v>0</v>
      </c>
      <c r="BZ46" s="677">
        <f>IF(OR($C$83=$AR46,$D$83=$AR46),Schweine_Werte!$O46*0.5,IF(OR($C$83&gt;$AR46,$D$83&lt;$AR46),0,Schweine_Werte!$O46))</f>
        <v>0</v>
      </c>
      <c r="CA46" s="679">
        <f>IF(OR($C$92=$AR46,$D$92=$AR46),Schweine_Werte!$O46*0.5,IF(OR($C$92&gt;$AR46,$D$92&lt;$AR46),0,Schweine_Werte!$O46))</f>
        <v>0</v>
      </c>
      <c r="CB46" s="679">
        <f>IF(OR($C$101=$AR46,$D$101=$AR46),Schweine_Werte!$O46*0.5,IF(OR($C$101&gt;$AR46,$D$101&lt;$AR46),0,Schweine_Werte!$O46))</f>
        <v>0</v>
      </c>
      <c r="CC46" s="679">
        <f>IF(OR($C$110=$AR46,$D$110=$AR46),Schweine_Werte!$O46*0.5,IF(OR($C$110&gt;$AR46,$D$110&lt;$AR46),0,Schweine_Werte!$O46))</f>
        <v>0</v>
      </c>
    </row>
    <row r="47" spans="1:81" ht="18.75" x14ac:dyDescent="0.2">
      <c r="B47" s="684" t="s">
        <v>497</v>
      </c>
      <c r="C47" s="685" t="s">
        <v>375</v>
      </c>
      <c r="D47" s="685" t="s">
        <v>498</v>
      </c>
      <c r="E47" s="685" t="s">
        <v>377</v>
      </c>
      <c r="F47" s="686" t="s">
        <v>363</v>
      </c>
      <c r="G47" s="687" t="s">
        <v>1</v>
      </c>
      <c r="H47" s="687" t="s">
        <v>499</v>
      </c>
      <c r="I47" s="687" t="s">
        <v>500</v>
      </c>
      <c r="J47" s="688" t="s">
        <v>501</v>
      </c>
      <c r="K47" s="688" t="s">
        <v>501</v>
      </c>
      <c r="L47" s="689" t="s">
        <v>365</v>
      </c>
      <c r="M47" s="689" t="s">
        <v>502</v>
      </c>
      <c r="N47" s="689" t="s">
        <v>367</v>
      </c>
      <c r="O47" s="690" t="s">
        <v>358</v>
      </c>
      <c r="P47" s="690" t="s">
        <v>359</v>
      </c>
      <c r="Q47" s="689" t="s">
        <v>365</v>
      </c>
      <c r="R47" s="689" t="s">
        <v>366</v>
      </c>
      <c r="S47" s="689" t="s">
        <v>367</v>
      </c>
      <c r="T47" s="689" t="s">
        <v>365</v>
      </c>
      <c r="U47" s="689" t="s">
        <v>366</v>
      </c>
      <c r="V47" s="689" t="s">
        <v>367</v>
      </c>
      <c r="W47" s="688" t="s">
        <v>503</v>
      </c>
      <c r="X47" s="688" t="s">
        <v>504</v>
      </c>
      <c r="Y47" s="688" t="s">
        <v>505</v>
      </c>
      <c r="Z47" s="691" t="s">
        <v>506</v>
      </c>
      <c r="AA47" s="691" t="s">
        <v>298</v>
      </c>
      <c r="AB47" s="691" t="s">
        <v>506</v>
      </c>
      <c r="AC47" s="691" t="s">
        <v>298</v>
      </c>
      <c r="AD47" s="691" t="s">
        <v>506</v>
      </c>
      <c r="AE47" s="691" t="s">
        <v>298</v>
      </c>
      <c r="AF47" s="691" t="s">
        <v>507</v>
      </c>
      <c r="AG47" s="692" t="s">
        <v>508</v>
      </c>
      <c r="AH47" s="691" t="s">
        <v>17</v>
      </c>
      <c r="AI47" s="691"/>
      <c r="AJ47" s="691" t="s">
        <v>509</v>
      </c>
      <c r="AK47" s="691" t="s">
        <v>510</v>
      </c>
      <c r="AL47" s="691" t="s">
        <v>511</v>
      </c>
      <c r="AM47" s="691" t="s">
        <v>512</v>
      </c>
      <c r="AN47" s="691" t="s">
        <v>511</v>
      </c>
      <c r="AO47" s="691" t="s">
        <v>513</v>
      </c>
      <c r="AR47" s="698">
        <v>51</v>
      </c>
      <c r="AS47" s="677">
        <f>IF(OR($C$12=$AR47,$D$12=$AR47),Schweine_Werte!$C47*0.5,IF(OR($C$12&gt;$AR47,$D$12&lt;$AR47),0,Schweine_Werte!$C47))</f>
        <v>0</v>
      </c>
      <c r="AT47" s="667">
        <f>IF(OR($C$24=$AR47,$D$24=$AR47),Schweine_Werte!$C47*0.5,IF(OR($C$24&gt;$AR47,$D$24&lt;$AR47),0,Schweine_Werte!$C47))</f>
        <v>0</v>
      </c>
      <c r="AU47" s="677">
        <f>IF(OR($C$36=$AR47,$D$36=$AR47),Schweine_Werte!$C47*0.5,IF(OR($C$36&gt;$AR47,$D$36&lt;$AR47),0,Schweine_Werte!$C47))</f>
        <v>0</v>
      </c>
      <c r="AV47" s="677">
        <f>IF(OR($C$48=$AR47,$D$48=$AR47),Schweine_Werte!$C47*0.5,IF(OR($C$48&gt;$AR47,$D$48&lt;$AR47),0,Schweine_Werte!$C47))</f>
        <v>0</v>
      </c>
      <c r="AW47" s="677">
        <f>IF(OR($C$60=$AR47,$D$60=$AR47),Schweine_Werte!$C47*0.5,IF(OR($C$60&gt;$AR47,$D$60&lt;$AR47),0,Schweine_Werte!$C47))</f>
        <v>0</v>
      </c>
      <c r="AX47" s="677">
        <f>IF(OR($C$12=$AR47,$D$12=$AR47),Schweine_Werte!$E47*0.5,IF(OR($C$12&gt;$AR47,$D$12&lt;$AR47),0,Schweine_Werte!$E47))</f>
        <v>0</v>
      </c>
      <c r="AY47" s="667">
        <f>IF(OR($C$24=$AR47,$D$24=$AR47),Schweine_Werte!$E47*0.5,IF(OR($C$24&gt;$AR47,$D$24&lt;$AR47),0,Schweine_Werte!$E47))</f>
        <v>0</v>
      </c>
      <c r="AZ47" s="667">
        <f>IF(OR($C$36=$AR47,$D$36=$AR47),Schweine_Werte!$E47*0.5,IF(OR($C$36&gt;$AR47,$D$36&lt;$AR47),0,Schweine_Werte!$E47))</f>
        <v>0</v>
      </c>
      <c r="BA47" s="667">
        <f>IF(OR($C$48=$AR47,$D$48=$AR47),Schweine_Werte!$E47*0.5,IF(OR($C$48&gt;$AR47,$D$48&lt;$AR47),0,Schweine_Werte!$E47))</f>
        <v>0</v>
      </c>
      <c r="BB47" s="667">
        <f>IF(OR($C$60=$AR47,$D$60=$AR47),Schweine_Werte!$E47*0.5,IF(OR($C$60&gt;$AR47,$D$60&lt;$AR47),0,Schweine_Werte!$E47))</f>
        <v>0</v>
      </c>
      <c r="BC47" s="677">
        <f>IF(OR($C$12=$AR47,$D$12=$AR47),Schweine_Werte!$G47*0.5,IF(OR($C$12&gt;$AR47,$D$12&lt;$AR47),0,Schweine_Werte!$G47))</f>
        <v>0</v>
      </c>
      <c r="BD47" s="667">
        <f>IF(OR($C$24=$AR47,$D$24=$AR47),Schweine_Werte!$G47*0.5,IF(OR($C$24&gt;$AR47,$D$24&lt;$AR47),0,Schweine_Werte!$G47))</f>
        <v>0</v>
      </c>
      <c r="BE47" s="667">
        <f>IF(OR($C$36=$AR47,$D$36=$AR47),Schweine_Werte!$G47*0.5,IF(OR($C$36&gt;$AR47,$D$36&lt;$AR47),0,Schweine_Werte!$G47))</f>
        <v>0</v>
      </c>
      <c r="BF47" s="667">
        <f>IF(OR($C$48=$AR47,$D$48=$AR47),Schweine_Werte!$G47*0.5,IF(OR($C$48&gt;$AR47,$D$48&lt;$AR47),0,Schweine_Werte!$G47))</f>
        <v>0</v>
      </c>
      <c r="BG47" s="667">
        <f>IF(OR($C$60=$AR47,$D$60=$AR47),Schweine_Werte!$G47*0.5,IF(OR($C$60&gt;$AR47,$D$60&lt;$AR47),0,Schweine_Werte!$G47))</f>
        <v>0</v>
      </c>
      <c r="BH47" s="677">
        <f>IF(OR($C$12=$AR47,$D$12=$AR47),Schweine_Werte!$I47*0.5,IF(OR($C$12&gt;$AR47,$D$12&lt;$AR47),0,Schweine_Werte!$I47))</f>
        <v>0</v>
      </c>
      <c r="BI47" s="667">
        <f>IF(OR($C$24=$AR47,$D$24=$AR47),Schweine_Werte!$I47*0.5,IF(OR($C$24&gt;$AR47,$D$24&lt;$AR47),0,Schweine_Werte!$I47))</f>
        <v>0</v>
      </c>
      <c r="BJ47" s="667">
        <f>IF(OR($C$36=$AR47,$D$36=$AR47),Schweine_Werte!$I47*0.5,IF(OR($C$36&gt;$AR47,$D$36&lt;$AR47),0,Schweine_Werte!$I47))</f>
        <v>0</v>
      </c>
      <c r="BK47" s="667">
        <f>IF(OR($C$48=$AR47,$D$48=$AR47),Schweine_Werte!$I47*0.5,IF(OR($C$48&gt;$AR47,$D$48&lt;$AR47),0,Schweine_Werte!$I47))</f>
        <v>0</v>
      </c>
      <c r="BL47" s="667">
        <f>IF(OR($C$60=$AR47,$D$60=$AR47),Schweine_Werte!$I47*0.5,IF(OR($C$60&gt;$AR47,$D$60&lt;$AR47),0,Schweine_Werte!$I47))</f>
        <v>0</v>
      </c>
      <c r="BM47" s="677"/>
      <c r="BN47" s="667"/>
      <c r="BO47" s="667"/>
      <c r="BP47" s="667"/>
      <c r="BQ47" s="667"/>
      <c r="BR47" s="677">
        <f>IF(OR($C$74=$AR47,$D$74=$AR47),Schweine_Werte!$M47*0.5,IF(OR($C$74&gt;$AR47,$D$74&lt;$AR47),0,Schweine_Werte!$M47))</f>
        <v>0</v>
      </c>
      <c r="BS47" s="677">
        <f>IF(OR($C$83=$AR47,$D$83=$AR47),Schweine_Werte!$M47*0.5,IF(OR($C$83&gt;$AR47,$D$83&lt;$AR47),0,Schweine_Werte!$M47))</f>
        <v>0</v>
      </c>
      <c r="BT47" s="679">
        <f>IF(OR($C$92=$AR47,$D$92=$AR47),Schweine_Werte!$M47*0.5,IF(OR($C$92&gt;$AR47,$D$92&lt;$AR47),0,Schweine_Werte!$M47))</f>
        <v>0</v>
      </c>
      <c r="BU47" s="679">
        <f>IF(OR($C$101=$AR47,$D$101=$AR47),Schweine_Werte!$M47*0.5,IF(OR($C$101&gt;$AR47,$D$101&lt;$AR47),0,Schweine_Werte!$M47))</f>
        <v>0</v>
      </c>
      <c r="BV47" s="679">
        <f>IF(OR($C$110=$AR47,$D$110=$AR47),Schweine_Werte!$M47*0.5,IF(OR($C$110&gt;$AR47,$D$110&lt;$AR47),0,Schweine_Werte!$M47))</f>
        <v>0</v>
      </c>
      <c r="BW47" s="679">
        <f>IF(OR(8=$AR47,$E$127=$AR47),Schweine_Werte!$M47*0.5,IF(OR(8&gt;$AR47,$E$127&lt;$AR47),0,Schweine_Werte!$M47))</f>
        <v>1.1948386166644513</v>
      </c>
      <c r="BX47" s="679">
        <f>IF(OR(8=$AR47,$E$145=$AR47),Schweine_Werte!$M47*0.5,IF(OR(8&gt;$AR47,$E$145&lt;$AR47),0,Schweine_Werte!$M47))</f>
        <v>1.1948386166644513</v>
      </c>
      <c r="BY47" s="677">
        <f>IF(OR($C$74=$AR47,$D$74=$AR47),Schweine_Werte!$O47*0.5,IF(OR($C$74&gt;$AR47,$D$74&lt;$AR47),0,Schweine_Werte!$O47))</f>
        <v>0</v>
      </c>
      <c r="BZ47" s="677">
        <f>IF(OR($C$83=$AR47,$D$83=$AR47),Schweine_Werte!$O47*0.5,IF(OR($C$83&gt;$AR47,$D$83&lt;$AR47),0,Schweine_Werte!$O47))</f>
        <v>0</v>
      </c>
      <c r="CA47" s="679">
        <f>IF(OR($C$92=$AR47,$D$92=$AR47),Schweine_Werte!$O47*0.5,IF(OR($C$92&gt;$AR47,$D$92&lt;$AR47),0,Schweine_Werte!$O47))</f>
        <v>0</v>
      </c>
      <c r="CB47" s="679">
        <f>IF(OR($C$101=$AR47,$D$101=$AR47),Schweine_Werte!$O47*0.5,IF(OR($C$101&gt;$AR47,$D$101&lt;$AR47),0,Schweine_Werte!$O47))</f>
        <v>0</v>
      </c>
      <c r="CC47" s="679">
        <f>IF(OR($C$110=$AR47,$D$110=$AR47),Schweine_Werte!$O47*0.5,IF(OR($C$110&gt;$AR47,$D$110&lt;$AR47),0,Schweine_Werte!$O47))</f>
        <v>0</v>
      </c>
    </row>
    <row r="48" spans="1:81" ht="15.75" x14ac:dyDescent="0.2">
      <c r="A48" s="520" t="s">
        <v>459</v>
      </c>
      <c r="B48" s="693" t="str">
        <f>IF('Abweichende Werte'!W8=1,A7,"")</f>
        <v/>
      </c>
      <c r="C48" s="694" t="str">
        <f>IF('Abweichende Werte'!W8=1,'Abweichende Werte'!J8,"")</f>
        <v/>
      </c>
      <c r="D48" s="694" t="str">
        <f>IF('Abweichende Werte'!W8=1,'Abweichende Werte'!M8,"")</f>
        <v/>
      </c>
      <c r="E48" s="506" t="str">
        <f>IF('Abweichende Werte'!W8=1,'Abweichende Werte'!P8,"")</f>
        <v/>
      </c>
      <c r="F48" s="695" t="e">
        <f>IF($E48&lt;=$E41,F41,IF(AND($E48&gt;$E41,$E48&lt;=$E42),F41+(F42-F41)/($E42-$E41)*($E48-$E41),IF(AND($E48&gt;$E42,$E48&lt;=$E43),F42+(F43-F42)/($E43-$E42)*($E48-$E42),IF(AND($E48&gt;$E43,$E48&lt;=$E44),F43+(F44-F43)/($E44-$E43)*($E48-$E43),IF($E48&gt;$E44,F44)))))</f>
        <v>#VALUE!</v>
      </c>
      <c r="G48" s="695" t="e">
        <f t="shared" ref="G48:N48" si="25">IF($E48&lt;=$E41,G41,IF(AND($E48&gt;$E41,$E48&lt;=$E42),G41+(G42-G41)/($E42-$E41)*($E48-$E41),IF(AND($E48&gt;$E42,$E48&lt;=$E43),G42+(G43-G42)/($E43-$E42)*($E48-$E42),IF(AND($E48&gt;$E43,$E48&lt;=$E44),G43+(G44-G43)/($E44-$E43)*($E48-$E43),IF($E48&gt;$E44,G44)))))</f>
        <v>#VALUE!</v>
      </c>
      <c r="H48" s="695" t="e">
        <f t="shared" si="25"/>
        <v>#VALUE!</v>
      </c>
      <c r="I48" s="695" t="e">
        <f t="shared" si="25"/>
        <v>#VALUE!</v>
      </c>
      <c r="J48" s="695" t="e">
        <f t="shared" si="25"/>
        <v>#VALUE!</v>
      </c>
      <c r="K48" s="695" t="e">
        <f t="shared" si="25"/>
        <v>#VALUE!</v>
      </c>
      <c r="L48" s="695" t="e">
        <f t="shared" si="25"/>
        <v>#VALUE!</v>
      </c>
      <c r="M48" s="695" t="e">
        <f t="shared" si="25"/>
        <v>#VALUE!</v>
      </c>
      <c r="N48" s="695" t="e">
        <f t="shared" si="25"/>
        <v>#VALUE!</v>
      </c>
      <c r="O48" s="696">
        <v>5.5</v>
      </c>
      <c r="P48" s="696">
        <v>1.8</v>
      </c>
      <c r="Q48" s="695" t="e">
        <f t="shared" ref="Q48:Z48" si="26">IF($E48&lt;=$E41,Q41,IF(AND($E48&gt;$E41,$E48&lt;=$E42),Q41+(Q42-Q41)/($E42-$E41)*($E48-$E41),IF(AND($E48&gt;$E42,$E48&lt;=$E43),Q42+(Q43-Q42)/($E43-$E42)*($E48-$E42),IF(AND($E48&gt;$E43,$E48&lt;=$E44),Q43+(Q44-Q43)/($E44-$E43)*($E48-$E43),IF($E48&gt;$E44,Q44)))))</f>
        <v>#VALUE!</v>
      </c>
      <c r="R48" s="695" t="e">
        <f t="shared" si="26"/>
        <v>#VALUE!</v>
      </c>
      <c r="S48" s="695" t="e">
        <f t="shared" si="26"/>
        <v>#VALUE!</v>
      </c>
      <c r="T48" s="695" t="e">
        <f t="shared" si="26"/>
        <v>#VALUE!</v>
      </c>
      <c r="U48" s="695" t="e">
        <f t="shared" si="26"/>
        <v>#VALUE!</v>
      </c>
      <c r="V48" s="695" t="e">
        <f t="shared" si="26"/>
        <v>#VALUE!</v>
      </c>
      <c r="W48" s="695" t="e">
        <f t="shared" si="26"/>
        <v>#VALUE!</v>
      </c>
      <c r="X48" s="695" t="e">
        <f t="shared" si="26"/>
        <v>#VALUE!</v>
      </c>
      <c r="Y48" s="695" t="e">
        <f t="shared" si="26"/>
        <v>#VALUE!</v>
      </c>
      <c r="Z48" s="695" t="e">
        <f t="shared" si="26"/>
        <v>#VALUE!</v>
      </c>
      <c r="AA48" s="697" t="e">
        <f>+Z48*6.25</f>
        <v>#VALUE!</v>
      </c>
      <c r="AB48" s="695" t="e">
        <f t="shared" ref="AB48" si="27">IF($E48&lt;=$E41,AB41,IF(AND($E48&gt;$E41,$E48&lt;=$E42),AB41+(AB42-AB41)/($E42-$E41)*($E48-$E41),IF(AND($E48&gt;$E42,$E48&lt;=$E43),AB42+(AB43-AB42)/($E43-$E42)*($E48-$E42),IF(AND($E48&gt;$E43,$E48&lt;=$E44),AB43+(AB44-AB43)/($E44-$E43)*($E48-$E43),IF($E48&gt;$E44,AB44)))))</f>
        <v>#VALUE!</v>
      </c>
      <c r="AC48" s="697" t="e">
        <f>+AB48*6.25</f>
        <v>#VALUE!</v>
      </c>
      <c r="AD48" s="695" t="e">
        <f t="shared" ref="AD48" si="28">IF($E48&lt;=$E41,AD41,IF(AND($E48&gt;$E41,$E48&lt;=$E42),AD41+(AD42-AD41)/($E42-$E41)*($E48-$E41),IF(AND($E48&gt;$E42,$E48&lt;=$E43),AD42+(AD43-AD42)/($E43-$E42)*($E48-$E42),IF(AND($E48&gt;$E43,$E48&lt;=$E44),AD43+(AD44-AD43)/($E44-$E43)*($E48-$E43),IF($E48&gt;$E44,AD44)))))</f>
        <v>#VALUE!</v>
      </c>
      <c r="AE48" s="697" t="e">
        <f>+AD48*6.25</f>
        <v>#VALUE!</v>
      </c>
      <c r="AF48" s="697" t="e">
        <f>365/((D48-C48)/E48*1000)</f>
        <v>#VALUE!</v>
      </c>
      <c r="AG48" s="695" t="e">
        <f>IF($E48&lt;=$E41,AG41,IF(AND($E48&gt;$E41,$E48&lt;=$E42),AG41+(AG42-AG41)/($E42-$E41)*($E48-$E41),IF(AND($E48&gt;$E42,$E48&lt;=$E43),AG42+(AG43-AG42)/($E43-$E42)*($E48-$E42),IF(AND($E48&gt;$E43,$E48&lt;=$E44),AG43+(AG44-AG43)/($E44-$E43)*($E48-$E43),IF($E48&gt;$E44,AG44)))))</f>
        <v>#VALUE!</v>
      </c>
      <c r="AH48" s="697" t="e">
        <f>+AG48/AF48</f>
        <v>#VALUE!</v>
      </c>
      <c r="AI48" s="697" t="e">
        <f>+CONCATENATE(ROUND(AH48/(D48-C48),1)," : 1")</f>
        <v>#VALUE!</v>
      </c>
      <c r="AJ48" s="695" t="e">
        <f t="shared" ref="AJ48" si="29">IF($E48&lt;=$E41,AJ41,IF(AND($E48&gt;$E41,$E48&lt;=$E42),AJ41+(AJ42-AJ41)/($E42-$E41)*($E48-$E41),IF(AND($E48&gt;$E42,$E48&lt;=$E43),AJ42+(AJ43-AJ42)/($E43-$E42)*($E48-$E42),IF(AND($E48&gt;$E43,$E48&lt;=$E44),AJ43+(AJ44-AJ43)/($E44-$E43)*($E48-$E43),IF($E48&gt;$E44,AJ44)))))</f>
        <v>#VALUE!</v>
      </c>
      <c r="AK48" s="697" t="e">
        <f>+AJ48/2.291</f>
        <v>#VALUE!</v>
      </c>
      <c r="AL48" s="695" t="e">
        <f t="shared" ref="AL48" si="30">IF($E48&lt;=$E41,AL41,IF(AND($E48&gt;$E41,$E48&lt;=$E42),AL41+(AL42-AL41)/($E42-$E41)*($E48-$E41),IF(AND($E48&gt;$E42,$E48&lt;=$E43),AL42+(AL43-AL42)/($E43-$E42)*($E48-$E42),IF(AND($E48&gt;$E43,$E48&lt;=$E44),AL43+(AL44-AL43)/($E44-$E43)*($E48-$E43),IF($E48&gt;$E44,AL44)))))</f>
        <v>#VALUE!</v>
      </c>
      <c r="AM48" s="697" t="e">
        <f>+AL48/2.291</f>
        <v>#VALUE!</v>
      </c>
      <c r="AN48" s="695" t="e">
        <f t="shared" ref="AN48" si="31">IF($E48&lt;=$E41,AN41,IF(AND($E48&gt;$E41,$E48&lt;=$E42),AN41+(AN42-AN41)/($E42-$E41)*($E48-$E41),IF(AND($E48&gt;$E42,$E48&lt;=$E43),AN42+(AN43-AN42)/($E43-$E42)*($E48-$E42),IF(AND($E48&gt;$E43,$E48&lt;=$E44),AN43+(AN44-AN43)/($E44-$E43)*($E48-$E43),IF($E48&gt;$E44,AN44)))))</f>
        <v>#VALUE!</v>
      </c>
      <c r="AO48" s="697" t="e">
        <f>+AN48/2.291</f>
        <v>#VALUE!</v>
      </c>
      <c r="AR48" s="698">
        <v>52</v>
      </c>
      <c r="AS48" s="677">
        <f>IF(OR($C$12=$AR48,$D$12=$AR48),Schweine_Werte!$C48*0.5,IF(OR($C$12&gt;$AR48,$D$12&lt;$AR48),0,Schweine_Werte!$C48))</f>
        <v>0</v>
      </c>
      <c r="AT48" s="667">
        <f>IF(OR($C$24=$AR48,$D$24=$AR48),Schweine_Werte!$C48*0.5,IF(OR($C$24&gt;$AR48,$D$24&lt;$AR48),0,Schweine_Werte!$C48))</f>
        <v>0</v>
      </c>
      <c r="AU48" s="677">
        <f>IF(OR($C$36=$AR48,$D$36=$AR48),Schweine_Werte!$C48*0.5,IF(OR($C$36&gt;$AR48,$D$36&lt;$AR48),0,Schweine_Werte!$C48))</f>
        <v>0</v>
      </c>
      <c r="AV48" s="677">
        <f>IF(OR($C$48=$AR48,$D$48=$AR48),Schweine_Werte!$C48*0.5,IF(OR($C$48&gt;$AR48,$D$48&lt;$AR48),0,Schweine_Werte!$C48))</f>
        <v>0</v>
      </c>
      <c r="AW48" s="677">
        <f>IF(OR($C$60=$AR48,$D$60=$AR48),Schweine_Werte!$C48*0.5,IF(OR($C$60&gt;$AR48,$D$60&lt;$AR48),0,Schweine_Werte!$C48))</f>
        <v>0</v>
      </c>
      <c r="AX48" s="677">
        <f>IF(OR($C$12=$AR48,$D$12=$AR48),Schweine_Werte!$E48*0.5,IF(OR($C$12&gt;$AR48,$D$12&lt;$AR48),0,Schweine_Werte!$E48))</f>
        <v>0</v>
      </c>
      <c r="AY48" s="667">
        <f>IF(OR($C$24=$AR48,$D$24=$AR48),Schweine_Werte!$E48*0.5,IF(OR($C$24&gt;$AR48,$D$24&lt;$AR48),0,Schweine_Werte!$E48))</f>
        <v>0</v>
      </c>
      <c r="AZ48" s="667">
        <f>IF(OR($C$36=$AR48,$D$36=$AR48),Schweine_Werte!$E48*0.5,IF(OR($C$36&gt;$AR48,$D$36&lt;$AR48),0,Schweine_Werte!$E48))</f>
        <v>0</v>
      </c>
      <c r="BA48" s="667">
        <f>IF(OR($C$48=$AR48,$D$48=$AR48),Schweine_Werte!$E48*0.5,IF(OR($C$48&gt;$AR48,$D$48&lt;$AR48),0,Schweine_Werte!$E48))</f>
        <v>0</v>
      </c>
      <c r="BB48" s="667">
        <f>IF(OR($C$60=$AR48,$D$60=$AR48),Schweine_Werte!$E48*0.5,IF(OR($C$60&gt;$AR48,$D$60&lt;$AR48),0,Schweine_Werte!$E48))</f>
        <v>0</v>
      </c>
      <c r="BC48" s="677">
        <f>IF(OR($C$12=$AR48,$D$12=$AR48),Schweine_Werte!$G48*0.5,IF(OR($C$12&gt;$AR48,$D$12&lt;$AR48),0,Schweine_Werte!$G48))</f>
        <v>0</v>
      </c>
      <c r="BD48" s="667">
        <f>IF(OR($C$24=$AR48,$D$24=$AR48),Schweine_Werte!$G48*0.5,IF(OR($C$24&gt;$AR48,$D$24&lt;$AR48),0,Schweine_Werte!$G48))</f>
        <v>0</v>
      </c>
      <c r="BE48" s="667">
        <f>IF(OR($C$36=$AR48,$D$36=$AR48),Schweine_Werte!$G48*0.5,IF(OR($C$36&gt;$AR48,$D$36&lt;$AR48),0,Schweine_Werte!$G48))</f>
        <v>0</v>
      </c>
      <c r="BF48" s="667">
        <f>IF(OR($C$48=$AR48,$D$48=$AR48),Schweine_Werte!$G48*0.5,IF(OR($C$48&gt;$AR48,$D$48&lt;$AR48),0,Schweine_Werte!$G48))</f>
        <v>0</v>
      </c>
      <c r="BG48" s="667">
        <f>IF(OR($C$60=$AR48,$D$60=$AR48),Schweine_Werte!$G48*0.5,IF(OR($C$60&gt;$AR48,$D$60&lt;$AR48),0,Schweine_Werte!$G48))</f>
        <v>0</v>
      </c>
      <c r="BH48" s="677">
        <f>IF(OR($C$12=$AR48,$D$12=$AR48),Schweine_Werte!$I48*0.5,IF(OR($C$12&gt;$AR48,$D$12&lt;$AR48),0,Schweine_Werte!$I48))</f>
        <v>0</v>
      </c>
      <c r="BI48" s="667">
        <f>IF(OR($C$24=$AR48,$D$24=$AR48),Schweine_Werte!$I48*0.5,IF(OR($C$24&gt;$AR48,$D$24&lt;$AR48),0,Schweine_Werte!$I48))</f>
        <v>0</v>
      </c>
      <c r="BJ48" s="667">
        <f>IF(OR($C$36=$AR48,$D$36=$AR48),Schweine_Werte!$I48*0.5,IF(OR($C$36&gt;$AR48,$D$36&lt;$AR48),0,Schweine_Werte!$I48))</f>
        <v>0</v>
      </c>
      <c r="BK48" s="667">
        <f>IF(OR($C$48=$AR48,$D$48=$AR48),Schweine_Werte!$I48*0.5,IF(OR($C$48&gt;$AR48,$D$48&lt;$AR48),0,Schweine_Werte!$I48))</f>
        <v>0</v>
      </c>
      <c r="BL48" s="667">
        <f>IF(OR($C$60=$AR48,$D$60=$AR48),Schweine_Werte!$I48*0.5,IF(OR($C$60&gt;$AR48,$D$60&lt;$AR48),0,Schweine_Werte!$I48))</f>
        <v>0</v>
      </c>
      <c r="BM48" s="677"/>
      <c r="BN48" s="667"/>
      <c r="BO48" s="667"/>
      <c r="BP48" s="667"/>
      <c r="BQ48" s="667"/>
      <c r="BR48" s="677">
        <f>IF(OR($C$74=$AR48,$D$74=$AR48),Schweine_Werte!$M48*0.5,IF(OR($C$74&gt;$AR48,$D$74&lt;$AR48),0,Schweine_Werte!$M48))</f>
        <v>0</v>
      </c>
      <c r="BS48" s="677">
        <f>IF(OR($C$83=$AR48,$D$83=$AR48),Schweine_Werte!$M48*0.5,IF(OR($C$83&gt;$AR48,$D$83&lt;$AR48),0,Schweine_Werte!$M48))</f>
        <v>0</v>
      </c>
      <c r="BT48" s="679">
        <f>IF(OR($C$92=$AR48,$D$92=$AR48),Schweine_Werte!$M48*0.5,IF(OR($C$92&gt;$AR48,$D$92&lt;$AR48),0,Schweine_Werte!$M48))</f>
        <v>0</v>
      </c>
      <c r="BU48" s="679">
        <f>IF(OR($C$101=$AR48,$D$101=$AR48),Schweine_Werte!$M48*0.5,IF(OR($C$101&gt;$AR48,$D$101&lt;$AR48),0,Schweine_Werte!$M48))</f>
        <v>0</v>
      </c>
      <c r="BV48" s="679">
        <f>IF(OR($C$110=$AR48,$D$110=$AR48),Schweine_Werte!$M48*0.5,IF(OR($C$110&gt;$AR48,$D$110&lt;$AR48),0,Schweine_Werte!$M48))</f>
        <v>0</v>
      </c>
      <c r="BW48" s="679">
        <f>IF(OR(8=$AR48,$E$127=$AR48),Schweine_Werte!$M48*0.5,IF(OR(8&gt;$AR48,$E$127&lt;$AR48),0,Schweine_Werte!$M48))</f>
        <v>1.1860362423184319</v>
      </c>
      <c r="BX48" s="679">
        <f>IF(OR(8=$AR48,$E$145=$AR48),Schweine_Werte!$M48*0.5,IF(OR(8&gt;$AR48,$E$145&lt;$AR48),0,Schweine_Werte!$M48))</f>
        <v>1.1860362423184319</v>
      </c>
      <c r="BY48" s="677">
        <f>IF(OR($C$74=$AR48,$D$74=$AR48),Schweine_Werte!$O48*0.5,IF(OR($C$74&gt;$AR48,$D$74&lt;$AR48),0,Schweine_Werte!$O48))</f>
        <v>0</v>
      </c>
      <c r="BZ48" s="677">
        <f>IF(OR($C$83=$AR48,$D$83=$AR48),Schweine_Werte!$O48*0.5,IF(OR($C$83&gt;$AR48,$D$83&lt;$AR48),0,Schweine_Werte!$O48))</f>
        <v>0</v>
      </c>
      <c r="CA48" s="679">
        <f>IF(OR($C$92=$AR48,$D$92=$AR48),Schweine_Werte!$O48*0.5,IF(OR($C$92&gt;$AR48,$D$92&lt;$AR48),0,Schweine_Werte!$O48))</f>
        <v>0</v>
      </c>
      <c r="CB48" s="679">
        <f>IF(OR($C$101=$AR48,$D$101=$AR48),Schweine_Werte!$O48*0.5,IF(OR($C$101&gt;$AR48,$D$101&lt;$AR48),0,Schweine_Werte!$O48))</f>
        <v>0</v>
      </c>
      <c r="CC48" s="679">
        <f>IF(OR($C$110=$AR48,$D$110=$AR48),Schweine_Werte!$O48*0.5,IF(OR($C$110&gt;$AR48,$D$110&lt;$AR48),0,Schweine_Werte!$O48))</f>
        <v>0</v>
      </c>
    </row>
    <row r="49" spans="1:81" x14ac:dyDescent="0.2">
      <c r="AR49" s="698">
        <v>53</v>
      </c>
      <c r="AS49" s="677">
        <f>IF(OR($C$12=$AR49,$D$12=$AR49),Schweine_Werte!$C49*0.5,IF(OR($C$12&gt;$AR49,$D$12&lt;$AR49),0,Schweine_Werte!$C49))</f>
        <v>0</v>
      </c>
      <c r="AT49" s="667">
        <f>IF(OR($C$24=$AR49,$D$24=$AR49),Schweine_Werte!$C49*0.5,IF(OR($C$24&gt;$AR49,$D$24&lt;$AR49),0,Schweine_Werte!$C49))</f>
        <v>0</v>
      </c>
      <c r="AU49" s="677">
        <f>IF(OR($C$36=$AR49,$D$36=$AR49),Schweine_Werte!$C49*0.5,IF(OR($C$36&gt;$AR49,$D$36&lt;$AR49),0,Schweine_Werte!$C49))</f>
        <v>0</v>
      </c>
      <c r="AV49" s="677">
        <f>IF(OR($C$48=$AR49,$D$48=$AR49),Schweine_Werte!$C49*0.5,IF(OR($C$48&gt;$AR49,$D$48&lt;$AR49),0,Schweine_Werte!$C49))</f>
        <v>0</v>
      </c>
      <c r="AW49" s="677">
        <f>IF(OR($C$60=$AR49,$D$60=$AR49),Schweine_Werte!$C49*0.5,IF(OR($C$60&gt;$AR49,$D$60&lt;$AR49),0,Schweine_Werte!$C49))</f>
        <v>0</v>
      </c>
      <c r="AX49" s="677">
        <f>IF(OR($C$12=$AR49,$D$12=$AR49),Schweine_Werte!$E49*0.5,IF(OR($C$12&gt;$AR49,$D$12&lt;$AR49),0,Schweine_Werte!$E49))</f>
        <v>0</v>
      </c>
      <c r="AY49" s="667">
        <f>IF(OR($C$24=$AR49,$D$24=$AR49),Schweine_Werte!$E49*0.5,IF(OR($C$24&gt;$AR49,$D$24&lt;$AR49),0,Schweine_Werte!$E49))</f>
        <v>0</v>
      </c>
      <c r="AZ49" s="667">
        <f>IF(OR($C$36=$AR49,$D$36=$AR49),Schweine_Werte!$E49*0.5,IF(OR($C$36&gt;$AR49,$D$36&lt;$AR49),0,Schweine_Werte!$E49))</f>
        <v>0</v>
      </c>
      <c r="BA49" s="667">
        <f>IF(OR($C$48=$AR49,$D$48=$AR49),Schweine_Werte!$E49*0.5,IF(OR($C$48&gt;$AR49,$D$48&lt;$AR49),0,Schweine_Werte!$E49))</f>
        <v>0</v>
      </c>
      <c r="BB49" s="667">
        <f>IF(OR($C$60=$AR49,$D$60=$AR49),Schweine_Werte!$E49*0.5,IF(OR($C$60&gt;$AR49,$D$60&lt;$AR49),0,Schweine_Werte!$E49))</f>
        <v>0</v>
      </c>
      <c r="BC49" s="677">
        <f>IF(OR($C$12=$AR49,$D$12=$AR49),Schweine_Werte!$G49*0.5,IF(OR($C$12&gt;$AR49,$D$12&lt;$AR49),0,Schweine_Werte!$G49))</f>
        <v>0</v>
      </c>
      <c r="BD49" s="667">
        <f>IF(OR($C$24=$AR49,$D$24=$AR49),Schweine_Werte!$G49*0.5,IF(OR($C$24&gt;$AR49,$D$24&lt;$AR49),0,Schweine_Werte!$G49))</f>
        <v>0</v>
      </c>
      <c r="BE49" s="667">
        <f>IF(OR($C$36=$AR49,$D$36=$AR49),Schweine_Werte!$G49*0.5,IF(OR($C$36&gt;$AR49,$D$36&lt;$AR49),0,Schweine_Werte!$G49))</f>
        <v>0</v>
      </c>
      <c r="BF49" s="667">
        <f>IF(OR($C$48=$AR49,$D$48=$AR49),Schweine_Werte!$G49*0.5,IF(OR($C$48&gt;$AR49,$D$48&lt;$AR49),0,Schweine_Werte!$G49))</f>
        <v>0</v>
      </c>
      <c r="BG49" s="667">
        <f>IF(OR($C$60=$AR49,$D$60=$AR49),Schweine_Werte!$G49*0.5,IF(OR($C$60&gt;$AR49,$D$60&lt;$AR49),0,Schweine_Werte!$G49))</f>
        <v>0</v>
      </c>
      <c r="BH49" s="677">
        <f>IF(OR($C$12=$AR49,$D$12=$AR49),Schweine_Werte!$I49*0.5,IF(OR($C$12&gt;$AR49,$D$12&lt;$AR49),0,Schweine_Werte!$I49))</f>
        <v>0</v>
      </c>
      <c r="BI49" s="667">
        <f>IF(OR($C$24=$AR49,$D$24=$AR49),Schweine_Werte!$I49*0.5,IF(OR($C$24&gt;$AR49,$D$24&lt;$AR49),0,Schweine_Werte!$I49))</f>
        <v>0</v>
      </c>
      <c r="BJ49" s="667">
        <f>IF(OR($C$36=$AR49,$D$36=$AR49),Schweine_Werte!$I49*0.5,IF(OR($C$36&gt;$AR49,$D$36&lt;$AR49),0,Schweine_Werte!$I49))</f>
        <v>0</v>
      </c>
      <c r="BK49" s="667">
        <f>IF(OR($C$48=$AR49,$D$48=$AR49),Schweine_Werte!$I49*0.5,IF(OR($C$48&gt;$AR49,$D$48&lt;$AR49),0,Schweine_Werte!$I49))</f>
        <v>0</v>
      </c>
      <c r="BL49" s="667">
        <f>IF(OR($C$60=$AR49,$D$60=$AR49),Schweine_Werte!$I49*0.5,IF(OR($C$60&gt;$AR49,$D$60&lt;$AR49),0,Schweine_Werte!$I49))</f>
        <v>0</v>
      </c>
      <c r="BM49" s="677"/>
      <c r="BN49" s="667"/>
      <c r="BO49" s="667"/>
      <c r="BP49" s="667"/>
      <c r="BQ49" s="667"/>
      <c r="BR49" s="677">
        <f>IF(OR($C$74=$AR49,$D$74=$AR49),Schweine_Werte!$M49*0.5,IF(OR($C$74&gt;$AR49,$D$74&lt;$AR49),0,Schweine_Werte!$M49))</f>
        <v>0</v>
      </c>
      <c r="BS49" s="677">
        <f>IF(OR($C$83=$AR49,$D$83=$AR49),Schweine_Werte!$M49*0.5,IF(OR($C$83&gt;$AR49,$D$83&lt;$AR49),0,Schweine_Werte!$M49))</f>
        <v>0</v>
      </c>
      <c r="BT49" s="679">
        <f>IF(OR($C$92=$AR49,$D$92=$AR49),Schweine_Werte!$M49*0.5,IF(OR($C$92&gt;$AR49,$D$92&lt;$AR49),0,Schweine_Werte!$M49))</f>
        <v>0</v>
      </c>
      <c r="BU49" s="679">
        <f>IF(OR($C$101=$AR49,$D$101=$AR49),Schweine_Werte!$M49*0.5,IF(OR($C$101&gt;$AR49,$D$101&lt;$AR49),0,Schweine_Werte!$M49))</f>
        <v>0</v>
      </c>
      <c r="BV49" s="679">
        <f>IF(OR($C$110=$AR49,$D$110=$AR49),Schweine_Werte!$M49*0.5,IF(OR($C$110&gt;$AR49,$D$110&lt;$AR49),0,Schweine_Werte!$M49))</f>
        <v>0</v>
      </c>
      <c r="BW49" s="679">
        <f>IF(OR(8=$AR49,$E$127=$AR49),Schweine_Werte!$M49*0.5,IF(OR(8&gt;$AR49,$E$127&lt;$AR49),0,Schweine_Werte!$M49))</f>
        <v>1.1777710211960304</v>
      </c>
      <c r="BX49" s="679">
        <f>IF(OR(8=$AR49,$E$145=$AR49),Schweine_Werte!$M49*0.5,IF(OR(8&gt;$AR49,$E$145&lt;$AR49),0,Schweine_Werte!$M49))</f>
        <v>1.1777710211960304</v>
      </c>
      <c r="BY49" s="677">
        <f>IF(OR($C$74=$AR49,$D$74=$AR49),Schweine_Werte!$O49*0.5,IF(OR($C$74&gt;$AR49,$D$74&lt;$AR49),0,Schweine_Werte!$O49))</f>
        <v>0</v>
      </c>
      <c r="BZ49" s="677">
        <f>IF(OR($C$83=$AR49,$D$83=$AR49),Schweine_Werte!$O49*0.5,IF(OR($C$83&gt;$AR49,$D$83&lt;$AR49),0,Schweine_Werte!$O49))</f>
        <v>0</v>
      </c>
      <c r="CA49" s="679">
        <f>IF(OR($C$92=$AR49,$D$92=$AR49),Schweine_Werte!$O49*0.5,IF(OR($C$92&gt;$AR49,$D$92&lt;$AR49),0,Schweine_Werte!$O49))</f>
        <v>0</v>
      </c>
      <c r="CB49" s="679">
        <f>IF(OR($C$101=$AR49,$D$101=$AR49),Schweine_Werte!$O49*0.5,IF(OR($C$101&gt;$AR49,$D$101&lt;$AR49),0,Schweine_Werte!$O49))</f>
        <v>0</v>
      </c>
      <c r="CC49" s="679">
        <f>IF(OR($C$110=$AR49,$D$110=$AR49),Schweine_Werte!$O49*0.5,IF(OR($C$110&gt;$AR49,$D$110&lt;$AR49),0,Schweine_Werte!$O49))</f>
        <v>0</v>
      </c>
    </row>
    <row r="50" spans="1:81" ht="18.75" x14ac:dyDescent="0.3">
      <c r="H50" s="666"/>
      <c r="I50" s="666"/>
      <c r="L50" s="667"/>
      <c r="W50" s="1735" t="s">
        <v>435</v>
      </c>
      <c r="X50" s="1735"/>
      <c r="Y50" s="1735"/>
      <c r="AR50" s="698">
        <v>54</v>
      </c>
      <c r="AS50" s="677">
        <f>IF(OR($C$12=$AR50,$D$12=$AR50),Schweine_Werte!$C50*0.5,IF(OR($C$12&gt;$AR50,$D$12&lt;$AR50),0,Schweine_Werte!$C50))</f>
        <v>0</v>
      </c>
      <c r="AT50" s="667">
        <f>IF(OR($C$24=$AR50,$D$24=$AR50),Schweine_Werte!$C50*0.5,IF(OR($C$24&gt;$AR50,$D$24&lt;$AR50),0,Schweine_Werte!$C50))</f>
        <v>0</v>
      </c>
      <c r="AU50" s="677">
        <f>IF(OR($C$36=$AR50,$D$36=$AR50),Schweine_Werte!$C50*0.5,IF(OR($C$36&gt;$AR50,$D$36&lt;$AR50),0,Schweine_Werte!$C50))</f>
        <v>0</v>
      </c>
      <c r="AV50" s="677">
        <f>IF(OR($C$48=$AR50,$D$48=$AR50),Schweine_Werte!$C50*0.5,IF(OR($C$48&gt;$AR50,$D$48&lt;$AR50),0,Schweine_Werte!$C50))</f>
        <v>0</v>
      </c>
      <c r="AW50" s="677">
        <f>IF(OR($C$60=$AR50,$D$60=$AR50),Schweine_Werte!$C50*0.5,IF(OR($C$60&gt;$AR50,$D$60&lt;$AR50),0,Schweine_Werte!$C50))</f>
        <v>0</v>
      </c>
      <c r="AX50" s="677">
        <f>IF(OR($C$12=$AR50,$D$12=$AR50),Schweine_Werte!$E50*0.5,IF(OR($C$12&gt;$AR50,$D$12&lt;$AR50),0,Schweine_Werte!$E50))</f>
        <v>0</v>
      </c>
      <c r="AY50" s="667">
        <f>IF(OR($C$24=$AR50,$D$24=$AR50),Schweine_Werte!$E50*0.5,IF(OR($C$24&gt;$AR50,$D$24&lt;$AR50),0,Schweine_Werte!$E50))</f>
        <v>0</v>
      </c>
      <c r="AZ50" s="667">
        <f>IF(OR($C$36=$AR50,$D$36=$AR50),Schweine_Werte!$E50*0.5,IF(OR($C$36&gt;$AR50,$D$36&lt;$AR50),0,Schweine_Werte!$E50))</f>
        <v>0</v>
      </c>
      <c r="BA50" s="667">
        <f>IF(OR($C$48=$AR50,$D$48=$AR50),Schweine_Werte!$E50*0.5,IF(OR($C$48&gt;$AR50,$D$48&lt;$AR50),0,Schweine_Werte!$E50))</f>
        <v>0</v>
      </c>
      <c r="BB50" s="667">
        <f>IF(OR($C$60=$AR50,$D$60=$AR50),Schweine_Werte!$E50*0.5,IF(OR($C$60&gt;$AR50,$D$60&lt;$AR50),0,Schweine_Werte!$E50))</f>
        <v>0</v>
      </c>
      <c r="BC50" s="677">
        <f>IF(OR($C$12=$AR50,$D$12=$AR50),Schweine_Werte!$G50*0.5,IF(OR($C$12&gt;$AR50,$D$12&lt;$AR50),0,Schweine_Werte!$G50))</f>
        <v>0</v>
      </c>
      <c r="BD50" s="667">
        <f>IF(OR($C$24=$AR50,$D$24=$AR50),Schweine_Werte!$G50*0.5,IF(OR($C$24&gt;$AR50,$D$24&lt;$AR50),0,Schweine_Werte!$G50))</f>
        <v>0</v>
      </c>
      <c r="BE50" s="667">
        <f>IF(OR($C$36=$AR50,$D$36=$AR50),Schweine_Werte!$G50*0.5,IF(OR($C$36&gt;$AR50,$D$36&lt;$AR50),0,Schweine_Werte!$G50))</f>
        <v>0</v>
      </c>
      <c r="BF50" s="667">
        <f>IF(OR($C$48=$AR50,$D$48=$AR50),Schweine_Werte!$G50*0.5,IF(OR($C$48&gt;$AR50,$D$48&lt;$AR50),0,Schweine_Werte!$G50))</f>
        <v>0</v>
      </c>
      <c r="BG50" s="667">
        <f>IF(OR($C$60=$AR50,$D$60=$AR50),Schweine_Werte!$G50*0.5,IF(OR($C$60&gt;$AR50,$D$60&lt;$AR50),0,Schweine_Werte!$G50))</f>
        <v>0</v>
      </c>
      <c r="BH50" s="677">
        <f>IF(OR($C$12=$AR50,$D$12=$AR50),Schweine_Werte!$I50*0.5,IF(OR($C$12&gt;$AR50,$D$12&lt;$AR50),0,Schweine_Werte!$I50))</f>
        <v>0</v>
      </c>
      <c r="BI50" s="667">
        <f>IF(OR($C$24=$AR50,$D$24=$AR50),Schweine_Werte!$I50*0.5,IF(OR($C$24&gt;$AR50,$D$24&lt;$AR50),0,Schweine_Werte!$I50))</f>
        <v>0</v>
      </c>
      <c r="BJ50" s="667">
        <f>IF(OR($C$36=$AR50,$D$36=$AR50),Schweine_Werte!$I50*0.5,IF(OR($C$36&gt;$AR50,$D$36&lt;$AR50),0,Schweine_Werte!$I50))</f>
        <v>0</v>
      </c>
      <c r="BK50" s="667">
        <f>IF(OR($C$48=$AR50,$D$48=$AR50),Schweine_Werte!$I50*0.5,IF(OR($C$48&gt;$AR50,$D$48&lt;$AR50),0,Schweine_Werte!$I50))</f>
        <v>0</v>
      </c>
      <c r="BL50" s="667">
        <f>IF(OR($C$60=$AR50,$D$60=$AR50),Schweine_Werte!$I50*0.5,IF(OR($C$60&gt;$AR50,$D$60&lt;$AR50),0,Schweine_Werte!$I50))</f>
        <v>0</v>
      </c>
      <c r="BM50" s="677"/>
      <c r="BN50" s="667"/>
      <c r="BO50" s="667"/>
      <c r="BP50" s="667"/>
      <c r="BQ50" s="667"/>
      <c r="BR50" s="677">
        <f>IF(OR($C$74=$AR50,$D$74=$AR50),Schweine_Werte!$M50*0.5,IF(OR($C$74&gt;$AR50,$D$74&lt;$AR50),0,Schweine_Werte!$M50))</f>
        <v>0</v>
      </c>
      <c r="BS50" s="677">
        <f>IF(OR($C$83=$AR50,$D$83=$AR50),Schweine_Werte!$M50*0.5,IF(OR($C$83&gt;$AR50,$D$83&lt;$AR50),0,Schweine_Werte!$M50))</f>
        <v>0</v>
      </c>
      <c r="BT50" s="679">
        <f>IF(OR($C$92=$AR50,$D$92=$AR50),Schweine_Werte!$M50*0.5,IF(OR($C$92&gt;$AR50,$D$92&lt;$AR50),0,Schweine_Werte!$M50))</f>
        <v>0</v>
      </c>
      <c r="BU50" s="679">
        <f>IF(OR($C$101=$AR50,$D$101=$AR50),Schweine_Werte!$M50*0.5,IF(OR($C$101&gt;$AR50,$D$101&lt;$AR50),0,Schweine_Werte!$M50))</f>
        <v>0</v>
      </c>
      <c r="BV50" s="679">
        <f>IF(OR($C$110=$AR50,$D$110=$AR50),Schweine_Werte!$M50*0.5,IF(OR($C$110&gt;$AR50,$D$110&lt;$AR50),0,Schweine_Werte!$M50))</f>
        <v>0</v>
      </c>
      <c r="BW50" s="679">
        <f>IF(OR(8=$AR50,$E$127=$AR50),Schweine_Werte!$M50*0.5,IF(OR(8&gt;$AR50,$E$127&lt;$AR50),0,Schweine_Werte!$M50))</f>
        <v>1.1700235746422327</v>
      </c>
      <c r="BX50" s="679">
        <f>IF(OR(8=$AR50,$E$145=$AR50),Schweine_Werte!$M50*0.5,IF(OR(8&gt;$AR50,$E$145&lt;$AR50),0,Schweine_Werte!$M50))</f>
        <v>1.1700235746422327</v>
      </c>
      <c r="BY50" s="677">
        <f>IF(OR($C$74=$AR50,$D$74=$AR50),Schweine_Werte!$O50*0.5,IF(OR($C$74&gt;$AR50,$D$74&lt;$AR50),0,Schweine_Werte!$O50))</f>
        <v>0</v>
      </c>
      <c r="BZ50" s="677">
        <f>IF(OR($C$83=$AR50,$D$83=$AR50),Schweine_Werte!$O50*0.5,IF(OR($C$83&gt;$AR50,$D$83&lt;$AR50),0,Schweine_Werte!$O50))</f>
        <v>0</v>
      </c>
      <c r="CA50" s="679">
        <f>IF(OR($C$92=$AR50,$D$92=$AR50),Schweine_Werte!$O50*0.5,IF(OR($C$92&gt;$AR50,$D$92&lt;$AR50),0,Schweine_Werte!$O50))</f>
        <v>0</v>
      </c>
      <c r="CB50" s="679">
        <f>IF(OR($C$101=$AR50,$D$101=$AR50),Schweine_Werte!$O50*0.5,IF(OR($C$101&gt;$AR50,$D$101&lt;$AR50),0,Schweine_Werte!$O50))</f>
        <v>0</v>
      </c>
      <c r="CC50" s="679">
        <f>IF(OR($C$110=$AR50,$D$110=$AR50),Schweine_Werte!$O50*0.5,IF(OR($C$110&gt;$AR50,$D$110&lt;$AR50),0,Schweine_Werte!$O50))</f>
        <v>0</v>
      </c>
    </row>
    <row r="51" spans="1:81" ht="18.75" x14ac:dyDescent="0.3">
      <c r="B51" s="670"/>
      <c r="C51" s="670"/>
      <c r="D51" s="670"/>
      <c r="E51" s="670"/>
      <c r="F51" s="670"/>
      <c r="G51" s="670"/>
      <c r="H51" s="671"/>
      <c r="L51" s="520" t="s">
        <v>445</v>
      </c>
      <c r="Q51" s="1735" t="s">
        <v>446</v>
      </c>
      <c r="R51" s="1735"/>
      <c r="S51" s="1735"/>
      <c r="T51" s="1735" t="s">
        <v>447</v>
      </c>
      <c r="U51" s="1735"/>
      <c r="V51" s="1735"/>
      <c r="W51" s="520" t="s">
        <v>448</v>
      </c>
      <c r="X51" s="520" t="s">
        <v>449</v>
      </c>
      <c r="Y51" s="520" t="s">
        <v>450</v>
      </c>
      <c r="Z51" s="520" t="s">
        <v>451</v>
      </c>
      <c r="AG51" s="520" t="s">
        <v>452</v>
      </c>
      <c r="AJ51" s="520" t="s">
        <v>453</v>
      </c>
      <c r="AR51" s="698">
        <v>55</v>
      </c>
      <c r="AS51" s="677">
        <f>IF(OR($C$12=$AR51,$D$12=$AR51),Schweine_Werte!$C51*0.5,IF(OR($C$12&gt;$AR51,$D$12&lt;$AR51),0,Schweine_Werte!$C51))</f>
        <v>0</v>
      </c>
      <c r="AT51" s="667">
        <f>IF(OR($C$24=$AR51,$D$24=$AR51),Schweine_Werte!$C51*0.5,IF(OR($C$24&gt;$AR51,$D$24&lt;$AR51),0,Schweine_Werte!$C51))</f>
        <v>0</v>
      </c>
      <c r="AU51" s="677">
        <f>IF(OR($C$36=$AR51,$D$36=$AR51),Schweine_Werte!$C51*0.5,IF(OR($C$36&gt;$AR51,$D$36&lt;$AR51),0,Schweine_Werte!$C51))</f>
        <v>0</v>
      </c>
      <c r="AV51" s="677">
        <f>IF(OR($C$48=$AR51,$D$48=$AR51),Schweine_Werte!$C51*0.5,IF(OR($C$48&gt;$AR51,$D$48&lt;$AR51),0,Schweine_Werte!$C51))</f>
        <v>0</v>
      </c>
      <c r="AW51" s="677">
        <f>IF(OR($C$60=$AR51,$D$60=$AR51),Schweine_Werte!$C51*0.5,IF(OR($C$60&gt;$AR51,$D$60&lt;$AR51),0,Schweine_Werte!$C51))</f>
        <v>0</v>
      </c>
      <c r="AX51" s="677">
        <f>IF(OR($C$12=$AR51,$D$12=$AR51),Schweine_Werte!$E51*0.5,IF(OR($C$12&gt;$AR51,$D$12&lt;$AR51),0,Schweine_Werte!$E51))</f>
        <v>0</v>
      </c>
      <c r="AY51" s="667">
        <f>IF(OR($C$24=$AR51,$D$24=$AR51),Schweine_Werte!$E51*0.5,IF(OR($C$24&gt;$AR51,$D$24&lt;$AR51),0,Schweine_Werte!$E51))</f>
        <v>0</v>
      </c>
      <c r="AZ51" s="667">
        <f>IF(OR($C$36=$AR51,$D$36=$AR51),Schweine_Werte!$E51*0.5,IF(OR($C$36&gt;$AR51,$D$36&lt;$AR51),0,Schweine_Werte!$E51))</f>
        <v>0</v>
      </c>
      <c r="BA51" s="667">
        <f>IF(OR($C$48=$AR51,$D$48=$AR51),Schweine_Werte!$E51*0.5,IF(OR($C$48&gt;$AR51,$D$48&lt;$AR51),0,Schweine_Werte!$E51))</f>
        <v>0</v>
      </c>
      <c r="BB51" s="667">
        <f>IF(OR($C$60=$AR51,$D$60=$AR51),Schweine_Werte!$E51*0.5,IF(OR($C$60&gt;$AR51,$D$60&lt;$AR51),0,Schweine_Werte!$E51))</f>
        <v>0</v>
      </c>
      <c r="BC51" s="677">
        <f>IF(OR($C$12=$AR51,$D$12=$AR51),Schweine_Werte!$G51*0.5,IF(OR($C$12&gt;$AR51,$D$12&lt;$AR51),0,Schweine_Werte!$G51))</f>
        <v>0</v>
      </c>
      <c r="BD51" s="667">
        <f>IF(OR($C$24=$AR51,$D$24=$AR51),Schweine_Werte!$G51*0.5,IF(OR($C$24&gt;$AR51,$D$24&lt;$AR51),0,Schweine_Werte!$G51))</f>
        <v>0</v>
      </c>
      <c r="BE51" s="667">
        <f>IF(OR($C$36=$AR51,$D$36=$AR51),Schweine_Werte!$G51*0.5,IF(OR($C$36&gt;$AR51,$D$36&lt;$AR51),0,Schweine_Werte!$G51))</f>
        <v>0</v>
      </c>
      <c r="BF51" s="667">
        <f>IF(OR($C$48=$AR51,$D$48=$AR51),Schweine_Werte!$G51*0.5,IF(OR($C$48&gt;$AR51,$D$48&lt;$AR51),0,Schweine_Werte!$G51))</f>
        <v>0</v>
      </c>
      <c r="BG51" s="667">
        <f>IF(OR($C$60=$AR51,$D$60=$AR51),Schweine_Werte!$G51*0.5,IF(OR($C$60&gt;$AR51,$D$60&lt;$AR51),0,Schweine_Werte!$G51))</f>
        <v>0</v>
      </c>
      <c r="BH51" s="677">
        <f>IF(OR($C$12=$AR51,$D$12=$AR51),Schweine_Werte!$I51*0.5,IF(OR($C$12&gt;$AR51,$D$12&lt;$AR51),0,Schweine_Werte!$I51))</f>
        <v>0</v>
      </c>
      <c r="BI51" s="667">
        <f>IF(OR($C$24=$AR51,$D$24=$AR51),Schweine_Werte!$I51*0.5,IF(OR($C$24&gt;$AR51,$D$24&lt;$AR51),0,Schweine_Werte!$I51))</f>
        <v>0</v>
      </c>
      <c r="BJ51" s="667">
        <f>IF(OR($C$36=$AR51,$D$36=$AR51),Schweine_Werte!$I51*0.5,IF(OR($C$36&gt;$AR51,$D$36&lt;$AR51),0,Schweine_Werte!$I51))</f>
        <v>0</v>
      </c>
      <c r="BK51" s="667">
        <f>IF(OR($C$48=$AR51,$D$48=$AR51),Schweine_Werte!$I51*0.5,IF(OR($C$48&gt;$AR51,$D$48&lt;$AR51),0,Schweine_Werte!$I51))</f>
        <v>0</v>
      </c>
      <c r="BL51" s="667">
        <f>IF(OR($C$60=$AR51,$D$60=$AR51),Schweine_Werte!$I51*0.5,IF(OR($C$60&gt;$AR51,$D$60&lt;$AR51),0,Schweine_Werte!$I51))</f>
        <v>0</v>
      </c>
      <c r="BM51" s="677"/>
      <c r="BN51" s="667"/>
      <c r="BO51" s="667"/>
      <c r="BP51" s="667"/>
      <c r="BQ51" s="667"/>
      <c r="BR51" s="677">
        <f>IF(OR($C$74=$AR51,$D$74=$AR51),Schweine_Werte!$M51*0.5,IF(OR($C$74&gt;$AR51,$D$74&lt;$AR51),0,Schweine_Werte!$M51))</f>
        <v>0</v>
      </c>
      <c r="BS51" s="677">
        <f>IF(OR($C$83=$AR51,$D$83=$AR51),Schweine_Werte!$M51*0.5,IF(OR($C$83&gt;$AR51,$D$83&lt;$AR51),0,Schweine_Werte!$M51))</f>
        <v>0</v>
      </c>
      <c r="BT51" s="679">
        <f>IF(OR($C$92=$AR51,$D$92=$AR51),Schweine_Werte!$M51*0.5,IF(OR($C$92&gt;$AR51,$D$92&lt;$AR51),0,Schweine_Werte!$M51))</f>
        <v>0</v>
      </c>
      <c r="BU51" s="679">
        <f>IF(OR($C$101=$AR51,$D$101=$AR51),Schweine_Werte!$M51*0.5,IF(OR($C$101&gt;$AR51,$D$101&lt;$AR51),0,Schweine_Werte!$M51))</f>
        <v>0</v>
      </c>
      <c r="BV51" s="679">
        <f>IF(OR($C$110=$AR51,$D$110=$AR51),Schweine_Werte!$M51*0.5,IF(OR($C$110&gt;$AR51,$D$110&lt;$AR51),0,Schweine_Werte!$M51))</f>
        <v>0</v>
      </c>
      <c r="BW51" s="679">
        <f>IF(OR(8=$AR51,$E$127=$AR51),Schweine_Werte!$M51*0.5,IF(OR(8&gt;$AR51,$E$127&lt;$AR51),0,Schweine_Werte!$M51))</f>
        <v>1.1627760843022101</v>
      </c>
      <c r="BX51" s="679">
        <f>IF(OR(8=$AR51,$E$145=$AR51),Schweine_Werte!$M51*0.5,IF(OR(8&gt;$AR51,$E$145&lt;$AR51),0,Schweine_Werte!$M51))</f>
        <v>1.1627760843022101</v>
      </c>
      <c r="BY51" s="677">
        <f>IF(OR($C$74=$AR51,$D$74=$AR51),Schweine_Werte!$O51*0.5,IF(OR($C$74&gt;$AR51,$D$74&lt;$AR51),0,Schweine_Werte!$O51))</f>
        <v>0</v>
      </c>
      <c r="BZ51" s="677">
        <f>IF(OR($C$83=$AR51,$D$83=$AR51),Schweine_Werte!$O51*0.5,IF(OR($C$83&gt;$AR51,$D$83&lt;$AR51),0,Schweine_Werte!$O51))</f>
        <v>0</v>
      </c>
      <c r="CA51" s="679">
        <f>IF(OR($C$92=$AR51,$D$92=$AR51),Schweine_Werte!$O51*0.5,IF(OR($C$92&gt;$AR51,$D$92&lt;$AR51),0,Schweine_Werte!$O51))</f>
        <v>0</v>
      </c>
      <c r="CB51" s="679">
        <f>IF(OR($C$101=$AR51,$D$101=$AR51),Schweine_Werte!$O51*0.5,IF(OR($C$101&gt;$AR51,$D$101&lt;$AR51),0,Schweine_Werte!$O51))</f>
        <v>0</v>
      </c>
      <c r="CC51" s="679">
        <f>IF(OR($C$110=$AR51,$D$110=$AR51),Schweine_Werte!$O51*0.5,IF(OR($C$110&gt;$AR51,$D$110&lt;$AR51),0,Schweine_Werte!$O51))</f>
        <v>0</v>
      </c>
    </row>
    <row r="52" spans="1:81" x14ac:dyDescent="0.2">
      <c r="B52" s="520" t="s">
        <v>469</v>
      </c>
      <c r="E52" s="520" t="s">
        <v>470</v>
      </c>
      <c r="F52" s="520" t="s">
        <v>363</v>
      </c>
      <c r="G52" s="520" t="s">
        <v>471</v>
      </c>
      <c r="H52" s="520" t="s">
        <v>472</v>
      </c>
      <c r="I52" s="520" t="s">
        <v>473</v>
      </c>
      <c r="J52" s="520" t="s">
        <v>474</v>
      </c>
      <c r="K52" s="520" t="s">
        <v>475</v>
      </c>
      <c r="L52" s="520" t="s">
        <v>476</v>
      </c>
      <c r="M52" s="520" t="s">
        <v>477</v>
      </c>
      <c r="N52" s="520" t="s">
        <v>478</v>
      </c>
      <c r="O52" s="520" t="s">
        <v>479</v>
      </c>
      <c r="P52" s="520" t="s">
        <v>480</v>
      </c>
      <c r="Q52" s="520" t="s">
        <v>365</v>
      </c>
      <c r="R52" s="520" t="s">
        <v>366</v>
      </c>
      <c r="S52" s="520" t="s">
        <v>367</v>
      </c>
      <c r="T52" s="520" t="s">
        <v>365</v>
      </c>
      <c r="U52" s="520" t="s">
        <v>366</v>
      </c>
      <c r="V52" s="520" t="s">
        <v>367</v>
      </c>
      <c r="AR52" s="698">
        <v>56</v>
      </c>
      <c r="AS52" s="677">
        <f>IF(OR($C$12=$AR52,$D$12=$AR52),Schweine_Werte!$C52*0.5,IF(OR($C$12&gt;$AR52,$D$12&lt;$AR52),0,Schweine_Werte!$C52))</f>
        <v>0</v>
      </c>
      <c r="AT52" s="667">
        <f>IF(OR($C$24=$AR52,$D$24=$AR52),Schweine_Werte!$C52*0.5,IF(OR($C$24&gt;$AR52,$D$24&lt;$AR52),0,Schweine_Werte!$C52))</f>
        <v>0</v>
      </c>
      <c r="AU52" s="677">
        <f>IF(OR($C$36=$AR52,$D$36=$AR52),Schweine_Werte!$C52*0.5,IF(OR($C$36&gt;$AR52,$D$36&lt;$AR52),0,Schweine_Werte!$C52))</f>
        <v>0</v>
      </c>
      <c r="AV52" s="677">
        <f>IF(OR($C$48=$AR52,$D$48=$AR52),Schweine_Werte!$C52*0.5,IF(OR($C$48&gt;$AR52,$D$48&lt;$AR52),0,Schweine_Werte!$C52))</f>
        <v>0</v>
      </c>
      <c r="AW52" s="677">
        <f>IF(OR($C$60=$AR52,$D$60=$AR52),Schweine_Werte!$C52*0.5,IF(OR($C$60&gt;$AR52,$D$60&lt;$AR52),0,Schweine_Werte!$C52))</f>
        <v>0</v>
      </c>
      <c r="AX52" s="677">
        <f>IF(OR($C$12=$AR52,$D$12=$AR52),Schweine_Werte!$E52*0.5,IF(OR($C$12&gt;$AR52,$D$12&lt;$AR52),0,Schweine_Werte!$E52))</f>
        <v>0</v>
      </c>
      <c r="AY52" s="667">
        <f>IF(OR($C$24=$AR52,$D$24=$AR52),Schweine_Werte!$E52*0.5,IF(OR($C$24&gt;$AR52,$D$24&lt;$AR52),0,Schweine_Werte!$E52))</f>
        <v>0</v>
      </c>
      <c r="AZ52" s="667">
        <f>IF(OR($C$36=$AR52,$D$36=$AR52),Schweine_Werte!$E52*0.5,IF(OR($C$36&gt;$AR52,$D$36&lt;$AR52),0,Schweine_Werte!$E52))</f>
        <v>0</v>
      </c>
      <c r="BA52" s="667">
        <f>IF(OR($C$48=$AR52,$D$48=$AR52),Schweine_Werte!$E52*0.5,IF(OR($C$48&gt;$AR52,$D$48&lt;$AR52),0,Schweine_Werte!$E52))</f>
        <v>0</v>
      </c>
      <c r="BB52" s="667">
        <f>IF(OR($C$60=$AR52,$D$60=$AR52),Schweine_Werte!$E52*0.5,IF(OR($C$60&gt;$AR52,$D$60&lt;$AR52),0,Schweine_Werte!$E52))</f>
        <v>0</v>
      </c>
      <c r="BC52" s="677">
        <f>IF(OR($C$12=$AR52,$D$12=$AR52),Schweine_Werte!$G52*0.5,IF(OR($C$12&gt;$AR52,$D$12&lt;$AR52),0,Schweine_Werte!$G52))</f>
        <v>0</v>
      </c>
      <c r="BD52" s="667">
        <f>IF(OR($C$24=$AR52,$D$24=$AR52),Schweine_Werte!$G52*0.5,IF(OR($C$24&gt;$AR52,$D$24&lt;$AR52),0,Schweine_Werte!$G52))</f>
        <v>0</v>
      </c>
      <c r="BE52" s="667">
        <f>IF(OR($C$36=$AR52,$D$36=$AR52),Schweine_Werte!$G52*0.5,IF(OR($C$36&gt;$AR52,$D$36&lt;$AR52),0,Schweine_Werte!$G52))</f>
        <v>0</v>
      </c>
      <c r="BF52" s="667">
        <f>IF(OR($C$48=$AR52,$D$48=$AR52),Schweine_Werte!$G52*0.5,IF(OR($C$48&gt;$AR52,$D$48&lt;$AR52),0,Schweine_Werte!$G52))</f>
        <v>0</v>
      </c>
      <c r="BG52" s="667">
        <f>IF(OR($C$60=$AR52,$D$60=$AR52),Schweine_Werte!$G52*0.5,IF(OR($C$60&gt;$AR52,$D$60&lt;$AR52),0,Schweine_Werte!$G52))</f>
        <v>0</v>
      </c>
      <c r="BH52" s="677">
        <f>IF(OR($C$12=$AR52,$D$12=$AR52),Schweine_Werte!$I52*0.5,IF(OR($C$12&gt;$AR52,$D$12&lt;$AR52),0,Schweine_Werte!$I52))</f>
        <v>0</v>
      </c>
      <c r="BI52" s="667">
        <f>IF(OR($C$24=$AR52,$D$24=$AR52),Schweine_Werte!$I52*0.5,IF(OR($C$24&gt;$AR52,$D$24&lt;$AR52),0,Schweine_Werte!$I52))</f>
        <v>0</v>
      </c>
      <c r="BJ52" s="667">
        <f>IF(OR($C$36=$AR52,$D$36=$AR52),Schweine_Werte!$I52*0.5,IF(OR($C$36&gt;$AR52,$D$36&lt;$AR52),0,Schweine_Werte!$I52))</f>
        <v>0</v>
      </c>
      <c r="BK52" s="667">
        <f>IF(OR($C$48=$AR52,$D$48=$AR52),Schweine_Werte!$I52*0.5,IF(OR($C$48&gt;$AR52,$D$48&lt;$AR52),0,Schweine_Werte!$I52))</f>
        <v>0</v>
      </c>
      <c r="BL52" s="667">
        <f>IF(OR($C$60=$AR52,$D$60=$AR52),Schweine_Werte!$I52*0.5,IF(OR($C$60&gt;$AR52,$D$60&lt;$AR52),0,Schweine_Werte!$I52))</f>
        <v>0</v>
      </c>
      <c r="BM52" s="677"/>
      <c r="BN52" s="667"/>
      <c r="BO52" s="667"/>
      <c r="BP52" s="667"/>
      <c r="BQ52" s="667"/>
      <c r="BR52" s="677">
        <f>IF(OR($C$74=$AR52,$D$74=$AR52),Schweine_Werte!$M52*0.5,IF(OR($C$74&gt;$AR52,$D$74&lt;$AR52),0,Schweine_Werte!$M52))</f>
        <v>0</v>
      </c>
      <c r="BS52" s="677">
        <f>IF(OR($C$83=$AR52,$D$83=$AR52),Schweine_Werte!$M52*0.5,IF(OR($C$83&gt;$AR52,$D$83&lt;$AR52),0,Schweine_Werte!$M52))</f>
        <v>0</v>
      </c>
      <c r="BT52" s="679">
        <f>IF(OR($C$92=$AR52,$D$92=$AR52),Schweine_Werte!$M52*0.5,IF(OR($C$92&gt;$AR52,$D$92&lt;$AR52),0,Schweine_Werte!$M52))</f>
        <v>0</v>
      </c>
      <c r="BU52" s="679">
        <f>IF(OR($C$101=$AR52,$D$101=$AR52),Schweine_Werte!$M52*0.5,IF(OR($C$101&gt;$AR52,$D$101&lt;$AR52),0,Schweine_Werte!$M52))</f>
        <v>0</v>
      </c>
      <c r="BV52" s="679">
        <f>IF(OR($C$110=$AR52,$D$110=$AR52),Schweine_Werte!$M52*0.5,IF(OR($C$110&gt;$AR52,$D$110&lt;$AR52),0,Schweine_Werte!$M52))</f>
        <v>0</v>
      </c>
      <c r="BW52" s="679">
        <f>IF(OR(8=$AR52,$E$127=$AR52),Schweine_Werte!$M52*0.5,IF(OR(8&gt;$AR52,$E$127&lt;$AR52),0,Schweine_Werte!$M52))</f>
        <v>1.1560121824882652</v>
      </c>
      <c r="BX52" s="679">
        <f>IF(OR(8=$AR52,$E$145=$AR52),Schweine_Werte!$M52*0.5,IF(OR(8&gt;$AR52,$E$145&lt;$AR52),0,Schweine_Werte!$M52))</f>
        <v>1.1560121824882652</v>
      </c>
      <c r="BY52" s="677">
        <f>IF(OR($C$74=$AR52,$D$74=$AR52),Schweine_Werte!$O52*0.5,IF(OR($C$74&gt;$AR52,$D$74&lt;$AR52),0,Schweine_Werte!$O52))</f>
        <v>0</v>
      </c>
      <c r="BZ52" s="677">
        <f>IF(OR($C$83=$AR52,$D$83=$AR52),Schweine_Werte!$O52*0.5,IF(OR($C$83&gt;$AR52,$D$83&lt;$AR52),0,Schweine_Werte!$O52))</f>
        <v>0</v>
      </c>
      <c r="CA52" s="679">
        <f>IF(OR($C$92=$AR52,$D$92=$AR52),Schweine_Werte!$O52*0.5,IF(OR($C$92&gt;$AR52,$D$92&lt;$AR52),0,Schweine_Werte!$O52))</f>
        <v>0</v>
      </c>
      <c r="CB52" s="679">
        <f>IF(OR($C$101=$AR52,$D$101=$AR52),Schweine_Werte!$O52*0.5,IF(OR($C$101&gt;$AR52,$D$101&lt;$AR52),0,Schweine_Werte!$O52))</f>
        <v>0</v>
      </c>
      <c r="CC52" s="679">
        <f>IF(OR($C$110=$AR52,$D$110=$AR52),Schweine_Werte!$O52*0.5,IF(OR($C$110&gt;$AR52,$D$110&lt;$AR52),0,Schweine_Werte!$O52))</f>
        <v>0</v>
      </c>
    </row>
    <row r="53" spans="1:81" x14ac:dyDescent="0.2">
      <c r="B53" s="504">
        <v>700</v>
      </c>
      <c r="D53" s="667"/>
      <c r="E53" s="667" t="e">
        <f>($D60-$C60)*1000/SUM($AW$4:$AW$146)</f>
        <v>#VALUE!</v>
      </c>
      <c r="F53" s="667" t="e">
        <f>SUMPRODUCT($AW$4:$AW$146,Schweine_Werte!$Q$4:$Q$146)/SUM($AW$4:$AW$146)</f>
        <v>#DIV/0!</v>
      </c>
      <c r="G53" s="667" t="e">
        <f>IF($B60=$A$8,SUMPRODUCT($AW$4:$AW$146,Schweine_Werte!EH$4:EH$146)/SUM($AW$4:$AW$146),IF($B60=$A$7,SUMPRODUCT($AW$4:$AW$146,Schweine_Werte!DB$4:DB$146)/SUM($AW$4:$AW$146),IF($B60=$A$6,SUMPRODUCT($AW$4:$AW$146,Schweine_Werte!BV$4:BV$146)/SUM($AW$4:$AW$146),SUMPRODUCT($AW$4:$AW$146,Schweine_Werte!AP$4:AP$146)/SUM($AW$4:$AW$146))))</f>
        <v>#DIV/0!</v>
      </c>
      <c r="H53" s="667" t="e">
        <f>IF($B60=$A$8,SUMPRODUCT($AW$4:$AW$146,Schweine_Werte!EI$4:EI$146)/SUM($AW$4:$AW$146),IF($B60=$A$7,SUMPRODUCT($AW$4:$AW$146,Schweine_Werte!DC$4:DC$146)/SUM($AW$4:$AW$146),IF($B60=$A$6,SUMPRODUCT($AW$4:$AW$146,Schweine_Werte!BW$4:BW$146)/SUM($AW$4:$AW$146),SUMPRODUCT($AW$4:$AW$146,Schweine_Werte!AQ$4:AQ$146)/SUM($AW$4:$AW$146))))</f>
        <v>#DIV/0!</v>
      </c>
      <c r="I53" s="667" t="e">
        <f>IF($B60=$A$8,SUMPRODUCT($AW$4:$AW$146,Schweine_Werte!EJ$4:EJ$146)/SUM($AW$4:$AW$146),IF($B60=$A$7,SUMPRODUCT($AW$4:$AW$146,Schweine_Werte!DD$4:DD$146)/SUM($AW$4:$AW$146),IF($B60=$A$6,SUMPRODUCT($AW$4:$AW$146,Schweine_Werte!BX$4:BX$146)/SUM($AW$4:$AW$146),SUMPRODUCT($AW$4:$AW$146,Schweine_Werte!AR$4:AR$146)/SUM($AW$4:$AW$146))))</f>
        <v>#DIV/0!</v>
      </c>
      <c r="J53" s="667" t="e">
        <f>SUMPRODUCT($AW$4:$AW$146,Schweine_Werte!$Y$4:$Y$146)/SUM($AW$4:$AW$146)</f>
        <v>#DIV/0!</v>
      </c>
      <c r="K53" s="667" t="e">
        <f>SUMPRODUCT($AW$4:$AW$146,Schweine_Werte!$AG$4:$AG$146)/SUM($AW$4:$AW$146)</f>
        <v>#DIV/0!</v>
      </c>
      <c r="L53" s="667" t="e">
        <f>T53*$F53*365/1000+$J53-$K53</f>
        <v>#DIV/0!</v>
      </c>
      <c r="M53" s="667" t="e">
        <f>U53*$F53*365/1000+$J53-$K53/2</f>
        <v>#DIV/0!</v>
      </c>
      <c r="N53" s="667" t="e">
        <f>V53*$F53*365/1000+$J53</f>
        <v>#DIV/0!</v>
      </c>
      <c r="O53" s="667">
        <f>IF($C60&lt;28,SUM($AW$4:$AW$23)+IF($D60&gt;28,$AW$24*0.5,$AW$24),0)</f>
        <v>0</v>
      </c>
      <c r="P53" s="667">
        <f>IF($D60&gt;28,SUM($AW$25:$AW$146)+IF($C60&lt;28,$AW$24*0.5,$AW$24),0)</f>
        <v>0</v>
      </c>
      <c r="Q53" s="667" t="e">
        <f t="shared" ref="Q53:S56" si="32">+T53*$F53</f>
        <v>#DIV/0!</v>
      </c>
      <c r="R53" s="667" t="e">
        <f t="shared" si="32"/>
        <v>#DIV/0!</v>
      </c>
      <c r="S53" s="667" t="e">
        <f t="shared" si="32"/>
        <v>#DIV/0!</v>
      </c>
      <c r="T53" s="667" t="e">
        <f>+($O53*Schweine_Werte!$HT$5+$P53*Schweine_Werte!$HU$5)/SUM($O53:$P53)</f>
        <v>#DIV/0!</v>
      </c>
      <c r="U53" s="667" t="e">
        <f>+($O53*Schweine_Werte!$HV$5+$P53*Schweine_Werte!$HW$5)/SUM($O53:$P53)</f>
        <v>#DIV/0!</v>
      </c>
      <c r="V53" s="667" t="e">
        <f>+($O53*Schweine_Werte!$HX$5+$P53*Schweine_Werte!$HY$5)/SUM($O53:$P53)</f>
        <v>#DIV/0!</v>
      </c>
      <c r="W53" s="678" t="e">
        <f>($J53*0.055+T53*0.365*0.86*$F53-$K53*0.018)/L53*100</f>
        <v>#DIV/0!</v>
      </c>
      <c r="X53" s="667" t="e">
        <f>($J53*0.055+U53*0.365*0.86*$F53-$K53*0.018/2)/M53*100</f>
        <v>#DIV/0!</v>
      </c>
      <c r="Y53" s="667" t="e">
        <f>($J53*0.055+V53*0.365*0.86*$F53)/N53*100</f>
        <v>#DIV/0!</v>
      </c>
      <c r="Z53" s="667" t="e">
        <f>IF($B60=$A$8,SUMPRODUCT($AW$4:$AW$146,Schweine_Werte!$EK$4:$EK$146,Schweine_Werte!$EL$4:$EL$146)/SUMPRODUCT($AW$4:$AW$146,Schweine_Werte!$EK$4:$EK$146),IF($B60=$A$7,SUMPRODUCT($AW$4:$AW$146,Schweine_Werte!$DE$4:$DE$146,Schweine_Werte!$DF$4:$DF$146)/SUMPRODUCT($AW$4:$AW$146,Schweine_Werte!$DE$4:$DE$146),IF($B60=$A$6,SUMPRODUCT($AW$4:$AW$146,Schweine_Werte!$BY$4:$BY$146,Schweine_Werte!$BZ$4:$BZ$146)/SUMPRODUCT($AW$4:$AW$146,Schweine_Werte!$BY$4:$BY$146),SUMPRODUCT($AW$4:$AW$146,Schweine_Werte!$AS$4:$AS$146,Schweine_Werte!$AT$4:$AT$146)/SUMPRODUCT($AW$4:$AW$146,Schweine_Werte!$AS$4:$AS$146))))</f>
        <v>#DIV/0!</v>
      </c>
      <c r="AA53" s="667"/>
      <c r="AB53" s="667">
        <f>IF($B60=$A$8,SUMIF(Schweine_Werte!$AO$4:$AO$146,$C60,Schweine_Werte!$EL$4:$EL$146),IF($B60=$A$7,SUMIF(Schweine_Werte!$AO$4:$AO$146,$C60,Schweine_Werte!$DF$4:$DF$146),IF($B60=$A$6,SUMIF(Schweine_Werte!$AO$4:$AO$146,$C60,Schweine_Werte!$BZ$4:$BZ$146),SUMIF(Schweine_Werte!$AO$4:$AO$146,$C60,Schweine_Werte!$AT$4:$AT$146))))</f>
        <v>0</v>
      </c>
      <c r="AC53" s="667"/>
      <c r="AD53" s="667">
        <f>IF($B60=$A$8,SUMIF(Schweine_Werte!$AO$4:$AO$146,$D60,Schweine_Werte!$EL$4:$EL$146),IF($B60=$A$7,SUMIF(Schweine_Werte!$AO$4:$AO$146,$D60,Schweine_Werte!$DF$4:$DF$146),IF($B60=$A$6,SUMIF(Schweine_Werte!$AO$4:$AO$146,$D60,Schweine_Werte!$BZ$4:$BZ$146),SUMIF(Schweine_Werte!$AO$4:$AO$146,$D60,Schweine_Werte!$AT$4:$AT$146))))</f>
        <v>0</v>
      </c>
      <c r="AE53" s="667"/>
      <c r="AF53" s="667"/>
      <c r="AG53" s="667" t="e">
        <f>IF($B60=$A$8,SUMPRODUCT($AW$4:$AW$146,Schweine_Werte!$EK$4:$EK$146)/SUM($AW$4:$AW$146),IF($B60=$A$7,SUMPRODUCT($AW$4:$AW$146,Schweine_Werte!$DE$4:$DE$146)/SUM($AW$4:$AW$146),IF($B60=$A$6,SUMPRODUCT($AW$4:$AW$146,Schweine_Werte!$BY$4:$BY$146)/SUM($AW$4:$AW$146),SUMPRODUCT($AW$4:$AW$146,Schweine_Werte!$AS$4:$AS$146)/SUM($AW$4:$AW$146))))</f>
        <v>#DIV/0!</v>
      </c>
      <c r="AH53" s="667"/>
      <c r="AI53" s="667"/>
      <c r="AJ53" s="667" t="e">
        <f>IF($B60=$A$8,SUMPRODUCT($AW$4:$AW$146,Schweine_Werte!$EK$4:$EK$146,Schweine_Werte!$EM$4:$EM$146)/SUMPRODUCT($AW$4:$AW$146,Schweine_Werte!$EK$4:$EK$146),IF($B60=$A$7,SUMPRODUCT($AW$4:$AW$146,Schweine_Werte!$DE$4:$DE$146,Schweine_Werte!$DG$4:$DG$146)/SUMPRODUCT($AW$4:$AW$146,Schweine_Werte!$DE$4:$DE$146),IF($B60=$A$6,SUMPRODUCT($AW$4:$AW$146,Schweine_Werte!$BY$4:$BY$146,Schweine_Werte!$CA$4:$CA$146)/SUMPRODUCT($AW$4:$AW$146,Schweine_Werte!$BY$4:$BY$146),SUMPRODUCT($AW$4:$AW$146,Schweine_Werte!$AS$4:$AS$146,Schweine_Werte!$AU$4:$AU$146)/SUMPRODUCT($AW$4:$AW$146,Schweine_Werte!$AS$4:$AS$146))))</f>
        <v>#DIV/0!</v>
      </c>
      <c r="AK53" s="667"/>
      <c r="AL53" s="667">
        <f>IF($B60=$A$8,SUMIF(Schweine_Werte!$AO$4:$AO$146,$C60,Schweine_Werte!$EM$4:$EM$146),IF($B60=$A$7,SUMIF(Schweine_Werte!$AO$4:$AO$146,$C60,Schweine_Werte!$DG$4:$DG$146),IF($B60=$A$6,SUMIF(Schweine_Werte!$AO$4:$AO$146,$C60,Schweine_Werte!$CA$4:$CA$146),SUMIF(Schweine_Werte!$AO$4:$AO$146,$C60,Schweine_Werte!$AU$4:$AU$146))))</f>
        <v>0</v>
      </c>
      <c r="AM53" s="667"/>
      <c r="AN53" s="667">
        <f>IF($B60=$A$8,SUMIF(Schweine_Werte!$AO$4:$AO$146,$D60,Schweine_Werte!$EM$4:$EM$146),IF($B60=$A$7,SUMIF(Schweine_Werte!$AO$4:$AO$146,$D60,Schweine_Werte!$DG$4:$DG$146),IF($B60=$A$6,SUMIF(Schweine_Werte!$AO$4:$AO$146,$D60,Schweine_Werte!$CA$4:$CA$146),SUMIF(Schweine_Werte!$AO$4:$AO$146,$D60,Schweine_Werte!$AU$4:$AU$146))))</f>
        <v>0</v>
      </c>
      <c r="AR53" s="698">
        <v>57</v>
      </c>
      <c r="AS53" s="677">
        <f>IF(OR($C$12=$AR53,$D$12=$AR53),Schweine_Werte!$C53*0.5,IF(OR($C$12&gt;$AR53,$D$12&lt;$AR53),0,Schweine_Werte!$C53))</f>
        <v>0</v>
      </c>
      <c r="AT53" s="667">
        <f>IF(OR($C$24=$AR53,$D$24=$AR53),Schweine_Werte!$C53*0.5,IF(OR($C$24&gt;$AR53,$D$24&lt;$AR53),0,Schweine_Werte!$C53))</f>
        <v>0</v>
      </c>
      <c r="AU53" s="677">
        <f>IF(OR($C$36=$AR53,$D$36=$AR53),Schweine_Werte!$C53*0.5,IF(OR($C$36&gt;$AR53,$D$36&lt;$AR53),0,Schweine_Werte!$C53))</f>
        <v>0</v>
      </c>
      <c r="AV53" s="677">
        <f>IF(OR($C$48=$AR53,$D$48=$AR53),Schweine_Werte!$C53*0.5,IF(OR($C$48&gt;$AR53,$D$48&lt;$AR53),0,Schweine_Werte!$C53))</f>
        <v>0</v>
      </c>
      <c r="AW53" s="677">
        <f>IF(OR($C$60=$AR53,$D$60=$AR53),Schweine_Werte!$C53*0.5,IF(OR($C$60&gt;$AR53,$D$60&lt;$AR53),0,Schweine_Werte!$C53))</f>
        <v>0</v>
      </c>
      <c r="AX53" s="677">
        <f>IF(OR($C$12=$AR53,$D$12=$AR53),Schweine_Werte!$E53*0.5,IF(OR($C$12&gt;$AR53,$D$12&lt;$AR53),0,Schweine_Werte!$E53))</f>
        <v>0</v>
      </c>
      <c r="AY53" s="667">
        <f>IF(OR($C$24=$AR53,$D$24=$AR53),Schweine_Werte!$E53*0.5,IF(OR($C$24&gt;$AR53,$D$24&lt;$AR53),0,Schweine_Werte!$E53))</f>
        <v>0</v>
      </c>
      <c r="AZ53" s="667">
        <f>IF(OR($C$36=$AR53,$D$36=$AR53),Schweine_Werte!$E53*0.5,IF(OR($C$36&gt;$AR53,$D$36&lt;$AR53),0,Schweine_Werte!$E53))</f>
        <v>0</v>
      </c>
      <c r="BA53" s="667">
        <f>IF(OR($C$48=$AR53,$D$48=$AR53),Schweine_Werte!$E53*0.5,IF(OR($C$48&gt;$AR53,$D$48&lt;$AR53),0,Schweine_Werte!$E53))</f>
        <v>0</v>
      </c>
      <c r="BB53" s="667">
        <f>IF(OR($C$60=$AR53,$D$60=$AR53),Schweine_Werte!$E53*0.5,IF(OR($C$60&gt;$AR53,$D$60&lt;$AR53),0,Schweine_Werte!$E53))</f>
        <v>0</v>
      </c>
      <c r="BC53" s="677">
        <f>IF(OR($C$12=$AR53,$D$12=$AR53),Schweine_Werte!$G53*0.5,IF(OR($C$12&gt;$AR53,$D$12&lt;$AR53),0,Schweine_Werte!$G53))</f>
        <v>0</v>
      </c>
      <c r="BD53" s="667">
        <f>IF(OR($C$24=$AR53,$D$24=$AR53),Schweine_Werte!$G53*0.5,IF(OR($C$24&gt;$AR53,$D$24&lt;$AR53),0,Schweine_Werte!$G53))</f>
        <v>0</v>
      </c>
      <c r="BE53" s="667">
        <f>IF(OR($C$36=$AR53,$D$36=$AR53),Schweine_Werte!$G53*0.5,IF(OR($C$36&gt;$AR53,$D$36&lt;$AR53),0,Schweine_Werte!$G53))</f>
        <v>0</v>
      </c>
      <c r="BF53" s="667">
        <f>IF(OR($C$48=$AR53,$D$48=$AR53),Schweine_Werte!$G53*0.5,IF(OR($C$48&gt;$AR53,$D$48&lt;$AR53),0,Schweine_Werte!$G53))</f>
        <v>0</v>
      </c>
      <c r="BG53" s="667">
        <f>IF(OR($C$60=$AR53,$D$60=$AR53),Schweine_Werte!$G53*0.5,IF(OR($C$60&gt;$AR53,$D$60&lt;$AR53),0,Schweine_Werte!$G53))</f>
        <v>0</v>
      </c>
      <c r="BH53" s="677">
        <f>IF(OR($C$12=$AR53,$D$12=$AR53),Schweine_Werte!$I53*0.5,IF(OR($C$12&gt;$AR53,$D$12&lt;$AR53),0,Schweine_Werte!$I53))</f>
        <v>0</v>
      </c>
      <c r="BI53" s="667">
        <f>IF(OR($C$24=$AR53,$D$24=$AR53),Schweine_Werte!$I53*0.5,IF(OR($C$24&gt;$AR53,$D$24&lt;$AR53),0,Schweine_Werte!$I53))</f>
        <v>0</v>
      </c>
      <c r="BJ53" s="667">
        <f>IF(OR($C$36=$AR53,$D$36=$AR53),Schweine_Werte!$I53*0.5,IF(OR($C$36&gt;$AR53,$D$36&lt;$AR53),0,Schweine_Werte!$I53))</f>
        <v>0</v>
      </c>
      <c r="BK53" s="667">
        <f>IF(OR($C$48=$AR53,$D$48=$AR53),Schweine_Werte!$I53*0.5,IF(OR($C$48&gt;$AR53,$D$48&lt;$AR53),0,Schweine_Werte!$I53))</f>
        <v>0</v>
      </c>
      <c r="BL53" s="667">
        <f>IF(OR($C$60=$AR53,$D$60=$AR53),Schweine_Werte!$I53*0.5,IF(OR($C$60&gt;$AR53,$D$60&lt;$AR53),0,Schweine_Werte!$I53))</f>
        <v>0</v>
      </c>
      <c r="BM53" s="677"/>
      <c r="BN53" s="667"/>
      <c r="BO53" s="667"/>
      <c r="BP53" s="667"/>
      <c r="BQ53" s="667"/>
      <c r="BR53" s="677">
        <f>IF(OR($C$74=$AR53,$D$74=$AR53),Schweine_Werte!$M53*0.5,IF(OR($C$74&gt;$AR53,$D$74&lt;$AR53),0,Schweine_Werte!$M53))</f>
        <v>0</v>
      </c>
      <c r="BS53" s="677">
        <f>IF(OR($C$83=$AR53,$D$83=$AR53),Schweine_Werte!$M53*0.5,IF(OR($C$83&gt;$AR53,$D$83&lt;$AR53),0,Schweine_Werte!$M53))</f>
        <v>0</v>
      </c>
      <c r="BT53" s="679">
        <f>IF(OR($C$92=$AR53,$D$92=$AR53),Schweine_Werte!$M53*0.5,IF(OR($C$92&gt;$AR53,$D$92&lt;$AR53),0,Schweine_Werte!$M53))</f>
        <v>0</v>
      </c>
      <c r="BU53" s="679">
        <f>IF(OR($C$101=$AR53,$D$101=$AR53),Schweine_Werte!$M53*0.5,IF(OR($C$101&gt;$AR53,$D$101&lt;$AR53),0,Schweine_Werte!$M53))</f>
        <v>0</v>
      </c>
      <c r="BV53" s="679">
        <f>IF(OR($C$110=$AR53,$D$110=$AR53),Schweine_Werte!$M53*0.5,IF(OR($C$110&gt;$AR53,$D$110&lt;$AR53),0,Schweine_Werte!$M53))</f>
        <v>0</v>
      </c>
      <c r="BW53" s="679">
        <f>IF(OR(8=$AR53,$E$127=$AR53),Schweine_Werte!$M53*0.5,IF(OR(8&gt;$AR53,$E$127&lt;$AR53),0,Schweine_Werte!$M53))</f>
        <v>1.1497168538831328</v>
      </c>
      <c r="BX53" s="679">
        <f>IF(OR(8=$AR53,$E$145=$AR53),Schweine_Werte!$M53*0.5,IF(OR(8&gt;$AR53,$E$145&lt;$AR53),0,Schweine_Werte!$M53))</f>
        <v>1.1497168538831328</v>
      </c>
      <c r="BY53" s="677">
        <f>IF(OR($C$74=$AR53,$D$74=$AR53),Schweine_Werte!$O53*0.5,IF(OR($C$74&gt;$AR53,$D$74&lt;$AR53),0,Schweine_Werte!$O53))</f>
        <v>0</v>
      </c>
      <c r="BZ53" s="677">
        <f>IF(OR($C$83=$AR53,$D$83=$AR53),Schweine_Werte!$O53*0.5,IF(OR($C$83&gt;$AR53,$D$83&lt;$AR53),0,Schweine_Werte!$O53))</f>
        <v>0</v>
      </c>
      <c r="CA53" s="679">
        <f>IF(OR($C$92=$AR53,$D$92=$AR53),Schweine_Werte!$O53*0.5,IF(OR($C$92&gt;$AR53,$D$92&lt;$AR53),0,Schweine_Werte!$O53))</f>
        <v>0</v>
      </c>
      <c r="CB53" s="679">
        <f>IF(OR($C$101=$AR53,$D$101=$AR53),Schweine_Werte!$O53*0.5,IF(OR($C$101&gt;$AR53,$D$101&lt;$AR53),0,Schweine_Werte!$O53))</f>
        <v>0</v>
      </c>
      <c r="CC53" s="679">
        <f>IF(OR($C$110=$AR53,$D$110=$AR53),Schweine_Werte!$O53*0.5,IF(OR($C$110&gt;$AR53,$D$110&lt;$AR53),0,Schweine_Werte!$O53))</f>
        <v>0</v>
      </c>
    </row>
    <row r="54" spans="1:81" x14ac:dyDescent="0.2">
      <c r="B54" s="504">
        <v>750</v>
      </c>
      <c r="D54" s="680"/>
      <c r="E54" s="667" t="e">
        <f>($D60-$C60)*1000/SUM($BB$4:$BB$146)</f>
        <v>#VALUE!</v>
      </c>
      <c r="F54" s="667" t="e">
        <f>SUMPRODUCT($BB$4:$BB$146,Schweine_Werte!$R$4:$R$146)/SUM($BB$4:$BB$146)</f>
        <v>#DIV/0!</v>
      </c>
      <c r="G54" s="667" t="e">
        <f>IF($B60=$A$8,SUMPRODUCT($BB$4:$BB$146,Schweine_Werte!EN$4:EN$146)/SUM($BB$4:$BB$146),IF($B60=$A$7,SUMPRODUCT($BB$4:$BB$146,Schweine_Werte!DH$4:DH$146)/SUM($BB$4:$BB$146),IF($B60=$A$6,SUMPRODUCT($BB$4:$BB$146,Schweine_Werte!CB$4:CB$146)/SUM($BB$4:$BB$146),SUMPRODUCT($BB$4:$BB$146,Schweine_Werte!AV$4:AV$146)/SUM($BB$4:$BB$146))))</f>
        <v>#DIV/0!</v>
      </c>
      <c r="H54" s="667" t="e">
        <f>IF($B60=$A$8,SUMPRODUCT($BB$4:$BB$146,Schweine_Werte!EO$4:EO$146)/SUM($BB$4:$BB$146),IF($B60=$A$7,SUMPRODUCT($BB$4:$BB$146,Schweine_Werte!DI$4:DI$146)/SUM($BB$4:$BB$146),IF($B60=$A$6,SUMPRODUCT($BB$4:$BB$146,Schweine_Werte!CC$4:CC$146)/SUM($BB$4:$BB$146),SUMPRODUCT($BB$4:$BB$146,Schweine_Werte!AW$4:AW$146)/SUM($BB$4:$BB$146))))</f>
        <v>#DIV/0!</v>
      </c>
      <c r="I54" s="667" t="e">
        <f>IF($B60=$A$8,SUMPRODUCT($BB$4:$BB$146,Schweine_Werte!EP$4:EP$146)/SUM($BB$4:$BB$146),IF($B60=$A$7,SUMPRODUCT($BB$4:$BB$146,Schweine_Werte!DJ$4:DJ$146)/SUM($BB$4:$BB$146),IF($B60=$A$6,SUMPRODUCT($BB$4:$BB$146,Schweine_Werte!CD$4:CD$146)/SUM($BB$4:$BB$146),SUMPRODUCT($BB$4:$BB$146,Schweine_Werte!AX$4:AX$146)/SUM($BB$4:$BB$146))))</f>
        <v>#DIV/0!</v>
      </c>
      <c r="J54" s="667" t="e">
        <f>SUMPRODUCT($BB$4:$BB$146,Schweine_Werte!$Z$4:$Z$146)/SUM($BB$4:$BB$146)</f>
        <v>#DIV/0!</v>
      </c>
      <c r="K54" s="667" t="e">
        <f>SUMPRODUCT($BB$4:$BB$146,Schweine_Werte!$AH$4:$AH$146)/SUM($BB$4:$BB$146)</f>
        <v>#DIV/0!</v>
      </c>
      <c r="L54" s="667" t="e">
        <f>T54*$F54*365/1000+$J54-$K54</f>
        <v>#DIV/0!</v>
      </c>
      <c r="M54" s="667" t="e">
        <f>U54*$F54*365/1000+$J54-$K54/2</f>
        <v>#DIV/0!</v>
      </c>
      <c r="N54" s="667" t="e">
        <f>V54*$F54*365/1000+$J54</f>
        <v>#DIV/0!</v>
      </c>
      <c r="O54" s="667">
        <f>IF($C60&lt;28,SUM($BB$4:$BB$23)+IF($D60&gt;28,$BB$24*0.5,$BB$24),0)</f>
        <v>0</v>
      </c>
      <c r="P54" s="667">
        <f>IF($D60&gt;28,SUM($BB$25:$BB$146)+IF($C60&lt;28,$BB$24*0.5,$BB$24),0)</f>
        <v>0</v>
      </c>
      <c r="Q54" s="667" t="e">
        <f t="shared" si="32"/>
        <v>#DIV/0!</v>
      </c>
      <c r="R54" s="667" t="e">
        <f t="shared" si="32"/>
        <v>#DIV/0!</v>
      </c>
      <c r="S54" s="667" t="e">
        <f t="shared" si="32"/>
        <v>#DIV/0!</v>
      </c>
      <c r="T54" s="667" t="e">
        <f>+($O54*Schweine_Werte!$HT$6+$P54*Schweine_Werte!$HU$6)/SUM($O54:$P54)</f>
        <v>#DIV/0!</v>
      </c>
      <c r="U54" s="667" t="e">
        <f>+($O54*Schweine_Werte!$HV$6+$P54*Schweine_Werte!$HW$6)/SUM($O54:$P54)</f>
        <v>#DIV/0!</v>
      </c>
      <c r="V54" s="667" t="e">
        <f>+($O54*Schweine_Werte!$HX$6+$P54*Schweine_Werte!$HY$6)/SUM($O54:$P54)</f>
        <v>#DIV/0!</v>
      </c>
      <c r="W54" s="678" t="e">
        <f>($J54*0.055+T54*0.365*0.86*$F54-$K54*0.018)/L54*100</f>
        <v>#DIV/0!</v>
      </c>
      <c r="X54" s="667" t="e">
        <f>($J54*0.055+U54*0.365*0.86*$F54-$K54*0.018/2)/M54*100</f>
        <v>#DIV/0!</v>
      </c>
      <c r="Y54" s="667" t="e">
        <f>($J54*0.055+V54*0.365*0.86*$F54)/N54*100</f>
        <v>#DIV/0!</v>
      </c>
      <c r="Z54" s="667" t="e">
        <f>IF($B60=$A$8,SUMPRODUCT($BB$4:$BB$146,Schweine_Werte!$EQ$4:$EQ$146,Schweine_Werte!$ER$4:$ER$146)/SUMPRODUCT($BB$4:$BB$146,Schweine_Werte!$EQ$4:$EQ$146),IF($B60=$A$7,SUMPRODUCT($BB$4:$BB$146,Schweine_Werte!$DK$4:$DK$146,Schweine_Werte!$DL$4:$DL$146)/SUMPRODUCT($BB$4:$BB$146,Schweine_Werte!$DK$4:$DK$146),IF($B60=$A$6,SUMPRODUCT($BB$4:$BB$146,Schweine_Werte!$CE$4:$CE$146,Schweine_Werte!$CF$4:$CF$146)/SUMPRODUCT($BB$4:$BB$146,Schweine_Werte!$CE$4:$CE$146),SUMPRODUCT($BB$4:$BB$146,Schweine_Werte!$AY$4:$AY$146,Schweine_Werte!$AZ$4:$AZ$146)/SUMPRODUCT($BB$4:$BB$146,Schweine_Werte!$AY$4:$AY$146))))</f>
        <v>#DIV/0!</v>
      </c>
      <c r="AA54" s="667"/>
      <c r="AB54" s="667">
        <f>IF($B60=$A$8,SUMIF(Schweine_Werte!$AO$4:$AO$146,$C60,Schweine_Werte!$ER$4:$ER$146),IF($B60=$A$7,SUMIF(Schweine_Werte!$AO$4:$AO$146,$C60,Schweine_Werte!$DL$4:$DL$146),IF($B60=$A$6,SUMIF(Schweine_Werte!$AO$4:$AO$146,$C60,Schweine_Werte!$CF$4:$CF$146),SUMIF(Schweine_Werte!$AO$4:$AO$146,$C60,Schweine_Werte!$AZ$4:$AZ$146))))</f>
        <v>0</v>
      </c>
      <c r="AC54" s="667"/>
      <c r="AD54" s="667">
        <f>IF($B60=$A$8,SUMIF(Schweine_Werte!$AO$4:$AO$146,$D60,Schweine_Werte!$ER$4:$ER$146),IF($B60=$A$7,SUMIF(Schweine_Werte!$AO$4:$AO$146,$D60,Schweine_Werte!$DL$4:$DL$146),IF($B60=$A$6,SUMIF(Schweine_Werte!$AO$4:$AO$146,$D60,Schweine_Werte!$CF$4:$CF$146),SUMIF(Schweine_Werte!$AO$4:$AO$146,$D60,Schweine_Werte!$AZ$4:$AZ$146))))</f>
        <v>0</v>
      </c>
      <c r="AE54" s="667"/>
      <c r="AF54" s="667"/>
      <c r="AG54" s="667" t="e">
        <f>IF($B60=$A$8,SUMPRODUCT($BB$4:$BB$146,Schweine_Werte!$EQ$4:$EQ$146)/SUM($BB$4:$BB$146),IF($B60=$A$7,SUMPRODUCT($BB$4:$BB$146,Schweine_Werte!$DK$4:$DK$146)/SUM($BB$4:$BB$146),IF($B60=$A$6,SUMPRODUCT($BB$4:$BB$146,Schweine_Werte!$CE$4:$CE$146)/SUM($BB$4:$BB$146),SUMPRODUCT($BB$4:$BB$146,Schweine_Werte!$AY$4:$AY$146)/SUM($BB$4:$BB$146))))</f>
        <v>#DIV/0!</v>
      </c>
      <c r="AH54" s="667"/>
      <c r="AI54" s="667"/>
      <c r="AJ54" s="667" t="e">
        <f>IF($B60=$A$8,SUMPRODUCT($BB$4:$BB$146,Schweine_Werte!$EQ$4:$EQ$146,Schweine_Werte!$ES$4:$ES$146)/SUMPRODUCT($BB$4:$BB$146,Schweine_Werte!$EQ$4:$EQ$146),IF($B60=$A$7,SUMPRODUCT($BB$4:$BB$146,Schweine_Werte!$DK$4:$DK$146,Schweine_Werte!$DM$4:$DM$146)/SUMPRODUCT($BB$4:$BB$146,Schweine_Werte!$DK$4:$DK$146),IF($B60=$A$6,SUMPRODUCT($BB$4:$BB$146,Schweine_Werte!$CE$4:$CE$146,Schweine_Werte!$CG$4:$CG$146)/SUMPRODUCT($BB$4:$BB$146,Schweine_Werte!$CE$4:$CE$146),SUMPRODUCT($BB$4:$BB$146,Schweine_Werte!$AY$4:$AY$146,Schweine_Werte!$BA$4:$BA$146)/SUMPRODUCT($BB$4:$BB$146,Schweine_Werte!$AY$4:$AY$146))))</f>
        <v>#DIV/0!</v>
      </c>
      <c r="AK54" s="667"/>
      <c r="AL54" s="667">
        <f>IF($B60=$A$8,SUMIF(Schweine_Werte!$AO$4:$AO$146,$C60,Schweine_Werte!$ES$4:$ES$146),IF($B60=$A$7,SUMIF(Schweine_Werte!$AO$4:$AO$146,$C60,Schweine_Werte!$DM$4:$DM$146),IF($B60=$A$6,SUMIF(Schweine_Werte!$AO$4:$AO$146,$C60,Schweine_Werte!$CG$4:$CG$146),SUMIF(Schweine_Werte!$AO$4:$AO$146,$C60,Schweine_Werte!$BA$4:$BA$146))))</f>
        <v>0</v>
      </c>
      <c r="AM54" s="667"/>
      <c r="AN54" s="667">
        <f>IF($B60=$A$8,SUMIF(Schweine_Werte!$AO$4:$AO$146,$D60,Schweine_Werte!$ES$4:$ES$146),IF($B60=$A$7,SUMIF(Schweine_Werte!$AO$4:$AO$146,$D60,Schweine_Werte!$DM$4:$DM$146),IF($B60=$A$6,SUMIF(Schweine_Werte!$AO$4:$AO$146,$D60,Schweine_Werte!$CG$4:$CG$146),SUMIF(Schweine_Werte!$AO$4:$AO$146,$D60,Schweine_Werte!$BA$4:$BA$146))))</f>
        <v>0</v>
      </c>
      <c r="AR54" s="698">
        <v>58</v>
      </c>
      <c r="AS54" s="677">
        <f>IF(OR($C$12=$AR54,$D$12=$AR54),Schweine_Werte!$C54*0.5,IF(OR($C$12&gt;$AR54,$D$12&lt;$AR54),0,Schweine_Werte!$C54))</f>
        <v>0</v>
      </c>
      <c r="AT54" s="667">
        <f>IF(OR($C$24=$AR54,$D$24=$AR54),Schweine_Werte!$C54*0.5,IF(OR($C$24&gt;$AR54,$D$24&lt;$AR54),0,Schweine_Werte!$C54))</f>
        <v>0</v>
      </c>
      <c r="AU54" s="677">
        <f>IF(OR($C$36=$AR54,$D$36=$AR54),Schweine_Werte!$C54*0.5,IF(OR($C$36&gt;$AR54,$D$36&lt;$AR54),0,Schweine_Werte!$C54))</f>
        <v>0</v>
      </c>
      <c r="AV54" s="677">
        <f>IF(OR($C$48=$AR54,$D$48=$AR54),Schweine_Werte!$C54*0.5,IF(OR($C$48&gt;$AR54,$D$48&lt;$AR54),0,Schweine_Werte!$C54))</f>
        <v>0</v>
      </c>
      <c r="AW54" s="677">
        <f>IF(OR($C$60=$AR54,$D$60=$AR54),Schweine_Werte!$C54*0.5,IF(OR($C$60&gt;$AR54,$D$60&lt;$AR54),0,Schweine_Werte!$C54))</f>
        <v>0</v>
      </c>
      <c r="AX54" s="677">
        <f>IF(OR($C$12=$AR54,$D$12=$AR54),Schweine_Werte!$E54*0.5,IF(OR($C$12&gt;$AR54,$D$12&lt;$AR54),0,Schweine_Werte!$E54))</f>
        <v>0</v>
      </c>
      <c r="AY54" s="667">
        <f>IF(OR($C$24=$AR54,$D$24=$AR54),Schweine_Werte!$E54*0.5,IF(OR($C$24&gt;$AR54,$D$24&lt;$AR54),0,Schweine_Werte!$E54))</f>
        <v>0</v>
      </c>
      <c r="AZ54" s="667">
        <f>IF(OR($C$36=$AR54,$D$36=$AR54),Schweine_Werte!$E54*0.5,IF(OR($C$36&gt;$AR54,$D$36&lt;$AR54),0,Schweine_Werte!$E54))</f>
        <v>0</v>
      </c>
      <c r="BA54" s="667">
        <f>IF(OR($C$48=$AR54,$D$48=$AR54),Schweine_Werte!$E54*0.5,IF(OR($C$48&gt;$AR54,$D$48&lt;$AR54),0,Schweine_Werte!$E54))</f>
        <v>0</v>
      </c>
      <c r="BB54" s="667">
        <f>IF(OR($C$60=$AR54,$D$60=$AR54),Schweine_Werte!$E54*0.5,IF(OR($C$60&gt;$AR54,$D$60&lt;$AR54),0,Schweine_Werte!$E54))</f>
        <v>0</v>
      </c>
      <c r="BC54" s="677">
        <f>IF(OR($C$12=$AR54,$D$12=$AR54),Schweine_Werte!$G54*0.5,IF(OR($C$12&gt;$AR54,$D$12&lt;$AR54),0,Schweine_Werte!$G54))</f>
        <v>0</v>
      </c>
      <c r="BD54" s="667">
        <f>IF(OR($C$24=$AR54,$D$24=$AR54),Schweine_Werte!$G54*0.5,IF(OR($C$24&gt;$AR54,$D$24&lt;$AR54),0,Schweine_Werte!$G54))</f>
        <v>0</v>
      </c>
      <c r="BE54" s="667">
        <f>IF(OR($C$36=$AR54,$D$36=$AR54),Schweine_Werte!$G54*0.5,IF(OR($C$36&gt;$AR54,$D$36&lt;$AR54),0,Schweine_Werte!$G54))</f>
        <v>0</v>
      </c>
      <c r="BF54" s="667">
        <f>IF(OR($C$48=$AR54,$D$48=$AR54),Schweine_Werte!$G54*0.5,IF(OR($C$48&gt;$AR54,$D$48&lt;$AR54),0,Schweine_Werte!$G54))</f>
        <v>0</v>
      </c>
      <c r="BG54" s="667">
        <f>IF(OR($C$60=$AR54,$D$60=$AR54),Schweine_Werte!$G54*0.5,IF(OR($C$60&gt;$AR54,$D$60&lt;$AR54),0,Schweine_Werte!$G54))</f>
        <v>0</v>
      </c>
      <c r="BH54" s="677">
        <f>IF(OR($C$12=$AR54,$D$12=$AR54),Schweine_Werte!$I54*0.5,IF(OR($C$12&gt;$AR54,$D$12&lt;$AR54),0,Schweine_Werte!$I54))</f>
        <v>0</v>
      </c>
      <c r="BI54" s="667">
        <f>IF(OR($C$24=$AR54,$D$24=$AR54),Schweine_Werte!$I54*0.5,IF(OR($C$24&gt;$AR54,$D$24&lt;$AR54),0,Schweine_Werte!$I54))</f>
        <v>0</v>
      </c>
      <c r="BJ54" s="667">
        <f>IF(OR($C$36=$AR54,$D$36=$AR54),Schweine_Werte!$I54*0.5,IF(OR($C$36&gt;$AR54,$D$36&lt;$AR54),0,Schweine_Werte!$I54))</f>
        <v>0</v>
      </c>
      <c r="BK54" s="667">
        <f>IF(OR($C$48=$AR54,$D$48=$AR54),Schweine_Werte!$I54*0.5,IF(OR($C$48&gt;$AR54,$D$48&lt;$AR54),0,Schweine_Werte!$I54))</f>
        <v>0</v>
      </c>
      <c r="BL54" s="667">
        <f>IF(OR($C$60=$AR54,$D$60=$AR54),Schweine_Werte!$I54*0.5,IF(OR($C$60&gt;$AR54,$D$60&lt;$AR54),0,Schweine_Werte!$I54))</f>
        <v>0</v>
      </c>
      <c r="BM54" s="677"/>
      <c r="BN54" s="667"/>
      <c r="BO54" s="667"/>
      <c r="BP54" s="667"/>
      <c r="BQ54" s="667"/>
      <c r="BR54" s="677">
        <f>IF(OR($C$74=$AR54,$D$74=$AR54),Schweine_Werte!$M54*0.5,IF(OR($C$74&gt;$AR54,$D$74&lt;$AR54),0,Schweine_Werte!$M54))</f>
        <v>0</v>
      </c>
      <c r="BS54" s="677">
        <f>IF(OR($C$83=$AR54,$D$83=$AR54),Schweine_Werte!$M54*0.5,IF(OR($C$83&gt;$AR54,$D$83&lt;$AR54),0,Schweine_Werte!$M54))</f>
        <v>0</v>
      </c>
      <c r="BT54" s="679">
        <f>IF(OR($C$92=$AR54,$D$92=$AR54),Schweine_Werte!$M54*0.5,IF(OR($C$92&gt;$AR54,$D$92&lt;$AR54),0,Schweine_Werte!$M54))</f>
        <v>0</v>
      </c>
      <c r="BU54" s="679">
        <f>IF(OR($C$101=$AR54,$D$101=$AR54),Schweine_Werte!$M54*0.5,IF(OR($C$101&gt;$AR54,$D$101&lt;$AR54),0,Schweine_Werte!$M54))</f>
        <v>0</v>
      </c>
      <c r="BV54" s="679">
        <f>IF(OR($C$110=$AR54,$D$110=$AR54),Schweine_Werte!$M54*0.5,IF(OR($C$110&gt;$AR54,$D$110&lt;$AR54),0,Schweine_Werte!$M54))</f>
        <v>0</v>
      </c>
      <c r="BW54" s="679">
        <f>IF(OR(8=$AR54,$E$127=$AR54),Schweine_Werte!$M54*0.5,IF(OR(8&gt;$AR54,$E$127&lt;$AR54),0,Schweine_Werte!$M54))</f>
        <v>1.1438763474186027</v>
      </c>
      <c r="BX54" s="679">
        <f>IF(OR(8=$AR54,$E$145=$AR54),Schweine_Werte!$M54*0.5,IF(OR(8&gt;$AR54,$E$145&lt;$AR54),0,Schweine_Werte!$M54))</f>
        <v>1.1438763474186027</v>
      </c>
      <c r="BY54" s="677">
        <f>IF(OR($C$74=$AR54,$D$74=$AR54),Schweine_Werte!$O54*0.5,IF(OR($C$74&gt;$AR54,$D$74&lt;$AR54),0,Schweine_Werte!$O54))</f>
        <v>0</v>
      </c>
      <c r="BZ54" s="677">
        <f>IF(OR($C$83=$AR54,$D$83=$AR54),Schweine_Werte!$O54*0.5,IF(OR($C$83&gt;$AR54,$D$83&lt;$AR54),0,Schweine_Werte!$O54))</f>
        <v>0</v>
      </c>
      <c r="CA54" s="679">
        <f>IF(OR($C$92=$AR54,$D$92=$AR54),Schweine_Werte!$O54*0.5,IF(OR($C$92&gt;$AR54,$D$92&lt;$AR54),0,Schweine_Werte!$O54))</f>
        <v>0</v>
      </c>
      <c r="CB54" s="679">
        <f>IF(OR($C$101=$AR54,$D$101=$AR54),Schweine_Werte!$O54*0.5,IF(OR($C$101&gt;$AR54,$D$101&lt;$AR54),0,Schweine_Werte!$O54))</f>
        <v>0</v>
      </c>
      <c r="CC54" s="679">
        <f>IF(OR($C$110=$AR54,$D$110=$AR54),Schweine_Werte!$O54*0.5,IF(OR($C$110&gt;$AR54,$D$110&lt;$AR54),0,Schweine_Werte!$O54))</f>
        <v>0</v>
      </c>
    </row>
    <row r="55" spans="1:81" x14ac:dyDescent="0.2">
      <c r="B55" s="504">
        <v>850</v>
      </c>
      <c r="D55" s="667"/>
      <c r="E55" s="667" t="e">
        <f>($D60-$C60)*1000/SUM($BG$4:$BG$146)</f>
        <v>#VALUE!</v>
      </c>
      <c r="F55" s="667" t="e">
        <f>SUMPRODUCT($BG$4:$BG$146,Schweine_Werte!$S$4:$S$146)/SUM($BG$4:$BG$146)</f>
        <v>#DIV/0!</v>
      </c>
      <c r="G55" s="667" t="e">
        <f>IF($B60=$A$8,SUMPRODUCT($BG$4:$BG$146,Schweine_Werte!ET$4:ET$146)/SUM($BG$4:$BG$146),IF($B60=$A$7,SUMPRODUCT($BG$4:$BG$146,Schweine_Werte!DN$4:DN$146)/SUM($BG$4:$BG$146),IF($B60=$A$6,SUMPRODUCT($BG$4:$BG$146,Schweine_Werte!CH$4:CH$146)/SUM($BG$4:$BG$146),SUMPRODUCT($BG$4:$BG$146,Schweine_Werte!BB$4:BB$146)/SUM($BG$4:$BG$146))))</f>
        <v>#DIV/0!</v>
      </c>
      <c r="H55" s="667" t="e">
        <f>IF($B60=$A$8,SUMPRODUCT($BG$4:$BG$146,Schweine_Werte!EU$4:EU$146)/SUM($BG$4:$BG$146),IF($B60=$A$7,SUMPRODUCT($BG$4:$BG$146,Schweine_Werte!DO$4:DO$146)/SUM($BG$4:$BG$146),IF($B60=$A$6,SUMPRODUCT($BG$4:$BG$146,Schweine_Werte!CI$4:CI$146)/SUM($BG$4:$BG$146),SUMPRODUCT($BG$4:$BG$146,Schweine_Werte!BC$4:BC$146)/SUM($BG$4:$BG$146))))</f>
        <v>#DIV/0!</v>
      </c>
      <c r="I55" s="667" t="e">
        <f>IF($B60=$A$8,SUMPRODUCT($BG$4:$BG$146,Schweine_Werte!EV$4:EV$146)/SUM($BG$4:$BG$146),IF($B60=$A$7,SUMPRODUCT($BG$4:$BG$146,Schweine_Werte!DP$4:DP$146)/SUM($BG$4:$BG$146),IF($B60=$A$6,SUMPRODUCT($BG$4:$BG$146,Schweine_Werte!CJ$4:CJ$146)/SUM($BG$4:$BG$146),SUMPRODUCT($BG$4:$BG$146,Schweine_Werte!BD$4:BD$146)/SUM($BG$4:$BG$146))))</f>
        <v>#DIV/0!</v>
      </c>
      <c r="J55" s="667" t="e">
        <f>SUMPRODUCT($BG$4:$BG$146,Schweine_Werte!$AA$4:$AA$146)/SUM($BG$4:$BG$146)</f>
        <v>#DIV/0!</v>
      </c>
      <c r="K55" s="667" t="e">
        <f>SUMPRODUCT($BG$4:$BG$146,Schweine_Werte!$AI$4:$AI$146)/SUM($BG$4:$BG$146)</f>
        <v>#DIV/0!</v>
      </c>
      <c r="L55" s="667" t="e">
        <f>T55*$F55*365/1000+$J55-$K55</f>
        <v>#DIV/0!</v>
      </c>
      <c r="M55" s="667" t="e">
        <f>U55*$F55*365/1000+$J55-$K55/2</f>
        <v>#DIV/0!</v>
      </c>
      <c r="N55" s="667" t="e">
        <f>V55*$F55*365/1000+$J55</f>
        <v>#DIV/0!</v>
      </c>
      <c r="O55" s="667">
        <f>IF($C60&lt;28,SUM($BG$4:$BG$23)+IF($D60&gt;28,$BG$24*0.5,$BG$24),0)</f>
        <v>0</v>
      </c>
      <c r="P55" s="667">
        <f>IF($D60&gt;28,SUM($BG$25:$BG$146)+IF($C60&lt;28,$BG$24*0.5,$BG$24),0)</f>
        <v>0</v>
      </c>
      <c r="Q55" s="667" t="e">
        <f t="shared" si="32"/>
        <v>#DIV/0!</v>
      </c>
      <c r="R55" s="667" t="e">
        <f t="shared" si="32"/>
        <v>#DIV/0!</v>
      </c>
      <c r="S55" s="667" t="e">
        <f t="shared" si="32"/>
        <v>#DIV/0!</v>
      </c>
      <c r="T55" s="667" t="e">
        <f>+($O55*Schweine_Werte!$HT$7+$P55*Schweine_Werte!$HU$7)/SUM($O55:$P55)</f>
        <v>#DIV/0!</v>
      </c>
      <c r="U55" s="667" t="e">
        <f>+($O55*Schweine_Werte!$HV$7+$P55*Schweine_Werte!$HW$7)/SUM($O55:$P55)</f>
        <v>#DIV/0!</v>
      </c>
      <c r="V55" s="667" t="e">
        <f>+($O55*Schweine_Werte!$HX$7+$P55*Schweine_Werte!$HY$7)/SUM($O55:$P55)</f>
        <v>#DIV/0!</v>
      </c>
      <c r="W55" s="667" t="e">
        <f>($J55*0.055+T55*0.365*0.86*$F55-$K55*0.018)/L55*100</f>
        <v>#DIV/0!</v>
      </c>
      <c r="X55" s="667" t="e">
        <f>($J55*0.055+U55*0.365*0.86*$F55-$K55*0.018/2)/M55*100</f>
        <v>#DIV/0!</v>
      </c>
      <c r="Y55" s="667" t="e">
        <f>($J55*0.055+V55*0.365*0.86*$F55)/N55*100</f>
        <v>#DIV/0!</v>
      </c>
      <c r="Z55" s="667" t="e">
        <f>IF($B60=$A$8,SUMPRODUCT($BG$4:$BG$146,Schweine_Werte!$EW$4:$EW$146,Schweine_Werte!$EX$4:$EX$146)/SUMPRODUCT($BG$4:$BG$146,Schweine_Werte!$EW$4:$EW$146),IF($B60=$A$7,SUMPRODUCT($BG$4:$BG$146,Schweine_Werte!$DQ$4:$DQ$146,Schweine_Werte!$DR$4:$DR$146)/SUMPRODUCT($BG$4:$BG$146,Schweine_Werte!$DQ$4:$DQ$146),IF($B60=$A$6,SUMPRODUCT($BG$4:$BG$146,Schweine_Werte!$CK$4:$CK$146,Schweine_Werte!$CL$4:$CL$146)/SUMPRODUCT($BG$4:$BG$146,Schweine_Werte!$CK$4:$CK$146),SUMPRODUCT($BG$4:$BG$146,Schweine_Werte!$BE$4:$BE$146,Schweine_Werte!$BF$4:$BF$146)/SUMPRODUCT($BG$4:$BG$146,Schweine_Werte!$BE$4:$BE$146))))</f>
        <v>#DIV/0!</v>
      </c>
      <c r="AA55" s="667"/>
      <c r="AB55" s="667">
        <f>IF($B60=$A$8,SUMIF(Schweine_Werte!$AO$4:$AO$146,$C60,Schweine_Werte!$EX$4:$EX$146),IF($B60=$A$7,SUMIF(Schweine_Werte!$AO$4:$AO$146,$C60,Schweine_Werte!$DR$4:$DR$146),IF($B60=$A$6,SUMIF(Schweine_Werte!$AO$4:$AO$146,$C60,Schweine_Werte!$CL$4:$CL$146),SUMIF(Schweine_Werte!$AO$4:$AO$146,$C60,Schweine_Werte!$BF$4:$BF$146))))</f>
        <v>0</v>
      </c>
      <c r="AC55" s="667"/>
      <c r="AD55" s="667">
        <f>IF($B60=$A$8,SUMIF(Schweine_Werte!$AO$4:$AO$146,$D60,Schweine_Werte!$EX$4:$EX$146),IF($B60=$A$7,SUMIF(Schweine_Werte!$AO$4:$AO$146,$D60,Schweine_Werte!$DR$4:$DR$146),IF($B60=$A$6,SUMIF(Schweine_Werte!$AO$4:$AO$146,$D60,Schweine_Werte!$CL$4:$CL$146),SUMIF(Schweine_Werte!$AO$4:$AO$146,$D60,Schweine_Werte!$BF$4:$BF$146))))</f>
        <v>0</v>
      </c>
      <c r="AE55" s="667"/>
      <c r="AF55" s="667"/>
      <c r="AG55" s="667" t="e">
        <f>IF($B60=$A$8,SUMPRODUCT($BG$4:$BG$146,Schweine_Werte!$EW$4:$EW$146)/SUM($BG$4:$BG$146),IF($B60=$A$7,SUMPRODUCT($BG$4:$BG$146,Schweine_Werte!$DQ$4:$DQ$146)/SUM($BG$4:$BG$146),IF($B60=$A$6,SUMPRODUCT($BG$4:$BG$146,Schweine_Werte!$CK$4:$CK$146)/SUM($BG$4:$BG$146),SUMPRODUCT($BG$4:$BG$146,Schweine_Werte!$BE$4:$BE$146)/SUM($BG$4:$BG$146))))</f>
        <v>#DIV/0!</v>
      </c>
      <c r="AH55" s="667"/>
      <c r="AI55" s="667"/>
      <c r="AJ55" s="667" t="e">
        <f>IF($B60=$A$8,SUMPRODUCT($BG$4:$BG$146,Schweine_Werte!$EW$4:$EW$146,Schweine_Werte!$EY$4:$EY$146)/SUMPRODUCT($BG$4:$BG$146,Schweine_Werte!$EW$4:$EW$146),IF($B60=$A$7,SUMPRODUCT($BG$4:$BG$146,Schweine_Werte!$DQ$4:$DQ$146,Schweine_Werte!$DS$4:$DS$146)/SUMPRODUCT($BG$4:$BG$146,Schweine_Werte!$DQ$4:$DQ$146),IF($B60=$A$6,SUMPRODUCT($BG$4:$BG$146,Schweine_Werte!$CK$4:$CK$146,Schweine_Werte!$CM$4:$CM$146)/SUMPRODUCT($BG$4:$BG$146,Schweine_Werte!$CK$4:$CK$146),SUMPRODUCT($BG$4:$BG$146,Schweine_Werte!$BE$4:$BE$146,Schweine_Werte!$BG$4:$BG$146)/SUMPRODUCT($BG$4:$BG$146,Schweine_Werte!$BE$4:$BE$146))))</f>
        <v>#DIV/0!</v>
      </c>
      <c r="AK55" s="667"/>
      <c r="AL55" s="667">
        <f>IF($B60=$A$8,SUMIF(Schweine_Werte!$AO$4:$AO$146,$C60,Schweine_Werte!$EY$4:$EY$146),IF($B60=$A$7,SUMIF(Schweine_Werte!$AO$4:$AO$146,$C60,Schweine_Werte!$DS$4:$DS$146),IF($B60=$A$6,SUMIF(Schweine_Werte!$AO$4:$AO$146,$C60,Schweine_Werte!$CM$4:$CM$146),SUMIF(Schweine_Werte!$AO$4:$AO$146,$C60,Schweine_Werte!$BG$4:$BG$146))))</f>
        <v>0</v>
      </c>
      <c r="AM55" s="667"/>
      <c r="AN55" s="667">
        <f>IF($B60=$A$8,SUMIF(Schweine_Werte!$AO$4:$AO$146,$D60,Schweine_Werte!$EY$4:$EY$146),IF($B60=$A$7,SUMIF(Schweine_Werte!$AO$4:$AO$146,$D60,Schweine_Werte!$DS$4:$DS$146),IF($B60=$A$6,SUMIF(Schweine_Werte!$AO$4:$AO$146,$D60,Schweine_Werte!$CM$4:$CM$146),SUMIF(Schweine_Werte!$AO$4:$AO$146,$D60,Schweine_Werte!$BG$4:$BG$146))))</f>
        <v>0</v>
      </c>
      <c r="AR55" s="698">
        <v>59</v>
      </c>
      <c r="AS55" s="677">
        <f>IF(OR($C$12=$AR55,$D$12=$AR55),Schweine_Werte!$C55*0.5,IF(OR($C$12&gt;$AR55,$D$12&lt;$AR55),0,Schweine_Werte!$C55))</f>
        <v>0</v>
      </c>
      <c r="AT55" s="667">
        <f>IF(OR($C$24=$AR55,$D$24=$AR55),Schweine_Werte!$C55*0.5,IF(OR($C$24&gt;$AR55,$D$24&lt;$AR55),0,Schweine_Werte!$C55))</f>
        <v>0</v>
      </c>
      <c r="AU55" s="677">
        <f>IF(OR($C$36=$AR55,$D$36=$AR55),Schweine_Werte!$C55*0.5,IF(OR($C$36&gt;$AR55,$D$36&lt;$AR55),0,Schweine_Werte!$C55))</f>
        <v>0</v>
      </c>
      <c r="AV55" s="677">
        <f>IF(OR($C$48=$AR55,$D$48=$AR55),Schweine_Werte!$C55*0.5,IF(OR($C$48&gt;$AR55,$D$48&lt;$AR55),0,Schweine_Werte!$C55))</f>
        <v>0</v>
      </c>
      <c r="AW55" s="677">
        <f>IF(OR($C$60=$AR55,$D$60=$AR55),Schweine_Werte!$C55*0.5,IF(OR($C$60&gt;$AR55,$D$60&lt;$AR55),0,Schweine_Werte!$C55))</f>
        <v>0</v>
      </c>
      <c r="AX55" s="677">
        <f>IF(OR($C$12=$AR55,$D$12=$AR55),Schweine_Werte!$E55*0.5,IF(OR($C$12&gt;$AR55,$D$12&lt;$AR55),0,Schweine_Werte!$E55))</f>
        <v>0</v>
      </c>
      <c r="AY55" s="667">
        <f>IF(OR($C$24=$AR55,$D$24=$AR55),Schweine_Werte!$E55*0.5,IF(OR($C$24&gt;$AR55,$D$24&lt;$AR55),0,Schweine_Werte!$E55))</f>
        <v>0</v>
      </c>
      <c r="AZ55" s="667">
        <f>IF(OR($C$36=$AR55,$D$36=$AR55),Schweine_Werte!$E55*0.5,IF(OR($C$36&gt;$AR55,$D$36&lt;$AR55),0,Schweine_Werte!$E55))</f>
        <v>0</v>
      </c>
      <c r="BA55" s="667">
        <f>IF(OR($C$48=$AR55,$D$48=$AR55),Schweine_Werte!$E55*0.5,IF(OR($C$48&gt;$AR55,$D$48&lt;$AR55),0,Schweine_Werte!$E55))</f>
        <v>0</v>
      </c>
      <c r="BB55" s="667">
        <f>IF(OR($C$60=$AR55,$D$60=$AR55),Schweine_Werte!$E55*0.5,IF(OR($C$60&gt;$AR55,$D$60&lt;$AR55),0,Schweine_Werte!$E55))</f>
        <v>0</v>
      </c>
      <c r="BC55" s="677">
        <f>IF(OR($C$12=$AR55,$D$12=$AR55),Schweine_Werte!$G55*0.5,IF(OR($C$12&gt;$AR55,$D$12&lt;$AR55),0,Schweine_Werte!$G55))</f>
        <v>0</v>
      </c>
      <c r="BD55" s="667">
        <f>IF(OR($C$24=$AR55,$D$24=$AR55),Schweine_Werte!$G55*0.5,IF(OR($C$24&gt;$AR55,$D$24&lt;$AR55),0,Schweine_Werte!$G55))</f>
        <v>0</v>
      </c>
      <c r="BE55" s="667">
        <f>IF(OR($C$36=$AR55,$D$36=$AR55),Schweine_Werte!$G55*0.5,IF(OR($C$36&gt;$AR55,$D$36&lt;$AR55),0,Schweine_Werte!$G55))</f>
        <v>0</v>
      </c>
      <c r="BF55" s="667">
        <f>IF(OR($C$48=$AR55,$D$48=$AR55),Schweine_Werte!$G55*0.5,IF(OR($C$48&gt;$AR55,$D$48&lt;$AR55),0,Schweine_Werte!$G55))</f>
        <v>0</v>
      </c>
      <c r="BG55" s="667">
        <f>IF(OR($C$60=$AR55,$D$60=$AR55),Schweine_Werte!$G55*0.5,IF(OR($C$60&gt;$AR55,$D$60&lt;$AR55),0,Schweine_Werte!$G55))</f>
        <v>0</v>
      </c>
      <c r="BH55" s="677">
        <f>IF(OR($C$12=$AR55,$D$12=$AR55),Schweine_Werte!$I55*0.5,IF(OR($C$12&gt;$AR55,$D$12&lt;$AR55),0,Schweine_Werte!$I55))</f>
        <v>0</v>
      </c>
      <c r="BI55" s="667">
        <f>IF(OR($C$24=$AR55,$D$24=$AR55),Schweine_Werte!$I55*0.5,IF(OR($C$24&gt;$AR55,$D$24&lt;$AR55),0,Schweine_Werte!$I55))</f>
        <v>0</v>
      </c>
      <c r="BJ55" s="667">
        <f>IF(OR($C$36=$AR55,$D$36=$AR55),Schweine_Werte!$I55*0.5,IF(OR($C$36&gt;$AR55,$D$36&lt;$AR55),0,Schweine_Werte!$I55))</f>
        <v>0</v>
      </c>
      <c r="BK55" s="667">
        <f>IF(OR($C$48=$AR55,$D$48=$AR55),Schweine_Werte!$I55*0.5,IF(OR($C$48&gt;$AR55,$D$48&lt;$AR55),0,Schweine_Werte!$I55))</f>
        <v>0</v>
      </c>
      <c r="BL55" s="667">
        <f>IF(OR($C$60=$AR55,$D$60=$AR55),Schweine_Werte!$I55*0.5,IF(OR($C$60&gt;$AR55,$D$60&lt;$AR55),0,Schweine_Werte!$I55))</f>
        <v>0</v>
      </c>
      <c r="BM55" s="677"/>
      <c r="BN55" s="667"/>
      <c r="BO55" s="667"/>
      <c r="BP55" s="667"/>
      <c r="BQ55" s="667"/>
      <c r="BR55" s="677">
        <f>IF(OR($C$74=$AR55,$D$74=$AR55),Schweine_Werte!$M55*0.5,IF(OR($C$74&gt;$AR55,$D$74&lt;$AR55),0,Schweine_Werte!$M55))</f>
        <v>0</v>
      </c>
      <c r="BS55" s="677">
        <f>IF(OR($C$83=$AR55,$D$83=$AR55),Schweine_Werte!$M55*0.5,IF(OR($C$83&gt;$AR55,$D$83&lt;$AR55),0,Schweine_Werte!$M55))</f>
        <v>0</v>
      </c>
      <c r="BT55" s="679">
        <f>IF(OR($C$92=$AR55,$D$92=$AR55),Schweine_Werte!$M55*0.5,IF(OR($C$92&gt;$AR55,$D$92&lt;$AR55),0,Schweine_Werte!$M55))</f>
        <v>0</v>
      </c>
      <c r="BU55" s="679">
        <f>IF(OR($C$101=$AR55,$D$101=$AR55),Schweine_Werte!$M55*0.5,IF(OR($C$101&gt;$AR55,$D$101&lt;$AR55),0,Schweine_Werte!$M55))</f>
        <v>0</v>
      </c>
      <c r="BV55" s="679">
        <f>IF(OR($C$110=$AR55,$D$110=$AR55),Schweine_Werte!$M55*0.5,IF(OR($C$110&gt;$AR55,$D$110&lt;$AR55),0,Schweine_Werte!$M55))</f>
        <v>0</v>
      </c>
      <c r="BW55" s="679">
        <f>IF(OR(8=$AR55,$E$127=$AR55),Schweine_Werte!$M55*0.5,IF(OR(8&gt;$AR55,$E$127&lt;$AR55),0,Schweine_Werte!$M55))</f>
        <v>1.1384780973164939</v>
      </c>
      <c r="BX55" s="679">
        <f>IF(OR(8=$AR55,$E$145=$AR55),Schweine_Werte!$M55*0.5,IF(OR(8&gt;$AR55,$E$145&lt;$AR55),0,Schweine_Werte!$M55))</f>
        <v>1.1384780973164939</v>
      </c>
      <c r="BY55" s="677">
        <f>IF(OR($C$74=$AR55,$D$74=$AR55),Schweine_Werte!$O55*0.5,IF(OR($C$74&gt;$AR55,$D$74&lt;$AR55),0,Schweine_Werte!$O55))</f>
        <v>0</v>
      </c>
      <c r="BZ55" s="677">
        <f>IF(OR($C$83=$AR55,$D$83=$AR55),Schweine_Werte!$O55*0.5,IF(OR($C$83&gt;$AR55,$D$83&lt;$AR55),0,Schweine_Werte!$O55))</f>
        <v>0</v>
      </c>
      <c r="CA55" s="679">
        <f>IF(OR($C$92=$AR55,$D$92=$AR55),Schweine_Werte!$O55*0.5,IF(OR($C$92&gt;$AR55,$D$92&lt;$AR55),0,Schweine_Werte!$O55))</f>
        <v>0</v>
      </c>
      <c r="CB55" s="679">
        <f>IF(OR($C$101=$AR55,$D$101=$AR55),Schweine_Werte!$O55*0.5,IF(OR($C$101&gt;$AR55,$D$101&lt;$AR55),0,Schweine_Werte!$O55))</f>
        <v>0</v>
      </c>
      <c r="CC55" s="679">
        <f>IF(OR($C$110=$AR55,$D$110=$AR55),Schweine_Werte!$O55*0.5,IF(OR($C$110&gt;$AR55,$D$110&lt;$AR55),0,Schweine_Werte!$O55))</f>
        <v>0</v>
      </c>
    </row>
    <row r="56" spans="1:81" x14ac:dyDescent="0.2">
      <c r="B56" s="504">
        <v>950</v>
      </c>
      <c r="D56" s="667"/>
      <c r="E56" s="667" t="e">
        <f>($D60-$C60)*1000/SUM($BL$4:$BL$146)</f>
        <v>#VALUE!</v>
      </c>
      <c r="F56" s="667" t="e">
        <f>SUMPRODUCT($BL$4:$BL$146,Schweine_Werte!$T$4:$T$146)/SUM($BL$4:$BL$146)</f>
        <v>#DIV/0!</v>
      </c>
      <c r="G56" s="667" t="e">
        <f>IF($B60=$A$8,SUMPRODUCT($BL$4:$BL$146,Schweine_Werte!EZ$4:EZ$146)/SUM($BL$4:$BL$146),IF($B60=$A$7,SUMPRODUCT($BL$4:$BL$146,Schweine_Werte!DT$4:DT$146)/SUM($BL$4:$BL$146),IF($B60=$A$6,SUMPRODUCT($BL$4:$BL$146,Schweine_Werte!CN$4:CN$146)/SUM($BL$4:$BL$146),SUMPRODUCT($BL$4:$BL$146,Schweine_Werte!BH$4:BH$146)/SUM($BL$4:$BL$146))))</f>
        <v>#DIV/0!</v>
      </c>
      <c r="H56" s="667" t="e">
        <f>IF($B60=$A$8,SUMPRODUCT($BL$4:$BL$146,Schweine_Werte!FA$4:FA$146)/SUM($BL$4:$BL$146),IF($B60=$A$7,SUMPRODUCT($BL$4:$BL$146,Schweine_Werte!DU$4:DU$146)/SUM($BL$4:$BL$146),IF($B60=$A$6,SUMPRODUCT($BL$4:$BL$146,Schweine_Werte!CO$4:CO$146)/SUM($BL$4:$BL$146),SUMPRODUCT($BL$4:$BL$146,Schweine_Werte!BI$4:BI$146)/SUM($BL$4:$BL$146))))</f>
        <v>#DIV/0!</v>
      </c>
      <c r="I56" s="667" t="e">
        <f>IF($B60=$A$8,SUMPRODUCT($BL$4:$BL$146,Schweine_Werte!FB$4:FB$146)/SUM($BL$4:$BL$146),IF($B60=$A$7,SUMPRODUCT($BL$4:$BL$146,Schweine_Werte!DV$4:DV$146)/SUM($BL$4:$BL$146),IF($B60=$A$6,SUMPRODUCT($BL$4:$BL$146,Schweine_Werte!CP$4:CP$146)/SUM($BL$4:$BL$146),SUMPRODUCT($BL$4:$BL$146,Schweine_Werte!BJ$4:BJ$146)/SUM($BL$4:$BL$146))))</f>
        <v>#DIV/0!</v>
      </c>
      <c r="J56" s="667" t="e">
        <f>SUMPRODUCT($BL$4:$BL$146,Schweine_Werte!$AB$4:$AB$146)/SUM($BL$4:$BL$146)</f>
        <v>#DIV/0!</v>
      </c>
      <c r="K56" s="667" t="e">
        <f>SUMPRODUCT($BL$4:$BL$146,Schweine_Werte!$AJ$4:$AJ$146)/SUM($BL$4:$BL$146)</f>
        <v>#DIV/0!</v>
      </c>
      <c r="L56" s="667" t="e">
        <f>T56*$F56*365/1000+$J56-$K56</f>
        <v>#DIV/0!</v>
      </c>
      <c r="M56" s="667" t="e">
        <f>U56*$F56*365/1000+$J56-$K56/2</f>
        <v>#DIV/0!</v>
      </c>
      <c r="N56" s="667" t="e">
        <f>V56*$F56*365/1000+$J56</f>
        <v>#DIV/0!</v>
      </c>
      <c r="O56" s="667">
        <f>IF($C60&lt;28,SUM($BL$4:$BL$23)+IF($D60&gt;28,$BL$24*0.5,$BL$24),0)</f>
        <v>0</v>
      </c>
      <c r="P56" s="667">
        <f>IF($D60&gt;28,SUM($BL$25:$BL$146)+IF($C60&lt;28,$BL$24*0.5,$BL$24),0)</f>
        <v>0</v>
      </c>
      <c r="Q56" s="667" t="e">
        <f t="shared" si="32"/>
        <v>#DIV/0!</v>
      </c>
      <c r="R56" s="667" t="e">
        <f t="shared" si="32"/>
        <v>#DIV/0!</v>
      </c>
      <c r="S56" s="667" t="e">
        <f t="shared" si="32"/>
        <v>#DIV/0!</v>
      </c>
      <c r="T56" s="667" t="e">
        <f>+($O56*Schweine_Werte!$HT$8+$P56*Schweine_Werte!$HU$8)/SUM($O56:$P56)</f>
        <v>#DIV/0!</v>
      </c>
      <c r="U56" s="667" t="e">
        <f>+($O56*Schweine_Werte!$HV$8+$P56*Schweine_Werte!$HW$8)/SUM($O56:$P56)</f>
        <v>#DIV/0!</v>
      </c>
      <c r="V56" s="667" t="e">
        <f>+($O56*Schweine_Werte!$HX$8+$P56*Schweine_Werte!$HY$8)/SUM($O56:$P56)</f>
        <v>#DIV/0!</v>
      </c>
      <c r="W56" s="678" t="e">
        <f>($J56*0.055+T56*0.365*0.86*$F56-$K56*0.018)/L56*100</f>
        <v>#DIV/0!</v>
      </c>
      <c r="X56" s="667" t="e">
        <f>($J56*0.055+U56*0.365*0.86*$F56-$K56*0.018/2)/M56*100</f>
        <v>#DIV/0!</v>
      </c>
      <c r="Y56" s="667" t="e">
        <f>($J56*0.055+V56*0.365*0.86*$F56)/N56*100</f>
        <v>#DIV/0!</v>
      </c>
      <c r="Z56" s="667" t="e">
        <f>IF($B60=$A$8,SUMPRODUCT($BL$4:$BL$146,Schweine_Werte!$FC$4:$FC$146,Schweine_Werte!$FD$4:$FD$146)/SUMPRODUCT($BL$4:$BL$146,Schweine_Werte!$FC$4:$FC$146),IF($B60=$A$7,SUMPRODUCT($BL$4:$BL$146,Schweine_Werte!$DW$4:$DW$146,Schweine_Werte!$DX$4:$DX$146)/SUMPRODUCT($BL$4:$BL$146,Schweine_Werte!$DW$4:$DW$146),IF($B60=$A$6,SUMPRODUCT($BL$4:$BL$146,Schweine_Werte!$CQ$4:$CQ$146,Schweine_Werte!$CR$4:$CR$146)/SUMPRODUCT($BL$4:$BL$146,Schweine_Werte!$CQ$4:$CQ$146),SUMPRODUCT($BL$4:$BL$146,Schweine_Werte!$BK$4:$BK$146,Schweine_Werte!$BL$4:$BL$146)/SUMPRODUCT($BL$4:$BL$146,Schweine_Werte!$BK$4:$BK$146))))</f>
        <v>#DIV/0!</v>
      </c>
      <c r="AA56" s="667"/>
      <c r="AB56" s="667">
        <f>IF($B60=$A$8,SUMIF(Schweine_Werte!$AO$4:$AO$146,$C60,Schweine_Werte!$FD$4:$FD$146),IF($B60=$A$7,SUMIF(Schweine_Werte!$AO$4:$AO$146,$C60,Schweine_Werte!$DX$4:$DX$146),IF($B60=$A$6,SUMIF(Schweine_Werte!$AO$4:$AO$146,$C60,Schweine_Werte!$CR$4:$CR$146),SUMIF(Schweine_Werte!$AO$4:$AO$146,$C60,Schweine_Werte!$BL$4:$BL$146))))</f>
        <v>0</v>
      </c>
      <c r="AC56" s="667"/>
      <c r="AD56" s="667">
        <f>IF($B60=$A$8,SUMIF(Schweine_Werte!$AO$4:$AO$146,$D60,Schweine_Werte!$FD$4:$FD$146),IF($B60=$A$7,SUMIF(Schweine_Werte!$AO$4:$AO$146,$D60,Schweine_Werte!$DX$4:$DX$146),IF($B60=$A$6,SUMIF(Schweine_Werte!$AO$4:$AO$146,$D60,Schweine_Werte!$CR$4:$CR$146),SUMIF(Schweine_Werte!$AO$4:$AO$146,$D60,Schweine_Werte!$BL$4:$BL$146))))</f>
        <v>0</v>
      </c>
      <c r="AE56" s="667"/>
      <c r="AF56" s="667"/>
      <c r="AG56" s="667" t="e">
        <f>IF($B60=$A$8,SUMPRODUCT($BL$4:$BL$146,Schweine_Werte!$FC$4:$FC$146)/SUM($BL$4:$BL$146),IF($B60=$A$7,SUMPRODUCT($BL$4:$BL$146,Schweine_Werte!$DW$4:$DW$146)/SUM($BL$4:$BL$146),IF($B60=$A$6,SUMPRODUCT($BL$4:$BL$146,Schweine_Werte!$CQ$4:$CQ$146)/SUM($BL$4:$BL$146),SUMPRODUCT($BL$4:$BL$146,Schweine_Werte!$BK$4:$BK$146)/SUM($BL$4:$BL$146))))</f>
        <v>#DIV/0!</v>
      </c>
      <c r="AH56" s="667"/>
      <c r="AI56" s="667"/>
      <c r="AJ56" s="667" t="e">
        <f>IF($B60=$A$8,SUMPRODUCT($BL$4:$BL$146,Schweine_Werte!$FC$4:$FC$146,Schweine_Werte!$FE$4:$FE$146)/SUMPRODUCT($BL$4:$BL$146,Schweine_Werte!$FC$4:$FC$146),IF($B60=$A$7,SUMPRODUCT($BL$4:$BL$146,Schweine_Werte!$DW$4:$DW$146,Schweine_Werte!$DY$4:$DY$146)/SUMPRODUCT($BL$4:$BL$146,Schweine_Werte!$DW$4:$DW$146),IF($B60=$A$6,SUMPRODUCT($BL$4:$BL$146,Schweine_Werte!$CQ$4:$CQ$146,Schweine_Werte!$CS$4:$CS$146)/SUMPRODUCT($BL$4:$BL$146,Schweine_Werte!$CQ$4:$CQ$146),SUMPRODUCT($BL$4:$BL$146,Schweine_Werte!$BK$4:$BK$146,Schweine_Werte!$BM$4:$BM$146)/SUMPRODUCT($BL$4:$BL$146,Schweine_Werte!$BK$4:$BK$146))))</f>
        <v>#DIV/0!</v>
      </c>
      <c r="AK56" s="667"/>
      <c r="AL56" s="667">
        <f>IF($B60=$A$8,SUMIF(Schweine_Werte!$AO$4:$AO$146,$C60,Schweine_Werte!$FE$4:$FE$146),IF($B60=$A$7,SUMIF(Schweine_Werte!$AO$4:$AO$146,$C60,Schweine_Werte!$DY$4:$DY$146),IF($B60=$A$6,SUMIF(Schweine_Werte!$AO$4:$AO$146,$C60,Schweine_Werte!$CS$4:$CS$146),SUMIF(Schweine_Werte!$AO$4:$AO$146,$C60,Schweine_Werte!$BM$4:$BM$146))))</f>
        <v>0</v>
      </c>
      <c r="AM56" s="667"/>
      <c r="AN56" s="667">
        <f>IF($B60=$A$8,SUMIF(Schweine_Werte!$AO$4:$AO$146,$D60,Schweine_Werte!$FE$4:$FE$146),IF($B60=$A$7,SUMIF(Schweine_Werte!$AO$4:$AO$146,$D60,Schweine_Werte!$DY$4:$DY$146),IF($B60=$A$6,SUMIF(Schweine_Werte!$AO$4:$AO$146,$D60,Schweine_Werte!$CS$4:$CS$146),SUMIF(Schweine_Werte!$AO$4:$AO$146,$D60,Schweine_Werte!$BM$4:$BM$146))))</f>
        <v>0</v>
      </c>
      <c r="AR56" s="698">
        <v>60</v>
      </c>
      <c r="AS56" s="677">
        <f>IF(OR($C$12=$AR56,$D$12=$AR56),Schweine_Werte!$C56*0.5,IF(OR($C$12&gt;$AR56,$D$12&lt;$AR56),0,Schweine_Werte!$C56))</f>
        <v>0</v>
      </c>
      <c r="AT56" s="667">
        <f>IF(OR($C$24=$AR56,$D$24=$AR56),Schweine_Werte!$C56*0.5,IF(OR($C$24&gt;$AR56,$D$24&lt;$AR56),0,Schweine_Werte!$C56))</f>
        <v>0</v>
      </c>
      <c r="AU56" s="677">
        <f>IF(OR($C$36=$AR56,$D$36=$AR56),Schweine_Werte!$C56*0.5,IF(OR($C$36&gt;$AR56,$D$36&lt;$AR56),0,Schweine_Werte!$C56))</f>
        <v>0</v>
      </c>
      <c r="AV56" s="677">
        <f>IF(OR($C$48=$AR56,$D$48=$AR56),Schweine_Werte!$C56*0.5,IF(OR($C$48&gt;$AR56,$D$48&lt;$AR56),0,Schweine_Werte!$C56))</f>
        <v>0</v>
      </c>
      <c r="AW56" s="677">
        <f>IF(OR($C$60=$AR56,$D$60=$AR56),Schweine_Werte!$C56*0.5,IF(OR($C$60&gt;$AR56,$D$60&lt;$AR56),0,Schweine_Werte!$C56))</f>
        <v>0</v>
      </c>
      <c r="AX56" s="677">
        <f>IF(OR($C$12=$AR56,$D$12=$AR56),Schweine_Werte!$E56*0.5,IF(OR($C$12&gt;$AR56,$D$12&lt;$AR56),0,Schweine_Werte!$E56))</f>
        <v>0</v>
      </c>
      <c r="AY56" s="667">
        <f>IF(OR($C$24=$AR56,$D$24=$AR56),Schweine_Werte!$E56*0.5,IF(OR($C$24&gt;$AR56,$D$24&lt;$AR56),0,Schweine_Werte!$E56))</f>
        <v>0</v>
      </c>
      <c r="AZ56" s="667">
        <f>IF(OR($C$36=$AR56,$D$36=$AR56),Schweine_Werte!$E56*0.5,IF(OR($C$36&gt;$AR56,$D$36&lt;$AR56),0,Schweine_Werte!$E56))</f>
        <v>0</v>
      </c>
      <c r="BA56" s="667">
        <f>IF(OR($C$48=$AR56,$D$48=$AR56),Schweine_Werte!$E56*0.5,IF(OR($C$48&gt;$AR56,$D$48&lt;$AR56),0,Schweine_Werte!$E56))</f>
        <v>0</v>
      </c>
      <c r="BB56" s="667">
        <f>IF(OR($C$60=$AR56,$D$60=$AR56),Schweine_Werte!$E56*0.5,IF(OR($C$60&gt;$AR56,$D$60&lt;$AR56),0,Schweine_Werte!$E56))</f>
        <v>0</v>
      </c>
      <c r="BC56" s="677">
        <f>IF(OR($C$12=$AR56,$D$12=$AR56),Schweine_Werte!$G56*0.5,IF(OR($C$12&gt;$AR56,$D$12&lt;$AR56),0,Schweine_Werte!$G56))</f>
        <v>0</v>
      </c>
      <c r="BD56" s="667">
        <f>IF(OR($C$24=$AR56,$D$24=$AR56),Schweine_Werte!$G56*0.5,IF(OR($C$24&gt;$AR56,$D$24&lt;$AR56),0,Schweine_Werte!$G56))</f>
        <v>0</v>
      </c>
      <c r="BE56" s="667">
        <f>IF(OR($C$36=$AR56,$D$36=$AR56),Schweine_Werte!$G56*0.5,IF(OR($C$36&gt;$AR56,$D$36&lt;$AR56),0,Schweine_Werte!$G56))</f>
        <v>0</v>
      </c>
      <c r="BF56" s="667">
        <f>IF(OR($C$48=$AR56,$D$48=$AR56),Schweine_Werte!$G56*0.5,IF(OR($C$48&gt;$AR56,$D$48&lt;$AR56),0,Schweine_Werte!$G56))</f>
        <v>0</v>
      </c>
      <c r="BG56" s="667">
        <f>IF(OR($C$60=$AR56,$D$60=$AR56),Schweine_Werte!$G56*0.5,IF(OR($C$60&gt;$AR56,$D$60&lt;$AR56),0,Schweine_Werte!$G56))</f>
        <v>0</v>
      </c>
      <c r="BH56" s="677">
        <f>IF(OR($C$12=$AR56,$D$12=$AR56),Schweine_Werte!$I56*0.5,IF(OR($C$12&gt;$AR56,$D$12&lt;$AR56),0,Schweine_Werte!$I56))</f>
        <v>0</v>
      </c>
      <c r="BI56" s="667">
        <f>IF(OR($C$24=$AR56,$D$24=$AR56),Schweine_Werte!$I56*0.5,IF(OR($C$24&gt;$AR56,$D$24&lt;$AR56),0,Schweine_Werte!$I56))</f>
        <v>0</v>
      </c>
      <c r="BJ56" s="667">
        <f>IF(OR($C$36=$AR56,$D$36=$AR56),Schweine_Werte!$I56*0.5,IF(OR($C$36&gt;$AR56,$D$36&lt;$AR56),0,Schweine_Werte!$I56))</f>
        <v>0</v>
      </c>
      <c r="BK56" s="667">
        <f>IF(OR($C$48=$AR56,$D$48=$AR56),Schweine_Werte!$I56*0.5,IF(OR($C$48&gt;$AR56,$D$48&lt;$AR56),0,Schweine_Werte!$I56))</f>
        <v>0</v>
      </c>
      <c r="BL56" s="667">
        <f>IF(OR($C$60=$AR56,$D$60=$AR56),Schweine_Werte!$I56*0.5,IF(OR($C$60&gt;$AR56,$D$60&lt;$AR56),0,Schweine_Werte!$I56))</f>
        <v>0</v>
      </c>
      <c r="BM56" s="677"/>
      <c r="BN56" s="667"/>
      <c r="BO56" s="667"/>
      <c r="BP56" s="667"/>
      <c r="BQ56" s="667"/>
      <c r="BR56" s="677">
        <f>IF(OR($C$74=$AR56,$D$74=$AR56),Schweine_Werte!$M56*0.5,IF(OR($C$74&gt;$AR56,$D$74&lt;$AR56),0,Schweine_Werte!$M56))</f>
        <v>0</v>
      </c>
      <c r="BS56" s="677">
        <f>IF(OR($C$83=$AR56,$D$83=$AR56),Schweine_Werte!$M56*0.5,IF(OR($C$83&gt;$AR56,$D$83&lt;$AR56),0,Schweine_Werte!$M56))</f>
        <v>0</v>
      </c>
      <c r="BT56" s="679">
        <f>IF(OR($C$92=$AR56,$D$92=$AR56),Schweine_Werte!$M56*0.5,IF(OR($C$92&gt;$AR56,$D$92&lt;$AR56),0,Schweine_Werte!$M56))</f>
        <v>0</v>
      </c>
      <c r="BU56" s="679">
        <f>IF(OR($C$101=$AR56,$D$101=$AR56),Schweine_Werte!$M56*0.5,IF(OR($C$101&gt;$AR56,$D$101&lt;$AR56),0,Schweine_Werte!$M56))</f>
        <v>0</v>
      </c>
      <c r="BV56" s="679">
        <f>IF(OR($C$110=$AR56,$D$110=$AR56),Schweine_Werte!$M56*0.5,IF(OR($C$110&gt;$AR56,$D$110&lt;$AR56),0,Schweine_Werte!$M56))</f>
        <v>0</v>
      </c>
      <c r="BW56" s="679">
        <f>IF(OR(8=$AR56,$E$127=$AR56),Schweine_Werte!$M56*0.5,IF(OR(8&gt;$AR56,$E$127&lt;$AR56),0,Schweine_Werte!$M56))</f>
        <v>1.1335106524075971</v>
      </c>
      <c r="BX56" s="679">
        <f>IF(OR(8=$AR56,$E$145=$AR56),Schweine_Werte!$M56*0.5,IF(OR(8&gt;$AR56,$E$145&lt;$AR56),0,Schweine_Werte!$M56))</f>
        <v>1.1335106524075971</v>
      </c>
      <c r="BY56" s="677">
        <f>IF(OR($C$74=$AR56,$D$74=$AR56),Schweine_Werte!$O56*0.5,IF(OR($C$74&gt;$AR56,$D$74&lt;$AR56),0,Schweine_Werte!$O56))</f>
        <v>0</v>
      </c>
      <c r="BZ56" s="677">
        <f>IF(OR($C$83=$AR56,$D$83=$AR56),Schweine_Werte!$O56*0.5,IF(OR($C$83&gt;$AR56,$D$83&lt;$AR56),0,Schweine_Werte!$O56))</f>
        <v>0</v>
      </c>
      <c r="CA56" s="679">
        <f>IF(OR($C$92=$AR56,$D$92=$AR56),Schweine_Werte!$O56*0.5,IF(OR($C$92&gt;$AR56,$D$92&lt;$AR56),0,Schweine_Werte!$O56))</f>
        <v>0</v>
      </c>
      <c r="CB56" s="679">
        <f>IF(OR($C$101=$AR56,$D$101=$AR56),Schweine_Werte!$O56*0.5,IF(OR($C$101&gt;$AR56,$D$101&lt;$AR56),0,Schweine_Werte!$O56))</f>
        <v>0</v>
      </c>
      <c r="CC56" s="679">
        <f>IF(OR($C$110=$AR56,$D$110=$AR56),Schweine_Werte!$O56*0.5,IF(OR($C$110&gt;$AR56,$D$110&lt;$AR56),0,Schweine_Werte!$O56))</f>
        <v>0</v>
      </c>
    </row>
    <row r="57" spans="1:81" x14ac:dyDescent="0.2">
      <c r="B57" s="504"/>
      <c r="D57" s="667"/>
      <c r="E57" s="667"/>
      <c r="F57" s="667"/>
      <c r="G57" s="667"/>
      <c r="H57" s="667"/>
      <c r="I57" s="667"/>
      <c r="J57" s="667"/>
      <c r="K57" s="667"/>
      <c r="L57" s="667"/>
      <c r="M57" s="667"/>
      <c r="N57" s="667"/>
      <c r="O57" s="667"/>
      <c r="P57" s="667"/>
      <c r="Q57" s="667"/>
      <c r="R57" s="667"/>
      <c r="S57" s="667"/>
      <c r="T57" s="667"/>
      <c r="U57" s="667"/>
      <c r="V57" s="667"/>
      <c r="W57" s="678"/>
      <c r="X57" s="667"/>
      <c r="Y57" s="667"/>
      <c r="Z57" s="667"/>
      <c r="AA57" s="667"/>
      <c r="AB57" s="667"/>
      <c r="AC57" s="667"/>
      <c r="AD57" s="667"/>
      <c r="AE57" s="667"/>
      <c r="AF57" s="667"/>
      <c r="AG57" s="667"/>
      <c r="AH57" s="667"/>
      <c r="AI57" s="667"/>
      <c r="AJ57" s="667"/>
      <c r="AK57" s="667"/>
      <c r="AL57" s="667"/>
      <c r="AM57" s="667"/>
      <c r="AN57" s="667"/>
      <c r="AR57" s="698">
        <v>61</v>
      </c>
      <c r="AS57" s="677">
        <f>IF(OR($C$12=$AR57,$D$12=$AR57),Schweine_Werte!$C57*0.5,IF(OR($C$12&gt;$AR57,$D$12&lt;$AR57),0,Schweine_Werte!$C57))</f>
        <v>0</v>
      </c>
      <c r="AT57" s="667">
        <f>IF(OR($C$24=$AR57,$D$24=$AR57),Schweine_Werte!$C57*0.5,IF(OR($C$24&gt;$AR57,$D$24&lt;$AR57),0,Schweine_Werte!$C57))</f>
        <v>0</v>
      </c>
      <c r="AU57" s="677">
        <f>IF(OR($C$36=$AR57,$D$36=$AR57),Schweine_Werte!$C57*0.5,IF(OR($C$36&gt;$AR57,$D$36&lt;$AR57),0,Schweine_Werte!$C57))</f>
        <v>0</v>
      </c>
      <c r="AV57" s="677">
        <f>IF(OR($C$48=$AR57,$D$48=$AR57),Schweine_Werte!$C57*0.5,IF(OR($C$48&gt;$AR57,$D$48&lt;$AR57),0,Schweine_Werte!$C57))</f>
        <v>0</v>
      </c>
      <c r="AW57" s="677">
        <f>IF(OR($C$60=$AR57,$D$60=$AR57),Schweine_Werte!$C57*0.5,IF(OR($C$60&gt;$AR57,$D$60&lt;$AR57),0,Schweine_Werte!$C57))</f>
        <v>0</v>
      </c>
      <c r="AX57" s="677">
        <f>IF(OR($C$12=$AR57,$D$12=$AR57),Schweine_Werte!$E57*0.5,IF(OR($C$12&gt;$AR57,$D$12&lt;$AR57),0,Schweine_Werte!$E57))</f>
        <v>0</v>
      </c>
      <c r="AY57" s="667">
        <f>IF(OR($C$24=$AR57,$D$24=$AR57),Schweine_Werte!$E57*0.5,IF(OR($C$24&gt;$AR57,$D$24&lt;$AR57),0,Schweine_Werte!$E57))</f>
        <v>0</v>
      </c>
      <c r="AZ57" s="667">
        <f>IF(OR($C$36=$AR57,$D$36=$AR57),Schweine_Werte!$E57*0.5,IF(OR($C$36&gt;$AR57,$D$36&lt;$AR57),0,Schweine_Werte!$E57))</f>
        <v>0</v>
      </c>
      <c r="BA57" s="667">
        <f>IF(OR($C$48=$AR57,$D$48=$AR57),Schweine_Werte!$E57*0.5,IF(OR($C$48&gt;$AR57,$D$48&lt;$AR57),0,Schweine_Werte!$E57))</f>
        <v>0</v>
      </c>
      <c r="BB57" s="667">
        <f>IF(OR($C$60=$AR57,$D$60=$AR57),Schweine_Werte!$E57*0.5,IF(OR($C$60&gt;$AR57,$D$60&lt;$AR57),0,Schweine_Werte!$E57))</f>
        <v>0</v>
      </c>
      <c r="BC57" s="677">
        <f>IF(OR($C$12=$AR57,$D$12=$AR57),Schweine_Werte!$G57*0.5,IF(OR($C$12&gt;$AR57,$D$12&lt;$AR57),0,Schweine_Werte!$G57))</f>
        <v>0</v>
      </c>
      <c r="BD57" s="667">
        <f>IF(OR($C$24=$AR57,$D$24=$AR57),Schweine_Werte!$G57*0.5,IF(OR($C$24&gt;$AR57,$D$24&lt;$AR57),0,Schweine_Werte!$G57))</f>
        <v>0</v>
      </c>
      <c r="BE57" s="667">
        <f>IF(OR($C$36=$AR57,$D$36=$AR57),Schweine_Werte!$G57*0.5,IF(OR($C$36&gt;$AR57,$D$36&lt;$AR57),0,Schweine_Werte!$G57))</f>
        <v>0</v>
      </c>
      <c r="BF57" s="667">
        <f>IF(OR($C$48=$AR57,$D$48=$AR57),Schweine_Werte!$G57*0.5,IF(OR($C$48&gt;$AR57,$D$48&lt;$AR57),0,Schweine_Werte!$G57))</f>
        <v>0</v>
      </c>
      <c r="BG57" s="667">
        <f>IF(OR($C$60=$AR57,$D$60=$AR57),Schweine_Werte!$G57*0.5,IF(OR($C$60&gt;$AR57,$D$60&lt;$AR57),0,Schweine_Werte!$G57))</f>
        <v>0</v>
      </c>
      <c r="BH57" s="677">
        <f>IF(OR($C$12=$AR57,$D$12=$AR57),Schweine_Werte!$I57*0.5,IF(OR($C$12&gt;$AR57,$D$12&lt;$AR57),0,Schweine_Werte!$I57))</f>
        <v>0</v>
      </c>
      <c r="BI57" s="667">
        <f>IF(OR($C$24=$AR57,$D$24=$AR57),Schweine_Werte!$I57*0.5,IF(OR($C$24&gt;$AR57,$D$24&lt;$AR57),0,Schweine_Werte!$I57))</f>
        <v>0</v>
      </c>
      <c r="BJ57" s="667">
        <f>IF(OR($C$36=$AR57,$D$36=$AR57),Schweine_Werte!$I57*0.5,IF(OR($C$36&gt;$AR57,$D$36&lt;$AR57),0,Schweine_Werte!$I57))</f>
        <v>0</v>
      </c>
      <c r="BK57" s="667">
        <f>IF(OR($C$48=$AR57,$D$48=$AR57),Schweine_Werte!$I57*0.5,IF(OR($C$48&gt;$AR57,$D$48&lt;$AR57),0,Schweine_Werte!$I57))</f>
        <v>0</v>
      </c>
      <c r="BL57" s="667">
        <f>IF(OR($C$60=$AR57,$D$60=$AR57),Schweine_Werte!$I57*0.5,IF(OR($C$60&gt;$AR57,$D$60&lt;$AR57),0,Schweine_Werte!$I57))</f>
        <v>0</v>
      </c>
      <c r="BM57" s="677"/>
      <c r="BN57" s="667"/>
      <c r="BO57" s="667"/>
      <c r="BP57" s="667"/>
      <c r="BQ57" s="667"/>
      <c r="BR57" s="677">
        <f>IF(OR($C$74=$AR57,$D$74=$AR57),Schweine_Werte!$M57*0.5,IF(OR($C$74&gt;$AR57,$D$74&lt;$AR57),0,Schweine_Werte!$M57))</f>
        <v>0</v>
      </c>
      <c r="BS57" s="677">
        <f>IF(OR($C$83=$AR57,$D$83=$AR57),Schweine_Werte!$M57*0.5,IF(OR($C$83&gt;$AR57,$D$83&lt;$AR57),0,Schweine_Werte!$M57))</f>
        <v>0</v>
      </c>
      <c r="BT57" s="679">
        <f>IF(OR($C$92=$AR57,$D$92=$AR57),Schweine_Werte!$M57*0.5,IF(OR($C$92&gt;$AR57,$D$92&lt;$AR57),0,Schweine_Werte!$M57))</f>
        <v>0</v>
      </c>
      <c r="BU57" s="679">
        <f>IF(OR($C$101=$AR57,$D$101=$AR57),Schweine_Werte!$M57*0.5,IF(OR($C$101&gt;$AR57,$D$101&lt;$AR57),0,Schweine_Werte!$M57))</f>
        <v>0</v>
      </c>
      <c r="BV57" s="679">
        <f>IF(OR($C$110=$AR57,$D$110=$AR57),Schweine_Werte!$M57*0.5,IF(OR($C$110&gt;$AR57,$D$110&lt;$AR57),0,Schweine_Werte!$M57))</f>
        <v>0</v>
      </c>
      <c r="BW57" s="679">
        <f>IF(OR(8=$AR57,$E$127=$AR57),Schweine_Werte!$M57*0.5,IF(OR(8&gt;$AR57,$E$127&lt;$AR57),0,Schweine_Werte!$M57))</f>
        <v>1.1289636129562686</v>
      </c>
      <c r="BX57" s="679">
        <f>IF(OR(8=$AR57,$E$145=$AR57),Schweine_Werte!$M57*0.5,IF(OR(8&gt;$AR57,$E$145&lt;$AR57),0,Schweine_Werte!$M57))</f>
        <v>1.1289636129562686</v>
      </c>
      <c r="BY57" s="677">
        <f>IF(OR($C$74=$AR57,$D$74=$AR57),Schweine_Werte!$O57*0.5,IF(OR($C$74&gt;$AR57,$D$74&lt;$AR57),0,Schweine_Werte!$O57))</f>
        <v>0</v>
      </c>
      <c r="BZ57" s="677">
        <f>IF(OR($C$83=$AR57,$D$83=$AR57),Schweine_Werte!$O57*0.5,IF(OR($C$83&gt;$AR57,$D$83&lt;$AR57),0,Schweine_Werte!$O57))</f>
        <v>0</v>
      </c>
      <c r="CA57" s="679">
        <f>IF(OR($C$92=$AR57,$D$92=$AR57),Schweine_Werte!$O57*0.5,IF(OR($C$92&gt;$AR57,$D$92&lt;$AR57),0,Schweine_Werte!$O57))</f>
        <v>0</v>
      </c>
      <c r="CB57" s="679">
        <f>IF(OR($C$101=$AR57,$D$101=$AR57),Schweine_Werte!$O57*0.5,IF(OR($C$101&gt;$AR57,$D$101&lt;$AR57),0,Schweine_Werte!$O57))</f>
        <v>0</v>
      </c>
      <c r="CC57" s="679">
        <f>IF(OR($C$110=$AR57,$D$110=$AR57),Schweine_Werte!$O57*0.5,IF(OR($C$110&gt;$AR57,$D$110&lt;$AR57),0,Schweine_Werte!$O57))</f>
        <v>0</v>
      </c>
    </row>
    <row r="58" spans="1:81" ht="15.75" x14ac:dyDescent="0.25">
      <c r="F58" s="521"/>
      <c r="G58" s="1722" t="s">
        <v>486</v>
      </c>
      <c r="H58" s="1723"/>
      <c r="I58" s="1724"/>
      <c r="J58" s="681" t="s">
        <v>474</v>
      </c>
      <c r="K58" s="681" t="s">
        <v>487</v>
      </c>
      <c r="L58" s="1725" t="s">
        <v>488</v>
      </c>
      <c r="M58" s="1726"/>
      <c r="N58" s="1727"/>
      <c r="O58" s="1725" t="s">
        <v>489</v>
      </c>
      <c r="P58" s="1727"/>
      <c r="Q58" s="1725" t="s">
        <v>490</v>
      </c>
      <c r="R58" s="1726"/>
      <c r="S58" s="1727"/>
      <c r="T58" s="1725" t="s">
        <v>491</v>
      </c>
      <c r="U58" s="1726"/>
      <c r="V58" s="1727"/>
      <c r="W58" s="1725" t="s">
        <v>492</v>
      </c>
      <c r="X58" s="1726"/>
      <c r="Y58" s="1727"/>
      <c r="Z58" s="1728" t="s">
        <v>493</v>
      </c>
      <c r="AA58" s="1729"/>
      <c r="AB58" s="1728" t="s">
        <v>411</v>
      </c>
      <c r="AC58" s="1729"/>
      <c r="AD58" s="1728" t="s">
        <v>412</v>
      </c>
      <c r="AE58" s="1729"/>
      <c r="AF58" s="682" t="s">
        <v>494</v>
      </c>
      <c r="AG58" s="1733" t="s">
        <v>495</v>
      </c>
      <c r="AH58" s="1734"/>
      <c r="AI58" s="683" t="s">
        <v>515</v>
      </c>
      <c r="AJ58" s="1728" t="s">
        <v>493</v>
      </c>
      <c r="AK58" s="1729"/>
      <c r="AL58" s="1728" t="s">
        <v>411</v>
      </c>
      <c r="AM58" s="1729"/>
      <c r="AN58" s="1728" t="s">
        <v>412</v>
      </c>
      <c r="AO58" s="1729"/>
      <c r="AR58" s="698">
        <v>62</v>
      </c>
      <c r="AS58" s="677">
        <f>IF(OR($C$12=$AR58,$D$12=$AR58),Schweine_Werte!$C58*0.5,IF(OR($C$12&gt;$AR58,$D$12&lt;$AR58),0,Schweine_Werte!$C58))</f>
        <v>0</v>
      </c>
      <c r="AT58" s="667">
        <f>IF(OR($C$24=$AR58,$D$24=$AR58),Schweine_Werte!$C58*0.5,IF(OR($C$24&gt;$AR58,$D$24&lt;$AR58),0,Schweine_Werte!$C58))</f>
        <v>0</v>
      </c>
      <c r="AU58" s="677">
        <f>IF(OR($C$36=$AR58,$D$36=$AR58),Schweine_Werte!$C58*0.5,IF(OR($C$36&gt;$AR58,$D$36&lt;$AR58),0,Schweine_Werte!$C58))</f>
        <v>0</v>
      </c>
      <c r="AV58" s="677">
        <f>IF(OR($C$48=$AR58,$D$48=$AR58),Schweine_Werte!$C58*0.5,IF(OR($C$48&gt;$AR58,$D$48&lt;$AR58),0,Schweine_Werte!$C58))</f>
        <v>0</v>
      </c>
      <c r="AW58" s="677">
        <f>IF(OR($C$60=$AR58,$D$60=$AR58),Schweine_Werte!$C58*0.5,IF(OR($C$60&gt;$AR58,$D$60&lt;$AR58),0,Schweine_Werte!$C58))</f>
        <v>0</v>
      </c>
      <c r="AX58" s="677">
        <f>IF(OR($C$12=$AR58,$D$12=$AR58),Schweine_Werte!$E58*0.5,IF(OR($C$12&gt;$AR58,$D$12&lt;$AR58),0,Schweine_Werte!$E58))</f>
        <v>0</v>
      </c>
      <c r="AY58" s="667">
        <f>IF(OR($C$24=$AR58,$D$24=$AR58),Schweine_Werte!$E58*0.5,IF(OR($C$24&gt;$AR58,$D$24&lt;$AR58),0,Schweine_Werte!$E58))</f>
        <v>0</v>
      </c>
      <c r="AZ58" s="667">
        <f>IF(OR($C$36=$AR58,$D$36=$AR58),Schweine_Werte!$E58*0.5,IF(OR($C$36&gt;$AR58,$D$36&lt;$AR58),0,Schweine_Werte!$E58))</f>
        <v>0</v>
      </c>
      <c r="BA58" s="667">
        <f>IF(OR($C$48=$AR58,$D$48=$AR58),Schweine_Werte!$E58*0.5,IF(OR($C$48&gt;$AR58,$D$48&lt;$AR58),0,Schweine_Werte!$E58))</f>
        <v>0</v>
      </c>
      <c r="BB58" s="667">
        <f>IF(OR($C$60=$AR58,$D$60=$AR58),Schweine_Werte!$E58*0.5,IF(OR($C$60&gt;$AR58,$D$60&lt;$AR58),0,Schweine_Werte!$E58))</f>
        <v>0</v>
      </c>
      <c r="BC58" s="677">
        <f>IF(OR($C$12=$AR58,$D$12=$AR58),Schweine_Werte!$G58*0.5,IF(OR($C$12&gt;$AR58,$D$12&lt;$AR58),0,Schweine_Werte!$G58))</f>
        <v>0</v>
      </c>
      <c r="BD58" s="667">
        <f>IF(OR($C$24=$AR58,$D$24=$AR58),Schweine_Werte!$G58*0.5,IF(OR($C$24&gt;$AR58,$D$24&lt;$AR58),0,Schweine_Werte!$G58))</f>
        <v>0</v>
      </c>
      <c r="BE58" s="667">
        <f>IF(OR($C$36=$AR58,$D$36=$AR58),Schweine_Werte!$G58*0.5,IF(OR($C$36&gt;$AR58,$D$36&lt;$AR58),0,Schweine_Werte!$G58))</f>
        <v>0</v>
      </c>
      <c r="BF58" s="667">
        <f>IF(OR($C$48=$AR58,$D$48=$AR58),Schweine_Werte!$G58*0.5,IF(OR($C$48&gt;$AR58,$D$48&lt;$AR58),0,Schweine_Werte!$G58))</f>
        <v>0</v>
      </c>
      <c r="BG58" s="667">
        <f>IF(OR($C$60=$AR58,$D$60=$AR58),Schweine_Werte!$G58*0.5,IF(OR($C$60&gt;$AR58,$D$60&lt;$AR58),0,Schweine_Werte!$G58))</f>
        <v>0</v>
      </c>
      <c r="BH58" s="677">
        <f>IF(OR($C$12=$AR58,$D$12=$AR58),Schweine_Werte!$I58*0.5,IF(OR($C$12&gt;$AR58,$D$12&lt;$AR58),0,Schweine_Werte!$I58))</f>
        <v>0</v>
      </c>
      <c r="BI58" s="667">
        <f>IF(OR($C$24=$AR58,$D$24=$AR58),Schweine_Werte!$I58*0.5,IF(OR($C$24&gt;$AR58,$D$24&lt;$AR58),0,Schweine_Werte!$I58))</f>
        <v>0</v>
      </c>
      <c r="BJ58" s="667">
        <f>IF(OR($C$36=$AR58,$D$36=$AR58),Schweine_Werte!$I58*0.5,IF(OR($C$36&gt;$AR58,$D$36&lt;$AR58),0,Schweine_Werte!$I58))</f>
        <v>0</v>
      </c>
      <c r="BK58" s="667">
        <f>IF(OR($C$48=$AR58,$D$48=$AR58),Schweine_Werte!$I58*0.5,IF(OR($C$48&gt;$AR58,$D$48&lt;$AR58),0,Schweine_Werte!$I58))</f>
        <v>0</v>
      </c>
      <c r="BL58" s="667">
        <f>IF(OR($C$60=$AR58,$D$60=$AR58),Schweine_Werte!$I58*0.5,IF(OR($C$60&gt;$AR58,$D$60&lt;$AR58),0,Schweine_Werte!$I58))</f>
        <v>0</v>
      </c>
      <c r="BM58" s="677"/>
      <c r="BN58" s="667"/>
      <c r="BO58" s="667"/>
      <c r="BP58" s="667"/>
      <c r="BQ58" s="667"/>
      <c r="BR58" s="677">
        <f>IF(OR($C$74=$AR58,$D$74=$AR58),Schweine_Werte!$M58*0.5,IF(OR($C$74&gt;$AR58,$D$74&lt;$AR58),0,Schweine_Werte!$M58))</f>
        <v>0</v>
      </c>
      <c r="BS58" s="677">
        <f>IF(OR($C$83=$AR58,$D$83=$AR58),Schweine_Werte!$M58*0.5,IF(OR($C$83&gt;$AR58,$D$83&lt;$AR58),0,Schweine_Werte!$M58))</f>
        <v>0</v>
      </c>
      <c r="BT58" s="679">
        <f>IF(OR($C$92=$AR58,$D$92=$AR58),Schweine_Werte!$M58*0.5,IF(OR($C$92&gt;$AR58,$D$92&lt;$AR58),0,Schweine_Werte!$M58))</f>
        <v>0</v>
      </c>
      <c r="BU58" s="679">
        <f>IF(OR($C$101=$AR58,$D$101=$AR58),Schweine_Werte!$M58*0.5,IF(OR($C$101&gt;$AR58,$D$101&lt;$AR58),0,Schweine_Werte!$M58))</f>
        <v>0</v>
      </c>
      <c r="BV58" s="679">
        <f>IF(OR($C$110=$AR58,$D$110=$AR58),Schweine_Werte!$M58*0.5,IF(OR($C$110&gt;$AR58,$D$110&lt;$AR58),0,Schweine_Werte!$M58))</f>
        <v>0</v>
      </c>
      <c r="BW58" s="679">
        <f>IF(OR(8=$AR58,$E$127=$AR58),Schweine_Werte!$M58*0.5,IF(OR(8&gt;$AR58,$E$127&lt;$AR58),0,Schweine_Werte!$M58))</f>
        <v>1.1248275743163625</v>
      </c>
      <c r="BX58" s="679">
        <f>IF(OR(8=$AR58,$E$145=$AR58),Schweine_Werte!$M58*0.5,IF(OR(8&gt;$AR58,$E$145&lt;$AR58),0,Schweine_Werte!$M58))</f>
        <v>1.1248275743163625</v>
      </c>
      <c r="BY58" s="677">
        <f>IF(OR($C$74=$AR58,$D$74=$AR58),Schweine_Werte!$O58*0.5,IF(OR($C$74&gt;$AR58,$D$74&lt;$AR58),0,Schweine_Werte!$O58))</f>
        <v>0</v>
      </c>
      <c r="BZ58" s="677">
        <f>IF(OR($C$83=$AR58,$D$83=$AR58),Schweine_Werte!$O58*0.5,IF(OR($C$83&gt;$AR58,$D$83&lt;$AR58),0,Schweine_Werte!$O58))</f>
        <v>0</v>
      </c>
      <c r="CA58" s="679">
        <f>IF(OR($C$92=$AR58,$D$92=$AR58),Schweine_Werte!$O58*0.5,IF(OR($C$92&gt;$AR58,$D$92&lt;$AR58),0,Schweine_Werte!$O58))</f>
        <v>0</v>
      </c>
      <c r="CB58" s="679">
        <f>IF(OR($C$101=$AR58,$D$101=$AR58),Schweine_Werte!$O58*0.5,IF(OR($C$101&gt;$AR58,$D$101&lt;$AR58),0,Schweine_Werte!$O58))</f>
        <v>0</v>
      </c>
      <c r="CC58" s="679">
        <f>IF(OR($C$110=$AR58,$D$110=$AR58),Schweine_Werte!$O58*0.5,IF(OR($C$110&gt;$AR58,$D$110&lt;$AR58),0,Schweine_Werte!$O58))</f>
        <v>0</v>
      </c>
    </row>
    <row r="59" spans="1:81" ht="18.75" x14ac:dyDescent="0.2">
      <c r="B59" s="684" t="s">
        <v>497</v>
      </c>
      <c r="C59" s="685" t="s">
        <v>375</v>
      </c>
      <c r="D59" s="685" t="s">
        <v>498</v>
      </c>
      <c r="E59" s="685" t="s">
        <v>377</v>
      </c>
      <c r="F59" s="686" t="s">
        <v>363</v>
      </c>
      <c r="G59" s="687" t="s">
        <v>1</v>
      </c>
      <c r="H59" s="687" t="s">
        <v>499</v>
      </c>
      <c r="I59" s="687" t="s">
        <v>500</v>
      </c>
      <c r="J59" s="688" t="s">
        <v>501</v>
      </c>
      <c r="K59" s="688" t="s">
        <v>501</v>
      </c>
      <c r="L59" s="689" t="s">
        <v>365</v>
      </c>
      <c r="M59" s="689" t="s">
        <v>502</v>
      </c>
      <c r="N59" s="689" t="s">
        <v>367</v>
      </c>
      <c r="O59" s="690" t="s">
        <v>358</v>
      </c>
      <c r="P59" s="690" t="s">
        <v>359</v>
      </c>
      <c r="Q59" s="689" t="s">
        <v>365</v>
      </c>
      <c r="R59" s="689" t="s">
        <v>366</v>
      </c>
      <c r="S59" s="689" t="s">
        <v>367</v>
      </c>
      <c r="T59" s="689" t="s">
        <v>365</v>
      </c>
      <c r="U59" s="689" t="s">
        <v>366</v>
      </c>
      <c r="V59" s="689" t="s">
        <v>367</v>
      </c>
      <c r="W59" s="688" t="s">
        <v>503</v>
      </c>
      <c r="X59" s="688" t="s">
        <v>504</v>
      </c>
      <c r="Y59" s="688" t="s">
        <v>505</v>
      </c>
      <c r="Z59" s="691" t="s">
        <v>506</v>
      </c>
      <c r="AA59" s="691" t="s">
        <v>298</v>
      </c>
      <c r="AB59" s="691" t="s">
        <v>506</v>
      </c>
      <c r="AC59" s="691" t="s">
        <v>298</v>
      </c>
      <c r="AD59" s="691" t="s">
        <v>506</v>
      </c>
      <c r="AE59" s="691" t="s">
        <v>298</v>
      </c>
      <c r="AF59" s="691" t="s">
        <v>507</v>
      </c>
      <c r="AG59" s="692" t="s">
        <v>508</v>
      </c>
      <c r="AH59" s="691" t="s">
        <v>17</v>
      </c>
      <c r="AI59" s="691"/>
      <c r="AJ59" s="691" t="s">
        <v>509</v>
      </c>
      <c r="AK59" s="691" t="s">
        <v>510</v>
      </c>
      <c r="AL59" s="691" t="s">
        <v>511</v>
      </c>
      <c r="AM59" s="691" t="s">
        <v>512</v>
      </c>
      <c r="AN59" s="691" t="s">
        <v>511</v>
      </c>
      <c r="AO59" s="691" t="s">
        <v>513</v>
      </c>
      <c r="AR59" s="698">
        <v>63</v>
      </c>
      <c r="AS59" s="677">
        <f>IF(OR($C$12=$AR59,$D$12=$AR59),Schweine_Werte!$C59*0.5,IF(OR($C$12&gt;$AR59,$D$12&lt;$AR59),0,Schweine_Werte!$C59))</f>
        <v>0</v>
      </c>
      <c r="AT59" s="667">
        <f>IF(OR($C$24=$AR59,$D$24=$AR59),Schweine_Werte!$C59*0.5,IF(OR($C$24&gt;$AR59,$D$24&lt;$AR59),0,Schweine_Werte!$C59))</f>
        <v>0</v>
      </c>
      <c r="AU59" s="677">
        <f>IF(OR($C$36=$AR59,$D$36=$AR59),Schweine_Werte!$C59*0.5,IF(OR($C$36&gt;$AR59,$D$36&lt;$AR59),0,Schweine_Werte!$C59))</f>
        <v>0</v>
      </c>
      <c r="AV59" s="677">
        <f>IF(OR($C$48=$AR59,$D$48=$AR59),Schweine_Werte!$C59*0.5,IF(OR($C$48&gt;$AR59,$D$48&lt;$AR59),0,Schweine_Werte!$C59))</f>
        <v>0</v>
      </c>
      <c r="AW59" s="677">
        <f>IF(OR($C$60=$AR59,$D$60=$AR59),Schweine_Werte!$C59*0.5,IF(OR($C$60&gt;$AR59,$D$60&lt;$AR59),0,Schweine_Werte!$C59))</f>
        <v>0</v>
      </c>
      <c r="AX59" s="677">
        <f>IF(OR($C$12=$AR59,$D$12=$AR59),Schweine_Werte!$E59*0.5,IF(OR($C$12&gt;$AR59,$D$12&lt;$AR59),0,Schweine_Werte!$E59))</f>
        <v>0</v>
      </c>
      <c r="AY59" s="667">
        <f>IF(OR($C$24=$AR59,$D$24=$AR59),Schweine_Werte!$E59*0.5,IF(OR($C$24&gt;$AR59,$D$24&lt;$AR59),0,Schweine_Werte!$E59))</f>
        <v>0</v>
      </c>
      <c r="AZ59" s="667">
        <f>IF(OR($C$36=$AR59,$D$36=$AR59),Schweine_Werte!$E59*0.5,IF(OR($C$36&gt;$AR59,$D$36&lt;$AR59),0,Schweine_Werte!$E59))</f>
        <v>0</v>
      </c>
      <c r="BA59" s="667">
        <f>IF(OR($C$48=$AR59,$D$48=$AR59),Schweine_Werte!$E59*0.5,IF(OR($C$48&gt;$AR59,$D$48&lt;$AR59),0,Schweine_Werte!$E59))</f>
        <v>0</v>
      </c>
      <c r="BB59" s="667">
        <f>IF(OR($C$60=$AR59,$D$60=$AR59),Schweine_Werte!$E59*0.5,IF(OR($C$60&gt;$AR59,$D$60&lt;$AR59),0,Schweine_Werte!$E59))</f>
        <v>0</v>
      </c>
      <c r="BC59" s="677">
        <f>IF(OR($C$12=$AR59,$D$12=$AR59),Schweine_Werte!$G59*0.5,IF(OR($C$12&gt;$AR59,$D$12&lt;$AR59),0,Schweine_Werte!$G59))</f>
        <v>0</v>
      </c>
      <c r="BD59" s="667">
        <f>IF(OR($C$24=$AR59,$D$24=$AR59),Schweine_Werte!$G59*0.5,IF(OR($C$24&gt;$AR59,$D$24&lt;$AR59),0,Schweine_Werte!$G59))</f>
        <v>0</v>
      </c>
      <c r="BE59" s="667">
        <f>IF(OR($C$36=$AR59,$D$36=$AR59),Schweine_Werte!$G59*0.5,IF(OR($C$36&gt;$AR59,$D$36&lt;$AR59),0,Schweine_Werte!$G59))</f>
        <v>0</v>
      </c>
      <c r="BF59" s="667">
        <f>IF(OR($C$48=$AR59,$D$48=$AR59),Schweine_Werte!$G59*0.5,IF(OR($C$48&gt;$AR59,$D$48&lt;$AR59),0,Schweine_Werte!$G59))</f>
        <v>0</v>
      </c>
      <c r="BG59" s="667">
        <f>IF(OR($C$60=$AR59,$D$60=$AR59),Schweine_Werte!$G59*0.5,IF(OR($C$60&gt;$AR59,$D$60&lt;$AR59),0,Schweine_Werte!$G59))</f>
        <v>0</v>
      </c>
      <c r="BH59" s="677">
        <f>IF(OR($C$12=$AR59,$D$12=$AR59),Schweine_Werte!$I59*0.5,IF(OR($C$12&gt;$AR59,$D$12&lt;$AR59),0,Schweine_Werte!$I59))</f>
        <v>0</v>
      </c>
      <c r="BI59" s="667">
        <f>IF(OR($C$24=$AR59,$D$24=$AR59),Schweine_Werte!$I59*0.5,IF(OR($C$24&gt;$AR59,$D$24&lt;$AR59),0,Schweine_Werte!$I59))</f>
        <v>0</v>
      </c>
      <c r="BJ59" s="667">
        <f>IF(OR($C$36=$AR59,$D$36=$AR59),Schweine_Werte!$I59*0.5,IF(OR($C$36&gt;$AR59,$D$36&lt;$AR59),0,Schweine_Werte!$I59))</f>
        <v>0</v>
      </c>
      <c r="BK59" s="667">
        <f>IF(OR($C$48=$AR59,$D$48=$AR59),Schweine_Werte!$I59*0.5,IF(OR($C$48&gt;$AR59,$D$48&lt;$AR59),0,Schweine_Werte!$I59))</f>
        <v>0</v>
      </c>
      <c r="BL59" s="667">
        <f>IF(OR($C$60=$AR59,$D$60=$AR59),Schweine_Werte!$I59*0.5,IF(OR($C$60&gt;$AR59,$D$60&lt;$AR59),0,Schweine_Werte!$I59))</f>
        <v>0</v>
      </c>
      <c r="BM59" s="677"/>
      <c r="BN59" s="667"/>
      <c r="BO59" s="667"/>
      <c r="BP59" s="667"/>
      <c r="BQ59" s="667"/>
      <c r="BR59" s="677">
        <f>IF(OR($C$74=$AR59,$D$74=$AR59),Schweine_Werte!$M59*0.5,IF(OR($C$74&gt;$AR59,$D$74&lt;$AR59),0,Schweine_Werte!$M59))</f>
        <v>0</v>
      </c>
      <c r="BS59" s="677">
        <f>IF(OR($C$83=$AR59,$D$83=$AR59),Schweine_Werte!$M59*0.5,IF(OR($C$83&gt;$AR59,$D$83&lt;$AR59),0,Schweine_Werte!$M59))</f>
        <v>0</v>
      </c>
      <c r="BT59" s="679">
        <f>IF(OR($C$92=$AR59,$D$92=$AR59),Schweine_Werte!$M59*0.5,IF(OR($C$92&gt;$AR59,$D$92&lt;$AR59),0,Schweine_Werte!$M59))</f>
        <v>0</v>
      </c>
      <c r="BU59" s="679">
        <f>IF(OR($C$101=$AR59,$D$101=$AR59),Schweine_Werte!$M59*0.5,IF(OR($C$101&gt;$AR59,$D$101&lt;$AR59),0,Schweine_Werte!$M59))</f>
        <v>0</v>
      </c>
      <c r="BV59" s="679">
        <f>IF(OR($C$110=$AR59,$D$110=$AR59),Schweine_Werte!$M59*0.5,IF(OR($C$110&gt;$AR59,$D$110&lt;$AR59),0,Schweine_Werte!$M59))</f>
        <v>0</v>
      </c>
      <c r="BW59" s="679">
        <f>IF(OR(8=$AR59,$E$127=$AR59),Schweine_Werte!$M59*0.5,IF(OR(8&gt;$AR59,$E$127&lt;$AR59),0,Schweine_Werte!$M59))</f>
        <v>1.1210940768302988</v>
      </c>
      <c r="BX59" s="679">
        <f>IF(OR(8=$AR59,$E$145=$AR59),Schweine_Werte!$M59*0.5,IF(OR(8&gt;$AR59,$E$145&lt;$AR59),0,Schweine_Werte!$M59))</f>
        <v>1.1210940768302988</v>
      </c>
      <c r="BY59" s="677">
        <f>IF(OR($C$74=$AR59,$D$74=$AR59),Schweine_Werte!$O59*0.5,IF(OR($C$74&gt;$AR59,$D$74&lt;$AR59),0,Schweine_Werte!$O59))</f>
        <v>0</v>
      </c>
      <c r="BZ59" s="677">
        <f>IF(OR($C$83=$AR59,$D$83=$AR59),Schweine_Werte!$O59*0.5,IF(OR($C$83&gt;$AR59,$D$83&lt;$AR59),0,Schweine_Werte!$O59))</f>
        <v>0</v>
      </c>
      <c r="CA59" s="679">
        <f>IF(OR($C$92=$AR59,$D$92=$AR59),Schweine_Werte!$O59*0.5,IF(OR($C$92&gt;$AR59,$D$92&lt;$AR59),0,Schweine_Werte!$O59))</f>
        <v>0</v>
      </c>
      <c r="CB59" s="679">
        <f>IF(OR($C$101=$AR59,$D$101=$AR59),Schweine_Werte!$O59*0.5,IF(OR($C$101&gt;$AR59,$D$101&lt;$AR59),0,Schweine_Werte!$O59))</f>
        <v>0</v>
      </c>
      <c r="CC59" s="679">
        <f>IF(OR($C$110=$AR59,$D$110=$AR59),Schweine_Werte!$O59*0.5,IF(OR($C$110&gt;$AR59,$D$110&lt;$AR59),0,Schweine_Werte!$O59))</f>
        <v>0</v>
      </c>
    </row>
    <row r="60" spans="1:81" ht="15.75" x14ac:dyDescent="0.2">
      <c r="A60" s="520" t="s">
        <v>460</v>
      </c>
      <c r="B60" s="693" t="str">
        <f>IF('Abweichende Werte'!W9=1,A7,"")</f>
        <v/>
      </c>
      <c r="C60" s="694" t="str">
        <f>IF('Abweichende Werte'!W9=1,'Abweichende Werte'!J9,"")</f>
        <v/>
      </c>
      <c r="D60" s="694" t="str">
        <f>IF('Abweichende Werte'!W9=1,'Abweichende Werte'!M9,"")</f>
        <v/>
      </c>
      <c r="E60" s="506" t="str">
        <f>IF('Abweichende Werte'!W9=1,'Abweichende Werte'!P9,"")</f>
        <v/>
      </c>
      <c r="F60" s="695" t="e">
        <f>IF($E60&lt;=$E53,F53,IF(AND($E60&gt;$E53,$E60&lt;=$E54),F53+(F54-F53)/($E54-$E53)*($E60-$E53),IF(AND($E60&gt;$E54,$E60&lt;=$E55),F54+(F55-F54)/($E55-$E54)*($E60-$E54),IF(AND($E60&gt;$E55,$E60&lt;=$E56),F55+(F56-F55)/($E56-$E55)*($E60-$E55),IF($E60&gt;$E56,F56)))))</f>
        <v>#VALUE!</v>
      </c>
      <c r="G60" s="695" t="e">
        <f t="shared" ref="G60:N60" si="33">IF($E60&lt;=$E53,G53,IF(AND($E60&gt;$E53,$E60&lt;=$E54),G53+(G54-G53)/($E54-$E53)*($E60-$E53),IF(AND($E60&gt;$E54,$E60&lt;=$E55),G54+(G55-G54)/($E55-$E54)*($E60-$E54),IF(AND($E60&gt;$E55,$E60&lt;=$E56),G55+(G56-G55)/($E56-$E55)*($E60-$E55),IF($E60&gt;$E56,G56)))))</f>
        <v>#VALUE!</v>
      </c>
      <c r="H60" s="695" t="e">
        <f t="shared" si="33"/>
        <v>#VALUE!</v>
      </c>
      <c r="I60" s="695" t="e">
        <f t="shared" si="33"/>
        <v>#VALUE!</v>
      </c>
      <c r="J60" s="695" t="e">
        <f t="shared" si="33"/>
        <v>#VALUE!</v>
      </c>
      <c r="K60" s="695" t="e">
        <f t="shared" si="33"/>
        <v>#VALUE!</v>
      </c>
      <c r="L60" s="695" t="e">
        <f t="shared" si="33"/>
        <v>#VALUE!</v>
      </c>
      <c r="M60" s="695" t="e">
        <f t="shared" si="33"/>
        <v>#VALUE!</v>
      </c>
      <c r="N60" s="695" t="e">
        <f t="shared" si="33"/>
        <v>#VALUE!</v>
      </c>
      <c r="O60" s="696">
        <v>5.5</v>
      </c>
      <c r="P60" s="696">
        <v>1.8</v>
      </c>
      <c r="Q60" s="695" t="e">
        <f t="shared" ref="Q60:Z60" si="34">IF($E60&lt;=$E53,Q53,IF(AND($E60&gt;$E53,$E60&lt;=$E54),Q53+(Q54-Q53)/($E54-$E53)*($E60-$E53),IF(AND($E60&gt;$E54,$E60&lt;=$E55),Q54+(Q55-Q54)/($E55-$E54)*($E60-$E54),IF(AND($E60&gt;$E55,$E60&lt;=$E56),Q55+(Q56-Q55)/($E56-$E55)*($E60-$E55),IF($E60&gt;$E56,Q56)))))</f>
        <v>#VALUE!</v>
      </c>
      <c r="R60" s="695" t="e">
        <f t="shared" si="34"/>
        <v>#VALUE!</v>
      </c>
      <c r="S60" s="695" t="e">
        <f t="shared" si="34"/>
        <v>#VALUE!</v>
      </c>
      <c r="T60" s="695" t="e">
        <f t="shared" si="34"/>
        <v>#VALUE!</v>
      </c>
      <c r="U60" s="695" t="e">
        <f t="shared" si="34"/>
        <v>#VALUE!</v>
      </c>
      <c r="V60" s="695" t="e">
        <f t="shared" si="34"/>
        <v>#VALUE!</v>
      </c>
      <c r="W60" s="695" t="e">
        <f t="shared" si="34"/>
        <v>#VALUE!</v>
      </c>
      <c r="X60" s="695" t="e">
        <f t="shared" si="34"/>
        <v>#VALUE!</v>
      </c>
      <c r="Y60" s="695" t="e">
        <f t="shared" si="34"/>
        <v>#VALUE!</v>
      </c>
      <c r="Z60" s="695" t="e">
        <f t="shared" si="34"/>
        <v>#VALUE!</v>
      </c>
      <c r="AA60" s="697" t="e">
        <f>+Z60*6.25</f>
        <v>#VALUE!</v>
      </c>
      <c r="AB60" s="695" t="e">
        <f t="shared" ref="AB60" si="35">IF($E60&lt;=$E53,AB53,IF(AND($E60&gt;$E53,$E60&lt;=$E54),AB53+(AB54-AB53)/($E54-$E53)*($E60-$E53),IF(AND($E60&gt;$E54,$E60&lt;=$E55),AB54+(AB55-AB54)/($E55-$E54)*($E60-$E54),IF(AND($E60&gt;$E55,$E60&lt;=$E56),AB55+(AB56-AB55)/($E56-$E55)*($E60-$E55),IF($E60&gt;$E56,AB56)))))</f>
        <v>#VALUE!</v>
      </c>
      <c r="AC60" s="697" t="e">
        <f>+AB60*6.25</f>
        <v>#VALUE!</v>
      </c>
      <c r="AD60" s="695" t="e">
        <f t="shared" ref="AD60" si="36">IF($E60&lt;=$E53,AD53,IF(AND($E60&gt;$E53,$E60&lt;=$E54),AD53+(AD54-AD53)/($E54-$E53)*($E60-$E53),IF(AND($E60&gt;$E54,$E60&lt;=$E55),AD54+(AD55-AD54)/($E55-$E54)*($E60-$E54),IF(AND($E60&gt;$E55,$E60&lt;=$E56),AD55+(AD56-AD55)/($E56-$E55)*($E60-$E55),IF($E60&gt;$E56,AD56)))))</f>
        <v>#VALUE!</v>
      </c>
      <c r="AE60" s="697" t="e">
        <f>+AD60*6.25</f>
        <v>#VALUE!</v>
      </c>
      <c r="AF60" s="697" t="e">
        <f>365/((D60-C60)/E60*1000)</f>
        <v>#VALUE!</v>
      </c>
      <c r="AG60" s="695" t="e">
        <f>IF($E60&lt;=$E53,AG53,IF(AND($E60&gt;$E53,$E60&lt;=$E54),AG53+(AG54-AG53)/($E54-$E53)*($E60-$E53),IF(AND($E60&gt;$E54,$E60&lt;=$E55),AG54+(AG55-AG54)/($E55-$E54)*($E60-$E54),IF(AND($E60&gt;$E55,$E60&lt;=$E56),AG55+(AG56-AG55)/($E56-$E55)*($E60-$E55),IF($E60&gt;$E56,AG56)))))</f>
        <v>#VALUE!</v>
      </c>
      <c r="AH60" s="697" t="e">
        <f>+AG60/AF60</f>
        <v>#VALUE!</v>
      </c>
      <c r="AI60" s="697" t="e">
        <f>+CONCATENATE(ROUND(AH60/(D60-C60),1)," : 1")</f>
        <v>#VALUE!</v>
      </c>
      <c r="AJ60" s="695" t="e">
        <f t="shared" ref="AJ60" si="37">IF($E60&lt;=$E53,AJ53,IF(AND($E60&gt;$E53,$E60&lt;=$E54),AJ53+(AJ54-AJ53)/($E54-$E53)*($E60-$E53),IF(AND($E60&gt;$E54,$E60&lt;=$E55),AJ54+(AJ55-AJ54)/($E55-$E54)*($E60-$E54),IF(AND($E60&gt;$E55,$E60&lt;=$E56),AJ55+(AJ56-AJ55)/($E56-$E55)*($E60-$E55),IF($E60&gt;$E56,AJ56)))))</f>
        <v>#VALUE!</v>
      </c>
      <c r="AK60" s="697" t="e">
        <f>+AJ60/2.291</f>
        <v>#VALUE!</v>
      </c>
      <c r="AL60" s="695" t="e">
        <f t="shared" ref="AL60" si="38">IF($E60&lt;=$E53,AL53,IF(AND($E60&gt;$E53,$E60&lt;=$E54),AL53+(AL54-AL53)/($E54-$E53)*($E60-$E53),IF(AND($E60&gt;$E54,$E60&lt;=$E55),AL54+(AL55-AL54)/($E55-$E54)*($E60-$E54),IF(AND($E60&gt;$E55,$E60&lt;=$E56),AL55+(AL56-AL55)/($E56-$E55)*($E60-$E55),IF($E60&gt;$E56,AL56)))))</f>
        <v>#VALUE!</v>
      </c>
      <c r="AM60" s="697" t="e">
        <f>+AL60/2.291</f>
        <v>#VALUE!</v>
      </c>
      <c r="AN60" s="695" t="e">
        <f t="shared" ref="AN60" si="39">IF($E60&lt;=$E53,AN53,IF(AND($E60&gt;$E53,$E60&lt;=$E54),AN53+(AN54-AN53)/($E54-$E53)*($E60-$E53),IF(AND($E60&gt;$E54,$E60&lt;=$E55),AN54+(AN55-AN54)/($E55-$E54)*($E60-$E54),IF(AND($E60&gt;$E55,$E60&lt;=$E56),AN55+(AN56-AN55)/($E56-$E55)*($E60-$E55),IF($E60&gt;$E56,AN56)))))</f>
        <v>#VALUE!</v>
      </c>
      <c r="AO60" s="697" t="e">
        <f>+AN60/2.291</f>
        <v>#VALUE!</v>
      </c>
      <c r="AR60" s="698">
        <v>64</v>
      </c>
      <c r="AS60" s="677">
        <f>IF(OR($C$12=$AR60,$D$12=$AR60),Schweine_Werte!$C60*0.5,IF(OR($C$12&gt;$AR60,$D$12&lt;$AR60),0,Schweine_Werte!$C60))</f>
        <v>0</v>
      </c>
      <c r="AT60" s="667">
        <f>IF(OR($C$24=$AR60,$D$24=$AR60),Schweine_Werte!$C60*0.5,IF(OR($C$24&gt;$AR60,$D$24&lt;$AR60),0,Schweine_Werte!$C60))</f>
        <v>0</v>
      </c>
      <c r="AU60" s="677">
        <f>IF(OR($C$36=$AR60,$D$36=$AR60),Schweine_Werte!$C60*0.5,IF(OR($C$36&gt;$AR60,$D$36&lt;$AR60),0,Schweine_Werte!$C60))</f>
        <v>0</v>
      </c>
      <c r="AV60" s="677">
        <f>IF(OR($C$48=$AR60,$D$48=$AR60),Schweine_Werte!$C60*0.5,IF(OR($C$48&gt;$AR60,$D$48&lt;$AR60),0,Schweine_Werte!$C60))</f>
        <v>0</v>
      </c>
      <c r="AW60" s="677">
        <f>IF(OR($C$60=$AR60,$D$60=$AR60),Schweine_Werte!$C60*0.5,IF(OR($C$60&gt;$AR60,$D$60&lt;$AR60),0,Schweine_Werte!$C60))</f>
        <v>0</v>
      </c>
      <c r="AX60" s="677">
        <f>IF(OR($C$12=$AR60,$D$12=$AR60),Schweine_Werte!$E60*0.5,IF(OR($C$12&gt;$AR60,$D$12&lt;$AR60),0,Schweine_Werte!$E60))</f>
        <v>0</v>
      </c>
      <c r="AY60" s="667">
        <f>IF(OR($C$24=$AR60,$D$24=$AR60),Schweine_Werte!$E60*0.5,IF(OR($C$24&gt;$AR60,$D$24&lt;$AR60),0,Schweine_Werte!$E60))</f>
        <v>0</v>
      </c>
      <c r="AZ60" s="667">
        <f>IF(OR($C$36=$AR60,$D$36=$AR60),Schweine_Werte!$E60*0.5,IF(OR($C$36&gt;$AR60,$D$36&lt;$AR60),0,Schweine_Werte!$E60))</f>
        <v>0</v>
      </c>
      <c r="BA60" s="667">
        <f>IF(OR($C$48=$AR60,$D$48=$AR60),Schweine_Werte!$E60*0.5,IF(OR($C$48&gt;$AR60,$D$48&lt;$AR60),0,Schweine_Werte!$E60))</f>
        <v>0</v>
      </c>
      <c r="BB60" s="667">
        <f>IF(OR($C$60=$AR60,$D$60=$AR60),Schweine_Werte!$E60*0.5,IF(OR($C$60&gt;$AR60,$D$60&lt;$AR60),0,Schweine_Werte!$E60))</f>
        <v>0</v>
      </c>
      <c r="BC60" s="677">
        <f>IF(OR($C$12=$AR60,$D$12=$AR60),Schweine_Werte!$G60*0.5,IF(OR($C$12&gt;$AR60,$D$12&lt;$AR60),0,Schweine_Werte!$G60))</f>
        <v>0</v>
      </c>
      <c r="BD60" s="667">
        <f>IF(OR($C$24=$AR60,$D$24=$AR60),Schweine_Werte!$G60*0.5,IF(OR($C$24&gt;$AR60,$D$24&lt;$AR60),0,Schweine_Werte!$G60))</f>
        <v>0</v>
      </c>
      <c r="BE60" s="667">
        <f>IF(OR($C$36=$AR60,$D$36=$AR60),Schweine_Werte!$G60*0.5,IF(OR($C$36&gt;$AR60,$D$36&lt;$AR60),0,Schweine_Werte!$G60))</f>
        <v>0</v>
      </c>
      <c r="BF60" s="667">
        <f>IF(OR($C$48=$AR60,$D$48=$AR60),Schweine_Werte!$G60*0.5,IF(OR($C$48&gt;$AR60,$D$48&lt;$AR60),0,Schweine_Werte!$G60))</f>
        <v>0</v>
      </c>
      <c r="BG60" s="667">
        <f>IF(OR($C$60=$AR60,$D$60=$AR60),Schweine_Werte!$G60*0.5,IF(OR($C$60&gt;$AR60,$D$60&lt;$AR60),0,Schweine_Werte!$G60))</f>
        <v>0</v>
      </c>
      <c r="BH60" s="677">
        <f>IF(OR($C$12=$AR60,$D$12=$AR60),Schweine_Werte!$I60*0.5,IF(OR($C$12&gt;$AR60,$D$12&lt;$AR60),0,Schweine_Werte!$I60))</f>
        <v>0</v>
      </c>
      <c r="BI60" s="667">
        <f>IF(OR($C$24=$AR60,$D$24=$AR60),Schweine_Werte!$I60*0.5,IF(OR($C$24&gt;$AR60,$D$24&lt;$AR60),0,Schweine_Werte!$I60))</f>
        <v>0</v>
      </c>
      <c r="BJ60" s="667">
        <f>IF(OR($C$36=$AR60,$D$36=$AR60),Schweine_Werte!$I60*0.5,IF(OR($C$36&gt;$AR60,$D$36&lt;$AR60),0,Schweine_Werte!$I60))</f>
        <v>0</v>
      </c>
      <c r="BK60" s="667">
        <f>IF(OR($C$48=$AR60,$D$48=$AR60),Schweine_Werte!$I60*0.5,IF(OR($C$48&gt;$AR60,$D$48&lt;$AR60),0,Schweine_Werte!$I60))</f>
        <v>0</v>
      </c>
      <c r="BL60" s="667">
        <f>IF(OR($C$60=$AR60,$D$60=$AR60),Schweine_Werte!$I60*0.5,IF(OR($C$60&gt;$AR60,$D$60&lt;$AR60),0,Schweine_Werte!$I60))</f>
        <v>0</v>
      </c>
      <c r="BM60" s="677"/>
      <c r="BN60" s="667"/>
      <c r="BO60" s="667"/>
      <c r="BP60" s="667"/>
      <c r="BQ60" s="667"/>
      <c r="BR60" s="677">
        <f>IF(OR($C$74=$AR60,$D$74=$AR60),Schweine_Werte!$M60*0.5,IF(OR($C$74&gt;$AR60,$D$74&lt;$AR60),0,Schweine_Werte!$M60))</f>
        <v>0</v>
      </c>
      <c r="BS60" s="677">
        <f>IF(OR($C$83=$AR60,$D$83=$AR60),Schweine_Werte!$M60*0.5,IF(OR($C$83&gt;$AR60,$D$83&lt;$AR60),0,Schweine_Werte!$M60))</f>
        <v>0</v>
      </c>
      <c r="BT60" s="679">
        <f>IF(OR($C$92=$AR60,$D$92=$AR60),Schweine_Werte!$M60*0.5,IF(OR($C$92&gt;$AR60,$D$92&lt;$AR60),0,Schweine_Werte!$M60))</f>
        <v>0</v>
      </c>
      <c r="BU60" s="679">
        <f>IF(OR($C$101=$AR60,$D$101=$AR60),Schweine_Werte!$M60*0.5,IF(OR($C$101&gt;$AR60,$D$101&lt;$AR60),0,Schweine_Werte!$M60))</f>
        <v>0</v>
      </c>
      <c r="BV60" s="679">
        <f>IF(OR($C$110=$AR60,$D$110=$AR60),Schweine_Werte!$M60*0.5,IF(OR($C$110&gt;$AR60,$D$110&lt;$AR60),0,Schweine_Werte!$M60))</f>
        <v>0</v>
      </c>
      <c r="BW60" s="679">
        <f>IF(OR(8=$AR60,$E$127=$AR60),Schweine_Werte!$M60*0.5,IF(OR(8&gt;$AR60,$E$127&lt;$AR60),0,Schweine_Werte!$M60))</f>
        <v>1.1177555614589696</v>
      </c>
      <c r="BX60" s="679">
        <f>IF(OR(8=$AR60,$E$145=$AR60),Schweine_Werte!$M60*0.5,IF(OR(8&gt;$AR60,$E$145&lt;$AR60),0,Schweine_Werte!$M60))</f>
        <v>1.1177555614589696</v>
      </c>
      <c r="BY60" s="677">
        <f>IF(OR($C$74=$AR60,$D$74=$AR60),Schweine_Werte!$O60*0.5,IF(OR($C$74&gt;$AR60,$D$74&lt;$AR60),0,Schweine_Werte!$O60))</f>
        <v>0</v>
      </c>
      <c r="BZ60" s="677">
        <f>IF(OR($C$83=$AR60,$D$83=$AR60),Schweine_Werte!$O60*0.5,IF(OR($C$83&gt;$AR60,$D$83&lt;$AR60),0,Schweine_Werte!$O60))</f>
        <v>0</v>
      </c>
      <c r="CA60" s="679">
        <f>IF(OR($C$92=$AR60,$D$92=$AR60),Schweine_Werte!$O60*0.5,IF(OR($C$92&gt;$AR60,$D$92&lt;$AR60),0,Schweine_Werte!$O60))</f>
        <v>0</v>
      </c>
      <c r="CB60" s="679">
        <f>IF(OR($C$101=$AR60,$D$101=$AR60),Schweine_Werte!$O60*0.5,IF(OR($C$101&gt;$AR60,$D$101&lt;$AR60),0,Schweine_Werte!$O60))</f>
        <v>0</v>
      </c>
      <c r="CC60" s="679">
        <f>IF(OR($C$110=$AR60,$D$110=$AR60),Schweine_Werte!$O60*0.5,IF(OR($C$110&gt;$AR60,$D$110&lt;$AR60),0,Schweine_Werte!$O60))</f>
        <v>0</v>
      </c>
    </row>
    <row r="61" spans="1:81" x14ac:dyDescent="0.2">
      <c r="AR61" s="698">
        <v>65</v>
      </c>
      <c r="AS61" s="677">
        <f>IF(OR($C$12=$AR61,$D$12=$AR61),Schweine_Werte!$C61*0.5,IF(OR($C$12&gt;$AR61,$D$12&lt;$AR61),0,Schweine_Werte!$C61))</f>
        <v>0</v>
      </c>
      <c r="AT61" s="667">
        <f>IF(OR($C$24=$AR61,$D$24=$AR61),Schweine_Werte!$C61*0.5,IF(OR($C$24&gt;$AR61,$D$24&lt;$AR61),0,Schweine_Werte!$C61))</f>
        <v>0</v>
      </c>
      <c r="AU61" s="677">
        <f>IF(OR($C$36=$AR61,$D$36=$AR61),Schweine_Werte!$C61*0.5,IF(OR($C$36&gt;$AR61,$D$36&lt;$AR61),0,Schweine_Werte!$C61))</f>
        <v>0</v>
      </c>
      <c r="AV61" s="677">
        <f>IF(OR($C$48=$AR61,$D$48=$AR61),Schweine_Werte!$C61*0.5,IF(OR($C$48&gt;$AR61,$D$48&lt;$AR61),0,Schweine_Werte!$C61))</f>
        <v>0</v>
      </c>
      <c r="AW61" s="677">
        <f>IF(OR($C$60=$AR61,$D$60=$AR61),Schweine_Werte!$C61*0.5,IF(OR($C$60&gt;$AR61,$D$60&lt;$AR61),0,Schweine_Werte!$C61))</f>
        <v>0</v>
      </c>
      <c r="AX61" s="677">
        <f>IF(OR($C$12=$AR61,$D$12=$AR61),Schweine_Werte!$E61*0.5,IF(OR($C$12&gt;$AR61,$D$12&lt;$AR61),0,Schweine_Werte!$E61))</f>
        <v>0</v>
      </c>
      <c r="AY61" s="667">
        <f>IF(OR($C$24=$AR61,$D$24=$AR61),Schweine_Werte!$E61*0.5,IF(OR($C$24&gt;$AR61,$D$24&lt;$AR61),0,Schweine_Werte!$E61))</f>
        <v>0</v>
      </c>
      <c r="AZ61" s="667">
        <f>IF(OR($C$36=$AR61,$D$36=$AR61),Schweine_Werte!$E61*0.5,IF(OR($C$36&gt;$AR61,$D$36&lt;$AR61),0,Schweine_Werte!$E61))</f>
        <v>0</v>
      </c>
      <c r="BA61" s="667">
        <f>IF(OR($C$48=$AR61,$D$48=$AR61),Schweine_Werte!$E61*0.5,IF(OR($C$48&gt;$AR61,$D$48&lt;$AR61),0,Schweine_Werte!$E61))</f>
        <v>0</v>
      </c>
      <c r="BB61" s="667">
        <f>IF(OR($C$60=$AR61,$D$60=$AR61),Schweine_Werte!$E61*0.5,IF(OR($C$60&gt;$AR61,$D$60&lt;$AR61),0,Schweine_Werte!$E61))</f>
        <v>0</v>
      </c>
      <c r="BC61" s="677">
        <f>IF(OR($C$12=$AR61,$D$12=$AR61),Schweine_Werte!$G61*0.5,IF(OR($C$12&gt;$AR61,$D$12&lt;$AR61),0,Schweine_Werte!$G61))</f>
        <v>0</v>
      </c>
      <c r="BD61" s="667">
        <f>IF(OR($C$24=$AR61,$D$24=$AR61),Schweine_Werte!$G61*0.5,IF(OR($C$24&gt;$AR61,$D$24&lt;$AR61),0,Schweine_Werte!$G61))</f>
        <v>0</v>
      </c>
      <c r="BE61" s="667">
        <f>IF(OR($C$36=$AR61,$D$36=$AR61),Schweine_Werte!$G61*0.5,IF(OR($C$36&gt;$AR61,$D$36&lt;$AR61),0,Schweine_Werte!$G61))</f>
        <v>0</v>
      </c>
      <c r="BF61" s="667">
        <f>IF(OR($C$48=$AR61,$D$48=$AR61),Schweine_Werte!$G61*0.5,IF(OR($C$48&gt;$AR61,$D$48&lt;$AR61),0,Schweine_Werte!$G61))</f>
        <v>0</v>
      </c>
      <c r="BG61" s="667">
        <f>IF(OR($C$60=$AR61,$D$60=$AR61),Schweine_Werte!$G61*0.5,IF(OR($C$60&gt;$AR61,$D$60&lt;$AR61),0,Schweine_Werte!$G61))</f>
        <v>0</v>
      </c>
      <c r="BH61" s="677">
        <f>IF(OR($C$12=$AR61,$D$12=$AR61),Schweine_Werte!$I61*0.5,IF(OR($C$12&gt;$AR61,$D$12&lt;$AR61),0,Schweine_Werte!$I61))</f>
        <v>0</v>
      </c>
      <c r="BI61" s="667">
        <f>IF(OR($C$24=$AR61,$D$24=$AR61),Schweine_Werte!$I61*0.5,IF(OR($C$24&gt;$AR61,$D$24&lt;$AR61),0,Schweine_Werte!$I61))</f>
        <v>0</v>
      </c>
      <c r="BJ61" s="667">
        <f>IF(OR($C$36=$AR61,$D$36=$AR61),Schweine_Werte!$I61*0.5,IF(OR($C$36&gt;$AR61,$D$36&lt;$AR61),0,Schweine_Werte!$I61))</f>
        <v>0</v>
      </c>
      <c r="BK61" s="667">
        <f>IF(OR($C$48=$AR61,$D$48=$AR61),Schweine_Werte!$I61*0.5,IF(OR($C$48&gt;$AR61,$D$48&lt;$AR61),0,Schweine_Werte!$I61))</f>
        <v>0</v>
      </c>
      <c r="BL61" s="667">
        <f>IF(OR($C$60=$AR61,$D$60=$AR61),Schweine_Werte!$I61*0.5,IF(OR($C$60&gt;$AR61,$D$60&lt;$AR61),0,Schweine_Werte!$I61))</f>
        <v>0</v>
      </c>
      <c r="BM61" s="677"/>
      <c r="BN61" s="667"/>
      <c r="BO61" s="667"/>
      <c r="BP61" s="667"/>
      <c r="BQ61" s="667"/>
      <c r="BR61" s="677">
        <f>IF(OR($C$74=$AR61,$D$74=$AR61),Schweine_Werte!$M61*0.5,IF(OR($C$74&gt;$AR61,$D$74&lt;$AR61),0,Schweine_Werte!$M61))</f>
        <v>0</v>
      </c>
      <c r="BS61" s="677">
        <f>IF(OR($C$83=$AR61,$D$83=$AR61),Schweine_Werte!$M61*0.5,IF(OR($C$83&gt;$AR61,$D$83&lt;$AR61),0,Schweine_Werte!$M61))</f>
        <v>0</v>
      </c>
      <c r="BT61" s="679">
        <f>IF(OR($C$92=$AR61,$D$92=$AR61),Schweine_Werte!$M61*0.5,IF(OR($C$92&gt;$AR61,$D$92&lt;$AR61),0,Schweine_Werte!$M61))</f>
        <v>0</v>
      </c>
      <c r="BU61" s="679">
        <f>IF(OR($C$101=$AR61,$D$101=$AR61),Schweine_Werte!$M61*0.5,IF(OR($C$101&gt;$AR61,$D$101&lt;$AR61),0,Schweine_Werte!$M61))</f>
        <v>0</v>
      </c>
      <c r="BV61" s="679">
        <f>IF(OR($C$110=$AR61,$D$110=$AR61),Schweine_Werte!$M61*0.5,IF(OR($C$110&gt;$AR61,$D$110&lt;$AR61),0,Schweine_Werte!$M61))</f>
        <v>0</v>
      </c>
      <c r="BW61" s="679">
        <f>IF(OR(8=$AR61,$E$127=$AR61),Schweine_Werte!$M61*0.5,IF(OR(8&gt;$AR61,$E$127&lt;$AR61),0,Schweine_Werte!$M61))</f>
        <v>1.1148053306975045</v>
      </c>
      <c r="BX61" s="679">
        <f>IF(OR(8=$AR61,$E$145=$AR61),Schweine_Werte!$M61*0.5,IF(OR(8&gt;$AR61,$E$145&lt;$AR61),0,Schweine_Werte!$M61))</f>
        <v>1.1148053306975045</v>
      </c>
      <c r="BY61" s="677">
        <f>IF(OR($C$74=$AR61,$D$74=$AR61),Schweine_Werte!$O61*0.5,IF(OR($C$74&gt;$AR61,$D$74&lt;$AR61),0,Schweine_Werte!$O61))</f>
        <v>0</v>
      </c>
      <c r="BZ61" s="677">
        <f>IF(OR($C$83=$AR61,$D$83=$AR61),Schweine_Werte!$O61*0.5,IF(OR($C$83&gt;$AR61,$D$83&lt;$AR61),0,Schweine_Werte!$O61))</f>
        <v>0</v>
      </c>
      <c r="CA61" s="679">
        <f>IF(OR($C$92=$AR61,$D$92=$AR61),Schweine_Werte!$O61*0.5,IF(OR($C$92&gt;$AR61,$D$92&lt;$AR61),0,Schweine_Werte!$O61))</f>
        <v>0</v>
      </c>
      <c r="CB61" s="679">
        <f>IF(OR($C$101=$AR61,$D$101=$AR61),Schweine_Werte!$O61*0.5,IF(OR($C$101&gt;$AR61,$D$101&lt;$AR61),0,Schweine_Werte!$O61))</f>
        <v>0</v>
      </c>
      <c r="CC61" s="679">
        <f>IF(OR($C$110=$AR61,$D$110=$AR61),Schweine_Werte!$O61*0.5,IF(OR($C$110&gt;$AR61,$D$110&lt;$AR61),0,Schweine_Werte!$O61))</f>
        <v>0</v>
      </c>
    </row>
    <row r="62" spans="1:81" x14ac:dyDescent="0.2">
      <c r="AR62" s="698">
        <v>66</v>
      </c>
      <c r="AS62" s="677">
        <f>IF(OR($C$12=$AR62,$D$12=$AR62),Schweine_Werte!$C62*0.5,IF(OR($C$12&gt;$AR62,$D$12&lt;$AR62),0,Schweine_Werte!$C62))</f>
        <v>0</v>
      </c>
      <c r="AT62" s="667">
        <f>IF(OR($C$24=$AR62,$D$24=$AR62),Schweine_Werte!$C62*0.5,IF(OR($C$24&gt;$AR62,$D$24&lt;$AR62),0,Schweine_Werte!$C62))</f>
        <v>0</v>
      </c>
      <c r="AU62" s="677">
        <f>IF(OR($C$36=$AR62,$D$36=$AR62),Schweine_Werte!$C62*0.5,IF(OR($C$36&gt;$AR62,$D$36&lt;$AR62),0,Schweine_Werte!$C62))</f>
        <v>0</v>
      </c>
      <c r="AV62" s="677">
        <f>IF(OR($C$48=$AR62,$D$48=$AR62),Schweine_Werte!$C62*0.5,IF(OR($C$48&gt;$AR62,$D$48&lt;$AR62),0,Schweine_Werte!$C62))</f>
        <v>0</v>
      </c>
      <c r="AW62" s="677">
        <f>IF(OR($C$60=$AR62,$D$60=$AR62),Schweine_Werte!$C62*0.5,IF(OR($C$60&gt;$AR62,$D$60&lt;$AR62),0,Schweine_Werte!$C62))</f>
        <v>0</v>
      </c>
      <c r="AX62" s="677">
        <f>IF(OR($C$12=$AR62,$D$12=$AR62),Schweine_Werte!$E62*0.5,IF(OR($C$12&gt;$AR62,$D$12&lt;$AR62),0,Schweine_Werte!$E62))</f>
        <v>0</v>
      </c>
      <c r="AY62" s="667">
        <f>IF(OR($C$24=$AR62,$D$24=$AR62),Schweine_Werte!$E62*0.5,IF(OR($C$24&gt;$AR62,$D$24&lt;$AR62),0,Schweine_Werte!$E62))</f>
        <v>0</v>
      </c>
      <c r="AZ62" s="667">
        <f>IF(OR($C$36=$AR62,$D$36=$AR62),Schweine_Werte!$E62*0.5,IF(OR($C$36&gt;$AR62,$D$36&lt;$AR62),0,Schweine_Werte!$E62))</f>
        <v>0</v>
      </c>
      <c r="BA62" s="667">
        <f>IF(OR($C$48=$AR62,$D$48=$AR62),Schweine_Werte!$E62*0.5,IF(OR($C$48&gt;$AR62,$D$48&lt;$AR62),0,Schweine_Werte!$E62))</f>
        <v>0</v>
      </c>
      <c r="BB62" s="667">
        <f>IF(OR($C$60=$AR62,$D$60=$AR62),Schweine_Werte!$E62*0.5,IF(OR($C$60&gt;$AR62,$D$60&lt;$AR62),0,Schweine_Werte!$E62))</f>
        <v>0</v>
      </c>
      <c r="BC62" s="677">
        <f>IF(OR($C$12=$AR62,$D$12=$AR62),Schweine_Werte!$G62*0.5,IF(OR($C$12&gt;$AR62,$D$12&lt;$AR62),0,Schweine_Werte!$G62))</f>
        <v>0</v>
      </c>
      <c r="BD62" s="667">
        <f>IF(OR($C$24=$AR62,$D$24=$AR62),Schweine_Werte!$G62*0.5,IF(OR($C$24&gt;$AR62,$D$24&lt;$AR62),0,Schweine_Werte!$G62))</f>
        <v>0</v>
      </c>
      <c r="BE62" s="667">
        <f>IF(OR($C$36=$AR62,$D$36=$AR62),Schweine_Werte!$G62*0.5,IF(OR($C$36&gt;$AR62,$D$36&lt;$AR62),0,Schweine_Werte!$G62))</f>
        <v>0</v>
      </c>
      <c r="BF62" s="667">
        <f>IF(OR($C$48=$AR62,$D$48=$AR62),Schweine_Werte!$G62*0.5,IF(OR($C$48&gt;$AR62,$D$48&lt;$AR62),0,Schweine_Werte!$G62))</f>
        <v>0</v>
      </c>
      <c r="BG62" s="667">
        <f>IF(OR($C$60=$AR62,$D$60=$AR62),Schweine_Werte!$G62*0.5,IF(OR($C$60&gt;$AR62,$D$60&lt;$AR62),0,Schweine_Werte!$G62))</f>
        <v>0</v>
      </c>
      <c r="BH62" s="677">
        <f>IF(OR($C$12=$AR62,$D$12=$AR62),Schweine_Werte!$I62*0.5,IF(OR($C$12&gt;$AR62,$D$12&lt;$AR62),0,Schweine_Werte!$I62))</f>
        <v>0</v>
      </c>
      <c r="BI62" s="667">
        <f>IF(OR($C$24=$AR62,$D$24=$AR62),Schweine_Werte!$I62*0.5,IF(OR($C$24&gt;$AR62,$D$24&lt;$AR62),0,Schweine_Werte!$I62))</f>
        <v>0</v>
      </c>
      <c r="BJ62" s="667">
        <f>IF(OR($C$36=$AR62,$D$36=$AR62),Schweine_Werte!$I62*0.5,IF(OR($C$36&gt;$AR62,$D$36&lt;$AR62),0,Schweine_Werte!$I62))</f>
        <v>0</v>
      </c>
      <c r="BK62" s="667">
        <f>IF(OR($C$48=$AR62,$D$48=$AR62),Schweine_Werte!$I62*0.5,IF(OR($C$48&gt;$AR62,$D$48&lt;$AR62),0,Schweine_Werte!$I62))</f>
        <v>0</v>
      </c>
      <c r="BL62" s="667">
        <f>IF(OR($C$60=$AR62,$D$60=$AR62),Schweine_Werte!$I62*0.5,IF(OR($C$60&gt;$AR62,$D$60&lt;$AR62),0,Schweine_Werte!$I62))</f>
        <v>0</v>
      </c>
      <c r="BM62" s="677"/>
      <c r="BN62" s="667"/>
      <c r="BO62" s="667"/>
      <c r="BP62" s="667"/>
      <c r="BQ62" s="667"/>
      <c r="BR62" s="677">
        <f>IF(OR($C$74=$AR62,$D$74=$AR62),Schweine_Werte!$M62*0.5,IF(OR($C$74&gt;$AR62,$D$74&lt;$AR62),0,Schweine_Werte!$M62))</f>
        <v>0</v>
      </c>
      <c r="BS62" s="677">
        <f>IF(OR($C$83=$AR62,$D$83=$AR62),Schweine_Werte!$M62*0.5,IF(OR($C$83&gt;$AR62,$D$83&lt;$AR62),0,Schweine_Werte!$M62))</f>
        <v>0</v>
      </c>
      <c r="BT62" s="679">
        <f>IF(OR($C$92=$AR62,$D$92=$AR62),Schweine_Werte!$M62*0.5,IF(OR($C$92&gt;$AR62,$D$92&lt;$AR62),0,Schweine_Werte!$M62))</f>
        <v>0</v>
      </c>
      <c r="BU62" s="679">
        <f>IF(OR($C$101=$AR62,$D$101=$AR62),Schweine_Werte!$M62*0.5,IF(OR($C$101&gt;$AR62,$D$101&lt;$AR62),0,Schweine_Werte!$M62))</f>
        <v>0</v>
      </c>
      <c r="BV62" s="679">
        <f>IF(OR($C$110=$AR62,$D$110=$AR62),Schweine_Werte!$M62*0.5,IF(OR($C$110&gt;$AR62,$D$110&lt;$AR62),0,Schweine_Werte!$M62))</f>
        <v>0</v>
      </c>
      <c r="BW62" s="679">
        <f>IF(OR(8=$AR62,$E$127=$AR62),Schweine_Werte!$M62*0.5,IF(OR(8&gt;$AR62,$E$127&lt;$AR62),0,Schweine_Werte!$M62))</f>
        <v>1.1122375143918541</v>
      </c>
      <c r="BX62" s="679">
        <f>IF(OR(8=$AR62,$E$145=$AR62),Schweine_Werte!$M62*0.5,IF(OR(8&gt;$AR62,$E$145&lt;$AR62),0,Schweine_Werte!$M62))</f>
        <v>1.1122375143918541</v>
      </c>
      <c r="BY62" s="677">
        <f>IF(OR($C$74=$AR62,$D$74=$AR62),Schweine_Werte!$O62*0.5,IF(OR($C$74&gt;$AR62,$D$74&lt;$AR62),0,Schweine_Werte!$O62))</f>
        <v>0</v>
      </c>
      <c r="BZ62" s="677">
        <f>IF(OR($C$83=$AR62,$D$83=$AR62),Schweine_Werte!$O62*0.5,IF(OR($C$83&gt;$AR62,$D$83&lt;$AR62),0,Schweine_Werte!$O62))</f>
        <v>0</v>
      </c>
      <c r="CA62" s="679">
        <f>IF(OR($C$92=$AR62,$D$92=$AR62),Schweine_Werte!$O62*0.5,IF(OR($C$92&gt;$AR62,$D$92&lt;$AR62),0,Schweine_Werte!$O62))</f>
        <v>0</v>
      </c>
      <c r="CB62" s="679">
        <f>IF(OR($C$101=$AR62,$D$101=$AR62),Schweine_Werte!$O62*0.5,IF(OR($C$101&gt;$AR62,$D$101&lt;$AR62),0,Schweine_Werte!$O62))</f>
        <v>0</v>
      </c>
      <c r="CC62" s="679">
        <f>IF(OR($C$110=$AR62,$D$110=$AR62),Schweine_Werte!$O62*0.5,IF(OR($C$110&gt;$AR62,$D$110&lt;$AR62),0,Schweine_Werte!$O62))</f>
        <v>0</v>
      </c>
    </row>
    <row r="63" spans="1:81" x14ac:dyDescent="0.2">
      <c r="AR63" s="698">
        <v>67</v>
      </c>
      <c r="AS63" s="677">
        <f>IF(OR($C$12=$AR63,$D$12=$AR63),Schweine_Werte!$C63*0.5,IF(OR($C$12&gt;$AR63,$D$12&lt;$AR63),0,Schweine_Werte!$C63))</f>
        <v>0</v>
      </c>
      <c r="AT63" s="667">
        <f>IF(OR($C$24=$AR63,$D$24=$AR63),Schweine_Werte!$C63*0.5,IF(OR($C$24&gt;$AR63,$D$24&lt;$AR63),0,Schweine_Werte!$C63))</f>
        <v>0</v>
      </c>
      <c r="AU63" s="677">
        <f>IF(OR($C$36=$AR63,$D$36=$AR63),Schweine_Werte!$C63*0.5,IF(OR($C$36&gt;$AR63,$D$36&lt;$AR63),0,Schweine_Werte!$C63))</f>
        <v>0</v>
      </c>
      <c r="AV63" s="677">
        <f>IF(OR($C$48=$AR63,$D$48=$AR63),Schweine_Werte!$C63*0.5,IF(OR($C$48&gt;$AR63,$D$48&lt;$AR63),0,Schweine_Werte!$C63))</f>
        <v>0</v>
      </c>
      <c r="AW63" s="677">
        <f>IF(OR($C$60=$AR63,$D$60=$AR63),Schweine_Werte!$C63*0.5,IF(OR($C$60&gt;$AR63,$D$60&lt;$AR63),0,Schweine_Werte!$C63))</f>
        <v>0</v>
      </c>
      <c r="AX63" s="677">
        <f>IF(OR($C$12=$AR63,$D$12=$AR63),Schweine_Werte!$E63*0.5,IF(OR($C$12&gt;$AR63,$D$12&lt;$AR63),0,Schweine_Werte!$E63))</f>
        <v>0</v>
      </c>
      <c r="AY63" s="667">
        <f>IF(OR($C$24=$AR63,$D$24=$AR63),Schweine_Werte!$E63*0.5,IF(OR($C$24&gt;$AR63,$D$24&lt;$AR63),0,Schweine_Werte!$E63))</f>
        <v>0</v>
      </c>
      <c r="AZ63" s="667">
        <f>IF(OR($C$36=$AR63,$D$36=$AR63),Schweine_Werte!$E63*0.5,IF(OR($C$36&gt;$AR63,$D$36&lt;$AR63),0,Schweine_Werte!$E63))</f>
        <v>0</v>
      </c>
      <c r="BA63" s="667">
        <f>IF(OR($C$48=$AR63,$D$48=$AR63),Schweine_Werte!$E63*0.5,IF(OR($C$48&gt;$AR63,$D$48&lt;$AR63),0,Schweine_Werte!$E63))</f>
        <v>0</v>
      </c>
      <c r="BB63" s="667">
        <f>IF(OR($C$60=$AR63,$D$60=$AR63),Schweine_Werte!$E63*0.5,IF(OR($C$60&gt;$AR63,$D$60&lt;$AR63),0,Schweine_Werte!$E63))</f>
        <v>0</v>
      </c>
      <c r="BC63" s="677">
        <f>IF(OR($C$12=$AR63,$D$12=$AR63),Schweine_Werte!$G63*0.5,IF(OR($C$12&gt;$AR63,$D$12&lt;$AR63),0,Schweine_Werte!$G63))</f>
        <v>0</v>
      </c>
      <c r="BD63" s="667">
        <f>IF(OR($C$24=$AR63,$D$24=$AR63),Schweine_Werte!$G63*0.5,IF(OR($C$24&gt;$AR63,$D$24&lt;$AR63),0,Schweine_Werte!$G63))</f>
        <v>0</v>
      </c>
      <c r="BE63" s="667">
        <f>IF(OR($C$36=$AR63,$D$36=$AR63),Schweine_Werte!$G63*0.5,IF(OR($C$36&gt;$AR63,$D$36&lt;$AR63),0,Schweine_Werte!$G63))</f>
        <v>0</v>
      </c>
      <c r="BF63" s="667">
        <f>IF(OR($C$48=$AR63,$D$48=$AR63),Schweine_Werte!$G63*0.5,IF(OR($C$48&gt;$AR63,$D$48&lt;$AR63),0,Schweine_Werte!$G63))</f>
        <v>0</v>
      </c>
      <c r="BG63" s="667">
        <f>IF(OR($C$60=$AR63,$D$60=$AR63),Schweine_Werte!$G63*0.5,IF(OR($C$60&gt;$AR63,$D$60&lt;$AR63),0,Schweine_Werte!$G63))</f>
        <v>0</v>
      </c>
      <c r="BH63" s="677">
        <f>IF(OR($C$12=$AR63,$D$12=$AR63),Schweine_Werte!$I63*0.5,IF(OR($C$12&gt;$AR63,$D$12&lt;$AR63),0,Schweine_Werte!$I63))</f>
        <v>0</v>
      </c>
      <c r="BI63" s="667">
        <f>IF(OR($C$24=$AR63,$D$24=$AR63),Schweine_Werte!$I63*0.5,IF(OR($C$24&gt;$AR63,$D$24&lt;$AR63),0,Schweine_Werte!$I63))</f>
        <v>0</v>
      </c>
      <c r="BJ63" s="667">
        <f>IF(OR($C$36=$AR63,$D$36=$AR63),Schweine_Werte!$I63*0.5,IF(OR($C$36&gt;$AR63,$D$36&lt;$AR63),0,Schweine_Werte!$I63))</f>
        <v>0</v>
      </c>
      <c r="BK63" s="667">
        <f>IF(OR($C$48=$AR63,$D$48=$AR63),Schweine_Werte!$I63*0.5,IF(OR($C$48&gt;$AR63,$D$48&lt;$AR63),0,Schweine_Werte!$I63))</f>
        <v>0</v>
      </c>
      <c r="BL63" s="667">
        <f>IF(OR($C$60=$AR63,$D$60=$AR63),Schweine_Werte!$I63*0.5,IF(OR($C$60&gt;$AR63,$D$60&lt;$AR63),0,Schweine_Werte!$I63))</f>
        <v>0</v>
      </c>
      <c r="BM63" s="677"/>
      <c r="BN63" s="667"/>
      <c r="BO63" s="667"/>
      <c r="BP63" s="667"/>
      <c r="BQ63" s="667"/>
      <c r="BR63" s="677">
        <f>IF(OR($C$74=$AR63,$D$74=$AR63),Schweine_Werte!$M63*0.5,IF(OR($C$74&gt;$AR63,$D$74&lt;$AR63),0,Schweine_Werte!$M63))</f>
        <v>0</v>
      </c>
      <c r="BS63" s="677">
        <f>IF(OR($C$83=$AR63,$D$83=$AR63),Schweine_Werte!$M63*0.5,IF(OR($C$83&gt;$AR63,$D$83&lt;$AR63),0,Schweine_Werte!$M63))</f>
        <v>0</v>
      </c>
      <c r="BT63" s="679">
        <f>IF(OR($C$92=$AR63,$D$92=$AR63),Schweine_Werte!$M63*0.5,IF(OR($C$92&gt;$AR63,$D$92&lt;$AR63),0,Schweine_Werte!$M63))</f>
        <v>0</v>
      </c>
      <c r="BU63" s="679">
        <f>IF(OR($C$101=$AR63,$D$101=$AR63),Schweine_Werte!$M63*0.5,IF(OR($C$101&gt;$AR63,$D$101&lt;$AR63),0,Schweine_Werte!$M63))</f>
        <v>0</v>
      </c>
      <c r="BV63" s="679">
        <f>IF(OR($C$110=$AR63,$D$110=$AR63),Schweine_Werte!$M63*0.5,IF(OR($C$110&gt;$AR63,$D$110&lt;$AR63),0,Schweine_Werte!$M63))</f>
        <v>0</v>
      </c>
      <c r="BW63" s="679">
        <f>IF(OR(8=$AR63,$E$127=$AR63),Schweine_Werte!$M63*0.5,IF(OR(8&gt;$AR63,$E$127&lt;$AR63),0,Schweine_Werte!$M63))</f>
        <v>1.1100470401249107</v>
      </c>
      <c r="BX63" s="679">
        <f>IF(OR(8=$AR63,$E$145=$AR63),Schweine_Werte!$M63*0.5,IF(OR(8&gt;$AR63,$E$145&lt;$AR63),0,Schweine_Werte!$M63))</f>
        <v>1.1100470401249107</v>
      </c>
      <c r="BY63" s="677">
        <f>IF(OR($C$74=$AR63,$D$74=$AR63),Schweine_Werte!$O63*0.5,IF(OR($C$74&gt;$AR63,$D$74&lt;$AR63),0,Schweine_Werte!$O63))</f>
        <v>0</v>
      </c>
      <c r="BZ63" s="677">
        <f>IF(OR($C$83=$AR63,$D$83=$AR63),Schweine_Werte!$O63*0.5,IF(OR($C$83&gt;$AR63,$D$83&lt;$AR63),0,Schweine_Werte!$O63))</f>
        <v>0</v>
      </c>
      <c r="CA63" s="679">
        <f>IF(OR($C$92=$AR63,$D$92=$AR63),Schweine_Werte!$O63*0.5,IF(OR($C$92&gt;$AR63,$D$92&lt;$AR63),0,Schweine_Werte!$O63))</f>
        <v>0</v>
      </c>
      <c r="CB63" s="679">
        <f>IF(OR($C$101=$AR63,$D$101=$AR63),Schweine_Werte!$O63*0.5,IF(OR($C$101&gt;$AR63,$D$101&lt;$AR63),0,Schweine_Werte!$O63))</f>
        <v>0</v>
      </c>
      <c r="CC63" s="679">
        <f>IF(OR($C$110=$AR63,$D$110=$AR63),Schweine_Werte!$O63*0.5,IF(OR($C$110&gt;$AR63,$D$110&lt;$AR63),0,Schweine_Werte!$O63))</f>
        <v>0</v>
      </c>
    </row>
    <row r="64" spans="1:81" x14ac:dyDescent="0.2">
      <c r="AR64" s="698">
        <v>68</v>
      </c>
      <c r="AS64" s="677">
        <f>IF(OR($C$12=$AR64,$D$12=$AR64),Schweine_Werte!$C64*0.5,IF(OR($C$12&gt;$AR64,$D$12&lt;$AR64),0,Schweine_Werte!$C64))</f>
        <v>0</v>
      </c>
      <c r="AT64" s="667">
        <f>IF(OR($C$24=$AR64,$D$24=$AR64),Schweine_Werte!$C64*0.5,IF(OR($C$24&gt;$AR64,$D$24&lt;$AR64),0,Schweine_Werte!$C64))</f>
        <v>0</v>
      </c>
      <c r="AU64" s="677">
        <f>IF(OR($C$36=$AR64,$D$36=$AR64),Schweine_Werte!$C64*0.5,IF(OR($C$36&gt;$AR64,$D$36&lt;$AR64),0,Schweine_Werte!$C64))</f>
        <v>0</v>
      </c>
      <c r="AV64" s="677">
        <f>IF(OR($C$48=$AR64,$D$48=$AR64),Schweine_Werte!$C64*0.5,IF(OR($C$48&gt;$AR64,$D$48&lt;$AR64),0,Schweine_Werte!$C64))</f>
        <v>0</v>
      </c>
      <c r="AW64" s="677">
        <f>IF(OR($C$60=$AR64,$D$60=$AR64),Schweine_Werte!$C64*0.5,IF(OR($C$60&gt;$AR64,$D$60&lt;$AR64),0,Schweine_Werte!$C64))</f>
        <v>0</v>
      </c>
      <c r="AX64" s="677">
        <f>IF(OR($C$12=$AR64,$D$12=$AR64),Schweine_Werte!$E64*0.5,IF(OR($C$12&gt;$AR64,$D$12&lt;$AR64),0,Schweine_Werte!$E64))</f>
        <v>0</v>
      </c>
      <c r="AY64" s="667">
        <f>IF(OR($C$24=$AR64,$D$24=$AR64),Schweine_Werte!$E64*0.5,IF(OR($C$24&gt;$AR64,$D$24&lt;$AR64),0,Schweine_Werte!$E64))</f>
        <v>0</v>
      </c>
      <c r="AZ64" s="667">
        <f>IF(OR($C$36=$AR64,$D$36=$AR64),Schweine_Werte!$E64*0.5,IF(OR($C$36&gt;$AR64,$D$36&lt;$AR64),0,Schweine_Werte!$E64))</f>
        <v>0</v>
      </c>
      <c r="BA64" s="667">
        <f>IF(OR($C$48=$AR64,$D$48=$AR64),Schweine_Werte!$E64*0.5,IF(OR($C$48&gt;$AR64,$D$48&lt;$AR64),0,Schweine_Werte!$E64))</f>
        <v>0</v>
      </c>
      <c r="BB64" s="667">
        <f>IF(OR($C$60=$AR64,$D$60=$AR64),Schweine_Werte!$E64*0.5,IF(OR($C$60&gt;$AR64,$D$60&lt;$AR64),0,Schweine_Werte!$E64))</f>
        <v>0</v>
      </c>
      <c r="BC64" s="677">
        <f>IF(OR($C$12=$AR64,$D$12=$AR64),Schweine_Werte!$G64*0.5,IF(OR($C$12&gt;$AR64,$D$12&lt;$AR64),0,Schweine_Werte!$G64))</f>
        <v>0</v>
      </c>
      <c r="BD64" s="667">
        <f>IF(OR($C$24=$AR64,$D$24=$AR64),Schweine_Werte!$G64*0.5,IF(OR($C$24&gt;$AR64,$D$24&lt;$AR64),0,Schweine_Werte!$G64))</f>
        <v>0</v>
      </c>
      <c r="BE64" s="667">
        <f>IF(OR($C$36=$AR64,$D$36=$AR64),Schweine_Werte!$G64*0.5,IF(OR($C$36&gt;$AR64,$D$36&lt;$AR64),0,Schweine_Werte!$G64))</f>
        <v>0</v>
      </c>
      <c r="BF64" s="667">
        <f>IF(OR($C$48=$AR64,$D$48=$AR64),Schweine_Werte!$G64*0.5,IF(OR($C$48&gt;$AR64,$D$48&lt;$AR64),0,Schweine_Werte!$G64))</f>
        <v>0</v>
      </c>
      <c r="BG64" s="667">
        <f>IF(OR($C$60=$AR64,$D$60=$AR64),Schweine_Werte!$G64*0.5,IF(OR($C$60&gt;$AR64,$D$60&lt;$AR64),0,Schweine_Werte!$G64))</f>
        <v>0</v>
      </c>
      <c r="BH64" s="677">
        <f>IF(OR($C$12=$AR64,$D$12=$AR64),Schweine_Werte!$I64*0.5,IF(OR($C$12&gt;$AR64,$D$12&lt;$AR64),0,Schweine_Werte!$I64))</f>
        <v>0</v>
      </c>
      <c r="BI64" s="667">
        <f>IF(OR($C$24=$AR64,$D$24=$AR64),Schweine_Werte!$I64*0.5,IF(OR($C$24&gt;$AR64,$D$24&lt;$AR64),0,Schweine_Werte!$I64))</f>
        <v>0</v>
      </c>
      <c r="BJ64" s="667">
        <f>IF(OR($C$36=$AR64,$D$36=$AR64),Schweine_Werte!$I64*0.5,IF(OR($C$36&gt;$AR64,$D$36&lt;$AR64),0,Schweine_Werte!$I64))</f>
        <v>0</v>
      </c>
      <c r="BK64" s="667">
        <f>IF(OR($C$48=$AR64,$D$48=$AR64),Schweine_Werte!$I64*0.5,IF(OR($C$48&gt;$AR64,$D$48&lt;$AR64),0,Schweine_Werte!$I64))</f>
        <v>0</v>
      </c>
      <c r="BL64" s="667">
        <f>IF(OR($C$60=$AR64,$D$60=$AR64),Schweine_Werte!$I64*0.5,IF(OR($C$60&gt;$AR64,$D$60&lt;$AR64),0,Schweine_Werte!$I64))</f>
        <v>0</v>
      </c>
      <c r="BM64" s="677"/>
      <c r="BN64" s="667"/>
      <c r="BO64" s="667"/>
      <c r="BP64" s="667"/>
      <c r="BQ64" s="667"/>
      <c r="BR64" s="677">
        <f>IF(OR($C$74=$AR64,$D$74=$AR64),Schweine_Werte!$M64*0.5,IF(OR($C$74&gt;$AR64,$D$74&lt;$AR64),0,Schweine_Werte!$M64))</f>
        <v>0</v>
      </c>
      <c r="BS64" s="677">
        <f>IF(OR($C$83=$AR64,$D$83=$AR64),Schweine_Werte!$M64*0.5,IF(OR($C$83&gt;$AR64,$D$83&lt;$AR64),0,Schweine_Werte!$M64))</f>
        <v>0</v>
      </c>
      <c r="BT64" s="679">
        <f>IF(OR($C$92=$AR64,$D$92=$AR64),Schweine_Werte!$M64*0.5,IF(OR($C$92&gt;$AR64,$D$92&lt;$AR64),0,Schweine_Werte!$M64))</f>
        <v>0</v>
      </c>
      <c r="BU64" s="679">
        <f>IF(OR($C$101=$AR64,$D$101=$AR64),Schweine_Werte!$M64*0.5,IF(OR($C$101&gt;$AR64,$D$101&lt;$AR64),0,Schweine_Werte!$M64))</f>
        <v>0</v>
      </c>
      <c r="BV64" s="679">
        <f>IF(OR($C$110=$AR64,$D$110=$AR64),Schweine_Werte!$M64*0.5,IF(OR($C$110&gt;$AR64,$D$110&lt;$AR64),0,Schweine_Werte!$M64))</f>
        <v>0</v>
      </c>
      <c r="BW64" s="679">
        <f>IF(OR(8=$AR64,$E$127=$AR64),Schweine_Werte!$M64*0.5,IF(OR(8&gt;$AR64,$E$127&lt;$AR64),0,Schweine_Werte!$M64))</f>
        <v>1.1082296078893841</v>
      </c>
      <c r="BX64" s="679">
        <f>IF(OR(8=$AR64,$E$145=$AR64),Schweine_Werte!$M64*0.5,IF(OR(8&gt;$AR64,$E$145&lt;$AR64),0,Schweine_Werte!$M64))</f>
        <v>1.1082296078893841</v>
      </c>
      <c r="BY64" s="677">
        <f>IF(OR($C$74=$AR64,$D$74=$AR64),Schweine_Werte!$O64*0.5,IF(OR($C$74&gt;$AR64,$D$74&lt;$AR64),0,Schweine_Werte!$O64))</f>
        <v>0</v>
      </c>
      <c r="BZ64" s="677">
        <f>IF(OR($C$83=$AR64,$D$83=$AR64),Schweine_Werte!$O64*0.5,IF(OR($C$83&gt;$AR64,$D$83&lt;$AR64),0,Schweine_Werte!$O64))</f>
        <v>0</v>
      </c>
      <c r="CA64" s="679">
        <f>IF(OR($C$92=$AR64,$D$92=$AR64),Schweine_Werte!$O64*0.5,IF(OR($C$92&gt;$AR64,$D$92&lt;$AR64),0,Schweine_Werte!$O64))</f>
        <v>0</v>
      </c>
      <c r="CB64" s="679">
        <f>IF(OR($C$101=$AR64,$D$101=$AR64),Schweine_Werte!$O64*0.5,IF(OR($C$101&gt;$AR64,$D$101&lt;$AR64),0,Schweine_Werte!$O64))</f>
        <v>0</v>
      </c>
      <c r="CC64" s="679">
        <f>IF(OR($C$110=$AR64,$D$110=$AR64),Schweine_Werte!$O64*0.5,IF(OR($C$110&gt;$AR64,$D$110&lt;$AR64),0,Schweine_Werte!$O64))</f>
        <v>0</v>
      </c>
    </row>
    <row r="65" spans="1:81" ht="18.75" x14ac:dyDescent="0.3">
      <c r="B65" s="669" t="s">
        <v>516</v>
      </c>
      <c r="C65" s="670"/>
      <c r="D65" s="670"/>
      <c r="E65" s="670"/>
      <c r="F65" s="670"/>
      <c r="G65" s="670"/>
      <c r="H65" s="671"/>
      <c r="I65" s="666"/>
      <c r="AR65" s="698">
        <v>69</v>
      </c>
      <c r="AS65" s="677">
        <f>IF(OR($C$12=$AR65,$D$12=$AR65),Schweine_Werte!$C65*0.5,IF(OR($C$12&gt;$AR65,$D$12&lt;$AR65),0,Schweine_Werte!$C65))</f>
        <v>0</v>
      </c>
      <c r="AT65" s="667">
        <f>IF(OR($C$24=$AR65,$D$24=$AR65),Schweine_Werte!$C65*0.5,IF(OR($C$24&gt;$AR65,$D$24&lt;$AR65),0,Schweine_Werte!$C65))</f>
        <v>0</v>
      </c>
      <c r="AU65" s="677">
        <f>IF(OR($C$36=$AR65,$D$36=$AR65),Schweine_Werte!$C65*0.5,IF(OR($C$36&gt;$AR65,$D$36&lt;$AR65),0,Schweine_Werte!$C65))</f>
        <v>0</v>
      </c>
      <c r="AV65" s="677">
        <f>IF(OR($C$48=$AR65,$D$48=$AR65),Schweine_Werte!$C65*0.5,IF(OR($C$48&gt;$AR65,$D$48&lt;$AR65),0,Schweine_Werte!$C65))</f>
        <v>0</v>
      </c>
      <c r="AW65" s="677">
        <f>IF(OR($C$60=$AR65,$D$60=$AR65),Schweine_Werte!$C65*0.5,IF(OR($C$60&gt;$AR65,$D$60&lt;$AR65),0,Schweine_Werte!$C65))</f>
        <v>0</v>
      </c>
      <c r="AX65" s="677">
        <f>IF(OR($C$12=$AR65,$D$12=$AR65),Schweine_Werte!$E65*0.5,IF(OR($C$12&gt;$AR65,$D$12&lt;$AR65),0,Schweine_Werte!$E65))</f>
        <v>0</v>
      </c>
      <c r="AY65" s="667">
        <f>IF(OR($C$24=$AR65,$D$24=$AR65),Schweine_Werte!$E65*0.5,IF(OR($C$24&gt;$AR65,$D$24&lt;$AR65),0,Schweine_Werte!$E65))</f>
        <v>0</v>
      </c>
      <c r="AZ65" s="667">
        <f>IF(OR($C$36=$AR65,$D$36=$AR65),Schweine_Werte!$E65*0.5,IF(OR($C$36&gt;$AR65,$D$36&lt;$AR65),0,Schweine_Werte!$E65))</f>
        <v>0</v>
      </c>
      <c r="BA65" s="667">
        <f>IF(OR($C$48=$AR65,$D$48=$AR65),Schweine_Werte!$E65*0.5,IF(OR($C$48&gt;$AR65,$D$48&lt;$AR65),0,Schweine_Werte!$E65))</f>
        <v>0</v>
      </c>
      <c r="BB65" s="667">
        <f>IF(OR($C$60=$AR65,$D$60=$AR65),Schweine_Werte!$E65*0.5,IF(OR($C$60&gt;$AR65,$D$60&lt;$AR65),0,Schweine_Werte!$E65))</f>
        <v>0</v>
      </c>
      <c r="BC65" s="677">
        <f>IF(OR($C$12=$AR65,$D$12=$AR65),Schweine_Werte!$G65*0.5,IF(OR($C$12&gt;$AR65,$D$12&lt;$AR65),0,Schweine_Werte!$G65))</f>
        <v>0</v>
      </c>
      <c r="BD65" s="667">
        <f>IF(OR($C$24=$AR65,$D$24=$AR65),Schweine_Werte!$G65*0.5,IF(OR($C$24&gt;$AR65,$D$24&lt;$AR65),0,Schweine_Werte!$G65))</f>
        <v>0</v>
      </c>
      <c r="BE65" s="667">
        <f>IF(OR($C$36=$AR65,$D$36=$AR65),Schweine_Werte!$G65*0.5,IF(OR($C$36&gt;$AR65,$D$36&lt;$AR65),0,Schweine_Werte!$G65))</f>
        <v>0</v>
      </c>
      <c r="BF65" s="667">
        <f>IF(OR($C$48=$AR65,$D$48=$AR65),Schweine_Werte!$G65*0.5,IF(OR($C$48&gt;$AR65,$D$48&lt;$AR65),0,Schweine_Werte!$G65))</f>
        <v>0</v>
      </c>
      <c r="BG65" s="667">
        <f>IF(OR($C$60=$AR65,$D$60=$AR65),Schweine_Werte!$G65*0.5,IF(OR($C$60&gt;$AR65,$D$60&lt;$AR65),0,Schweine_Werte!$G65))</f>
        <v>0</v>
      </c>
      <c r="BH65" s="677">
        <f>IF(OR($C$12=$AR65,$D$12=$AR65),Schweine_Werte!$I65*0.5,IF(OR($C$12&gt;$AR65,$D$12&lt;$AR65),0,Schweine_Werte!$I65))</f>
        <v>0</v>
      </c>
      <c r="BI65" s="667">
        <f>IF(OR($C$24=$AR65,$D$24=$AR65),Schweine_Werte!$I65*0.5,IF(OR($C$24&gt;$AR65,$D$24&lt;$AR65),0,Schweine_Werte!$I65))</f>
        <v>0</v>
      </c>
      <c r="BJ65" s="667">
        <f>IF(OR($C$36=$AR65,$D$36=$AR65),Schweine_Werte!$I65*0.5,IF(OR($C$36&gt;$AR65,$D$36&lt;$AR65),0,Schweine_Werte!$I65))</f>
        <v>0</v>
      </c>
      <c r="BK65" s="667">
        <f>IF(OR($C$48=$AR65,$D$48=$AR65),Schweine_Werte!$I65*0.5,IF(OR($C$48&gt;$AR65,$D$48&lt;$AR65),0,Schweine_Werte!$I65))</f>
        <v>0</v>
      </c>
      <c r="BL65" s="667">
        <f>IF(OR($C$60=$AR65,$D$60=$AR65),Schweine_Werte!$I65*0.5,IF(OR($C$60&gt;$AR65,$D$60&lt;$AR65),0,Schweine_Werte!$I65))</f>
        <v>0</v>
      </c>
      <c r="BM65" s="677"/>
      <c r="BN65" s="667"/>
      <c r="BO65" s="667"/>
      <c r="BP65" s="667"/>
      <c r="BQ65" s="667"/>
      <c r="BR65" s="677">
        <f>IF(OR($C$74=$AR65,$D$74=$AR65),Schweine_Werte!$M65*0.5,IF(OR($C$74&gt;$AR65,$D$74&lt;$AR65),0,Schweine_Werte!$M65))</f>
        <v>0</v>
      </c>
      <c r="BS65" s="677">
        <f>IF(OR($C$83=$AR65,$D$83=$AR65),Schweine_Werte!$M65*0.5,IF(OR($C$83&gt;$AR65,$D$83&lt;$AR65),0,Schweine_Werte!$M65))</f>
        <v>0</v>
      </c>
      <c r="BT65" s="679">
        <f>IF(OR($C$92=$AR65,$D$92=$AR65),Schweine_Werte!$M65*0.5,IF(OR($C$92&gt;$AR65,$D$92&lt;$AR65),0,Schweine_Werte!$M65))</f>
        <v>0</v>
      </c>
      <c r="BU65" s="679">
        <f>IF(OR($C$101=$AR65,$D$101=$AR65),Schweine_Werte!$M65*0.5,IF(OR($C$101&gt;$AR65,$D$101&lt;$AR65),0,Schweine_Werte!$M65))</f>
        <v>0</v>
      </c>
      <c r="BV65" s="679">
        <f>IF(OR($C$110=$AR65,$D$110=$AR65),Schweine_Werte!$M65*0.5,IF(OR($C$110&gt;$AR65,$D$110&lt;$AR65),0,Schweine_Werte!$M65))</f>
        <v>0</v>
      </c>
      <c r="BW65" s="679">
        <f>IF(OR(8=$AR65,$E$127=$AR65),Schweine_Werte!$M65*0.5,IF(OR(8&gt;$AR65,$E$127&lt;$AR65),0,Schweine_Werte!$M65))</f>
        <v>1.106781668808736</v>
      </c>
      <c r="BX65" s="679">
        <f>IF(OR(8=$AR65,$E$145=$AR65),Schweine_Werte!$M65*0.5,IF(OR(8&gt;$AR65,$E$145&lt;$AR65),0,Schweine_Werte!$M65))</f>
        <v>1.106781668808736</v>
      </c>
      <c r="BY65" s="677">
        <f>IF(OR($C$74=$AR65,$D$74=$AR65),Schweine_Werte!$O65*0.5,IF(OR($C$74&gt;$AR65,$D$74&lt;$AR65),0,Schweine_Werte!$O65))</f>
        <v>0</v>
      </c>
      <c r="BZ65" s="677">
        <f>IF(OR($C$83=$AR65,$D$83=$AR65),Schweine_Werte!$O65*0.5,IF(OR($C$83&gt;$AR65,$D$83&lt;$AR65),0,Schweine_Werte!$O65))</f>
        <v>0</v>
      </c>
      <c r="CA65" s="679">
        <f>IF(OR($C$92=$AR65,$D$92=$AR65),Schweine_Werte!$O65*0.5,IF(OR($C$92&gt;$AR65,$D$92&lt;$AR65),0,Schweine_Werte!$O65))</f>
        <v>0</v>
      </c>
      <c r="CB65" s="679">
        <f>IF(OR($C$101=$AR65,$D$101=$AR65),Schweine_Werte!$O65*0.5,IF(OR($C$101&gt;$AR65,$D$101&lt;$AR65),0,Schweine_Werte!$O65))</f>
        <v>0</v>
      </c>
      <c r="CC65" s="679">
        <f>IF(OR($C$110=$AR65,$D$110=$AR65),Schweine_Werte!$O65*0.5,IF(OR($C$110&gt;$AR65,$D$110&lt;$AR65),0,Schweine_Werte!$O65))</f>
        <v>0</v>
      </c>
    </row>
    <row r="66" spans="1:81" x14ac:dyDescent="0.2">
      <c r="AR66" s="698">
        <v>70</v>
      </c>
      <c r="AS66" s="677">
        <f>IF(OR($C$12=$AR66,$D$12=$AR66),Schweine_Werte!$C66*0.5,IF(OR($C$12&gt;$AR66,$D$12&lt;$AR66),0,Schweine_Werte!$C66))</f>
        <v>0</v>
      </c>
      <c r="AT66" s="667">
        <f>IF(OR($C$24=$AR66,$D$24=$AR66),Schweine_Werte!$C66*0.5,IF(OR($C$24&gt;$AR66,$D$24&lt;$AR66),0,Schweine_Werte!$C66))</f>
        <v>0</v>
      </c>
      <c r="AU66" s="677">
        <f>IF(OR($C$36=$AR66,$D$36=$AR66),Schweine_Werte!$C66*0.5,IF(OR($C$36&gt;$AR66,$D$36&lt;$AR66),0,Schweine_Werte!$C66))</f>
        <v>0</v>
      </c>
      <c r="AV66" s="677">
        <f>IF(OR($C$48=$AR66,$D$48=$AR66),Schweine_Werte!$C66*0.5,IF(OR($C$48&gt;$AR66,$D$48&lt;$AR66),0,Schweine_Werte!$C66))</f>
        <v>0</v>
      </c>
      <c r="AW66" s="677">
        <f>IF(OR($C$60=$AR66,$D$60=$AR66),Schweine_Werte!$C66*0.5,IF(OR($C$60&gt;$AR66,$D$60&lt;$AR66),0,Schweine_Werte!$C66))</f>
        <v>0</v>
      </c>
      <c r="AX66" s="677">
        <f>IF(OR($C$12=$AR66,$D$12=$AR66),Schweine_Werte!$E66*0.5,IF(OR($C$12&gt;$AR66,$D$12&lt;$AR66),0,Schweine_Werte!$E66))</f>
        <v>0</v>
      </c>
      <c r="AY66" s="667">
        <f>IF(OR($C$24=$AR66,$D$24=$AR66),Schweine_Werte!$E66*0.5,IF(OR($C$24&gt;$AR66,$D$24&lt;$AR66),0,Schweine_Werte!$E66))</f>
        <v>0</v>
      </c>
      <c r="AZ66" s="667">
        <f>IF(OR($C$36=$AR66,$D$36=$AR66),Schweine_Werte!$E66*0.5,IF(OR($C$36&gt;$AR66,$D$36&lt;$AR66),0,Schweine_Werte!$E66))</f>
        <v>0</v>
      </c>
      <c r="BA66" s="667">
        <f>IF(OR($C$48=$AR66,$D$48=$AR66),Schweine_Werte!$E66*0.5,IF(OR($C$48&gt;$AR66,$D$48&lt;$AR66),0,Schweine_Werte!$E66))</f>
        <v>0</v>
      </c>
      <c r="BB66" s="667">
        <f>IF(OR($C$60=$AR66,$D$60=$AR66),Schweine_Werte!$E66*0.5,IF(OR($C$60&gt;$AR66,$D$60&lt;$AR66),0,Schweine_Werte!$E66))</f>
        <v>0</v>
      </c>
      <c r="BC66" s="677">
        <f>IF(OR($C$12=$AR66,$D$12=$AR66),Schweine_Werte!$G66*0.5,IF(OR($C$12&gt;$AR66,$D$12&lt;$AR66),0,Schweine_Werte!$G66))</f>
        <v>0</v>
      </c>
      <c r="BD66" s="667">
        <f>IF(OR($C$24=$AR66,$D$24=$AR66),Schweine_Werte!$G66*0.5,IF(OR($C$24&gt;$AR66,$D$24&lt;$AR66),0,Schweine_Werte!$G66))</f>
        <v>0</v>
      </c>
      <c r="BE66" s="667">
        <f>IF(OR($C$36=$AR66,$D$36=$AR66),Schweine_Werte!$G66*0.5,IF(OR($C$36&gt;$AR66,$D$36&lt;$AR66),0,Schweine_Werte!$G66))</f>
        <v>0</v>
      </c>
      <c r="BF66" s="667">
        <f>IF(OR($C$48=$AR66,$D$48=$AR66),Schweine_Werte!$G66*0.5,IF(OR($C$48&gt;$AR66,$D$48&lt;$AR66),0,Schweine_Werte!$G66))</f>
        <v>0</v>
      </c>
      <c r="BG66" s="667">
        <f>IF(OR($C$60=$AR66,$D$60=$AR66),Schweine_Werte!$G66*0.5,IF(OR($C$60&gt;$AR66,$D$60&lt;$AR66),0,Schweine_Werte!$G66))</f>
        <v>0</v>
      </c>
      <c r="BH66" s="677">
        <f>IF(OR($C$12=$AR66,$D$12=$AR66),Schweine_Werte!$I66*0.5,IF(OR($C$12&gt;$AR66,$D$12&lt;$AR66),0,Schweine_Werte!$I66))</f>
        <v>0</v>
      </c>
      <c r="BI66" s="667">
        <f>IF(OR($C$24=$AR66,$D$24=$AR66),Schweine_Werte!$I66*0.5,IF(OR($C$24&gt;$AR66,$D$24&lt;$AR66),0,Schweine_Werte!$I66))</f>
        <v>0</v>
      </c>
      <c r="BJ66" s="667">
        <f>IF(OR($C$36=$AR66,$D$36=$AR66),Schweine_Werte!$I66*0.5,IF(OR($C$36&gt;$AR66,$D$36&lt;$AR66),0,Schweine_Werte!$I66))</f>
        <v>0</v>
      </c>
      <c r="BK66" s="667">
        <f>IF(OR($C$48=$AR66,$D$48=$AR66),Schweine_Werte!$I66*0.5,IF(OR($C$48&gt;$AR66,$D$48&lt;$AR66),0,Schweine_Werte!$I66))</f>
        <v>0</v>
      </c>
      <c r="BL66" s="667">
        <f>IF(OR($C$60=$AR66,$D$60=$AR66),Schweine_Werte!$I66*0.5,IF(OR($C$60&gt;$AR66,$D$60&lt;$AR66),0,Schweine_Werte!$I66))</f>
        <v>0</v>
      </c>
      <c r="BM66" s="677"/>
      <c r="BN66" s="667"/>
      <c r="BO66" s="667"/>
      <c r="BP66" s="667"/>
      <c r="BQ66" s="667"/>
      <c r="BR66" s="677">
        <f>IF(OR($C$74=$AR66,$D$74=$AR66),Schweine_Werte!$M66*0.5,IF(OR($C$74&gt;$AR66,$D$74&lt;$AR66),0,Schweine_Werte!$M66))</f>
        <v>0</v>
      </c>
      <c r="BS66" s="677">
        <f>IF(OR($C$83=$AR66,$D$83=$AR66),Schweine_Werte!$M66*0.5,IF(OR($C$83&gt;$AR66,$D$83&lt;$AR66),0,Schweine_Werte!$M66))</f>
        <v>0</v>
      </c>
      <c r="BT66" s="679">
        <f>IF(OR($C$92=$AR66,$D$92=$AR66),Schweine_Werte!$M66*0.5,IF(OR($C$92&gt;$AR66,$D$92&lt;$AR66),0,Schweine_Werte!$M66))</f>
        <v>0</v>
      </c>
      <c r="BU66" s="679">
        <f>IF(OR($C$101=$AR66,$D$101=$AR66),Schweine_Werte!$M66*0.5,IF(OR($C$101&gt;$AR66,$D$101&lt;$AR66),0,Schweine_Werte!$M66))</f>
        <v>0</v>
      </c>
      <c r="BV66" s="679">
        <f>IF(OR($C$110=$AR66,$D$110=$AR66),Schweine_Werte!$M66*0.5,IF(OR($C$110&gt;$AR66,$D$110&lt;$AR66),0,Schweine_Werte!$M66))</f>
        <v>0</v>
      </c>
      <c r="BW66" s="679">
        <f>IF(OR(8=$AR66,$E$127=$AR66),Schweine_Werte!$M66*0.5,IF(OR(8&gt;$AR66,$E$127&lt;$AR66),0,Schweine_Werte!$M66))</f>
        <v>1.1057004077079438</v>
      </c>
      <c r="BX66" s="679">
        <f>IF(OR(8=$AR66,$E$145=$AR66),Schweine_Werte!$M66*0.5,IF(OR(8&gt;$AR66,$E$145&lt;$AR66),0,Schweine_Werte!$M66))</f>
        <v>1.1057004077079438</v>
      </c>
      <c r="BY66" s="677">
        <f>IF(OR($C$74=$AR66,$D$74=$AR66),Schweine_Werte!$O66*0.5,IF(OR($C$74&gt;$AR66,$D$74&lt;$AR66),0,Schweine_Werte!$O66))</f>
        <v>0</v>
      </c>
      <c r="BZ66" s="677">
        <f>IF(OR($C$83=$AR66,$D$83=$AR66),Schweine_Werte!$O66*0.5,IF(OR($C$83&gt;$AR66,$D$83&lt;$AR66),0,Schweine_Werte!$O66))</f>
        <v>0</v>
      </c>
      <c r="CA66" s="679">
        <f>IF(OR($C$92=$AR66,$D$92=$AR66),Schweine_Werte!$O66*0.5,IF(OR($C$92&gt;$AR66,$D$92&lt;$AR66),0,Schweine_Werte!$O66))</f>
        <v>0</v>
      </c>
      <c r="CB66" s="679">
        <f>IF(OR($C$101=$AR66,$D$101=$AR66),Schweine_Werte!$O66*0.5,IF(OR($C$101&gt;$AR66,$D$101&lt;$AR66),0,Schweine_Werte!$O66))</f>
        <v>0</v>
      </c>
      <c r="CC66" s="679">
        <f>IF(OR($C$110=$AR66,$D$110=$AR66),Schweine_Werte!$O66*0.5,IF(OR($C$110&gt;$AR66,$D$110&lt;$AR66),0,Schweine_Werte!$O66))</f>
        <v>0</v>
      </c>
    </row>
    <row r="67" spans="1:81" x14ac:dyDescent="0.2">
      <c r="AR67" s="698">
        <v>71</v>
      </c>
      <c r="AS67" s="677">
        <f>IF(OR($C$12=$AR67,$D$12=$AR67),Schweine_Werte!$C67*0.5,IF(OR($C$12&gt;$AR67,$D$12&lt;$AR67),0,Schweine_Werte!$C67))</f>
        <v>0</v>
      </c>
      <c r="AT67" s="667">
        <f>IF(OR($C$24=$AR67,$D$24=$AR67),Schweine_Werte!$C67*0.5,IF(OR($C$24&gt;$AR67,$D$24&lt;$AR67),0,Schweine_Werte!$C67))</f>
        <v>0</v>
      </c>
      <c r="AU67" s="677">
        <f>IF(OR($C$36=$AR67,$D$36=$AR67),Schweine_Werte!$C67*0.5,IF(OR($C$36&gt;$AR67,$D$36&lt;$AR67),0,Schweine_Werte!$C67))</f>
        <v>0</v>
      </c>
      <c r="AV67" s="677">
        <f>IF(OR($C$48=$AR67,$D$48=$AR67),Schweine_Werte!$C67*0.5,IF(OR($C$48&gt;$AR67,$D$48&lt;$AR67),0,Schweine_Werte!$C67))</f>
        <v>0</v>
      </c>
      <c r="AW67" s="677">
        <f>IF(OR($C$60=$AR67,$D$60=$AR67),Schweine_Werte!$C67*0.5,IF(OR($C$60&gt;$AR67,$D$60&lt;$AR67),0,Schweine_Werte!$C67))</f>
        <v>0</v>
      </c>
      <c r="AX67" s="677">
        <f>IF(OR($C$12=$AR67,$D$12=$AR67),Schweine_Werte!$E67*0.5,IF(OR($C$12&gt;$AR67,$D$12&lt;$AR67),0,Schweine_Werte!$E67))</f>
        <v>0</v>
      </c>
      <c r="AY67" s="667">
        <f>IF(OR($C$24=$AR67,$D$24=$AR67),Schweine_Werte!$E67*0.5,IF(OR($C$24&gt;$AR67,$D$24&lt;$AR67),0,Schweine_Werte!$E67))</f>
        <v>0</v>
      </c>
      <c r="AZ67" s="667">
        <f>IF(OR($C$36=$AR67,$D$36=$AR67),Schweine_Werte!$E67*0.5,IF(OR($C$36&gt;$AR67,$D$36&lt;$AR67),0,Schweine_Werte!$E67))</f>
        <v>0</v>
      </c>
      <c r="BA67" s="667">
        <f>IF(OR($C$48=$AR67,$D$48=$AR67),Schweine_Werte!$E67*0.5,IF(OR($C$48&gt;$AR67,$D$48&lt;$AR67),0,Schweine_Werte!$E67))</f>
        <v>0</v>
      </c>
      <c r="BB67" s="667">
        <f>IF(OR($C$60=$AR67,$D$60=$AR67),Schweine_Werte!$E67*0.5,IF(OR($C$60&gt;$AR67,$D$60&lt;$AR67),0,Schweine_Werte!$E67))</f>
        <v>0</v>
      </c>
      <c r="BC67" s="677">
        <f>IF(OR($C$12=$AR67,$D$12=$AR67),Schweine_Werte!$G67*0.5,IF(OR($C$12&gt;$AR67,$D$12&lt;$AR67),0,Schweine_Werte!$G67))</f>
        <v>0</v>
      </c>
      <c r="BD67" s="667">
        <f>IF(OR($C$24=$AR67,$D$24=$AR67),Schweine_Werte!$G67*0.5,IF(OR($C$24&gt;$AR67,$D$24&lt;$AR67),0,Schweine_Werte!$G67))</f>
        <v>0</v>
      </c>
      <c r="BE67" s="667">
        <f>IF(OR($C$36=$AR67,$D$36=$AR67),Schweine_Werte!$G67*0.5,IF(OR($C$36&gt;$AR67,$D$36&lt;$AR67),0,Schweine_Werte!$G67))</f>
        <v>0</v>
      </c>
      <c r="BF67" s="667">
        <f>IF(OR($C$48=$AR67,$D$48=$AR67),Schweine_Werte!$G67*0.5,IF(OR($C$48&gt;$AR67,$D$48&lt;$AR67),0,Schweine_Werte!$G67))</f>
        <v>0</v>
      </c>
      <c r="BG67" s="667">
        <f>IF(OR($C$60=$AR67,$D$60=$AR67),Schweine_Werte!$G67*0.5,IF(OR($C$60&gt;$AR67,$D$60&lt;$AR67),0,Schweine_Werte!$G67))</f>
        <v>0</v>
      </c>
      <c r="BH67" s="677">
        <f>IF(OR($C$12=$AR67,$D$12=$AR67),Schweine_Werte!$I67*0.5,IF(OR($C$12&gt;$AR67,$D$12&lt;$AR67),0,Schweine_Werte!$I67))</f>
        <v>0</v>
      </c>
      <c r="BI67" s="667">
        <f>IF(OR($C$24=$AR67,$D$24=$AR67),Schweine_Werte!$I67*0.5,IF(OR($C$24&gt;$AR67,$D$24&lt;$AR67),0,Schweine_Werte!$I67))</f>
        <v>0</v>
      </c>
      <c r="BJ67" s="667">
        <f>IF(OR($C$36=$AR67,$D$36=$AR67),Schweine_Werte!$I67*0.5,IF(OR($C$36&gt;$AR67,$D$36&lt;$AR67),0,Schweine_Werte!$I67))</f>
        <v>0</v>
      </c>
      <c r="BK67" s="667">
        <f>IF(OR($C$48=$AR67,$D$48=$AR67),Schweine_Werte!$I67*0.5,IF(OR($C$48&gt;$AR67,$D$48&lt;$AR67),0,Schweine_Werte!$I67))</f>
        <v>0</v>
      </c>
      <c r="BL67" s="667">
        <f>IF(OR($C$60=$AR67,$D$60=$AR67),Schweine_Werte!$I67*0.5,IF(OR($C$60&gt;$AR67,$D$60&lt;$AR67),0,Schweine_Werte!$I67))</f>
        <v>0</v>
      </c>
      <c r="BM67" s="677"/>
      <c r="BN67" s="667"/>
      <c r="BO67" s="667"/>
      <c r="BP67" s="667"/>
      <c r="BQ67" s="667"/>
      <c r="BR67" s="677">
        <f>IF(OR($C$74=$AR67,$D$74=$AR67),Schweine_Werte!$M67*0.5,IF(OR($C$74&gt;$AR67,$D$74&lt;$AR67),0,Schweine_Werte!$M67))</f>
        <v>0</v>
      </c>
      <c r="BS67" s="677">
        <f>IF(OR($C$83=$AR67,$D$83=$AR67),Schweine_Werte!$M67*0.5,IF(OR($C$83&gt;$AR67,$D$83&lt;$AR67),0,Schweine_Werte!$M67))</f>
        <v>0</v>
      </c>
      <c r="BT67" s="679">
        <f>IF(OR($C$92=$AR67,$D$92=$AR67),Schweine_Werte!$M67*0.5,IF(OR($C$92&gt;$AR67,$D$92&lt;$AR67),0,Schweine_Werte!$M67))</f>
        <v>0</v>
      </c>
      <c r="BU67" s="679">
        <f>IF(OR($C$101=$AR67,$D$101=$AR67),Schweine_Werte!$M67*0.5,IF(OR($C$101&gt;$AR67,$D$101&lt;$AR67),0,Schweine_Werte!$M67))</f>
        <v>0</v>
      </c>
      <c r="BV67" s="679">
        <f>IF(OR($C$110=$AR67,$D$110=$AR67),Schweine_Werte!$M67*0.5,IF(OR($C$110&gt;$AR67,$D$110&lt;$AR67),0,Schweine_Werte!$M67))</f>
        <v>0</v>
      </c>
      <c r="BW67" s="679">
        <f>IF(OR(8=$AR67,$E$127=$AR67),Schweine_Werte!$M67*0.5,IF(OR(8&gt;$AR67,$E$127&lt;$AR67),0,Schweine_Werte!$M67))</f>
        <v>1.1049837293732905</v>
      </c>
      <c r="BX67" s="679">
        <f>IF(OR(8=$AR67,$E$145=$AR67),Schweine_Werte!$M67*0.5,IF(OR(8&gt;$AR67,$E$145&lt;$AR67),0,Schweine_Werte!$M67))</f>
        <v>1.1049837293732905</v>
      </c>
      <c r="BY67" s="677">
        <f>IF(OR($C$74=$AR67,$D$74=$AR67),Schweine_Werte!$O67*0.5,IF(OR($C$74&gt;$AR67,$D$74&lt;$AR67),0,Schweine_Werte!$O67))</f>
        <v>0</v>
      </c>
      <c r="BZ67" s="677">
        <f>IF(OR($C$83=$AR67,$D$83=$AR67),Schweine_Werte!$O67*0.5,IF(OR($C$83&gt;$AR67,$D$83&lt;$AR67),0,Schweine_Werte!$O67))</f>
        <v>0</v>
      </c>
      <c r="CA67" s="679">
        <f>IF(OR($C$92=$AR67,$D$92=$AR67),Schweine_Werte!$O67*0.5,IF(OR($C$92&gt;$AR67,$D$92&lt;$AR67),0,Schweine_Werte!$O67))</f>
        <v>0</v>
      </c>
      <c r="CB67" s="679">
        <f>IF(OR($C$101=$AR67,$D$101=$AR67),Schweine_Werte!$O67*0.5,IF(OR($C$101&gt;$AR67,$D$101&lt;$AR67),0,Schweine_Werte!$O67))</f>
        <v>0</v>
      </c>
      <c r="CC67" s="679">
        <f>IF(OR($C$110=$AR67,$D$110=$AR67),Schweine_Werte!$O67*0.5,IF(OR($C$110&gt;$AR67,$D$110&lt;$AR67),0,Schweine_Werte!$O67))</f>
        <v>0</v>
      </c>
    </row>
    <row r="68" spans="1:81" x14ac:dyDescent="0.2">
      <c r="Q68" s="1735" t="s">
        <v>446</v>
      </c>
      <c r="R68" s="1735"/>
      <c r="S68" s="1735"/>
      <c r="T68" s="1735" t="s">
        <v>447</v>
      </c>
      <c r="U68" s="1735"/>
      <c r="V68" s="1735"/>
      <c r="W68" s="517" t="s">
        <v>435</v>
      </c>
      <c r="X68" s="517"/>
      <c r="Y68" s="517"/>
      <c r="AR68" s="698">
        <v>72</v>
      </c>
      <c r="AS68" s="677">
        <f>IF(OR($C$12=$AR68,$D$12=$AR68),Schweine_Werte!$C68*0.5,IF(OR($C$12&gt;$AR68,$D$12&lt;$AR68),0,Schweine_Werte!$C68))</f>
        <v>0</v>
      </c>
      <c r="AT68" s="667">
        <f>IF(OR($C$24=$AR68,$D$24=$AR68),Schweine_Werte!$C68*0.5,IF(OR($C$24&gt;$AR68,$D$24&lt;$AR68),0,Schweine_Werte!$C68))</f>
        <v>0</v>
      </c>
      <c r="AU68" s="677">
        <f>IF(OR($C$36=$AR68,$D$36=$AR68),Schweine_Werte!$C68*0.5,IF(OR($C$36&gt;$AR68,$D$36&lt;$AR68),0,Schweine_Werte!$C68))</f>
        <v>0</v>
      </c>
      <c r="AV68" s="677">
        <f>IF(OR($C$48=$AR68,$D$48=$AR68),Schweine_Werte!$C68*0.5,IF(OR($C$48&gt;$AR68,$D$48&lt;$AR68),0,Schweine_Werte!$C68))</f>
        <v>0</v>
      </c>
      <c r="AW68" s="677">
        <f>IF(OR($C$60=$AR68,$D$60=$AR68),Schweine_Werte!$C68*0.5,IF(OR($C$60&gt;$AR68,$D$60&lt;$AR68),0,Schweine_Werte!$C68))</f>
        <v>0</v>
      </c>
      <c r="AX68" s="677">
        <f>IF(OR($C$12=$AR68,$D$12=$AR68),Schweine_Werte!$E68*0.5,IF(OR($C$12&gt;$AR68,$D$12&lt;$AR68),0,Schweine_Werte!$E68))</f>
        <v>0</v>
      </c>
      <c r="AY68" s="667">
        <f>IF(OR($C$24=$AR68,$D$24=$AR68),Schweine_Werte!$E68*0.5,IF(OR($C$24&gt;$AR68,$D$24&lt;$AR68),0,Schweine_Werte!$E68))</f>
        <v>0</v>
      </c>
      <c r="AZ68" s="667">
        <f>IF(OR($C$36=$AR68,$D$36=$AR68),Schweine_Werte!$E68*0.5,IF(OR($C$36&gt;$AR68,$D$36&lt;$AR68),0,Schweine_Werte!$E68))</f>
        <v>0</v>
      </c>
      <c r="BA68" s="667">
        <f>IF(OR($C$48=$AR68,$D$48=$AR68),Schweine_Werte!$E68*0.5,IF(OR($C$48&gt;$AR68,$D$48&lt;$AR68),0,Schweine_Werte!$E68))</f>
        <v>0</v>
      </c>
      <c r="BB68" s="667">
        <f>IF(OR($C$60=$AR68,$D$60=$AR68),Schweine_Werte!$E68*0.5,IF(OR($C$60&gt;$AR68,$D$60&lt;$AR68),0,Schweine_Werte!$E68))</f>
        <v>0</v>
      </c>
      <c r="BC68" s="677">
        <f>IF(OR($C$12=$AR68,$D$12=$AR68),Schweine_Werte!$G68*0.5,IF(OR($C$12&gt;$AR68,$D$12&lt;$AR68),0,Schweine_Werte!$G68))</f>
        <v>0</v>
      </c>
      <c r="BD68" s="667">
        <f>IF(OR($C$24=$AR68,$D$24=$AR68),Schweine_Werte!$G68*0.5,IF(OR($C$24&gt;$AR68,$D$24&lt;$AR68),0,Schweine_Werte!$G68))</f>
        <v>0</v>
      </c>
      <c r="BE68" s="667">
        <f>IF(OR($C$36=$AR68,$D$36=$AR68),Schweine_Werte!$G68*0.5,IF(OR($C$36&gt;$AR68,$D$36&lt;$AR68),0,Schweine_Werte!$G68))</f>
        <v>0</v>
      </c>
      <c r="BF68" s="667">
        <f>IF(OR($C$48=$AR68,$D$48=$AR68),Schweine_Werte!$G68*0.5,IF(OR($C$48&gt;$AR68,$D$48&lt;$AR68),0,Schweine_Werte!$G68))</f>
        <v>0</v>
      </c>
      <c r="BG68" s="667">
        <f>IF(OR($C$60=$AR68,$D$60=$AR68),Schweine_Werte!$G68*0.5,IF(OR($C$60&gt;$AR68,$D$60&lt;$AR68),0,Schweine_Werte!$G68))</f>
        <v>0</v>
      </c>
      <c r="BH68" s="677">
        <f>IF(OR($C$12=$AR68,$D$12=$AR68),Schweine_Werte!$I68*0.5,IF(OR($C$12&gt;$AR68,$D$12&lt;$AR68),0,Schweine_Werte!$I68))</f>
        <v>0</v>
      </c>
      <c r="BI68" s="667">
        <f>IF(OR($C$24=$AR68,$D$24=$AR68),Schweine_Werte!$I68*0.5,IF(OR($C$24&gt;$AR68,$D$24&lt;$AR68),0,Schweine_Werte!$I68))</f>
        <v>0</v>
      </c>
      <c r="BJ68" s="667">
        <f>IF(OR($C$36=$AR68,$D$36=$AR68),Schweine_Werte!$I68*0.5,IF(OR($C$36&gt;$AR68,$D$36&lt;$AR68),0,Schweine_Werte!$I68))</f>
        <v>0</v>
      </c>
      <c r="BK68" s="667">
        <f>IF(OR($C$48=$AR68,$D$48=$AR68),Schweine_Werte!$I68*0.5,IF(OR($C$48&gt;$AR68,$D$48&lt;$AR68),0,Schweine_Werte!$I68))</f>
        <v>0</v>
      </c>
      <c r="BL68" s="667">
        <f>IF(OR($C$60=$AR68,$D$60=$AR68),Schweine_Werte!$I68*0.5,IF(OR($C$60&gt;$AR68,$D$60&lt;$AR68),0,Schweine_Werte!$I68))</f>
        <v>0</v>
      </c>
      <c r="BM68" s="677"/>
      <c r="BN68" s="667"/>
      <c r="BO68" s="667"/>
      <c r="BP68" s="667"/>
      <c r="BQ68" s="667"/>
      <c r="BR68" s="677">
        <f>IF(OR($C$74=$AR68,$D$74=$AR68),Schweine_Werte!$M68*0.5,IF(OR($C$74&gt;$AR68,$D$74&lt;$AR68),0,Schweine_Werte!$M68))</f>
        <v>0</v>
      </c>
      <c r="BS68" s="677">
        <f>IF(OR($C$83=$AR68,$D$83=$AR68),Schweine_Werte!$M68*0.5,IF(OR($C$83&gt;$AR68,$D$83&lt;$AR68),0,Schweine_Werte!$M68))</f>
        <v>0</v>
      </c>
      <c r="BT68" s="679">
        <f>IF(OR($C$92=$AR68,$D$92=$AR68),Schweine_Werte!$M68*0.5,IF(OR($C$92&gt;$AR68,$D$92&lt;$AR68),0,Schweine_Werte!$M68))</f>
        <v>0</v>
      </c>
      <c r="BU68" s="679">
        <f>IF(OR($C$101=$AR68,$D$101=$AR68),Schweine_Werte!$M68*0.5,IF(OR($C$101&gt;$AR68,$D$101&lt;$AR68),0,Schweine_Werte!$M68))</f>
        <v>0</v>
      </c>
      <c r="BV68" s="679">
        <f>IF(OR($C$110=$AR68,$D$110=$AR68),Schweine_Werte!$M68*0.5,IF(OR($C$110&gt;$AR68,$D$110&lt;$AR68),0,Schweine_Werte!$M68))</f>
        <v>0</v>
      </c>
      <c r="BW68" s="679">
        <f>IF(OR(8=$AR68,$E$127=$AR68),Schweine_Werte!$M68*0.5,IF(OR(8&gt;$AR68,$E$127&lt;$AR68),0,Schweine_Werte!$M68))</f>
        <v>1.104630248375454</v>
      </c>
      <c r="BX68" s="679">
        <f>IF(OR(8=$AR68,$E$145=$AR68),Schweine_Werte!$M68*0.5,IF(OR(8&gt;$AR68,$E$145&lt;$AR68),0,Schweine_Werte!$M68))</f>
        <v>1.104630248375454</v>
      </c>
      <c r="BY68" s="677">
        <f>IF(OR($C$74=$AR68,$D$74=$AR68),Schweine_Werte!$O68*0.5,IF(OR($C$74&gt;$AR68,$D$74&lt;$AR68),0,Schweine_Werte!$O68))</f>
        <v>0</v>
      </c>
      <c r="BZ68" s="677">
        <f>IF(OR($C$83=$AR68,$D$83=$AR68),Schweine_Werte!$O68*0.5,IF(OR($C$83&gt;$AR68,$D$83&lt;$AR68),0,Schweine_Werte!$O68))</f>
        <v>0</v>
      </c>
      <c r="CA68" s="679">
        <f>IF(OR($C$92=$AR68,$D$92=$AR68),Schweine_Werte!$O68*0.5,IF(OR($C$92&gt;$AR68,$D$92&lt;$AR68),0,Schweine_Werte!$O68))</f>
        <v>0</v>
      </c>
      <c r="CB68" s="679">
        <f>IF(OR($C$101=$AR68,$D$101=$AR68),Schweine_Werte!$O68*0.5,IF(OR($C$101&gt;$AR68,$D$101&lt;$AR68),0,Schweine_Werte!$O68))</f>
        <v>0</v>
      </c>
      <c r="CC68" s="679">
        <f>IF(OR($C$110=$AR68,$D$110=$AR68),Schweine_Werte!$O68*0.5,IF(OR($C$110&gt;$AR68,$D$110&lt;$AR68),0,Schweine_Werte!$O68))</f>
        <v>0</v>
      </c>
    </row>
    <row r="69" spans="1:81" x14ac:dyDescent="0.2">
      <c r="B69" s="520" t="s">
        <v>517</v>
      </c>
      <c r="E69" s="520" t="s">
        <v>470</v>
      </c>
      <c r="F69" s="520" t="s">
        <v>363</v>
      </c>
      <c r="G69" s="520" t="s">
        <v>471</v>
      </c>
      <c r="H69" s="520" t="s">
        <v>472</v>
      </c>
      <c r="I69" s="520" t="s">
        <v>473</v>
      </c>
      <c r="J69" s="520" t="s">
        <v>474</v>
      </c>
      <c r="K69" s="520" t="s">
        <v>475</v>
      </c>
      <c r="L69" s="520" t="s">
        <v>476</v>
      </c>
      <c r="M69" s="520" t="s">
        <v>477</v>
      </c>
      <c r="N69" s="520" t="s">
        <v>478</v>
      </c>
      <c r="O69" s="520" t="s">
        <v>479</v>
      </c>
      <c r="P69" s="520" t="s">
        <v>480</v>
      </c>
      <c r="Q69" s="520" t="s">
        <v>365</v>
      </c>
      <c r="R69" s="520" t="s">
        <v>366</v>
      </c>
      <c r="S69" s="520" t="s">
        <v>367</v>
      </c>
      <c r="T69" s="520" t="s">
        <v>365</v>
      </c>
      <c r="U69" s="520" t="s">
        <v>366</v>
      </c>
      <c r="V69" s="520" t="s">
        <v>367</v>
      </c>
      <c r="W69" s="520" t="s">
        <v>448</v>
      </c>
      <c r="X69" s="520" t="s">
        <v>449</v>
      </c>
      <c r="Y69" s="520" t="s">
        <v>450</v>
      </c>
      <c r="AR69" s="698">
        <v>73</v>
      </c>
      <c r="AS69" s="677">
        <f>IF(OR($C$12=$AR69,$D$12=$AR69),Schweine_Werte!$C69*0.5,IF(OR($C$12&gt;$AR69,$D$12&lt;$AR69),0,Schweine_Werte!$C69))</f>
        <v>0</v>
      </c>
      <c r="AT69" s="667">
        <f>IF(OR($C$24=$AR69,$D$24=$AR69),Schweine_Werte!$C69*0.5,IF(OR($C$24&gt;$AR69,$D$24&lt;$AR69),0,Schweine_Werte!$C69))</f>
        <v>0</v>
      </c>
      <c r="AU69" s="677">
        <f>IF(OR($C$36=$AR69,$D$36=$AR69),Schweine_Werte!$C69*0.5,IF(OR($C$36&gt;$AR69,$D$36&lt;$AR69),0,Schweine_Werte!$C69))</f>
        <v>0</v>
      </c>
      <c r="AV69" s="677">
        <f>IF(OR($C$48=$AR69,$D$48=$AR69),Schweine_Werte!$C69*0.5,IF(OR($C$48&gt;$AR69,$D$48&lt;$AR69),0,Schweine_Werte!$C69))</f>
        <v>0</v>
      </c>
      <c r="AW69" s="677">
        <f>IF(OR($C$60=$AR69,$D$60=$AR69),Schweine_Werte!$C69*0.5,IF(OR($C$60&gt;$AR69,$D$60&lt;$AR69),0,Schweine_Werte!$C69))</f>
        <v>0</v>
      </c>
      <c r="AX69" s="677">
        <f>IF(OR($C$12=$AR69,$D$12=$AR69),Schweine_Werte!$E69*0.5,IF(OR($C$12&gt;$AR69,$D$12&lt;$AR69),0,Schweine_Werte!$E69))</f>
        <v>0</v>
      </c>
      <c r="AY69" s="667">
        <f>IF(OR($C$24=$AR69,$D$24=$AR69),Schweine_Werte!$E69*0.5,IF(OR($C$24&gt;$AR69,$D$24&lt;$AR69),0,Schweine_Werte!$E69))</f>
        <v>0</v>
      </c>
      <c r="AZ69" s="667">
        <f>IF(OR($C$36=$AR69,$D$36=$AR69),Schweine_Werte!$E69*0.5,IF(OR($C$36&gt;$AR69,$D$36&lt;$AR69),0,Schweine_Werte!$E69))</f>
        <v>0</v>
      </c>
      <c r="BA69" s="667">
        <f>IF(OR($C$48=$AR69,$D$48=$AR69),Schweine_Werte!$E69*0.5,IF(OR($C$48&gt;$AR69,$D$48&lt;$AR69),0,Schweine_Werte!$E69))</f>
        <v>0</v>
      </c>
      <c r="BB69" s="667">
        <f>IF(OR($C$60=$AR69,$D$60=$AR69),Schweine_Werte!$E69*0.5,IF(OR($C$60&gt;$AR69,$D$60&lt;$AR69),0,Schweine_Werte!$E69))</f>
        <v>0</v>
      </c>
      <c r="BC69" s="677">
        <f>IF(OR($C$12=$AR69,$D$12=$AR69),Schweine_Werte!$G69*0.5,IF(OR($C$12&gt;$AR69,$D$12&lt;$AR69),0,Schweine_Werte!$G69))</f>
        <v>0</v>
      </c>
      <c r="BD69" s="667">
        <f>IF(OR($C$24=$AR69,$D$24=$AR69),Schweine_Werte!$G69*0.5,IF(OR($C$24&gt;$AR69,$D$24&lt;$AR69),0,Schweine_Werte!$G69))</f>
        <v>0</v>
      </c>
      <c r="BE69" s="667">
        <f>IF(OR($C$36=$AR69,$D$36=$AR69),Schweine_Werte!$G69*0.5,IF(OR($C$36&gt;$AR69,$D$36&lt;$AR69),0,Schweine_Werte!$G69))</f>
        <v>0</v>
      </c>
      <c r="BF69" s="667">
        <f>IF(OR($C$48=$AR69,$D$48=$AR69),Schweine_Werte!$G69*0.5,IF(OR($C$48&gt;$AR69,$D$48&lt;$AR69),0,Schweine_Werte!$G69))</f>
        <v>0</v>
      </c>
      <c r="BG69" s="667">
        <f>IF(OR($C$60=$AR69,$D$60=$AR69),Schweine_Werte!$G69*0.5,IF(OR($C$60&gt;$AR69,$D$60&lt;$AR69),0,Schweine_Werte!$G69))</f>
        <v>0</v>
      </c>
      <c r="BH69" s="677">
        <f>IF(OR($C$12=$AR69,$D$12=$AR69),Schweine_Werte!$I69*0.5,IF(OR($C$12&gt;$AR69,$D$12&lt;$AR69),0,Schweine_Werte!$I69))</f>
        <v>0</v>
      </c>
      <c r="BI69" s="667">
        <f>IF(OR($C$24=$AR69,$D$24=$AR69),Schweine_Werte!$I69*0.5,IF(OR($C$24&gt;$AR69,$D$24&lt;$AR69),0,Schweine_Werte!$I69))</f>
        <v>0</v>
      </c>
      <c r="BJ69" s="667">
        <f>IF(OR($C$36=$AR69,$D$36=$AR69),Schweine_Werte!$I69*0.5,IF(OR($C$36&gt;$AR69,$D$36&lt;$AR69),0,Schweine_Werte!$I69))</f>
        <v>0</v>
      </c>
      <c r="BK69" s="667">
        <f>IF(OR($C$48=$AR69,$D$48=$AR69),Schweine_Werte!$I69*0.5,IF(OR($C$48&gt;$AR69,$D$48&lt;$AR69),0,Schweine_Werte!$I69))</f>
        <v>0</v>
      </c>
      <c r="BL69" s="667">
        <f>IF(OR($C$60=$AR69,$D$60=$AR69),Schweine_Werte!$I69*0.5,IF(OR($C$60&gt;$AR69,$D$60&lt;$AR69),0,Schweine_Werte!$I69))</f>
        <v>0</v>
      </c>
      <c r="BM69" s="677"/>
      <c r="BN69" s="667"/>
      <c r="BO69" s="667"/>
      <c r="BP69" s="667"/>
      <c r="BQ69" s="667"/>
      <c r="BR69" s="677">
        <f>IF(OR($C$74=$AR69,$D$74=$AR69),Schweine_Werte!$M69*0.5,IF(OR($C$74&gt;$AR69,$D$74&lt;$AR69),0,Schweine_Werte!$M69))</f>
        <v>0</v>
      </c>
      <c r="BS69" s="677">
        <f>IF(OR($C$83=$AR69,$D$83=$AR69),Schweine_Werte!$M69*0.5,IF(OR($C$83&gt;$AR69,$D$83&lt;$AR69),0,Schweine_Werte!$M69))</f>
        <v>0</v>
      </c>
      <c r="BT69" s="679">
        <f>IF(OR($C$92=$AR69,$D$92=$AR69),Schweine_Werte!$M69*0.5,IF(OR($C$92&gt;$AR69,$D$92&lt;$AR69),0,Schweine_Werte!$M69))</f>
        <v>0</v>
      </c>
      <c r="BU69" s="679">
        <f>IF(OR($C$101=$AR69,$D$101=$AR69),Schweine_Werte!$M69*0.5,IF(OR($C$101&gt;$AR69,$D$101&lt;$AR69),0,Schweine_Werte!$M69))</f>
        <v>0</v>
      </c>
      <c r="BV69" s="679">
        <f>IF(OR($C$110=$AR69,$D$110=$AR69),Schweine_Werte!$M69*0.5,IF(OR($C$110&gt;$AR69,$D$110&lt;$AR69),0,Schweine_Werte!$M69))</f>
        <v>0</v>
      </c>
      <c r="BW69" s="679">
        <f>IF(OR(8=$AR69,$E$127=$AR69),Schweine_Werte!$M69*0.5,IF(OR(8&gt;$AR69,$E$127&lt;$AR69),0,Schweine_Werte!$M69))</f>
        <v>1.1046392823633366</v>
      </c>
      <c r="BX69" s="679">
        <f>IF(OR(8=$AR69,$E$145=$AR69),Schweine_Werte!$M69*0.5,IF(OR(8&gt;$AR69,$E$145&lt;$AR69),0,Schweine_Werte!$M69))</f>
        <v>1.1046392823633366</v>
      </c>
      <c r="BY69" s="677">
        <f>IF(OR($C$74=$AR69,$D$74=$AR69),Schweine_Werte!$O69*0.5,IF(OR($C$74&gt;$AR69,$D$74&lt;$AR69),0,Schweine_Werte!$O69))</f>
        <v>0</v>
      </c>
      <c r="BZ69" s="677">
        <f>IF(OR($C$83=$AR69,$D$83=$AR69),Schweine_Werte!$O69*0.5,IF(OR($C$83&gt;$AR69,$D$83&lt;$AR69),0,Schweine_Werte!$O69))</f>
        <v>0</v>
      </c>
      <c r="CA69" s="679">
        <f>IF(OR($C$92=$AR69,$D$92=$AR69),Schweine_Werte!$O69*0.5,IF(OR($C$92&gt;$AR69,$D$92&lt;$AR69),0,Schweine_Werte!$O69))</f>
        <v>0</v>
      </c>
      <c r="CB69" s="679">
        <f>IF(OR($C$101=$AR69,$D$101=$AR69),Schweine_Werte!$O69*0.5,IF(OR($C$101&gt;$AR69,$D$101&lt;$AR69),0,Schweine_Werte!$O69))</f>
        <v>0</v>
      </c>
      <c r="CC69" s="679">
        <f>IF(OR($C$110=$AR69,$D$110=$AR69),Schweine_Werte!$O69*0.5,IF(OR($C$110&gt;$AR69,$D$110&lt;$AR69),0,Schweine_Werte!$O69))</f>
        <v>0</v>
      </c>
    </row>
    <row r="70" spans="1:81" x14ac:dyDescent="0.2">
      <c r="B70" s="520">
        <v>450</v>
      </c>
      <c r="D70" s="667"/>
      <c r="E70" s="520" t="e">
        <f>($D74-$C74)*1000/SUM($BR$4:$BR$31)</f>
        <v>#VALUE!</v>
      </c>
      <c r="F70" s="667" t="e">
        <f>SUMPRODUCT($BR$4:$BR$31,Schweine_Werte!$V$4:$V$31)/SUM($BR$4:$BR$31)</f>
        <v>#DIV/0!</v>
      </c>
      <c r="G70" s="667" t="e">
        <f>IF($B74=$A$8,SUMPRODUCT($BR$4:$BR$31,Schweine_Werte!HE$4:HE$31)/SUM($BR$4:$BR$31),IF($B74=$A$7,SUMPRODUCT($BR$4:$BR$31,Schweine_Werte!GQ$4:GQ$31)/SUM($BR$4:$BR$31),IF($B74=$A$6,SUMPRODUCT($BR$4:$BR$31,Schweine_Werte!GC$4:GC$31)/SUM($BR$4:$BR$31),SUMPRODUCT($BR$4:$BR$31,Schweine_Werte!FO$4:FO$31)/SUM($BR$4:$BR$31))))</f>
        <v>#DIV/0!</v>
      </c>
      <c r="H70" s="667" t="e">
        <f>IF($B74=$A$8,SUMPRODUCT($BR$4:$BR$31,Schweine_Werte!HF$4:HF$31)/SUM($BR$4:$BR$31),IF($B74=$A$7,SUMPRODUCT($BR$4:$BR$31,Schweine_Werte!GR$4:GR$31)/SUM($BR$4:$BR$31),IF($B74=$A$6,SUMPRODUCT($BR$4:$BR$31,Schweine_Werte!GD$4:GD$31)/SUM($BR$4:$BR$31),SUMPRODUCT($BR$4:$BR$31,Schweine_Werte!FP$4:FP$31)/SUM($BR$4:$BR$31))))</f>
        <v>#DIV/0!</v>
      </c>
      <c r="I70" s="667" t="e">
        <f>IF($B74=$A$8,SUMPRODUCT($BR$4:$BR$31,Schweine_Werte!HG$4:HG$31)/SUM($BR$4:$BR$31),IF($B74=$A$7,SUMPRODUCT($BR$4:$BR$31,Schweine_Werte!GS$4:GS$31)/SUM($BR$4:$BR$31),IF($B74=$A$6,SUMPRODUCT($BR$4:$BR$31,Schweine_Werte!GE$4:GE$31)/SUM($BR$4:$BR$31),SUMPRODUCT($BR$4:$BR$31,Schweine_Werte!FQ$4:FQ$31)/SUM($BR$4:$BR$31))))</f>
        <v>#DIV/0!</v>
      </c>
      <c r="J70" s="667" t="e">
        <f>SUMPRODUCT($BR$4:$BR$31,Schweine_Werte!$AD$4:$AD$31)/SUM($BR$4:$BR$31)</f>
        <v>#DIV/0!</v>
      </c>
      <c r="K70" s="667" t="e">
        <f>SUMPRODUCT($BR$4:$BR$31,Schweine_Werte!$AL$4:$AL$31)/SUM($BR$4:$BR$31)</f>
        <v>#DIV/0!</v>
      </c>
      <c r="L70" s="667" t="e">
        <f>T70*$F70*365/1000+$J70-$K70</f>
        <v>#DIV/0!</v>
      </c>
      <c r="M70" s="667" t="e">
        <f>U70*$F70*365/1000+$J70-$K70/2</f>
        <v>#DIV/0!</v>
      </c>
      <c r="N70" s="667" t="e">
        <f>V70*$F70*365/1000+$J70</f>
        <v>#DIV/0!</v>
      </c>
      <c r="O70" s="667">
        <f>IF($C74&lt;28,SUM($BR$4:$BR$23)+IF($D74&gt;28,$BR$24*0.5,$BR$24),0)</f>
        <v>0</v>
      </c>
      <c r="P70" s="667">
        <f>IF($D74&gt;28,SUM($BR$25:$BR$31)+IF($C74&lt;28,$BR$24*0.5,$BR$24),0)</f>
        <v>0</v>
      </c>
      <c r="Q70" s="667" t="e">
        <f t="shared" ref="Q70:S71" si="40">+T70*$F70</f>
        <v>#DIV/0!</v>
      </c>
      <c r="R70" s="667" t="e">
        <f t="shared" si="40"/>
        <v>#DIV/0!</v>
      </c>
      <c r="S70" s="667" t="e">
        <f t="shared" si="40"/>
        <v>#DIV/0!</v>
      </c>
      <c r="T70" s="667" t="e">
        <f>+($O70*Schweine_Werte!$HT$15+$P70*Schweine_Werte!$HU$15)/SUM($O70:$P70)</f>
        <v>#DIV/0!</v>
      </c>
      <c r="U70" s="667" t="e">
        <f>+($O70*Schweine_Werte!$HV$15+$P70*Schweine_Werte!$HW$15)/SUM($O70:$P70)</f>
        <v>#DIV/0!</v>
      </c>
      <c r="V70" s="667" t="e">
        <f>+($O70*Schweine_Werte!$HX$15+$P70*Schweine_Werte!$HY$15)/SUM($O70:$P70)</f>
        <v>#DIV/0!</v>
      </c>
      <c r="W70" s="678" t="e">
        <f>($J70*0.055+T70*0.365*0.86*$F70-$K70*0.018)/L70*100</f>
        <v>#DIV/0!</v>
      </c>
      <c r="X70" s="678" t="e">
        <f>($J70*0.055+U70*0.365*0.86*$F70-$K70*0.018/2)/M70*100</f>
        <v>#DIV/0!</v>
      </c>
      <c r="Y70" s="667" t="e">
        <f>($J70*0.055+V70*0.365*0.86*$F70)/N70*100</f>
        <v>#DIV/0!</v>
      </c>
      <c r="Z70" s="667" t="e">
        <f>IF($B74=$A$8,SUMPRODUCT($BR$4:$BR$31,Schweine_Werte!$HH$4:$HH$31,Schweine_Werte!$HI$4:$HI$31)/SUMPRODUCT($BR$4:$BR$31,Schweine_Werte!$HH$4:$HH$31),IF($B74=$A$7,SUMPRODUCT($BR$4:$BR$31,Schweine_Werte!$GT$4:$GT$31,Schweine_Werte!$GU$4:$GU$31)/SUMPRODUCT($BR$4:$BR$31,Schweine_Werte!$GT$4:$GT$31),IF($B74=$A$6,SUMPRODUCT($BR$4:$BR$31,Schweine_Werte!$GF$4:$GF$31,Schweine_Werte!$GG$4:$GG$31)/SUMPRODUCT($BR$4:$BR$31,Schweine_Werte!$GF$4:$GF$31),SUMPRODUCT($BR$4:$BR$31,Schweine_Werte!$FR$4:$FR$31,Schweine_Werte!$FS$4:$FS$31)/SUMPRODUCT($BR$4:$BR$31,Schweine_Werte!$FR$4:$FR$31))))</f>
        <v>#DIV/0!</v>
      </c>
      <c r="AA70" s="667"/>
      <c r="AB70" s="667">
        <f>IF($B74=$A$8,SUMIF(Schweine_Werte!$AO$4:$AO$31,$C74,Schweine_Werte!$HI$4:$HI$31),IF($B74=$A$7,SUMIF(Schweine_Werte!$AO$4:$AO$31,$C74,Schweine_Werte!$GU$4:$GU$31),IF($B74=$A$6,SUMIF(Schweine_Werte!$AO$4:$AO$31,$C74,Schweine_Werte!$GG$4:$GG$31),SUMIF(Schweine_Werte!$AO$4:$AO$31,$C74,Schweine_Werte!$FS$4:$FS$31))))</f>
        <v>0</v>
      </c>
      <c r="AC70" s="667"/>
      <c r="AD70" s="667">
        <f>IF($B74=$A$8,SUMIF(Schweine_Werte!$AO$4:$AO$31,$D74,Schweine_Werte!$HI$4:$HI$31),IF($B74=$A$7,SUMIF(Schweine_Werte!$AO$4:$AO$31,$D74,Schweine_Werte!$GU$4:$GU$31),IF($B74=$A$6,SUMIF(Schweine_Werte!$AO$4:$AO$31,$D74,Schweine_Werte!$GG$4:$GG$31),SUMIF(Schweine_Werte!$AO$4:$AO$31,$D74,Schweine_Werte!$FS$4:$FS$31))))</f>
        <v>0</v>
      </c>
      <c r="AE70" s="667"/>
      <c r="AF70" s="667"/>
      <c r="AG70" s="667" t="e">
        <f>IF($B74=$A$8,SUMPRODUCT($BR$4:$BR$31,Schweine_Werte!$HH$4:$HH$31)/SUM($BR$4:$BR$31),IF($B74=$A$7,SUMPRODUCT($BR$4:$BR$31,Schweine_Werte!$GT$4:$GT$31)/SUM($BR$4:$BR$31),IF($B74=$A$6,SUMPRODUCT($BR$4:$BR$31,Schweine_Werte!$GF$4:$GF$31)/SUM($BR$4:$BR$31),SUMPRODUCT($BR$4:$BR$31,Schweine_Werte!$FR$4:$FR$31)/SUM($BR$4:$BR$31))))</f>
        <v>#DIV/0!</v>
      </c>
      <c r="AH70" s="667"/>
      <c r="AI70" s="667"/>
      <c r="AJ70" s="667" t="e">
        <f>IF($B74=$A$8,SUMPRODUCT($BR$4:$BR$31,Schweine_Werte!$HH$4:$HH$31,Schweine_Werte!$HJ$4:$HJ$31)/SUMPRODUCT($BR$4:$BR$31,Schweine_Werte!$HH$4:$HH$31),IF($B74=$A$7,SUMPRODUCT($BR$4:$BR$31,Schweine_Werte!$GT$4:$GT$31,Schweine_Werte!$GV$4:$GV$31)/SUMPRODUCT($BR$4:$BR$31,Schweine_Werte!$GT$4:$GT$31),IF($B74=$A$6,SUMPRODUCT($BR$4:$BR$31,Schweine_Werte!$GF$4:$GF$31,Schweine_Werte!$GH$4:$GH$31)/SUMPRODUCT($BR$4:$BR$31,Schweine_Werte!$GF$4:$GF$31),SUMPRODUCT($BR$4:$BR$31,Schweine_Werte!$FR$4:$FR$31,Schweine_Werte!$FT$4:$FT$31)/SUMPRODUCT($BR$4:$BR$31,Schweine_Werte!$FR$4:$FR$31))))</f>
        <v>#DIV/0!</v>
      </c>
      <c r="AK70" s="667"/>
      <c r="AL70" s="667">
        <f>IF($B74=$A$8,SUMIF(Schweine_Werte!$AO$4:$AO$31,$C74,Schweine_Werte!$HJ$4:$HJ$31),IF($B74=$A$7,SUMIF(Schweine_Werte!$AO$4:$AO$31,$C74,Schweine_Werte!$GV$4:$GV$31),IF($B74=$A$6,SUMIF(Schweine_Werte!$AO$4:$AO$31,$C74,Schweine_Werte!$GH$4:$GH$31),SUMIF(Schweine_Werte!$AO$4:$AO$31,$C74,Schweine_Werte!$FT$4:$FT$31))))</f>
        <v>0</v>
      </c>
      <c r="AM70" s="667"/>
      <c r="AN70" s="667">
        <f>IF($B74=$A$8,SUMIF(Schweine_Werte!$AO$4:$AO$31,$D74,Schweine_Werte!$HJ$4:$HJ$31),IF($B74=$A$7,SUMIF(Schweine_Werte!$AO$4:$AO$31,$D74,Schweine_Werte!$GV$4:$GV$31),IF($B74=$A$6,SUMIF(Schweine_Werte!$AO$4:$AO$31,$D74,Schweine_Werte!$GH$4:$GH$31),SUMIF(Schweine_Werte!$AO$4:$AO$31,$D74,Schweine_Werte!$FT$4:$FT$31))))</f>
        <v>0</v>
      </c>
      <c r="AO70" s="667"/>
      <c r="AR70" s="698">
        <v>74</v>
      </c>
      <c r="AS70" s="677">
        <f>IF(OR($C$12=$AR70,$D$12=$AR70),Schweine_Werte!$C70*0.5,IF(OR($C$12&gt;$AR70,$D$12&lt;$AR70),0,Schweine_Werte!$C70))</f>
        <v>0</v>
      </c>
      <c r="AT70" s="667">
        <f>IF(OR($C$24=$AR70,$D$24=$AR70),Schweine_Werte!$C70*0.5,IF(OR($C$24&gt;$AR70,$D$24&lt;$AR70),0,Schweine_Werte!$C70))</f>
        <v>0</v>
      </c>
      <c r="AU70" s="677">
        <f>IF(OR($C$36=$AR70,$D$36=$AR70),Schweine_Werte!$C70*0.5,IF(OR($C$36&gt;$AR70,$D$36&lt;$AR70),0,Schweine_Werte!$C70))</f>
        <v>0</v>
      </c>
      <c r="AV70" s="677">
        <f>IF(OR($C$48=$AR70,$D$48=$AR70),Schweine_Werte!$C70*0.5,IF(OR($C$48&gt;$AR70,$D$48&lt;$AR70),0,Schweine_Werte!$C70))</f>
        <v>0</v>
      </c>
      <c r="AW70" s="677">
        <f>IF(OR($C$60=$AR70,$D$60=$AR70),Schweine_Werte!$C70*0.5,IF(OR($C$60&gt;$AR70,$D$60&lt;$AR70),0,Schweine_Werte!$C70))</f>
        <v>0</v>
      </c>
      <c r="AX70" s="677">
        <f>IF(OR($C$12=$AR70,$D$12=$AR70),Schweine_Werte!$E70*0.5,IF(OR($C$12&gt;$AR70,$D$12&lt;$AR70),0,Schweine_Werte!$E70))</f>
        <v>0</v>
      </c>
      <c r="AY70" s="667">
        <f>IF(OR($C$24=$AR70,$D$24=$AR70),Schweine_Werte!$E70*0.5,IF(OR($C$24&gt;$AR70,$D$24&lt;$AR70),0,Schweine_Werte!$E70))</f>
        <v>0</v>
      </c>
      <c r="AZ70" s="667">
        <f>IF(OR($C$36=$AR70,$D$36=$AR70),Schweine_Werte!$E70*0.5,IF(OR($C$36&gt;$AR70,$D$36&lt;$AR70),0,Schweine_Werte!$E70))</f>
        <v>0</v>
      </c>
      <c r="BA70" s="667">
        <f>IF(OR($C$48=$AR70,$D$48=$AR70),Schweine_Werte!$E70*0.5,IF(OR($C$48&gt;$AR70,$D$48&lt;$AR70),0,Schweine_Werte!$E70))</f>
        <v>0</v>
      </c>
      <c r="BB70" s="667">
        <f>IF(OR($C$60=$AR70,$D$60=$AR70),Schweine_Werte!$E70*0.5,IF(OR($C$60&gt;$AR70,$D$60&lt;$AR70),0,Schweine_Werte!$E70))</f>
        <v>0</v>
      </c>
      <c r="BC70" s="677">
        <f>IF(OR($C$12=$AR70,$D$12=$AR70),Schweine_Werte!$G70*0.5,IF(OR($C$12&gt;$AR70,$D$12&lt;$AR70),0,Schweine_Werte!$G70))</f>
        <v>0</v>
      </c>
      <c r="BD70" s="667">
        <f>IF(OR($C$24=$AR70,$D$24=$AR70),Schweine_Werte!$G70*0.5,IF(OR($C$24&gt;$AR70,$D$24&lt;$AR70),0,Schweine_Werte!$G70))</f>
        <v>0</v>
      </c>
      <c r="BE70" s="667">
        <f>IF(OR($C$36=$AR70,$D$36=$AR70),Schweine_Werte!$G70*0.5,IF(OR($C$36&gt;$AR70,$D$36&lt;$AR70),0,Schweine_Werte!$G70))</f>
        <v>0</v>
      </c>
      <c r="BF70" s="667">
        <f>IF(OR($C$48=$AR70,$D$48=$AR70),Schweine_Werte!$G70*0.5,IF(OR($C$48&gt;$AR70,$D$48&lt;$AR70),0,Schweine_Werte!$G70))</f>
        <v>0</v>
      </c>
      <c r="BG70" s="667">
        <f>IF(OR($C$60=$AR70,$D$60=$AR70),Schweine_Werte!$G70*0.5,IF(OR($C$60&gt;$AR70,$D$60&lt;$AR70),0,Schweine_Werte!$G70))</f>
        <v>0</v>
      </c>
      <c r="BH70" s="677">
        <f>IF(OR($C$12=$AR70,$D$12=$AR70),Schweine_Werte!$I70*0.5,IF(OR($C$12&gt;$AR70,$D$12&lt;$AR70),0,Schweine_Werte!$I70))</f>
        <v>0</v>
      </c>
      <c r="BI70" s="667">
        <f>IF(OR($C$24=$AR70,$D$24=$AR70),Schweine_Werte!$I70*0.5,IF(OR($C$24&gt;$AR70,$D$24&lt;$AR70),0,Schweine_Werte!$I70))</f>
        <v>0</v>
      </c>
      <c r="BJ70" s="667">
        <f>IF(OR($C$36=$AR70,$D$36=$AR70),Schweine_Werte!$I70*0.5,IF(OR($C$36&gt;$AR70,$D$36&lt;$AR70),0,Schweine_Werte!$I70))</f>
        <v>0</v>
      </c>
      <c r="BK70" s="667">
        <f>IF(OR($C$48=$AR70,$D$48=$AR70),Schweine_Werte!$I70*0.5,IF(OR($C$48&gt;$AR70,$D$48&lt;$AR70),0,Schweine_Werte!$I70))</f>
        <v>0</v>
      </c>
      <c r="BL70" s="667">
        <f>IF(OR($C$60=$AR70,$D$60=$AR70),Schweine_Werte!$I70*0.5,IF(OR($C$60&gt;$AR70,$D$60&lt;$AR70),0,Schweine_Werte!$I70))</f>
        <v>0</v>
      </c>
      <c r="BM70" s="677"/>
      <c r="BN70" s="667"/>
      <c r="BO70" s="667"/>
      <c r="BP70" s="667"/>
      <c r="BQ70" s="667"/>
      <c r="BR70" s="677">
        <f>IF(OR($C$74=$AR70,$D$74=$AR70),Schweine_Werte!$M70*0.5,IF(OR($C$74&gt;$AR70,$D$74&lt;$AR70),0,Schweine_Werte!$M70))</f>
        <v>0</v>
      </c>
      <c r="BS70" s="677">
        <f>IF(OR($C$83=$AR70,$D$83=$AR70),Schweine_Werte!$M70*0.5,IF(OR($C$83&gt;$AR70,$D$83&lt;$AR70),0,Schweine_Werte!$M70))</f>
        <v>0</v>
      </c>
      <c r="BT70" s="679">
        <f>IF(OR($C$92=$AR70,$D$92=$AR70),Schweine_Werte!$M70*0.5,IF(OR($C$92&gt;$AR70,$D$92&lt;$AR70),0,Schweine_Werte!$M70))</f>
        <v>0</v>
      </c>
      <c r="BU70" s="679">
        <f>IF(OR($C$101=$AR70,$D$101=$AR70),Schweine_Werte!$M70*0.5,IF(OR($C$101&gt;$AR70,$D$101&lt;$AR70),0,Schweine_Werte!$M70))</f>
        <v>0</v>
      </c>
      <c r="BV70" s="679">
        <f>IF(OR($C$110=$AR70,$D$110=$AR70),Schweine_Werte!$M70*0.5,IF(OR($C$110&gt;$AR70,$D$110&lt;$AR70),0,Schweine_Werte!$M70))</f>
        <v>0</v>
      </c>
      <c r="BW70" s="679">
        <f>IF(OR(8=$AR70,$E$127=$AR70),Schweine_Werte!$M70*0.5,IF(OR(8&gt;$AR70,$E$127&lt;$AR70),0,Schweine_Werte!$M70))</f>
        <v>1.1050108487679347</v>
      </c>
      <c r="BX70" s="679">
        <f>IF(OR(8=$AR70,$E$145=$AR70),Schweine_Werte!$M70*0.5,IF(OR(8&gt;$AR70,$E$145&lt;$AR70),0,Schweine_Werte!$M70))</f>
        <v>1.1050108487679347</v>
      </c>
      <c r="BY70" s="677">
        <f>IF(OR($C$74=$AR70,$D$74=$AR70),Schweine_Werte!$O70*0.5,IF(OR($C$74&gt;$AR70,$D$74&lt;$AR70),0,Schweine_Werte!$O70))</f>
        <v>0</v>
      </c>
      <c r="BZ70" s="677">
        <f>IF(OR($C$83=$AR70,$D$83=$AR70),Schweine_Werte!$O70*0.5,IF(OR($C$83&gt;$AR70,$D$83&lt;$AR70),0,Schweine_Werte!$O70))</f>
        <v>0</v>
      </c>
      <c r="CA70" s="679">
        <f>IF(OR($C$92=$AR70,$D$92=$AR70),Schweine_Werte!$O70*0.5,IF(OR($C$92&gt;$AR70,$D$92&lt;$AR70),0,Schweine_Werte!$O70))</f>
        <v>0</v>
      </c>
      <c r="CB70" s="679">
        <f>IF(OR($C$101=$AR70,$D$101=$AR70),Schweine_Werte!$O70*0.5,IF(OR($C$101&gt;$AR70,$D$101&lt;$AR70),0,Schweine_Werte!$O70))</f>
        <v>0</v>
      </c>
      <c r="CC70" s="679">
        <f>IF(OR($C$110=$AR70,$D$110=$AR70),Schweine_Werte!$O70*0.5,IF(OR($C$110&gt;$AR70,$D$110&lt;$AR70),0,Schweine_Werte!$O70))</f>
        <v>0</v>
      </c>
    </row>
    <row r="71" spans="1:81" x14ac:dyDescent="0.2">
      <c r="B71" s="520">
        <v>500</v>
      </c>
      <c r="D71" s="667"/>
      <c r="E71" s="520" t="e">
        <f>($D74-$C74)*1000/SUM($BY$4:$BY$31)</f>
        <v>#VALUE!</v>
      </c>
      <c r="F71" s="667" t="e">
        <f>SUMPRODUCT($BY$4:$BY$31,Schweine_Werte!$W$4:$W$31)/SUM($BY$4:$BY$31)</f>
        <v>#DIV/0!</v>
      </c>
      <c r="G71" s="667" t="e">
        <f>IF($B74=$A$8,SUMPRODUCT($BY$4:$BY$31,Schweine_Werte!HK$4:HK$31)/SUM($BY$4:$BY$31),IF($B74=$A$7,SUMPRODUCT($BY$4:$BY$31,Schweine_Werte!GW$4:GW$31)/SUM($BY$4:$BY$31),IF($B74=$A$6,SUMPRODUCT($BY$4:$BY$31,Schweine_Werte!GI$4:GI$31)/SUM($BY$4:$BY$31),SUMPRODUCT($BY$4:$BY$31,Schweine_Werte!FU$4:FU$31)/SUM($BY$4:$BY$31))))</f>
        <v>#DIV/0!</v>
      </c>
      <c r="H71" s="667" t="e">
        <f>IF($B74=$A$8,SUMPRODUCT($BY$4:$BY$31,Schweine_Werte!HL$4:HL$31)/SUM($BY$4:$BY$31),IF($B74=$A$7,SUMPRODUCT($BY$4:$BY$31,Schweine_Werte!GX$4:GX$31)/SUM($BY$4:$BY$31),IF($B74=$A$6,SUMPRODUCT($BY$4:$BY$31,Schweine_Werte!GJ$4:GJ$31)/SUM($BY$4:$BY$31),SUMPRODUCT($BY$4:$BY$31,Schweine_Werte!FV$4:FV$31)/SUM($BY$4:$BY$31))))</f>
        <v>#DIV/0!</v>
      </c>
      <c r="I71" s="667" t="e">
        <f>IF($B74=$A$8,SUMPRODUCT($BY$4:$BY$31,Schweine_Werte!HM$4:HM$31)/SUM($BY$4:$BY$31),IF($B74=$A$7,SUMPRODUCT($BY$4:$BY$31,Schweine_Werte!GY$4:GY$31)/SUM($BY$4:$BY$31),IF($B74=$A$6,SUMPRODUCT($BY$4:$BY$31,Schweine_Werte!GK$4:GK$31)/SUM($BY$4:$BY$31),SUMPRODUCT($BY$4:$BY$31,Schweine_Werte!FW$4:FW$31)/SUM($BY$4:$BY$31))))</f>
        <v>#DIV/0!</v>
      </c>
      <c r="J71" s="667" t="e">
        <f>SUMPRODUCT($BY$4:$BY$31,Schweine_Werte!$AE$4:$AE$31)/SUM($BY$4:$BY$31)</f>
        <v>#DIV/0!</v>
      </c>
      <c r="K71" s="667" t="e">
        <f>SUMPRODUCT($BY$4:$BY$31,Schweine_Werte!$AM$4:$AM$31)/SUM($BY$4:$BY$31)</f>
        <v>#DIV/0!</v>
      </c>
      <c r="L71" s="667" t="e">
        <f>T71*$F71*365/1000+$J71-$K71</f>
        <v>#DIV/0!</v>
      </c>
      <c r="M71" s="667" t="e">
        <f>U71*$F71*365/1000+$J71-$K71/2</f>
        <v>#DIV/0!</v>
      </c>
      <c r="N71" s="667" t="e">
        <f>V71*$F71*365/1000+$J71</f>
        <v>#DIV/0!</v>
      </c>
      <c r="O71" s="667">
        <f>IF($C74&lt;28,SUM($BY$4:$BY$23)+IF($D74&gt;28,$BY$24*0.5,$BY$24),0)</f>
        <v>0</v>
      </c>
      <c r="P71" s="667">
        <f>IF($D74&gt;28,SUM($BY$25:$BY$31)+IF($C74&lt;28,$BY$24*0.5,$BY$24),0)</f>
        <v>0</v>
      </c>
      <c r="Q71" s="667" t="e">
        <f t="shared" si="40"/>
        <v>#DIV/0!</v>
      </c>
      <c r="R71" s="667" t="e">
        <f t="shared" si="40"/>
        <v>#DIV/0!</v>
      </c>
      <c r="S71" s="667" t="e">
        <f t="shared" si="40"/>
        <v>#DIV/0!</v>
      </c>
      <c r="T71" s="667" t="e">
        <f>+($O71*Schweine_Werte!$HT$16+$P71*Schweine_Werte!$HU$16)/SUM($O71:$P71)</f>
        <v>#DIV/0!</v>
      </c>
      <c r="U71" s="667" t="e">
        <f>+($O71*Schweine_Werte!$HV$16+$P71*Schweine_Werte!$HW$16)/SUM($O71:$P71)</f>
        <v>#DIV/0!</v>
      </c>
      <c r="V71" s="667" t="e">
        <f>+($O71*Schweine_Werte!$HX$16+$P71*Schweine_Werte!$HY$16)/SUM($O71:$P71)</f>
        <v>#DIV/0!</v>
      </c>
      <c r="W71" s="667" t="e">
        <f>($J71*0.055+T71*0.365*0.86*$F71-$K71*0.018)/L71*100</f>
        <v>#DIV/0!</v>
      </c>
      <c r="X71" s="667" t="e">
        <f>($J71*0.055+U71*0.365*0.86*$F71-$K71*0.018/2)/M71*100</f>
        <v>#DIV/0!</v>
      </c>
      <c r="Y71" s="667" t="e">
        <f>($J71*0.055+V71*0.365*0.86*$F71)/N71*100</f>
        <v>#DIV/0!</v>
      </c>
      <c r="Z71" s="667" t="e">
        <f>IF($B74=$A$8,SUMPRODUCT($BY$4:$BY$31,Schweine_Werte!$HN$4:$HN$31,Schweine_Werte!$HO$4:$HO$31)/SUMPRODUCT($BY$4:$BY$31,Schweine_Werte!$HN$4:$HN$31),IF($B74=$A$7,SUMPRODUCT($BY$4:$BY$31,Schweine_Werte!$GZ$4:$GZ$31,Schweine_Werte!$HA$4:$HA$31)/SUMPRODUCT($BY$4:$BY$31,Schweine_Werte!$GZ$4:$GZ$31),IF($B74=$A$6,SUMPRODUCT($BY$4:$BY$31,Schweine_Werte!$GL$4:$GL$31,Schweine_Werte!$GM$4:$GM$31)/SUMPRODUCT($BY$4:$BY$31,Schweine_Werte!$GL$4:$GL$31),SUMPRODUCT($BY$4:$BY$31,Schweine_Werte!$FX$4:$FX$31,Schweine_Werte!$FY$4:$FY$31)/SUMPRODUCT($BY$4:$BY$31,Schweine_Werte!$FX$4:$FX$31))))</f>
        <v>#DIV/0!</v>
      </c>
      <c r="AA71" s="667"/>
      <c r="AB71" s="667">
        <f>IF($B74=$A$8,SUMIF(Schweine_Werte!$AO$4:$AO$31,$C74,Schweine_Werte!$HO$4:$HO$31),IF($B74=$A$7,SUMIF(Schweine_Werte!$AO$4:$AO$31,$C74,Schweine_Werte!$HA$4:$HA$31),IF($B74=$A$6,SUMIF(Schweine_Werte!$AO$4:$AO$31,$C74,Schweine_Werte!$GM$4:$GM$31),SUMIF(Schweine_Werte!$AO$4:$AO$31,$C74,Schweine_Werte!$FY$4:$FY$31))))</f>
        <v>0</v>
      </c>
      <c r="AC71" s="667"/>
      <c r="AD71" s="667">
        <f>IF($B74=$A$8,SUMIF(Schweine_Werte!$AO$4:$AO$31,$D74,Schweine_Werte!$HO$4:$HO$31),IF($B74=$A$7,SUMIF(Schweine_Werte!$AO$4:$AO$31,$D74,Schweine_Werte!$HA$4:$HA$31),IF($B74=$A$6,SUMIF(Schweine_Werte!$AO$4:$AO$31,$D74,Schweine_Werte!$GM$4:$GM$31),SUMIF(Schweine_Werte!$AO$4:$AO$31,$D74,Schweine_Werte!$FY$4:$FY$31))))</f>
        <v>0</v>
      </c>
      <c r="AE71" s="667"/>
      <c r="AF71" s="667"/>
      <c r="AG71" s="667" t="e">
        <f>IF($B74=$A$8,SUMPRODUCT($BY$4:$BY$31,Schweine_Werte!$HN$4:$HN$31)/SUM($BY$4:$BY$31),IF($B74=$A$7,SUMPRODUCT($BY$4:$BY$31,Schweine_Werte!$GZ$4:$GZ$31)/SUM($BY$4:$BY$31),IF($B74=$A$6,SUMPRODUCT($BY$4:$BY$31,Schweine_Werte!$GL$4:$GL$31)/SUM($BY$4:$BY$31),SUMPRODUCT($BY$4:$BY$31,Schweine_Werte!$FX$4:$FX$31)/SUM($BY$4:$BY$31))))</f>
        <v>#DIV/0!</v>
      </c>
      <c r="AH71" s="667"/>
      <c r="AI71" s="667"/>
      <c r="AJ71" s="667" t="e">
        <f>IF($B74=$A$8,SUMPRODUCT($BY$4:$BY$31,Schweine_Werte!$HN$4:$HN$31,Schweine_Werte!$HP$4:$HP$31)/SUMPRODUCT($BY$4:$BY$31,Schweine_Werte!$HN$4:$HN$31),IF($B74=$A$7,SUMPRODUCT($BY$4:$BY$31,Schweine_Werte!$GZ$4:$GZ$31,Schweine_Werte!$HB$4:$HB$31)/SUMPRODUCT($BY$4:$BY$31,Schweine_Werte!$GZ$4:$GZ$31),IF($B74=$A$6,SUMPRODUCT($BY$4:$BY$31,Schweine_Werte!$GL$4:$GL$31,Schweine_Werte!$GN$4:$GN$31)/SUMPRODUCT($BY$4:$BY$31,Schweine_Werte!$GL$4:$GL$31),SUMPRODUCT($BY$4:$BY$31,Schweine_Werte!$FX$4:$FX$31,Schweine_Werte!$FZ$4:$FZ$31)/SUMPRODUCT($BY$4:$BY$31,Schweine_Werte!$FX$4:$FX$31))))</f>
        <v>#DIV/0!</v>
      </c>
      <c r="AK71" s="667"/>
      <c r="AL71" s="667">
        <f>IF($B74=$A$8,SUMIF(Schweine_Werte!$AO$4:$AO$31,$C74,Schweine_Werte!$HP$4:$HP$31),IF($B74=$A$7,SUMIF(Schweine_Werte!$AO$4:$AO$31,$C74,Schweine_Werte!$HB$4:$HB$31),IF($B74=$A$6,SUMIF(Schweine_Werte!$AO$4:$AO$31,$C74,Schweine_Werte!$GN$4:$GN$31),SUMIF(Schweine_Werte!$AO$4:$AO$31,$C74,Schweine_Werte!$FZ$4:$FZ$31))))</f>
        <v>0</v>
      </c>
      <c r="AM71" s="667"/>
      <c r="AN71" s="667">
        <f>IF($B74=$A$8,SUMIF(Schweine_Werte!$AO$4:$AO$31,$D74,Schweine_Werte!$HP$4:$HP$31),IF($B74=$A$7,SUMIF(Schweine_Werte!$AO$4:$AO$31,$D74,Schweine_Werte!$HB$4:$HB$31),IF($B74=$A$6,SUMIF(Schweine_Werte!$AO$4:$AO$31,$D74,Schweine_Werte!$GN$4:$GN$31),SUMIF(Schweine_Werte!$AO$4:$AO$31,$D74,Schweine_Werte!$FZ$4:$FZ$31))))</f>
        <v>0</v>
      </c>
      <c r="AO71" s="667"/>
      <c r="AR71" s="698">
        <v>75</v>
      </c>
      <c r="AS71" s="677">
        <f>IF(OR($C$12=$AR71,$D$12=$AR71),Schweine_Werte!$C71*0.5,IF(OR($C$12&gt;$AR71,$D$12&lt;$AR71),0,Schweine_Werte!$C71))</f>
        <v>0</v>
      </c>
      <c r="AT71" s="667">
        <f>IF(OR($C$24=$AR71,$D$24=$AR71),Schweine_Werte!$C71*0.5,IF(OR($C$24&gt;$AR71,$D$24&lt;$AR71),0,Schweine_Werte!$C71))</f>
        <v>0</v>
      </c>
      <c r="AU71" s="677">
        <f>IF(OR($C$36=$AR71,$D$36=$AR71),Schweine_Werte!$C71*0.5,IF(OR($C$36&gt;$AR71,$D$36&lt;$AR71),0,Schweine_Werte!$C71))</f>
        <v>0</v>
      </c>
      <c r="AV71" s="677">
        <f>IF(OR($C$48=$AR71,$D$48=$AR71),Schweine_Werte!$C71*0.5,IF(OR($C$48&gt;$AR71,$D$48&lt;$AR71),0,Schweine_Werte!$C71))</f>
        <v>0</v>
      </c>
      <c r="AW71" s="677">
        <f>IF(OR($C$60=$AR71,$D$60=$AR71),Schweine_Werte!$C71*0.5,IF(OR($C$60&gt;$AR71,$D$60&lt;$AR71),0,Schweine_Werte!$C71))</f>
        <v>0</v>
      </c>
      <c r="AX71" s="677">
        <f>IF(OR($C$12=$AR71,$D$12=$AR71),Schweine_Werte!$E71*0.5,IF(OR($C$12&gt;$AR71,$D$12&lt;$AR71),0,Schweine_Werte!$E71))</f>
        <v>0</v>
      </c>
      <c r="AY71" s="667">
        <f>IF(OR($C$24=$AR71,$D$24=$AR71),Schweine_Werte!$E71*0.5,IF(OR($C$24&gt;$AR71,$D$24&lt;$AR71),0,Schweine_Werte!$E71))</f>
        <v>0</v>
      </c>
      <c r="AZ71" s="667">
        <f>IF(OR($C$36=$AR71,$D$36=$AR71),Schweine_Werte!$E71*0.5,IF(OR($C$36&gt;$AR71,$D$36&lt;$AR71),0,Schweine_Werte!$E71))</f>
        <v>0</v>
      </c>
      <c r="BA71" s="667">
        <f>IF(OR($C$48=$AR71,$D$48=$AR71),Schweine_Werte!$E71*0.5,IF(OR($C$48&gt;$AR71,$D$48&lt;$AR71),0,Schweine_Werte!$E71))</f>
        <v>0</v>
      </c>
      <c r="BB71" s="667">
        <f>IF(OR($C$60=$AR71,$D$60=$AR71),Schweine_Werte!$E71*0.5,IF(OR($C$60&gt;$AR71,$D$60&lt;$AR71),0,Schweine_Werte!$E71))</f>
        <v>0</v>
      </c>
      <c r="BC71" s="677">
        <f>IF(OR($C$12=$AR71,$D$12=$AR71),Schweine_Werte!$G71*0.5,IF(OR($C$12&gt;$AR71,$D$12&lt;$AR71),0,Schweine_Werte!$G71))</f>
        <v>0</v>
      </c>
      <c r="BD71" s="667">
        <f>IF(OR($C$24=$AR71,$D$24=$AR71),Schweine_Werte!$G71*0.5,IF(OR($C$24&gt;$AR71,$D$24&lt;$AR71),0,Schweine_Werte!$G71))</f>
        <v>0</v>
      </c>
      <c r="BE71" s="667">
        <f>IF(OR($C$36=$AR71,$D$36=$AR71),Schweine_Werte!$G71*0.5,IF(OR($C$36&gt;$AR71,$D$36&lt;$AR71),0,Schweine_Werte!$G71))</f>
        <v>0</v>
      </c>
      <c r="BF71" s="667">
        <f>IF(OR($C$48=$AR71,$D$48=$AR71),Schweine_Werte!$G71*0.5,IF(OR($C$48&gt;$AR71,$D$48&lt;$AR71),0,Schweine_Werte!$G71))</f>
        <v>0</v>
      </c>
      <c r="BG71" s="667">
        <f>IF(OR($C$60=$AR71,$D$60=$AR71),Schweine_Werte!$G71*0.5,IF(OR($C$60&gt;$AR71,$D$60&lt;$AR71),0,Schweine_Werte!$G71))</f>
        <v>0</v>
      </c>
      <c r="BH71" s="677">
        <f>IF(OR($C$12=$AR71,$D$12=$AR71),Schweine_Werte!$I71*0.5,IF(OR($C$12&gt;$AR71,$D$12&lt;$AR71),0,Schweine_Werte!$I71))</f>
        <v>0</v>
      </c>
      <c r="BI71" s="667">
        <f>IF(OR($C$24=$AR71,$D$24=$AR71),Schweine_Werte!$I71*0.5,IF(OR($C$24&gt;$AR71,$D$24&lt;$AR71),0,Schweine_Werte!$I71))</f>
        <v>0</v>
      </c>
      <c r="BJ71" s="667">
        <f>IF(OR($C$36=$AR71,$D$36=$AR71),Schweine_Werte!$I71*0.5,IF(OR($C$36&gt;$AR71,$D$36&lt;$AR71),0,Schweine_Werte!$I71))</f>
        <v>0</v>
      </c>
      <c r="BK71" s="667">
        <f>IF(OR($C$48=$AR71,$D$48=$AR71),Schweine_Werte!$I71*0.5,IF(OR($C$48&gt;$AR71,$D$48&lt;$AR71),0,Schweine_Werte!$I71))</f>
        <v>0</v>
      </c>
      <c r="BL71" s="667">
        <f>IF(OR($C$60=$AR71,$D$60=$AR71),Schweine_Werte!$I71*0.5,IF(OR($C$60&gt;$AR71,$D$60&lt;$AR71),0,Schweine_Werte!$I71))</f>
        <v>0</v>
      </c>
      <c r="BM71" s="677"/>
      <c r="BN71" s="667"/>
      <c r="BO71" s="667"/>
      <c r="BP71" s="667"/>
      <c r="BQ71" s="667"/>
      <c r="BR71" s="677">
        <f>IF(OR($C$74=$AR71,$D$74=$AR71),Schweine_Werte!$M71*0.5,IF(OR($C$74&gt;$AR71,$D$74&lt;$AR71),0,Schweine_Werte!$M71))</f>
        <v>0</v>
      </c>
      <c r="BS71" s="677">
        <f>IF(OR($C$83=$AR71,$D$83=$AR71),Schweine_Werte!$M71*0.5,IF(OR($C$83&gt;$AR71,$D$83&lt;$AR71),0,Schweine_Werte!$M71))</f>
        <v>0</v>
      </c>
      <c r="BT71" s="679">
        <f>IF(OR($C$92=$AR71,$D$92=$AR71),Schweine_Werte!$M71*0.5,IF(OR($C$92&gt;$AR71,$D$92&lt;$AR71),0,Schweine_Werte!$M71))</f>
        <v>0</v>
      </c>
      <c r="BU71" s="679">
        <f>IF(OR($C$101=$AR71,$D$101=$AR71),Schweine_Werte!$M71*0.5,IF(OR($C$101&gt;$AR71,$D$101&lt;$AR71),0,Schweine_Werte!$M71))</f>
        <v>0</v>
      </c>
      <c r="BV71" s="679">
        <f>IF(OR($C$110=$AR71,$D$110=$AR71),Schweine_Werte!$M71*0.5,IF(OR($C$110&gt;$AR71,$D$110&lt;$AR71),0,Schweine_Werte!$M71))</f>
        <v>0</v>
      </c>
      <c r="BW71" s="679">
        <f>IF(OR(8=$AR71,$E$127=$AR71),Schweine_Werte!$M71*0.5,IF(OR(8&gt;$AR71,$E$127&lt;$AR71),0,Schweine_Werte!$M71))</f>
        <v>1.1057456648864845</v>
      </c>
      <c r="BX71" s="679">
        <f>IF(OR(8=$AR71,$E$145=$AR71),Schweine_Werte!$M71*0.5,IF(OR(8&gt;$AR71,$E$145&lt;$AR71),0,Schweine_Werte!$M71))</f>
        <v>1.1057456648864845</v>
      </c>
      <c r="BY71" s="677">
        <f>IF(OR($C$74=$AR71,$D$74=$AR71),Schweine_Werte!$O71*0.5,IF(OR($C$74&gt;$AR71,$D$74&lt;$AR71),0,Schweine_Werte!$O71))</f>
        <v>0</v>
      </c>
      <c r="BZ71" s="677">
        <f>IF(OR($C$83=$AR71,$D$83=$AR71),Schweine_Werte!$O71*0.5,IF(OR($C$83&gt;$AR71,$D$83&lt;$AR71),0,Schweine_Werte!$O71))</f>
        <v>0</v>
      </c>
      <c r="CA71" s="679">
        <f>IF(OR($C$92=$AR71,$D$92=$AR71),Schweine_Werte!$O71*0.5,IF(OR($C$92&gt;$AR71,$D$92&lt;$AR71),0,Schweine_Werte!$O71))</f>
        <v>0</v>
      </c>
      <c r="CB71" s="679">
        <f>IF(OR($C$101=$AR71,$D$101=$AR71),Schweine_Werte!$O71*0.5,IF(OR($C$101&gt;$AR71,$D$101&lt;$AR71),0,Schweine_Werte!$O71))</f>
        <v>0</v>
      </c>
      <c r="CC71" s="679">
        <f>IF(OR($C$110=$AR71,$D$110=$AR71),Schweine_Werte!$O71*0.5,IF(OR($C$110&gt;$AR71,$D$110&lt;$AR71),0,Schweine_Werte!$O71))</f>
        <v>0</v>
      </c>
    </row>
    <row r="72" spans="1:81" ht="15.75" x14ac:dyDescent="0.25">
      <c r="F72" s="521"/>
      <c r="G72" s="1722" t="s">
        <v>486</v>
      </c>
      <c r="H72" s="1723"/>
      <c r="I72" s="1724"/>
      <c r="J72" s="681" t="s">
        <v>474</v>
      </c>
      <c r="K72" s="681" t="s">
        <v>487</v>
      </c>
      <c r="L72" s="1725" t="s">
        <v>488</v>
      </c>
      <c r="M72" s="1726"/>
      <c r="N72" s="1727"/>
      <c r="O72" s="1725" t="s">
        <v>489</v>
      </c>
      <c r="P72" s="1727"/>
      <c r="Q72" s="1725" t="s">
        <v>490</v>
      </c>
      <c r="R72" s="1726"/>
      <c r="S72" s="1727"/>
      <c r="T72" s="1725" t="s">
        <v>491</v>
      </c>
      <c r="U72" s="1726"/>
      <c r="V72" s="1727"/>
      <c r="W72" s="1725" t="s">
        <v>492</v>
      </c>
      <c r="X72" s="1726"/>
      <c r="Y72" s="1727"/>
      <c r="Z72" s="1728" t="s">
        <v>493</v>
      </c>
      <c r="AA72" s="1729"/>
      <c r="AB72" s="1728" t="s">
        <v>411</v>
      </c>
      <c r="AC72" s="1729"/>
      <c r="AD72" s="1728" t="s">
        <v>412</v>
      </c>
      <c r="AE72" s="1729"/>
      <c r="AF72" s="682" t="s">
        <v>494</v>
      </c>
      <c r="AG72" s="1733" t="s">
        <v>495</v>
      </c>
      <c r="AH72" s="1734"/>
      <c r="AI72" s="683" t="s">
        <v>515</v>
      </c>
      <c r="AJ72" s="1728" t="s">
        <v>493</v>
      </c>
      <c r="AK72" s="1729"/>
      <c r="AL72" s="1728" t="s">
        <v>411</v>
      </c>
      <c r="AM72" s="1729"/>
      <c r="AN72" s="1728" t="s">
        <v>412</v>
      </c>
      <c r="AO72" s="1729"/>
      <c r="AR72" s="698">
        <v>76</v>
      </c>
      <c r="AS72" s="677">
        <f>IF(OR($C$12=$AR72,$D$12=$AR72),Schweine_Werte!$C72*0.5,IF(OR($C$12&gt;$AR72,$D$12&lt;$AR72),0,Schweine_Werte!$C72))</f>
        <v>0</v>
      </c>
      <c r="AT72" s="667">
        <f>IF(OR($C$24=$AR72,$D$24=$AR72),Schweine_Werte!$C72*0.5,IF(OR($C$24&gt;$AR72,$D$24&lt;$AR72),0,Schweine_Werte!$C72))</f>
        <v>0</v>
      </c>
      <c r="AU72" s="677">
        <f>IF(OR($C$36=$AR72,$D$36=$AR72),Schweine_Werte!$C72*0.5,IF(OR($C$36&gt;$AR72,$D$36&lt;$AR72),0,Schweine_Werte!$C72))</f>
        <v>0</v>
      </c>
      <c r="AV72" s="677">
        <f>IF(OR($C$48=$AR72,$D$48=$AR72),Schweine_Werte!$C72*0.5,IF(OR($C$48&gt;$AR72,$D$48&lt;$AR72),0,Schweine_Werte!$C72))</f>
        <v>0</v>
      </c>
      <c r="AW72" s="677">
        <f>IF(OR($C$60=$AR72,$D$60=$AR72),Schweine_Werte!$C72*0.5,IF(OR($C$60&gt;$AR72,$D$60&lt;$AR72),0,Schweine_Werte!$C72))</f>
        <v>0</v>
      </c>
      <c r="AX72" s="677">
        <f>IF(OR($C$12=$AR72,$D$12=$AR72),Schweine_Werte!$E72*0.5,IF(OR($C$12&gt;$AR72,$D$12&lt;$AR72),0,Schweine_Werte!$E72))</f>
        <v>0</v>
      </c>
      <c r="AY72" s="667">
        <f>IF(OR($C$24=$AR72,$D$24=$AR72),Schweine_Werte!$E72*0.5,IF(OR($C$24&gt;$AR72,$D$24&lt;$AR72),0,Schweine_Werte!$E72))</f>
        <v>0</v>
      </c>
      <c r="AZ72" s="667">
        <f>IF(OR($C$36=$AR72,$D$36=$AR72),Schweine_Werte!$E72*0.5,IF(OR($C$36&gt;$AR72,$D$36&lt;$AR72),0,Schweine_Werte!$E72))</f>
        <v>0</v>
      </c>
      <c r="BA72" s="667">
        <f>IF(OR($C$48=$AR72,$D$48=$AR72),Schweine_Werte!$E72*0.5,IF(OR($C$48&gt;$AR72,$D$48&lt;$AR72),0,Schweine_Werte!$E72))</f>
        <v>0</v>
      </c>
      <c r="BB72" s="667">
        <f>IF(OR($C$60=$AR72,$D$60=$AR72),Schweine_Werte!$E72*0.5,IF(OR($C$60&gt;$AR72,$D$60&lt;$AR72),0,Schweine_Werte!$E72))</f>
        <v>0</v>
      </c>
      <c r="BC72" s="677">
        <f>IF(OR($C$12=$AR72,$D$12=$AR72),Schweine_Werte!$G72*0.5,IF(OR($C$12&gt;$AR72,$D$12&lt;$AR72),0,Schweine_Werte!$G72))</f>
        <v>0</v>
      </c>
      <c r="BD72" s="667">
        <f>IF(OR($C$24=$AR72,$D$24=$AR72),Schweine_Werte!$G72*0.5,IF(OR($C$24&gt;$AR72,$D$24&lt;$AR72),0,Schweine_Werte!$G72))</f>
        <v>0</v>
      </c>
      <c r="BE72" s="667">
        <f>IF(OR($C$36=$AR72,$D$36=$AR72),Schweine_Werte!$G72*0.5,IF(OR($C$36&gt;$AR72,$D$36&lt;$AR72),0,Schweine_Werte!$G72))</f>
        <v>0</v>
      </c>
      <c r="BF72" s="667">
        <f>IF(OR($C$48=$AR72,$D$48=$AR72),Schweine_Werte!$G72*0.5,IF(OR($C$48&gt;$AR72,$D$48&lt;$AR72),0,Schweine_Werte!$G72))</f>
        <v>0</v>
      </c>
      <c r="BG72" s="667">
        <f>IF(OR($C$60=$AR72,$D$60=$AR72),Schweine_Werte!$G72*0.5,IF(OR($C$60&gt;$AR72,$D$60&lt;$AR72),0,Schweine_Werte!$G72))</f>
        <v>0</v>
      </c>
      <c r="BH72" s="677">
        <f>IF(OR($C$12=$AR72,$D$12=$AR72),Schweine_Werte!$I72*0.5,IF(OR($C$12&gt;$AR72,$D$12&lt;$AR72),0,Schweine_Werte!$I72))</f>
        <v>0</v>
      </c>
      <c r="BI72" s="667">
        <f>IF(OR($C$24=$AR72,$D$24=$AR72),Schweine_Werte!$I72*0.5,IF(OR($C$24&gt;$AR72,$D$24&lt;$AR72),0,Schweine_Werte!$I72))</f>
        <v>0</v>
      </c>
      <c r="BJ72" s="667">
        <f>IF(OR($C$36=$AR72,$D$36=$AR72),Schweine_Werte!$I72*0.5,IF(OR($C$36&gt;$AR72,$D$36&lt;$AR72),0,Schweine_Werte!$I72))</f>
        <v>0</v>
      </c>
      <c r="BK72" s="667">
        <f>IF(OR($C$48=$AR72,$D$48=$AR72),Schweine_Werte!$I72*0.5,IF(OR($C$48&gt;$AR72,$D$48&lt;$AR72),0,Schweine_Werte!$I72))</f>
        <v>0</v>
      </c>
      <c r="BL72" s="667">
        <f>IF(OR($C$60=$AR72,$D$60=$AR72),Schweine_Werte!$I72*0.5,IF(OR($C$60&gt;$AR72,$D$60&lt;$AR72),0,Schweine_Werte!$I72))</f>
        <v>0</v>
      </c>
      <c r="BM72" s="677"/>
      <c r="BN72" s="667"/>
      <c r="BO72" s="667"/>
      <c r="BP72" s="667"/>
      <c r="BQ72" s="667"/>
      <c r="BR72" s="677">
        <f>IF(OR($C$74=$AR72,$D$74=$AR72),Schweine_Werte!$M72*0.5,IF(OR($C$74&gt;$AR72,$D$74&lt;$AR72),0,Schweine_Werte!$M72))</f>
        <v>0</v>
      </c>
      <c r="BS72" s="677">
        <f>IF(OR($C$83=$AR72,$D$83=$AR72),Schweine_Werte!$M72*0.5,IF(OR($C$83&gt;$AR72,$D$83&lt;$AR72),0,Schweine_Werte!$M72))</f>
        <v>0</v>
      </c>
      <c r="BT72" s="679">
        <f>IF(OR($C$92=$AR72,$D$92=$AR72),Schweine_Werte!$M72*0.5,IF(OR($C$92&gt;$AR72,$D$92&lt;$AR72),0,Schweine_Werte!$M72))</f>
        <v>0</v>
      </c>
      <c r="BU72" s="679">
        <f>IF(OR($C$101=$AR72,$D$101=$AR72),Schweine_Werte!$M72*0.5,IF(OR($C$101&gt;$AR72,$D$101&lt;$AR72),0,Schweine_Werte!$M72))</f>
        <v>0</v>
      </c>
      <c r="BV72" s="679">
        <f>IF(OR($C$110=$AR72,$D$110=$AR72),Schweine_Werte!$M72*0.5,IF(OR($C$110&gt;$AR72,$D$110&lt;$AR72),0,Schweine_Werte!$M72))</f>
        <v>0</v>
      </c>
      <c r="BW72" s="679">
        <f>IF(OR(8=$AR72,$E$127=$AR72),Schweine_Werte!$M72*0.5,IF(OR(8&gt;$AR72,$E$127&lt;$AR72),0,Schweine_Werte!$M72))</f>
        <v>1.1068451513476441</v>
      </c>
      <c r="BX72" s="679">
        <f>IF(OR(8=$AR72,$E$145=$AR72),Schweine_Werte!$M72*0.5,IF(OR(8&gt;$AR72,$E$145&lt;$AR72),0,Schweine_Werte!$M72))</f>
        <v>1.1068451513476441</v>
      </c>
      <c r="BY72" s="677">
        <f>IF(OR($C$74=$AR72,$D$74=$AR72),Schweine_Werte!$O72*0.5,IF(OR($C$74&gt;$AR72,$D$74&lt;$AR72),0,Schweine_Werte!$O72))</f>
        <v>0</v>
      </c>
      <c r="BZ72" s="677">
        <f>IF(OR($C$83=$AR72,$D$83=$AR72),Schweine_Werte!$O72*0.5,IF(OR($C$83&gt;$AR72,$D$83&lt;$AR72),0,Schweine_Werte!$O72))</f>
        <v>0</v>
      </c>
      <c r="CA72" s="679">
        <f>IF(OR($C$92=$AR72,$D$92=$AR72),Schweine_Werte!$O72*0.5,IF(OR($C$92&gt;$AR72,$D$92&lt;$AR72),0,Schweine_Werte!$O72))</f>
        <v>0</v>
      </c>
      <c r="CB72" s="679">
        <f>IF(OR($C$101=$AR72,$D$101=$AR72),Schweine_Werte!$O72*0.5,IF(OR($C$101&gt;$AR72,$D$101&lt;$AR72),0,Schweine_Werte!$O72))</f>
        <v>0</v>
      </c>
      <c r="CC72" s="679">
        <f>IF(OR($C$110=$AR72,$D$110=$AR72),Schweine_Werte!$O72*0.5,IF(OR($C$110&gt;$AR72,$D$110&lt;$AR72),0,Schweine_Werte!$O72))</f>
        <v>0</v>
      </c>
    </row>
    <row r="73" spans="1:81" ht="18.75" x14ac:dyDescent="0.2">
      <c r="B73" s="684" t="s">
        <v>497</v>
      </c>
      <c r="C73" s="685" t="s">
        <v>375</v>
      </c>
      <c r="D73" s="685" t="s">
        <v>498</v>
      </c>
      <c r="E73" s="685" t="s">
        <v>377</v>
      </c>
      <c r="F73" s="686" t="s">
        <v>363</v>
      </c>
      <c r="G73" s="687" t="s">
        <v>1</v>
      </c>
      <c r="H73" s="687" t="s">
        <v>499</v>
      </c>
      <c r="I73" s="687" t="s">
        <v>500</v>
      </c>
      <c r="J73" s="688" t="s">
        <v>501</v>
      </c>
      <c r="K73" s="688" t="s">
        <v>501</v>
      </c>
      <c r="L73" s="689" t="s">
        <v>365</v>
      </c>
      <c r="M73" s="689" t="s">
        <v>502</v>
      </c>
      <c r="N73" s="689" t="s">
        <v>367</v>
      </c>
      <c r="O73" s="690" t="s">
        <v>358</v>
      </c>
      <c r="P73" s="690" t="s">
        <v>359</v>
      </c>
      <c r="Q73" s="689" t="s">
        <v>365</v>
      </c>
      <c r="R73" s="689" t="s">
        <v>366</v>
      </c>
      <c r="S73" s="689" t="s">
        <v>367</v>
      </c>
      <c r="T73" s="689" t="s">
        <v>365</v>
      </c>
      <c r="U73" s="689" t="s">
        <v>366</v>
      </c>
      <c r="V73" s="689" t="s">
        <v>367</v>
      </c>
      <c r="W73" s="688" t="s">
        <v>503</v>
      </c>
      <c r="X73" s="688" t="s">
        <v>504</v>
      </c>
      <c r="Y73" s="688" t="s">
        <v>505</v>
      </c>
      <c r="Z73" s="691" t="s">
        <v>506</v>
      </c>
      <c r="AA73" s="691" t="s">
        <v>298</v>
      </c>
      <c r="AB73" s="691" t="s">
        <v>506</v>
      </c>
      <c r="AC73" s="691" t="s">
        <v>298</v>
      </c>
      <c r="AD73" s="691" t="s">
        <v>506</v>
      </c>
      <c r="AE73" s="691" t="s">
        <v>298</v>
      </c>
      <c r="AF73" s="691" t="s">
        <v>507</v>
      </c>
      <c r="AG73" s="692" t="s">
        <v>508</v>
      </c>
      <c r="AH73" s="691" t="s">
        <v>17</v>
      </c>
      <c r="AI73" s="691"/>
      <c r="AJ73" s="691" t="s">
        <v>509</v>
      </c>
      <c r="AK73" s="691" t="s">
        <v>510</v>
      </c>
      <c r="AL73" s="691" t="s">
        <v>511</v>
      </c>
      <c r="AM73" s="691" t="s">
        <v>512</v>
      </c>
      <c r="AN73" s="691" t="s">
        <v>511</v>
      </c>
      <c r="AO73" s="691" t="s">
        <v>513</v>
      </c>
      <c r="AR73" s="698">
        <v>77</v>
      </c>
      <c r="AS73" s="677">
        <f>IF(OR($C$12=$AR73,$D$12=$AR73),Schweine_Werte!$C73*0.5,IF(OR($C$12&gt;$AR73,$D$12&lt;$AR73),0,Schweine_Werte!$C73))</f>
        <v>0</v>
      </c>
      <c r="AT73" s="667">
        <f>IF(OR($C$24=$AR73,$D$24=$AR73),Schweine_Werte!$C73*0.5,IF(OR($C$24&gt;$AR73,$D$24&lt;$AR73),0,Schweine_Werte!$C73))</f>
        <v>0</v>
      </c>
      <c r="AU73" s="677">
        <f>IF(OR($C$36=$AR73,$D$36=$AR73),Schweine_Werte!$C73*0.5,IF(OR($C$36&gt;$AR73,$D$36&lt;$AR73),0,Schweine_Werte!$C73))</f>
        <v>0</v>
      </c>
      <c r="AV73" s="677">
        <f>IF(OR($C$48=$AR73,$D$48=$AR73),Schweine_Werte!$C73*0.5,IF(OR($C$48&gt;$AR73,$D$48&lt;$AR73),0,Schweine_Werte!$C73))</f>
        <v>0</v>
      </c>
      <c r="AW73" s="677">
        <f>IF(OR($C$60=$AR73,$D$60=$AR73),Schweine_Werte!$C73*0.5,IF(OR($C$60&gt;$AR73,$D$60&lt;$AR73),0,Schweine_Werte!$C73))</f>
        <v>0</v>
      </c>
      <c r="AX73" s="677">
        <f>IF(OR($C$12=$AR73,$D$12=$AR73),Schweine_Werte!$E73*0.5,IF(OR($C$12&gt;$AR73,$D$12&lt;$AR73),0,Schweine_Werte!$E73))</f>
        <v>0</v>
      </c>
      <c r="AY73" s="667">
        <f>IF(OR($C$24=$AR73,$D$24=$AR73),Schweine_Werte!$E73*0.5,IF(OR($C$24&gt;$AR73,$D$24&lt;$AR73),0,Schweine_Werte!$E73))</f>
        <v>0</v>
      </c>
      <c r="AZ73" s="667">
        <f>IF(OR($C$36=$AR73,$D$36=$AR73),Schweine_Werte!$E73*0.5,IF(OR($C$36&gt;$AR73,$D$36&lt;$AR73),0,Schweine_Werte!$E73))</f>
        <v>0</v>
      </c>
      <c r="BA73" s="667">
        <f>IF(OR($C$48=$AR73,$D$48=$AR73),Schweine_Werte!$E73*0.5,IF(OR($C$48&gt;$AR73,$D$48&lt;$AR73),0,Schweine_Werte!$E73))</f>
        <v>0</v>
      </c>
      <c r="BB73" s="667">
        <f>IF(OR($C$60=$AR73,$D$60=$AR73),Schweine_Werte!$E73*0.5,IF(OR($C$60&gt;$AR73,$D$60&lt;$AR73),0,Schweine_Werte!$E73))</f>
        <v>0</v>
      </c>
      <c r="BC73" s="677">
        <f>IF(OR($C$12=$AR73,$D$12=$AR73),Schweine_Werte!$G73*0.5,IF(OR($C$12&gt;$AR73,$D$12&lt;$AR73),0,Schweine_Werte!$G73))</f>
        <v>0</v>
      </c>
      <c r="BD73" s="667">
        <f>IF(OR($C$24=$AR73,$D$24=$AR73),Schweine_Werte!$G73*0.5,IF(OR($C$24&gt;$AR73,$D$24&lt;$AR73),0,Schweine_Werte!$G73))</f>
        <v>0</v>
      </c>
      <c r="BE73" s="667">
        <f>IF(OR($C$36=$AR73,$D$36=$AR73),Schweine_Werte!$G73*0.5,IF(OR($C$36&gt;$AR73,$D$36&lt;$AR73),0,Schweine_Werte!$G73))</f>
        <v>0</v>
      </c>
      <c r="BF73" s="667">
        <f>IF(OR($C$48=$AR73,$D$48=$AR73),Schweine_Werte!$G73*0.5,IF(OR($C$48&gt;$AR73,$D$48&lt;$AR73),0,Schweine_Werte!$G73))</f>
        <v>0</v>
      </c>
      <c r="BG73" s="667">
        <f>IF(OR($C$60=$AR73,$D$60=$AR73),Schweine_Werte!$G73*0.5,IF(OR($C$60&gt;$AR73,$D$60&lt;$AR73),0,Schweine_Werte!$G73))</f>
        <v>0</v>
      </c>
      <c r="BH73" s="677">
        <f>IF(OR($C$12=$AR73,$D$12=$AR73),Schweine_Werte!$I73*0.5,IF(OR($C$12&gt;$AR73,$D$12&lt;$AR73),0,Schweine_Werte!$I73))</f>
        <v>0</v>
      </c>
      <c r="BI73" s="667">
        <f>IF(OR($C$24=$AR73,$D$24=$AR73),Schweine_Werte!$I73*0.5,IF(OR($C$24&gt;$AR73,$D$24&lt;$AR73),0,Schweine_Werte!$I73))</f>
        <v>0</v>
      </c>
      <c r="BJ73" s="667">
        <f>IF(OR($C$36=$AR73,$D$36=$AR73),Schweine_Werte!$I73*0.5,IF(OR($C$36&gt;$AR73,$D$36&lt;$AR73),0,Schweine_Werte!$I73))</f>
        <v>0</v>
      </c>
      <c r="BK73" s="667">
        <f>IF(OR($C$48=$AR73,$D$48=$AR73),Schweine_Werte!$I73*0.5,IF(OR($C$48&gt;$AR73,$D$48&lt;$AR73),0,Schweine_Werte!$I73))</f>
        <v>0</v>
      </c>
      <c r="BL73" s="667">
        <f>IF(OR($C$60=$AR73,$D$60=$AR73),Schweine_Werte!$I73*0.5,IF(OR($C$60&gt;$AR73,$D$60&lt;$AR73),0,Schweine_Werte!$I73))</f>
        <v>0</v>
      </c>
      <c r="BM73" s="677"/>
      <c r="BN73" s="667"/>
      <c r="BO73" s="667"/>
      <c r="BP73" s="667"/>
      <c r="BQ73" s="667"/>
      <c r="BR73" s="677">
        <f>IF(OR($C$74=$AR73,$D$74=$AR73),Schweine_Werte!$M73*0.5,IF(OR($C$74&gt;$AR73,$D$74&lt;$AR73),0,Schweine_Werte!$M73))</f>
        <v>0</v>
      </c>
      <c r="BS73" s="677">
        <f>IF(OR($C$83=$AR73,$D$83=$AR73),Schweine_Werte!$M73*0.5,IF(OR($C$83&gt;$AR73,$D$83&lt;$AR73),0,Schweine_Werte!$M73))</f>
        <v>0</v>
      </c>
      <c r="BT73" s="679">
        <f>IF(OR($C$92=$AR73,$D$92=$AR73),Schweine_Werte!$M73*0.5,IF(OR($C$92&gt;$AR73,$D$92&lt;$AR73),0,Schweine_Werte!$M73))</f>
        <v>0</v>
      </c>
      <c r="BU73" s="679">
        <f>IF(OR($C$101=$AR73,$D$101=$AR73),Schweine_Werte!$M73*0.5,IF(OR($C$101&gt;$AR73,$D$101&lt;$AR73),0,Schweine_Werte!$M73))</f>
        <v>0</v>
      </c>
      <c r="BV73" s="679">
        <f>IF(OR($C$110=$AR73,$D$110=$AR73),Schweine_Werte!$M73*0.5,IF(OR($C$110&gt;$AR73,$D$110&lt;$AR73),0,Schweine_Werte!$M73))</f>
        <v>0</v>
      </c>
      <c r="BW73" s="679">
        <f>IF(OR(8=$AR73,$E$127=$AR73),Schweine_Werte!$M73*0.5,IF(OR(8&gt;$AR73,$E$127&lt;$AR73),0,Schweine_Werte!$M73))</f>
        <v>1.1083114389889972</v>
      </c>
      <c r="BX73" s="679">
        <f>IF(OR(8=$AR73,$E$145=$AR73),Schweine_Werte!$M73*0.5,IF(OR(8&gt;$AR73,$E$145&lt;$AR73),0,Schweine_Werte!$M73))</f>
        <v>1.1083114389889972</v>
      </c>
      <c r="BY73" s="677">
        <f>IF(OR($C$74=$AR73,$D$74=$AR73),Schweine_Werte!$O73*0.5,IF(OR($C$74&gt;$AR73,$D$74&lt;$AR73),0,Schweine_Werte!$O73))</f>
        <v>0</v>
      </c>
      <c r="BZ73" s="677">
        <f>IF(OR($C$83=$AR73,$D$83=$AR73),Schweine_Werte!$O73*0.5,IF(OR($C$83&gt;$AR73,$D$83&lt;$AR73),0,Schweine_Werte!$O73))</f>
        <v>0</v>
      </c>
      <c r="CA73" s="679">
        <f>IF(OR($C$92=$AR73,$D$92=$AR73),Schweine_Werte!$O73*0.5,IF(OR($C$92&gt;$AR73,$D$92&lt;$AR73),0,Schweine_Werte!$O73))</f>
        <v>0</v>
      </c>
      <c r="CB73" s="679">
        <f>IF(OR($C$101=$AR73,$D$101=$AR73),Schweine_Werte!$O73*0.5,IF(OR($C$101&gt;$AR73,$D$101&lt;$AR73),0,Schweine_Werte!$O73))</f>
        <v>0</v>
      </c>
      <c r="CC73" s="679">
        <f>IF(OR($C$110=$AR73,$D$110=$AR73),Schweine_Werte!$O73*0.5,IF(OR($C$110&gt;$AR73,$D$110&lt;$AR73),0,Schweine_Werte!$O73))</f>
        <v>0</v>
      </c>
    </row>
    <row r="74" spans="1:81" ht="15.75" x14ac:dyDescent="0.25">
      <c r="A74" s="520" t="s">
        <v>461</v>
      </c>
      <c r="B74" s="699" t="str">
        <f>IF('Abweichende Werte'!X5=1,A7,"")</f>
        <v/>
      </c>
      <c r="C74" s="694" t="str">
        <f>IF('Abweichende Werte'!X5=1,'Abweichende Werte'!J5,"")</f>
        <v/>
      </c>
      <c r="D74" s="700" t="str">
        <f>IF('Abweichende Werte'!X5=1,'Abweichende Werte'!M5,"")</f>
        <v/>
      </c>
      <c r="E74" s="700" t="str">
        <f>IF('Abweichende Werte'!X5=1,'Abweichende Werte'!P5,"")</f>
        <v/>
      </c>
      <c r="F74" s="695" t="e">
        <f>IF($E74&lt;=$E70,F70,IF(AND($E74&gt;$E70,$E74&lt;=$E71),F70+(F71-F70)/($E71-$E70)*($E74-$E70),IF($E74&gt;$E71,F71)))</f>
        <v>#VALUE!</v>
      </c>
      <c r="G74" s="695" t="e">
        <f t="shared" ref="G74:N74" si="41">IF($E74&lt;=$E70,G70,IF(AND($E74&gt;$E70,$E74&lt;=$E71),G70+(G71-G70)/($E71-$E70)*($E74-$E70),IF($E74&gt;$E71,G71)))</f>
        <v>#VALUE!</v>
      </c>
      <c r="H74" s="695" t="e">
        <f t="shared" si="41"/>
        <v>#VALUE!</v>
      </c>
      <c r="I74" s="695" t="e">
        <f t="shared" si="41"/>
        <v>#VALUE!</v>
      </c>
      <c r="J74" s="695" t="e">
        <f t="shared" si="41"/>
        <v>#VALUE!</v>
      </c>
      <c r="K74" s="695" t="e">
        <f t="shared" si="41"/>
        <v>#VALUE!</v>
      </c>
      <c r="L74" s="695" t="e">
        <f t="shared" si="41"/>
        <v>#VALUE!</v>
      </c>
      <c r="M74" s="695" t="e">
        <f t="shared" si="41"/>
        <v>#VALUE!</v>
      </c>
      <c r="N74" s="695" t="e">
        <f t="shared" si="41"/>
        <v>#VALUE!</v>
      </c>
      <c r="O74" s="696">
        <v>5.5</v>
      </c>
      <c r="P74" s="696">
        <v>1.8</v>
      </c>
      <c r="Q74" s="695" t="e">
        <f t="shared" ref="Q74:Z74" si="42">IF($E74&lt;=$E70,Q70,IF(AND($E74&gt;$E70,$E74&lt;=$E71),Q70+(Q71-Q70)/($E71-$E70)*($E74-$E70),IF($E74&gt;$E71,Q71)))</f>
        <v>#VALUE!</v>
      </c>
      <c r="R74" s="695" t="e">
        <f t="shared" si="42"/>
        <v>#VALUE!</v>
      </c>
      <c r="S74" s="695" t="e">
        <f t="shared" si="42"/>
        <v>#VALUE!</v>
      </c>
      <c r="T74" s="695" t="e">
        <f t="shared" si="42"/>
        <v>#VALUE!</v>
      </c>
      <c r="U74" s="695" t="e">
        <f t="shared" si="42"/>
        <v>#VALUE!</v>
      </c>
      <c r="V74" s="695" t="e">
        <f t="shared" si="42"/>
        <v>#VALUE!</v>
      </c>
      <c r="W74" s="695" t="e">
        <f t="shared" si="42"/>
        <v>#VALUE!</v>
      </c>
      <c r="X74" s="695" t="e">
        <f t="shared" si="42"/>
        <v>#VALUE!</v>
      </c>
      <c r="Y74" s="695" t="e">
        <f t="shared" si="42"/>
        <v>#VALUE!</v>
      </c>
      <c r="Z74" s="695" t="e">
        <f t="shared" si="42"/>
        <v>#VALUE!</v>
      </c>
      <c r="AA74" s="697" t="e">
        <f>+Z74*6.25</f>
        <v>#VALUE!</v>
      </c>
      <c r="AB74" s="695" t="e">
        <f>IF($E74&lt;=$E70,AB70,IF(AND($E74&gt;$E70,$E74&lt;=$E71),AB70+(AB71-AB70)/($E71-$E70)*($E74-$E70),IF($E74&gt;$E71,AB71)))</f>
        <v>#VALUE!</v>
      </c>
      <c r="AC74" s="697" t="e">
        <f>+AB74*6.25</f>
        <v>#VALUE!</v>
      </c>
      <c r="AD74" s="695" t="e">
        <f>IF($E74&lt;=$E70,AD70,IF(AND($E74&gt;$E70,$E74&lt;=$E71),AD70+(AD71-AD70)/($E71-$E70)*($E74-$E70),IF($E74&gt;$E71,AD71)))</f>
        <v>#VALUE!</v>
      </c>
      <c r="AE74" s="697" t="e">
        <f>+AD74*6.25</f>
        <v>#VALUE!</v>
      </c>
      <c r="AF74" s="697" t="e">
        <f>365/((D74-C74)/E74*1000)</f>
        <v>#VALUE!</v>
      </c>
      <c r="AG74" s="695" t="e">
        <f>IF($E74&lt;=$E70,AG70,IF(AND($E74&gt;$E70,$E74&lt;=$E71),AG70+(AG71-AG70)/($E71-$E70)*($E74-$E70),IF($E74&gt;$E71,AG71)))</f>
        <v>#VALUE!</v>
      </c>
      <c r="AH74" s="697" t="e">
        <f>+AG74/AF74</f>
        <v>#VALUE!</v>
      </c>
      <c r="AI74" s="697" t="e">
        <f>+CONCATENATE(ROUND(AH74/(D74-C74),1)," : 1")</f>
        <v>#VALUE!</v>
      </c>
      <c r="AJ74" s="695" t="e">
        <f>IF($E74&lt;=$E70,AJ70,IF(AND($E74&gt;$E70,$E74&lt;=$E71),AJ70+(AJ71-AJ70)/($E71-$E70)*($E74-$E70),IF($E74&gt;$E71,AJ71)))</f>
        <v>#VALUE!</v>
      </c>
      <c r="AK74" s="697" t="e">
        <f>+AJ74/2.291</f>
        <v>#VALUE!</v>
      </c>
      <c r="AL74" s="695" t="e">
        <f>IF($E74&lt;=$E70,AL70,IF(AND($E74&gt;$E70,$E74&lt;=$E71),AL70+(AL71-AL70)/($E71-$E70)*($E74-$E70),IF($E74&gt;$E71,AL71)))</f>
        <v>#VALUE!</v>
      </c>
      <c r="AM74" s="697" t="e">
        <f>+AL74/2.291</f>
        <v>#VALUE!</v>
      </c>
      <c r="AN74" s="695" t="e">
        <f>IF($E74&lt;=$E70,AN70,IF(AND($E74&gt;$E70,$E74&lt;=$E71),AN70+(AN71-AN70)/($E71-$E70)*($E74-$E70),IF($E74&gt;$E71,AN71)))</f>
        <v>#VALUE!</v>
      </c>
      <c r="AO74" s="697" t="e">
        <f>+AN74/2.291</f>
        <v>#VALUE!</v>
      </c>
      <c r="AR74" s="698">
        <v>78</v>
      </c>
      <c r="AS74" s="677">
        <f>IF(OR($C$12=$AR74,$D$12=$AR74),Schweine_Werte!$C74*0.5,IF(OR($C$12&gt;$AR74,$D$12&lt;$AR74),0,Schweine_Werte!$C74))</f>
        <v>0</v>
      </c>
      <c r="AT74" s="667">
        <f>IF(OR($C$24=$AR74,$D$24=$AR74),Schweine_Werte!$C74*0.5,IF(OR($C$24&gt;$AR74,$D$24&lt;$AR74),0,Schweine_Werte!$C74))</f>
        <v>0</v>
      </c>
      <c r="AU74" s="677">
        <f>IF(OR($C$36=$AR74,$D$36=$AR74),Schweine_Werte!$C74*0.5,IF(OR($C$36&gt;$AR74,$D$36&lt;$AR74),0,Schweine_Werte!$C74))</f>
        <v>0</v>
      </c>
      <c r="AV74" s="677">
        <f>IF(OR($C$48=$AR74,$D$48=$AR74),Schweine_Werte!$C74*0.5,IF(OR($C$48&gt;$AR74,$D$48&lt;$AR74),0,Schweine_Werte!$C74))</f>
        <v>0</v>
      </c>
      <c r="AW74" s="677">
        <f>IF(OR($C$60=$AR74,$D$60=$AR74),Schweine_Werte!$C74*0.5,IF(OR($C$60&gt;$AR74,$D$60&lt;$AR74),0,Schweine_Werte!$C74))</f>
        <v>0</v>
      </c>
      <c r="AX74" s="677">
        <f>IF(OR($C$12=$AR74,$D$12=$AR74),Schweine_Werte!$E74*0.5,IF(OR($C$12&gt;$AR74,$D$12&lt;$AR74),0,Schweine_Werte!$E74))</f>
        <v>0</v>
      </c>
      <c r="AY74" s="667">
        <f>IF(OR($C$24=$AR74,$D$24=$AR74),Schweine_Werte!$E74*0.5,IF(OR($C$24&gt;$AR74,$D$24&lt;$AR74),0,Schweine_Werte!$E74))</f>
        <v>0</v>
      </c>
      <c r="AZ74" s="667">
        <f>IF(OR($C$36=$AR74,$D$36=$AR74),Schweine_Werte!$E74*0.5,IF(OR($C$36&gt;$AR74,$D$36&lt;$AR74),0,Schweine_Werte!$E74))</f>
        <v>0</v>
      </c>
      <c r="BA74" s="667">
        <f>IF(OR($C$48=$AR74,$D$48=$AR74),Schweine_Werte!$E74*0.5,IF(OR($C$48&gt;$AR74,$D$48&lt;$AR74),0,Schweine_Werte!$E74))</f>
        <v>0</v>
      </c>
      <c r="BB74" s="667">
        <f>IF(OR($C$60=$AR74,$D$60=$AR74),Schweine_Werte!$E74*0.5,IF(OR($C$60&gt;$AR74,$D$60&lt;$AR74),0,Schweine_Werte!$E74))</f>
        <v>0</v>
      </c>
      <c r="BC74" s="677">
        <f>IF(OR($C$12=$AR74,$D$12=$AR74),Schweine_Werte!$G74*0.5,IF(OR($C$12&gt;$AR74,$D$12&lt;$AR74),0,Schweine_Werte!$G74))</f>
        <v>0</v>
      </c>
      <c r="BD74" s="667">
        <f>IF(OR($C$24=$AR74,$D$24=$AR74),Schweine_Werte!$G74*0.5,IF(OR($C$24&gt;$AR74,$D$24&lt;$AR74),0,Schweine_Werte!$G74))</f>
        <v>0</v>
      </c>
      <c r="BE74" s="667">
        <f>IF(OR($C$36=$AR74,$D$36=$AR74),Schweine_Werte!$G74*0.5,IF(OR($C$36&gt;$AR74,$D$36&lt;$AR74),0,Schweine_Werte!$G74))</f>
        <v>0</v>
      </c>
      <c r="BF74" s="667">
        <f>IF(OR($C$48=$AR74,$D$48=$AR74),Schweine_Werte!$G74*0.5,IF(OR($C$48&gt;$AR74,$D$48&lt;$AR74),0,Schweine_Werte!$G74))</f>
        <v>0</v>
      </c>
      <c r="BG74" s="667">
        <f>IF(OR($C$60=$AR74,$D$60=$AR74),Schweine_Werte!$G74*0.5,IF(OR($C$60&gt;$AR74,$D$60&lt;$AR74),0,Schweine_Werte!$G74))</f>
        <v>0</v>
      </c>
      <c r="BH74" s="677">
        <f>IF(OR($C$12=$AR74,$D$12=$AR74),Schweine_Werte!$I74*0.5,IF(OR($C$12&gt;$AR74,$D$12&lt;$AR74),0,Schweine_Werte!$I74))</f>
        <v>0</v>
      </c>
      <c r="BI74" s="667">
        <f>IF(OR($C$24=$AR74,$D$24=$AR74),Schweine_Werte!$I74*0.5,IF(OR($C$24&gt;$AR74,$D$24&lt;$AR74),0,Schweine_Werte!$I74))</f>
        <v>0</v>
      </c>
      <c r="BJ74" s="667">
        <f>IF(OR($C$36=$AR74,$D$36=$AR74),Schweine_Werte!$I74*0.5,IF(OR($C$36&gt;$AR74,$D$36&lt;$AR74),0,Schweine_Werte!$I74))</f>
        <v>0</v>
      </c>
      <c r="BK74" s="667">
        <f>IF(OR($C$48=$AR74,$D$48=$AR74),Schweine_Werte!$I74*0.5,IF(OR($C$48&gt;$AR74,$D$48&lt;$AR74),0,Schweine_Werte!$I74))</f>
        <v>0</v>
      </c>
      <c r="BL74" s="667">
        <f>IF(OR($C$60=$AR74,$D$60=$AR74),Schweine_Werte!$I74*0.5,IF(OR($C$60&gt;$AR74,$D$60&lt;$AR74),0,Schweine_Werte!$I74))</f>
        <v>0</v>
      </c>
      <c r="BM74" s="677"/>
      <c r="BN74" s="667"/>
      <c r="BO74" s="667"/>
      <c r="BP74" s="667"/>
      <c r="BQ74" s="667"/>
      <c r="BR74" s="677">
        <f>IF(OR($C$74=$AR74,$D$74=$AR74),Schweine_Werte!$M74*0.5,IF(OR($C$74&gt;$AR74,$D$74&lt;$AR74),0,Schweine_Werte!$M74))</f>
        <v>0</v>
      </c>
      <c r="BS74" s="677">
        <f>IF(OR($C$83=$AR74,$D$83=$AR74),Schweine_Werte!$M74*0.5,IF(OR($C$83&gt;$AR74,$D$83&lt;$AR74),0,Schweine_Werte!$M74))</f>
        <v>0</v>
      </c>
      <c r="BT74" s="679">
        <f>IF(OR($C$92=$AR74,$D$92=$AR74),Schweine_Werte!$M74*0.5,IF(OR($C$92&gt;$AR74,$D$92&lt;$AR74),0,Schweine_Werte!$M74))</f>
        <v>0</v>
      </c>
      <c r="BU74" s="679">
        <f>IF(OR($C$101=$AR74,$D$101=$AR74),Schweine_Werte!$M74*0.5,IF(OR($C$101&gt;$AR74,$D$101&lt;$AR74),0,Schweine_Werte!$M74))</f>
        <v>0</v>
      </c>
      <c r="BV74" s="679">
        <f>IF(OR($C$110=$AR74,$D$110=$AR74),Schweine_Werte!$M74*0.5,IF(OR($C$110&gt;$AR74,$D$110&lt;$AR74),0,Schweine_Werte!$M74))</f>
        <v>0</v>
      </c>
      <c r="BW74" s="679">
        <f>IF(OR(8=$AR74,$E$127=$AR74),Schweine_Werte!$M74*0.5,IF(OR(8&gt;$AR74,$E$127&lt;$AR74),0,Schweine_Werte!$M74))</f>
        <v>1.1101473792091585</v>
      </c>
      <c r="BX74" s="679">
        <f>IF(OR(8=$AR74,$E$145=$AR74),Schweine_Werte!$M74*0.5,IF(OR(8&gt;$AR74,$E$145&lt;$AR74),0,Schweine_Werte!$M74))</f>
        <v>1.1101473792091585</v>
      </c>
      <c r="BY74" s="677">
        <f>IF(OR($C$74=$AR74,$D$74=$AR74),Schweine_Werte!$O74*0.5,IF(OR($C$74&gt;$AR74,$D$74&lt;$AR74),0,Schweine_Werte!$O74))</f>
        <v>0</v>
      </c>
      <c r="BZ74" s="677">
        <f>IF(OR($C$83=$AR74,$D$83=$AR74),Schweine_Werte!$O74*0.5,IF(OR($C$83&gt;$AR74,$D$83&lt;$AR74),0,Schweine_Werte!$O74))</f>
        <v>0</v>
      </c>
      <c r="CA74" s="679">
        <f>IF(OR($C$92=$AR74,$D$92=$AR74),Schweine_Werte!$O74*0.5,IF(OR($C$92&gt;$AR74,$D$92&lt;$AR74),0,Schweine_Werte!$O74))</f>
        <v>0</v>
      </c>
      <c r="CB74" s="679">
        <f>IF(OR($C$101=$AR74,$D$101=$AR74),Schweine_Werte!$O74*0.5,IF(OR($C$101&gt;$AR74,$D$101&lt;$AR74),0,Schweine_Werte!$O74))</f>
        <v>0</v>
      </c>
      <c r="CC74" s="679">
        <f>IF(OR($C$110=$AR74,$D$110=$AR74),Schweine_Werte!$O74*0.5,IF(OR($C$110&gt;$AR74,$D$110&lt;$AR74),0,Schweine_Werte!$O74))</f>
        <v>0</v>
      </c>
    </row>
    <row r="75" spans="1:81" ht="15" x14ac:dyDescent="0.2">
      <c r="B75" s="504"/>
      <c r="C75" s="1736" t="s">
        <v>518</v>
      </c>
      <c r="D75" s="1736"/>
      <c r="E75" s="667"/>
      <c r="F75" s="667"/>
      <c r="G75" s="667"/>
      <c r="AR75" s="698">
        <v>79</v>
      </c>
      <c r="AS75" s="677">
        <f>IF(OR($C$12=$AR75,$D$12=$AR75),Schweine_Werte!$C75*0.5,IF(OR($C$12&gt;$AR75,$D$12&lt;$AR75),0,Schweine_Werte!$C75))</f>
        <v>0</v>
      </c>
      <c r="AT75" s="667">
        <f>IF(OR($C$24=$AR75,$D$24=$AR75),Schweine_Werte!$C75*0.5,IF(OR($C$24&gt;$AR75,$D$24&lt;$AR75),0,Schweine_Werte!$C75))</f>
        <v>0</v>
      </c>
      <c r="AU75" s="677">
        <f>IF(OR($C$36=$AR75,$D$36=$AR75),Schweine_Werte!$C75*0.5,IF(OR($C$36&gt;$AR75,$D$36&lt;$AR75),0,Schweine_Werte!$C75))</f>
        <v>0</v>
      </c>
      <c r="AV75" s="677">
        <f>IF(OR($C$48=$AR75,$D$48=$AR75),Schweine_Werte!$C75*0.5,IF(OR($C$48&gt;$AR75,$D$48&lt;$AR75),0,Schweine_Werte!$C75))</f>
        <v>0</v>
      </c>
      <c r="AW75" s="677">
        <f>IF(OR($C$60=$AR75,$D$60=$AR75),Schweine_Werte!$C75*0.5,IF(OR($C$60&gt;$AR75,$D$60&lt;$AR75),0,Schweine_Werte!$C75))</f>
        <v>0</v>
      </c>
      <c r="AX75" s="677">
        <f>IF(OR($C$12=$AR75,$D$12=$AR75),Schweine_Werte!$E75*0.5,IF(OR($C$12&gt;$AR75,$D$12&lt;$AR75),0,Schweine_Werte!$E75))</f>
        <v>0</v>
      </c>
      <c r="AY75" s="667">
        <f>IF(OR($C$24=$AR75,$D$24=$AR75),Schweine_Werte!$E75*0.5,IF(OR($C$24&gt;$AR75,$D$24&lt;$AR75),0,Schweine_Werte!$E75))</f>
        <v>0</v>
      </c>
      <c r="AZ75" s="667">
        <f>IF(OR($C$36=$AR75,$D$36=$AR75),Schweine_Werte!$E75*0.5,IF(OR($C$36&gt;$AR75,$D$36&lt;$AR75),0,Schweine_Werte!$E75))</f>
        <v>0</v>
      </c>
      <c r="BA75" s="667">
        <f>IF(OR($C$48=$AR75,$D$48=$AR75),Schweine_Werte!$E75*0.5,IF(OR($C$48&gt;$AR75,$D$48&lt;$AR75),0,Schweine_Werte!$E75))</f>
        <v>0</v>
      </c>
      <c r="BB75" s="667">
        <f>IF(OR($C$60=$AR75,$D$60=$AR75),Schweine_Werte!$E75*0.5,IF(OR($C$60&gt;$AR75,$D$60&lt;$AR75),0,Schweine_Werte!$E75))</f>
        <v>0</v>
      </c>
      <c r="BC75" s="677">
        <f>IF(OR($C$12=$AR75,$D$12=$AR75),Schweine_Werte!$G75*0.5,IF(OR($C$12&gt;$AR75,$D$12&lt;$AR75),0,Schweine_Werte!$G75))</f>
        <v>0</v>
      </c>
      <c r="BD75" s="667">
        <f>IF(OR($C$24=$AR75,$D$24=$AR75),Schweine_Werte!$G75*0.5,IF(OR($C$24&gt;$AR75,$D$24&lt;$AR75),0,Schweine_Werte!$G75))</f>
        <v>0</v>
      </c>
      <c r="BE75" s="667">
        <f>IF(OR($C$36=$AR75,$D$36=$AR75),Schweine_Werte!$G75*0.5,IF(OR($C$36&gt;$AR75,$D$36&lt;$AR75),0,Schweine_Werte!$G75))</f>
        <v>0</v>
      </c>
      <c r="BF75" s="667">
        <f>IF(OR($C$48=$AR75,$D$48=$AR75),Schweine_Werte!$G75*0.5,IF(OR($C$48&gt;$AR75,$D$48&lt;$AR75),0,Schweine_Werte!$G75))</f>
        <v>0</v>
      </c>
      <c r="BG75" s="667">
        <f>IF(OR($C$60=$AR75,$D$60=$AR75),Schweine_Werte!$G75*0.5,IF(OR($C$60&gt;$AR75,$D$60&lt;$AR75),0,Schweine_Werte!$G75))</f>
        <v>0</v>
      </c>
      <c r="BH75" s="677">
        <f>IF(OR($C$12=$AR75,$D$12=$AR75),Schweine_Werte!$I75*0.5,IF(OR($C$12&gt;$AR75,$D$12&lt;$AR75),0,Schweine_Werte!$I75))</f>
        <v>0</v>
      </c>
      <c r="BI75" s="667">
        <f>IF(OR($C$24=$AR75,$D$24=$AR75),Schweine_Werte!$I75*0.5,IF(OR($C$24&gt;$AR75,$D$24&lt;$AR75),0,Schweine_Werte!$I75))</f>
        <v>0</v>
      </c>
      <c r="BJ75" s="667">
        <f>IF(OR($C$36=$AR75,$D$36=$AR75),Schweine_Werte!$I75*0.5,IF(OR($C$36&gt;$AR75,$D$36&lt;$AR75),0,Schweine_Werte!$I75))</f>
        <v>0</v>
      </c>
      <c r="BK75" s="667">
        <f>IF(OR($C$48=$AR75,$D$48=$AR75),Schweine_Werte!$I75*0.5,IF(OR($C$48&gt;$AR75,$D$48&lt;$AR75),0,Schweine_Werte!$I75))</f>
        <v>0</v>
      </c>
      <c r="BL75" s="667">
        <f>IF(OR($C$60=$AR75,$D$60=$AR75),Schweine_Werte!$I75*0.5,IF(OR($C$60&gt;$AR75,$D$60&lt;$AR75),0,Schweine_Werte!$I75))</f>
        <v>0</v>
      </c>
      <c r="BM75" s="677"/>
      <c r="BN75" s="667"/>
      <c r="BO75" s="667"/>
      <c r="BP75" s="667"/>
      <c r="BQ75" s="667"/>
      <c r="BR75" s="677">
        <f>IF(OR($C$74=$AR75,$D$74=$AR75),Schweine_Werte!$M75*0.5,IF(OR($C$74&gt;$AR75,$D$74&lt;$AR75),0,Schweine_Werte!$M75))</f>
        <v>0</v>
      </c>
      <c r="BS75" s="677">
        <f>IF(OR($C$83=$AR75,$D$83=$AR75),Schweine_Werte!$M75*0.5,IF(OR($C$83&gt;$AR75,$D$83&lt;$AR75),0,Schweine_Werte!$M75))</f>
        <v>0</v>
      </c>
      <c r="BT75" s="679">
        <f>IF(OR($C$92=$AR75,$D$92=$AR75),Schweine_Werte!$M75*0.5,IF(OR($C$92&gt;$AR75,$D$92&lt;$AR75),0,Schweine_Werte!$M75))</f>
        <v>0</v>
      </c>
      <c r="BU75" s="679">
        <f>IF(OR($C$101=$AR75,$D$101=$AR75),Schweine_Werte!$M75*0.5,IF(OR($C$101&gt;$AR75,$D$101&lt;$AR75),0,Schweine_Werte!$M75))</f>
        <v>0</v>
      </c>
      <c r="BV75" s="679">
        <f>IF(OR($C$110=$AR75,$D$110=$AR75),Schweine_Werte!$M75*0.5,IF(OR($C$110&gt;$AR75,$D$110&lt;$AR75),0,Schweine_Werte!$M75))</f>
        <v>0</v>
      </c>
      <c r="BW75" s="679">
        <f>IF(OR(8=$AR75,$E$127=$AR75),Schweine_Werte!$M75*0.5,IF(OR(8&gt;$AR75,$E$127&lt;$AR75),0,Schweine_Werte!$M75))</f>
        <v>1.1123565578886376</v>
      </c>
      <c r="BX75" s="679">
        <f>IF(OR(8=$AR75,$E$145=$AR75),Schweine_Werte!$M75*0.5,IF(OR(8&gt;$AR75,$E$145&lt;$AR75),0,Schweine_Werte!$M75))</f>
        <v>1.1123565578886376</v>
      </c>
      <c r="BY75" s="677">
        <f>IF(OR($C$74=$AR75,$D$74=$AR75),Schweine_Werte!$O75*0.5,IF(OR($C$74&gt;$AR75,$D$74&lt;$AR75),0,Schweine_Werte!$O75))</f>
        <v>0</v>
      </c>
      <c r="BZ75" s="677">
        <f>IF(OR($C$83=$AR75,$D$83=$AR75),Schweine_Werte!$O75*0.5,IF(OR($C$83&gt;$AR75,$D$83&lt;$AR75),0,Schweine_Werte!$O75))</f>
        <v>0</v>
      </c>
      <c r="CA75" s="679">
        <f>IF(OR($C$92=$AR75,$D$92=$AR75),Schweine_Werte!$O75*0.5,IF(OR($C$92&gt;$AR75,$D$92&lt;$AR75),0,Schweine_Werte!$O75))</f>
        <v>0</v>
      </c>
      <c r="CB75" s="679">
        <f>IF(OR($C$101=$AR75,$D$101=$AR75),Schweine_Werte!$O75*0.5,IF(OR($C$101&gt;$AR75,$D$101&lt;$AR75),0,Schweine_Werte!$O75))</f>
        <v>0</v>
      </c>
      <c r="CC75" s="679">
        <f>IF(OR($C$110=$AR75,$D$110=$AR75),Schweine_Werte!$O75*0.5,IF(OR($C$110&gt;$AR75,$D$110&lt;$AR75),0,Schweine_Werte!$O75))</f>
        <v>0</v>
      </c>
    </row>
    <row r="76" spans="1:81" x14ac:dyDescent="0.2">
      <c r="AR76" s="698">
        <v>80</v>
      </c>
      <c r="AS76" s="677">
        <f>IF(OR($C$12=$AR76,$D$12=$AR76),Schweine_Werte!$C76*0.5,IF(OR($C$12&gt;$AR76,$D$12&lt;$AR76),0,Schweine_Werte!$C76))</f>
        <v>0</v>
      </c>
      <c r="AT76" s="667">
        <f>IF(OR($C$24=$AR76,$D$24=$AR76),Schweine_Werte!$C76*0.5,IF(OR($C$24&gt;$AR76,$D$24&lt;$AR76),0,Schweine_Werte!$C76))</f>
        <v>0</v>
      </c>
      <c r="AU76" s="677">
        <f>IF(OR($C$36=$AR76,$D$36=$AR76),Schweine_Werte!$C76*0.5,IF(OR($C$36&gt;$AR76,$D$36&lt;$AR76),0,Schweine_Werte!$C76))</f>
        <v>0</v>
      </c>
      <c r="AV76" s="677">
        <f>IF(OR($C$48=$AR76,$D$48=$AR76),Schweine_Werte!$C76*0.5,IF(OR($C$48&gt;$AR76,$D$48&lt;$AR76),0,Schweine_Werte!$C76))</f>
        <v>0</v>
      </c>
      <c r="AW76" s="677">
        <f>IF(OR($C$60=$AR76,$D$60=$AR76),Schweine_Werte!$C76*0.5,IF(OR($C$60&gt;$AR76,$D$60&lt;$AR76),0,Schweine_Werte!$C76))</f>
        <v>0</v>
      </c>
      <c r="AX76" s="677">
        <f>IF(OR($C$12=$AR76,$D$12=$AR76),Schweine_Werte!$E76*0.5,IF(OR($C$12&gt;$AR76,$D$12&lt;$AR76),0,Schweine_Werte!$E76))</f>
        <v>0</v>
      </c>
      <c r="AY76" s="667">
        <f>IF(OR($C$24=$AR76,$D$24=$AR76),Schweine_Werte!$E76*0.5,IF(OR($C$24&gt;$AR76,$D$24&lt;$AR76),0,Schweine_Werte!$E76))</f>
        <v>0</v>
      </c>
      <c r="AZ76" s="667">
        <f>IF(OR($C$36=$AR76,$D$36=$AR76),Schweine_Werte!$E76*0.5,IF(OR($C$36&gt;$AR76,$D$36&lt;$AR76),0,Schweine_Werte!$E76))</f>
        <v>0</v>
      </c>
      <c r="BA76" s="667">
        <f>IF(OR($C$48=$AR76,$D$48=$AR76),Schweine_Werte!$E76*0.5,IF(OR($C$48&gt;$AR76,$D$48&lt;$AR76),0,Schweine_Werte!$E76))</f>
        <v>0</v>
      </c>
      <c r="BB76" s="667">
        <f>IF(OR($C$60=$AR76,$D$60=$AR76),Schweine_Werte!$E76*0.5,IF(OR($C$60&gt;$AR76,$D$60&lt;$AR76),0,Schweine_Werte!$E76))</f>
        <v>0</v>
      </c>
      <c r="BC76" s="677">
        <f>IF(OR($C$12=$AR76,$D$12=$AR76),Schweine_Werte!$G76*0.5,IF(OR($C$12&gt;$AR76,$D$12&lt;$AR76),0,Schweine_Werte!$G76))</f>
        <v>0</v>
      </c>
      <c r="BD76" s="667">
        <f>IF(OR($C$24=$AR76,$D$24=$AR76),Schweine_Werte!$G76*0.5,IF(OR($C$24&gt;$AR76,$D$24&lt;$AR76),0,Schweine_Werte!$G76))</f>
        <v>0</v>
      </c>
      <c r="BE76" s="667">
        <f>IF(OR($C$36=$AR76,$D$36=$AR76),Schweine_Werte!$G76*0.5,IF(OR($C$36&gt;$AR76,$D$36&lt;$AR76),0,Schweine_Werte!$G76))</f>
        <v>0</v>
      </c>
      <c r="BF76" s="667">
        <f>IF(OR($C$48=$AR76,$D$48=$AR76),Schweine_Werte!$G76*0.5,IF(OR($C$48&gt;$AR76,$D$48&lt;$AR76),0,Schweine_Werte!$G76))</f>
        <v>0</v>
      </c>
      <c r="BG76" s="667">
        <f>IF(OR($C$60=$AR76,$D$60=$AR76),Schweine_Werte!$G76*0.5,IF(OR($C$60&gt;$AR76,$D$60&lt;$AR76),0,Schweine_Werte!$G76))</f>
        <v>0</v>
      </c>
      <c r="BH76" s="677">
        <f>IF(OR($C$12=$AR76,$D$12=$AR76),Schweine_Werte!$I76*0.5,IF(OR($C$12&gt;$AR76,$D$12&lt;$AR76),0,Schweine_Werte!$I76))</f>
        <v>0</v>
      </c>
      <c r="BI76" s="667">
        <f>IF(OR($C$24=$AR76,$D$24=$AR76),Schweine_Werte!$I76*0.5,IF(OR($C$24&gt;$AR76,$D$24&lt;$AR76),0,Schweine_Werte!$I76))</f>
        <v>0</v>
      </c>
      <c r="BJ76" s="667">
        <f>IF(OR($C$36=$AR76,$D$36=$AR76),Schweine_Werte!$I76*0.5,IF(OR($C$36&gt;$AR76,$D$36&lt;$AR76),0,Schweine_Werte!$I76))</f>
        <v>0</v>
      </c>
      <c r="BK76" s="667">
        <f>IF(OR($C$48=$AR76,$D$48=$AR76),Schweine_Werte!$I76*0.5,IF(OR($C$48&gt;$AR76,$D$48&lt;$AR76),0,Schweine_Werte!$I76))</f>
        <v>0</v>
      </c>
      <c r="BL76" s="667">
        <f>IF(OR($C$60=$AR76,$D$60=$AR76),Schweine_Werte!$I76*0.5,IF(OR($C$60&gt;$AR76,$D$60&lt;$AR76),0,Schweine_Werte!$I76))</f>
        <v>0</v>
      </c>
      <c r="BM76" s="677"/>
      <c r="BN76" s="667"/>
      <c r="BO76" s="667"/>
      <c r="BP76" s="667"/>
      <c r="BQ76" s="667"/>
      <c r="BR76" s="677">
        <f>IF(OR($C$74=$AR76,$D$74=$AR76),Schweine_Werte!$M76*0.5,IF(OR($C$74&gt;$AR76,$D$74&lt;$AR76),0,Schweine_Werte!$M76))</f>
        <v>0</v>
      </c>
      <c r="BS76" s="677">
        <f>IF(OR($C$83=$AR76,$D$83=$AR76),Schweine_Werte!$M76*0.5,IF(OR($C$83&gt;$AR76,$D$83&lt;$AR76),0,Schweine_Werte!$M76))</f>
        <v>0</v>
      </c>
      <c r="BT76" s="679">
        <f>IF(OR($C$92=$AR76,$D$92=$AR76),Schweine_Werte!$M76*0.5,IF(OR($C$92&gt;$AR76,$D$92&lt;$AR76),0,Schweine_Werte!$M76))</f>
        <v>0</v>
      </c>
      <c r="BU76" s="679">
        <f>IF(OR($C$101=$AR76,$D$101=$AR76),Schweine_Werte!$M76*0.5,IF(OR($C$101&gt;$AR76,$D$101&lt;$AR76),0,Schweine_Werte!$M76))</f>
        <v>0</v>
      </c>
      <c r="BV76" s="679">
        <f>IF(OR($C$110=$AR76,$D$110=$AR76),Schweine_Werte!$M76*0.5,IF(OR($C$110&gt;$AR76,$D$110&lt;$AR76),0,Schweine_Werte!$M76))</f>
        <v>0</v>
      </c>
      <c r="BW76" s="679">
        <f>IF(OR(8=$AR76,$E$127=$AR76),Schweine_Werte!$M76*0.5,IF(OR(8&gt;$AR76,$E$127&lt;$AR76),0,Schweine_Werte!$M76))</f>
        <v>1.1149433130069055</v>
      </c>
      <c r="BX76" s="679">
        <f>IF(OR(8=$AR76,$E$145=$AR76),Schweine_Werte!$M76*0.5,IF(OR(8&gt;$AR76,$E$145&lt;$AR76),0,Schweine_Werte!$M76))</f>
        <v>1.1149433130069055</v>
      </c>
      <c r="BY76" s="677">
        <f>IF(OR($C$74=$AR76,$D$74=$AR76),Schweine_Werte!$O76*0.5,IF(OR($C$74&gt;$AR76,$D$74&lt;$AR76),0,Schweine_Werte!$O76))</f>
        <v>0</v>
      </c>
      <c r="BZ76" s="677">
        <f>IF(OR($C$83=$AR76,$D$83=$AR76),Schweine_Werte!$O76*0.5,IF(OR($C$83&gt;$AR76,$D$83&lt;$AR76),0,Schweine_Werte!$O76))</f>
        <v>0</v>
      </c>
      <c r="CA76" s="679">
        <f>IF(OR($C$92=$AR76,$D$92=$AR76),Schweine_Werte!$O76*0.5,IF(OR($C$92&gt;$AR76,$D$92&lt;$AR76),0,Schweine_Werte!$O76))</f>
        <v>0</v>
      </c>
      <c r="CB76" s="679">
        <f>IF(OR($C$101=$AR76,$D$101=$AR76),Schweine_Werte!$O76*0.5,IF(OR($C$101&gt;$AR76,$D$101&lt;$AR76),0,Schweine_Werte!$O76))</f>
        <v>0</v>
      </c>
      <c r="CC76" s="679">
        <f>IF(OR($C$110=$AR76,$D$110=$AR76),Schweine_Werte!$O76*0.5,IF(OR($C$110&gt;$AR76,$D$110&lt;$AR76),0,Schweine_Werte!$O76))</f>
        <v>0</v>
      </c>
    </row>
    <row r="77" spans="1:81" x14ac:dyDescent="0.2">
      <c r="Q77" s="1735" t="s">
        <v>446</v>
      </c>
      <c r="R77" s="1735"/>
      <c r="S77" s="1735"/>
      <c r="T77" s="1735" t="s">
        <v>447</v>
      </c>
      <c r="U77" s="1735"/>
      <c r="V77" s="1735"/>
      <c r="W77" s="517" t="s">
        <v>435</v>
      </c>
      <c r="X77" s="517"/>
      <c r="Y77" s="517"/>
      <c r="AR77" s="698">
        <v>81</v>
      </c>
      <c r="AS77" s="677">
        <f>IF(OR($C$12=$AR77,$D$12=$AR77),Schweine_Werte!$C77*0.5,IF(OR($C$12&gt;$AR77,$D$12&lt;$AR77),0,Schweine_Werte!$C77))</f>
        <v>0</v>
      </c>
      <c r="AT77" s="667">
        <f>IF(OR($C$24=$AR77,$D$24=$AR77),Schweine_Werte!$C77*0.5,IF(OR($C$24&gt;$AR77,$D$24&lt;$AR77),0,Schweine_Werte!$C77))</f>
        <v>0</v>
      </c>
      <c r="AU77" s="677">
        <f>IF(OR($C$36=$AR77,$D$36=$AR77),Schweine_Werte!$C77*0.5,IF(OR($C$36&gt;$AR77,$D$36&lt;$AR77),0,Schweine_Werte!$C77))</f>
        <v>0</v>
      </c>
      <c r="AV77" s="677">
        <f>IF(OR($C$48=$AR77,$D$48=$AR77),Schweine_Werte!$C77*0.5,IF(OR($C$48&gt;$AR77,$D$48&lt;$AR77),0,Schweine_Werte!$C77))</f>
        <v>0</v>
      </c>
      <c r="AW77" s="677">
        <f>IF(OR($C$60=$AR77,$D$60=$AR77),Schweine_Werte!$C77*0.5,IF(OR($C$60&gt;$AR77,$D$60&lt;$AR77),0,Schweine_Werte!$C77))</f>
        <v>0</v>
      </c>
      <c r="AX77" s="677">
        <f>IF(OR($C$12=$AR77,$D$12=$AR77),Schweine_Werte!$E77*0.5,IF(OR($C$12&gt;$AR77,$D$12&lt;$AR77),0,Schweine_Werte!$E77))</f>
        <v>0</v>
      </c>
      <c r="AY77" s="667">
        <f>IF(OR($C$24=$AR77,$D$24=$AR77),Schweine_Werte!$E77*0.5,IF(OR($C$24&gt;$AR77,$D$24&lt;$AR77),0,Schweine_Werte!$E77))</f>
        <v>0</v>
      </c>
      <c r="AZ77" s="667">
        <f>IF(OR($C$36=$AR77,$D$36=$AR77),Schweine_Werte!$E77*0.5,IF(OR($C$36&gt;$AR77,$D$36&lt;$AR77),0,Schweine_Werte!$E77))</f>
        <v>0</v>
      </c>
      <c r="BA77" s="667">
        <f>IF(OR($C$48=$AR77,$D$48=$AR77),Schweine_Werte!$E77*0.5,IF(OR($C$48&gt;$AR77,$D$48&lt;$AR77),0,Schweine_Werte!$E77))</f>
        <v>0</v>
      </c>
      <c r="BB77" s="667">
        <f>IF(OR($C$60=$AR77,$D$60=$AR77),Schweine_Werte!$E77*0.5,IF(OR($C$60&gt;$AR77,$D$60&lt;$AR77),0,Schweine_Werte!$E77))</f>
        <v>0</v>
      </c>
      <c r="BC77" s="677">
        <f>IF(OR($C$12=$AR77,$D$12=$AR77),Schweine_Werte!$G77*0.5,IF(OR($C$12&gt;$AR77,$D$12&lt;$AR77),0,Schweine_Werte!$G77))</f>
        <v>0</v>
      </c>
      <c r="BD77" s="667">
        <f>IF(OR($C$24=$AR77,$D$24=$AR77),Schweine_Werte!$G77*0.5,IF(OR($C$24&gt;$AR77,$D$24&lt;$AR77),0,Schweine_Werte!$G77))</f>
        <v>0</v>
      </c>
      <c r="BE77" s="667">
        <f>IF(OR($C$36=$AR77,$D$36=$AR77),Schweine_Werte!$G77*0.5,IF(OR($C$36&gt;$AR77,$D$36&lt;$AR77),0,Schweine_Werte!$G77))</f>
        <v>0</v>
      </c>
      <c r="BF77" s="667">
        <f>IF(OR($C$48=$AR77,$D$48=$AR77),Schweine_Werte!$G77*0.5,IF(OR($C$48&gt;$AR77,$D$48&lt;$AR77),0,Schweine_Werte!$G77))</f>
        <v>0</v>
      </c>
      <c r="BG77" s="667">
        <f>IF(OR($C$60=$AR77,$D$60=$AR77),Schweine_Werte!$G77*0.5,IF(OR($C$60&gt;$AR77,$D$60&lt;$AR77),0,Schweine_Werte!$G77))</f>
        <v>0</v>
      </c>
      <c r="BH77" s="677">
        <f>IF(OR($C$12=$AR77,$D$12=$AR77),Schweine_Werte!$I77*0.5,IF(OR($C$12&gt;$AR77,$D$12&lt;$AR77),0,Schweine_Werte!$I77))</f>
        <v>0</v>
      </c>
      <c r="BI77" s="667">
        <f>IF(OR($C$24=$AR77,$D$24=$AR77),Schweine_Werte!$I77*0.5,IF(OR($C$24&gt;$AR77,$D$24&lt;$AR77),0,Schweine_Werte!$I77))</f>
        <v>0</v>
      </c>
      <c r="BJ77" s="667">
        <f>IF(OR($C$36=$AR77,$D$36=$AR77),Schweine_Werte!$I77*0.5,IF(OR($C$36&gt;$AR77,$D$36&lt;$AR77),0,Schweine_Werte!$I77))</f>
        <v>0</v>
      </c>
      <c r="BK77" s="667">
        <f>IF(OR($C$48=$AR77,$D$48=$AR77),Schweine_Werte!$I77*0.5,IF(OR($C$48&gt;$AR77,$D$48&lt;$AR77),0,Schweine_Werte!$I77))</f>
        <v>0</v>
      </c>
      <c r="BL77" s="667">
        <f>IF(OR($C$60=$AR77,$D$60=$AR77),Schweine_Werte!$I77*0.5,IF(OR($C$60&gt;$AR77,$D$60&lt;$AR77),0,Schweine_Werte!$I77))</f>
        <v>0</v>
      </c>
      <c r="BM77" s="677"/>
      <c r="BN77" s="667"/>
      <c r="BO77" s="667"/>
      <c r="BP77" s="667"/>
      <c r="BQ77" s="667"/>
      <c r="BR77" s="677">
        <f>IF(OR($C$74=$AR77,$D$74=$AR77),Schweine_Werte!$M77*0.5,IF(OR($C$74&gt;$AR77,$D$74&lt;$AR77),0,Schweine_Werte!$M77))</f>
        <v>0</v>
      </c>
      <c r="BS77" s="677">
        <f>IF(OR($C$83=$AR77,$D$83=$AR77),Schweine_Werte!$M77*0.5,IF(OR($C$83&gt;$AR77,$D$83&lt;$AR77),0,Schweine_Werte!$M77))</f>
        <v>0</v>
      </c>
      <c r="BT77" s="679">
        <f>IF(OR($C$92=$AR77,$D$92=$AR77),Schweine_Werte!$M77*0.5,IF(OR($C$92&gt;$AR77,$D$92&lt;$AR77),0,Schweine_Werte!$M77))</f>
        <v>0</v>
      </c>
      <c r="BU77" s="679">
        <f>IF(OR($C$101=$AR77,$D$101=$AR77),Schweine_Werte!$M77*0.5,IF(OR($C$101&gt;$AR77,$D$101&lt;$AR77),0,Schweine_Werte!$M77))</f>
        <v>0</v>
      </c>
      <c r="BV77" s="679">
        <f>IF(OR($C$110=$AR77,$D$110=$AR77),Schweine_Werte!$M77*0.5,IF(OR($C$110&gt;$AR77,$D$110&lt;$AR77),0,Schweine_Werte!$M77))</f>
        <v>0</v>
      </c>
      <c r="BW77" s="679">
        <f>IF(OR(8=$AR77,$E$127=$AR77),Schweine_Werte!$M77*0.5,IF(OR(8&gt;$AR77,$E$127&lt;$AR77),0,Schweine_Werte!$M77))</f>
        <v>1.1179127561182562</v>
      </c>
      <c r="BX77" s="679">
        <f>IF(OR(8=$AR77,$E$145=$AR77),Schweine_Werte!$M77*0.5,IF(OR(8&gt;$AR77,$E$145&lt;$AR77),0,Schweine_Werte!$M77))</f>
        <v>1.1179127561182562</v>
      </c>
      <c r="BY77" s="677">
        <f>IF(OR($C$74=$AR77,$D$74=$AR77),Schweine_Werte!$O77*0.5,IF(OR($C$74&gt;$AR77,$D$74&lt;$AR77),0,Schweine_Werte!$O77))</f>
        <v>0</v>
      </c>
      <c r="BZ77" s="677">
        <f>IF(OR($C$83=$AR77,$D$83=$AR77),Schweine_Werte!$O77*0.5,IF(OR($C$83&gt;$AR77,$D$83&lt;$AR77),0,Schweine_Werte!$O77))</f>
        <v>0</v>
      </c>
      <c r="CA77" s="679">
        <f>IF(OR($C$92=$AR77,$D$92=$AR77),Schweine_Werte!$O77*0.5,IF(OR($C$92&gt;$AR77,$D$92&lt;$AR77),0,Schweine_Werte!$O77))</f>
        <v>0</v>
      </c>
      <c r="CB77" s="679">
        <f>IF(OR($C$101=$AR77,$D$101=$AR77),Schweine_Werte!$O77*0.5,IF(OR($C$101&gt;$AR77,$D$101&lt;$AR77),0,Schweine_Werte!$O77))</f>
        <v>0</v>
      </c>
      <c r="CC77" s="679">
        <f>IF(OR($C$110=$AR77,$D$110=$AR77),Schweine_Werte!$O77*0.5,IF(OR($C$110&gt;$AR77,$D$110&lt;$AR77),0,Schweine_Werte!$O77))</f>
        <v>0</v>
      </c>
    </row>
    <row r="78" spans="1:81" x14ac:dyDescent="0.2">
      <c r="B78" s="520" t="s">
        <v>517</v>
      </c>
      <c r="E78" s="520" t="s">
        <v>470</v>
      </c>
      <c r="F78" s="520" t="s">
        <v>363</v>
      </c>
      <c r="G78" s="520" t="s">
        <v>471</v>
      </c>
      <c r="H78" s="520" t="s">
        <v>472</v>
      </c>
      <c r="I78" s="520" t="s">
        <v>473</v>
      </c>
      <c r="J78" s="520" t="s">
        <v>474</v>
      </c>
      <c r="K78" s="520" t="s">
        <v>475</v>
      </c>
      <c r="L78" s="520" t="s">
        <v>476</v>
      </c>
      <c r="M78" s="520" t="s">
        <v>477</v>
      </c>
      <c r="N78" s="520" t="s">
        <v>478</v>
      </c>
      <c r="O78" s="520" t="s">
        <v>479</v>
      </c>
      <c r="P78" s="520" t="s">
        <v>480</v>
      </c>
      <c r="Q78" s="520" t="s">
        <v>365</v>
      </c>
      <c r="R78" s="520" t="s">
        <v>366</v>
      </c>
      <c r="S78" s="520" t="s">
        <v>367</v>
      </c>
      <c r="T78" s="520" t="s">
        <v>365</v>
      </c>
      <c r="U78" s="520" t="s">
        <v>366</v>
      </c>
      <c r="V78" s="520" t="s">
        <v>367</v>
      </c>
      <c r="W78" s="520" t="s">
        <v>448</v>
      </c>
      <c r="X78" s="520" t="s">
        <v>449</v>
      </c>
      <c r="Y78" s="520" t="s">
        <v>450</v>
      </c>
      <c r="AR78" s="698">
        <v>82</v>
      </c>
      <c r="AS78" s="677">
        <f>IF(OR($C$12=$AR78,$D$12=$AR78),Schweine_Werte!$C78*0.5,IF(OR($C$12&gt;$AR78,$D$12&lt;$AR78),0,Schweine_Werte!$C78))</f>
        <v>0</v>
      </c>
      <c r="AT78" s="667">
        <f>IF(OR($C$24=$AR78,$D$24=$AR78),Schweine_Werte!$C78*0.5,IF(OR($C$24&gt;$AR78,$D$24&lt;$AR78),0,Schweine_Werte!$C78))</f>
        <v>0</v>
      </c>
      <c r="AU78" s="677">
        <f>IF(OR($C$36=$AR78,$D$36=$AR78),Schweine_Werte!$C78*0.5,IF(OR($C$36&gt;$AR78,$D$36&lt;$AR78),0,Schweine_Werte!$C78))</f>
        <v>0</v>
      </c>
      <c r="AV78" s="677">
        <f>IF(OR($C$48=$AR78,$D$48=$AR78),Schweine_Werte!$C78*0.5,IF(OR($C$48&gt;$AR78,$D$48&lt;$AR78),0,Schweine_Werte!$C78))</f>
        <v>0</v>
      </c>
      <c r="AW78" s="677">
        <f>IF(OR($C$60=$AR78,$D$60=$AR78),Schweine_Werte!$C78*0.5,IF(OR($C$60&gt;$AR78,$D$60&lt;$AR78),0,Schweine_Werte!$C78))</f>
        <v>0</v>
      </c>
      <c r="AX78" s="677">
        <f>IF(OR($C$12=$AR78,$D$12=$AR78),Schweine_Werte!$E78*0.5,IF(OR($C$12&gt;$AR78,$D$12&lt;$AR78),0,Schweine_Werte!$E78))</f>
        <v>0</v>
      </c>
      <c r="AY78" s="667">
        <f>IF(OR($C$24=$AR78,$D$24=$AR78),Schweine_Werte!$E78*0.5,IF(OR($C$24&gt;$AR78,$D$24&lt;$AR78),0,Schweine_Werte!$E78))</f>
        <v>0</v>
      </c>
      <c r="AZ78" s="667">
        <f>IF(OR($C$36=$AR78,$D$36=$AR78),Schweine_Werte!$E78*0.5,IF(OR($C$36&gt;$AR78,$D$36&lt;$AR78),0,Schweine_Werte!$E78))</f>
        <v>0</v>
      </c>
      <c r="BA78" s="667">
        <f>IF(OR($C$48=$AR78,$D$48=$AR78),Schweine_Werte!$E78*0.5,IF(OR($C$48&gt;$AR78,$D$48&lt;$AR78),0,Schweine_Werte!$E78))</f>
        <v>0</v>
      </c>
      <c r="BB78" s="667">
        <f>IF(OR($C$60=$AR78,$D$60=$AR78),Schweine_Werte!$E78*0.5,IF(OR($C$60&gt;$AR78,$D$60&lt;$AR78),0,Schweine_Werte!$E78))</f>
        <v>0</v>
      </c>
      <c r="BC78" s="677">
        <f>IF(OR($C$12=$AR78,$D$12=$AR78),Schweine_Werte!$G78*0.5,IF(OR($C$12&gt;$AR78,$D$12&lt;$AR78),0,Schweine_Werte!$G78))</f>
        <v>0</v>
      </c>
      <c r="BD78" s="667">
        <f>IF(OR($C$24=$AR78,$D$24=$AR78),Schweine_Werte!$G78*0.5,IF(OR($C$24&gt;$AR78,$D$24&lt;$AR78),0,Schweine_Werte!$G78))</f>
        <v>0</v>
      </c>
      <c r="BE78" s="667">
        <f>IF(OR($C$36=$AR78,$D$36=$AR78),Schweine_Werte!$G78*0.5,IF(OR($C$36&gt;$AR78,$D$36&lt;$AR78),0,Schweine_Werte!$G78))</f>
        <v>0</v>
      </c>
      <c r="BF78" s="667">
        <f>IF(OR($C$48=$AR78,$D$48=$AR78),Schweine_Werte!$G78*0.5,IF(OR($C$48&gt;$AR78,$D$48&lt;$AR78),0,Schweine_Werte!$G78))</f>
        <v>0</v>
      </c>
      <c r="BG78" s="667">
        <f>IF(OR($C$60=$AR78,$D$60=$AR78),Schweine_Werte!$G78*0.5,IF(OR($C$60&gt;$AR78,$D$60&lt;$AR78),0,Schweine_Werte!$G78))</f>
        <v>0</v>
      </c>
      <c r="BH78" s="677">
        <f>IF(OR($C$12=$AR78,$D$12=$AR78),Schweine_Werte!$I78*0.5,IF(OR($C$12&gt;$AR78,$D$12&lt;$AR78),0,Schweine_Werte!$I78))</f>
        <v>0</v>
      </c>
      <c r="BI78" s="667">
        <f>IF(OR($C$24=$AR78,$D$24=$AR78),Schweine_Werte!$I78*0.5,IF(OR($C$24&gt;$AR78,$D$24&lt;$AR78),0,Schweine_Werte!$I78))</f>
        <v>0</v>
      </c>
      <c r="BJ78" s="667">
        <f>IF(OR($C$36=$AR78,$D$36=$AR78),Schweine_Werte!$I78*0.5,IF(OR($C$36&gt;$AR78,$D$36&lt;$AR78),0,Schweine_Werte!$I78))</f>
        <v>0</v>
      </c>
      <c r="BK78" s="667">
        <f>IF(OR($C$48=$AR78,$D$48=$AR78),Schweine_Werte!$I78*0.5,IF(OR($C$48&gt;$AR78,$D$48&lt;$AR78),0,Schweine_Werte!$I78))</f>
        <v>0</v>
      </c>
      <c r="BL78" s="667">
        <f>IF(OR($C$60=$AR78,$D$60=$AR78),Schweine_Werte!$I78*0.5,IF(OR($C$60&gt;$AR78,$D$60&lt;$AR78),0,Schweine_Werte!$I78))</f>
        <v>0</v>
      </c>
      <c r="BM78" s="677"/>
      <c r="BN78" s="667"/>
      <c r="BO78" s="667"/>
      <c r="BP78" s="667"/>
      <c r="BQ78" s="667"/>
      <c r="BR78" s="677">
        <f>IF(OR($C$74=$AR78,$D$74=$AR78),Schweine_Werte!$M78*0.5,IF(OR($C$74&gt;$AR78,$D$74&lt;$AR78),0,Schweine_Werte!$M78))</f>
        <v>0</v>
      </c>
      <c r="BS78" s="677">
        <f>IF(OR($C$83=$AR78,$D$83=$AR78),Schweine_Werte!$M78*0.5,IF(OR($C$83&gt;$AR78,$D$83&lt;$AR78),0,Schweine_Werte!$M78))</f>
        <v>0</v>
      </c>
      <c r="BT78" s="679">
        <f>IF(OR($C$92=$AR78,$D$92=$AR78),Schweine_Werte!$M78*0.5,IF(OR($C$92&gt;$AR78,$D$92&lt;$AR78),0,Schweine_Werte!$M78))</f>
        <v>0</v>
      </c>
      <c r="BU78" s="679">
        <f>IF(OR($C$101=$AR78,$D$101=$AR78),Schweine_Werte!$M78*0.5,IF(OR($C$101&gt;$AR78,$D$101&lt;$AR78),0,Schweine_Werte!$M78))</f>
        <v>0</v>
      </c>
      <c r="BV78" s="679">
        <f>IF(OR($C$110=$AR78,$D$110=$AR78),Schweine_Werte!$M78*0.5,IF(OR($C$110&gt;$AR78,$D$110&lt;$AR78),0,Schweine_Werte!$M78))</f>
        <v>0</v>
      </c>
      <c r="BW78" s="679">
        <f>IF(OR(8=$AR78,$E$127=$AR78),Schweine_Werte!$M78*0.5,IF(OR(8&gt;$AR78,$E$127&lt;$AR78),0,Schweine_Werte!$M78))</f>
        <v>1.1212707978866512</v>
      </c>
      <c r="BX78" s="679">
        <f>IF(OR(8=$AR78,$E$145=$AR78),Schweine_Werte!$M78*0.5,IF(OR(8&gt;$AR78,$E$145&lt;$AR78),0,Schweine_Werte!$M78))</f>
        <v>1.1212707978866512</v>
      </c>
      <c r="BY78" s="677">
        <f>IF(OR($C$74=$AR78,$D$74=$AR78),Schweine_Werte!$O78*0.5,IF(OR($C$74&gt;$AR78,$D$74&lt;$AR78),0,Schweine_Werte!$O78))</f>
        <v>0</v>
      </c>
      <c r="BZ78" s="677">
        <f>IF(OR($C$83=$AR78,$D$83=$AR78),Schweine_Werte!$O78*0.5,IF(OR($C$83&gt;$AR78,$D$83&lt;$AR78),0,Schweine_Werte!$O78))</f>
        <v>0</v>
      </c>
      <c r="CA78" s="679">
        <f>IF(OR($C$92=$AR78,$D$92=$AR78),Schweine_Werte!$O78*0.5,IF(OR($C$92&gt;$AR78,$D$92&lt;$AR78),0,Schweine_Werte!$O78))</f>
        <v>0</v>
      </c>
      <c r="CB78" s="679">
        <f>IF(OR($C$101=$AR78,$D$101=$AR78),Schweine_Werte!$O78*0.5,IF(OR($C$101&gt;$AR78,$D$101&lt;$AR78),0,Schweine_Werte!$O78))</f>
        <v>0</v>
      </c>
      <c r="CC78" s="679">
        <f>IF(OR($C$110=$AR78,$D$110=$AR78),Schweine_Werte!$O78*0.5,IF(OR($C$110&gt;$AR78,$D$110&lt;$AR78),0,Schweine_Werte!$O78))</f>
        <v>0</v>
      </c>
    </row>
    <row r="79" spans="1:81" x14ac:dyDescent="0.2">
      <c r="B79" s="520">
        <v>450</v>
      </c>
      <c r="D79" s="667"/>
      <c r="E79" s="520" t="e">
        <f>($D83-$C83)*1000/SUM($BS$4:$BS$31)</f>
        <v>#VALUE!</v>
      </c>
      <c r="F79" s="667" t="e">
        <f>SUMPRODUCT($BS$4:$BS$31,Schweine_Werte!$V$4:$V$31)/SUM($BS$4:$BS$31)</f>
        <v>#DIV/0!</v>
      </c>
      <c r="G79" s="667" t="e">
        <f>IF($B83=$A$8,SUMPRODUCT($BS$4:$BS$31,Schweine_Werte!HE$4:HE$31)/SUM($BS$4:$BS$31),IF($B83=$A$7,SUMPRODUCT($BS$4:$BS$31,Schweine_Werte!GQ$4:GQ$31)/SUM($BS$4:$BS$31),IF($B83=$A$6,SUMPRODUCT($BS$4:$BS$31,Schweine_Werte!GC$4:GC$31)/SUM($BS$4:$BS$31),SUMPRODUCT($BS$4:$BS$31,Schweine_Werte!FO$4:FO$31)/SUM($BS$4:$BS$31))))</f>
        <v>#DIV/0!</v>
      </c>
      <c r="H79" s="667" t="e">
        <f>IF($B83=$A$8,SUMPRODUCT($BS$4:$BS$31,Schweine_Werte!HF$4:HF$31)/SUM($BS$4:$BS$31),IF($B83=$A$7,SUMPRODUCT($BS$4:$BS$31,Schweine_Werte!GR$4:GR$31)/SUM($BS$4:$BS$31),IF($B83=$A$6,SUMPRODUCT($BS$4:$BS$31,Schweine_Werte!GD$4:GD$31)/SUM($BS$4:$BS$31),SUMPRODUCT($BS$4:$BS$31,Schweine_Werte!FP$4:FP$31)/SUM($BS$4:$BS$31))))</f>
        <v>#DIV/0!</v>
      </c>
      <c r="I79" s="667" t="e">
        <f>IF($B83=$A$8,SUMPRODUCT($BS$4:$BS$31,Schweine_Werte!HG$4:HG$31)/SUM($BS$4:$BS$31),IF($B83=$A$7,SUMPRODUCT($BS$4:$BS$31,Schweine_Werte!GS$4:GS$31)/SUM($BS$4:$BS$31),IF($B83=$A$6,SUMPRODUCT($BS$4:$BS$31,Schweine_Werte!GE$4:GE$31)/SUM($BS$4:$BS$31),SUMPRODUCT($BS$4:$BS$31,Schweine_Werte!FQ$4:FQ$31)/SUM($BS$4:$BS$31))))</f>
        <v>#DIV/0!</v>
      </c>
      <c r="J79" s="667" t="e">
        <f>SUMPRODUCT($BS$4:$BS$31,Schweine_Werte!$AD$4:$AD$31)/SUM($BS$4:$BS$31)</f>
        <v>#DIV/0!</v>
      </c>
      <c r="K79" s="667" t="e">
        <f>SUMPRODUCT($BS$4:$BS$31,Schweine_Werte!$AL$4:$AL$31)/SUM($BS$4:$BS$31)</f>
        <v>#DIV/0!</v>
      </c>
      <c r="L79" s="667" t="e">
        <f>T79*$F79*365/1000+$J79-$K79</f>
        <v>#DIV/0!</v>
      </c>
      <c r="M79" s="667" t="e">
        <f>U79*$F79*365/1000+$J79-$K79/2</f>
        <v>#DIV/0!</v>
      </c>
      <c r="N79" s="667" t="e">
        <f>V79*$F79*365/1000+$J79</f>
        <v>#DIV/0!</v>
      </c>
      <c r="O79" s="667">
        <f>IF($C83&lt;28,SUM($BS$4:$BS$23)+IF($D83&gt;28,$BS$24*0.5,$BS$24),0)</f>
        <v>0</v>
      </c>
      <c r="P79" s="667">
        <f>IF($D83&gt;28,SUM($BS$25:$BS$31)+IF($C83&lt;28,$BS$24*0.5,$BS$24),0)</f>
        <v>0</v>
      </c>
      <c r="Q79" s="667" t="e">
        <f t="shared" ref="Q79:S80" si="43">+T79*$F79</f>
        <v>#DIV/0!</v>
      </c>
      <c r="R79" s="667" t="e">
        <f t="shared" si="43"/>
        <v>#DIV/0!</v>
      </c>
      <c r="S79" s="667" t="e">
        <f t="shared" si="43"/>
        <v>#DIV/0!</v>
      </c>
      <c r="T79" s="667" t="e">
        <f>+($O79*Schweine_Werte!$HT$15+$P79*Schweine_Werte!$HU$15)/SUM($O79:$P79)</f>
        <v>#DIV/0!</v>
      </c>
      <c r="U79" s="667" t="e">
        <f>+($O79*Schweine_Werte!$HV$15+$P79*Schweine_Werte!$HW$15)/SUM($O79:$P79)</f>
        <v>#DIV/0!</v>
      </c>
      <c r="V79" s="667" t="e">
        <f>+($O79*Schweine_Werte!$HX$15+$P79*Schweine_Werte!$HY$15)/SUM($O79:$P79)</f>
        <v>#DIV/0!</v>
      </c>
      <c r="W79" s="678" t="e">
        <f>($J79*0.055+T79*0.365*0.86*$F79-$K79*0.018)/L79*100</f>
        <v>#DIV/0!</v>
      </c>
      <c r="X79" s="678" t="e">
        <f>($J79*0.055+U79*0.365*0.86*$F79-$K79*0.018/2)/M79*100</f>
        <v>#DIV/0!</v>
      </c>
      <c r="Y79" s="667" t="e">
        <f>($J79*0.055+V79*0.365*0.86*$F79)/N79*100</f>
        <v>#DIV/0!</v>
      </c>
      <c r="Z79" s="667" t="e">
        <f>IF($B83=$A$8,SUMPRODUCT($BS$4:$BS$31,Schweine_Werte!$HH$4:$HH$31,Schweine_Werte!$HI$4:$HI$31)/SUMPRODUCT($BS$4:$BS$31,Schweine_Werte!$HH$4:$HH$31),IF($B83=$A$7,SUMPRODUCT($BS$4:$BS$31,Schweine_Werte!$GT$4:$GT$31,Schweine_Werte!$GU$4:$GU$31)/SUMPRODUCT($BS$4:$BS$31,Schweine_Werte!$GT$4:$GT$31),IF($B83=$A$6,SUMPRODUCT($BS$4:$BS$31,Schweine_Werte!$GF$4:$GF$31,Schweine_Werte!$GG$4:$GG$31)/SUMPRODUCT($BS$4:$BS$31,Schweine_Werte!$GF$4:$GF$31),SUMPRODUCT($BS$4:$BS$31,Schweine_Werte!$FR$4:$FR$31,Schweine_Werte!$FS$4:$FS$31)/SUMPRODUCT($BS$4:$BS$31,Schweine_Werte!$FR$4:$FR$31))))</f>
        <v>#DIV/0!</v>
      </c>
      <c r="AA79" s="667"/>
      <c r="AB79" s="667">
        <f>IF($B83=$A$8,SUMIF(Schweine_Werte!$AO$4:$AO$31,$C83,Schweine_Werte!$HI$4:$HI$31),IF($B83=$A$7,SUMIF(Schweine_Werte!$AO$4:$AO$31,$C83,Schweine_Werte!$GU$4:$GU$31),IF($B83=$A$6,SUMIF(Schweine_Werte!$AO$4:$AO$31,$C83,Schweine_Werte!$GG$4:$GG$31),SUMIF(Schweine_Werte!$AO$4:$AO$31,$C83,Schweine_Werte!$FS$4:$FS$31))))</f>
        <v>0</v>
      </c>
      <c r="AC79" s="667"/>
      <c r="AD79" s="667">
        <f>IF($B83=$A$8,SUMIF(Schweine_Werte!$AO$4:$AO$31,$D83,Schweine_Werte!$HI$4:$HI$31),IF($B83=$A$7,SUMIF(Schweine_Werte!$AO$4:$AO$31,$D83,Schweine_Werte!$GU$4:$GU$31),IF($B83=$A$6,SUMIF(Schweine_Werte!$AO$4:$AO$31,$D83,Schweine_Werte!$GG$4:$GG$31),SUMIF(Schweine_Werte!$AO$4:$AO$31,$D83,Schweine_Werte!$FS$4:$FS$31))))</f>
        <v>0</v>
      </c>
      <c r="AE79" s="667"/>
      <c r="AF79" s="667"/>
      <c r="AG79" s="667" t="e">
        <f>IF($B83=$A$8,SUMPRODUCT($BS$4:$BS$31,Schweine_Werte!$HH$4:$HH$31)/SUM($BS$4:$BS$31),IF($B83=$A$7,SUMPRODUCT($BS$4:$BS$31,Schweine_Werte!$GT$4:$GT$31)/SUM($BS$4:$BS$31),IF($B83=$A$6,SUMPRODUCT($BS$4:$BS$31,Schweine_Werte!$GF$4:$GF$31)/SUM($BS$4:$BS$31),SUMPRODUCT($BS$4:$BS$31,Schweine_Werte!$FR$4:$FR$31)/SUM($BS$4:$BS$31))))</f>
        <v>#DIV/0!</v>
      </c>
      <c r="AH79" s="667"/>
      <c r="AI79" s="667"/>
      <c r="AJ79" s="667" t="e">
        <f>IF($B83=$A$8,SUMPRODUCT($BS$4:$BS$31,Schweine_Werte!$HH$4:$HH$31,Schweine_Werte!$HJ$4:$HJ$31)/SUMPRODUCT($BS$4:$BS$31,Schweine_Werte!$HH$4:$HH$31),IF($B83=$A$7,SUMPRODUCT($BS$4:$BS$31,Schweine_Werte!$GT$4:$GT$31,Schweine_Werte!$GV$4:$GV$31)/SUMPRODUCT($BS$4:$BS$31,Schweine_Werte!$GT$4:$GT$31),IF($B83=$A$6,SUMPRODUCT($BS$4:$BS$31,Schweine_Werte!$GF$4:$GF$31,Schweine_Werte!$GH$4:$GH$31)/SUMPRODUCT($BS$4:$BS$31,Schweine_Werte!$GF$4:$GF$31),SUMPRODUCT($BS$4:$BS$31,Schweine_Werte!$FR$4:$FR$31,Schweine_Werte!$FT$4:$FT$31)/SUMPRODUCT($BS$4:$BS$31,Schweine_Werte!$FR$4:$FR$31))))</f>
        <v>#DIV/0!</v>
      </c>
      <c r="AK79" s="667"/>
      <c r="AL79" s="667">
        <f>IF($B83=$A$8,SUMIF(Schweine_Werte!$AO$4:$AO$31,$C83,Schweine_Werte!$HJ$4:$HJ$31),IF($B83=$A$7,SUMIF(Schweine_Werte!$AO$4:$AO$31,$C83,Schweine_Werte!$GV$4:$GV$31),IF($B83=$A$6,SUMIF(Schweine_Werte!$AO$4:$AO$31,$C83,Schweine_Werte!$GH$4:$GH$31),SUMIF(Schweine_Werte!$AO$4:$AO$31,$C83,Schweine_Werte!$FT$4:$FT$31))))</f>
        <v>0</v>
      </c>
      <c r="AM79" s="667"/>
      <c r="AN79" s="667">
        <f>IF($B83=$A$8,SUMIF(Schweine_Werte!$AO$4:$AO$31,$D83,Schweine_Werte!$HJ$4:$HJ$31),IF($B83=$A$7,SUMIF(Schweine_Werte!$AO$4:$AO$31,$D83,Schweine_Werte!$GV$4:$GV$31),IF($B83=$A$6,SUMIF(Schweine_Werte!$AO$4:$AO$31,$D83,Schweine_Werte!$GH$4:$GH$31),SUMIF(Schweine_Werte!$AO$4:$AO$31,$D83,Schweine_Werte!$FT$4:$FT$31))))</f>
        <v>0</v>
      </c>
      <c r="AO79" s="667"/>
      <c r="AR79" s="698">
        <v>83</v>
      </c>
      <c r="AS79" s="677">
        <f>IF(OR($C$12=$AR79,$D$12=$AR79),Schweine_Werte!$C79*0.5,IF(OR($C$12&gt;$AR79,$D$12&lt;$AR79),0,Schweine_Werte!$C79))</f>
        <v>0</v>
      </c>
      <c r="AT79" s="667">
        <f>IF(OR($C$24=$AR79,$D$24=$AR79),Schweine_Werte!$C79*0.5,IF(OR($C$24&gt;$AR79,$D$24&lt;$AR79),0,Schweine_Werte!$C79))</f>
        <v>0</v>
      </c>
      <c r="AU79" s="677">
        <f>IF(OR($C$36=$AR79,$D$36=$AR79),Schweine_Werte!$C79*0.5,IF(OR($C$36&gt;$AR79,$D$36&lt;$AR79),0,Schweine_Werte!$C79))</f>
        <v>0</v>
      </c>
      <c r="AV79" s="677">
        <f>IF(OR($C$48=$AR79,$D$48=$AR79),Schweine_Werte!$C79*0.5,IF(OR($C$48&gt;$AR79,$D$48&lt;$AR79),0,Schweine_Werte!$C79))</f>
        <v>0</v>
      </c>
      <c r="AW79" s="677">
        <f>IF(OR($C$60=$AR79,$D$60=$AR79),Schweine_Werte!$C79*0.5,IF(OR($C$60&gt;$AR79,$D$60&lt;$AR79),0,Schweine_Werte!$C79))</f>
        <v>0</v>
      </c>
      <c r="AX79" s="677">
        <f>IF(OR($C$12=$AR79,$D$12=$AR79),Schweine_Werte!$E79*0.5,IF(OR($C$12&gt;$AR79,$D$12&lt;$AR79),0,Schweine_Werte!$E79))</f>
        <v>0</v>
      </c>
      <c r="AY79" s="667">
        <f>IF(OR($C$24=$AR79,$D$24=$AR79),Schweine_Werte!$E79*0.5,IF(OR($C$24&gt;$AR79,$D$24&lt;$AR79),0,Schweine_Werte!$E79))</f>
        <v>0</v>
      </c>
      <c r="AZ79" s="667">
        <f>IF(OR($C$36=$AR79,$D$36=$AR79),Schweine_Werte!$E79*0.5,IF(OR($C$36&gt;$AR79,$D$36&lt;$AR79),0,Schweine_Werte!$E79))</f>
        <v>0</v>
      </c>
      <c r="BA79" s="667">
        <f>IF(OR($C$48=$AR79,$D$48=$AR79),Schweine_Werte!$E79*0.5,IF(OR($C$48&gt;$AR79,$D$48&lt;$AR79),0,Schweine_Werte!$E79))</f>
        <v>0</v>
      </c>
      <c r="BB79" s="667">
        <f>IF(OR($C$60=$AR79,$D$60=$AR79),Schweine_Werte!$E79*0.5,IF(OR($C$60&gt;$AR79,$D$60&lt;$AR79),0,Schweine_Werte!$E79))</f>
        <v>0</v>
      </c>
      <c r="BC79" s="677">
        <f>IF(OR($C$12=$AR79,$D$12=$AR79),Schweine_Werte!$G79*0.5,IF(OR($C$12&gt;$AR79,$D$12&lt;$AR79),0,Schweine_Werte!$G79))</f>
        <v>0</v>
      </c>
      <c r="BD79" s="667">
        <f>IF(OR($C$24=$AR79,$D$24=$AR79),Schweine_Werte!$G79*0.5,IF(OR($C$24&gt;$AR79,$D$24&lt;$AR79),0,Schweine_Werte!$G79))</f>
        <v>0</v>
      </c>
      <c r="BE79" s="667">
        <f>IF(OR($C$36=$AR79,$D$36=$AR79),Schweine_Werte!$G79*0.5,IF(OR($C$36&gt;$AR79,$D$36&lt;$AR79),0,Schweine_Werte!$G79))</f>
        <v>0</v>
      </c>
      <c r="BF79" s="667">
        <f>IF(OR($C$48=$AR79,$D$48=$AR79),Schweine_Werte!$G79*0.5,IF(OR($C$48&gt;$AR79,$D$48&lt;$AR79),0,Schweine_Werte!$G79))</f>
        <v>0</v>
      </c>
      <c r="BG79" s="667">
        <f>IF(OR($C$60=$AR79,$D$60=$AR79),Schweine_Werte!$G79*0.5,IF(OR($C$60&gt;$AR79,$D$60&lt;$AR79),0,Schweine_Werte!$G79))</f>
        <v>0</v>
      </c>
      <c r="BH79" s="677">
        <f>IF(OR($C$12=$AR79,$D$12=$AR79),Schweine_Werte!$I79*0.5,IF(OR($C$12&gt;$AR79,$D$12&lt;$AR79),0,Schweine_Werte!$I79))</f>
        <v>0</v>
      </c>
      <c r="BI79" s="667">
        <f>IF(OR($C$24=$AR79,$D$24=$AR79),Schweine_Werte!$I79*0.5,IF(OR($C$24&gt;$AR79,$D$24&lt;$AR79),0,Schweine_Werte!$I79))</f>
        <v>0</v>
      </c>
      <c r="BJ79" s="667">
        <f>IF(OR($C$36=$AR79,$D$36=$AR79),Schweine_Werte!$I79*0.5,IF(OR($C$36&gt;$AR79,$D$36&lt;$AR79),0,Schweine_Werte!$I79))</f>
        <v>0</v>
      </c>
      <c r="BK79" s="667">
        <f>IF(OR($C$48=$AR79,$D$48=$AR79),Schweine_Werte!$I79*0.5,IF(OR($C$48&gt;$AR79,$D$48&lt;$AR79),0,Schweine_Werte!$I79))</f>
        <v>0</v>
      </c>
      <c r="BL79" s="667">
        <f>IF(OR($C$60=$AR79,$D$60=$AR79),Schweine_Werte!$I79*0.5,IF(OR($C$60&gt;$AR79,$D$60&lt;$AR79),0,Schweine_Werte!$I79))</f>
        <v>0</v>
      </c>
      <c r="BM79" s="677"/>
      <c r="BN79" s="667"/>
      <c r="BO79" s="667"/>
      <c r="BP79" s="667"/>
      <c r="BQ79" s="667"/>
      <c r="BR79" s="677">
        <f>IF(OR($C$74=$AR79,$D$74=$AR79),Schweine_Werte!$M79*0.5,IF(OR($C$74&gt;$AR79,$D$74&lt;$AR79),0,Schweine_Werte!$M79))</f>
        <v>0</v>
      </c>
      <c r="BS79" s="677">
        <f>IF(OR($C$83=$AR79,$D$83=$AR79),Schweine_Werte!$M79*0.5,IF(OR($C$83&gt;$AR79,$D$83&lt;$AR79),0,Schweine_Werte!$M79))</f>
        <v>0</v>
      </c>
      <c r="BT79" s="679">
        <f>IF(OR($C$92=$AR79,$D$92=$AR79),Schweine_Werte!$M79*0.5,IF(OR($C$92&gt;$AR79,$D$92&lt;$AR79),0,Schweine_Werte!$M79))</f>
        <v>0</v>
      </c>
      <c r="BU79" s="679">
        <f>IF(OR($C$101=$AR79,$D$101=$AR79),Schweine_Werte!$M79*0.5,IF(OR($C$101&gt;$AR79,$D$101&lt;$AR79),0,Schweine_Werte!$M79))</f>
        <v>0</v>
      </c>
      <c r="BV79" s="679">
        <f>IF(OR($C$110=$AR79,$D$110=$AR79),Schweine_Werte!$M79*0.5,IF(OR($C$110&gt;$AR79,$D$110&lt;$AR79),0,Schweine_Werte!$M79))</f>
        <v>0</v>
      </c>
      <c r="BW79" s="679">
        <f>IF(OR(8=$AR79,$E$127=$AR79),Schweine_Werte!$M79*0.5,IF(OR(8&gt;$AR79,$E$127&lt;$AR79),0,Schweine_Werte!$M79))</f>
        <v>1.1250241779203325</v>
      </c>
      <c r="BX79" s="679">
        <f>IF(OR(8=$AR79,$E$145=$AR79),Schweine_Werte!$M79*0.5,IF(OR(8&gt;$AR79,$E$145&lt;$AR79),0,Schweine_Werte!$M79))</f>
        <v>1.1250241779203325</v>
      </c>
      <c r="BY79" s="677">
        <f>IF(OR($C$74=$AR79,$D$74=$AR79),Schweine_Werte!$O79*0.5,IF(OR($C$74&gt;$AR79,$D$74&lt;$AR79),0,Schweine_Werte!$O79))</f>
        <v>0</v>
      </c>
      <c r="BZ79" s="677">
        <f>IF(OR($C$83=$AR79,$D$83=$AR79),Schweine_Werte!$O79*0.5,IF(OR($C$83&gt;$AR79,$D$83&lt;$AR79),0,Schweine_Werte!$O79))</f>
        <v>0</v>
      </c>
      <c r="CA79" s="679">
        <f>IF(OR($C$92=$AR79,$D$92=$AR79),Schweine_Werte!$O79*0.5,IF(OR($C$92&gt;$AR79,$D$92&lt;$AR79),0,Schweine_Werte!$O79))</f>
        <v>0</v>
      </c>
      <c r="CB79" s="679">
        <f>IF(OR($C$101=$AR79,$D$101=$AR79),Schweine_Werte!$O79*0.5,IF(OR($C$101&gt;$AR79,$D$101&lt;$AR79),0,Schweine_Werte!$O79))</f>
        <v>0</v>
      </c>
      <c r="CC79" s="679">
        <f>IF(OR($C$110=$AR79,$D$110=$AR79),Schweine_Werte!$O79*0.5,IF(OR($C$110&gt;$AR79,$D$110&lt;$AR79),0,Schweine_Werte!$O79))</f>
        <v>0</v>
      </c>
    </row>
    <row r="80" spans="1:81" x14ac:dyDescent="0.2">
      <c r="B80" s="520">
        <v>500</v>
      </c>
      <c r="D80" s="667"/>
      <c r="E80" s="520" t="e">
        <f>($D83-$C83)*1000/SUM($BZ$4:$BZ$31)</f>
        <v>#VALUE!</v>
      </c>
      <c r="F80" s="667" t="e">
        <f>SUMPRODUCT($BZ$4:$BZ$31,Schweine_Werte!$W$4:$W$31)/SUM($BZ$4:$BZ$31)</f>
        <v>#DIV/0!</v>
      </c>
      <c r="G80" s="667" t="e">
        <f>IF($B83=$A$8,SUMPRODUCT($BZ$4:$BZ$31,Schweine_Werte!HK$4:HK$31)/SUM($BZ$4:$BZ$31),IF($B83=$A$7,SUMPRODUCT($BZ$4:$BZ$31,Schweine_Werte!GW$4:GW$31)/SUM($BZ$4:$BZ$31),IF($B83=$A$6,SUMPRODUCT($BZ$4:$BZ$31,Schweine_Werte!GI$4:GI$31)/SUM($BZ$4:$BZ$31),SUMPRODUCT($BZ$4:$BZ$31,Schweine_Werte!FU$4:FU$31)/SUM($BZ$4:$BZ$31))))</f>
        <v>#DIV/0!</v>
      </c>
      <c r="H80" s="667" t="e">
        <f>IF($B83=$A$8,SUMPRODUCT($BZ$4:$BZ$31,Schweine_Werte!HL$4:HL$31)/SUM($BZ$4:$BZ$31),IF($B83=$A$7,SUMPRODUCT($BZ$4:$BZ$31,Schweine_Werte!GX$4:GX$31)/SUM($BZ$4:$BZ$31),IF($B83=$A$6,SUMPRODUCT($BZ$4:$BZ$31,Schweine_Werte!GJ$4:GJ$31)/SUM($BZ$4:$BZ$31),SUMPRODUCT($BZ$4:$BZ$31,Schweine_Werte!FV$4:FV$31)/SUM($BZ$4:$BZ$31))))</f>
        <v>#DIV/0!</v>
      </c>
      <c r="I80" s="667" t="e">
        <f>IF($B83=$A$8,SUMPRODUCT($BZ$4:$BZ$31,Schweine_Werte!HM$4:HM$31)/SUM($BZ$4:$BZ$31),IF($B83=$A$7,SUMPRODUCT($BZ$4:$BZ$31,Schweine_Werte!GY$4:GY$31)/SUM($BZ$4:$BZ$31),IF($B83=$A$6,SUMPRODUCT($BZ$4:$BZ$31,Schweine_Werte!GK$4:GK$31)/SUM($BZ$4:$BZ$31),SUMPRODUCT($BZ$4:$BZ$31,Schweine_Werte!FW$4:FW$31)/SUM($BZ$4:$BZ$31))))</f>
        <v>#DIV/0!</v>
      </c>
      <c r="J80" s="667" t="e">
        <f>SUMPRODUCT($BZ$4:$BZ$31,Schweine_Werte!$AE$4:$AE$31)/SUM($BZ$4:$BZ$31)</f>
        <v>#DIV/0!</v>
      </c>
      <c r="K80" s="667" t="e">
        <f>SUMPRODUCT($BZ$4:$BZ$31,Schweine_Werte!$AM$4:$AM$31)/SUM($BZ$4:$BZ$31)</f>
        <v>#DIV/0!</v>
      </c>
      <c r="L80" s="667" t="e">
        <f>T80*$F80*365/1000+$J80-$K80</f>
        <v>#DIV/0!</v>
      </c>
      <c r="M80" s="667" t="e">
        <f>U80*$F80*365/1000+$J80-$K80/2</f>
        <v>#DIV/0!</v>
      </c>
      <c r="N80" s="667" t="e">
        <f>V80*$F80*365/1000+$J80</f>
        <v>#DIV/0!</v>
      </c>
      <c r="O80" s="667">
        <f>IF($C83&lt;28,SUM($BZ$4:$BZ$23)+IF($D83&gt;28,$BZ$24*0.5,$BZ$24),0)</f>
        <v>0</v>
      </c>
      <c r="P80" s="667">
        <f>IF($D83&gt;28,SUM($BZ$25:$BZ$31)+IF($C83&lt;28,$BZ$24*0.5,$BZ$24),0)</f>
        <v>0</v>
      </c>
      <c r="Q80" s="667" t="e">
        <f t="shared" si="43"/>
        <v>#DIV/0!</v>
      </c>
      <c r="R80" s="667" t="e">
        <f t="shared" si="43"/>
        <v>#DIV/0!</v>
      </c>
      <c r="S80" s="667" t="e">
        <f t="shared" si="43"/>
        <v>#DIV/0!</v>
      </c>
      <c r="T80" s="667" t="e">
        <f>+($O80*Schweine_Werte!$HT$16+$P80*Schweine_Werte!$HU$16)/SUM($O80:$P80)</f>
        <v>#DIV/0!</v>
      </c>
      <c r="U80" s="667" t="e">
        <f>+($O80*Schweine_Werte!$HV$16+$P80*Schweine_Werte!$HW$16)/SUM($O80:$P80)</f>
        <v>#DIV/0!</v>
      </c>
      <c r="V80" s="667" t="e">
        <f>+($O80*Schweine_Werte!$HX$16+$P80*Schweine_Werte!$HY$16)/SUM($O80:$P80)</f>
        <v>#DIV/0!</v>
      </c>
      <c r="W80" s="667" t="e">
        <f>($J80*0.055+T80*0.365*0.86*$F80-$K80*0.018)/L80*100</f>
        <v>#DIV/0!</v>
      </c>
      <c r="X80" s="667" t="e">
        <f>($J80*0.055+U80*0.365*0.86*$F80-$K80*0.018/2)/M80*100</f>
        <v>#DIV/0!</v>
      </c>
      <c r="Y80" s="667" t="e">
        <f>($J80*0.055+V80*0.365*0.86*$F80)/N80*100</f>
        <v>#DIV/0!</v>
      </c>
      <c r="Z80" s="667" t="e">
        <f>IF($B83=$A$8,SUMPRODUCT($BZ$4:$BZ$31,Schweine_Werte!$HN$4:$HN$31,Schweine_Werte!$HO$4:$HO$31)/SUMPRODUCT($BZ$4:$BZ$31,Schweine_Werte!$HN$4:$HN$31),IF($B83=$A$7,SUMPRODUCT($BZ$4:$BZ$31,Schweine_Werte!$GZ$4:$GZ$31,Schweine_Werte!$HA$4:$HA$31)/SUMPRODUCT($BZ$4:$BZ$31,Schweine_Werte!$GZ$4:$GZ$31),IF($B83=$A$6,SUMPRODUCT($BZ$4:$BZ$31,Schweine_Werte!$GL$4:$GL$31,Schweine_Werte!$GM$4:$GM$31)/SUMPRODUCT($BZ$4:$BZ$31,Schweine_Werte!$GL$4:$GL$31),SUMPRODUCT($BZ$4:$BZ$31,Schweine_Werte!$FX$4:$FX$31,Schweine_Werte!$FY$4:$FY$31)/SUMPRODUCT($BZ$4:$BZ$31,Schweine_Werte!$FX$4:$FX$31))))</f>
        <v>#DIV/0!</v>
      </c>
      <c r="AA80" s="667"/>
      <c r="AB80" s="667">
        <f>IF($B83=$A$8,SUMIF(Schweine_Werte!$AO$4:$AO$31,$C83,Schweine_Werte!$HO$4:$HO$31),IF($B83=$A$7,SUMIF(Schweine_Werte!$AO$4:$AO$31,$C83,Schweine_Werte!$HA$4:$HA$31),IF($B83=$A$6,SUMIF(Schweine_Werte!$AO$4:$AO$31,$C83,Schweine_Werte!$GM$4:$GM$31),SUMIF(Schweine_Werte!$AO$4:$AO$31,$C83,Schweine_Werte!$FY$4:$FY$31))))</f>
        <v>0</v>
      </c>
      <c r="AC80" s="667"/>
      <c r="AD80" s="667">
        <f>IF($B83=$A$8,SUMIF(Schweine_Werte!$AO$4:$AO$31,$D83,Schweine_Werte!$HO$4:$HO$31),IF($B83=$A$7,SUMIF(Schweine_Werte!$AO$4:$AO$31,$D83,Schweine_Werte!$HA$4:$HA$31),IF($B83=$A$6,SUMIF(Schweine_Werte!$AO$4:$AO$31,$D83,Schweine_Werte!$GM$4:$GM$31),SUMIF(Schweine_Werte!$AO$4:$AO$31,$D83,Schweine_Werte!$FY$4:$FY$31))))</f>
        <v>0</v>
      </c>
      <c r="AE80" s="667"/>
      <c r="AF80" s="667"/>
      <c r="AG80" s="667" t="e">
        <f>IF($B83=$A$8,SUMPRODUCT($BZ$4:$BZ$31,Schweine_Werte!$HN$4:$HN$31)/SUM($BZ$4:$BZ$31),IF($B83=$A$7,SUMPRODUCT($BZ$4:$BZ$31,Schweine_Werte!$GZ$4:$GZ$31)/SUM($BZ$4:$BZ$31),IF($B83=$A$6,SUMPRODUCT($BZ$4:$BZ$31,Schweine_Werte!$GL$4:$GL$31)/SUM($BZ$4:$BZ$31),SUMPRODUCT($BZ$4:$BZ$31,Schweine_Werte!$FX$4:$FX$31)/SUM($BZ$4:$BZ$31))))</f>
        <v>#DIV/0!</v>
      </c>
      <c r="AH80" s="667"/>
      <c r="AI80" s="667"/>
      <c r="AJ80" s="667" t="e">
        <f>IF($B83=$A$8,SUMPRODUCT($BZ$4:$BZ$31,Schweine_Werte!$HN$4:$HN$31,Schweine_Werte!$HP$4:$HP$31)/SUMPRODUCT($BZ$4:$BZ$31,Schweine_Werte!$HN$4:$HN$31),IF($B83=$A$7,SUMPRODUCT($BZ$4:$BZ$31,Schweine_Werte!$GZ$4:$GZ$31,Schweine_Werte!$HB$4:$HB$31)/SUMPRODUCT($BZ$4:$BZ$31,Schweine_Werte!$GZ$4:$GZ$31),IF($B83=$A$6,SUMPRODUCT($BZ$4:$BZ$31,Schweine_Werte!$GL$4:$GL$31,Schweine_Werte!$GN$4:$GN$31)/SUMPRODUCT($BZ$4:$BZ$31,Schweine_Werte!$GL$4:$GL$31),SUMPRODUCT($BZ$4:$BZ$31,Schweine_Werte!$FX$4:$FX$31,Schweine_Werte!$FZ$4:$FZ$31)/SUMPRODUCT($BZ$4:$BZ$31,Schweine_Werte!$FX$4:$FX$31))))</f>
        <v>#DIV/0!</v>
      </c>
      <c r="AK80" s="667"/>
      <c r="AL80" s="667">
        <f>IF($B83=$A$8,SUMIF(Schweine_Werte!$AO$4:$AO$31,$C83,Schweine_Werte!$HP$4:$HP$31),IF($B83=$A$7,SUMIF(Schweine_Werte!$AO$4:$AO$31,$C83,Schweine_Werte!$HB$4:$HB$31),IF($B83=$A$6,SUMIF(Schweine_Werte!$AO$4:$AO$31,$C83,Schweine_Werte!$GN$4:$GN$31),SUMIF(Schweine_Werte!$AO$4:$AO$31,$C83,Schweine_Werte!$FZ$4:$FZ$31))))</f>
        <v>0</v>
      </c>
      <c r="AM80" s="667"/>
      <c r="AN80" s="667">
        <f>IF($B83=$A$8,SUMIF(Schweine_Werte!$AO$4:$AO$31,$D83,Schweine_Werte!$HP$4:$HP$31),IF($B83=$A$7,SUMIF(Schweine_Werte!$AO$4:$AO$31,$D83,Schweine_Werte!$HB$4:$HB$31),IF($B83=$A$6,SUMIF(Schweine_Werte!$AO$4:$AO$31,$D83,Schweine_Werte!$GN$4:$GN$31),SUMIF(Schweine_Werte!$AO$4:$AO$31,$D83,Schweine_Werte!$FZ$4:$FZ$31))))</f>
        <v>0</v>
      </c>
      <c r="AO80" s="667"/>
      <c r="AR80" s="698">
        <v>84</v>
      </c>
      <c r="AS80" s="677">
        <f>IF(OR($C$12=$AR80,$D$12=$AR80),Schweine_Werte!$C80*0.5,IF(OR($C$12&gt;$AR80,$D$12&lt;$AR80),0,Schweine_Werte!$C80))</f>
        <v>0</v>
      </c>
      <c r="AT80" s="667">
        <f>IF(OR($C$24=$AR80,$D$24=$AR80),Schweine_Werte!$C80*0.5,IF(OR($C$24&gt;$AR80,$D$24&lt;$AR80),0,Schweine_Werte!$C80))</f>
        <v>0</v>
      </c>
      <c r="AU80" s="677">
        <f>IF(OR($C$36=$AR80,$D$36=$AR80),Schweine_Werte!$C80*0.5,IF(OR($C$36&gt;$AR80,$D$36&lt;$AR80),0,Schweine_Werte!$C80))</f>
        <v>0</v>
      </c>
      <c r="AV80" s="677">
        <f>IF(OR($C$48=$AR80,$D$48=$AR80),Schweine_Werte!$C80*0.5,IF(OR($C$48&gt;$AR80,$D$48&lt;$AR80),0,Schweine_Werte!$C80))</f>
        <v>0</v>
      </c>
      <c r="AW80" s="677">
        <f>IF(OR($C$60=$AR80,$D$60=$AR80),Schweine_Werte!$C80*0.5,IF(OR($C$60&gt;$AR80,$D$60&lt;$AR80),0,Schweine_Werte!$C80))</f>
        <v>0</v>
      </c>
      <c r="AX80" s="677">
        <f>IF(OR($C$12=$AR80,$D$12=$AR80),Schweine_Werte!$E80*0.5,IF(OR($C$12&gt;$AR80,$D$12&lt;$AR80),0,Schweine_Werte!$E80))</f>
        <v>0</v>
      </c>
      <c r="AY80" s="667">
        <f>IF(OR($C$24=$AR80,$D$24=$AR80),Schweine_Werte!$E80*0.5,IF(OR($C$24&gt;$AR80,$D$24&lt;$AR80),0,Schweine_Werte!$E80))</f>
        <v>0</v>
      </c>
      <c r="AZ80" s="667">
        <f>IF(OR($C$36=$AR80,$D$36=$AR80),Schweine_Werte!$E80*0.5,IF(OR($C$36&gt;$AR80,$D$36&lt;$AR80),0,Schweine_Werte!$E80))</f>
        <v>0</v>
      </c>
      <c r="BA80" s="667">
        <f>IF(OR($C$48=$AR80,$D$48=$AR80),Schweine_Werte!$E80*0.5,IF(OR($C$48&gt;$AR80,$D$48&lt;$AR80),0,Schweine_Werte!$E80))</f>
        <v>0</v>
      </c>
      <c r="BB80" s="667">
        <f>IF(OR($C$60=$AR80,$D$60=$AR80),Schweine_Werte!$E80*0.5,IF(OR($C$60&gt;$AR80,$D$60&lt;$AR80),0,Schweine_Werte!$E80))</f>
        <v>0</v>
      </c>
      <c r="BC80" s="677">
        <f>IF(OR($C$12=$AR80,$D$12=$AR80),Schweine_Werte!$G80*0.5,IF(OR($C$12&gt;$AR80,$D$12&lt;$AR80),0,Schweine_Werte!$G80))</f>
        <v>0</v>
      </c>
      <c r="BD80" s="667">
        <f>IF(OR($C$24=$AR80,$D$24=$AR80),Schweine_Werte!$G80*0.5,IF(OR($C$24&gt;$AR80,$D$24&lt;$AR80),0,Schweine_Werte!$G80))</f>
        <v>0</v>
      </c>
      <c r="BE80" s="667">
        <f>IF(OR($C$36=$AR80,$D$36=$AR80),Schweine_Werte!$G80*0.5,IF(OR($C$36&gt;$AR80,$D$36&lt;$AR80),0,Schweine_Werte!$G80))</f>
        <v>0</v>
      </c>
      <c r="BF80" s="667">
        <f>IF(OR($C$48=$AR80,$D$48=$AR80),Schweine_Werte!$G80*0.5,IF(OR($C$48&gt;$AR80,$D$48&lt;$AR80),0,Schweine_Werte!$G80))</f>
        <v>0</v>
      </c>
      <c r="BG80" s="667">
        <f>IF(OR($C$60=$AR80,$D$60=$AR80),Schweine_Werte!$G80*0.5,IF(OR($C$60&gt;$AR80,$D$60&lt;$AR80),0,Schweine_Werte!$G80))</f>
        <v>0</v>
      </c>
      <c r="BH80" s="677">
        <f>IF(OR($C$12=$AR80,$D$12=$AR80),Schweine_Werte!$I80*0.5,IF(OR($C$12&gt;$AR80,$D$12&lt;$AR80),0,Schweine_Werte!$I80))</f>
        <v>0</v>
      </c>
      <c r="BI80" s="667">
        <f>IF(OR($C$24=$AR80,$D$24=$AR80),Schweine_Werte!$I80*0.5,IF(OR($C$24&gt;$AR80,$D$24&lt;$AR80),0,Schweine_Werte!$I80))</f>
        <v>0</v>
      </c>
      <c r="BJ80" s="667">
        <f>IF(OR($C$36=$AR80,$D$36=$AR80),Schweine_Werte!$I80*0.5,IF(OR($C$36&gt;$AR80,$D$36&lt;$AR80),0,Schweine_Werte!$I80))</f>
        <v>0</v>
      </c>
      <c r="BK80" s="667">
        <f>IF(OR($C$48=$AR80,$D$48=$AR80),Schweine_Werte!$I80*0.5,IF(OR($C$48&gt;$AR80,$D$48&lt;$AR80),0,Schweine_Werte!$I80))</f>
        <v>0</v>
      </c>
      <c r="BL80" s="667">
        <f>IF(OR($C$60=$AR80,$D$60=$AR80),Schweine_Werte!$I80*0.5,IF(OR($C$60&gt;$AR80,$D$60&lt;$AR80),0,Schweine_Werte!$I80))</f>
        <v>0</v>
      </c>
      <c r="BM80" s="677"/>
      <c r="BN80" s="667"/>
      <c r="BO80" s="667"/>
      <c r="BP80" s="667"/>
      <c r="BQ80" s="667"/>
      <c r="BR80" s="677">
        <f>IF(OR($C$74=$AR80,$D$74=$AR80),Schweine_Werte!$M80*0.5,IF(OR($C$74&gt;$AR80,$D$74&lt;$AR80),0,Schweine_Werte!$M80))</f>
        <v>0</v>
      </c>
      <c r="BS80" s="677">
        <f>IF(OR($C$83=$AR80,$D$83=$AR80),Schweine_Werte!$M80*0.5,IF(OR($C$83&gt;$AR80,$D$83&lt;$AR80),0,Schweine_Werte!$M80))</f>
        <v>0</v>
      </c>
      <c r="BT80" s="679">
        <f>IF(OR($C$92=$AR80,$D$92=$AR80),Schweine_Werte!$M80*0.5,IF(OR($C$92&gt;$AR80,$D$92&lt;$AR80),0,Schweine_Werte!$M80))</f>
        <v>0</v>
      </c>
      <c r="BU80" s="679">
        <f>IF(OR($C$101=$AR80,$D$101=$AR80),Schweine_Werte!$M80*0.5,IF(OR($C$101&gt;$AR80,$D$101&lt;$AR80),0,Schweine_Werte!$M80))</f>
        <v>0</v>
      </c>
      <c r="BV80" s="679">
        <f>IF(OR($C$110=$AR80,$D$110=$AR80),Schweine_Werte!$M80*0.5,IF(OR($C$110&gt;$AR80,$D$110&lt;$AR80),0,Schweine_Werte!$M80))</f>
        <v>0</v>
      </c>
      <c r="BW80" s="679">
        <f>IF(OR(8=$AR80,$E$127=$AR80),Schweine_Werte!$M80*0.5,IF(OR(8&gt;$AR80,$E$127&lt;$AR80),0,Schweine_Werte!$M80))</f>
        <v>1.1291804991913001</v>
      </c>
      <c r="BX80" s="679">
        <f>IF(OR(8=$AR80,$E$145=$AR80),Schweine_Werte!$M80*0.5,IF(OR(8&gt;$AR80,$E$145&lt;$AR80),0,Schweine_Werte!$M80))</f>
        <v>1.1291804991913001</v>
      </c>
      <c r="BY80" s="677">
        <f>IF(OR($C$74=$AR80,$D$74=$AR80),Schweine_Werte!$O80*0.5,IF(OR($C$74&gt;$AR80,$D$74&lt;$AR80),0,Schweine_Werte!$O80))</f>
        <v>0</v>
      </c>
      <c r="BZ80" s="677">
        <f>IF(OR($C$83=$AR80,$D$83=$AR80),Schweine_Werte!$O80*0.5,IF(OR($C$83&gt;$AR80,$D$83&lt;$AR80),0,Schweine_Werte!$O80))</f>
        <v>0</v>
      </c>
      <c r="CA80" s="679">
        <f>IF(OR($C$92=$AR80,$D$92=$AR80),Schweine_Werte!$O80*0.5,IF(OR($C$92&gt;$AR80,$D$92&lt;$AR80),0,Schweine_Werte!$O80))</f>
        <v>0</v>
      </c>
      <c r="CB80" s="679">
        <f>IF(OR($C$101=$AR80,$D$101=$AR80),Schweine_Werte!$O80*0.5,IF(OR($C$101&gt;$AR80,$D$101&lt;$AR80),0,Schweine_Werte!$O80))</f>
        <v>0</v>
      </c>
      <c r="CC80" s="679">
        <f>IF(OR($C$110=$AR80,$D$110=$AR80),Schweine_Werte!$O80*0.5,IF(OR($C$110&gt;$AR80,$D$110&lt;$AR80),0,Schweine_Werte!$O80))</f>
        <v>0</v>
      </c>
    </row>
    <row r="81" spans="1:81" ht="15.75" x14ac:dyDescent="0.25">
      <c r="F81" s="521"/>
      <c r="G81" s="1722" t="s">
        <v>486</v>
      </c>
      <c r="H81" s="1723"/>
      <c r="I81" s="1724"/>
      <c r="J81" s="681" t="s">
        <v>474</v>
      </c>
      <c r="K81" s="681" t="s">
        <v>487</v>
      </c>
      <c r="L81" s="1725" t="s">
        <v>488</v>
      </c>
      <c r="M81" s="1726"/>
      <c r="N81" s="1727"/>
      <c r="O81" s="1725" t="s">
        <v>489</v>
      </c>
      <c r="P81" s="1727"/>
      <c r="Q81" s="1725" t="s">
        <v>490</v>
      </c>
      <c r="R81" s="1726"/>
      <c r="S81" s="1727"/>
      <c r="T81" s="1725" t="s">
        <v>491</v>
      </c>
      <c r="U81" s="1726"/>
      <c r="V81" s="1727"/>
      <c r="W81" s="1725" t="s">
        <v>492</v>
      </c>
      <c r="X81" s="1726"/>
      <c r="Y81" s="1727"/>
      <c r="Z81" s="1728" t="s">
        <v>493</v>
      </c>
      <c r="AA81" s="1729"/>
      <c r="AB81" s="1728" t="s">
        <v>411</v>
      </c>
      <c r="AC81" s="1729"/>
      <c r="AD81" s="1728" t="s">
        <v>412</v>
      </c>
      <c r="AE81" s="1729"/>
      <c r="AF81" s="682" t="s">
        <v>494</v>
      </c>
      <c r="AG81" s="1733" t="s">
        <v>495</v>
      </c>
      <c r="AH81" s="1734"/>
      <c r="AI81" s="683" t="s">
        <v>515</v>
      </c>
      <c r="AJ81" s="1728" t="s">
        <v>493</v>
      </c>
      <c r="AK81" s="1729"/>
      <c r="AL81" s="1728" t="s">
        <v>411</v>
      </c>
      <c r="AM81" s="1729"/>
      <c r="AN81" s="1728" t="s">
        <v>412</v>
      </c>
      <c r="AO81" s="1729"/>
      <c r="AR81" s="698">
        <v>85</v>
      </c>
      <c r="AS81" s="677">
        <f>IF(OR($C$12=$AR81,$D$12=$AR81),Schweine_Werte!$C81*0.5,IF(OR($C$12&gt;$AR81,$D$12&lt;$AR81),0,Schweine_Werte!$C81))</f>
        <v>0</v>
      </c>
      <c r="AT81" s="667">
        <f>IF(OR($C$24=$AR81,$D$24=$AR81),Schweine_Werte!$C81*0.5,IF(OR($C$24&gt;$AR81,$D$24&lt;$AR81),0,Schweine_Werte!$C81))</f>
        <v>0</v>
      </c>
      <c r="AU81" s="677">
        <f>IF(OR($C$36=$AR81,$D$36=$AR81),Schweine_Werte!$C81*0.5,IF(OR($C$36&gt;$AR81,$D$36&lt;$AR81),0,Schweine_Werte!$C81))</f>
        <v>0</v>
      </c>
      <c r="AV81" s="677">
        <f>IF(OR($C$48=$AR81,$D$48=$AR81),Schweine_Werte!$C81*0.5,IF(OR($C$48&gt;$AR81,$D$48&lt;$AR81),0,Schweine_Werte!$C81))</f>
        <v>0</v>
      </c>
      <c r="AW81" s="677">
        <f>IF(OR($C$60=$AR81,$D$60=$AR81),Schweine_Werte!$C81*0.5,IF(OR($C$60&gt;$AR81,$D$60&lt;$AR81),0,Schweine_Werte!$C81))</f>
        <v>0</v>
      </c>
      <c r="AX81" s="677">
        <f>IF(OR($C$12=$AR81,$D$12=$AR81),Schweine_Werte!$E81*0.5,IF(OR($C$12&gt;$AR81,$D$12&lt;$AR81),0,Schweine_Werte!$E81))</f>
        <v>0</v>
      </c>
      <c r="AY81" s="667">
        <f>IF(OR($C$24=$AR81,$D$24=$AR81),Schweine_Werte!$E81*0.5,IF(OR($C$24&gt;$AR81,$D$24&lt;$AR81),0,Schweine_Werte!$E81))</f>
        <v>0</v>
      </c>
      <c r="AZ81" s="667">
        <f>IF(OR($C$36=$AR81,$D$36=$AR81),Schweine_Werte!$E81*0.5,IF(OR($C$36&gt;$AR81,$D$36&lt;$AR81),0,Schweine_Werte!$E81))</f>
        <v>0</v>
      </c>
      <c r="BA81" s="667">
        <f>IF(OR($C$48=$AR81,$D$48=$AR81),Schweine_Werte!$E81*0.5,IF(OR($C$48&gt;$AR81,$D$48&lt;$AR81),0,Schweine_Werte!$E81))</f>
        <v>0</v>
      </c>
      <c r="BB81" s="667">
        <f>IF(OR($C$60=$AR81,$D$60=$AR81),Schweine_Werte!$E81*0.5,IF(OR($C$60&gt;$AR81,$D$60&lt;$AR81),0,Schweine_Werte!$E81))</f>
        <v>0</v>
      </c>
      <c r="BC81" s="677">
        <f>IF(OR($C$12=$AR81,$D$12=$AR81),Schweine_Werte!$G81*0.5,IF(OR($C$12&gt;$AR81,$D$12&lt;$AR81),0,Schweine_Werte!$G81))</f>
        <v>0</v>
      </c>
      <c r="BD81" s="667">
        <f>IF(OR($C$24=$AR81,$D$24=$AR81),Schweine_Werte!$G81*0.5,IF(OR($C$24&gt;$AR81,$D$24&lt;$AR81),0,Schweine_Werte!$G81))</f>
        <v>0</v>
      </c>
      <c r="BE81" s="667">
        <f>IF(OR($C$36=$AR81,$D$36=$AR81),Schweine_Werte!$G81*0.5,IF(OR($C$36&gt;$AR81,$D$36&lt;$AR81),0,Schweine_Werte!$G81))</f>
        <v>0</v>
      </c>
      <c r="BF81" s="667">
        <f>IF(OR($C$48=$AR81,$D$48=$AR81),Schweine_Werte!$G81*0.5,IF(OR($C$48&gt;$AR81,$D$48&lt;$AR81),0,Schweine_Werte!$G81))</f>
        <v>0</v>
      </c>
      <c r="BG81" s="667">
        <f>IF(OR($C$60=$AR81,$D$60=$AR81),Schweine_Werte!$G81*0.5,IF(OR($C$60&gt;$AR81,$D$60&lt;$AR81),0,Schweine_Werte!$G81))</f>
        <v>0</v>
      </c>
      <c r="BH81" s="677">
        <f>IF(OR($C$12=$AR81,$D$12=$AR81),Schweine_Werte!$I81*0.5,IF(OR($C$12&gt;$AR81,$D$12&lt;$AR81),0,Schweine_Werte!$I81))</f>
        <v>0</v>
      </c>
      <c r="BI81" s="667">
        <f>IF(OR($C$24=$AR81,$D$24=$AR81),Schweine_Werte!$I81*0.5,IF(OR($C$24&gt;$AR81,$D$24&lt;$AR81),0,Schweine_Werte!$I81))</f>
        <v>0</v>
      </c>
      <c r="BJ81" s="667">
        <f>IF(OR($C$36=$AR81,$D$36=$AR81),Schweine_Werte!$I81*0.5,IF(OR($C$36&gt;$AR81,$D$36&lt;$AR81),0,Schweine_Werte!$I81))</f>
        <v>0</v>
      </c>
      <c r="BK81" s="667">
        <f>IF(OR($C$48=$AR81,$D$48=$AR81),Schweine_Werte!$I81*0.5,IF(OR($C$48&gt;$AR81,$D$48&lt;$AR81),0,Schweine_Werte!$I81))</f>
        <v>0</v>
      </c>
      <c r="BL81" s="667">
        <f>IF(OR($C$60=$AR81,$D$60=$AR81),Schweine_Werte!$I81*0.5,IF(OR($C$60&gt;$AR81,$D$60&lt;$AR81),0,Schweine_Werte!$I81))</f>
        <v>0</v>
      </c>
      <c r="BM81" s="677"/>
      <c r="BN81" s="667"/>
      <c r="BO81" s="667"/>
      <c r="BP81" s="667"/>
      <c r="BQ81" s="667"/>
      <c r="BR81" s="677">
        <f>IF(OR($C$74=$AR81,$D$74=$AR81),Schweine_Werte!$M81*0.5,IF(OR($C$74&gt;$AR81,$D$74&lt;$AR81),0,Schweine_Werte!$M81))</f>
        <v>0</v>
      </c>
      <c r="BS81" s="677">
        <f>IF(OR($C$83=$AR81,$D$83=$AR81),Schweine_Werte!$M81*0.5,IF(OR($C$83&gt;$AR81,$D$83&lt;$AR81),0,Schweine_Werte!$M81))</f>
        <v>0</v>
      </c>
      <c r="BT81" s="679">
        <f>IF(OR($C$92=$AR81,$D$92=$AR81),Schweine_Werte!$M81*0.5,IF(OR($C$92&gt;$AR81,$D$92&lt;$AR81),0,Schweine_Werte!$M81))</f>
        <v>0</v>
      </c>
      <c r="BU81" s="679">
        <f>IF(OR($C$101=$AR81,$D$101=$AR81),Schweine_Werte!$M81*0.5,IF(OR($C$101&gt;$AR81,$D$101&lt;$AR81),0,Schweine_Werte!$M81))</f>
        <v>0</v>
      </c>
      <c r="BV81" s="679">
        <f>IF(OR($C$110=$AR81,$D$110=$AR81),Schweine_Werte!$M81*0.5,IF(OR($C$110&gt;$AR81,$D$110&lt;$AR81),0,Schweine_Werte!$M81))</f>
        <v>0</v>
      </c>
      <c r="BW81" s="679">
        <f>IF(OR(8=$AR81,$E$127=$AR81),Schweine_Werte!$M81*0.5,IF(OR(8&gt;$AR81,$E$127&lt;$AR81),0,Schweine_Werte!$M81))</f>
        <v>1.1337482673734904</v>
      </c>
      <c r="BX81" s="679">
        <f>IF(OR(8=$AR81,$E$145=$AR81),Schweine_Werte!$M81*0.5,IF(OR(8&gt;$AR81,$E$145&lt;$AR81),0,Schweine_Werte!$M81))</f>
        <v>1.1337482673734904</v>
      </c>
      <c r="BY81" s="677">
        <f>IF(OR($C$74=$AR81,$D$74=$AR81),Schweine_Werte!$O81*0.5,IF(OR($C$74&gt;$AR81,$D$74&lt;$AR81),0,Schweine_Werte!$O81))</f>
        <v>0</v>
      </c>
      <c r="BZ81" s="677">
        <f>IF(OR($C$83=$AR81,$D$83=$AR81),Schweine_Werte!$O81*0.5,IF(OR($C$83&gt;$AR81,$D$83&lt;$AR81),0,Schweine_Werte!$O81))</f>
        <v>0</v>
      </c>
      <c r="CA81" s="679">
        <f>IF(OR($C$92=$AR81,$D$92=$AR81),Schweine_Werte!$O81*0.5,IF(OR($C$92&gt;$AR81,$D$92&lt;$AR81),0,Schweine_Werte!$O81))</f>
        <v>0</v>
      </c>
      <c r="CB81" s="679">
        <f>IF(OR($C$101=$AR81,$D$101=$AR81),Schweine_Werte!$O81*0.5,IF(OR($C$101&gt;$AR81,$D$101&lt;$AR81),0,Schweine_Werte!$O81))</f>
        <v>0</v>
      </c>
      <c r="CC81" s="679">
        <f>IF(OR($C$110=$AR81,$D$110=$AR81),Schweine_Werte!$O81*0.5,IF(OR($C$110&gt;$AR81,$D$110&lt;$AR81),0,Schweine_Werte!$O81))</f>
        <v>0</v>
      </c>
    </row>
    <row r="82" spans="1:81" ht="18.75" x14ac:dyDescent="0.2">
      <c r="B82" s="684" t="s">
        <v>497</v>
      </c>
      <c r="C82" s="685" t="s">
        <v>375</v>
      </c>
      <c r="D82" s="685" t="s">
        <v>498</v>
      </c>
      <c r="E82" s="685" t="s">
        <v>377</v>
      </c>
      <c r="F82" s="686" t="s">
        <v>363</v>
      </c>
      <c r="G82" s="687" t="s">
        <v>1</v>
      </c>
      <c r="H82" s="687" t="s">
        <v>499</v>
      </c>
      <c r="I82" s="687" t="s">
        <v>500</v>
      </c>
      <c r="J82" s="688" t="s">
        <v>501</v>
      </c>
      <c r="K82" s="688" t="s">
        <v>501</v>
      </c>
      <c r="L82" s="689" t="s">
        <v>365</v>
      </c>
      <c r="M82" s="689" t="s">
        <v>502</v>
      </c>
      <c r="N82" s="689" t="s">
        <v>367</v>
      </c>
      <c r="O82" s="690" t="s">
        <v>358</v>
      </c>
      <c r="P82" s="690" t="s">
        <v>359</v>
      </c>
      <c r="Q82" s="689" t="s">
        <v>365</v>
      </c>
      <c r="R82" s="689" t="s">
        <v>366</v>
      </c>
      <c r="S82" s="689" t="s">
        <v>367</v>
      </c>
      <c r="T82" s="689" t="s">
        <v>365</v>
      </c>
      <c r="U82" s="689" t="s">
        <v>366</v>
      </c>
      <c r="V82" s="689" t="s">
        <v>367</v>
      </c>
      <c r="W82" s="688" t="s">
        <v>503</v>
      </c>
      <c r="X82" s="688" t="s">
        <v>504</v>
      </c>
      <c r="Y82" s="688" t="s">
        <v>505</v>
      </c>
      <c r="Z82" s="691" t="s">
        <v>506</v>
      </c>
      <c r="AA82" s="691" t="s">
        <v>298</v>
      </c>
      <c r="AB82" s="691" t="s">
        <v>506</v>
      </c>
      <c r="AC82" s="691" t="s">
        <v>298</v>
      </c>
      <c r="AD82" s="691" t="s">
        <v>506</v>
      </c>
      <c r="AE82" s="691" t="s">
        <v>298</v>
      </c>
      <c r="AF82" s="691" t="s">
        <v>507</v>
      </c>
      <c r="AG82" s="692" t="s">
        <v>508</v>
      </c>
      <c r="AH82" s="691" t="s">
        <v>17</v>
      </c>
      <c r="AI82" s="691"/>
      <c r="AJ82" s="691" t="s">
        <v>509</v>
      </c>
      <c r="AK82" s="691" t="s">
        <v>510</v>
      </c>
      <c r="AL82" s="691" t="s">
        <v>511</v>
      </c>
      <c r="AM82" s="691" t="s">
        <v>512</v>
      </c>
      <c r="AN82" s="691" t="s">
        <v>511</v>
      </c>
      <c r="AO82" s="691" t="s">
        <v>513</v>
      </c>
      <c r="AR82" s="698">
        <v>86</v>
      </c>
      <c r="AS82" s="677">
        <f>IF(OR($C$12=$AR82,$D$12=$AR82),Schweine_Werte!$C82*0.5,IF(OR($C$12&gt;$AR82,$D$12&lt;$AR82),0,Schweine_Werte!$C82))</f>
        <v>0</v>
      </c>
      <c r="AT82" s="667">
        <f>IF(OR($C$24=$AR82,$D$24=$AR82),Schweine_Werte!$C82*0.5,IF(OR($C$24&gt;$AR82,$D$24&lt;$AR82),0,Schweine_Werte!$C82))</f>
        <v>0</v>
      </c>
      <c r="AU82" s="677">
        <f>IF(OR($C$36=$AR82,$D$36=$AR82),Schweine_Werte!$C82*0.5,IF(OR($C$36&gt;$AR82,$D$36&lt;$AR82),0,Schweine_Werte!$C82))</f>
        <v>0</v>
      </c>
      <c r="AV82" s="677">
        <f>IF(OR($C$48=$AR82,$D$48=$AR82),Schweine_Werte!$C82*0.5,IF(OR($C$48&gt;$AR82,$D$48&lt;$AR82),0,Schweine_Werte!$C82))</f>
        <v>0</v>
      </c>
      <c r="AW82" s="677">
        <f>IF(OR($C$60=$AR82,$D$60=$AR82),Schweine_Werte!$C82*0.5,IF(OR($C$60&gt;$AR82,$D$60&lt;$AR82),0,Schweine_Werte!$C82))</f>
        <v>0</v>
      </c>
      <c r="AX82" s="677">
        <f>IF(OR($C$12=$AR82,$D$12=$AR82),Schweine_Werte!$E82*0.5,IF(OR($C$12&gt;$AR82,$D$12&lt;$AR82),0,Schweine_Werte!$E82))</f>
        <v>0</v>
      </c>
      <c r="AY82" s="667">
        <f>IF(OR($C$24=$AR82,$D$24=$AR82),Schweine_Werte!$E82*0.5,IF(OR($C$24&gt;$AR82,$D$24&lt;$AR82),0,Schweine_Werte!$E82))</f>
        <v>0</v>
      </c>
      <c r="AZ82" s="667">
        <f>IF(OR($C$36=$AR82,$D$36=$AR82),Schweine_Werte!$E82*0.5,IF(OR($C$36&gt;$AR82,$D$36&lt;$AR82),0,Schweine_Werte!$E82))</f>
        <v>0</v>
      </c>
      <c r="BA82" s="667">
        <f>IF(OR($C$48=$AR82,$D$48=$AR82),Schweine_Werte!$E82*0.5,IF(OR($C$48&gt;$AR82,$D$48&lt;$AR82),0,Schweine_Werte!$E82))</f>
        <v>0</v>
      </c>
      <c r="BB82" s="667">
        <f>IF(OR($C$60=$AR82,$D$60=$AR82),Schweine_Werte!$E82*0.5,IF(OR($C$60&gt;$AR82,$D$60&lt;$AR82),0,Schweine_Werte!$E82))</f>
        <v>0</v>
      </c>
      <c r="BC82" s="677">
        <f>IF(OR($C$12=$AR82,$D$12=$AR82),Schweine_Werte!$G82*0.5,IF(OR($C$12&gt;$AR82,$D$12&lt;$AR82),0,Schweine_Werte!$G82))</f>
        <v>0</v>
      </c>
      <c r="BD82" s="667">
        <f>IF(OR($C$24=$AR82,$D$24=$AR82),Schweine_Werte!$G82*0.5,IF(OR($C$24&gt;$AR82,$D$24&lt;$AR82),0,Schweine_Werte!$G82))</f>
        <v>0</v>
      </c>
      <c r="BE82" s="667">
        <f>IF(OR($C$36=$AR82,$D$36=$AR82),Schweine_Werte!$G82*0.5,IF(OR($C$36&gt;$AR82,$D$36&lt;$AR82),0,Schweine_Werte!$G82))</f>
        <v>0</v>
      </c>
      <c r="BF82" s="667">
        <f>IF(OR($C$48=$AR82,$D$48=$AR82),Schweine_Werte!$G82*0.5,IF(OR($C$48&gt;$AR82,$D$48&lt;$AR82),0,Schweine_Werte!$G82))</f>
        <v>0</v>
      </c>
      <c r="BG82" s="667">
        <f>IF(OR($C$60=$AR82,$D$60=$AR82),Schweine_Werte!$G82*0.5,IF(OR($C$60&gt;$AR82,$D$60&lt;$AR82),0,Schweine_Werte!$G82))</f>
        <v>0</v>
      </c>
      <c r="BH82" s="677">
        <f>IF(OR($C$12=$AR82,$D$12=$AR82),Schweine_Werte!$I82*0.5,IF(OR($C$12&gt;$AR82,$D$12&lt;$AR82),0,Schweine_Werte!$I82))</f>
        <v>0</v>
      </c>
      <c r="BI82" s="667">
        <f>IF(OR($C$24=$AR82,$D$24=$AR82),Schweine_Werte!$I82*0.5,IF(OR($C$24&gt;$AR82,$D$24&lt;$AR82),0,Schweine_Werte!$I82))</f>
        <v>0</v>
      </c>
      <c r="BJ82" s="667">
        <f>IF(OR($C$36=$AR82,$D$36=$AR82),Schweine_Werte!$I82*0.5,IF(OR($C$36&gt;$AR82,$D$36&lt;$AR82),0,Schweine_Werte!$I82))</f>
        <v>0</v>
      </c>
      <c r="BK82" s="667">
        <f>IF(OR($C$48=$AR82,$D$48=$AR82),Schweine_Werte!$I82*0.5,IF(OR($C$48&gt;$AR82,$D$48&lt;$AR82),0,Schweine_Werte!$I82))</f>
        <v>0</v>
      </c>
      <c r="BL82" s="667">
        <f>IF(OR($C$60=$AR82,$D$60=$AR82),Schweine_Werte!$I82*0.5,IF(OR($C$60&gt;$AR82,$D$60&lt;$AR82),0,Schweine_Werte!$I82))</f>
        <v>0</v>
      </c>
      <c r="BM82" s="677"/>
      <c r="BN82" s="667"/>
      <c r="BO82" s="667"/>
      <c r="BP82" s="667"/>
      <c r="BQ82" s="667"/>
      <c r="BR82" s="677">
        <f>IF(OR($C$74=$AR82,$D$74=$AR82),Schweine_Werte!$M82*0.5,IF(OR($C$74&gt;$AR82,$D$74&lt;$AR82),0,Schweine_Werte!$M82))</f>
        <v>0</v>
      </c>
      <c r="BS82" s="677">
        <f>IF(OR($C$83=$AR82,$D$83=$AR82),Schweine_Werte!$M82*0.5,IF(OR($C$83&gt;$AR82,$D$83&lt;$AR82),0,Schweine_Werte!$M82))</f>
        <v>0</v>
      </c>
      <c r="BT82" s="679">
        <f>IF(OR($C$92=$AR82,$D$92=$AR82),Schweine_Werte!$M82*0.5,IF(OR($C$92&gt;$AR82,$D$92&lt;$AR82),0,Schweine_Werte!$M82))</f>
        <v>0</v>
      </c>
      <c r="BU82" s="679">
        <f>IF(OR($C$101=$AR82,$D$101=$AR82),Schweine_Werte!$M82*0.5,IF(OR($C$101&gt;$AR82,$D$101&lt;$AR82),0,Schweine_Werte!$M82))</f>
        <v>0</v>
      </c>
      <c r="BV82" s="679">
        <f>IF(OR($C$110=$AR82,$D$110=$AR82),Schweine_Werte!$M82*0.5,IF(OR($C$110&gt;$AR82,$D$110&lt;$AR82),0,Schweine_Werte!$M82))</f>
        <v>0</v>
      </c>
      <c r="BW82" s="679">
        <f>IF(OR(8=$AR82,$E$127=$AR82),Schweine_Werte!$M82*0.5,IF(OR(8&gt;$AR82,$E$127&lt;$AR82),0,Schweine_Werte!$M82))</f>
        <v>1.1387369354875152</v>
      </c>
      <c r="BX82" s="679">
        <f>IF(OR(8=$AR82,$E$145=$AR82),Schweine_Werte!$M82*0.5,IF(OR(8&gt;$AR82,$E$145&lt;$AR82),0,Schweine_Werte!$M82))</f>
        <v>1.1387369354875152</v>
      </c>
      <c r="BY82" s="677">
        <f>IF(OR($C$74=$AR82,$D$74=$AR82),Schweine_Werte!$O82*0.5,IF(OR($C$74&gt;$AR82,$D$74&lt;$AR82),0,Schweine_Werte!$O82))</f>
        <v>0</v>
      </c>
      <c r="BZ82" s="677">
        <f>IF(OR($C$83=$AR82,$D$83=$AR82),Schweine_Werte!$O82*0.5,IF(OR($C$83&gt;$AR82,$D$83&lt;$AR82),0,Schweine_Werte!$O82))</f>
        <v>0</v>
      </c>
      <c r="CA82" s="679">
        <f>IF(OR($C$92=$AR82,$D$92=$AR82),Schweine_Werte!$O82*0.5,IF(OR($C$92&gt;$AR82,$D$92&lt;$AR82),0,Schweine_Werte!$O82))</f>
        <v>0</v>
      </c>
      <c r="CB82" s="679">
        <f>IF(OR($C$101=$AR82,$D$101=$AR82),Schweine_Werte!$O82*0.5,IF(OR($C$101&gt;$AR82,$D$101&lt;$AR82),0,Schweine_Werte!$O82))</f>
        <v>0</v>
      </c>
      <c r="CC82" s="679">
        <f>IF(OR($C$110=$AR82,$D$110=$AR82),Schweine_Werte!$O82*0.5,IF(OR($C$110&gt;$AR82,$D$110&lt;$AR82),0,Schweine_Werte!$O82))</f>
        <v>0</v>
      </c>
    </row>
    <row r="83" spans="1:81" ht="15.75" x14ac:dyDescent="0.25">
      <c r="A83" s="520" t="s">
        <v>462</v>
      </c>
      <c r="B83" s="699" t="str">
        <f>IF('Abweichende Werte'!X6=1,A7,"")</f>
        <v/>
      </c>
      <c r="C83" s="694" t="str">
        <f>IF('Abweichende Werte'!X6=1,'Abweichende Werte'!J6,"")</f>
        <v/>
      </c>
      <c r="D83" s="700" t="str">
        <f>IF('Abweichende Werte'!X6=1,'Abweichende Werte'!M6,"")</f>
        <v/>
      </c>
      <c r="E83" s="700" t="str">
        <f>IF('Abweichende Werte'!X6=1,'Abweichende Werte'!P6,"")</f>
        <v/>
      </c>
      <c r="F83" s="695" t="e">
        <f>IF($E83&lt;=$E79,F79,IF(AND($E83&gt;$E79,$E83&lt;=$E80),F79+(F80-F79)/($E80-$E79)*($E83-$E79),IF($E83&gt;$E80,F80)))</f>
        <v>#VALUE!</v>
      </c>
      <c r="G83" s="695" t="e">
        <f t="shared" ref="G83:N83" si="44">IF($E83&lt;=$E79,G79,IF(AND($E83&gt;$E79,$E83&lt;=$E80),G79+(G80-G79)/($E80-$E79)*($E83-$E79),IF($E83&gt;$E80,G80)))</f>
        <v>#VALUE!</v>
      </c>
      <c r="H83" s="695" t="e">
        <f t="shared" si="44"/>
        <v>#VALUE!</v>
      </c>
      <c r="I83" s="695" t="e">
        <f t="shared" si="44"/>
        <v>#VALUE!</v>
      </c>
      <c r="J83" s="695" t="e">
        <f t="shared" si="44"/>
        <v>#VALUE!</v>
      </c>
      <c r="K83" s="695" t="e">
        <f t="shared" si="44"/>
        <v>#VALUE!</v>
      </c>
      <c r="L83" s="695" t="e">
        <f t="shared" si="44"/>
        <v>#VALUE!</v>
      </c>
      <c r="M83" s="695" t="e">
        <f t="shared" si="44"/>
        <v>#VALUE!</v>
      </c>
      <c r="N83" s="695" t="e">
        <f t="shared" si="44"/>
        <v>#VALUE!</v>
      </c>
      <c r="O83" s="696">
        <v>5.5</v>
      </c>
      <c r="P83" s="696">
        <v>1.8</v>
      </c>
      <c r="Q83" s="695" t="e">
        <f t="shared" ref="Q83:Z83" si="45">IF($E83&lt;=$E79,Q79,IF(AND($E83&gt;$E79,$E83&lt;=$E80),Q79+(Q80-Q79)/($E80-$E79)*($E83-$E79),IF($E83&gt;$E80,Q80)))</f>
        <v>#VALUE!</v>
      </c>
      <c r="R83" s="695" t="e">
        <f t="shared" si="45"/>
        <v>#VALUE!</v>
      </c>
      <c r="S83" s="695" t="e">
        <f t="shared" si="45"/>
        <v>#VALUE!</v>
      </c>
      <c r="T83" s="695" t="e">
        <f t="shared" si="45"/>
        <v>#VALUE!</v>
      </c>
      <c r="U83" s="695" t="e">
        <f t="shared" si="45"/>
        <v>#VALUE!</v>
      </c>
      <c r="V83" s="695" t="e">
        <f t="shared" si="45"/>
        <v>#VALUE!</v>
      </c>
      <c r="W83" s="695" t="e">
        <f t="shared" si="45"/>
        <v>#VALUE!</v>
      </c>
      <c r="X83" s="695" t="e">
        <f t="shared" si="45"/>
        <v>#VALUE!</v>
      </c>
      <c r="Y83" s="695" t="e">
        <f t="shared" si="45"/>
        <v>#VALUE!</v>
      </c>
      <c r="Z83" s="695" t="e">
        <f t="shared" si="45"/>
        <v>#VALUE!</v>
      </c>
      <c r="AA83" s="697" t="e">
        <f>+Z83*6.25</f>
        <v>#VALUE!</v>
      </c>
      <c r="AB83" s="695" t="e">
        <f>IF($E83&lt;=$E79,AB79,IF(AND($E83&gt;$E79,$E83&lt;=$E80),AB79+(AB80-AB79)/($E80-$E79)*($E83-$E79),IF($E83&gt;$E80,AB80)))</f>
        <v>#VALUE!</v>
      </c>
      <c r="AC83" s="697" t="e">
        <f>+AB83*6.25</f>
        <v>#VALUE!</v>
      </c>
      <c r="AD83" s="695" t="e">
        <f>IF($E83&lt;=$E79,AD79,IF(AND($E83&gt;$E79,$E83&lt;=$E80),AD79+(AD80-AD79)/($E80-$E79)*($E83-$E79),IF($E83&gt;$E80,AD80)))</f>
        <v>#VALUE!</v>
      </c>
      <c r="AE83" s="697" t="e">
        <f>+AD83*6.25</f>
        <v>#VALUE!</v>
      </c>
      <c r="AF83" s="697" t="e">
        <f>365/((D83-C83)/E83*1000)</f>
        <v>#VALUE!</v>
      </c>
      <c r="AG83" s="695" t="e">
        <f>IF($E83&lt;=$E79,AG79,IF(AND($E83&gt;$E79,$E83&lt;=$E80),AG79+(AG80-AG79)/($E80-$E79)*($E83-$E79),IF($E83&gt;$E80,AG80)))</f>
        <v>#VALUE!</v>
      </c>
      <c r="AH83" s="697" t="e">
        <f>+AG83/AF83</f>
        <v>#VALUE!</v>
      </c>
      <c r="AI83" s="697" t="e">
        <f>+CONCATENATE(ROUND(AH83/(D83-C83),1)," : 1")</f>
        <v>#VALUE!</v>
      </c>
      <c r="AJ83" s="695" t="e">
        <f>IF($E83&lt;=$E79,AJ79,IF(AND($E83&gt;$E79,$E83&lt;=$E80),AJ79+(AJ80-AJ79)/($E80-$E79)*($E83-$E79),IF($E83&gt;$E80,AJ80)))</f>
        <v>#VALUE!</v>
      </c>
      <c r="AK83" s="697" t="e">
        <f>+AJ83/2.291</f>
        <v>#VALUE!</v>
      </c>
      <c r="AL83" s="695" t="e">
        <f>IF($E83&lt;=$E79,AL79,IF(AND($E83&gt;$E79,$E83&lt;=$E80),AL79+(AL80-AL79)/($E80-$E79)*($E83-$E79),IF($E83&gt;$E80,AL80)))</f>
        <v>#VALUE!</v>
      </c>
      <c r="AM83" s="697" t="e">
        <f>+AL83/2.291</f>
        <v>#VALUE!</v>
      </c>
      <c r="AN83" s="695" t="e">
        <f>IF($E83&lt;=$E79,AN79,IF(AND($E83&gt;$E79,$E83&lt;=$E80),AN79+(AN80-AN79)/($E80-$E79)*($E83-$E79),IF($E83&gt;$E80,AN80)))</f>
        <v>#VALUE!</v>
      </c>
      <c r="AO83" s="697" t="e">
        <f>+AN83/2.291</f>
        <v>#VALUE!</v>
      </c>
      <c r="AR83" s="698">
        <v>87</v>
      </c>
      <c r="AS83" s="677">
        <f>IF(OR($C$12=$AR83,$D$12=$AR83),Schweine_Werte!$C83*0.5,IF(OR($C$12&gt;$AR83,$D$12&lt;$AR83),0,Schweine_Werte!$C83))</f>
        <v>0</v>
      </c>
      <c r="AT83" s="667">
        <f>IF(OR($C$24=$AR83,$D$24=$AR83),Schweine_Werte!$C83*0.5,IF(OR($C$24&gt;$AR83,$D$24&lt;$AR83),0,Schweine_Werte!$C83))</f>
        <v>0</v>
      </c>
      <c r="AU83" s="677">
        <f>IF(OR($C$36=$AR83,$D$36=$AR83),Schweine_Werte!$C83*0.5,IF(OR($C$36&gt;$AR83,$D$36&lt;$AR83),0,Schweine_Werte!$C83))</f>
        <v>0</v>
      </c>
      <c r="AV83" s="677">
        <f>IF(OR($C$48=$AR83,$D$48=$AR83),Schweine_Werte!$C83*0.5,IF(OR($C$48&gt;$AR83,$D$48&lt;$AR83),0,Schweine_Werte!$C83))</f>
        <v>0</v>
      </c>
      <c r="AW83" s="677">
        <f>IF(OR($C$60=$AR83,$D$60=$AR83),Schweine_Werte!$C83*0.5,IF(OR($C$60&gt;$AR83,$D$60&lt;$AR83),0,Schweine_Werte!$C83))</f>
        <v>0</v>
      </c>
      <c r="AX83" s="677">
        <f>IF(OR($C$12=$AR83,$D$12=$AR83),Schweine_Werte!$E83*0.5,IF(OR($C$12&gt;$AR83,$D$12&lt;$AR83),0,Schweine_Werte!$E83))</f>
        <v>0</v>
      </c>
      <c r="AY83" s="667">
        <f>IF(OR($C$24=$AR83,$D$24=$AR83),Schweine_Werte!$E83*0.5,IF(OR($C$24&gt;$AR83,$D$24&lt;$AR83),0,Schweine_Werte!$E83))</f>
        <v>0</v>
      </c>
      <c r="AZ83" s="667">
        <f>IF(OR($C$36=$AR83,$D$36=$AR83),Schweine_Werte!$E83*0.5,IF(OR($C$36&gt;$AR83,$D$36&lt;$AR83),0,Schweine_Werte!$E83))</f>
        <v>0</v>
      </c>
      <c r="BA83" s="667">
        <f>IF(OR($C$48=$AR83,$D$48=$AR83),Schweine_Werte!$E83*0.5,IF(OR($C$48&gt;$AR83,$D$48&lt;$AR83),0,Schweine_Werte!$E83))</f>
        <v>0</v>
      </c>
      <c r="BB83" s="667">
        <f>IF(OR($C$60=$AR83,$D$60=$AR83),Schweine_Werte!$E83*0.5,IF(OR($C$60&gt;$AR83,$D$60&lt;$AR83),0,Schweine_Werte!$E83))</f>
        <v>0</v>
      </c>
      <c r="BC83" s="677">
        <f>IF(OR($C$12=$AR83,$D$12=$AR83),Schweine_Werte!$G83*0.5,IF(OR($C$12&gt;$AR83,$D$12&lt;$AR83),0,Schweine_Werte!$G83))</f>
        <v>0</v>
      </c>
      <c r="BD83" s="667">
        <f>IF(OR($C$24=$AR83,$D$24=$AR83),Schweine_Werte!$G83*0.5,IF(OR($C$24&gt;$AR83,$D$24&lt;$AR83),0,Schweine_Werte!$G83))</f>
        <v>0</v>
      </c>
      <c r="BE83" s="667">
        <f>IF(OR($C$36=$AR83,$D$36=$AR83),Schweine_Werte!$G83*0.5,IF(OR($C$36&gt;$AR83,$D$36&lt;$AR83),0,Schweine_Werte!$G83))</f>
        <v>0</v>
      </c>
      <c r="BF83" s="667">
        <f>IF(OR($C$48=$AR83,$D$48=$AR83),Schweine_Werte!$G83*0.5,IF(OR($C$48&gt;$AR83,$D$48&lt;$AR83),0,Schweine_Werte!$G83))</f>
        <v>0</v>
      </c>
      <c r="BG83" s="667">
        <f>IF(OR($C$60=$AR83,$D$60=$AR83),Schweine_Werte!$G83*0.5,IF(OR($C$60&gt;$AR83,$D$60&lt;$AR83),0,Schweine_Werte!$G83))</f>
        <v>0</v>
      </c>
      <c r="BH83" s="677">
        <f>IF(OR($C$12=$AR83,$D$12=$AR83),Schweine_Werte!$I83*0.5,IF(OR($C$12&gt;$AR83,$D$12&lt;$AR83),0,Schweine_Werte!$I83))</f>
        <v>0</v>
      </c>
      <c r="BI83" s="667">
        <f>IF(OR($C$24=$AR83,$D$24=$AR83),Schweine_Werte!$I83*0.5,IF(OR($C$24&gt;$AR83,$D$24&lt;$AR83),0,Schweine_Werte!$I83))</f>
        <v>0</v>
      </c>
      <c r="BJ83" s="667">
        <f>IF(OR($C$36=$AR83,$D$36=$AR83),Schweine_Werte!$I83*0.5,IF(OR($C$36&gt;$AR83,$D$36&lt;$AR83),0,Schweine_Werte!$I83))</f>
        <v>0</v>
      </c>
      <c r="BK83" s="667">
        <f>IF(OR($C$48=$AR83,$D$48=$AR83),Schweine_Werte!$I83*0.5,IF(OR($C$48&gt;$AR83,$D$48&lt;$AR83),0,Schweine_Werte!$I83))</f>
        <v>0</v>
      </c>
      <c r="BL83" s="667">
        <f>IF(OR($C$60=$AR83,$D$60=$AR83),Schweine_Werte!$I83*0.5,IF(OR($C$60&gt;$AR83,$D$60&lt;$AR83),0,Schweine_Werte!$I83))</f>
        <v>0</v>
      </c>
      <c r="BM83" s="677"/>
      <c r="BN83" s="667"/>
      <c r="BO83" s="667"/>
      <c r="BP83" s="667"/>
      <c r="BQ83" s="667"/>
      <c r="BR83" s="677">
        <f>IF(OR($C$74=$AR83,$D$74=$AR83),Schweine_Werte!$M83*0.5,IF(OR($C$74&gt;$AR83,$D$74&lt;$AR83),0,Schweine_Werte!$M83))</f>
        <v>0</v>
      </c>
      <c r="BS83" s="677">
        <f>IF(OR($C$83=$AR83,$D$83=$AR83),Schweine_Werte!$M83*0.5,IF(OR($C$83&gt;$AR83,$D$83&lt;$AR83),0,Schweine_Werte!$M83))</f>
        <v>0</v>
      </c>
      <c r="BT83" s="679">
        <f>IF(OR($C$92=$AR83,$D$92=$AR83),Schweine_Werte!$M83*0.5,IF(OR($C$92&gt;$AR83,$D$92&lt;$AR83),0,Schweine_Werte!$M83))</f>
        <v>0</v>
      </c>
      <c r="BU83" s="679">
        <f>IF(OR($C$101=$AR83,$D$101=$AR83),Schweine_Werte!$M83*0.5,IF(OR($C$101&gt;$AR83,$D$101&lt;$AR83),0,Schweine_Werte!$M83))</f>
        <v>0</v>
      </c>
      <c r="BV83" s="679">
        <f>IF(OR($C$110=$AR83,$D$110=$AR83),Schweine_Werte!$M83*0.5,IF(OR($C$110&gt;$AR83,$D$110&lt;$AR83),0,Schweine_Werte!$M83))</f>
        <v>0</v>
      </c>
      <c r="BW83" s="679">
        <f>IF(OR(8=$AR83,$E$127=$AR83),Schweine_Werte!$M83*0.5,IF(OR(8&gt;$AR83,$E$127&lt;$AR83),0,Schweine_Werte!$M83))</f>
        <v>1.1441569543001229</v>
      </c>
      <c r="BX83" s="679">
        <f>IF(OR(8=$AR83,$E$145=$AR83),Schweine_Werte!$M83*0.5,IF(OR(8&gt;$AR83,$E$145&lt;$AR83),0,Schweine_Werte!$M83))</f>
        <v>1.1441569543001229</v>
      </c>
      <c r="BY83" s="677">
        <f>IF(OR($C$74=$AR83,$D$74=$AR83),Schweine_Werte!$O83*0.5,IF(OR($C$74&gt;$AR83,$D$74&lt;$AR83),0,Schweine_Werte!$O83))</f>
        <v>0</v>
      </c>
      <c r="BZ83" s="677">
        <f>IF(OR($C$83=$AR83,$D$83=$AR83),Schweine_Werte!$O83*0.5,IF(OR($C$83&gt;$AR83,$D$83&lt;$AR83),0,Schweine_Werte!$O83))</f>
        <v>0</v>
      </c>
      <c r="CA83" s="679">
        <f>IF(OR($C$92=$AR83,$D$92=$AR83),Schweine_Werte!$O83*0.5,IF(OR($C$92&gt;$AR83,$D$92&lt;$AR83),0,Schweine_Werte!$O83))</f>
        <v>0</v>
      </c>
      <c r="CB83" s="679">
        <f>IF(OR($C$101=$AR83,$D$101=$AR83),Schweine_Werte!$O83*0.5,IF(OR($C$101&gt;$AR83,$D$101&lt;$AR83),0,Schweine_Werte!$O83))</f>
        <v>0</v>
      </c>
      <c r="CC83" s="679">
        <f>IF(OR($C$110=$AR83,$D$110=$AR83),Schweine_Werte!$O83*0.5,IF(OR($C$110&gt;$AR83,$D$110&lt;$AR83),0,Schweine_Werte!$O83))</f>
        <v>0</v>
      </c>
    </row>
    <row r="84" spans="1:81" x14ac:dyDescent="0.2">
      <c r="AR84" s="698">
        <v>88</v>
      </c>
      <c r="AS84" s="677">
        <f>IF(OR($C$12=$AR84,$D$12=$AR84),Schweine_Werte!$C84*0.5,IF(OR($C$12&gt;$AR84,$D$12&lt;$AR84),0,Schweine_Werte!$C84))</f>
        <v>0</v>
      </c>
      <c r="AT84" s="667">
        <f>IF(OR($C$24=$AR84,$D$24=$AR84),Schweine_Werte!$C84*0.5,IF(OR($C$24&gt;$AR84,$D$24&lt;$AR84),0,Schweine_Werte!$C84))</f>
        <v>0</v>
      </c>
      <c r="AU84" s="677">
        <f>IF(OR($C$36=$AR84,$D$36=$AR84),Schweine_Werte!$C84*0.5,IF(OR($C$36&gt;$AR84,$D$36&lt;$AR84),0,Schweine_Werte!$C84))</f>
        <v>0</v>
      </c>
      <c r="AV84" s="677">
        <f>IF(OR($C$48=$AR84,$D$48=$AR84),Schweine_Werte!$C84*0.5,IF(OR($C$48&gt;$AR84,$D$48&lt;$AR84),0,Schweine_Werte!$C84))</f>
        <v>0</v>
      </c>
      <c r="AW84" s="677">
        <f>IF(OR($C$60=$AR84,$D$60=$AR84),Schweine_Werte!$C84*0.5,IF(OR($C$60&gt;$AR84,$D$60&lt;$AR84),0,Schweine_Werte!$C84))</f>
        <v>0</v>
      </c>
      <c r="AX84" s="677">
        <f>IF(OR($C$12=$AR84,$D$12=$AR84),Schweine_Werte!$E84*0.5,IF(OR($C$12&gt;$AR84,$D$12&lt;$AR84),0,Schweine_Werte!$E84))</f>
        <v>0</v>
      </c>
      <c r="AY84" s="667">
        <f>IF(OR($C$24=$AR84,$D$24=$AR84),Schweine_Werte!$E84*0.5,IF(OR($C$24&gt;$AR84,$D$24&lt;$AR84),0,Schweine_Werte!$E84))</f>
        <v>0</v>
      </c>
      <c r="AZ84" s="667">
        <f>IF(OR($C$36=$AR84,$D$36=$AR84),Schweine_Werte!$E84*0.5,IF(OR($C$36&gt;$AR84,$D$36&lt;$AR84),0,Schweine_Werte!$E84))</f>
        <v>0</v>
      </c>
      <c r="BA84" s="667">
        <f>IF(OR($C$48=$AR84,$D$48=$AR84),Schweine_Werte!$E84*0.5,IF(OR($C$48&gt;$AR84,$D$48&lt;$AR84),0,Schweine_Werte!$E84))</f>
        <v>0</v>
      </c>
      <c r="BB84" s="667">
        <f>IF(OR($C$60=$AR84,$D$60=$AR84),Schweine_Werte!$E84*0.5,IF(OR($C$60&gt;$AR84,$D$60&lt;$AR84),0,Schweine_Werte!$E84))</f>
        <v>0</v>
      </c>
      <c r="BC84" s="677">
        <f>IF(OR($C$12=$AR84,$D$12=$AR84),Schweine_Werte!$G84*0.5,IF(OR($C$12&gt;$AR84,$D$12&lt;$AR84),0,Schweine_Werte!$G84))</f>
        <v>0</v>
      </c>
      <c r="BD84" s="667">
        <f>IF(OR($C$24=$AR84,$D$24=$AR84),Schweine_Werte!$G84*0.5,IF(OR($C$24&gt;$AR84,$D$24&lt;$AR84),0,Schweine_Werte!$G84))</f>
        <v>0</v>
      </c>
      <c r="BE84" s="667">
        <f>IF(OR($C$36=$AR84,$D$36=$AR84),Schweine_Werte!$G84*0.5,IF(OR($C$36&gt;$AR84,$D$36&lt;$AR84),0,Schweine_Werte!$G84))</f>
        <v>0</v>
      </c>
      <c r="BF84" s="667">
        <f>IF(OR($C$48=$AR84,$D$48=$AR84),Schweine_Werte!$G84*0.5,IF(OR($C$48&gt;$AR84,$D$48&lt;$AR84),0,Schweine_Werte!$G84))</f>
        <v>0</v>
      </c>
      <c r="BG84" s="667">
        <f>IF(OR($C$60=$AR84,$D$60=$AR84),Schweine_Werte!$G84*0.5,IF(OR($C$60&gt;$AR84,$D$60&lt;$AR84),0,Schweine_Werte!$G84))</f>
        <v>0</v>
      </c>
      <c r="BH84" s="677">
        <f>IF(OR($C$12=$AR84,$D$12=$AR84),Schweine_Werte!$I84*0.5,IF(OR($C$12&gt;$AR84,$D$12&lt;$AR84),0,Schweine_Werte!$I84))</f>
        <v>0</v>
      </c>
      <c r="BI84" s="667">
        <f>IF(OR($C$24=$AR84,$D$24=$AR84),Schweine_Werte!$I84*0.5,IF(OR($C$24&gt;$AR84,$D$24&lt;$AR84),0,Schweine_Werte!$I84))</f>
        <v>0</v>
      </c>
      <c r="BJ84" s="667">
        <f>IF(OR($C$36=$AR84,$D$36=$AR84),Schweine_Werte!$I84*0.5,IF(OR($C$36&gt;$AR84,$D$36&lt;$AR84),0,Schweine_Werte!$I84))</f>
        <v>0</v>
      </c>
      <c r="BK84" s="667">
        <f>IF(OR($C$48=$AR84,$D$48=$AR84),Schweine_Werte!$I84*0.5,IF(OR($C$48&gt;$AR84,$D$48&lt;$AR84),0,Schweine_Werte!$I84))</f>
        <v>0</v>
      </c>
      <c r="BL84" s="667">
        <f>IF(OR($C$60=$AR84,$D$60=$AR84),Schweine_Werte!$I84*0.5,IF(OR($C$60&gt;$AR84,$D$60&lt;$AR84),0,Schweine_Werte!$I84))</f>
        <v>0</v>
      </c>
      <c r="BM84" s="677"/>
      <c r="BN84" s="667"/>
      <c r="BO84" s="667"/>
      <c r="BP84" s="667"/>
      <c r="BQ84" s="667"/>
      <c r="BR84" s="677">
        <f>IF(OR($C$74=$AR84,$D$74=$AR84),Schweine_Werte!$M84*0.5,IF(OR($C$74&gt;$AR84,$D$74&lt;$AR84),0,Schweine_Werte!$M84))</f>
        <v>0</v>
      </c>
      <c r="BS84" s="677">
        <f>IF(OR($C$83=$AR84,$D$83=$AR84),Schweine_Werte!$M84*0.5,IF(OR($C$83&gt;$AR84,$D$83&lt;$AR84),0,Schweine_Werte!$M84))</f>
        <v>0</v>
      </c>
      <c r="BT84" s="679">
        <f>IF(OR($C$92=$AR84,$D$92=$AR84),Schweine_Werte!$M84*0.5,IF(OR($C$92&gt;$AR84,$D$92&lt;$AR84),0,Schweine_Werte!$M84))</f>
        <v>0</v>
      </c>
      <c r="BU84" s="679">
        <f>IF(OR($C$101=$AR84,$D$101=$AR84),Schweine_Werte!$M84*0.5,IF(OR($C$101&gt;$AR84,$D$101&lt;$AR84),0,Schweine_Werte!$M84))</f>
        <v>0</v>
      </c>
      <c r="BV84" s="679">
        <f>IF(OR($C$110=$AR84,$D$110=$AR84),Schweine_Werte!$M84*0.5,IF(OR($C$110&gt;$AR84,$D$110&lt;$AR84),0,Schweine_Werte!$M84))</f>
        <v>0</v>
      </c>
      <c r="BW84" s="679">
        <f>IF(OR(8=$AR84,$E$127=$AR84),Schweine_Werte!$M84*0.5,IF(OR(8&gt;$AR84,$E$127&lt;$AR84),0,Schweine_Werte!$M84))</f>
        <v>1.1500198289942443</v>
      </c>
      <c r="BX84" s="679">
        <f>IF(OR(8=$AR84,$E$145=$AR84),Schweine_Werte!$M84*0.5,IF(OR(8&gt;$AR84,$E$145&lt;$AR84),0,Schweine_Werte!$M84))</f>
        <v>1.1500198289942443</v>
      </c>
      <c r="BY84" s="677">
        <f>IF(OR($C$74=$AR84,$D$74=$AR84),Schweine_Werte!$O84*0.5,IF(OR($C$74&gt;$AR84,$D$74&lt;$AR84),0,Schweine_Werte!$O84))</f>
        <v>0</v>
      </c>
      <c r="BZ84" s="677">
        <f>IF(OR($C$83=$AR84,$D$83=$AR84),Schweine_Werte!$O84*0.5,IF(OR($C$83&gt;$AR84,$D$83&lt;$AR84),0,Schweine_Werte!$O84))</f>
        <v>0</v>
      </c>
      <c r="CA84" s="679">
        <f>IF(OR($C$92=$AR84,$D$92=$AR84),Schweine_Werte!$O84*0.5,IF(OR($C$92&gt;$AR84,$D$92&lt;$AR84),0,Schweine_Werte!$O84))</f>
        <v>0</v>
      </c>
      <c r="CB84" s="679">
        <f>IF(OR($C$101=$AR84,$D$101=$AR84),Schweine_Werte!$O84*0.5,IF(OR($C$101&gt;$AR84,$D$101&lt;$AR84),0,Schweine_Werte!$O84))</f>
        <v>0</v>
      </c>
      <c r="CC84" s="679">
        <f>IF(OR($C$110=$AR84,$D$110=$AR84),Schweine_Werte!$O84*0.5,IF(OR($C$110&gt;$AR84,$D$110&lt;$AR84),0,Schweine_Werte!$O84))</f>
        <v>0</v>
      </c>
    </row>
    <row r="85" spans="1:81" x14ac:dyDescent="0.2">
      <c r="AR85" s="698">
        <v>89</v>
      </c>
      <c r="AS85" s="677">
        <f>IF(OR($C$12=$AR85,$D$12=$AR85),Schweine_Werte!$C85*0.5,IF(OR($C$12&gt;$AR85,$D$12&lt;$AR85),0,Schweine_Werte!$C85))</f>
        <v>0</v>
      </c>
      <c r="AT85" s="667">
        <f>IF(OR($C$24=$AR85,$D$24=$AR85),Schweine_Werte!$C85*0.5,IF(OR($C$24&gt;$AR85,$D$24&lt;$AR85),0,Schweine_Werte!$C85))</f>
        <v>0</v>
      </c>
      <c r="AU85" s="677">
        <f>IF(OR($C$36=$AR85,$D$36=$AR85),Schweine_Werte!$C85*0.5,IF(OR($C$36&gt;$AR85,$D$36&lt;$AR85),0,Schweine_Werte!$C85))</f>
        <v>0</v>
      </c>
      <c r="AV85" s="677">
        <f>IF(OR($C$48=$AR85,$D$48=$AR85),Schweine_Werte!$C85*0.5,IF(OR($C$48&gt;$AR85,$D$48&lt;$AR85),0,Schweine_Werte!$C85))</f>
        <v>0</v>
      </c>
      <c r="AW85" s="677">
        <f>IF(OR($C$60=$AR85,$D$60=$AR85),Schweine_Werte!$C85*0.5,IF(OR($C$60&gt;$AR85,$D$60&lt;$AR85),0,Schweine_Werte!$C85))</f>
        <v>0</v>
      </c>
      <c r="AX85" s="677">
        <f>IF(OR($C$12=$AR85,$D$12=$AR85),Schweine_Werte!$E85*0.5,IF(OR($C$12&gt;$AR85,$D$12&lt;$AR85),0,Schweine_Werte!$E85))</f>
        <v>0</v>
      </c>
      <c r="AY85" s="667">
        <f>IF(OR($C$24=$AR85,$D$24=$AR85),Schweine_Werte!$E85*0.5,IF(OR($C$24&gt;$AR85,$D$24&lt;$AR85),0,Schweine_Werte!$E85))</f>
        <v>0</v>
      </c>
      <c r="AZ85" s="667">
        <f>IF(OR($C$36=$AR85,$D$36=$AR85),Schweine_Werte!$E85*0.5,IF(OR($C$36&gt;$AR85,$D$36&lt;$AR85),0,Schweine_Werte!$E85))</f>
        <v>0</v>
      </c>
      <c r="BA85" s="667">
        <f>IF(OR($C$48=$AR85,$D$48=$AR85),Schweine_Werte!$E85*0.5,IF(OR($C$48&gt;$AR85,$D$48&lt;$AR85),0,Schweine_Werte!$E85))</f>
        <v>0</v>
      </c>
      <c r="BB85" s="667">
        <f>IF(OR($C$60=$AR85,$D$60=$AR85),Schweine_Werte!$E85*0.5,IF(OR($C$60&gt;$AR85,$D$60&lt;$AR85),0,Schweine_Werte!$E85))</f>
        <v>0</v>
      </c>
      <c r="BC85" s="677">
        <f>IF(OR($C$12=$AR85,$D$12=$AR85),Schweine_Werte!$G85*0.5,IF(OR($C$12&gt;$AR85,$D$12&lt;$AR85),0,Schweine_Werte!$G85))</f>
        <v>0</v>
      </c>
      <c r="BD85" s="667">
        <f>IF(OR($C$24=$AR85,$D$24=$AR85),Schweine_Werte!$G85*0.5,IF(OR($C$24&gt;$AR85,$D$24&lt;$AR85),0,Schweine_Werte!$G85))</f>
        <v>0</v>
      </c>
      <c r="BE85" s="667">
        <f>IF(OR($C$36=$AR85,$D$36=$AR85),Schweine_Werte!$G85*0.5,IF(OR($C$36&gt;$AR85,$D$36&lt;$AR85),0,Schweine_Werte!$G85))</f>
        <v>0</v>
      </c>
      <c r="BF85" s="667">
        <f>IF(OR($C$48=$AR85,$D$48=$AR85),Schweine_Werte!$G85*0.5,IF(OR($C$48&gt;$AR85,$D$48&lt;$AR85),0,Schweine_Werte!$G85))</f>
        <v>0</v>
      </c>
      <c r="BG85" s="667">
        <f>IF(OR($C$60=$AR85,$D$60=$AR85),Schweine_Werte!$G85*0.5,IF(OR($C$60&gt;$AR85,$D$60&lt;$AR85),0,Schweine_Werte!$G85))</f>
        <v>0</v>
      </c>
      <c r="BH85" s="677">
        <f>IF(OR($C$12=$AR85,$D$12=$AR85),Schweine_Werte!$I85*0.5,IF(OR($C$12&gt;$AR85,$D$12&lt;$AR85),0,Schweine_Werte!$I85))</f>
        <v>0</v>
      </c>
      <c r="BI85" s="667">
        <f>IF(OR($C$24=$AR85,$D$24=$AR85),Schweine_Werte!$I85*0.5,IF(OR($C$24&gt;$AR85,$D$24&lt;$AR85),0,Schweine_Werte!$I85))</f>
        <v>0</v>
      </c>
      <c r="BJ85" s="667">
        <f>IF(OR($C$36=$AR85,$D$36=$AR85),Schweine_Werte!$I85*0.5,IF(OR($C$36&gt;$AR85,$D$36&lt;$AR85),0,Schweine_Werte!$I85))</f>
        <v>0</v>
      </c>
      <c r="BK85" s="667">
        <f>IF(OR($C$48=$AR85,$D$48=$AR85),Schweine_Werte!$I85*0.5,IF(OR($C$48&gt;$AR85,$D$48&lt;$AR85),0,Schweine_Werte!$I85))</f>
        <v>0</v>
      </c>
      <c r="BL85" s="667">
        <f>IF(OR($C$60=$AR85,$D$60=$AR85),Schweine_Werte!$I85*0.5,IF(OR($C$60&gt;$AR85,$D$60&lt;$AR85),0,Schweine_Werte!$I85))</f>
        <v>0</v>
      </c>
      <c r="BM85" s="677"/>
      <c r="BN85" s="667"/>
      <c r="BO85" s="667"/>
      <c r="BP85" s="667"/>
      <c r="BQ85" s="667"/>
      <c r="BR85" s="677">
        <f>IF(OR($C$74=$AR85,$D$74=$AR85),Schweine_Werte!$M85*0.5,IF(OR($C$74&gt;$AR85,$D$74&lt;$AR85),0,Schweine_Werte!$M85))</f>
        <v>0</v>
      </c>
      <c r="BS85" s="677">
        <f>IF(OR($C$83=$AR85,$D$83=$AR85),Schweine_Werte!$M85*0.5,IF(OR($C$83&gt;$AR85,$D$83&lt;$AR85),0,Schweine_Werte!$M85))</f>
        <v>0</v>
      </c>
      <c r="BT85" s="679">
        <f>IF(OR($C$92=$AR85,$D$92=$AR85),Schweine_Werte!$M85*0.5,IF(OR($C$92&gt;$AR85,$D$92&lt;$AR85),0,Schweine_Werte!$M85))</f>
        <v>0</v>
      </c>
      <c r="BU85" s="679">
        <f>IF(OR($C$101=$AR85,$D$101=$AR85),Schweine_Werte!$M85*0.5,IF(OR($C$101&gt;$AR85,$D$101&lt;$AR85),0,Schweine_Werte!$M85))</f>
        <v>0</v>
      </c>
      <c r="BV85" s="679">
        <f>IF(OR($C$110=$AR85,$D$110=$AR85),Schweine_Werte!$M85*0.5,IF(OR($C$110&gt;$AR85,$D$110&lt;$AR85),0,Schweine_Werte!$M85))</f>
        <v>0</v>
      </c>
      <c r="BW85" s="679">
        <f>IF(OR(8=$AR85,$E$127=$AR85),Schweine_Werte!$M85*0.5,IF(OR(8&gt;$AR85,$E$127&lt;$AR85),0,Schweine_Werte!$M85))</f>
        <v>1.1563381827018655</v>
      </c>
      <c r="BX85" s="679">
        <f>IF(OR(8=$AR85,$E$145=$AR85),Schweine_Werte!$M85*0.5,IF(OR(8&gt;$AR85,$E$145&lt;$AR85),0,Schweine_Werte!$M85))</f>
        <v>1.1563381827018655</v>
      </c>
      <c r="BY85" s="677">
        <f>IF(OR($C$74=$AR85,$D$74=$AR85),Schweine_Werte!$O85*0.5,IF(OR($C$74&gt;$AR85,$D$74&lt;$AR85),0,Schweine_Werte!$O85))</f>
        <v>0</v>
      </c>
      <c r="BZ85" s="677">
        <f>IF(OR($C$83=$AR85,$D$83=$AR85),Schweine_Werte!$O85*0.5,IF(OR($C$83&gt;$AR85,$D$83&lt;$AR85),0,Schweine_Werte!$O85))</f>
        <v>0</v>
      </c>
      <c r="CA85" s="679">
        <f>IF(OR($C$92=$AR85,$D$92=$AR85),Schweine_Werte!$O85*0.5,IF(OR($C$92&gt;$AR85,$D$92&lt;$AR85),0,Schweine_Werte!$O85))</f>
        <v>0</v>
      </c>
      <c r="CB85" s="679">
        <f>IF(OR($C$101=$AR85,$D$101=$AR85),Schweine_Werte!$O85*0.5,IF(OR($C$101&gt;$AR85,$D$101&lt;$AR85),0,Schweine_Werte!$O85))</f>
        <v>0</v>
      </c>
      <c r="CC85" s="679">
        <f>IF(OR($C$110=$AR85,$D$110=$AR85),Schweine_Werte!$O85*0.5,IF(OR($C$110&gt;$AR85,$D$110&lt;$AR85),0,Schweine_Werte!$O85))</f>
        <v>0</v>
      </c>
    </row>
    <row r="86" spans="1:81" x14ac:dyDescent="0.2">
      <c r="Q86" s="1735" t="s">
        <v>446</v>
      </c>
      <c r="R86" s="1735"/>
      <c r="S86" s="1735"/>
      <c r="T86" s="1735" t="s">
        <v>447</v>
      </c>
      <c r="U86" s="1735"/>
      <c r="V86" s="1735"/>
      <c r="W86" s="517" t="s">
        <v>435</v>
      </c>
      <c r="X86" s="517"/>
      <c r="Y86" s="517"/>
      <c r="AR86" s="698">
        <v>90</v>
      </c>
      <c r="AS86" s="677">
        <f>IF(OR($C$12=$AR86,$D$12=$AR86),Schweine_Werte!$C86*0.5,IF(OR($C$12&gt;$AR86,$D$12&lt;$AR86),0,Schweine_Werte!$C86))</f>
        <v>0</v>
      </c>
      <c r="AT86" s="667">
        <f>IF(OR($C$24=$AR86,$D$24=$AR86),Schweine_Werte!$C86*0.5,IF(OR($C$24&gt;$AR86,$D$24&lt;$AR86),0,Schweine_Werte!$C86))</f>
        <v>0</v>
      </c>
      <c r="AU86" s="677">
        <f>IF(OR($C$36=$AR86,$D$36=$AR86),Schweine_Werte!$C86*0.5,IF(OR($C$36&gt;$AR86,$D$36&lt;$AR86),0,Schweine_Werte!$C86))</f>
        <v>0</v>
      </c>
      <c r="AV86" s="677">
        <f>IF(OR($C$48=$AR86,$D$48=$AR86),Schweine_Werte!$C86*0.5,IF(OR($C$48&gt;$AR86,$D$48&lt;$AR86),0,Schweine_Werte!$C86))</f>
        <v>0</v>
      </c>
      <c r="AW86" s="677">
        <f>IF(OR($C$60=$AR86,$D$60=$AR86),Schweine_Werte!$C86*0.5,IF(OR($C$60&gt;$AR86,$D$60&lt;$AR86),0,Schweine_Werte!$C86))</f>
        <v>0</v>
      </c>
      <c r="AX86" s="677">
        <f>IF(OR($C$12=$AR86,$D$12=$AR86),Schweine_Werte!$E86*0.5,IF(OR($C$12&gt;$AR86,$D$12&lt;$AR86),0,Schweine_Werte!$E86))</f>
        <v>0</v>
      </c>
      <c r="AY86" s="667">
        <f>IF(OR($C$24=$AR86,$D$24=$AR86),Schweine_Werte!$E86*0.5,IF(OR($C$24&gt;$AR86,$D$24&lt;$AR86),0,Schweine_Werte!$E86))</f>
        <v>0</v>
      </c>
      <c r="AZ86" s="667">
        <f>IF(OR($C$36=$AR86,$D$36=$AR86),Schweine_Werte!$E86*0.5,IF(OR($C$36&gt;$AR86,$D$36&lt;$AR86),0,Schweine_Werte!$E86))</f>
        <v>0</v>
      </c>
      <c r="BA86" s="667">
        <f>IF(OR($C$48=$AR86,$D$48=$AR86),Schweine_Werte!$E86*0.5,IF(OR($C$48&gt;$AR86,$D$48&lt;$AR86),0,Schweine_Werte!$E86))</f>
        <v>0</v>
      </c>
      <c r="BB86" s="667">
        <f>IF(OR($C$60=$AR86,$D$60=$AR86),Schweine_Werte!$E86*0.5,IF(OR($C$60&gt;$AR86,$D$60&lt;$AR86),0,Schweine_Werte!$E86))</f>
        <v>0</v>
      </c>
      <c r="BC86" s="677">
        <f>IF(OR($C$12=$AR86,$D$12=$AR86),Schweine_Werte!$G86*0.5,IF(OR($C$12&gt;$AR86,$D$12&lt;$AR86),0,Schweine_Werte!$G86))</f>
        <v>0</v>
      </c>
      <c r="BD86" s="667">
        <f>IF(OR($C$24=$AR86,$D$24=$AR86),Schweine_Werte!$G86*0.5,IF(OR($C$24&gt;$AR86,$D$24&lt;$AR86),0,Schweine_Werte!$G86))</f>
        <v>0</v>
      </c>
      <c r="BE86" s="667">
        <f>IF(OR($C$36=$AR86,$D$36=$AR86),Schweine_Werte!$G86*0.5,IF(OR($C$36&gt;$AR86,$D$36&lt;$AR86),0,Schweine_Werte!$G86))</f>
        <v>0</v>
      </c>
      <c r="BF86" s="667">
        <f>IF(OR($C$48=$AR86,$D$48=$AR86),Schweine_Werte!$G86*0.5,IF(OR($C$48&gt;$AR86,$D$48&lt;$AR86),0,Schweine_Werte!$G86))</f>
        <v>0</v>
      </c>
      <c r="BG86" s="667">
        <f>IF(OR($C$60=$AR86,$D$60=$AR86),Schweine_Werte!$G86*0.5,IF(OR($C$60&gt;$AR86,$D$60&lt;$AR86),0,Schweine_Werte!$G86))</f>
        <v>0</v>
      </c>
      <c r="BH86" s="677">
        <f>IF(OR($C$12=$AR86,$D$12=$AR86),Schweine_Werte!$I86*0.5,IF(OR($C$12&gt;$AR86,$D$12&lt;$AR86),0,Schweine_Werte!$I86))</f>
        <v>0</v>
      </c>
      <c r="BI86" s="667">
        <f>IF(OR($C$24=$AR86,$D$24=$AR86),Schweine_Werte!$I86*0.5,IF(OR($C$24&gt;$AR86,$D$24&lt;$AR86),0,Schweine_Werte!$I86))</f>
        <v>0</v>
      </c>
      <c r="BJ86" s="667">
        <f>IF(OR($C$36=$AR86,$D$36=$AR86),Schweine_Werte!$I86*0.5,IF(OR($C$36&gt;$AR86,$D$36&lt;$AR86),0,Schweine_Werte!$I86))</f>
        <v>0</v>
      </c>
      <c r="BK86" s="667">
        <f>IF(OR($C$48=$AR86,$D$48=$AR86),Schweine_Werte!$I86*0.5,IF(OR($C$48&gt;$AR86,$D$48&lt;$AR86),0,Schweine_Werte!$I86))</f>
        <v>0</v>
      </c>
      <c r="BL86" s="667">
        <f>IF(OR($C$60=$AR86,$D$60=$AR86),Schweine_Werte!$I86*0.5,IF(OR($C$60&gt;$AR86,$D$60&lt;$AR86),0,Schweine_Werte!$I86))</f>
        <v>0</v>
      </c>
      <c r="BM86" s="677"/>
      <c r="BN86" s="667"/>
      <c r="BO86" s="667"/>
      <c r="BP86" s="667"/>
      <c r="BQ86" s="667"/>
      <c r="BR86" s="677">
        <f>IF(OR($C$74=$AR86,$D$74=$AR86),Schweine_Werte!$M86*0.5,IF(OR($C$74&gt;$AR86,$D$74&lt;$AR86),0,Schweine_Werte!$M86))</f>
        <v>0</v>
      </c>
      <c r="BS86" s="677">
        <f>IF(OR($C$83=$AR86,$D$83=$AR86),Schweine_Werte!$M86*0.5,IF(OR($C$83&gt;$AR86,$D$83&lt;$AR86),0,Schweine_Werte!$M86))</f>
        <v>0</v>
      </c>
      <c r="BT86" s="679">
        <f>IF(OR($C$92=$AR86,$D$92=$AR86),Schweine_Werte!$M86*0.5,IF(OR($C$92&gt;$AR86,$D$92&lt;$AR86),0,Schweine_Werte!$M86))</f>
        <v>0</v>
      </c>
      <c r="BU86" s="679">
        <f>IF(OR($C$101=$AR86,$D$101=$AR86),Schweine_Werte!$M86*0.5,IF(OR($C$101&gt;$AR86,$D$101&lt;$AR86),0,Schweine_Werte!$M86))</f>
        <v>0</v>
      </c>
      <c r="BV86" s="679">
        <f>IF(OR($C$110=$AR86,$D$110=$AR86),Schweine_Werte!$M86*0.5,IF(OR($C$110&gt;$AR86,$D$110&lt;$AR86),0,Schweine_Werte!$M86))</f>
        <v>0</v>
      </c>
      <c r="BW86" s="679">
        <f>IF(OR(8=$AR86,$E$127=$AR86),Schweine_Werte!$M86*0.5,IF(OR(8&gt;$AR86,$E$127&lt;$AR86),0,Schweine_Werte!$M86))</f>
        <v>1.1631258275786267</v>
      </c>
      <c r="BX86" s="679">
        <f>IF(OR(8=$AR86,$E$145=$AR86),Schweine_Werte!$M86*0.5,IF(OR(8&gt;$AR86,$E$145&lt;$AR86),0,Schweine_Werte!$M86))</f>
        <v>1.1631258275786267</v>
      </c>
      <c r="BY86" s="677">
        <f>IF(OR($C$74=$AR86,$D$74=$AR86),Schweine_Werte!$O86*0.5,IF(OR($C$74&gt;$AR86,$D$74&lt;$AR86),0,Schweine_Werte!$O86))</f>
        <v>0</v>
      </c>
      <c r="BZ86" s="677">
        <f>IF(OR($C$83=$AR86,$D$83=$AR86),Schweine_Werte!$O86*0.5,IF(OR($C$83&gt;$AR86,$D$83&lt;$AR86),0,Schweine_Werte!$O86))</f>
        <v>0</v>
      </c>
      <c r="CA86" s="679">
        <f>IF(OR($C$92=$AR86,$D$92=$AR86),Schweine_Werte!$O86*0.5,IF(OR($C$92&gt;$AR86,$D$92&lt;$AR86),0,Schweine_Werte!$O86))</f>
        <v>0</v>
      </c>
      <c r="CB86" s="679">
        <f>IF(OR($C$101=$AR86,$D$101=$AR86),Schweine_Werte!$O86*0.5,IF(OR($C$101&gt;$AR86,$D$101&lt;$AR86),0,Schweine_Werte!$O86))</f>
        <v>0</v>
      </c>
      <c r="CC86" s="679">
        <f>IF(OR($C$110=$AR86,$D$110=$AR86),Schweine_Werte!$O86*0.5,IF(OR($C$110&gt;$AR86,$D$110&lt;$AR86),0,Schweine_Werte!$O86))</f>
        <v>0</v>
      </c>
    </row>
    <row r="87" spans="1:81" x14ac:dyDescent="0.2">
      <c r="B87" s="520" t="s">
        <v>517</v>
      </c>
      <c r="E87" s="520" t="s">
        <v>470</v>
      </c>
      <c r="F87" s="520" t="s">
        <v>363</v>
      </c>
      <c r="G87" s="520" t="s">
        <v>471</v>
      </c>
      <c r="H87" s="520" t="s">
        <v>472</v>
      </c>
      <c r="I87" s="520" t="s">
        <v>473</v>
      </c>
      <c r="J87" s="520" t="s">
        <v>474</v>
      </c>
      <c r="K87" s="520" t="s">
        <v>475</v>
      </c>
      <c r="L87" s="520" t="s">
        <v>476</v>
      </c>
      <c r="M87" s="520" t="s">
        <v>477</v>
      </c>
      <c r="N87" s="520" t="s">
        <v>478</v>
      </c>
      <c r="O87" s="520" t="s">
        <v>479</v>
      </c>
      <c r="P87" s="520" t="s">
        <v>480</v>
      </c>
      <c r="Q87" s="520" t="s">
        <v>365</v>
      </c>
      <c r="R87" s="520" t="s">
        <v>366</v>
      </c>
      <c r="S87" s="520" t="s">
        <v>367</v>
      </c>
      <c r="T87" s="520" t="s">
        <v>365</v>
      </c>
      <c r="U87" s="520" t="s">
        <v>366</v>
      </c>
      <c r="V87" s="520" t="s">
        <v>367</v>
      </c>
      <c r="W87" s="520" t="s">
        <v>448</v>
      </c>
      <c r="X87" s="520" t="s">
        <v>449</v>
      </c>
      <c r="Y87" s="520" t="s">
        <v>450</v>
      </c>
      <c r="AR87" s="698">
        <v>91</v>
      </c>
      <c r="AS87" s="677">
        <f>IF(OR($C$12=$AR87,$D$12=$AR87),Schweine_Werte!$C87*0.5,IF(OR($C$12&gt;$AR87,$D$12&lt;$AR87),0,Schweine_Werte!$C87))</f>
        <v>0</v>
      </c>
      <c r="AT87" s="667">
        <f>IF(OR($C$24=$AR87,$D$24=$AR87),Schweine_Werte!$C87*0.5,IF(OR($C$24&gt;$AR87,$D$24&lt;$AR87),0,Schweine_Werte!$C87))</f>
        <v>0</v>
      </c>
      <c r="AU87" s="677">
        <f>IF(OR($C$36=$AR87,$D$36=$AR87),Schweine_Werte!$C87*0.5,IF(OR($C$36&gt;$AR87,$D$36&lt;$AR87),0,Schweine_Werte!$C87))</f>
        <v>0</v>
      </c>
      <c r="AV87" s="677">
        <f>IF(OR($C$48=$AR87,$D$48=$AR87),Schweine_Werte!$C87*0.5,IF(OR($C$48&gt;$AR87,$D$48&lt;$AR87),0,Schweine_Werte!$C87))</f>
        <v>0</v>
      </c>
      <c r="AW87" s="677">
        <f>IF(OR($C$60=$AR87,$D$60=$AR87),Schweine_Werte!$C87*0.5,IF(OR($C$60&gt;$AR87,$D$60&lt;$AR87),0,Schweine_Werte!$C87))</f>
        <v>0</v>
      </c>
      <c r="AX87" s="677">
        <f>IF(OR($C$12=$AR87,$D$12=$AR87),Schweine_Werte!$E87*0.5,IF(OR($C$12&gt;$AR87,$D$12&lt;$AR87),0,Schweine_Werte!$E87))</f>
        <v>0</v>
      </c>
      <c r="AY87" s="667">
        <f>IF(OR($C$24=$AR87,$D$24=$AR87),Schweine_Werte!$E87*0.5,IF(OR($C$24&gt;$AR87,$D$24&lt;$AR87),0,Schweine_Werte!$E87))</f>
        <v>0</v>
      </c>
      <c r="AZ87" s="667">
        <f>IF(OR($C$36=$AR87,$D$36=$AR87),Schweine_Werte!$E87*0.5,IF(OR($C$36&gt;$AR87,$D$36&lt;$AR87),0,Schweine_Werte!$E87))</f>
        <v>0</v>
      </c>
      <c r="BA87" s="667">
        <f>IF(OR($C$48=$AR87,$D$48=$AR87),Schweine_Werte!$E87*0.5,IF(OR($C$48&gt;$AR87,$D$48&lt;$AR87),0,Schweine_Werte!$E87))</f>
        <v>0</v>
      </c>
      <c r="BB87" s="667">
        <f>IF(OR($C$60=$AR87,$D$60=$AR87),Schweine_Werte!$E87*0.5,IF(OR($C$60&gt;$AR87,$D$60&lt;$AR87),0,Schweine_Werte!$E87))</f>
        <v>0</v>
      </c>
      <c r="BC87" s="677">
        <f>IF(OR($C$12=$AR87,$D$12=$AR87),Schweine_Werte!$G87*0.5,IF(OR($C$12&gt;$AR87,$D$12&lt;$AR87),0,Schweine_Werte!$G87))</f>
        <v>0</v>
      </c>
      <c r="BD87" s="667">
        <f>IF(OR($C$24=$AR87,$D$24=$AR87),Schweine_Werte!$G87*0.5,IF(OR($C$24&gt;$AR87,$D$24&lt;$AR87),0,Schweine_Werte!$G87))</f>
        <v>0</v>
      </c>
      <c r="BE87" s="667">
        <f>IF(OR($C$36=$AR87,$D$36=$AR87),Schweine_Werte!$G87*0.5,IF(OR($C$36&gt;$AR87,$D$36&lt;$AR87),0,Schweine_Werte!$G87))</f>
        <v>0</v>
      </c>
      <c r="BF87" s="667">
        <f>IF(OR($C$48=$AR87,$D$48=$AR87),Schweine_Werte!$G87*0.5,IF(OR($C$48&gt;$AR87,$D$48&lt;$AR87),0,Schweine_Werte!$G87))</f>
        <v>0</v>
      </c>
      <c r="BG87" s="667">
        <f>IF(OR($C$60=$AR87,$D$60=$AR87),Schweine_Werte!$G87*0.5,IF(OR($C$60&gt;$AR87,$D$60&lt;$AR87),0,Schweine_Werte!$G87))</f>
        <v>0</v>
      </c>
      <c r="BH87" s="677">
        <f>IF(OR($C$12=$AR87,$D$12=$AR87),Schweine_Werte!$I87*0.5,IF(OR($C$12&gt;$AR87,$D$12&lt;$AR87),0,Schweine_Werte!$I87))</f>
        <v>0</v>
      </c>
      <c r="BI87" s="667">
        <f>IF(OR($C$24=$AR87,$D$24=$AR87),Schweine_Werte!$I87*0.5,IF(OR($C$24&gt;$AR87,$D$24&lt;$AR87),0,Schweine_Werte!$I87))</f>
        <v>0</v>
      </c>
      <c r="BJ87" s="667">
        <f>IF(OR($C$36=$AR87,$D$36=$AR87),Schweine_Werte!$I87*0.5,IF(OR($C$36&gt;$AR87,$D$36&lt;$AR87),0,Schweine_Werte!$I87))</f>
        <v>0</v>
      </c>
      <c r="BK87" s="667">
        <f>IF(OR($C$48=$AR87,$D$48=$AR87),Schweine_Werte!$I87*0.5,IF(OR($C$48&gt;$AR87,$D$48&lt;$AR87),0,Schweine_Werte!$I87))</f>
        <v>0</v>
      </c>
      <c r="BL87" s="667">
        <f>IF(OR($C$60=$AR87,$D$60=$AR87),Schweine_Werte!$I87*0.5,IF(OR($C$60&gt;$AR87,$D$60&lt;$AR87),0,Schweine_Werte!$I87))</f>
        <v>0</v>
      </c>
      <c r="BM87" s="677"/>
      <c r="BN87" s="667"/>
      <c r="BO87" s="667"/>
      <c r="BP87" s="667"/>
      <c r="BQ87" s="667"/>
      <c r="BR87" s="677">
        <f>IF(OR($C$74=$AR87,$D$74=$AR87),Schweine_Werte!$M87*0.5,IF(OR($C$74&gt;$AR87,$D$74&lt;$AR87),0,Schweine_Werte!$M87))</f>
        <v>0</v>
      </c>
      <c r="BS87" s="677">
        <f>IF(OR($C$83=$AR87,$D$83=$AR87),Schweine_Werte!$M87*0.5,IF(OR($C$83&gt;$AR87,$D$83&lt;$AR87),0,Schweine_Werte!$M87))</f>
        <v>0</v>
      </c>
      <c r="BT87" s="679">
        <f>IF(OR($C$92=$AR87,$D$92=$AR87),Schweine_Werte!$M87*0.5,IF(OR($C$92&gt;$AR87,$D$92&lt;$AR87),0,Schweine_Werte!$M87))</f>
        <v>0</v>
      </c>
      <c r="BU87" s="679">
        <f>IF(OR($C$101=$AR87,$D$101=$AR87),Schweine_Werte!$M87*0.5,IF(OR($C$101&gt;$AR87,$D$101&lt;$AR87),0,Schweine_Werte!$M87))</f>
        <v>0</v>
      </c>
      <c r="BV87" s="679">
        <f>IF(OR($C$110=$AR87,$D$110=$AR87),Schweine_Werte!$M87*0.5,IF(OR($C$110&gt;$AR87,$D$110&lt;$AR87),0,Schweine_Werte!$M87))</f>
        <v>0</v>
      </c>
      <c r="BW87" s="679">
        <f>IF(OR(8=$AR87,$E$127=$AR87),Schweine_Werte!$M87*0.5,IF(OR(8&gt;$AR87,$E$127&lt;$AR87),0,Schweine_Werte!$M87))</f>
        <v>1.1703978441976977</v>
      </c>
      <c r="BX87" s="679">
        <f>IF(OR(8=$AR87,$E$145=$AR87),Schweine_Werte!$M87*0.5,IF(OR(8&gt;$AR87,$E$145&lt;$AR87),0,Schweine_Werte!$M87))</f>
        <v>1.1703978441976977</v>
      </c>
      <c r="BY87" s="677">
        <f>IF(OR($C$74=$AR87,$D$74=$AR87),Schweine_Werte!$O87*0.5,IF(OR($C$74&gt;$AR87,$D$74&lt;$AR87),0,Schweine_Werte!$O87))</f>
        <v>0</v>
      </c>
      <c r="BZ87" s="677">
        <f>IF(OR($C$83=$AR87,$D$83=$AR87),Schweine_Werte!$O87*0.5,IF(OR($C$83&gt;$AR87,$D$83&lt;$AR87),0,Schweine_Werte!$O87))</f>
        <v>0</v>
      </c>
      <c r="CA87" s="679">
        <f>IF(OR($C$92=$AR87,$D$92=$AR87),Schweine_Werte!$O87*0.5,IF(OR($C$92&gt;$AR87,$D$92&lt;$AR87),0,Schweine_Werte!$O87))</f>
        <v>0</v>
      </c>
      <c r="CB87" s="679">
        <f>IF(OR($C$101=$AR87,$D$101=$AR87),Schweine_Werte!$O87*0.5,IF(OR($C$101&gt;$AR87,$D$101&lt;$AR87),0,Schweine_Werte!$O87))</f>
        <v>0</v>
      </c>
      <c r="CC87" s="679">
        <f>IF(OR($C$110=$AR87,$D$110=$AR87),Schweine_Werte!$O87*0.5,IF(OR($C$110&gt;$AR87,$D$110&lt;$AR87),0,Schweine_Werte!$O87))</f>
        <v>0</v>
      </c>
    </row>
    <row r="88" spans="1:81" x14ac:dyDescent="0.2">
      <c r="B88" s="520">
        <v>450</v>
      </c>
      <c r="D88" s="667"/>
      <c r="E88" s="520" t="e">
        <f>($D92-$C92)*1000/SUM($BT$4:$BT$31)</f>
        <v>#VALUE!</v>
      </c>
      <c r="F88" s="667" t="e">
        <f>SUMPRODUCT($BT$4:$BT$31,Schweine_Werte!$V$4:$V$31)/SUM($BT$4:$BT$31)</f>
        <v>#DIV/0!</v>
      </c>
      <c r="G88" s="667" t="e">
        <f>IF($B92=$A$8,SUMPRODUCT($BT$4:$BT$31,Schweine_Werte!HE$4:HE$31)/SUM($BT$4:$BT$31),IF($B92=$A$7,SUMPRODUCT($BT$4:$BT$31,Schweine_Werte!GQ$4:GQ$31)/SUM($BT$4:$BT$31),IF($B92=$A$6,SUMPRODUCT($BT$4:$BT$31,Schweine_Werte!GC$4:GC$31)/SUM($BT$4:$BT$31),SUMPRODUCT($BT$4:$BT$31,Schweine_Werte!FO$4:FO$31)/SUM($BT$4:$BT$31))))</f>
        <v>#DIV/0!</v>
      </c>
      <c r="H88" s="667" t="e">
        <f>IF($B92=$A$8,SUMPRODUCT($BT$4:$BT$31,Schweine_Werte!HF$4:HF$31)/SUM($BT$4:$BT$31),IF($B92=$A$7,SUMPRODUCT($BT$4:$BT$31,Schweine_Werte!GR$4:GR$31)/SUM($BT$4:$BT$31),IF($B92=$A$6,SUMPRODUCT($BT$4:$BT$31,Schweine_Werte!GD$4:GD$31)/SUM($BT$4:$BT$31),SUMPRODUCT($BT$4:$BT$31,Schweine_Werte!FP$4:FP$31)/SUM($BT$4:$BT$31))))</f>
        <v>#DIV/0!</v>
      </c>
      <c r="I88" s="667" t="e">
        <f>IF($B92=$A$8,SUMPRODUCT($BT$4:$BT$31,Schweine_Werte!HG$4:HG$31)/SUM($BT$4:$BT$31),IF($B92=$A$7,SUMPRODUCT($BT$4:$BT$31,Schweine_Werte!GS$4:GS$31)/SUM($BT$4:$BT$31),IF($B92=$A$6,SUMPRODUCT($BT$4:$BT$31,Schweine_Werte!GE$4:GE$31)/SUM($BT$4:$BT$31),SUMPRODUCT($BT$4:$BT$31,Schweine_Werte!FQ$4:FQ$31)/SUM($BT$4:$BT$31))))</f>
        <v>#DIV/0!</v>
      </c>
      <c r="J88" s="667" t="e">
        <f>SUMPRODUCT($BT$4:$BT$31,Schweine_Werte!$AD$4:$AD$31)/SUM($BT$4:$BT$31)</f>
        <v>#DIV/0!</v>
      </c>
      <c r="K88" s="667" t="e">
        <f>SUMPRODUCT($BT$4:$BT$31,Schweine_Werte!$AL$4:$AL$31)/SUM($BT$4:$BT$31)</f>
        <v>#DIV/0!</v>
      </c>
      <c r="L88" s="667" t="e">
        <f>T88*$F88*365/1000+$J88-$K88</f>
        <v>#DIV/0!</v>
      </c>
      <c r="M88" s="667" t="e">
        <f>U88*$F88*365/1000+$J88-$K88/2</f>
        <v>#DIV/0!</v>
      </c>
      <c r="N88" s="667" t="e">
        <f>V88*$F88*365/1000+$J88</f>
        <v>#DIV/0!</v>
      </c>
      <c r="O88" s="667">
        <f>IF($C92&lt;28,SUM($BT$4:$BT$23)+IF($D92&gt;28,$BT$24*0.5,$BT$24),0)</f>
        <v>0</v>
      </c>
      <c r="P88" s="667">
        <f>IF($D92&gt;28,SUM($BT$25:$BT$31)+IF($C92&lt;28,$BT$24*0.5,$BT$24),0)</f>
        <v>0</v>
      </c>
      <c r="Q88" s="667" t="e">
        <f t="shared" ref="Q88:S89" si="46">+T88*$F88</f>
        <v>#DIV/0!</v>
      </c>
      <c r="R88" s="667" t="e">
        <f t="shared" si="46"/>
        <v>#DIV/0!</v>
      </c>
      <c r="S88" s="667" t="e">
        <f t="shared" si="46"/>
        <v>#DIV/0!</v>
      </c>
      <c r="T88" s="667" t="e">
        <f>+($O88*Schweine_Werte!$HT$15+$P88*Schweine_Werte!$HU$15)/SUM($O88:$P88)</f>
        <v>#DIV/0!</v>
      </c>
      <c r="U88" s="667" t="e">
        <f>+($O88*Schweine_Werte!$HV$15+$P88*Schweine_Werte!$HW$15)/SUM($O88:$P88)</f>
        <v>#DIV/0!</v>
      </c>
      <c r="V88" s="667" t="e">
        <f>+($O88*Schweine_Werte!$HX$15+$P88*Schweine_Werte!$HY$15)/SUM($O88:$P88)</f>
        <v>#DIV/0!</v>
      </c>
      <c r="W88" s="678" t="e">
        <f>($J88*0.055+T88*0.365*0.86*$F88-$K88*0.018)/L88*100</f>
        <v>#DIV/0!</v>
      </c>
      <c r="X88" s="678" t="e">
        <f>($J88*0.055+U88*0.365*0.86*$F88-$K88*0.018/2)/M88*100</f>
        <v>#DIV/0!</v>
      </c>
      <c r="Y88" s="667" t="e">
        <f>($J88*0.055+V88*0.365*0.86*$F88)/N88*100</f>
        <v>#DIV/0!</v>
      </c>
      <c r="Z88" s="667" t="e">
        <f>IF($B92=$A$8,SUMPRODUCT($BT$4:$BT$31,Schweine_Werte!$HH$4:$HH$31,Schweine_Werte!$HI$4:$HI$31)/SUMPRODUCT($BT$4:$BT$31,Schweine_Werte!$HH$4:$HH$31),IF($B92=$A$7,SUMPRODUCT($BT$4:$BT$31,Schweine_Werte!$GT$4:$GT$31,Schweine_Werte!$GU$4:$GU$31)/SUMPRODUCT($BT$4:$BT$31,Schweine_Werte!$GT$4:$GT$31),IF($B92=$A$6,SUMPRODUCT($BT$4:$BT$31,Schweine_Werte!$GF$4:$GF$31,Schweine_Werte!$GG$4:$GG$31)/SUMPRODUCT($BT$4:$BT$31,Schweine_Werte!$GF$4:$GF$31),SUMPRODUCT($BT$4:$BT$31,Schweine_Werte!$FR$4:$FR$31,Schweine_Werte!$FS$4:$FS$31)/SUMPRODUCT($BT$4:$BT$31,Schweine_Werte!$FR$4:$FR$31))))</f>
        <v>#DIV/0!</v>
      </c>
      <c r="AA88" s="667"/>
      <c r="AB88" s="667">
        <f>IF($B92=$A$8,SUMIF(Schweine_Werte!$AO$4:$AO$31,$C92,Schweine_Werte!$HI$4:$HI$31),IF($B92=$A$7,SUMIF(Schweine_Werte!$AO$4:$AO$31,$C92,Schweine_Werte!$GU$4:$GU$31),IF($B92=$A$6,SUMIF(Schweine_Werte!$AO$4:$AO$31,$C92,Schweine_Werte!$GG$4:$GG$31),SUMIF(Schweine_Werte!$AO$4:$AO$31,$C92,Schweine_Werte!$FS$4:$FS$31))))</f>
        <v>0</v>
      </c>
      <c r="AC88" s="667"/>
      <c r="AD88" s="667">
        <f>IF($B92=$A$8,SUMIF(Schweine_Werte!$AO$4:$AO$31,$D92,Schweine_Werte!$HI$4:$HI$31),IF($B92=$A$7,SUMIF(Schweine_Werte!$AO$4:$AO$31,$D92,Schweine_Werte!$GU$4:$GU$31),IF($B92=$A$6,SUMIF(Schweine_Werte!$AO$4:$AO$31,$D92,Schweine_Werte!$GG$4:$GG$31),SUMIF(Schweine_Werte!$AO$4:$AO$31,$D92,Schweine_Werte!$FS$4:$FS$31))))</f>
        <v>0</v>
      </c>
      <c r="AE88" s="667"/>
      <c r="AF88" s="667"/>
      <c r="AG88" s="667" t="e">
        <f>IF($B92=$A$8,SUMPRODUCT($BT$4:$BT$31,Schweine_Werte!$HH$4:$HH$31)/SUM($BT$4:$BT$31),IF($B92=$A$7,SUMPRODUCT($BT$4:$BT$31,Schweine_Werte!$GT$4:$GT$31)/SUM($BT$4:$BT$31),IF($B92=$A$6,SUMPRODUCT($BT$4:$BT$31,Schweine_Werte!$GF$4:$GF$31)/SUM($BT$4:$BT$31),SUMPRODUCT($BT$4:$BT$31,Schweine_Werte!$FR$4:$FR$31)/SUM($BT$4:$BT$31))))</f>
        <v>#DIV/0!</v>
      </c>
      <c r="AH88" s="667"/>
      <c r="AI88" s="667"/>
      <c r="AJ88" s="667" t="e">
        <f>IF($B92=$A$8,SUMPRODUCT($BT$4:$BT$31,Schweine_Werte!$HH$4:$HH$31,Schweine_Werte!$HJ$4:$HJ$31)/SUMPRODUCT($BT$4:$BT$31,Schweine_Werte!$HH$4:$HH$31),IF($B92=$A$7,SUMPRODUCT($BT$4:$BT$31,Schweine_Werte!$GT$4:$GT$31,Schweine_Werte!$GV$4:$GV$31)/SUMPRODUCT($BT$4:$BT$31,Schweine_Werte!$GT$4:$GT$31),IF($B92=$A$6,SUMPRODUCT($BT$4:$BT$31,Schweine_Werte!$GF$4:$GF$31,Schweine_Werte!$GH$4:$GH$31)/SUMPRODUCT($BT$4:$BT$31,Schweine_Werte!$GF$4:$GF$31),SUMPRODUCT($BT$4:$BT$31,Schweine_Werte!$FR$4:$FR$31,Schweine_Werte!$FT$4:$FT$31)/SUMPRODUCT($BT$4:$BT$31,Schweine_Werte!$FR$4:$FR$31))))</f>
        <v>#DIV/0!</v>
      </c>
      <c r="AK88" s="667"/>
      <c r="AL88" s="667">
        <f>IF($B92=$A$8,SUMIF(Schweine_Werte!$AO$4:$AO$31,$C92,Schweine_Werte!$HJ$4:$HJ$31),IF($B92=$A$7,SUMIF(Schweine_Werte!$AO$4:$AO$31,$C92,Schweine_Werte!$GV$4:$GV$31),IF($B92=$A$6,SUMIF(Schweine_Werte!$AO$4:$AO$31,$C92,Schweine_Werte!$GH$4:$GH$31),SUMIF(Schweine_Werte!$AO$4:$AO$31,$C92,Schweine_Werte!$FT$4:$FT$31))))</f>
        <v>0</v>
      </c>
      <c r="AM88" s="667"/>
      <c r="AN88" s="667">
        <f>IF($B92=$A$8,SUMIF(Schweine_Werte!$AO$4:$AO$31,$D92,Schweine_Werte!$HJ$4:$HJ$31),IF($B92=$A$7,SUMIF(Schweine_Werte!$AO$4:$AO$31,$D92,Schweine_Werte!$GV$4:$GV$31),IF($B92=$A$6,SUMIF(Schweine_Werte!$AO$4:$AO$31,$D92,Schweine_Werte!$GH$4:$GH$31),SUMIF(Schweine_Werte!$AO$4:$AO$31,$D92,Schweine_Werte!$FT$4:$FT$31))))</f>
        <v>0</v>
      </c>
      <c r="AO88" s="667"/>
      <c r="AR88" s="698">
        <v>92</v>
      </c>
      <c r="AS88" s="677">
        <f>IF(OR($C$12=$AR88,$D$12=$AR88),Schweine_Werte!$C88*0.5,IF(OR($C$12&gt;$AR88,$D$12&lt;$AR88),0,Schweine_Werte!$C88))</f>
        <v>0</v>
      </c>
      <c r="AT88" s="667">
        <f>IF(OR($C$24=$AR88,$D$24=$AR88),Schweine_Werte!$C88*0.5,IF(OR($C$24&gt;$AR88,$D$24&lt;$AR88),0,Schweine_Werte!$C88))</f>
        <v>0</v>
      </c>
      <c r="AU88" s="677">
        <f>IF(OR($C$36=$AR88,$D$36=$AR88),Schweine_Werte!$C88*0.5,IF(OR($C$36&gt;$AR88,$D$36&lt;$AR88),0,Schweine_Werte!$C88))</f>
        <v>0</v>
      </c>
      <c r="AV88" s="677">
        <f>IF(OR($C$48=$AR88,$D$48=$AR88),Schweine_Werte!$C88*0.5,IF(OR($C$48&gt;$AR88,$D$48&lt;$AR88),0,Schweine_Werte!$C88))</f>
        <v>0</v>
      </c>
      <c r="AW88" s="677">
        <f>IF(OR($C$60=$AR88,$D$60=$AR88),Schweine_Werte!$C88*0.5,IF(OR($C$60&gt;$AR88,$D$60&lt;$AR88),0,Schweine_Werte!$C88))</f>
        <v>0</v>
      </c>
      <c r="AX88" s="677">
        <f>IF(OR($C$12=$AR88,$D$12=$AR88),Schweine_Werte!$E88*0.5,IF(OR($C$12&gt;$AR88,$D$12&lt;$AR88),0,Schweine_Werte!$E88))</f>
        <v>0</v>
      </c>
      <c r="AY88" s="667">
        <f>IF(OR($C$24=$AR88,$D$24=$AR88),Schweine_Werte!$E88*0.5,IF(OR($C$24&gt;$AR88,$D$24&lt;$AR88),0,Schweine_Werte!$E88))</f>
        <v>0</v>
      </c>
      <c r="AZ88" s="667">
        <f>IF(OR($C$36=$AR88,$D$36=$AR88),Schweine_Werte!$E88*0.5,IF(OR($C$36&gt;$AR88,$D$36&lt;$AR88),0,Schweine_Werte!$E88))</f>
        <v>0</v>
      </c>
      <c r="BA88" s="667">
        <f>IF(OR($C$48=$AR88,$D$48=$AR88),Schweine_Werte!$E88*0.5,IF(OR($C$48&gt;$AR88,$D$48&lt;$AR88),0,Schweine_Werte!$E88))</f>
        <v>0</v>
      </c>
      <c r="BB88" s="667">
        <f>IF(OR($C$60=$AR88,$D$60=$AR88),Schweine_Werte!$E88*0.5,IF(OR($C$60&gt;$AR88,$D$60&lt;$AR88),0,Schweine_Werte!$E88))</f>
        <v>0</v>
      </c>
      <c r="BC88" s="677">
        <f>IF(OR($C$12=$AR88,$D$12=$AR88),Schweine_Werte!$G88*0.5,IF(OR($C$12&gt;$AR88,$D$12&lt;$AR88),0,Schweine_Werte!$G88))</f>
        <v>0</v>
      </c>
      <c r="BD88" s="667">
        <f>IF(OR($C$24=$AR88,$D$24=$AR88),Schweine_Werte!$G88*0.5,IF(OR($C$24&gt;$AR88,$D$24&lt;$AR88),0,Schweine_Werte!$G88))</f>
        <v>0</v>
      </c>
      <c r="BE88" s="667">
        <f>IF(OR($C$36=$AR88,$D$36=$AR88),Schweine_Werte!$G88*0.5,IF(OR($C$36&gt;$AR88,$D$36&lt;$AR88),0,Schweine_Werte!$G88))</f>
        <v>0</v>
      </c>
      <c r="BF88" s="667">
        <f>IF(OR($C$48=$AR88,$D$48=$AR88),Schweine_Werte!$G88*0.5,IF(OR($C$48&gt;$AR88,$D$48&lt;$AR88),0,Schweine_Werte!$G88))</f>
        <v>0</v>
      </c>
      <c r="BG88" s="667">
        <f>IF(OR($C$60=$AR88,$D$60=$AR88),Schweine_Werte!$G88*0.5,IF(OR($C$60&gt;$AR88,$D$60&lt;$AR88),0,Schweine_Werte!$G88))</f>
        <v>0</v>
      </c>
      <c r="BH88" s="677">
        <f>IF(OR($C$12=$AR88,$D$12=$AR88),Schweine_Werte!$I88*0.5,IF(OR($C$12&gt;$AR88,$D$12&lt;$AR88),0,Schweine_Werte!$I88))</f>
        <v>0</v>
      </c>
      <c r="BI88" s="667">
        <f>IF(OR($C$24=$AR88,$D$24=$AR88),Schweine_Werte!$I88*0.5,IF(OR($C$24&gt;$AR88,$D$24&lt;$AR88),0,Schweine_Werte!$I88))</f>
        <v>0</v>
      </c>
      <c r="BJ88" s="667">
        <f>IF(OR($C$36=$AR88,$D$36=$AR88),Schweine_Werte!$I88*0.5,IF(OR($C$36&gt;$AR88,$D$36&lt;$AR88),0,Schweine_Werte!$I88))</f>
        <v>0</v>
      </c>
      <c r="BK88" s="667">
        <f>IF(OR($C$48=$AR88,$D$48=$AR88),Schweine_Werte!$I88*0.5,IF(OR($C$48&gt;$AR88,$D$48&lt;$AR88),0,Schweine_Werte!$I88))</f>
        <v>0</v>
      </c>
      <c r="BL88" s="667">
        <f>IF(OR($C$60=$AR88,$D$60=$AR88),Schweine_Werte!$I88*0.5,IF(OR($C$60&gt;$AR88,$D$60&lt;$AR88),0,Schweine_Werte!$I88))</f>
        <v>0</v>
      </c>
      <c r="BM88" s="677"/>
      <c r="BN88" s="667"/>
      <c r="BO88" s="667"/>
      <c r="BP88" s="667"/>
      <c r="BQ88" s="667"/>
      <c r="BR88" s="677">
        <f>IF(OR($C$74=$AR88,$D$74=$AR88),Schweine_Werte!$M88*0.5,IF(OR($C$74&gt;$AR88,$D$74&lt;$AR88),0,Schweine_Werte!$M88))</f>
        <v>0</v>
      </c>
      <c r="BS88" s="677">
        <f>IF(OR($C$83=$AR88,$D$83=$AR88),Schweine_Werte!$M88*0.5,IF(OR($C$83&gt;$AR88,$D$83&lt;$AR88),0,Schweine_Werte!$M88))</f>
        <v>0</v>
      </c>
      <c r="BT88" s="679">
        <f>IF(OR($C$92=$AR88,$D$92=$AR88),Schweine_Werte!$M88*0.5,IF(OR($C$92&gt;$AR88,$D$92&lt;$AR88),0,Schweine_Werte!$M88))</f>
        <v>0</v>
      </c>
      <c r="BU88" s="679">
        <f>IF(OR($C$101=$AR88,$D$101=$AR88),Schweine_Werte!$M88*0.5,IF(OR($C$101&gt;$AR88,$D$101&lt;$AR88),0,Schweine_Werte!$M88))</f>
        <v>0</v>
      </c>
      <c r="BV88" s="679">
        <f>IF(OR($C$110=$AR88,$D$110=$AR88),Schweine_Werte!$M88*0.5,IF(OR($C$110&gt;$AR88,$D$110&lt;$AR88),0,Schweine_Werte!$M88))</f>
        <v>0</v>
      </c>
      <c r="BW88" s="679">
        <f>IF(OR(8=$AR88,$E$127=$AR88),Schweine_Werte!$M88*0.5,IF(OR(8&gt;$AR88,$E$127&lt;$AR88),0,Schweine_Werte!$M88))</f>
        <v>1.1781706701533199</v>
      </c>
      <c r="BX88" s="679">
        <f>IF(OR(8=$AR88,$E$145=$AR88),Schweine_Werte!$M88*0.5,IF(OR(8&gt;$AR88,$E$145&lt;$AR88),0,Schweine_Werte!$M88))</f>
        <v>1.1781706701533199</v>
      </c>
      <c r="BY88" s="677">
        <f>IF(OR($C$74=$AR88,$D$74=$AR88),Schweine_Werte!$O88*0.5,IF(OR($C$74&gt;$AR88,$D$74&lt;$AR88),0,Schweine_Werte!$O88))</f>
        <v>0</v>
      </c>
      <c r="BZ88" s="677">
        <f>IF(OR($C$83=$AR88,$D$83=$AR88),Schweine_Werte!$O88*0.5,IF(OR($C$83&gt;$AR88,$D$83&lt;$AR88),0,Schweine_Werte!$O88))</f>
        <v>0</v>
      </c>
      <c r="CA88" s="679">
        <f>IF(OR($C$92=$AR88,$D$92=$AR88),Schweine_Werte!$O88*0.5,IF(OR($C$92&gt;$AR88,$D$92&lt;$AR88),0,Schweine_Werte!$O88))</f>
        <v>0</v>
      </c>
      <c r="CB88" s="679">
        <f>IF(OR($C$101=$AR88,$D$101=$AR88),Schweine_Werte!$O88*0.5,IF(OR($C$101&gt;$AR88,$D$101&lt;$AR88),0,Schweine_Werte!$O88))</f>
        <v>0</v>
      </c>
      <c r="CC88" s="679">
        <f>IF(OR($C$110=$AR88,$D$110=$AR88),Schweine_Werte!$O88*0.5,IF(OR($C$110&gt;$AR88,$D$110&lt;$AR88),0,Schweine_Werte!$O88))</f>
        <v>0</v>
      </c>
    </row>
    <row r="89" spans="1:81" x14ac:dyDescent="0.2">
      <c r="B89" s="520">
        <v>500</v>
      </c>
      <c r="D89" s="667"/>
      <c r="E89" s="520" t="e">
        <f>($D92-$C92)*1000/SUM($CA$4:$CA$31)</f>
        <v>#VALUE!</v>
      </c>
      <c r="F89" s="667" t="e">
        <f>SUMPRODUCT($CA$4:$CA$31,Schweine_Werte!$W$4:$W$31)/SUM($CA$4:$CA$31)</f>
        <v>#DIV/0!</v>
      </c>
      <c r="G89" s="667" t="e">
        <f>IF($B92=$A$8,SUMPRODUCT($CA$4:$CA$31,Schweine_Werte!HK$4:HK$31)/SUM($CA$4:$CA$31),IF($B92=$A$7,SUMPRODUCT($CA$4:$CA$31,Schweine_Werte!GW$4:GW$31)/SUM($CA$4:$CA$31),IF($B92=$A$6,SUMPRODUCT($CA$4:$CA$31,Schweine_Werte!GI$4:GI$31)/SUM($CA$4:$CA$31),SUMPRODUCT($CA$4:$CA$31,Schweine_Werte!FU$4:FU$31)/SUM($CA$4:$CA$31))))</f>
        <v>#DIV/0!</v>
      </c>
      <c r="H89" s="667" t="e">
        <f>IF($B92=$A$8,SUMPRODUCT($CA$4:$CA$31,Schweine_Werte!HL$4:HL$31)/SUM($CA$4:$CA$31),IF($B92=$A$7,SUMPRODUCT($CA$4:$CA$31,Schweine_Werte!GX$4:GX$31)/SUM($CA$4:$CA$31),IF($B92=$A$6,SUMPRODUCT($CA$4:$CA$31,Schweine_Werte!GJ$4:GJ$31)/SUM($CA$4:$CA$31),SUMPRODUCT($CA$4:$CA$31,Schweine_Werte!FV$4:FV$31)/SUM($CA$4:$CA$31))))</f>
        <v>#DIV/0!</v>
      </c>
      <c r="I89" s="667" t="e">
        <f>IF($B92=$A$8,SUMPRODUCT($CA$4:$CA$31,Schweine_Werte!HM$4:HM$31)/SUM($CA$4:$CA$31),IF($B92=$A$7,SUMPRODUCT($CA$4:$CA$31,Schweine_Werte!GY$4:GY$31)/SUM($CA$4:$CA$31),IF($B92=$A$6,SUMPRODUCT($CA$4:$CA$31,Schweine_Werte!GK$4:GK$31)/SUM($CA$4:$CA$31),SUMPRODUCT($CA$4:$CA$31,Schweine_Werte!FW$4:FW$31)/SUM($CA$4:$CA$31))))</f>
        <v>#DIV/0!</v>
      </c>
      <c r="J89" s="667" t="e">
        <f>SUMPRODUCT($CA$4:$CA$31,Schweine_Werte!$AE$4:$AE$31)/SUM($CA$4:$CA$31)</f>
        <v>#DIV/0!</v>
      </c>
      <c r="K89" s="667" t="e">
        <f>SUMPRODUCT($CA$4:$CA$31,Schweine_Werte!$AM$4:$AM$31)/SUM($CA$4:$CA$31)</f>
        <v>#DIV/0!</v>
      </c>
      <c r="L89" s="667" t="e">
        <f>T89*$F89*365/1000+$J89-$K89</f>
        <v>#DIV/0!</v>
      </c>
      <c r="M89" s="667" t="e">
        <f>U89*$F89*365/1000+$J89-$K89/2</f>
        <v>#DIV/0!</v>
      </c>
      <c r="N89" s="667" t="e">
        <f>V89*$F89*365/1000+$J89</f>
        <v>#DIV/0!</v>
      </c>
      <c r="O89" s="667">
        <f>IF($C92&lt;28,SUM($CA$4:$CA$23)+IF($D92&gt;28,$CA$24*0.5,$CA$24),0)</f>
        <v>0</v>
      </c>
      <c r="P89" s="667">
        <f>IF($D92&gt;28,SUM($CA$25:$CA$31)+IF($C92&lt;28,$CA$24*0.5,$CA$24),0)</f>
        <v>0</v>
      </c>
      <c r="Q89" s="667" t="e">
        <f t="shared" si="46"/>
        <v>#DIV/0!</v>
      </c>
      <c r="R89" s="667" t="e">
        <f t="shared" si="46"/>
        <v>#DIV/0!</v>
      </c>
      <c r="S89" s="667" t="e">
        <f t="shared" si="46"/>
        <v>#DIV/0!</v>
      </c>
      <c r="T89" s="667" t="e">
        <f>+($O89*Schweine_Werte!$HT$16+$P89*Schweine_Werte!$HU$16)/SUM($O89:$P89)</f>
        <v>#DIV/0!</v>
      </c>
      <c r="U89" s="667" t="e">
        <f>+($O89*Schweine_Werte!$HV$16+$P89*Schweine_Werte!$HW$16)/SUM($O89:$P89)</f>
        <v>#DIV/0!</v>
      </c>
      <c r="V89" s="667" t="e">
        <f>+($O89*Schweine_Werte!$HX$16+$P89*Schweine_Werte!$HY$16)/SUM($O89:$P89)</f>
        <v>#DIV/0!</v>
      </c>
      <c r="W89" s="667" t="e">
        <f>($J89*0.055+T89*0.365*0.86*$F89-$K89*0.018)/L89*100</f>
        <v>#DIV/0!</v>
      </c>
      <c r="X89" s="667" t="e">
        <f>($J89*0.055+U89*0.365*0.86*$F89-$K89*0.018/2)/M89*100</f>
        <v>#DIV/0!</v>
      </c>
      <c r="Y89" s="667" t="e">
        <f>($J89*0.055+V89*0.365*0.86*$F89)/N89*100</f>
        <v>#DIV/0!</v>
      </c>
      <c r="Z89" s="667" t="e">
        <f>IF($B92=$A$8,SUMPRODUCT($CA$4:$CA$31,Schweine_Werte!$HN$4:$HN$31,Schweine_Werte!$HO$4:$HO$31)/SUMPRODUCT($CA$4:$CA$31,Schweine_Werte!$HN$4:$HN$31),IF($B92=$A$7,SUMPRODUCT($CA$4:$CA$31,Schweine_Werte!$GZ$4:$GZ$31,Schweine_Werte!$HA$4:$HA$31)/SUMPRODUCT($CA$4:$CA$31,Schweine_Werte!$GZ$4:$GZ$31),IF($B92=$A$6,SUMPRODUCT($CA$4:$CA$31,Schweine_Werte!$GL$4:$GL$31,Schweine_Werte!$GM$4:$GM$31)/SUMPRODUCT($CA$4:$CA$31,Schweine_Werte!$GL$4:$GL$31),SUMPRODUCT($CA$4:$CA$31,Schweine_Werte!$FX$4:$FX$31,Schweine_Werte!$FY$4:$FY$31)/SUMPRODUCT($CA$4:$CA$31,Schweine_Werte!$FX$4:$FX$31))))</f>
        <v>#DIV/0!</v>
      </c>
      <c r="AA89" s="667"/>
      <c r="AB89" s="667">
        <f>IF($B92=$A$8,SUMIF(Schweine_Werte!$AO$4:$AO$31,$C92,Schweine_Werte!$HO$4:$HO$31),IF($B92=$A$7,SUMIF(Schweine_Werte!$AO$4:$AO$31,$C92,Schweine_Werte!$HA$4:$HA$31),IF($B92=$A$6,SUMIF(Schweine_Werte!$AO$4:$AO$31,$C92,Schweine_Werte!$GM$4:$GM$31),SUMIF(Schweine_Werte!$AO$4:$AO$31,$C92,Schweine_Werte!$FY$4:$FY$31))))</f>
        <v>0</v>
      </c>
      <c r="AC89" s="667"/>
      <c r="AD89" s="667">
        <f>IF($B92=$A$8,SUMIF(Schweine_Werte!$AO$4:$AO$31,$D92,Schweine_Werte!$HO$4:$HO$31),IF($B92=$A$7,SUMIF(Schweine_Werte!$AO$4:$AO$31,$D92,Schweine_Werte!$HA$4:$HA$31),IF($B92=$A$6,SUMIF(Schweine_Werte!$AO$4:$AO$31,$D92,Schweine_Werte!$GM$4:$GM$31),SUMIF(Schweine_Werte!$AO$4:$AO$31,$D92,Schweine_Werte!$FY$4:$FY$31))))</f>
        <v>0</v>
      </c>
      <c r="AE89" s="667"/>
      <c r="AF89" s="667"/>
      <c r="AG89" s="667" t="e">
        <f>IF($B92=$A$8,SUMPRODUCT($CA$4:$CA$31,Schweine_Werte!$HN$4:$HN$31)/SUM($CA$4:$CA$31),IF($B92=$A$7,SUMPRODUCT($CA$4:$CA$31,Schweine_Werte!$GZ$4:$GZ$31)/SUM($CA$4:$CA$31),IF($B92=$A$6,SUMPRODUCT($CA$4:$CA$31,Schweine_Werte!$GL$4:$GL$31)/SUM($CA$4:$CA$31),SUMPRODUCT($CA$4:$CA$31,Schweine_Werte!$FX$4:$FX$31)/SUM($CA$4:$CA$31))))</f>
        <v>#DIV/0!</v>
      </c>
      <c r="AH89" s="667"/>
      <c r="AI89" s="667"/>
      <c r="AJ89" s="667" t="e">
        <f>IF($B92=$A$8,SUMPRODUCT($CA$4:$CA$31,Schweine_Werte!$HN$4:$HN$31,Schweine_Werte!$HP$4:$HP$31)/SUMPRODUCT($CA$4:$CA$31,Schweine_Werte!$HN$4:$HN$31),IF($B92=$A$7,SUMPRODUCT($CA$4:$CA$31,Schweine_Werte!$GZ$4:$GZ$31,Schweine_Werte!$HB$4:$HB$31)/SUMPRODUCT($CA$4:$CA$31,Schweine_Werte!$GZ$4:$GZ$31),IF($B92=$A$6,SUMPRODUCT($CA$4:$CA$31,Schweine_Werte!$GL$4:$GL$31,Schweine_Werte!$GN$4:$GN$31)/SUMPRODUCT($CA$4:$CA$31,Schweine_Werte!$GL$4:$GL$31),SUMPRODUCT($CA$4:$CA$31,Schweine_Werte!$FX$4:$FX$31,Schweine_Werte!$FZ$4:$FZ$31)/SUMPRODUCT($CA$4:$CA$31,Schweine_Werte!$FX$4:$FX$31))))</f>
        <v>#DIV/0!</v>
      </c>
      <c r="AK89" s="667"/>
      <c r="AL89" s="667">
        <f>IF($B92=$A$8,SUMIF(Schweine_Werte!$AO$4:$AO$31,$C92,Schweine_Werte!$HP$4:$HP$31),IF($B92=$A$7,SUMIF(Schweine_Werte!$AO$4:$AO$31,$C92,Schweine_Werte!$HB$4:$HB$31),IF($B92=$A$6,SUMIF(Schweine_Werte!$AO$4:$AO$31,$C92,Schweine_Werte!$GN$4:$GN$31),SUMIF(Schweine_Werte!$AO$4:$AO$31,$C92,Schweine_Werte!$FZ$4:$FZ$31))))</f>
        <v>0</v>
      </c>
      <c r="AM89" s="667"/>
      <c r="AN89" s="667">
        <f>IF($B92=$A$8,SUMIF(Schweine_Werte!$AO$4:$AO$31,$D92,Schweine_Werte!$HP$4:$HP$31),IF($B92=$A$7,SUMIF(Schweine_Werte!$AO$4:$AO$31,$D92,Schweine_Werte!$HB$4:$HB$31),IF($B92=$A$6,SUMIF(Schweine_Werte!$AO$4:$AO$31,$D92,Schweine_Werte!$GN$4:$GN$31),SUMIF(Schweine_Werte!$AO$4:$AO$31,$D92,Schweine_Werte!$FZ$4:$FZ$31))))</f>
        <v>0</v>
      </c>
      <c r="AO89" s="667"/>
      <c r="AR89" s="698">
        <v>93</v>
      </c>
      <c r="AS89" s="677">
        <f>IF(OR($C$12=$AR89,$D$12=$AR89),Schweine_Werte!$C89*0.5,IF(OR($C$12&gt;$AR89,$D$12&lt;$AR89),0,Schweine_Werte!$C89))</f>
        <v>0</v>
      </c>
      <c r="AT89" s="667">
        <f>IF(OR($C$24=$AR89,$D$24=$AR89),Schweine_Werte!$C89*0.5,IF(OR($C$24&gt;$AR89,$D$24&lt;$AR89),0,Schweine_Werte!$C89))</f>
        <v>0</v>
      </c>
      <c r="AU89" s="677">
        <f>IF(OR($C$36=$AR89,$D$36=$AR89),Schweine_Werte!$C89*0.5,IF(OR($C$36&gt;$AR89,$D$36&lt;$AR89),0,Schweine_Werte!$C89))</f>
        <v>0</v>
      </c>
      <c r="AV89" s="677">
        <f>IF(OR($C$48=$AR89,$D$48=$AR89),Schweine_Werte!$C89*0.5,IF(OR($C$48&gt;$AR89,$D$48&lt;$AR89),0,Schweine_Werte!$C89))</f>
        <v>0</v>
      </c>
      <c r="AW89" s="677">
        <f>IF(OR($C$60=$AR89,$D$60=$AR89),Schweine_Werte!$C89*0.5,IF(OR($C$60&gt;$AR89,$D$60&lt;$AR89),0,Schweine_Werte!$C89))</f>
        <v>0</v>
      </c>
      <c r="AX89" s="677">
        <f>IF(OR($C$12=$AR89,$D$12=$AR89),Schweine_Werte!$E89*0.5,IF(OR($C$12&gt;$AR89,$D$12&lt;$AR89),0,Schweine_Werte!$E89))</f>
        <v>0</v>
      </c>
      <c r="AY89" s="667">
        <f>IF(OR($C$24=$AR89,$D$24=$AR89),Schweine_Werte!$E89*0.5,IF(OR($C$24&gt;$AR89,$D$24&lt;$AR89),0,Schweine_Werte!$E89))</f>
        <v>0</v>
      </c>
      <c r="AZ89" s="667">
        <f>IF(OR($C$36=$AR89,$D$36=$AR89),Schweine_Werte!$E89*0.5,IF(OR($C$36&gt;$AR89,$D$36&lt;$AR89),0,Schweine_Werte!$E89))</f>
        <v>0</v>
      </c>
      <c r="BA89" s="667">
        <f>IF(OR($C$48=$AR89,$D$48=$AR89),Schweine_Werte!$E89*0.5,IF(OR($C$48&gt;$AR89,$D$48&lt;$AR89),0,Schweine_Werte!$E89))</f>
        <v>0</v>
      </c>
      <c r="BB89" s="667">
        <f>IF(OR($C$60=$AR89,$D$60=$AR89),Schweine_Werte!$E89*0.5,IF(OR($C$60&gt;$AR89,$D$60&lt;$AR89),0,Schweine_Werte!$E89))</f>
        <v>0</v>
      </c>
      <c r="BC89" s="677">
        <f>IF(OR($C$12=$AR89,$D$12=$AR89),Schweine_Werte!$G89*0.5,IF(OR($C$12&gt;$AR89,$D$12&lt;$AR89),0,Schweine_Werte!$G89))</f>
        <v>0</v>
      </c>
      <c r="BD89" s="667">
        <f>IF(OR($C$24=$AR89,$D$24=$AR89),Schweine_Werte!$G89*0.5,IF(OR($C$24&gt;$AR89,$D$24&lt;$AR89),0,Schweine_Werte!$G89))</f>
        <v>0</v>
      </c>
      <c r="BE89" s="667">
        <f>IF(OR($C$36=$AR89,$D$36=$AR89),Schweine_Werte!$G89*0.5,IF(OR($C$36&gt;$AR89,$D$36&lt;$AR89),0,Schweine_Werte!$G89))</f>
        <v>0</v>
      </c>
      <c r="BF89" s="667">
        <f>IF(OR($C$48=$AR89,$D$48=$AR89),Schweine_Werte!$G89*0.5,IF(OR($C$48&gt;$AR89,$D$48&lt;$AR89),0,Schweine_Werte!$G89))</f>
        <v>0</v>
      </c>
      <c r="BG89" s="667">
        <f>IF(OR($C$60=$AR89,$D$60=$AR89),Schweine_Werte!$G89*0.5,IF(OR($C$60&gt;$AR89,$D$60&lt;$AR89),0,Schweine_Werte!$G89))</f>
        <v>0</v>
      </c>
      <c r="BH89" s="677">
        <f>IF(OR($C$12=$AR89,$D$12=$AR89),Schweine_Werte!$I89*0.5,IF(OR($C$12&gt;$AR89,$D$12&lt;$AR89),0,Schweine_Werte!$I89))</f>
        <v>0</v>
      </c>
      <c r="BI89" s="667">
        <f>IF(OR($C$24=$AR89,$D$24=$AR89),Schweine_Werte!$I89*0.5,IF(OR($C$24&gt;$AR89,$D$24&lt;$AR89),0,Schweine_Werte!$I89))</f>
        <v>0</v>
      </c>
      <c r="BJ89" s="667">
        <f>IF(OR($C$36=$AR89,$D$36=$AR89),Schweine_Werte!$I89*0.5,IF(OR($C$36&gt;$AR89,$D$36&lt;$AR89),0,Schweine_Werte!$I89))</f>
        <v>0</v>
      </c>
      <c r="BK89" s="667">
        <f>IF(OR($C$48=$AR89,$D$48=$AR89),Schweine_Werte!$I89*0.5,IF(OR($C$48&gt;$AR89,$D$48&lt;$AR89),0,Schweine_Werte!$I89))</f>
        <v>0</v>
      </c>
      <c r="BL89" s="667">
        <f>IF(OR($C$60=$AR89,$D$60=$AR89),Schweine_Werte!$I89*0.5,IF(OR($C$60&gt;$AR89,$D$60&lt;$AR89),0,Schweine_Werte!$I89))</f>
        <v>0</v>
      </c>
      <c r="BM89" s="677"/>
      <c r="BN89" s="667"/>
      <c r="BO89" s="667"/>
      <c r="BP89" s="667"/>
      <c r="BQ89" s="667"/>
      <c r="BR89" s="677">
        <f>IF(OR($C$74=$AR89,$D$74=$AR89),Schweine_Werte!$M89*0.5,IF(OR($C$74&gt;$AR89,$D$74&lt;$AR89),0,Schweine_Werte!$M89))</f>
        <v>0</v>
      </c>
      <c r="BS89" s="677">
        <f>IF(OR($C$83=$AR89,$D$83=$AR89),Schweine_Werte!$M89*0.5,IF(OR($C$83&gt;$AR89,$D$83&lt;$AR89),0,Schweine_Werte!$M89))</f>
        <v>0</v>
      </c>
      <c r="BT89" s="679">
        <f>IF(OR($C$92=$AR89,$D$92=$AR89),Schweine_Werte!$M89*0.5,IF(OR($C$92&gt;$AR89,$D$92&lt;$AR89),0,Schweine_Werte!$M89))</f>
        <v>0</v>
      </c>
      <c r="BU89" s="679">
        <f>IF(OR($C$101=$AR89,$D$101=$AR89),Schweine_Werte!$M89*0.5,IF(OR($C$101&gt;$AR89,$D$101&lt;$AR89),0,Schweine_Werte!$M89))</f>
        <v>0</v>
      </c>
      <c r="BV89" s="679">
        <f>IF(OR($C$110=$AR89,$D$110=$AR89),Schweine_Werte!$M89*0.5,IF(OR($C$110&gt;$AR89,$D$110&lt;$AR89),0,Schweine_Werte!$M89))</f>
        <v>0</v>
      </c>
      <c r="BW89" s="679">
        <f>IF(OR(8=$AR89,$E$127=$AR89),Schweine_Werte!$M89*0.5,IF(OR(8&gt;$AR89,$E$127&lt;$AR89),0,Schweine_Werte!$M89))</f>
        <v>1.186462198893864</v>
      </c>
      <c r="BX89" s="679">
        <f>IF(OR(8=$AR89,$E$145=$AR89),Schweine_Werte!$M89*0.5,IF(OR(8&gt;$AR89,$E$145&lt;$AR89),0,Schweine_Werte!$M89))</f>
        <v>1.186462198893864</v>
      </c>
      <c r="BY89" s="677">
        <f>IF(OR($C$74=$AR89,$D$74=$AR89),Schweine_Werte!$O89*0.5,IF(OR($C$74&gt;$AR89,$D$74&lt;$AR89),0,Schweine_Werte!$O89))</f>
        <v>0</v>
      </c>
      <c r="BZ89" s="677">
        <f>IF(OR($C$83=$AR89,$D$83=$AR89),Schweine_Werte!$O89*0.5,IF(OR($C$83&gt;$AR89,$D$83&lt;$AR89),0,Schweine_Werte!$O89))</f>
        <v>0</v>
      </c>
      <c r="CA89" s="679">
        <f>IF(OR($C$92=$AR89,$D$92=$AR89),Schweine_Werte!$O89*0.5,IF(OR($C$92&gt;$AR89,$D$92&lt;$AR89),0,Schweine_Werte!$O89))</f>
        <v>0</v>
      </c>
      <c r="CB89" s="679">
        <f>IF(OR($C$101=$AR89,$D$101=$AR89),Schweine_Werte!$O89*0.5,IF(OR($C$101&gt;$AR89,$D$101&lt;$AR89),0,Schweine_Werte!$O89))</f>
        <v>0</v>
      </c>
      <c r="CC89" s="679">
        <f>IF(OR($C$110=$AR89,$D$110=$AR89),Schweine_Werte!$O89*0.5,IF(OR($C$110&gt;$AR89,$D$110&lt;$AR89),0,Schweine_Werte!$O89))</f>
        <v>0</v>
      </c>
    </row>
    <row r="90" spans="1:81" ht="15.75" x14ac:dyDescent="0.25">
      <c r="F90" s="521"/>
      <c r="G90" s="1722" t="s">
        <v>486</v>
      </c>
      <c r="H90" s="1723"/>
      <c r="I90" s="1724"/>
      <c r="J90" s="681" t="s">
        <v>474</v>
      </c>
      <c r="K90" s="681" t="s">
        <v>487</v>
      </c>
      <c r="L90" s="1725" t="s">
        <v>488</v>
      </c>
      <c r="M90" s="1726"/>
      <c r="N90" s="1727"/>
      <c r="O90" s="1725" t="s">
        <v>489</v>
      </c>
      <c r="P90" s="1727"/>
      <c r="Q90" s="1725" t="s">
        <v>490</v>
      </c>
      <c r="R90" s="1726"/>
      <c r="S90" s="1727"/>
      <c r="T90" s="1725" t="s">
        <v>491</v>
      </c>
      <c r="U90" s="1726"/>
      <c r="V90" s="1727"/>
      <c r="W90" s="1725" t="s">
        <v>492</v>
      </c>
      <c r="X90" s="1726"/>
      <c r="Y90" s="1727"/>
      <c r="Z90" s="1728" t="s">
        <v>493</v>
      </c>
      <c r="AA90" s="1729"/>
      <c r="AB90" s="1728" t="s">
        <v>411</v>
      </c>
      <c r="AC90" s="1729"/>
      <c r="AD90" s="1728" t="s">
        <v>412</v>
      </c>
      <c r="AE90" s="1729"/>
      <c r="AF90" s="682" t="s">
        <v>494</v>
      </c>
      <c r="AG90" s="1733" t="s">
        <v>495</v>
      </c>
      <c r="AH90" s="1734"/>
      <c r="AI90" s="683" t="s">
        <v>515</v>
      </c>
      <c r="AJ90" s="1728" t="s">
        <v>493</v>
      </c>
      <c r="AK90" s="1729"/>
      <c r="AL90" s="1728" t="s">
        <v>411</v>
      </c>
      <c r="AM90" s="1729"/>
      <c r="AN90" s="1728" t="s">
        <v>412</v>
      </c>
      <c r="AO90" s="1729"/>
      <c r="AR90" s="698">
        <v>94</v>
      </c>
      <c r="AS90" s="677">
        <f>IF(OR($C$12=$AR90,$D$12=$AR90),Schweine_Werte!$C90*0.5,IF(OR($C$12&gt;$AR90,$D$12&lt;$AR90),0,Schweine_Werte!$C90))</f>
        <v>0</v>
      </c>
      <c r="AT90" s="667">
        <f>IF(OR($C$24=$AR90,$D$24=$AR90),Schweine_Werte!$C90*0.5,IF(OR($C$24&gt;$AR90,$D$24&lt;$AR90),0,Schweine_Werte!$C90))</f>
        <v>0</v>
      </c>
      <c r="AU90" s="677">
        <f>IF(OR($C$36=$AR90,$D$36=$AR90),Schweine_Werte!$C90*0.5,IF(OR($C$36&gt;$AR90,$D$36&lt;$AR90),0,Schweine_Werte!$C90))</f>
        <v>0</v>
      </c>
      <c r="AV90" s="677">
        <f>IF(OR($C$48=$AR90,$D$48=$AR90),Schweine_Werte!$C90*0.5,IF(OR($C$48&gt;$AR90,$D$48&lt;$AR90),0,Schweine_Werte!$C90))</f>
        <v>0</v>
      </c>
      <c r="AW90" s="677">
        <f>IF(OR($C$60=$AR90,$D$60=$AR90),Schweine_Werte!$C90*0.5,IF(OR($C$60&gt;$AR90,$D$60&lt;$AR90),0,Schweine_Werte!$C90))</f>
        <v>0</v>
      </c>
      <c r="AX90" s="677">
        <f>IF(OR($C$12=$AR90,$D$12=$AR90),Schweine_Werte!$E90*0.5,IF(OR($C$12&gt;$AR90,$D$12&lt;$AR90),0,Schweine_Werte!$E90))</f>
        <v>0</v>
      </c>
      <c r="AY90" s="667">
        <f>IF(OR($C$24=$AR90,$D$24=$AR90),Schweine_Werte!$E90*0.5,IF(OR($C$24&gt;$AR90,$D$24&lt;$AR90),0,Schweine_Werte!$E90))</f>
        <v>0</v>
      </c>
      <c r="AZ90" s="667">
        <f>IF(OR($C$36=$AR90,$D$36=$AR90),Schweine_Werte!$E90*0.5,IF(OR($C$36&gt;$AR90,$D$36&lt;$AR90),0,Schweine_Werte!$E90))</f>
        <v>0</v>
      </c>
      <c r="BA90" s="667">
        <f>IF(OR($C$48=$AR90,$D$48=$AR90),Schweine_Werte!$E90*0.5,IF(OR($C$48&gt;$AR90,$D$48&lt;$AR90),0,Schweine_Werte!$E90))</f>
        <v>0</v>
      </c>
      <c r="BB90" s="667">
        <f>IF(OR($C$60=$AR90,$D$60=$AR90),Schweine_Werte!$E90*0.5,IF(OR($C$60&gt;$AR90,$D$60&lt;$AR90),0,Schweine_Werte!$E90))</f>
        <v>0</v>
      </c>
      <c r="BC90" s="677">
        <f>IF(OR($C$12=$AR90,$D$12=$AR90),Schweine_Werte!$G90*0.5,IF(OR($C$12&gt;$AR90,$D$12&lt;$AR90),0,Schweine_Werte!$G90))</f>
        <v>0</v>
      </c>
      <c r="BD90" s="667">
        <f>IF(OR($C$24=$AR90,$D$24=$AR90),Schweine_Werte!$G90*0.5,IF(OR($C$24&gt;$AR90,$D$24&lt;$AR90),0,Schweine_Werte!$G90))</f>
        <v>0</v>
      </c>
      <c r="BE90" s="667">
        <f>IF(OR($C$36=$AR90,$D$36=$AR90),Schweine_Werte!$G90*0.5,IF(OR($C$36&gt;$AR90,$D$36&lt;$AR90),0,Schweine_Werte!$G90))</f>
        <v>0</v>
      </c>
      <c r="BF90" s="667">
        <f>IF(OR($C$48=$AR90,$D$48=$AR90),Schweine_Werte!$G90*0.5,IF(OR($C$48&gt;$AR90,$D$48&lt;$AR90),0,Schweine_Werte!$G90))</f>
        <v>0</v>
      </c>
      <c r="BG90" s="667">
        <f>IF(OR($C$60=$AR90,$D$60=$AR90),Schweine_Werte!$G90*0.5,IF(OR($C$60&gt;$AR90,$D$60&lt;$AR90),0,Schweine_Werte!$G90))</f>
        <v>0</v>
      </c>
      <c r="BH90" s="677">
        <f>IF(OR($C$12=$AR90,$D$12=$AR90),Schweine_Werte!$I90*0.5,IF(OR($C$12&gt;$AR90,$D$12&lt;$AR90),0,Schweine_Werte!$I90))</f>
        <v>0</v>
      </c>
      <c r="BI90" s="667">
        <f>IF(OR($C$24=$AR90,$D$24=$AR90),Schweine_Werte!$I90*0.5,IF(OR($C$24&gt;$AR90,$D$24&lt;$AR90),0,Schweine_Werte!$I90))</f>
        <v>0</v>
      </c>
      <c r="BJ90" s="667">
        <f>IF(OR($C$36=$AR90,$D$36=$AR90),Schweine_Werte!$I90*0.5,IF(OR($C$36&gt;$AR90,$D$36&lt;$AR90),0,Schweine_Werte!$I90))</f>
        <v>0</v>
      </c>
      <c r="BK90" s="667">
        <f>IF(OR($C$48=$AR90,$D$48=$AR90),Schweine_Werte!$I90*0.5,IF(OR($C$48&gt;$AR90,$D$48&lt;$AR90),0,Schweine_Werte!$I90))</f>
        <v>0</v>
      </c>
      <c r="BL90" s="667">
        <f>IF(OR($C$60=$AR90,$D$60=$AR90),Schweine_Werte!$I90*0.5,IF(OR($C$60&gt;$AR90,$D$60&lt;$AR90),0,Schweine_Werte!$I90))</f>
        <v>0</v>
      </c>
      <c r="BM90" s="677"/>
      <c r="BN90" s="667"/>
      <c r="BO90" s="667"/>
      <c r="BP90" s="667"/>
      <c r="BQ90" s="667"/>
      <c r="BR90" s="677">
        <f>IF(OR($C$74=$AR90,$D$74=$AR90),Schweine_Werte!$M90*0.5,IF(OR($C$74&gt;$AR90,$D$74&lt;$AR90),0,Schweine_Werte!$M90))</f>
        <v>0</v>
      </c>
      <c r="BS90" s="677">
        <f>IF(OR($C$83=$AR90,$D$83=$AR90),Schweine_Werte!$M90*0.5,IF(OR($C$83&gt;$AR90,$D$83&lt;$AR90),0,Schweine_Werte!$M90))</f>
        <v>0</v>
      </c>
      <c r="BT90" s="679">
        <f>IF(OR($C$92=$AR90,$D$92=$AR90),Schweine_Werte!$M90*0.5,IF(OR($C$92&gt;$AR90,$D$92&lt;$AR90),0,Schweine_Werte!$M90))</f>
        <v>0</v>
      </c>
      <c r="BU90" s="679">
        <f>IF(OR($C$101=$AR90,$D$101=$AR90),Schweine_Werte!$M90*0.5,IF(OR($C$101&gt;$AR90,$D$101&lt;$AR90),0,Schweine_Werte!$M90))</f>
        <v>0</v>
      </c>
      <c r="BV90" s="679">
        <f>IF(OR($C$110=$AR90,$D$110=$AR90),Schweine_Werte!$M90*0.5,IF(OR($C$110&gt;$AR90,$D$110&lt;$AR90),0,Schweine_Werte!$M90))</f>
        <v>0</v>
      </c>
      <c r="BW90" s="679">
        <f>IF(OR(8=$AR90,$E$127=$AR90),Schweine_Werte!$M90*0.5,IF(OR(8&gt;$AR90,$E$127&lt;$AR90),0,Schweine_Werte!$M90))</f>
        <v>1.1952918899533977</v>
      </c>
      <c r="BX90" s="679">
        <f>IF(OR(8=$AR90,$E$145=$AR90),Schweine_Werte!$M90*0.5,IF(OR(8&gt;$AR90,$E$145&lt;$AR90),0,Schweine_Werte!$M90))</f>
        <v>1.1952918899533977</v>
      </c>
      <c r="BY90" s="677">
        <f>IF(OR($C$74=$AR90,$D$74=$AR90),Schweine_Werte!$O90*0.5,IF(OR($C$74&gt;$AR90,$D$74&lt;$AR90),0,Schweine_Werte!$O90))</f>
        <v>0</v>
      </c>
      <c r="BZ90" s="677">
        <f>IF(OR($C$83=$AR90,$D$83=$AR90),Schweine_Werte!$O90*0.5,IF(OR($C$83&gt;$AR90,$D$83&lt;$AR90),0,Schweine_Werte!$O90))</f>
        <v>0</v>
      </c>
      <c r="CA90" s="679">
        <f>IF(OR($C$92=$AR90,$D$92=$AR90),Schweine_Werte!$O90*0.5,IF(OR($C$92&gt;$AR90,$D$92&lt;$AR90),0,Schweine_Werte!$O90))</f>
        <v>0</v>
      </c>
      <c r="CB90" s="679">
        <f>IF(OR($C$101=$AR90,$D$101=$AR90),Schweine_Werte!$O90*0.5,IF(OR($C$101&gt;$AR90,$D$101&lt;$AR90),0,Schweine_Werte!$O90))</f>
        <v>0</v>
      </c>
      <c r="CC90" s="679">
        <f>IF(OR($C$110=$AR90,$D$110=$AR90),Schweine_Werte!$O90*0.5,IF(OR($C$110&gt;$AR90,$D$110&lt;$AR90),0,Schweine_Werte!$O90))</f>
        <v>0</v>
      </c>
    </row>
    <row r="91" spans="1:81" ht="18.75" x14ac:dyDescent="0.2">
      <c r="B91" s="684" t="s">
        <v>497</v>
      </c>
      <c r="C91" s="685" t="s">
        <v>375</v>
      </c>
      <c r="D91" s="685" t="s">
        <v>498</v>
      </c>
      <c r="E91" s="685" t="s">
        <v>377</v>
      </c>
      <c r="F91" s="686" t="s">
        <v>363</v>
      </c>
      <c r="G91" s="687" t="s">
        <v>1</v>
      </c>
      <c r="H91" s="687" t="s">
        <v>499</v>
      </c>
      <c r="I91" s="687" t="s">
        <v>500</v>
      </c>
      <c r="J91" s="688" t="s">
        <v>501</v>
      </c>
      <c r="K91" s="688" t="s">
        <v>501</v>
      </c>
      <c r="L91" s="689" t="s">
        <v>365</v>
      </c>
      <c r="M91" s="689" t="s">
        <v>502</v>
      </c>
      <c r="N91" s="689" t="s">
        <v>367</v>
      </c>
      <c r="O91" s="690" t="s">
        <v>358</v>
      </c>
      <c r="P91" s="690" t="s">
        <v>359</v>
      </c>
      <c r="Q91" s="689" t="s">
        <v>365</v>
      </c>
      <c r="R91" s="689" t="s">
        <v>366</v>
      </c>
      <c r="S91" s="689" t="s">
        <v>367</v>
      </c>
      <c r="T91" s="689" t="s">
        <v>365</v>
      </c>
      <c r="U91" s="689" t="s">
        <v>366</v>
      </c>
      <c r="V91" s="689" t="s">
        <v>367</v>
      </c>
      <c r="W91" s="688" t="s">
        <v>503</v>
      </c>
      <c r="X91" s="688" t="s">
        <v>504</v>
      </c>
      <c r="Y91" s="688" t="s">
        <v>505</v>
      </c>
      <c r="Z91" s="691" t="s">
        <v>506</v>
      </c>
      <c r="AA91" s="691" t="s">
        <v>298</v>
      </c>
      <c r="AB91" s="691" t="s">
        <v>506</v>
      </c>
      <c r="AC91" s="691" t="s">
        <v>298</v>
      </c>
      <c r="AD91" s="691" t="s">
        <v>506</v>
      </c>
      <c r="AE91" s="691" t="s">
        <v>298</v>
      </c>
      <c r="AF91" s="691" t="s">
        <v>507</v>
      </c>
      <c r="AG91" s="692" t="s">
        <v>508</v>
      </c>
      <c r="AH91" s="691" t="s">
        <v>17</v>
      </c>
      <c r="AI91" s="691"/>
      <c r="AJ91" s="691" t="s">
        <v>509</v>
      </c>
      <c r="AK91" s="691" t="s">
        <v>510</v>
      </c>
      <c r="AL91" s="691" t="s">
        <v>511</v>
      </c>
      <c r="AM91" s="691" t="s">
        <v>512</v>
      </c>
      <c r="AN91" s="691" t="s">
        <v>511</v>
      </c>
      <c r="AO91" s="691" t="s">
        <v>513</v>
      </c>
      <c r="AR91" s="698">
        <v>95</v>
      </c>
      <c r="AS91" s="677">
        <f>IF(OR($C$12=$AR91,$D$12=$AR91),Schweine_Werte!$C91*0.5,IF(OR($C$12&gt;$AR91,$D$12&lt;$AR91),0,Schweine_Werte!$C91))</f>
        <v>0</v>
      </c>
      <c r="AT91" s="667">
        <f>IF(OR($C$24=$AR91,$D$24=$AR91),Schweine_Werte!$C91*0.5,IF(OR($C$24&gt;$AR91,$D$24&lt;$AR91),0,Schweine_Werte!$C91))</f>
        <v>0</v>
      </c>
      <c r="AU91" s="677">
        <f>IF(OR($C$36=$AR91,$D$36=$AR91),Schweine_Werte!$C91*0.5,IF(OR($C$36&gt;$AR91,$D$36&lt;$AR91),0,Schweine_Werte!$C91))</f>
        <v>0</v>
      </c>
      <c r="AV91" s="677">
        <f>IF(OR($C$48=$AR91,$D$48=$AR91),Schweine_Werte!$C91*0.5,IF(OR($C$48&gt;$AR91,$D$48&lt;$AR91),0,Schweine_Werte!$C91))</f>
        <v>0</v>
      </c>
      <c r="AW91" s="677">
        <f>IF(OR($C$60=$AR91,$D$60=$AR91),Schweine_Werte!$C91*0.5,IF(OR($C$60&gt;$AR91,$D$60&lt;$AR91),0,Schweine_Werte!$C91))</f>
        <v>0</v>
      </c>
      <c r="AX91" s="677">
        <f>IF(OR($C$12=$AR91,$D$12=$AR91),Schweine_Werte!$E91*0.5,IF(OR($C$12&gt;$AR91,$D$12&lt;$AR91),0,Schweine_Werte!$E91))</f>
        <v>0</v>
      </c>
      <c r="AY91" s="667">
        <f>IF(OR($C$24=$AR91,$D$24=$AR91),Schweine_Werte!$E91*0.5,IF(OR($C$24&gt;$AR91,$D$24&lt;$AR91),0,Schweine_Werte!$E91))</f>
        <v>0</v>
      </c>
      <c r="AZ91" s="667">
        <f>IF(OR($C$36=$AR91,$D$36=$AR91),Schweine_Werte!$E91*0.5,IF(OR($C$36&gt;$AR91,$D$36&lt;$AR91),0,Schweine_Werte!$E91))</f>
        <v>0</v>
      </c>
      <c r="BA91" s="667">
        <f>IF(OR($C$48=$AR91,$D$48=$AR91),Schweine_Werte!$E91*0.5,IF(OR($C$48&gt;$AR91,$D$48&lt;$AR91),0,Schweine_Werte!$E91))</f>
        <v>0</v>
      </c>
      <c r="BB91" s="667">
        <f>IF(OR($C$60=$AR91,$D$60=$AR91),Schweine_Werte!$E91*0.5,IF(OR($C$60&gt;$AR91,$D$60&lt;$AR91),0,Schweine_Werte!$E91))</f>
        <v>0</v>
      </c>
      <c r="BC91" s="677">
        <f>IF(OR($C$12=$AR91,$D$12=$AR91),Schweine_Werte!$G91*0.5,IF(OR($C$12&gt;$AR91,$D$12&lt;$AR91),0,Schweine_Werte!$G91))</f>
        <v>0</v>
      </c>
      <c r="BD91" s="667">
        <f>IF(OR($C$24=$AR91,$D$24=$AR91),Schweine_Werte!$G91*0.5,IF(OR($C$24&gt;$AR91,$D$24&lt;$AR91),0,Schweine_Werte!$G91))</f>
        <v>0</v>
      </c>
      <c r="BE91" s="667">
        <f>IF(OR($C$36=$AR91,$D$36=$AR91),Schweine_Werte!$G91*0.5,IF(OR($C$36&gt;$AR91,$D$36&lt;$AR91),0,Schweine_Werte!$G91))</f>
        <v>0</v>
      </c>
      <c r="BF91" s="667">
        <f>IF(OR($C$48=$AR91,$D$48=$AR91),Schweine_Werte!$G91*0.5,IF(OR($C$48&gt;$AR91,$D$48&lt;$AR91),0,Schweine_Werte!$G91))</f>
        <v>0</v>
      </c>
      <c r="BG91" s="667">
        <f>IF(OR($C$60=$AR91,$D$60=$AR91),Schweine_Werte!$G91*0.5,IF(OR($C$60&gt;$AR91,$D$60&lt;$AR91),0,Schweine_Werte!$G91))</f>
        <v>0</v>
      </c>
      <c r="BH91" s="677">
        <f>IF(OR($C$12=$AR91,$D$12=$AR91),Schweine_Werte!$I91*0.5,IF(OR($C$12&gt;$AR91,$D$12&lt;$AR91),0,Schweine_Werte!$I91))</f>
        <v>0</v>
      </c>
      <c r="BI91" s="667">
        <f>IF(OR($C$24=$AR91,$D$24=$AR91),Schweine_Werte!$I91*0.5,IF(OR($C$24&gt;$AR91,$D$24&lt;$AR91),0,Schweine_Werte!$I91))</f>
        <v>0</v>
      </c>
      <c r="BJ91" s="667">
        <f>IF(OR($C$36=$AR91,$D$36=$AR91),Schweine_Werte!$I91*0.5,IF(OR($C$36&gt;$AR91,$D$36&lt;$AR91),0,Schweine_Werte!$I91))</f>
        <v>0</v>
      </c>
      <c r="BK91" s="667">
        <f>IF(OR($C$48=$AR91,$D$48=$AR91),Schweine_Werte!$I91*0.5,IF(OR($C$48&gt;$AR91,$D$48&lt;$AR91),0,Schweine_Werte!$I91))</f>
        <v>0</v>
      </c>
      <c r="BL91" s="667">
        <f>IF(OR($C$60=$AR91,$D$60=$AR91),Schweine_Werte!$I91*0.5,IF(OR($C$60&gt;$AR91,$D$60&lt;$AR91),0,Schweine_Werte!$I91))</f>
        <v>0</v>
      </c>
      <c r="BM91" s="677"/>
      <c r="BN91" s="667"/>
      <c r="BO91" s="667"/>
      <c r="BP91" s="667"/>
      <c r="BQ91" s="667"/>
      <c r="BR91" s="677">
        <f>IF(OR($C$74=$AR91,$D$74=$AR91),Schweine_Werte!$M91*0.5,IF(OR($C$74&gt;$AR91,$D$74&lt;$AR91),0,Schweine_Werte!$M91))</f>
        <v>0</v>
      </c>
      <c r="BS91" s="677">
        <f>IF(OR($C$83=$AR91,$D$83=$AR91),Schweine_Werte!$M91*0.5,IF(OR($C$83&gt;$AR91,$D$83&lt;$AR91),0,Schweine_Werte!$M91))</f>
        <v>0</v>
      </c>
      <c r="BT91" s="679">
        <f>IF(OR($C$92=$AR91,$D$92=$AR91),Schweine_Werte!$M91*0.5,IF(OR($C$92&gt;$AR91,$D$92&lt;$AR91),0,Schweine_Werte!$M91))</f>
        <v>0</v>
      </c>
      <c r="BU91" s="679">
        <f>IF(OR($C$101=$AR91,$D$101=$AR91),Schweine_Werte!$M91*0.5,IF(OR($C$101&gt;$AR91,$D$101&lt;$AR91),0,Schweine_Werte!$M91))</f>
        <v>0</v>
      </c>
      <c r="BV91" s="679">
        <f>IF(OR($C$110=$AR91,$D$110=$AR91),Schweine_Werte!$M91*0.5,IF(OR($C$110&gt;$AR91,$D$110&lt;$AR91),0,Schweine_Werte!$M91))</f>
        <v>0</v>
      </c>
      <c r="BW91" s="679">
        <f>IF(OR(8=$AR91,$E$127=$AR91),Schweine_Werte!$M91*0.5,IF(OR(8&gt;$AR91,$E$127&lt;$AR91),0,Schweine_Werte!$M91))</f>
        <v>1.2046808919230616</v>
      </c>
      <c r="BX91" s="679">
        <f>IF(OR(8=$AR91,$E$145=$AR91),Schweine_Werte!$M91*0.5,IF(OR(8&gt;$AR91,$E$145&lt;$AR91),0,Schweine_Werte!$M91))</f>
        <v>1.2046808919230616</v>
      </c>
      <c r="BY91" s="677">
        <f>IF(OR($C$74=$AR91,$D$74=$AR91),Schweine_Werte!$O91*0.5,IF(OR($C$74&gt;$AR91,$D$74&lt;$AR91),0,Schweine_Werte!$O91))</f>
        <v>0</v>
      </c>
      <c r="BZ91" s="677">
        <f>IF(OR($C$83=$AR91,$D$83=$AR91),Schweine_Werte!$O91*0.5,IF(OR($C$83&gt;$AR91,$D$83&lt;$AR91),0,Schweine_Werte!$O91))</f>
        <v>0</v>
      </c>
      <c r="CA91" s="679">
        <f>IF(OR($C$92=$AR91,$D$92=$AR91),Schweine_Werte!$O91*0.5,IF(OR($C$92&gt;$AR91,$D$92&lt;$AR91),0,Schweine_Werte!$O91))</f>
        <v>0</v>
      </c>
      <c r="CB91" s="679">
        <f>IF(OR($C$101=$AR91,$D$101=$AR91),Schweine_Werte!$O91*0.5,IF(OR($C$101&gt;$AR91,$D$101&lt;$AR91),0,Schweine_Werte!$O91))</f>
        <v>0</v>
      </c>
      <c r="CC91" s="679">
        <f>IF(OR($C$110=$AR91,$D$110=$AR91),Schweine_Werte!$O91*0.5,IF(OR($C$110&gt;$AR91,$D$110&lt;$AR91),0,Schweine_Werte!$O91))</f>
        <v>0</v>
      </c>
    </row>
    <row r="92" spans="1:81" ht="15.75" x14ac:dyDescent="0.25">
      <c r="A92" s="520" t="s">
        <v>463</v>
      </c>
      <c r="B92" s="699" t="str">
        <f>IF('Abweichende Werte'!X7=1,A7,"")</f>
        <v/>
      </c>
      <c r="C92" s="694" t="str">
        <f>IF('Abweichende Werte'!X7=1,'Abweichende Werte'!J7,"")</f>
        <v/>
      </c>
      <c r="D92" s="700" t="str">
        <f>IF('Abweichende Werte'!X7=1,'Abweichende Werte'!M7,"")</f>
        <v/>
      </c>
      <c r="E92" s="700" t="str">
        <f>IF('Abweichende Werte'!X7=1,'Abweichende Werte'!P7,"")</f>
        <v/>
      </c>
      <c r="F92" s="695" t="e">
        <f>IF($E92&lt;=$E88,F88,IF(AND($E92&gt;$E88,$E92&lt;=$E89),F88+(F89-F88)/($E89-$E88)*($E92-$E88),IF($E92&gt;$E89,F89)))</f>
        <v>#VALUE!</v>
      </c>
      <c r="G92" s="695" t="e">
        <f t="shared" ref="G92:N92" si="47">IF($E92&lt;=$E88,G88,IF(AND($E92&gt;$E88,$E92&lt;=$E89),G88+(G89-G88)/($E89-$E88)*($E92-$E88),IF($E92&gt;$E89,G89)))</f>
        <v>#VALUE!</v>
      </c>
      <c r="H92" s="695" t="e">
        <f t="shared" si="47"/>
        <v>#VALUE!</v>
      </c>
      <c r="I92" s="695" t="e">
        <f t="shared" si="47"/>
        <v>#VALUE!</v>
      </c>
      <c r="J92" s="695" t="e">
        <f t="shared" si="47"/>
        <v>#VALUE!</v>
      </c>
      <c r="K92" s="695" t="e">
        <f t="shared" si="47"/>
        <v>#VALUE!</v>
      </c>
      <c r="L92" s="695" t="e">
        <f t="shared" si="47"/>
        <v>#VALUE!</v>
      </c>
      <c r="M92" s="695" t="e">
        <f t="shared" si="47"/>
        <v>#VALUE!</v>
      </c>
      <c r="N92" s="695" t="e">
        <f t="shared" si="47"/>
        <v>#VALUE!</v>
      </c>
      <c r="O92" s="696">
        <v>5.5</v>
      </c>
      <c r="P92" s="696">
        <v>1.8</v>
      </c>
      <c r="Q92" s="695" t="e">
        <f t="shared" ref="Q92:Z92" si="48">IF($E92&lt;=$E88,Q88,IF(AND($E92&gt;$E88,$E92&lt;=$E89),Q88+(Q89-Q88)/($E89-$E88)*($E92-$E88),IF($E92&gt;$E89,Q89)))</f>
        <v>#VALUE!</v>
      </c>
      <c r="R92" s="695" t="e">
        <f t="shared" si="48"/>
        <v>#VALUE!</v>
      </c>
      <c r="S92" s="695" t="e">
        <f t="shared" si="48"/>
        <v>#VALUE!</v>
      </c>
      <c r="T92" s="695" t="e">
        <f t="shared" si="48"/>
        <v>#VALUE!</v>
      </c>
      <c r="U92" s="695" t="e">
        <f t="shared" si="48"/>
        <v>#VALUE!</v>
      </c>
      <c r="V92" s="695" t="e">
        <f t="shared" si="48"/>
        <v>#VALUE!</v>
      </c>
      <c r="W92" s="695" t="e">
        <f t="shared" si="48"/>
        <v>#VALUE!</v>
      </c>
      <c r="X92" s="695" t="e">
        <f t="shared" si="48"/>
        <v>#VALUE!</v>
      </c>
      <c r="Y92" s="695" t="e">
        <f t="shared" si="48"/>
        <v>#VALUE!</v>
      </c>
      <c r="Z92" s="695" t="e">
        <f t="shared" si="48"/>
        <v>#VALUE!</v>
      </c>
      <c r="AA92" s="697" t="e">
        <f>+Z92*6.25</f>
        <v>#VALUE!</v>
      </c>
      <c r="AB92" s="695" t="e">
        <f>IF($E92&lt;=$E88,AB88,IF(AND($E92&gt;$E88,$E92&lt;=$E89),AB88+(AB89-AB88)/($E89-$E88)*($E92-$E88),IF($E92&gt;$E89,AB89)))</f>
        <v>#VALUE!</v>
      </c>
      <c r="AC92" s="697" t="e">
        <f>+AB92*6.25</f>
        <v>#VALUE!</v>
      </c>
      <c r="AD92" s="695" t="e">
        <f>IF($E92&lt;=$E88,AD88,IF(AND($E92&gt;$E88,$E92&lt;=$E89),AD88+(AD89-AD88)/($E89-$E88)*($E92-$E88),IF($E92&gt;$E89,AD89)))</f>
        <v>#VALUE!</v>
      </c>
      <c r="AE92" s="697" t="e">
        <f>+AD92*6.25</f>
        <v>#VALUE!</v>
      </c>
      <c r="AF92" s="697" t="e">
        <f>365/((D92-C92)/E92*1000)</f>
        <v>#VALUE!</v>
      </c>
      <c r="AG92" s="695" t="e">
        <f>IF($E92&lt;=$E88,AG88,IF(AND($E92&gt;$E88,$E92&lt;=$E89),AG88+(AG89-AG88)/($E89-$E88)*($E92-$E88),IF($E92&gt;$E89,AG89)))</f>
        <v>#VALUE!</v>
      </c>
      <c r="AH92" s="697" t="e">
        <f>+AG92/AF92</f>
        <v>#VALUE!</v>
      </c>
      <c r="AI92" s="697" t="e">
        <f>+CONCATENATE(ROUND(AH92/(D92-C92),1)," : 1")</f>
        <v>#VALUE!</v>
      </c>
      <c r="AJ92" s="695" t="e">
        <f>IF($E92&lt;=$E88,AJ88,IF(AND($E92&gt;$E88,$E92&lt;=$E89),AJ88+(AJ89-AJ88)/($E89-$E88)*($E92-$E88),IF($E92&gt;$E89,AJ89)))</f>
        <v>#VALUE!</v>
      </c>
      <c r="AK92" s="697" t="e">
        <f>+AJ92/2.291</f>
        <v>#VALUE!</v>
      </c>
      <c r="AL92" s="695" t="e">
        <f>IF($E92&lt;=$E88,AL88,IF(AND($E92&gt;$E88,$E92&lt;=$E89),AL88+(AL89-AL88)/($E89-$E88)*($E92-$E88),IF($E92&gt;$E89,AL89)))</f>
        <v>#VALUE!</v>
      </c>
      <c r="AM92" s="697" t="e">
        <f>+AL92/2.291</f>
        <v>#VALUE!</v>
      </c>
      <c r="AN92" s="695" t="e">
        <f>IF($E92&lt;=$E88,AN88,IF(AND($E92&gt;$E88,$E92&lt;=$E89),AN88+(AN89-AN88)/($E89-$E88)*($E92-$E88),IF($E92&gt;$E89,AN89)))</f>
        <v>#VALUE!</v>
      </c>
      <c r="AO92" s="697" t="e">
        <f>+AN92/2.291</f>
        <v>#VALUE!</v>
      </c>
      <c r="AP92" s="667"/>
      <c r="AR92" s="698">
        <v>96</v>
      </c>
      <c r="AS92" s="677">
        <f>IF(OR($C$12=$AR92,$D$12=$AR92),Schweine_Werte!$C92*0.5,IF(OR($C$12&gt;$AR92,$D$12&lt;$AR92),0,Schweine_Werte!$C92))</f>
        <v>0</v>
      </c>
      <c r="AT92" s="667">
        <f>IF(OR($C$24=$AR92,$D$24=$AR92),Schweine_Werte!$C92*0.5,IF(OR($C$24&gt;$AR92,$D$24&lt;$AR92),0,Schweine_Werte!$C92))</f>
        <v>0</v>
      </c>
      <c r="AU92" s="677">
        <f>IF(OR($C$36=$AR92,$D$36=$AR92),Schweine_Werte!$C92*0.5,IF(OR($C$36&gt;$AR92,$D$36&lt;$AR92),0,Schweine_Werte!$C92))</f>
        <v>0</v>
      </c>
      <c r="AV92" s="677">
        <f>IF(OR($C$48=$AR92,$D$48=$AR92),Schweine_Werte!$C92*0.5,IF(OR($C$48&gt;$AR92,$D$48&lt;$AR92),0,Schweine_Werte!$C92))</f>
        <v>0</v>
      </c>
      <c r="AW92" s="677">
        <f>IF(OR($C$60=$AR92,$D$60=$AR92),Schweine_Werte!$C92*0.5,IF(OR($C$60&gt;$AR92,$D$60&lt;$AR92),0,Schweine_Werte!$C92))</f>
        <v>0</v>
      </c>
      <c r="AX92" s="677">
        <f>IF(OR($C$12=$AR92,$D$12=$AR92),Schweine_Werte!$E92*0.5,IF(OR($C$12&gt;$AR92,$D$12&lt;$AR92),0,Schweine_Werte!$E92))</f>
        <v>0</v>
      </c>
      <c r="AY92" s="667">
        <f>IF(OR($C$24=$AR92,$D$24=$AR92),Schweine_Werte!$E92*0.5,IF(OR($C$24&gt;$AR92,$D$24&lt;$AR92),0,Schweine_Werte!$E92))</f>
        <v>0</v>
      </c>
      <c r="AZ92" s="667">
        <f>IF(OR($C$36=$AR92,$D$36=$AR92),Schweine_Werte!$E92*0.5,IF(OR($C$36&gt;$AR92,$D$36&lt;$AR92),0,Schweine_Werte!$E92))</f>
        <v>0</v>
      </c>
      <c r="BA92" s="667">
        <f>IF(OR($C$48=$AR92,$D$48=$AR92),Schweine_Werte!$E92*0.5,IF(OR($C$48&gt;$AR92,$D$48&lt;$AR92),0,Schweine_Werte!$E92))</f>
        <v>0</v>
      </c>
      <c r="BB92" s="667">
        <f>IF(OR($C$60=$AR92,$D$60=$AR92),Schweine_Werte!$E92*0.5,IF(OR($C$60&gt;$AR92,$D$60&lt;$AR92),0,Schweine_Werte!$E92))</f>
        <v>0</v>
      </c>
      <c r="BC92" s="677">
        <f>IF(OR($C$12=$AR92,$D$12=$AR92),Schweine_Werte!$G92*0.5,IF(OR($C$12&gt;$AR92,$D$12&lt;$AR92),0,Schweine_Werte!$G92))</f>
        <v>0</v>
      </c>
      <c r="BD92" s="667">
        <f>IF(OR($C$24=$AR92,$D$24=$AR92),Schweine_Werte!$G92*0.5,IF(OR($C$24&gt;$AR92,$D$24&lt;$AR92),0,Schweine_Werte!$G92))</f>
        <v>0</v>
      </c>
      <c r="BE92" s="667">
        <f>IF(OR($C$36=$AR92,$D$36=$AR92),Schweine_Werte!$G92*0.5,IF(OR($C$36&gt;$AR92,$D$36&lt;$AR92),0,Schweine_Werte!$G92))</f>
        <v>0</v>
      </c>
      <c r="BF92" s="667">
        <f>IF(OR($C$48=$AR92,$D$48=$AR92),Schweine_Werte!$G92*0.5,IF(OR($C$48&gt;$AR92,$D$48&lt;$AR92),0,Schweine_Werte!$G92))</f>
        <v>0</v>
      </c>
      <c r="BG92" s="667">
        <f>IF(OR($C$60=$AR92,$D$60=$AR92),Schweine_Werte!$G92*0.5,IF(OR($C$60&gt;$AR92,$D$60&lt;$AR92),0,Schweine_Werte!$G92))</f>
        <v>0</v>
      </c>
      <c r="BH92" s="677">
        <f>IF(OR($C$12=$AR92,$D$12=$AR92),Schweine_Werte!$I92*0.5,IF(OR($C$12&gt;$AR92,$D$12&lt;$AR92),0,Schweine_Werte!$I92))</f>
        <v>0</v>
      </c>
      <c r="BI92" s="667">
        <f>IF(OR($C$24=$AR92,$D$24=$AR92),Schweine_Werte!$I92*0.5,IF(OR($C$24&gt;$AR92,$D$24&lt;$AR92),0,Schweine_Werte!$I92))</f>
        <v>0</v>
      </c>
      <c r="BJ92" s="667">
        <f>IF(OR($C$36=$AR92,$D$36=$AR92),Schweine_Werte!$I92*0.5,IF(OR($C$36&gt;$AR92,$D$36&lt;$AR92),0,Schweine_Werte!$I92))</f>
        <v>0</v>
      </c>
      <c r="BK92" s="667">
        <f>IF(OR($C$48=$AR92,$D$48=$AR92),Schweine_Werte!$I92*0.5,IF(OR($C$48&gt;$AR92,$D$48&lt;$AR92),0,Schweine_Werte!$I92))</f>
        <v>0</v>
      </c>
      <c r="BL92" s="667">
        <f>IF(OR($C$60=$AR92,$D$60=$AR92),Schweine_Werte!$I92*0.5,IF(OR($C$60&gt;$AR92,$D$60&lt;$AR92),0,Schweine_Werte!$I92))</f>
        <v>0</v>
      </c>
      <c r="BM92" s="677"/>
      <c r="BN92" s="667"/>
      <c r="BO92" s="667"/>
      <c r="BP92" s="667"/>
      <c r="BQ92" s="667"/>
      <c r="BR92" s="677">
        <f>IF(OR($C$74=$AR92,$D$74=$AR92),Schweine_Werte!$M92*0.5,IF(OR($C$74&gt;$AR92,$D$74&lt;$AR92),0,Schweine_Werte!$M92))</f>
        <v>0</v>
      </c>
      <c r="BS92" s="677">
        <f>IF(OR($C$83=$AR92,$D$83=$AR92),Schweine_Werte!$M92*0.5,IF(OR($C$83&gt;$AR92,$D$83&lt;$AR92),0,Schweine_Werte!$M92))</f>
        <v>0</v>
      </c>
      <c r="BT92" s="679">
        <f>IF(OR($C$92=$AR92,$D$92=$AR92),Schweine_Werte!$M92*0.5,IF(OR($C$92&gt;$AR92,$D$92&lt;$AR92),0,Schweine_Werte!$M92))</f>
        <v>0</v>
      </c>
      <c r="BU92" s="679">
        <f>IF(OR($C$101=$AR92,$D$101=$AR92),Schweine_Werte!$M92*0.5,IF(OR($C$101&gt;$AR92,$D$101&lt;$AR92),0,Schweine_Werte!$M92))</f>
        <v>0</v>
      </c>
      <c r="BV92" s="679">
        <f>IF(OR($C$110=$AR92,$D$110=$AR92),Schweine_Werte!$M92*0.5,IF(OR($C$110&gt;$AR92,$D$110&lt;$AR92),0,Schweine_Werte!$M92))</f>
        <v>0</v>
      </c>
      <c r="BW92" s="679">
        <f>IF(OR(8=$AR92,$E$127=$AR92),Schweine_Werte!$M92*0.5,IF(OR(8&gt;$AR92,$E$127&lt;$AR92),0,Schweine_Werte!$M92))</f>
        <v>1.2146521797033036</v>
      </c>
      <c r="BX92" s="679">
        <f>IF(OR(8=$AR92,$E$145=$AR92),Schweine_Werte!$M92*0.5,IF(OR(8&gt;$AR92,$E$145&lt;$AR92),0,Schweine_Werte!$M92))</f>
        <v>1.2146521797033036</v>
      </c>
      <c r="BY92" s="677">
        <f>IF(OR($C$74=$AR92,$D$74=$AR92),Schweine_Werte!$O92*0.5,IF(OR($C$74&gt;$AR92,$D$74&lt;$AR92),0,Schweine_Werte!$O92))</f>
        <v>0</v>
      </c>
      <c r="BZ92" s="677">
        <f>IF(OR($C$83=$AR92,$D$83=$AR92),Schweine_Werte!$O92*0.5,IF(OR($C$83&gt;$AR92,$D$83&lt;$AR92),0,Schweine_Werte!$O92))</f>
        <v>0</v>
      </c>
      <c r="CA92" s="679">
        <f>IF(OR($C$92=$AR92,$D$92=$AR92),Schweine_Werte!$O92*0.5,IF(OR($C$92&gt;$AR92,$D$92&lt;$AR92),0,Schweine_Werte!$O92))</f>
        <v>0</v>
      </c>
      <c r="CB92" s="679">
        <f>IF(OR($C$101=$AR92,$D$101=$AR92),Schweine_Werte!$O92*0.5,IF(OR($C$101&gt;$AR92,$D$101&lt;$AR92),0,Schweine_Werte!$O92))</f>
        <v>0</v>
      </c>
      <c r="CC92" s="679">
        <f>IF(OR($C$110=$AR92,$D$110=$AR92),Schweine_Werte!$O92*0.5,IF(OR($C$110&gt;$AR92,$D$110&lt;$AR92),0,Schweine_Werte!$O92))</f>
        <v>0</v>
      </c>
    </row>
    <row r="93" spans="1:81" x14ac:dyDescent="0.2">
      <c r="AR93" s="698">
        <v>97</v>
      </c>
      <c r="AS93" s="677">
        <f>IF(OR($C$12=$AR93,$D$12=$AR93),Schweine_Werte!$C93*0.5,IF(OR($C$12&gt;$AR93,$D$12&lt;$AR93),0,Schweine_Werte!$C93))</f>
        <v>0</v>
      </c>
      <c r="AT93" s="667">
        <f>IF(OR($C$24=$AR93,$D$24=$AR93),Schweine_Werte!$C93*0.5,IF(OR($C$24&gt;$AR93,$D$24&lt;$AR93),0,Schweine_Werte!$C93))</f>
        <v>0</v>
      </c>
      <c r="AU93" s="677">
        <f>IF(OR($C$36=$AR93,$D$36=$AR93),Schweine_Werte!$C93*0.5,IF(OR($C$36&gt;$AR93,$D$36&lt;$AR93),0,Schweine_Werte!$C93))</f>
        <v>0</v>
      </c>
      <c r="AV93" s="677">
        <f>IF(OR($C$48=$AR93,$D$48=$AR93),Schweine_Werte!$C93*0.5,IF(OR($C$48&gt;$AR93,$D$48&lt;$AR93),0,Schweine_Werte!$C93))</f>
        <v>0</v>
      </c>
      <c r="AW93" s="677">
        <f>IF(OR($C$60=$AR93,$D$60=$AR93),Schweine_Werte!$C93*0.5,IF(OR($C$60&gt;$AR93,$D$60&lt;$AR93),0,Schweine_Werte!$C93))</f>
        <v>0</v>
      </c>
      <c r="AX93" s="677">
        <f>IF(OR($C$12=$AR93,$D$12=$AR93),Schweine_Werte!$E93*0.5,IF(OR($C$12&gt;$AR93,$D$12&lt;$AR93),0,Schweine_Werte!$E93))</f>
        <v>0</v>
      </c>
      <c r="AY93" s="667">
        <f>IF(OR($C$24=$AR93,$D$24=$AR93),Schweine_Werte!$E93*0.5,IF(OR($C$24&gt;$AR93,$D$24&lt;$AR93),0,Schweine_Werte!$E93))</f>
        <v>0</v>
      </c>
      <c r="AZ93" s="667">
        <f>IF(OR($C$36=$AR93,$D$36=$AR93),Schweine_Werte!$E93*0.5,IF(OR($C$36&gt;$AR93,$D$36&lt;$AR93),0,Schweine_Werte!$E93))</f>
        <v>0</v>
      </c>
      <c r="BA93" s="667">
        <f>IF(OR($C$48=$AR93,$D$48=$AR93),Schweine_Werte!$E93*0.5,IF(OR($C$48&gt;$AR93,$D$48&lt;$AR93),0,Schweine_Werte!$E93))</f>
        <v>0</v>
      </c>
      <c r="BB93" s="667">
        <f>IF(OR($C$60=$AR93,$D$60=$AR93),Schweine_Werte!$E93*0.5,IF(OR($C$60&gt;$AR93,$D$60&lt;$AR93),0,Schweine_Werte!$E93))</f>
        <v>0</v>
      </c>
      <c r="BC93" s="677">
        <f>IF(OR($C$12=$AR93,$D$12=$AR93),Schweine_Werte!$G93*0.5,IF(OR($C$12&gt;$AR93,$D$12&lt;$AR93),0,Schweine_Werte!$G93))</f>
        <v>0</v>
      </c>
      <c r="BD93" s="667">
        <f>IF(OR($C$24=$AR93,$D$24=$AR93),Schweine_Werte!$G93*0.5,IF(OR($C$24&gt;$AR93,$D$24&lt;$AR93),0,Schweine_Werte!$G93))</f>
        <v>0</v>
      </c>
      <c r="BE93" s="667">
        <f>IF(OR($C$36=$AR93,$D$36=$AR93),Schweine_Werte!$G93*0.5,IF(OR($C$36&gt;$AR93,$D$36&lt;$AR93),0,Schweine_Werte!$G93))</f>
        <v>0</v>
      </c>
      <c r="BF93" s="667">
        <f>IF(OR($C$48=$AR93,$D$48=$AR93),Schweine_Werte!$G93*0.5,IF(OR($C$48&gt;$AR93,$D$48&lt;$AR93),0,Schweine_Werte!$G93))</f>
        <v>0</v>
      </c>
      <c r="BG93" s="667">
        <f>IF(OR($C$60=$AR93,$D$60=$AR93),Schweine_Werte!$G93*0.5,IF(OR($C$60&gt;$AR93,$D$60&lt;$AR93),0,Schweine_Werte!$G93))</f>
        <v>0</v>
      </c>
      <c r="BH93" s="677">
        <f>IF(OR($C$12=$AR93,$D$12=$AR93),Schweine_Werte!$I93*0.5,IF(OR($C$12&gt;$AR93,$D$12&lt;$AR93),0,Schweine_Werte!$I93))</f>
        <v>0</v>
      </c>
      <c r="BI93" s="667">
        <f>IF(OR($C$24=$AR93,$D$24=$AR93),Schweine_Werte!$I93*0.5,IF(OR($C$24&gt;$AR93,$D$24&lt;$AR93),0,Schweine_Werte!$I93))</f>
        <v>0</v>
      </c>
      <c r="BJ93" s="667">
        <f>IF(OR($C$36=$AR93,$D$36=$AR93),Schweine_Werte!$I93*0.5,IF(OR($C$36&gt;$AR93,$D$36&lt;$AR93),0,Schweine_Werte!$I93))</f>
        <v>0</v>
      </c>
      <c r="BK93" s="667">
        <f>IF(OR($C$48=$AR93,$D$48=$AR93),Schweine_Werte!$I93*0.5,IF(OR($C$48&gt;$AR93,$D$48&lt;$AR93),0,Schweine_Werte!$I93))</f>
        <v>0</v>
      </c>
      <c r="BL93" s="667">
        <f>IF(OR($C$60=$AR93,$D$60=$AR93),Schweine_Werte!$I93*0.5,IF(OR($C$60&gt;$AR93,$D$60&lt;$AR93),0,Schweine_Werte!$I93))</f>
        <v>0</v>
      </c>
      <c r="BM93" s="677"/>
      <c r="BN93" s="667"/>
      <c r="BO93" s="667"/>
      <c r="BP93" s="667"/>
      <c r="BQ93" s="667"/>
      <c r="BR93" s="677">
        <f>IF(OR($C$74=$AR93,$D$74=$AR93),Schweine_Werte!$M93*0.5,IF(OR($C$74&gt;$AR93,$D$74&lt;$AR93),0,Schweine_Werte!$M93))</f>
        <v>0</v>
      </c>
      <c r="BS93" s="677">
        <f>IF(OR($C$83=$AR93,$D$83=$AR93),Schweine_Werte!$M93*0.5,IF(OR($C$83&gt;$AR93,$D$83&lt;$AR93),0,Schweine_Werte!$M93))</f>
        <v>0</v>
      </c>
      <c r="BT93" s="679">
        <f>IF(OR($C$92=$AR93,$D$92=$AR93),Schweine_Werte!$M93*0.5,IF(OR($C$92&gt;$AR93,$D$92&lt;$AR93),0,Schweine_Werte!$M93))</f>
        <v>0</v>
      </c>
      <c r="BU93" s="679">
        <f>IF(OR($C$101=$AR93,$D$101=$AR93),Schweine_Werte!$M93*0.5,IF(OR($C$101&gt;$AR93,$D$101&lt;$AR93),0,Schweine_Werte!$M93))</f>
        <v>0</v>
      </c>
      <c r="BV93" s="679">
        <f>IF(OR($C$110=$AR93,$D$110=$AR93),Schweine_Werte!$M93*0.5,IF(OR($C$110&gt;$AR93,$D$110&lt;$AR93),0,Schweine_Werte!$M93))</f>
        <v>0</v>
      </c>
      <c r="BW93" s="679">
        <f>IF(OR(8=$AR93,$E$127=$AR93),Schweine_Werte!$M93*0.5,IF(OR(8&gt;$AR93,$E$127&lt;$AR93),0,Schweine_Werte!$M93))</f>
        <v>1.225230707810347</v>
      </c>
      <c r="BX93" s="679">
        <f>IF(OR(8=$AR93,$E$145=$AR93),Schweine_Werte!$M93*0.5,IF(OR(8&gt;$AR93,$E$145&lt;$AR93),0,Schweine_Werte!$M93))</f>
        <v>1.225230707810347</v>
      </c>
      <c r="BY93" s="677">
        <f>IF(OR($C$74=$AR93,$D$74=$AR93),Schweine_Werte!$O93*0.5,IF(OR($C$74&gt;$AR93,$D$74&lt;$AR93),0,Schweine_Werte!$O93))</f>
        <v>0</v>
      </c>
      <c r="BZ93" s="677">
        <f>IF(OR($C$83=$AR93,$D$83=$AR93),Schweine_Werte!$O93*0.5,IF(OR($C$83&gt;$AR93,$D$83&lt;$AR93),0,Schweine_Werte!$O93))</f>
        <v>0</v>
      </c>
      <c r="CA93" s="679">
        <f>IF(OR($C$92=$AR93,$D$92=$AR93),Schweine_Werte!$O93*0.5,IF(OR($C$92&gt;$AR93,$D$92&lt;$AR93),0,Schweine_Werte!$O93))</f>
        <v>0</v>
      </c>
      <c r="CB93" s="679">
        <f>IF(OR($C$101=$AR93,$D$101=$AR93),Schweine_Werte!$O93*0.5,IF(OR($C$101&gt;$AR93,$D$101&lt;$AR93),0,Schweine_Werte!$O93))</f>
        <v>0</v>
      </c>
      <c r="CC93" s="679">
        <f>IF(OR($C$110=$AR93,$D$110=$AR93),Schweine_Werte!$O93*0.5,IF(OR($C$110&gt;$AR93,$D$110&lt;$AR93),0,Schweine_Werte!$O93))</f>
        <v>0</v>
      </c>
    </row>
    <row r="94" spans="1:81" x14ac:dyDescent="0.2">
      <c r="AR94" s="698">
        <v>98</v>
      </c>
      <c r="AS94" s="677">
        <f>IF(OR($C$12=$AR94,$D$12=$AR94),Schweine_Werte!$C94*0.5,IF(OR($C$12&gt;$AR94,$D$12&lt;$AR94),0,Schweine_Werte!$C94))</f>
        <v>0</v>
      </c>
      <c r="AT94" s="667">
        <f>IF(OR($C$24=$AR94,$D$24=$AR94),Schweine_Werte!$C94*0.5,IF(OR($C$24&gt;$AR94,$D$24&lt;$AR94),0,Schweine_Werte!$C94))</f>
        <v>0</v>
      </c>
      <c r="AU94" s="677">
        <f>IF(OR($C$36=$AR94,$D$36=$AR94),Schweine_Werte!$C94*0.5,IF(OR($C$36&gt;$AR94,$D$36&lt;$AR94),0,Schweine_Werte!$C94))</f>
        <v>0</v>
      </c>
      <c r="AV94" s="677">
        <f>IF(OR($C$48=$AR94,$D$48=$AR94),Schweine_Werte!$C94*0.5,IF(OR($C$48&gt;$AR94,$D$48&lt;$AR94),0,Schweine_Werte!$C94))</f>
        <v>0</v>
      </c>
      <c r="AW94" s="677">
        <f>IF(OR($C$60=$AR94,$D$60=$AR94),Schweine_Werte!$C94*0.5,IF(OR($C$60&gt;$AR94,$D$60&lt;$AR94),0,Schweine_Werte!$C94))</f>
        <v>0</v>
      </c>
      <c r="AX94" s="677">
        <f>IF(OR($C$12=$AR94,$D$12=$AR94),Schweine_Werte!$E94*0.5,IF(OR($C$12&gt;$AR94,$D$12&lt;$AR94),0,Schweine_Werte!$E94))</f>
        <v>0</v>
      </c>
      <c r="AY94" s="667">
        <f>IF(OR($C$24=$AR94,$D$24=$AR94),Schweine_Werte!$E94*0.5,IF(OR($C$24&gt;$AR94,$D$24&lt;$AR94),0,Schweine_Werte!$E94))</f>
        <v>0</v>
      </c>
      <c r="AZ94" s="667">
        <f>IF(OR($C$36=$AR94,$D$36=$AR94),Schweine_Werte!$E94*0.5,IF(OR($C$36&gt;$AR94,$D$36&lt;$AR94),0,Schweine_Werte!$E94))</f>
        <v>0</v>
      </c>
      <c r="BA94" s="667">
        <f>IF(OR($C$48=$AR94,$D$48=$AR94),Schweine_Werte!$E94*0.5,IF(OR($C$48&gt;$AR94,$D$48&lt;$AR94),0,Schweine_Werte!$E94))</f>
        <v>0</v>
      </c>
      <c r="BB94" s="667">
        <f>IF(OR($C$60=$AR94,$D$60=$AR94),Schweine_Werte!$E94*0.5,IF(OR($C$60&gt;$AR94,$D$60&lt;$AR94),0,Schweine_Werte!$E94))</f>
        <v>0</v>
      </c>
      <c r="BC94" s="677">
        <f>IF(OR($C$12=$AR94,$D$12=$AR94),Schweine_Werte!$G94*0.5,IF(OR($C$12&gt;$AR94,$D$12&lt;$AR94),0,Schweine_Werte!$G94))</f>
        <v>0</v>
      </c>
      <c r="BD94" s="667">
        <f>IF(OR($C$24=$AR94,$D$24=$AR94),Schweine_Werte!$G94*0.5,IF(OR($C$24&gt;$AR94,$D$24&lt;$AR94),0,Schweine_Werte!$G94))</f>
        <v>0</v>
      </c>
      <c r="BE94" s="667">
        <f>IF(OR($C$36=$AR94,$D$36=$AR94),Schweine_Werte!$G94*0.5,IF(OR($C$36&gt;$AR94,$D$36&lt;$AR94),0,Schweine_Werte!$G94))</f>
        <v>0</v>
      </c>
      <c r="BF94" s="667">
        <f>IF(OR($C$48=$AR94,$D$48=$AR94),Schweine_Werte!$G94*0.5,IF(OR($C$48&gt;$AR94,$D$48&lt;$AR94),0,Schweine_Werte!$G94))</f>
        <v>0</v>
      </c>
      <c r="BG94" s="667">
        <f>IF(OR($C$60=$AR94,$D$60=$AR94),Schweine_Werte!$G94*0.5,IF(OR($C$60&gt;$AR94,$D$60&lt;$AR94),0,Schweine_Werte!$G94))</f>
        <v>0</v>
      </c>
      <c r="BH94" s="677">
        <f>IF(OR($C$12=$AR94,$D$12=$AR94),Schweine_Werte!$I94*0.5,IF(OR($C$12&gt;$AR94,$D$12&lt;$AR94),0,Schweine_Werte!$I94))</f>
        <v>0</v>
      </c>
      <c r="BI94" s="667">
        <f>IF(OR($C$24=$AR94,$D$24=$AR94),Schweine_Werte!$I94*0.5,IF(OR($C$24&gt;$AR94,$D$24&lt;$AR94),0,Schweine_Werte!$I94))</f>
        <v>0</v>
      </c>
      <c r="BJ94" s="667">
        <f>IF(OR($C$36=$AR94,$D$36=$AR94),Schweine_Werte!$I94*0.5,IF(OR($C$36&gt;$AR94,$D$36&lt;$AR94),0,Schweine_Werte!$I94))</f>
        <v>0</v>
      </c>
      <c r="BK94" s="667">
        <f>IF(OR($C$48=$AR94,$D$48=$AR94),Schweine_Werte!$I94*0.5,IF(OR($C$48&gt;$AR94,$D$48&lt;$AR94),0,Schweine_Werte!$I94))</f>
        <v>0</v>
      </c>
      <c r="BL94" s="667">
        <f>IF(OR($C$60=$AR94,$D$60=$AR94),Schweine_Werte!$I94*0.5,IF(OR($C$60&gt;$AR94,$D$60&lt;$AR94),0,Schweine_Werte!$I94))</f>
        <v>0</v>
      </c>
      <c r="BM94" s="677"/>
      <c r="BN94" s="667"/>
      <c r="BO94" s="667"/>
      <c r="BP94" s="667"/>
      <c r="BQ94" s="667"/>
      <c r="BR94" s="677">
        <f>IF(OR($C$74=$AR94,$D$74=$AR94),Schweine_Werte!$M94*0.5,IF(OR($C$74&gt;$AR94,$D$74&lt;$AR94),0,Schweine_Werte!$M94))</f>
        <v>0</v>
      </c>
      <c r="BS94" s="677">
        <f>IF(OR($C$83=$AR94,$D$83=$AR94),Schweine_Werte!$M94*0.5,IF(OR($C$83&gt;$AR94,$D$83&lt;$AR94),0,Schweine_Werte!$M94))</f>
        <v>0</v>
      </c>
      <c r="BT94" s="679">
        <f>IF(OR($C$92=$AR94,$D$92=$AR94),Schweine_Werte!$M94*0.5,IF(OR($C$92&gt;$AR94,$D$92&lt;$AR94),0,Schweine_Werte!$M94))</f>
        <v>0</v>
      </c>
      <c r="BU94" s="679">
        <f>IF(OR($C$101=$AR94,$D$101=$AR94),Schweine_Werte!$M94*0.5,IF(OR($C$101&gt;$AR94,$D$101&lt;$AR94),0,Schweine_Werte!$M94))</f>
        <v>0</v>
      </c>
      <c r="BV94" s="679">
        <f>IF(OR($C$110=$AR94,$D$110=$AR94),Schweine_Werte!$M94*0.5,IF(OR($C$110&gt;$AR94,$D$110&lt;$AR94),0,Schweine_Werte!$M94))</f>
        <v>0</v>
      </c>
      <c r="BW94" s="679">
        <f>IF(OR(8=$AR94,$E$127=$AR94),Schweine_Werte!$M94*0.5,IF(OR(8&gt;$AR94,$E$127&lt;$AR94),0,Schweine_Werte!$M94))</f>
        <v>1.2364435817812538</v>
      </c>
      <c r="BX94" s="679">
        <f>IF(OR(8=$AR94,$E$145=$AR94),Schweine_Werte!$M94*0.5,IF(OR(8&gt;$AR94,$E$145&lt;$AR94),0,Schweine_Werte!$M94))</f>
        <v>1.2364435817812538</v>
      </c>
      <c r="BY94" s="677">
        <f>IF(OR($C$74=$AR94,$D$74=$AR94),Schweine_Werte!$O94*0.5,IF(OR($C$74&gt;$AR94,$D$74&lt;$AR94),0,Schweine_Werte!$O94))</f>
        <v>0</v>
      </c>
      <c r="BZ94" s="677">
        <f>IF(OR($C$83=$AR94,$D$83=$AR94),Schweine_Werte!$O94*0.5,IF(OR($C$83&gt;$AR94,$D$83&lt;$AR94),0,Schweine_Werte!$O94))</f>
        <v>0</v>
      </c>
      <c r="CA94" s="679">
        <f>IF(OR($C$92=$AR94,$D$92=$AR94),Schweine_Werte!$O94*0.5,IF(OR($C$92&gt;$AR94,$D$92&lt;$AR94),0,Schweine_Werte!$O94))</f>
        <v>0</v>
      </c>
      <c r="CB94" s="679">
        <f>IF(OR($C$101=$AR94,$D$101=$AR94),Schweine_Werte!$O94*0.5,IF(OR($C$101&gt;$AR94,$D$101&lt;$AR94),0,Schweine_Werte!$O94))</f>
        <v>0</v>
      </c>
      <c r="CC94" s="679">
        <f>IF(OR($C$110=$AR94,$D$110=$AR94),Schweine_Werte!$O94*0.5,IF(OR($C$110&gt;$AR94,$D$110&lt;$AR94),0,Schweine_Werte!$O94))</f>
        <v>0</v>
      </c>
    </row>
    <row r="95" spans="1:81" x14ac:dyDescent="0.2">
      <c r="Q95" s="1735" t="s">
        <v>446</v>
      </c>
      <c r="R95" s="1735"/>
      <c r="S95" s="1735"/>
      <c r="T95" s="1735" t="s">
        <v>447</v>
      </c>
      <c r="U95" s="1735"/>
      <c r="V95" s="1735"/>
      <c r="W95" s="517" t="s">
        <v>435</v>
      </c>
      <c r="X95" s="517"/>
      <c r="Y95" s="517"/>
      <c r="AR95" s="698">
        <v>99</v>
      </c>
      <c r="AS95" s="677">
        <f>IF(OR($C$12=$AR95,$D$12=$AR95),Schweine_Werte!$C95*0.5,IF(OR($C$12&gt;$AR95,$D$12&lt;$AR95),0,Schweine_Werte!$C95))</f>
        <v>0</v>
      </c>
      <c r="AT95" s="667">
        <f>IF(OR($C$24=$AR95,$D$24=$AR95),Schweine_Werte!$C95*0.5,IF(OR($C$24&gt;$AR95,$D$24&lt;$AR95),0,Schweine_Werte!$C95))</f>
        <v>0</v>
      </c>
      <c r="AU95" s="677">
        <f>IF(OR($C$36=$AR95,$D$36=$AR95),Schweine_Werte!$C95*0.5,IF(OR($C$36&gt;$AR95,$D$36&lt;$AR95),0,Schweine_Werte!$C95))</f>
        <v>0</v>
      </c>
      <c r="AV95" s="677">
        <f>IF(OR($C$48=$AR95,$D$48=$AR95),Schweine_Werte!$C95*0.5,IF(OR($C$48&gt;$AR95,$D$48&lt;$AR95),0,Schweine_Werte!$C95))</f>
        <v>0</v>
      </c>
      <c r="AW95" s="677">
        <f>IF(OR($C$60=$AR95,$D$60=$AR95),Schweine_Werte!$C95*0.5,IF(OR($C$60&gt;$AR95,$D$60&lt;$AR95),0,Schweine_Werte!$C95))</f>
        <v>0</v>
      </c>
      <c r="AX95" s="677">
        <f>IF(OR($C$12=$AR95,$D$12=$AR95),Schweine_Werte!$E95*0.5,IF(OR($C$12&gt;$AR95,$D$12&lt;$AR95),0,Schweine_Werte!$E95))</f>
        <v>0</v>
      </c>
      <c r="AY95" s="667">
        <f>IF(OR($C$24=$AR95,$D$24=$AR95),Schweine_Werte!$E95*0.5,IF(OR($C$24&gt;$AR95,$D$24&lt;$AR95),0,Schweine_Werte!$E95))</f>
        <v>0</v>
      </c>
      <c r="AZ95" s="667">
        <f>IF(OR($C$36=$AR95,$D$36=$AR95),Schweine_Werte!$E95*0.5,IF(OR($C$36&gt;$AR95,$D$36&lt;$AR95),0,Schweine_Werte!$E95))</f>
        <v>0</v>
      </c>
      <c r="BA95" s="667">
        <f>IF(OR($C$48=$AR95,$D$48=$AR95),Schweine_Werte!$E95*0.5,IF(OR($C$48&gt;$AR95,$D$48&lt;$AR95),0,Schweine_Werte!$E95))</f>
        <v>0</v>
      </c>
      <c r="BB95" s="667">
        <f>IF(OR($C$60=$AR95,$D$60=$AR95),Schweine_Werte!$E95*0.5,IF(OR($C$60&gt;$AR95,$D$60&lt;$AR95),0,Schweine_Werte!$E95))</f>
        <v>0</v>
      </c>
      <c r="BC95" s="677">
        <f>IF(OR($C$12=$AR95,$D$12=$AR95),Schweine_Werte!$G95*0.5,IF(OR($C$12&gt;$AR95,$D$12&lt;$AR95),0,Schweine_Werte!$G95))</f>
        <v>0</v>
      </c>
      <c r="BD95" s="667">
        <f>IF(OR($C$24=$AR95,$D$24=$AR95),Schweine_Werte!$G95*0.5,IF(OR($C$24&gt;$AR95,$D$24&lt;$AR95),0,Schweine_Werte!$G95))</f>
        <v>0</v>
      </c>
      <c r="BE95" s="667">
        <f>IF(OR($C$36=$AR95,$D$36=$AR95),Schweine_Werte!$G95*0.5,IF(OR($C$36&gt;$AR95,$D$36&lt;$AR95),0,Schweine_Werte!$G95))</f>
        <v>0</v>
      </c>
      <c r="BF95" s="667">
        <f>IF(OR($C$48=$AR95,$D$48=$AR95),Schweine_Werte!$G95*0.5,IF(OR($C$48&gt;$AR95,$D$48&lt;$AR95),0,Schweine_Werte!$G95))</f>
        <v>0</v>
      </c>
      <c r="BG95" s="667">
        <f>IF(OR($C$60=$AR95,$D$60=$AR95),Schweine_Werte!$G95*0.5,IF(OR($C$60&gt;$AR95,$D$60&lt;$AR95),0,Schweine_Werte!$G95))</f>
        <v>0</v>
      </c>
      <c r="BH95" s="677">
        <f>IF(OR($C$12=$AR95,$D$12=$AR95),Schweine_Werte!$I95*0.5,IF(OR($C$12&gt;$AR95,$D$12&lt;$AR95),0,Schweine_Werte!$I95))</f>
        <v>0</v>
      </c>
      <c r="BI95" s="667">
        <f>IF(OR($C$24=$AR95,$D$24=$AR95),Schweine_Werte!$I95*0.5,IF(OR($C$24&gt;$AR95,$D$24&lt;$AR95),0,Schweine_Werte!$I95))</f>
        <v>0</v>
      </c>
      <c r="BJ95" s="667">
        <f>IF(OR($C$36=$AR95,$D$36=$AR95),Schweine_Werte!$I95*0.5,IF(OR($C$36&gt;$AR95,$D$36&lt;$AR95),0,Schweine_Werte!$I95))</f>
        <v>0</v>
      </c>
      <c r="BK95" s="667">
        <f>IF(OR($C$48=$AR95,$D$48=$AR95),Schweine_Werte!$I95*0.5,IF(OR($C$48&gt;$AR95,$D$48&lt;$AR95),0,Schweine_Werte!$I95))</f>
        <v>0</v>
      </c>
      <c r="BL95" s="667">
        <f>IF(OR($C$60=$AR95,$D$60=$AR95),Schweine_Werte!$I95*0.5,IF(OR($C$60&gt;$AR95,$D$60&lt;$AR95),0,Schweine_Werte!$I95))</f>
        <v>0</v>
      </c>
      <c r="BM95" s="677"/>
      <c r="BN95" s="667"/>
      <c r="BO95" s="667"/>
      <c r="BP95" s="667"/>
      <c r="BQ95" s="667"/>
      <c r="BR95" s="677">
        <f>IF(OR($C$74=$AR95,$D$74=$AR95),Schweine_Werte!$M95*0.5,IF(OR($C$74&gt;$AR95,$D$74&lt;$AR95),0,Schweine_Werte!$M95))</f>
        <v>0</v>
      </c>
      <c r="BS95" s="677">
        <f>IF(OR($C$83=$AR95,$D$83=$AR95),Schweine_Werte!$M95*0.5,IF(OR($C$83&gt;$AR95,$D$83&lt;$AR95),0,Schweine_Werte!$M95))</f>
        <v>0</v>
      </c>
      <c r="BT95" s="679">
        <f>IF(OR($C$92=$AR95,$D$92=$AR95),Schweine_Werte!$M95*0.5,IF(OR($C$92&gt;$AR95,$D$92&lt;$AR95),0,Schweine_Werte!$M95))</f>
        <v>0</v>
      </c>
      <c r="BU95" s="679">
        <f>IF(OR($C$101=$AR95,$D$101=$AR95),Schweine_Werte!$M95*0.5,IF(OR($C$101&gt;$AR95,$D$101&lt;$AR95),0,Schweine_Werte!$M95))</f>
        <v>0</v>
      </c>
      <c r="BV95" s="679">
        <f>IF(OR($C$110=$AR95,$D$110=$AR95),Schweine_Werte!$M95*0.5,IF(OR($C$110&gt;$AR95,$D$110&lt;$AR95),0,Schweine_Werte!$M95))</f>
        <v>0</v>
      </c>
      <c r="BW95" s="679">
        <f>IF(OR(8=$AR95,$E$127=$AR95),Schweine_Werte!$M95*0.5,IF(OR(8&gt;$AR95,$E$127&lt;$AR95),0,Schweine_Werte!$M95))</f>
        <v>1.2483202500391168</v>
      </c>
      <c r="BX95" s="679">
        <f>IF(OR(8=$AR95,$E$145=$AR95),Schweine_Werte!$M95*0.5,IF(OR(8&gt;$AR95,$E$145&lt;$AR95),0,Schweine_Werte!$M95))</f>
        <v>1.2483202500391168</v>
      </c>
      <c r="BY95" s="677">
        <f>IF(OR($C$74=$AR95,$D$74=$AR95),Schweine_Werte!$O95*0.5,IF(OR($C$74&gt;$AR95,$D$74&lt;$AR95),0,Schweine_Werte!$O95))</f>
        <v>0</v>
      </c>
      <c r="BZ95" s="677">
        <f>IF(OR($C$83=$AR95,$D$83=$AR95),Schweine_Werte!$O95*0.5,IF(OR($C$83&gt;$AR95,$D$83&lt;$AR95),0,Schweine_Werte!$O95))</f>
        <v>0</v>
      </c>
      <c r="CA95" s="679">
        <f>IF(OR($C$92=$AR95,$D$92=$AR95),Schweine_Werte!$O95*0.5,IF(OR($C$92&gt;$AR95,$D$92&lt;$AR95),0,Schweine_Werte!$O95))</f>
        <v>0</v>
      </c>
      <c r="CB95" s="679">
        <f>IF(OR($C$101=$AR95,$D$101=$AR95),Schweine_Werte!$O95*0.5,IF(OR($C$101&gt;$AR95,$D$101&lt;$AR95),0,Schweine_Werte!$O95))</f>
        <v>0</v>
      </c>
      <c r="CC95" s="679">
        <f>IF(OR($C$110=$AR95,$D$110=$AR95),Schweine_Werte!$O95*0.5,IF(OR($C$110&gt;$AR95,$D$110&lt;$AR95),0,Schweine_Werte!$O95))</f>
        <v>0</v>
      </c>
    </row>
    <row r="96" spans="1:81" x14ac:dyDescent="0.2">
      <c r="B96" s="520" t="s">
        <v>517</v>
      </c>
      <c r="E96" s="520" t="s">
        <v>470</v>
      </c>
      <c r="F96" s="520" t="s">
        <v>363</v>
      </c>
      <c r="G96" s="520" t="s">
        <v>471</v>
      </c>
      <c r="H96" s="520" t="s">
        <v>472</v>
      </c>
      <c r="I96" s="520" t="s">
        <v>473</v>
      </c>
      <c r="J96" s="520" t="s">
        <v>474</v>
      </c>
      <c r="K96" s="520" t="s">
        <v>475</v>
      </c>
      <c r="L96" s="520" t="s">
        <v>476</v>
      </c>
      <c r="M96" s="520" t="s">
        <v>477</v>
      </c>
      <c r="N96" s="520" t="s">
        <v>478</v>
      </c>
      <c r="O96" s="520" t="s">
        <v>479</v>
      </c>
      <c r="P96" s="520" t="s">
        <v>480</v>
      </c>
      <c r="Q96" s="520" t="s">
        <v>365</v>
      </c>
      <c r="R96" s="520" t="s">
        <v>366</v>
      </c>
      <c r="S96" s="520" t="s">
        <v>367</v>
      </c>
      <c r="T96" s="520" t="s">
        <v>365</v>
      </c>
      <c r="U96" s="520" t="s">
        <v>366</v>
      </c>
      <c r="V96" s="520" t="s">
        <v>367</v>
      </c>
      <c r="W96" s="520" t="s">
        <v>448</v>
      </c>
      <c r="X96" s="520" t="s">
        <v>449</v>
      </c>
      <c r="Y96" s="520" t="s">
        <v>450</v>
      </c>
      <c r="AR96" s="698">
        <v>100</v>
      </c>
      <c r="AS96" s="677">
        <f>IF(OR($C$12=$AR96,$D$12=$AR96),Schweine_Werte!$C96*0.5,IF(OR($C$12&gt;$AR96,$D$12&lt;$AR96),0,Schweine_Werte!$C96))</f>
        <v>0</v>
      </c>
      <c r="AT96" s="667">
        <f>IF(OR($C$24=$AR96,$D$24=$AR96),Schweine_Werte!$C96*0.5,IF(OR($C$24&gt;$AR96,$D$24&lt;$AR96),0,Schweine_Werte!$C96))</f>
        <v>0</v>
      </c>
      <c r="AU96" s="677">
        <f>IF(OR($C$36=$AR96,$D$36=$AR96),Schweine_Werte!$C96*0.5,IF(OR($C$36&gt;$AR96,$D$36&lt;$AR96),0,Schweine_Werte!$C96))</f>
        <v>0</v>
      </c>
      <c r="AV96" s="677">
        <f>IF(OR($C$48=$AR96,$D$48=$AR96),Schweine_Werte!$C96*0.5,IF(OR($C$48&gt;$AR96,$D$48&lt;$AR96),0,Schweine_Werte!$C96))</f>
        <v>0</v>
      </c>
      <c r="AW96" s="677">
        <f>IF(OR($C$60=$AR96,$D$60=$AR96),Schweine_Werte!$C96*0.5,IF(OR($C$60&gt;$AR96,$D$60&lt;$AR96),0,Schweine_Werte!$C96))</f>
        <v>0</v>
      </c>
      <c r="AX96" s="677">
        <f>IF(OR($C$12=$AR96,$D$12=$AR96),Schweine_Werte!$E96*0.5,IF(OR($C$12&gt;$AR96,$D$12&lt;$AR96),0,Schweine_Werte!$E96))</f>
        <v>0</v>
      </c>
      <c r="AY96" s="667">
        <f>IF(OR($C$24=$AR96,$D$24=$AR96),Schweine_Werte!$E96*0.5,IF(OR($C$24&gt;$AR96,$D$24&lt;$AR96),0,Schweine_Werte!$E96))</f>
        <v>0</v>
      </c>
      <c r="AZ96" s="667">
        <f>IF(OR($C$36=$AR96,$D$36=$AR96),Schweine_Werte!$E96*0.5,IF(OR($C$36&gt;$AR96,$D$36&lt;$AR96),0,Schweine_Werte!$E96))</f>
        <v>0</v>
      </c>
      <c r="BA96" s="667">
        <f>IF(OR($C$48=$AR96,$D$48=$AR96),Schweine_Werte!$E96*0.5,IF(OR($C$48&gt;$AR96,$D$48&lt;$AR96),0,Schweine_Werte!$E96))</f>
        <v>0</v>
      </c>
      <c r="BB96" s="667">
        <f>IF(OR($C$60=$AR96,$D$60=$AR96),Schweine_Werte!$E96*0.5,IF(OR($C$60&gt;$AR96,$D$60&lt;$AR96),0,Schweine_Werte!$E96))</f>
        <v>0</v>
      </c>
      <c r="BC96" s="677">
        <f>IF(OR($C$12=$AR96,$D$12=$AR96),Schweine_Werte!$G96*0.5,IF(OR($C$12&gt;$AR96,$D$12&lt;$AR96),0,Schweine_Werte!$G96))</f>
        <v>0</v>
      </c>
      <c r="BD96" s="667">
        <f>IF(OR($C$24=$AR96,$D$24=$AR96),Schweine_Werte!$G96*0.5,IF(OR($C$24&gt;$AR96,$D$24&lt;$AR96),0,Schweine_Werte!$G96))</f>
        <v>0</v>
      </c>
      <c r="BE96" s="667">
        <f>IF(OR($C$36=$AR96,$D$36=$AR96),Schweine_Werte!$G96*0.5,IF(OR($C$36&gt;$AR96,$D$36&lt;$AR96),0,Schweine_Werte!$G96))</f>
        <v>0</v>
      </c>
      <c r="BF96" s="667">
        <f>IF(OR($C$48=$AR96,$D$48=$AR96),Schweine_Werte!$G96*0.5,IF(OR($C$48&gt;$AR96,$D$48&lt;$AR96),0,Schweine_Werte!$G96))</f>
        <v>0</v>
      </c>
      <c r="BG96" s="667">
        <f>IF(OR($C$60=$AR96,$D$60=$AR96),Schweine_Werte!$G96*0.5,IF(OR($C$60&gt;$AR96,$D$60&lt;$AR96),0,Schweine_Werte!$G96))</f>
        <v>0</v>
      </c>
      <c r="BH96" s="677">
        <f>IF(OR($C$12=$AR96,$D$12=$AR96),Schweine_Werte!$I96*0.5,IF(OR($C$12&gt;$AR96,$D$12&lt;$AR96),0,Schweine_Werte!$I96))</f>
        <v>0</v>
      </c>
      <c r="BI96" s="667">
        <f>IF(OR($C$24=$AR96,$D$24=$AR96),Schweine_Werte!$I96*0.5,IF(OR($C$24&gt;$AR96,$D$24&lt;$AR96),0,Schweine_Werte!$I96))</f>
        <v>0</v>
      </c>
      <c r="BJ96" s="667">
        <f>IF(OR($C$36=$AR96,$D$36=$AR96),Schweine_Werte!$I96*0.5,IF(OR($C$36&gt;$AR96,$D$36&lt;$AR96),0,Schweine_Werte!$I96))</f>
        <v>0</v>
      </c>
      <c r="BK96" s="667">
        <f>IF(OR($C$48=$AR96,$D$48=$AR96),Schweine_Werte!$I96*0.5,IF(OR($C$48&gt;$AR96,$D$48&lt;$AR96),0,Schweine_Werte!$I96))</f>
        <v>0</v>
      </c>
      <c r="BL96" s="667">
        <f>IF(OR($C$60=$AR96,$D$60=$AR96),Schweine_Werte!$I96*0.5,IF(OR($C$60&gt;$AR96,$D$60&lt;$AR96),0,Schweine_Werte!$I96))</f>
        <v>0</v>
      </c>
      <c r="BM96" s="677"/>
      <c r="BN96" s="667"/>
      <c r="BO96" s="667"/>
      <c r="BP96" s="667"/>
      <c r="BQ96" s="667"/>
      <c r="BR96" s="677">
        <f>IF(OR($C$74=$AR96,$D$74=$AR96),Schweine_Werte!$M96*0.5,IF(OR($C$74&gt;$AR96,$D$74&lt;$AR96),0,Schweine_Werte!$M96))</f>
        <v>0</v>
      </c>
      <c r="BS96" s="677">
        <f>IF(OR($C$83=$AR96,$D$83=$AR96),Schweine_Werte!$M96*0.5,IF(OR($C$83&gt;$AR96,$D$83&lt;$AR96),0,Schweine_Werte!$M96))</f>
        <v>0</v>
      </c>
      <c r="BT96" s="679">
        <f>IF(OR($C$92=$AR96,$D$92=$AR96),Schweine_Werte!$M96*0.5,IF(OR($C$92&gt;$AR96,$D$92&lt;$AR96),0,Schweine_Werte!$M96))</f>
        <v>0</v>
      </c>
      <c r="BU96" s="679">
        <f>IF(OR($C$101=$AR96,$D$101=$AR96),Schweine_Werte!$M96*0.5,IF(OR($C$101&gt;$AR96,$D$101&lt;$AR96),0,Schweine_Werte!$M96))</f>
        <v>0</v>
      </c>
      <c r="BV96" s="679">
        <f>IF(OR($C$110=$AR96,$D$110=$AR96),Schweine_Werte!$M96*0.5,IF(OR($C$110&gt;$AR96,$D$110&lt;$AR96),0,Schweine_Werte!$M96))</f>
        <v>0</v>
      </c>
      <c r="BW96" s="679">
        <f>IF(OR(8=$AR96,$E$127=$AR96),Schweine_Werte!$M96*0.5,IF(OR(8&gt;$AR96,$E$127&lt;$AR96),0,Schweine_Werte!$M96))</f>
        <v>1.2608927189522001</v>
      </c>
      <c r="BX96" s="679">
        <f>IF(OR(8=$AR96,$E$145=$AR96),Schweine_Werte!$M96*0.5,IF(OR(8&gt;$AR96,$E$145&lt;$AR96),0,Schweine_Werte!$M96))</f>
        <v>1.2608927189522001</v>
      </c>
      <c r="BY96" s="677">
        <f>IF(OR($C$74=$AR96,$D$74=$AR96),Schweine_Werte!$O96*0.5,IF(OR($C$74&gt;$AR96,$D$74&lt;$AR96),0,Schweine_Werte!$O96))</f>
        <v>0</v>
      </c>
      <c r="BZ96" s="677">
        <f>IF(OR($C$83=$AR96,$D$83=$AR96),Schweine_Werte!$O96*0.5,IF(OR($C$83&gt;$AR96,$D$83&lt;$AR96),0,Schweine_Werte!$O96))</f>
        <v>0</v>
      </c>
      <c r="CA96" s="679">
        <f>IF(OR($C$92=$AR96,$D$92=$AR96),Schweine_Werte!$O96*0.5,IF(OR($C$92&gt;$AR96,$D$92&lt;$AR96),0,Schweine_Werte!$O96))</f>
        <v>0</v>
      </c>
      <c r="CB96" s="679">
        <f>IF(OR($C$101=$AR96,$D$101=$AR96),Schweine_Werte!$O96*0.5,IF(OR($C$101&gt;$AR96,$D$101&lt;$AR96),0,Schweine_Werte!$O96))</f>
        <v>0</v>
      </c>
      <c r="CC96" s="679">
        <f>IF(OR($C$110=$AR96,$D$110=$AR96),Schweine_Werte!$O96*0.5,IF(OR($C$110&gt;$AR96,$D$110&lt;$AR96),0,Schweine_Werte!$O96))</f>
        <v>0</v>
      </c>
    </row>
    <row r="97" spans="1:81" x14ac:dyDescent="0.2">
      <c r="B97" s="520">
        <v>450</v>
      </c>
      <c r="D97" s="667"/>
      <c r="E97" s="520" t="e">
        <f>($D101-$C101)*1000/SUM($BU$4:$BU$31)</f>
        <v>#VALUE!</v>
      </c>
      <c r="F97" s="667" t="e">
        <f>SUMPRODUCT($BU$4:$BU$31,Schweine_Werte!$V$4:$V$31)/SUM($BU$4:$BU$31)</f>
        <v>#DIV/0!</v>
      </c>
      <c r="G97" s="667" t="e">
        <f>IF($B101=$A$8,SUMPRODUCT($BU$4:$BU$31,Schweine_Werte!HE$4:HE$31)/SUM($BU$4:$BU$31),IF($B101=$A$7,SUMPRODUCT($BU$4:$BU$31,Schweine_Werte!GQ$4:GQ$31)/SUM($BU$4:$BU$31),IF($B101=$A$6,SUMPRODUCT($BU$4:$BU$31,Schweine_Werte!GC$4:GC$31)/SUM($BU$4:$BU$31),SUMPRODUCT($BU$4:$BU$31,Schweine_Werte!FO$4:FO$31)/SUM($BU$4:$BU$31))))</f>
        <v>#DIV/0!</v>
      </c>
      <c r="H97" s="667" t="e">
        <f>IF($B101=$A$8,SUMPRODUCT($BU$4:$BU$31,Schweine_Werte!HF$4:HF$31)/SUM($BU$4:$BU$31),IF($B101=$A$7,SUMPRODUCT($BU$4:$BU$31,Schweine_Werte!GR$4:GR$31)/SUM($BU$4:$BU$31),IF($B101=$A$6,SUMPRODUCT($BU$4:$BU$31,Schweine_Werte!GD$4:GD$31)/SUM($BU$4:$BU$31),SUMPRODUCT($BU$4:$BU$31,Schweine_Werte!FP$4:FP$31)/SUM($BU$4:$BU$31))))</f>
        <v>#DIV/0!</v>
      </c>
      <c r="I97" s="667" t="e">
        <f>IF($B101=$A$8,SUMPRODUCT($BU$4:$BU$31,Schweine_Werte!HG$4:HG$31)/SUM($BU$4:$BU$31),IF($B101=$A$7,SUMPRODUCT($BU$4:$BU$31,Schweine_Werte!GS$4:GS$31)/SUM($BU$4:$BU$31),IF($B101=$A$6,SUMPRODUCT($BU$4:$BU$31,Schweine_Werte!GE$4:GE$31)/SUM($BU$4:$BU$31),SUMPRODUCT($BU$4:$BU$31,Schweine_Werte!FQ$4:FQ$31)/SUM($BU$4:$BU$31))))</f>
        <v>#DIV/0!</v>
      </c>
      <c r="J97" s="667" t="e">
        <f>SUMPRODUCT($BU$4:$BU$31,Schweine_Werte!$AD$4:$AD$31)/SUM($BU$4:$BU$31)</f>
        <v>#DIV/0!</v>
      </c>
      <c r="K97" s="667" t="e">
        <f>SUMPRODUCT($BU$4:$BU$31,Schweine_Werte!$AL$4:$AL$31)/SUM($BU$4:$BU$31)</f>
        <v>#DIV/0!</v>
      </c>
      <c r="L97" s="667" t="e">
        <f>T97*$F97*365/1000+$J97-$K97</f>
        <v>#DIV/0!</v>
      </c>
      <c r="M97" s="667" t="e">
        <f>U97*$F97*365/1000+$J97-$K97/2</f>
        <v>#DIV/0!</v>
      </c>
      <c r="N97" s="667" t="e">
        <f>V97*$F97*365/1000+$J97</f>
        <v>#DIV/0!</v>
      </c>
      <c r="O97" s="667">
        <f>IF($C101&lt;28,SUM($BU$4:$BU$23)+IF($D101&gt;28,$BU$24*0.5,$BU$24),0)</f>
        <v>0</v>
      </c>
      <c r="P97" s="667">
        <f>IF($D101&gt;28,SUM($BU$25:$BU$31)+IF($C101&lt;28,$BU$24*0.5,$BU$24),0)</f>
        <v>0</v>
      </c>
      <c r="Q97" s="667" t="e">
        <f t="shared" ref="Q97:S98" si="49">+T97*$F97</f>
        <v>#DIV/0!</v>
      </c>
      <c r="R97" s="667" t="e">
        <f t="shared" si="49"/>
        <v>#DIV/0!</v>
      </c>
      <c r="S97" s="667" t="e">
        <f t="shared" si="49"/>
        <v>#DIV/0!</v>
      </c>
      <c r="T97" s="667" t="e">
        <f>+($O97*Schweine_Werte!$HT$15+$P97*Schweine_Werte!$HU$15)/SUM($O97:$P97)</f>
        <v>#DIV/0!</v>
      </c>
      <c r="U97" s="667" t="e">
        <f>+($O97*Schweine_Werte!$HV$15+$P97*Schweine_Werte!$HW$15)/SUM($O97:$P97)</f>
        <v>#DIV/0!</v>
      </c>
      <c r="V97" s="667" t="e">
        <f>+($O97*Schweine_Werte!$HX$15+$P97*Schweine_Werte!$HY$15)/SUM($O97:$P97)</f>
        <v>#DIV/0!</v>
      </c>
      <c r="W97" s="678" t="e">
        <f>($J97*0.055+T97*0.365*0.86*$F97-$K97*0.018)/L97*100</f>
        <v>#DIV/0!</v>
      </c>
      <c r="X97" s="678" t="e">
        <f>($J97*0.055+U97*0.365*0.86*$F97-$K97*0.018/2)/M97*100</f>
        <v>#DIV/0!</v>
      </c>
      <c r="Y97" s="667" t="e">
        <f>($J97*0.055+V97*0.365*0.86*$F97)/N97*100</f>
        <v>#DIV/0!</v>
      </c>
      <c r="Z97" s="667" t="e">
        <f>IF($B101=$A$8,SUMPRODUCT($BU$4:$BU$31,Schweine_Werte!$HH$4:$HH$31,Schweine_Werte!$HI$4:$HI$31)/SUMPRODUCT($BU$4:$BU$31,Schweine_Werte!$HH$4:$HH$31),IF($B101=$A$7,SUMPRODUCT($BU$4:$BU$31,Schweine_Werte!$GT$4:$GT$31,Schweine_Werte!$GU$4:$GU$31)/SUMPRODUCT($BU$4:$BU$31,Schweine_Werte!$GT$4:$GT$31),IF($B101=$A$6,SUMPRODUCT($BU$4:$BU$31,Schweine_Werte!$GF$4:$GF$31,Schweine_Werte!$GG$4:$GG$31)/SUMPRODUCT($BU$4:$BU$31,Schweine_Werte!$GF$4:$GF$31),SUMPRODUCT($BU$4:$BU$31,Schweine_Werte!$FR$4:$FR$31,Schweine_Werte!$FS$4:$FS$31)/SUMPRODUCT($BU$4:$BU$31,Schweine_Werte!$FR$4:$FR$31))))</f>
        <v>#DIV/0!</v>
      </c>
      <c r="AA97" s="667"/>
      <c r="AB97" s="667">
        <f>IF($B101=$A$8,SUMIF(Schweine_Werte!$AO$4:$AO$31,$C101,Schweine_Werte!$HI$4:$HI$31),IF($B101=$A$7,SUMIF(Schweine_Werte!$AO$4:$AO$31,$C101,Schweine_Werte!$GU$4:$GU$31),IF($B101=$A$6,SUMIF(Schweine_Werte!$AO$4:$AO$31,$C101,Schweine_Werte!$GG$4:$GG$31),SUMIF(Schweine_Werte!$AO$4:$AO$31,$C101,Schweine_Werte!$FS$4:$FS$31))))</f>
        <v>0</v>
      </c>
      <c r="AC97" s="667"/>
      <c r="AD97" s="667">
        <f>IF($B101=$A$8,SUMIF(Schweine_Werte!$AO$4:$AO$31,$D101,Schweine_Werte!$HI$4:$HI$31),IF($B101=$A$7,SUMIF(Schweine_Werte!$AO$4:$AO$31,$D101,Schweine_Werte!$GU$4:$GU$31),IF($B101=$A$6,SUMIF(Schweine_Werte!$AO$4:$AO$31,$D101,Schweine_Werte!$GG$4:$GG$31),SUMIF(Schweine_Werte!$AO$4:$AO$31,$D101,Schweine_Werte!$FS$4:$FS$31))))</f>
        <v>0</v>
      </c>
      <c r="AE97" s="667"/>
      <c r="AF97" s="667"/>
      <c r="AG97" s="667" t="e">
        <f>IF($B101=$A$8,SUMPRODUCT($BU$4:$BU$31,Schweine_Werte!$HH$4:$HH$31)/SUM($BU$4:$BU$31),IF($B101=$A$7,SUMPRODUCT($BU$4:$BU$31,Schweine_Werte!$GT$4:$GT$31)/SUM($BU$4:$BU$31),IF($B101=$A$6,SUMPRODUCT($BU$4:$BU$31,Schweine_Werte!$GF$4:$GF$31)/SUM($BU$4:$BU$31),SUMPRODUCT($BU$4:$BU$31,Schweine_Werte!$FR$4:$FR$31)/SUM($BU$4:$BU$31))))</f>
        <v>#DIV/0!</v>
      </c>
      <c r="AH97" s="667"/>
      <c r="AI97" s="667"/>
      <c r="AJ97" s="667" t="e">
        <f>IF($B101=$A$8,SUMPRODUCT($BU$4:$BU$31,Schweine_Werte!$HH$4:$HH$31,Schweine_Werte!$HJ$4:$HJ$31)/SUMPRODUCT($BU$4:$BU$31,Schweine_Werte!$HH$4:$HH$31),IF($B101=$A$7,SUMPRODUCT($BU$4:$BU$31,Schweine_Werte!$GT$4:$GT$31,Schweine_Werte!$GV$4:$GV$31)/SUMPRODUCT($BU$4:$BU$31,Schweine_Werte!$GT$4:$GT$31),IF($B101=$A$6,SUMPRODUCT($BU$4:$BU$31,Schweine_Werte!$GF$4:$GF$31,Schweine_Werte!$GH$4:$GH$31)/SUMPRODUCT($BU$4:$BU$31,Schweine_Werte!$GF$4:$GF$31),SUMPRODUCT($BU$4:$BU$31,Schweine_Werte!$FR$4:$FR$31,Schweine_Werte!$FT$4:$FT$31)/SUMPRODUCT($BU$4:$BU$31,Schweine_Werte!$FR$4:$FR$31))))</f>
        <v>#DIV/0!</v>
      </c>
      <c r="AK97" s="667"/>
      <c r="AL97" s="667">
        <f>IF($B101=$A$8,SUMIF(Schweine_Werte!$AO$4:$AO$31,$C101,Schweine_Werte!$HJ$4:$HJ$31),IF($B101=$A$7,SUMIF(Schweine_Werte!$AO$4:$AO$31,$C101,Schweine_Werte!$GV$4:$GV$31),IF($B101=$A$6,SUMIF(Schweine_Werte!$AO$4:$AO$31,$C101,Schweine_Werte!$GH$4:$GH$31),SUMIF(Schweine_Werte!$AO$4:$AO$31,$C101,Schweine_Werte!$FT$4:$FT$31))))</f>
        <v>0</v>
      </c>
      <c r="AM97" s="667"/>
      <c r="AN97" s="667">
        <f>IF($B101=$A$8,SUMIF(Schweine_Werte!$AO$4:$AO$31,$D101,Schweine_Werte!$HJ$4:$HJ$31),IF($B101=$A$7,SUMIF(Schweine_Werte!$AO$4:$AO$31,$D101,Schweine_Werte!$GV$4:$GV$31),IF($B101=$A$6,SUMIF(Schweine_Werte!$AO$4:$AO$31,$D101,Schweine_Werte!$GH$4:$GH$31),SUMIF(Schweine_Werte!$AO$4:$AO$31,$D101,Schweine_Werte!$FT$4:$FT$31))))</f>
        <v>0</v>
      </c>
      <c r="AR97" s="698">
        <v>101</v>
      </c>
      <c r="AS97" s="677">
        <f>IF(OR($C$12=$AR97,$D$12=$AR97),Schweine_Werte!$C97*0.5,IF(OR($C$12&gt;$AR97,$D$12&lt;$AR97),0,Schweine_Werte!$C97))</f>
        <v>0</v>
      </c>
      <c r="AT97" s="667">
        <f>IF(OR($C$24=$AR97,$D$24=$AR97),Schweine_Werte!$C97*0.5,IF(OR($C$24&gt;$AR97,$D$24&lt;$AR97),0,Schweine_Werte!$C97))</f>
        <v>0</v>
      </c>
      <c r="AU97" s="677">
        <f>IF(OR($C$36=$AR97,$D$36=$AR97),Schweine_Werte!$C97*0.5,IF(OR($C$36&gt;$AR97,$D$36&lt;$AR97),0,Schweine_Werte!$C97))</f>
        <v>0</v>
      </c>
      <c r="AV97" s="677">
        <f>IF(OR($C$48=$AR97,$D$48=$AR97),Schweine_Werte!$C97*0.5,IF(OR($C$48&gt;$AR97,$D$48&lt;$AR97),0,Schweine_Werte!$C97))</f>
        <v>0</v>
      </c>
      <c r="AW97" s="677">
        <f>IF(OR($C$60=$AR97,$D$60=$AR97),Schweine_Werte!$C97*0.5,IF(OR($C$60&gt;$AR97,$D$60&lt;$AR97),0,Schweine_Werte!$C97))</f>
        <v>0</v>
      </c>
      <c r="AX97" s="677">
        <f>IF(OR($C$12=$AR97,$D$12=$AR97),Schweine_Werte!$E97*0.5,IF(OR($C$12&gt;$AR97,$D$12&lt;$AR97),0,Schweine_Werte!$E97))</f>
        <v>0</v>
      </c>
      <c r="AY97" s="667">
        <f>IF(OR($C$24=$AR97,$D$24=$AR97),Schweine_Werte!$E97*0.5,IF(OR($C$24&gt;$AR97,$D$24&lt;$AR97),0,Schweine_Werte!$E97))</f>
        <v>0</v>
      </c>
      <c r="AZ97" s="667">
        <f>IF(OR($C$36=$AR97,$D$36=$AR97),Schweine_Werte!$E97*0.5,IF(OR($C$36&gt;$AR97,$D$36&lt;$AR97),0,Schweine_Werte!$E97))</f>
        <v>0</v>
      </c>
      <c r="BA97" s="667">
        <f>IF(OR($C$48=$AR97,$D$48=$AR97),Schweine_Werte!$E97*0.5,IF(OR($C$48&gt;$AR97,$D$48&lt;$AR97),0,Schweine_Werte!$E97))</f>
        <v>0</v>
      </c>
      <c r="BB97" s="667">
        <f>IF(OR($C$60=$AR97,$D$60=$AR97),Schweine_Werte!$E97*0.5,IF(OR($C$60&gt;$AR97,$D$60&lt;$AR97),0,Schweine_Werte!$E97))</f>
        <v>0</v>
      </c>
      <c r="BC97" s="677">
        <f>IF(OR($C$12=$AR97,$D$12=$AR97),Schweine_Werte!$G97*0.5,IF(OR($C$12&gt;$AR97,$D$12&lt;$AR97),0,Schweine_Werte!$G97))</f>
        <v>0</v>
      </c>
      <c r="BD97" s="667">
        <f>IF(OR($C$24=$AR97,$D$24=$AR97),Schweine_Werte!$G97*0.5,IF(OR($C$24&gt;$AR97,$D$24&lt;$AR97),0,Schweine_Werte!$G97))</f>
        <v>0</v>
      </c>
      <c r="BE97" s="667">
        <f>IF(OR($C$36=$AR97,$D$36=$AR97),Schweine_Werte!$G97*0.5,IF(OR($C$36&gt;$AR97,$D$36&lt;$AR97),0,Schweine_Werte!$G97))</f>
        <v>0</v>
      </c>
      <c r="BF97" s="667">
        <f>IF(OR($C$48=$AR97,$D$48=$AR97),Schweine_Werte!$G97*0.5,IF(OR($C$48&gt;$AR97,$D$48&lt;$AR97),0,Schweine_Werte!$G97))</f>
        <v>0</v>
      </c>
      <c r="BG97" s="667">
        <f>IF(OR($C$60=$AR97,$D$60=$AR97),Schweine_Werte!$G97*0.5,IF(OR($C$60&gt;$AR97,$D$60&lt;$AR97),0,Schweine_Werte!$G97))</f>
        <v>0</v>
      </c>
      <c r="BH97" s="677">
        <f>IF(OR($C$12=$AR97,$D$12=$AR97),Schweine_Werte!$I97*0.5,IF(OR($C$12&gt;$AR97,$D$12&lt;$AR97),0,Schweine_Werte!$I97))</f>
        <v>0</v>
      </c>
      <c r="BI97" s="667">
        <f>IF(OR($C$24=$AR97,$D$24=$AR97),Schweine_Werte!$I97*0.5,IF(OR($C$24&gt;$AR97,$D$24&lt;$AR97),0,Schweine_Werte!$I97))</f>
        <v>0</v>
      </c>
      <c r="BJ97" s="667">
        <f>IF(OR($C$36=$AR97,$D$36=$AR97),Schweine_Werte!$I97*0.5,IF(OR($C$36&gt;$AR97,$D$36&lt;$AR97),0,Schweine_Werte!$I97))</f>
        <v>0</v>
      </c>
      <c r="BK97" s="667">
        <f>IF(OR($C$48=$AR97,$D$48=$AR97),Schweine_Werte!$I97*0.5,IF(OR($C$48&gt;$AR97,$D$48&lt;$AR97),0,Schweine_Werte!$I97))</f>
        <v>0</v>
      </c>
      <c r="BL97" s="667">
        <f>IF(OR($C$60=$AR97,$D$60=$AR97),Schweine_Werte!$I97*0.5,IF(OR($C$60&gt;$AR97,$D$60&lt;$AR97),0,Schweine_Werte!$I97))</f>
        <v>0</v>
      </c>
      <c r="BM97" s="677"/>
      <c r="BN97" s="667"/>
      <c r="BO97" s="667"/>
      <c r="BP97" s="667"/>
      <c r="BQ97" s="667"/>
      <c r="BR97" s="677">
        <f>IF(OR($C$74=$AR97,$D$74=$AR97),Schweine_Werte!$M97*0.5,IF(OR($C$74&gt;$AR97,$D$74&lt;$AR97),0,Schweine_Werte!$M97))</f>
        <v>0</v>
      </c>
      <c r="BS97" s="677">
        <f>IF(OR($C$83=$AR97,$D$83=$AR97),Schweine_Werte!$M97*0.5,IF(OR($C$83&gt;$AR97,$D$83&lt;$AR97),0,Schweine_Werte!$M97))</f>
        <v>0</v>
      </c>
      <c r="BT97" s="679">
        <f>IF(OR($C$92=$AR97,$D$92=$AR97),Schweine_Werte!$M97*0.5,IF(OR($C$92&gt;$AR97,$D$92&lt;$AR97),0,Schweine_Werte!$M97))</f>
        <v>0</v>
      </c>
      <c r="BU97" s="679">
        <f>IF(OR($C$101=$AR97,$D$101=$AR97),Schweine_Werte!$M97*0.5,IF(OR($C$101&gt;$AR97,$D$101&lt;$AR97),0,Schweine_Werte!$M97))</f>
        <v>0</v>
      </c>
      <c r="BV97" s="679">
        <f>IF(OR($C$110=$AR97,$D$110=$AR97),Schweine_Werte!$M97*0.5,IF(OR($C$110&gt;$AR97,$D$110&lt;$AR97),0,Schweine_Werte!$M97))</f>
        <v>0</v>
      </c>
      <c r="BW97" s="679">
        <f>IF(OR(8=$AR97,$E$127=$AR97),Schweine_Werte!$M97*0.5,IF(OR(8&gt;$AR97,$E$127&lt;$AR97),0,Schweine_Werte!$M97))</f>
        <v>1.2741957942593323</v>
      </c>
      <c r="BX97" s="679">
        <f>IF(OR(8=$AR97,$E$145=$AR97),Schweine_Werte!$M97*0.5,IF(OR(8&gt;$AR97,$E$145&lt;$AR97),0,Schweine_Werte!$M97))</f>
        <v>1.2741957942593323</v>
      </c>
      <c r="BY97" s="677">
        <f>IF(OR($C$74=$AR97,$D$74=$AR97),Schweine_Werte!$O97*0.5,IF(OR($C$74&gt;$AR97,$D$74&lt;$AR97),0,Schweine_Werte!$O97))</f>
        <v>0</v>
      </c>
      <c r="BZ97" s="677">
        <f>IF(OR($C$83=$AR97,$D$83=$AR97),Schweine_Werte!$O97*0.5,IF(OR($C$83&gt;$AR97,$D$83&lt;$AR97),0,Schweine_Werte!$O97))</f>
        <v>0</v>
      </c>
      <c r="CA97" s="679">
        <f>IF(OR($C$92=$AR97,$D$92=$AR97),Schweine_Werte!$O97*0.5,IF(OR($C$92&gt;$AR97,$D$92&lt;$AR97),0,Schweine_Werte!$O97))</f>
        <v>0</v>
      </c>
      <c r="CB97" s="679">
        <f>IF(OR($C$101=$AR97,$D$101=$AR97),Schweine_Werte!$O97*0.5,IF(OR($C$101&gt;$AR97,$D$101&lt;$AR97),0,Schweine_Werte!$O97))</f>
        <v>0</v>
      </c>
      <c r="CC97" s="679">
        <f>IF(OR($C$110=$AR97,$D$110=$AR97),Schweine_Werte!$O97*0.5,IF(OR($C$110&gt;$AR97,$D$110&lt;$AR97),0,Schweine_Werte!$O97))</f>
        <v>0</v>
      </c>
    </row>
    <row r="98" spans="1:81" x14ac:dyDescent="0.2">
      <c r="B98" s="520">
        <v>500</v>
      </c>
      <c r="D98" s="667"/>
      <c r="E98" s="520" t="e">
        <f>($D101-$C101)*1000/SUM($CB$4:$CB$31)</f>
        <v>#VALUE!</v>
      </c>
      <c r="F98" s="667" t="e">
        <f>SUMPRODUCT($CB$4:$CB$31,Schweine_Werte!$W$4:$W$31)/SUM($CB$4:$CB$31)</f>
        <v>#DIV/0!</v>
      </c>
      <c r="G98" s="667" t="e">
        <f>IF($B101=$A$8,SUMPRODUCT($CB$4:$CB$31,Schweine_Werte!HK$4:HK$31)/SUM($CB$4:$CB$31),IF($B101=$A$7,SUMPRODUCT($CB$4:$CB$31,Schweine_Werte!GW$4:GW$31)/SUM($CB$4:$CB$31),IF($B101=$A$6,SUMPRODUCT($CB$4:$CB$31,Schweine_Werte!GI$4:GI$31)/SUM($CB$4:$CB$31),SUMPRODUCT($CB$4:$CB$31,Schweine_Werte!FU$4:FU$31)/SUM($CB$4:$CB$31))))</f>
        <v>#DIV/0!</v>
      </c>
      <c r="H98" s="667" t="e">
        <f>IF($B101=$A$8,SUMPRODUCT($CB$4:$CB$31,Schweine_Werte!HL$4:HL$31)/SUM($CB$4:$CB$31),IF($B101=$A$7,SUMPRODUCT($CB$4:$CB$31,Schweine_Werte!GX$4:GX$31)/SUM($CB$4:$CB$31),IF($B101=$A$6,SUMPRODUCT($CB$4:$CB$31,Schweine_Werte!GJ$4:GJ$31)/SUM($CB$4:$CB$31),SUMPRODUCT($CB$4:$CB$31,Schweine_Werte!FV$4:FV$31)/SUM($CB$4:$CB$31))))</f>
        <v>#DIV/0!</v>
      </c>
      <c r="I98" s="667" t="e">
        <f>IF($B101=$A$8,SUMPRODUCT($CB$4:$CB$31,Schweine_Werte!HM$4:HM$31)/SUM($CB$4:$CB$31),IF($B101=$A$7,SUMPRODUCT($CB$4:$CB$31,Schweine_Werte!GY$4:GY$31)/SUM($CB$4:$CB$31),IF($B101=$A$6,SUMPRODUCT($CB$4:$CB$31,Schweine_Werte!GK$4:GK$31)/SUM($CB$4:$CB$31),SUMPRODUCT($CB$4:$CB$31,Schweine_Werte!FW$4:FW$31)/SUM($CB$4:$CB$31))))</f>
        <v>#DIV/0!</v>
      </c>
      <c r="J98" s="667" t="e">
        <f>SUMPRODUCT($CB$4:$CB$31,Schweine_Werte!$AE$4:$AE$31)/SUM($CB$4:$CB$31)</f>
        <v>#DIV/0!</v>
      </c>
      <c r="K98" s="667" t="e">
        <f>SUMPRODUCT($CB$4:$CB$31,Schweine_Werte!$AM$4:$AM$31)/SUM($CB$4:$CB$31)</f>
        <v>#DIV/0!</v>
      </c>
      <c r="L98" s="667" t="e">
        <f>T98*$F98*365/1000+$J98-$K98</f>
        <v>#DIV/0!</v>
      </c>
      <c r="M98" s="667" t="e">
        <f>U98*$F98*365/1000+$J98-$K98/2</f>
        <v>#DIV/0!</v>
      </c>
      <c r="N98" s="667" t="e">
        <f>V98*$F98*365/1000+$J98</f>
        <v>#DIV/0!</v>
      </c>
      <c r="O98" s="667">
        <f>IF($C101&lt;28,SUM($CB$4:$CB$23)+IF($D101&gt;28,$CB$24*0.5,$CB$24),0)</f>
        <v>0</v>
      </c>
      <c r="P98" s="667">
        <f>IF($D101&gt;28,SUM($CB$25:$CB$31)+IF($C101&lt;28,$CB$24*0.5,$CB$24),0)</f>
        <v>0</v>
      </c>
      <c r="Q98" s="667" t="e">
        <f t="shared" si="49"/>
        <v>#DIV/0!</v>
      </c>
      <c r="R98" s="667" t="e">
        <f t="shared" si="49"/>
        <v>#DIV/0!</v>
      </c>
      <c r="S98" s="667" t="e">
        <f t="shared" si="49"/>
        <v>#DIV/0!</v>
      </c>
      <c r="T98" s="667" t="e">
        <f>+($O98*Schweine_Werte!$HT$16+$P98*Schweine_Werte!$HU$16)/SUM($O98:$P98)</f>
        <v>#DIV/0!</v>
      </c>
      <c r="U98" s="667" t="e">
        <f>+($O98*Schweine_Werte!$HV$16+$P98*Schweine_Werte!$HW$16)/SUM($O98:$P98)</f>
        <v>#DIV/0!</v>
      </c>
      <c r="V98" s="667" t="e">
        <f>+($O98*Schweine_Werte!$HX$16+$P98*Schweine_Werte!$HY$16)/SUM($O98:$P98)</f>
        <v>#DIV/0!</v>
      </c>
      <c r="W98" s="667" t="e">
        <f>($J98*0.055+T98*0.365*0.86*$F98-$K98*0.018)/L98*100</f>
        <v>#DIV/0!</v>
      </c>
      <c r="X98" s="667" t="e">
        <f>($J98*0.055+U98*0.365*0.86*$F98-$K98*0.018/2)/M98*100</f>
        <v>#DIV/0!</v>
      </c>
      <c r="Y98" s="667" t="e">
        <f>($J98*0.055+V98*0.365*0.86*$F98)/N98*100</f>
        <v>#DIV/0!</v>
      </c>
      <c r="Z98" s="667" t="e">
        <f>IF($B101=$A$8,SUMPRODUCT($CB$4:$CB$31,Schweine_Werte!$HN$4:$HN$31,Schweine_Werte!$HO$4:$HO$31)/SUMPRODUCT($CB$4:$CB$31,Schweine_Werte!$HN$4:$HN$31),IF($B101=$A$7,SUMPRODUCT($CB$4:$CB$31,Schweine_Werte!$GZ$4:$GZ$31,Schweine_Werte!$HA$4:$HA$31)/SUMPRODUCT($CB$4:$CB$31,Schweine_Werte!$GZ$4:$GZ$31),IF($B101=$A$6,SUMPRODUCT($CB$4:$CB$31,Schweine_Werte!$GL$4:$GL$31,Schweine_Werte!$GM$4:$GM$31)/SUMPRODUCT($CB$4:$CB$31,Schweine_Werte!$GL$4:$GL$31),SUMPRODUCT($CB$4:$CB$31,Schweine_Werte!$FX$4:$FX$31,Schweine_Werte!$FY$4:$FY$31)/SUMPRODUCT($CB$4:$CB$31,Schweine_Werte!$FX$4:$FX$31))))</f>
        <v>#DIV/0!</v>
      </c>
      <c r="AA98" s="667"/>
      <c r="AB98" s="667">
        <f>IF($B101=$A$8,SUMIF(Schweine_Werte!$AO$4:$AO$31,$C101,Schweine_Werte!$HO$4:$HO$31),IF($B101=$A$7,SUMIF(Schweine_Werte!$AO$4:$AO$31,$C101,Schweine_Werte!$HA$4:$HA$31),IF($B101=$A$6,SUMIF(Schweine_Werte!$AO$4:$AO$31,$C101,Schweine_Werte!$GM$4:$GM$31),SUMIF(Schweine_Werte!$AO$4:$AO$31,$C101,Schweine_Werte!$FY$4:$FY$31))))</f>
        <v>0</v>
      </c>
      <c r="AC98" s="667"/>
      <c r="AD98" s="667">
        <f>IF($B101=$A$8,SUMIF(Schweine_Werte!$AO$4:$AO$31,$D101,Schweine_Werte!$HO$4:$HO$31),IF($B101=$A$7,SUMIF(Schweine_Werte!$AO$4:$AO$31,$D101,Schweine_Werte!$HA$4:$HA$31),IF($B101=$A$6,SUMIF(Schweine_Werte!$AO$4:$AO$31,$D101,Schweine_Werte!$GM$4:$GM$31),SUMIF(Schweine_Werte!$AO$4:$AO$31,$D101,Schweine_Werte!$FY$4:$FY$31))))</f>
        <v>0</v>
      </c>
      <c r="AE98" s="667"/>
      <c r="AF98" s="667"/>
      <c r="AG98" s="667" t="e">
        <f>IF($B101=$A$8,SUMPRODUCT($CB$4:$CB$31,Schweine_Werte!$HN$4:$HN$31)/SUM($CB$4:$CB$31),IF($B101=$A$7,SUMPRODUCT($CB$4:$CB$31,Schweine_Werte!$GZ$4:$GZ$31)/SUM($CB$4:$CB$31),IF($B101=$A$6,SUMPRODUCT($CB$4:$CB$31,Schweine_Werte!$GL$4:$GL$31)/SUM($CB$4:$CB$31),SUMPRODUCT($CB$4:$CB$31,Schweine_Werte!$FX$4:$FX$31)/SUM($CB$4:$CB$31))))</f>
        <v>#DIV/0!</v>
      </c>
      <c r="AH98" s="667"/>
      <c r="AI98" s="667"/>
      <c r="AJ98" s="667" t="e">
        <f>IF($B101=$A$8,SUMPRODUCT($CB$4:$CB$31,Schweine_Werte!$HN$4:$HN$31,Schweine_Werte!$HP$4:$HP$31)/SUMPRODUCT($CB$4:$CB$31,Schweine_Werte!$HN$4:$HN$31),IF($B101=$A$7,SUMPRODUCT($CB$4:$CB$31,Schweine_Werte!$GZ$4:$GZ$31,Schweine_Werte!$HB$4:$HB$31)/SUMPRODUCT($CB$4:$CB$31,Schweine_Werte!$GZ$4:$GZ$31),IF($B101=$A$6,SUMPRODUCT($CB$4:$CB$31,Schweine_Werte!$GL$4:$GL$31,Schweine_Werte!$GN$4:$GN$31)/SUMPRODUCT($CB$4:$CB$31,Schweine_Werte!$GL$4:$GL$31),SUMPRODUCT($CB$4:$CB$31,Schweine_Werte!$FX$4:$FX$31,Schweine_Werte!$FZ$4:$FZ$31)/SUMPRODUCT($CB$4:$CB$31,Schweine_Werte!$FX$4:$FX$31))))</f>
        <v>#DIV/0!</v>
      </c>
      <c r="AK98" s="667"/>
      <c r="AL98" s="667">
        <f>IF($B101=$A$8,SUMIF(Schweine_Werte!$AO$4:$AO$31,$C101,Schweine_Werte!$HP$4:$HP$31),IF($B101=$A$7,SUMIF(Schweine_Werte!$AO$4:$AO$31,$C101,Schweine_Werte!$HB$4:$HB$31),IF($B101=$A$6,SUMIF(Schweine_Werte!$AO$4:$AO$31,$C101,Schweine_Werte!$GN$4:$GN$31),SUMIF(Schweine_Werte!$AO$4:$AO$31,$C101,Schweine_Werte!$FZ$4:$FZ$31))))</f>
        <v>0</v>
      </c>
      <c r="AM98" s="667"/>
      <c r="AN98" s="667">
        <f>IF($B101=$A$8,SUMIF(Schweine_Werte!$AO$4:$AO$31,$D101,Schweine_Werte!$HP$4:$HP$31),IF($B101=$A$7,SUMIF(Schweine_Werte!$AO$4:$AO$31,$D101,Schweine_Werte!$HB$4:$HB$31),IF($B101=$A$6,SUMIF(Schweine_Werte!$AO$4:$AO$31,$D101,Schweine_Werte!$GN$4:$GN$31),SUMIF(Schweine_Werte!$AO$4:$AO$31,$D101,Schweine_Werte!$FZ$4:$FZ$31))))</f>
        <v>0</v>
      </c>
      <c r="AR98" s="698">
        <v>102</v>
      </c>
      <c r="AS98" s="677">
        <f>IF(OR($C$12=$AR98,$D$12=$AR98),Schweine_Werte!$C98*0.5,IF(OR($C$12&gt;$AR98,$D$12&lt;$AR98),0,Schweine_Werte!$C98))</f>
        <v>0</v>
      </c>
      <c r="AT98" s="667">
        <f>IF(OR($C$24=$AR98,$D$24=$AR98),Schweine_Werte!$C98*0.5,IF(OR($C$24&gt;$AR98,$D$24&lt;$AR98),0,Schweine_Werte!$C98))</f>
        <v>0</v>
      </c>
      <c r="AU98" s="677">
        <f>IF(OR($C$36=$AR98,$D$36=$AR98),Schweine_Werte!$C98*0.5,IF(OR($C$36&gt;$AR98,$D$36&lt;$AR98),0,Schweine_Werte!$C98))</f>
        <v>0</v>
      </c>
      <c r="AV98" s="677">
        <f>IF(OR($C$48=$AR98,$D$48=$AR98),Schweine_Werte!$C98*0.5,IF(OR($C$48&gt;$AR98,$D$48&lt;$AR98),0,Schweine_Werte!$C98))</f>
        <v>0</v>
      </c>
      <c r="AW98" s="677">
        <f>IF(OR($C$60=$AR98,$D$60=$AR98),Schweine_Werte!$C98*0.5,IF(OR($C$60&gt;$AR98,$D$60&lt;$AR98),0,Schweine_Werte!$C98))</f>
        <v>0</v>
      </c>
      <c r="AX98" s="677">
        <f>IF(OR($C$12=$AR98,$D$12=$AR98),Schweine_Werte!$E98*0.5,IF(OR($C$12&gt;$AR98,$D$12&lt;$AR98),0,Schweine_Werte!$E98))</f>
        <v>0</v>
      </c>
      <c r="AY98" s="667">
        <f>IF(OR($C$24=$AR98,$D$24=$AR98),Schweine_Werte!$E98*0.5,IF(OR($C$24&gt;$AR98,$D$24&lt;$AR98),0,Schweine_Werte!$E98))</f>
        <v>0</v>
      </c>
      <c r="AZ98" s="667">
        <f>IF(OR($C$36=$AR98,$D$36=$AR98),Schweine_Werte!$E98*0.5,IF(OR($C$36&gt;$AR98,$D$36&lt;$AR98),0,Schweine_Werte!$E98))</f>
        <v>0</v>
      </c>
      <c r="BA98" s="667">
        <f>IF(OR($C$48=$AR98,$D$48=$AR98),Schweine_Werte!$E98*0.5,IF(OR($C$48&gt;$AR98,$D$48&lt;$AR98),0,Schweine_Werte!$E98))</f>
        <v>0</v>
      </c>
      <c r="BB98" s="667">
        <f>IF(OR($C$60=$AR98,$D$60=$AR98),Schweine_Werte!$E98*0.5,IF(OR($C$60&gt;$AR98,$D$60&lt;$AR98),0,Schweine_Werte!$E98))</f>
        <v>0</v>
      </c>
      <c r="BC98" s="677">
        <f>IF(OR($C$12=$AR98,$D$12=$AR98),Schweine_Werte!$G98*0.5,IF(OR($C$12&gt;$AR98,$D$12&lt;$AR98),0,Schweine_Werte!$G98))</f>
        <v>0</v>
      </c>
      <c r="BD98" s="667">
        <f>IF(OR($C$24=$AR98,$D$24=$AR98),Schweine_Werte!$G98*0.5,IF(OR($C$24&gt;$AR98,$D$24&lt;$AR98),0,Schweine_Werte!$G98))</f>
        <v>0</v>
      </c>
      <c r="BE98" s="667">
        <f>IF(OR($C$36=$AR98,$D$36=$AR98),Schweine_Werte!$G98*0.5,IF(OR($C$36&gt;$AR98,$D$36&lt;$AR98),0,Schweine_Werte!$G98))</f>
        <v>0</v>
      </c>
      <c r="BF98" s="667">
        <f>IF(OR($C$48=$AR98,$D$48=$AR98),Schweine_Werte!$G98*0.5,IF(OR($C$48&gt;$AR98,$D$48&lt;$AR98),0,Schweine_Werte!$G98))</f>
        <v>0</v>
      </c>
      <c r="BG98" s="667">
        <f>IF(OR($C$60=$AR98,$D$60=$AR98),Schweine_Werte!$G98*0.5,IF(OR($C$60&gt;$AR98,$D$60&lt;$AR98),0,Schweine_Werte!$G98))</f>
        <v>0</v>
      </c>
      <c r="BH98" s="677">
        <f>IF(OR($C$12=$AR98,$D$12=$AR98),Schweine_Werte!$I98*0.5,IF(OR($C$12&gt;$AR98,$D$12&lt;$AR98),0,Schweine_Werte!$I98))</f>
        <v>0</v>
      </c>
      <c r="BI98" s="667">
        <f>IF(OR($C$24=$AR98,$D$24=$AR98),Schweine_Werte!$I98*0.5,IF(OR($C$24&gt;$AR98,$D$24&lt;$AR98),0,Schweine_Werte!$I98))</f>
        <v>0</v>
      </c>
      <c r="BJ98" s="667">
        <f>IF(OR($C$36=$AR98,$D$36=$AR98),Schweine_Werte!$I98*0.5,IF(OR($C$36&gt;$AR98,$D$36&lt;$AR98),0,Schweine_Werte!$I98))</f>
        <v>0</v>
      </c>
      <c r="BK98" s="667">
        <f>IF(OR($C$48=$AR98,$D$48=$AR98),Schweine_Werte!$I98*0.5,IF(OR($C$48&gt;$AR98,$D$48&lt;$AR98),0,Schweine_Werte!$I98))</f>
        <v>0</v>
      </c>
      <c r="BL98" s="667">
        <f>IF(OR($C$60=$AR98,$D$60=$AR98),Schweine_Werte!$I98*0.5,IF(OR($C$60&gt;$AR98,$D$60&lt;$AR98),0,Schweine_Werte!$I98))</f>
        <v>0</v>
      </c>
      <c r="BM98" s="677"/>
      <c r="BN98" s="667"/>
      <c r="BO98" s="667"/>
      <c r="BP98" s="667"/>
      <c r="BQ98" s="667"/>
      <c r="BR98" s="677">
        <f>IF(OR($C$74=$AR98,$D$74=$AR98),Schweine_Werte!$M98*0.5,IF(OR($C$74&gt;$AR98,$D$74&lt;$AR98),0,Schweine_Werte!$M98))</f>
        <v>0</v>
      </c>
      <c r="BS98" s="677">
        <f>IF(OR($C$83=$AR98,$D$83=$AR98),Schweine_Werte!$M98*0.5,IF(OR($C$83&gt;$AR98,$D$83&lt;$AR98),0,Schweine_Werte!$M98))</f>
        <v>0</v>
      </c>
      <c r="BT98" s="679">
        <f>IF(OR($C$92=$AR98,$D$92=$AR98),Schweine_Werte!$M98*0.5,IF(OR($C$92&gt;$AR98,$D$92&lt;$AR98),0,Schweine_Werte!$M98))</f>
        <v>0</v>
      </c>
      <c r="BU98" s="679">
        <f>IF(OR($C$101=$AR98,$D$101=$AR98),Schweine_Werte!$M98*0.5,IF(OR($C$101&gt;$AR98,$D$101&lt;$AR98),0,Schweine_Werte!$M98))</f>
        <v>0</v>
      </c>
      <c r="BV98" s="679">
        <f>IF(OR($C$110=$AR98,$D$110=$AR98),Schweine_Werte!$M98*0.5,IF(OR($C$110&gt;$AR98,$D$110&lt;$AR98),0,Schweine_Werte!$M98))</f>
        <v>0</v>
      </c>
      <c r="BW98" s="679">
        <f>IF(OR(8=$AR98,$E$127=$AR98),Schweine_Werte!$M98*0.5,IF(OR(8&gt;$AR98,$E$127&lt;$AR98),0,Schweine_Werte!$M98))</f>
        <v>1.2882673525519277</v>
      </c>
      <c r="BX98" s="679">
        <f>IF(OR(8=$AR98,$E$145=$AR98),Schweine_Werte!$M98*0.5,IF(OR(8&gt;$AR98,$E$145&lt;$AR98),0,Schweine_Werte!$M98))</f>
        <v>1.2882673525519277</v>
      </c>
      <c r="BY98" s="677">
        <f>IF(OR($C$74=$AR98,$D$74=$AR98),Schweine_Werte!$O98*0.5,IF(OR($C$74&gt;$AR98,$D$74&lt;$AR98),0,Schweine_Werte!$O98))</f>
        <v>0</v>
      </c>
      <c r="BZ98" s="677">
        <f>IF(OR($C$83=$AR98,$D$83=$AR98),Schweine_Werte!$O98*0.5,IF(OR($C$83&gt;$AR98,$D$83&lt;$AR98),0,Schweine_Werte!$O98))</f>
        <v>0</v>
      </c>
      <c r="CA98" s="679">
        <f>IF(OR($C$92=$AR98,$D$92=$AR98),Schweine_Werte!$O98*0.5,IF(OR($C$92&gt;$AR98,$D$92&lt;$AR98),0,Schweine_Werte!$O98))</f>
        <v>0</v>
      </c>
      <c r="CB98" s="679">
        <f>IF(OR($C$101=$AR98,$D$101=$AR98),Schweine_Werte!$O98*0.5,IF(OR($C$101&gt;$AR98,$D$101&lt;$AR98),0,Schweine_Werte!$O98))</f>
        <v>0</v>
      </c>
      <c r="CC98" s="679">
        <f>IF(OR($C$110=$AR98,$D$110=$AR98),Schweine_Werte!$O98*0.5,IF(OR($C$110&gt;$AR98,$D$110&lt;$AR98),0,Schweine_Werte!$O98))</f>
        <v>0</v>
      </c>
    </row>
    <row r="99" spans="1:81" ht="15.75" x14ac:dyDescent="0.25">
      <c r="F99" s="521"/>
      <c r="G99" s="1722" t="s">
        <v>486</v>
      </c>
      <c r="H99" s="1723"/>
      <c r="I99" s="1724"/>
      <c r="J99" s="681" t="s">
        <v>474</v>
      </c>
      <c r="K99" s="681" t="s">
        <v>487</v>
      </c>
      <c r="L99" s="1725" t="s">
        <v>488</v>
      </c>
      <c r="M99" s="1726"/>
      <c r="N99" s="1727"/>
      <c r="O99" s="1725" t="s">
        <v>489</v>
      </c>
      <c r="P99" s="1727"/>
      <c r="Q99" s="1725" t="s">
        <v>490</v>
      </c>
      <c r="R99" s="1726"/>
      <c r="S99" s="1727"/>
      <c r="T99" s="1725" t="s">
        <v>491</v>
      </c>
      <c r="U99" s="1726"/>
      <c r="V99" s="1727"/>
      <c r="W99" s="1725" t="s">
        <v>492</v>
      </c>
      <c r="X99" s="1726"/>
      <c r="Y99" s="1727"/>
      <c r="Z99" s="1728" t="s">
        <v>493</v>
      </c>
      <c r="AA99" s="1729"/>
      <c r="AB99" s="1728" t="s">
        <v>411</v>
      </c>
      <c r="AC99" s="1729"/>
      <c r="AD99" s="1728" t="s">
        <v>412</v>
      </c>
      <c r="AE99" s="1729"/>
      <c r="AF99" s="682" t="s">
        <v>494</v>
      </c>
      <c r="AG99" s="1733" t="s">
        <v>495</v>
      </c>
      <c r="AH99" s="1734"/>
      <c r="AI99" s="683" t="s">
        <v>515</v>
      </c>
      <c r="AJ99" s="1728" t="s">
        <v>493</v>
      </c>
      <c r="AK99" s="1729"/>
      <c r="AL99" s="1728" t="s">
        <v>411</v>
      </c>
      <c r="AM99" s="1729"/>
      <c r="AN99" s="1728" t="s">
        <v>412</v>
      </c>
      <c r="AO99" s="1729"/>
      <c r="AR99" s="698">
        <v>103</v>
      </c>
      <c r="AS99" s="677">
        <f>IF(OR($C$12=$AR99,$D$12=$AR99),Schweine_Werte!$C99*0.5,IF(OR($C$12&gt;$AR99,$D$12&lt;$AR99),0,Schweine_Werte!$C99))</f>
        <v>0</v>
      </c>
      <c r="AT99" s="667">
        <f>IF(OR($C$24=$AR99,$D$24=$AR99),Schweine_Werte!$C99*0.5,IF(OR($C$24&gt;$AR99,$D$24&lt;$AR99),0,Schweine_Werte!$C99))</f>
        <v>0</v>
      </c>
      <c r="AU99" s="677">
        <f>IF(OR($C$36=$AR99,$D$36=$AR99),Schweine_Werte!$C99*0.5,IF(OR($C$36&gt;$AR99,$D$36&lt;$AR99),0,Schweine_Werte!$C99))</f>
        <v>0</v>
      </c>
      <c r="AV99" s="677">
        <f>IF(OR($C$48=$AR99,$D$48=$AR99),Schweine_Werte!$C99*0.5,IF(OR($C$48&gt;$AR99,$D$48&lt;$AR99),0,Schweine_Werte!$C99))</f>
        <v>0</v>
      </c>
      <c r="AW99" s="677">
        <f>IF(OR($C$60=$AR99,$D$60=$AR99),Schweine_Werte!$C99*0.5,IF(OR($C$60&gt;$AR99,$D$60&lt;$AR99),0,Schweine_Werte!$C99))</f>
        <v>0</v>
      </c>
      <c r="AX99" s="677">
        <f>IF(OR($C$12=$AR99,$D$12=$AR99),Schweine_Werte!$E99*0.5,IF(OR($C$12&gt;$AR99,$D$12&lt;$AR99),0,Schweine_Werte!$E99))</f>
        <v>0</v>
      </c>
      <c r="AY99" s="667">
        <f>IF(OR($C$24=$AR99,$D$24=$AR99),Schweine_Werte!$E99*0.5,IF(OR($C$24&gt;$AR99,$D$24&lt;$AR99),0,Schweine_Werte!$E99))</f>
        <v>0</v>
      </c>
      <c r="AZ99" s="667">
        <f>IF(OR($C$36=$AR99,$D$36=$AR99),Schweine_Werte!$E99*0.5,IF(OR($C$36&gt;$AR99,$D$36&lt;$AR99),0,Schweine_Werte!$E99))</f>
        <v>0</v>
      </c>
      <c r="BA99" s="667">
        <f>IF(OR($C$48=$AR99,$D$48=$AR99),Schweine_Werte!$E99*0.5,IF(OR($C$48&gt;$AR99,$D$48&lt;$AR99),0,Schweine_Werte!$E99))</f>
        <v>0</v>
      </c>
      <c r="BB99" s="667">
        <f>IF(OR($C$60=$AR99,$D$60=$AR99),Schweine_Werte!$E99*0.5,IF(OR($C$60&gt;$AR99,$D$60&lt;$AR99),0,Schweine_Werte!$E99))</f>
        <v>0</v>
      </c>
      <c r="BC99" s="677">
        <f>IF(OR($C$12=$AR99,$D$12=$AR99),Schweine_Werte!$G99*0.5,IF(OR($C$12&gt;$AR99,$D$12&lt;$AR99),0,Schweine_Werte!$G99))</f>
        <v>0</v>
      </c>
      <c r="BD99" s="667">
        <f>IF(OR($C$24=$AR99,$D$24=$AR99),Schweine_Werte!$G99*0.5,IF(OR($C$24&gt;$AR99,$D$24&lt;$AR99),0,Schweine_Werte!$G99))</f>
        <v>0</v>
      </c>
      <c r="BE99" s="667">
        <f>IF(OR($C$36=$AR99,$D$36=$AR99),Schweine_Werte!$G99*0.5,IF(OR($C$36&gt;$AR99,$D$36&lt;$AR99),0,Schweine_Werte!$G99))</f>
        <v>0</v>
      </c>
      <c r="BF99" s="667">
        <f>IF(OR($C$48=$AR99,$D$48=$AR99),Schweine_Werte!$G99*0.5,IF(OR($C$48&gt;$AR99,$D$48&lt;$AR99),0,Schweine_Werte!$G99))</f>
        <v>0</v>
      </c>
      <c r="BG99" s="667">
        <f>IF(OR($C$60=$AR99,$D$60=$AR99),Schweine_Werte!$G99*0.5,IF(OR($C$60&gt;$AR99,$D$60&lt;$AR99),0,Schweine_Werte!$G99))</f>
        <v>0</v>
      </c>
      <c r="BH99" s="677">
        <f>IF(OR($C$12=$AR99,$D$12=$AR99),Schweine_Werte!$I99*0.5,IF(OR($C$12&gt;$AR99,$D$12&lt;$AR99),0,Schweine_Werte!$I99))</f>
        <v>0</v>
      </c>
      <c r="BI99" s="667">
        <f>IF(OR($C$24=$AR99,$D$24=$AR99),Schweine_Werte!$I99*0.5,IF(OR($C$24&gt;$AR99,$D$24&lt;$AR99),0,Schweine_Werte!$I99))</f>
        <v>0</v>
      </c>
      <c r="BJ99" s="667">
        <f>IF(OR($C$36=$AR99,$D$36=$AR99),Schweine_Werte!$I99*0.5,IF(OR($C$36&gt;$AR99,$D$36&lt;$AR99),0,Schweine_Werte!$I99))</f>
        <v>0</v>
      </c>
      <c r="BK99" s="667">
        <f>IF(OR($C$48=$AR99,$D$48=$AR99),Schweine_Werte!$I99*0.5,IF(OR($C$48&gt;$AR99,$D$48&lt;$AR99),0,Schweine_Werte!$I99))</f>
        <v>0</v>
      </c>
      <c r="BL99" s="667">
        <f>IF(OR($C$60=$AR99,$D$60=$AR99),Schweine_Werte!$I99*0.5,IF(OR($C$60&gt;$AR99,$D$60&lt;$AR99),0,Schweine_Werte!$I99))</f>
        <v>0</v>
      </c>
      <c r="BM99" s="677"/>
      <c r="BN99" s="667"/>
      <c r="BO99" s="667"/>
      <c r="BP99" s="667"/>
      <c r="BQ99" s="667"/>
      <c r="BR99" s="677">
        <f>IF(OR($C$74=$AR99,$D$74=$AR99),Schweine_Werte!$M99*0.5,IF(OR($C$74&gt;$AR99,$D$74&lt;$AR99),0,Schweine_Werte!$M99))</f>
        <v>0</v>
      </c>
      <c r="BS99" s="677">
        <f>IF(OR($C$83=$AR99,$D$83=$AR99),Schweine_Werte!$M99*0.5,IF(OR($C$83&gt;$AR99,$D$83&lt;$AR99),0,Schweine_Werte!$M99))</f>
        <v>0</v>
      </c>
      <c r="BT99" s="679">
        <f>IF(OR($C$92=$AR99,$D$92=$AR99),Schweine_Werte!$M99*0.5,IF(OR($C$92&gt;$AR99,$D$92&lt;$AR99),0,Schweine_Werte!$M99))</f>
        <v>0</v>
      </c>
      <c r="BU99" s="679">
        <f>IF(OR($C$101=$AR99,$D$101=$AR99),Schweine_Werte!$M99*0.5,IF(OR($C$101&gt;$AR99,$D$101&lt;$AR99),0,Schweine_Werte!$M99))</f>
        <v>0</v>
      </c>
      <c r="BV99" s="679">
        <f>IF(OR($C$110=$AR99,$D$110=$AR99),Schweine_Werte!$M99*0.5,IF(OR($C$110&gt;$AR99,$D$110&lt;$AR99),0,Schweine_Werte!$M99))</f>
        <v>0</v>
      </c>
      <c r="BW99" s="679">
        <f>IF(OR(8=$AR99,$E$127=$AR99),Schweine_Werte!$M99*0.5,IF(OR(8&gt;$AR99,$E$127&lt;$AR99),0,Schweine_Werte!$M99))</f>
        <v>1.3031486471171543</v>
      </c>
      <c r="BX99" s="679">
        <f>IF(OR(8=$AR99,$E$145=$AR99),Schweine_Werte!$M99*0.5,IF(OR(8&gt;$AR99,$E$145&lt;$AR99),0,Schweine_Werte!$M99))</f>
        <v>1.3031486471171543</v>
      </c>
      <c r="BY99" s="677">
        <f>IF(OR($C$74=$AR99,$D$74=$AR99),Schweine_Werte!$O99*0.5,IF(OR($C$74&gt;$AR99,$D$74&lt;$AR99),0,Schweine_Werte!$O99))</f>
        <v>0</v>
      </c>
      <c r="BZ99" s="677">
        <f>IF(OR($C$83=$AR99,$D$83=$AR99),Schweine_Werte!$O99*0.5,IF(OR($C$83&gt;$AR99,$D$83&lt;$AR99),0,Schweine_Werte!$O99))</f>
        <v>0</v>
      </c>
      <c r="CA99" s="679">
        <f>IF(OR($C$92=$AR99,$D$92=$AR99),Schweine_Werte!$O99*0.5,IF(OR($C$92&gt;$AR99,$D$92&lt;$AR99),0,Schweine_Werte!$O99))</f>
        <v>0</v>
      </c>
      <c r="CB99" s="679">
        <f>IF(OR($C$101=$AR99,$D$101=$AR99),Schweine_Werte!$O99*0.5,IF(OR($C$101&gt;$AR99,$D$101&lt;$AR99),0,Schweine_Werte!$O99))</f>
        <v>0</v>
      </c>
      <c r="CC99" s="679">
        <f>IF(OR($C$110=$AR99,$D$110=$AR99),Schweine_Werte!$O99*0.5,IF(OR($C$110&gt;$AR99,$D$110&lt;$AR99),0,Schweine_Werte!$O99))</f>
        <v>0</v>
      </c>
    </row>
    <row r="100" spans="1:81" ht="18.75" x14ac:dyDescent="0.2">
      <c r="B100" s="684" t="s">
        <v>497</v>
      </c>
      <c r="C100" s="685" t="s">
        <v>375</v>
      </c>
      <c r="D100" s="685" t="s">
        <v>498</v>
      </c>
      <c r="E100" s="685" t="s">
        <v>377</v>
      </c>
      <c r="F100" s="686" t="s">
        <v>363</v>
      </c>
      <c r="G100" s="687" t="s">
        <v>1</v>
      </c>
      <c r="H100" s="687" t="s">
        <v>499</v>
      </c>
      <c r="I100" s="687" t="s">
        <v>500</v>
      </c>
      <c r="J100" s="688" t="s">
        <v>501</v>
      </c>
      <c r="K100" s="688" t="s">
        <v>501</v>
      </c>
      <c r="L100" s="689" t="s">
        <v>365</v>
      </c>
      <c r="M100" s="689" t="s">
        <v>502</v>
      </c>
      <c r="N100" s="689" t="s">
        <v>367</v>
      </c>
      <c r="O100" s="690" t="s">
        <v>358</v>
      </c>
      <c r="P100" s="690" t="s">
        <v>359</v>
      </c>
      <c r="Q100" s="689" t="s">
        <v>365</v>
      </c>
      <c r="R100" s="689" t="s">
        <v>366</v>
      </c>
      <c r="S100" s="689" t="s">
        <v>367</v>
      </c>
      <c r="T100" s="689" t="s">
        <v>365</v>
      </c>
      <c r="U100" s="689" t="s">
        <v>366</v>
      </c>
      <c r="V100" s="689" t="s">
        <v>367</v>
      </c>
      <c r="W100" s="688" t="s">
        <v>503</v>
      </c>
      <c r="X100" s="688" t="s">
        <v>504</v>
      </c>
      <c r="Y100" s="688" t="s">
        <v>505</v>
      </c>
      <c r="Z100" s="691" t="s">
        <v>506</v>
      </c>
      <c r="AA100" s="691" t="s">
        <v>298</v>
      </c>
      <c r="AB100" s="691" t="s">
        <v>506</v>
      </c>
      <c r="AC100" s="691" t="s">
        <v>298</v>
      </c>
      <c r="AD100" s="691" t="s">
        <v>506</v>
      </c>
      <c r="AE100" s="691" t="s">
        <v>298</v>
      </c>
      <c r="AF100" s="691" t="s">
        <v>507</v>
      </c>
      <c r="AG100" s="692" t="s">
        <v>508</v>
      </c>
      <c r="AH100" s="691" t="s">
        <v>17</v>
      </c>
      <c r="AI100" s="691"/>
      <c r="AJ100" s="691" t="s">
        <v>509</v>
      </c>
      <c r="AK100" s="691" t="s">
        <v>510</v>
      </c>
      <c r="AL100" s="691" t="s">
        <v>511</v>
      </c>
      <c r="AM100" s="691" t="s">
        <v>512</v>
      </c>
      <c r="AN100" s="691" t="s">
        <v>511</v>
      </c>
      <c r="AO100" s="691" t="s">
        <v>513</v>
      </c>
      <c r="AR100" s="698">
        <v>104</v>
      </c>
      <c r="AS100" s="677">
        <f>IF(OR($C$12=$AR100,$D$12=$AR100),Schweine_Werte!$C100*0.5,IF(OR($C$12&gt;$AR100,$D$12&lt;$AR100),0,Schweine_Werte!$C100))</f>
        <v>0</v>
      </c>
      <c r="AT100" s="667">
        <f>IF(OR($C$24=$AR100,$D$24=$AR100),Schweine_Werte!$C100*0.5,IF(OR($C$24&gt;$AR100,$D$24&lt;$AR100),0,Schweine_Werte!$C100))</f>
        <v>0</v>
      </c>
      <c r="AU100" s="677">
        <f>IF(OR($C$36=$AR100,$D$36=$AR100),Schweine_Werte!$C100*0.5,IF(OR($C$36&gt;$AR100,$D$36&lt;$AR100),0,Schweine_Werte!$C100))</f>
        <v>0</v>
      </c>
      <c r="AV100" s="677">
        <f>IF(OR($C$48=$AR100,$D$48=$AR100),Schweine_Werte!$C100*0.5,IF(OR($C$48&gt;$AR100,$D$48&lt;$AR100),0,Schweine_Werte!$C100))</f>
        <v>0</v>
      </c>
      <c r="AW100" s="677">
        <f>IF(OR($C$60=$AR100,$D$60=$AR100),Schweine_Werte!$C100*0.5,IF(OR($C$60&gt;$AR100,$D$60&lt;$AR100),0,Schweine_Werte!$C100))</f>
        <v>0</v>
      </c>
      <c r="AX100" s="677">
        <f>IF(OR($C$12=$AR100,$D$12=$AR100),Schweine_Werte!$E100*0.5,IF(OR($C$12&gt;$AR100,$D$12&lt;$AR100),0,Schweine_Werte!$E100))</f>
        <v>0</v>
      </c>
      <c r="AY100" s="667">
        <f>IF(OR($C$24=$AR100,$D$24=$AR100),Schweine_Werte!$E100*0.5,IF(OR($C$24&gt;$AR100,$D$24&lt;$AR100),0,Schweine_Werte!$E100))</f>
        <v>0</v>
      </c>
      <c r="AZ100" s="667">
        <f>IF(OR($C$36=$AR100,$D$36=$AR100),Schweine_Werte!$E100*0.5,IF(OR($C$36&gt;$AR100,$D$36&lt;$AR100),0,Schweine_Werte!$E100))</f>
        <v>0</v>
      </c>
      <c r="BA100" s="667">
        <f>IF(OR($C$48=$AR100,$D$48=$AR100),Schweine_Werte!$E100*0.5,IF(OR($C$48&gt;$AR100,$D$48&lt;$AR100),0,Schweine_Werte!$E100))</f>
        <v>0</v>
      </c>
      <c r="BB100" s="667">
        <f>IF(OR($C$60=$AR100,$D$60=$AR100),Schweine_Werte!$E100*0.5,IF(OR($C$60&gt;$AR100,$D$60&lt;$AR100),0,Schweine_Werte!$E100))</f>
        <v>0</v>
      </c>
      <c r="BC100" s="677">
        <f>IF(OR($C$12=$AR100,$D$12=$AR100),Schweine_Werte!$G100*0.5,IF(OR($C$12&gt;$AR100,$D$12&lt;$AR100),0,Schweine_Werte!$G100))</f>
        <v>0</v>
      </c>
      <c r="BD100" s="667">
        <f>IF(OR($C$24=$AR100,$D$24=$AR100),Schweine_Werte!$G100*0.5,IF(OR($C$24&gt;$AR100,$D$24&lt;$AR100),0,Schweine_Werte!$G100))</f>
        <v>0</v>
      </c>
      <c r="BE100" s="667">
        <f>IF(OR($C$36=$AR100,$D$36=$AR100),Schweine_Werte!$G100*0.5,IF(OR($C$36&gt;$AR100,$D$36&lt;$AR100),0,Schweine_Werte!$G100))</f>
        <v>0</v>
      </c>
      <c r="BF100" s="667">
        <f>IF(OR($C$48=$AR100,$D$48=$AR100),Schweine_Werte!$G100*0.5,IF(OR($C$48&gt;$AR100,$D$48&lt;$AR100),0,Schweine_Werte!$G100))</f>
        <v>0</v>
      </c>
      <c r="BG100" s="667">
        <f>IF(OR($C$60=$AR100,$D$60=$AR100),Schweine_Werte!$G100*0.5,IF(OR($C$60&gt;$AR100,$D$60&lt;$AR100),0,Schweine_Werte!$G100))</f>
        <v>0</v>
      </c>
      <c r="BH100" s="677">
        <f>IF(OR($C$12=$AR100,$D$12=$AR100),Schweine_Werte!$I100*0.5,IF(OR($C$12&gt;$AR100,$D$12&lt;$AR100),0,Schweine_Werte!$I100))</f>
        <v>0</v>
      </c>
      <c r="BI100" s="667">
        <f>IF(OR($C$24=$AR100,$D$24=$AR100),Schweine_Werte!$I100*0.5,IF(OR($C$24&gt;$AR100,$D$24&lt;$AR100),0,Schweine_Werte!$I100))</f>
        <v>0</v>
      </c>
      <c r="BJ100" s="667">
        <f>IF(OR($C$36=$AR100,$D$36=$AR100),Schweine_Werte!$I100*0.5,IF(OR($C$36&gt;$AR100,$D$36&lt;$AR100),0,Schweine_Werte!$I100))</f>
        <v>0</v>
      </c>
      <c r="BK100" s="667">
        <f>IF(OR($C$48=$AR100,$D$48=$AR100),Schweine_Werte!$I100*0.5,IF(OR($C$48&gt;$AR100,$D$48&lt;$AR100),0,Schweine_Werte!$I100))</f>
        <v>0</v>
      </c>
      <c r="BL100" s="667">
        <f>IF(OR($C$60=$AR100,$D$60=$AR100),Schweine_Werte!$I100*0.5,IF(OR($C$60&gt;$AR100,$D$60&lt;$AR100),0,Schweine_Werte!$I100))</f>
        <v>0</v>
      </c>
      <c r="BM100" s="677"/>
      <c r="BN100" s="667"/>
      <c r="BO100" s="667"/>
      <c r="BP100" s="667"/>
      <c r="BQ100" s="667"/>
      <c r="BR100" s="677">
        <f>IF(OR($C$74=$AR100,$D$74=$AR100),Schweine_Werte!$M100*0.5,IF(OR($C$74&gt;$AR100,$D$74&lt;$AR100),0,Schweine_Werte!$M100))</f>
        <v>0</v>
      </c>
      <c r="BS100" s="677">
        <f>IF(OR($C$83=$AR100,$D$83=$AR100),Schweine_Werte!$M100*0.5,IF(OR($C$83&gt;$AR100,$D$83&lt;$AR100),0,Schweine_Werte!$M100))</f>
        <v>0</v>
      </c>
      <c r="BT100" s="679">
        <f>IF(OR($C$92=$AR100,$D$92=$AR100),Schweine_Werte!$M100*0.5,IF(OR($C$92&gt;$AR100,$D$92&lt;$AR100),0,Schweine_Werte!$M100))</f>
        <v>0</v>
      </c>
      <c r="BU100" s="679">
        <f>IF(OR($C$101=$AR100,$D$101=$AR100),Schweine_Werte!$M100*0.5,IF(OR($C$101&gt;$AR100,$D$101&lt;$AR100),0,Schweine_Werte!$M100))</f>
        <v>0</v>
      </c>
      <c r="BV100" s="679">
        <f>IF(OR($C$110=$AR100,$D$110=$AR100),Schweine_Werte!$M100*0.5,IF(OR($C$110&gt;$AR100,$D$110&lt;$AR100),0,Schweine_Werte!$M100))</f>
        <v>0</v>
      </c>
      <c r="BW100" s="679">
        <f>IF(OR(8=$AR100,$E$127=$AR100),Schweine_Werte!$M100*0.5,IF(OR(8&gt;$AR100,$E$127&lt;$AR100),0,Schweine_Werte!$M100))</f>
        <v>1.3188846531773604</v>
      </c>
      <c r="BX100" s="679">
        <f>IF(OR(8=$AR100,$E$145=$AR100),Schweine_Werte!$M100*0.5,IF(OR(8&gt;$AR100,$E$145&lt;$AR100),0,Schweine_Werte!$M100))</f>
        <v>1.3188846531773604</v>
      </c>
      <c r="BY100" s="677">
        <f>IF(OR($C$74=$AR100,$D$74=$AR100),Schweine_Werte!$O100*0.5,IF(OR($C$74&gt;$AR100,$D$74&lt;$AR100),0,Schweine_Werte!$O100))</f>
        <v>0</v>
      </c>
      <c r="BZ100" s="677">
        <f>IF(OR($C$83=$AR100,$D$83=$AR100),Schweine_Werte!$O100*0.5,IF(OR($C$83&gt;$AR100,$D$83&lt;$AR100),0,Schweine_Werte!$O100))</f>
        <v>0</v>
      </c>
      <c r="CA100" s="679">
        <f>IF(OR($C$92=$AR100,$D$92=$AR100),Schweine_Werte!$O100*0.5,IF(OR($C$92&gt;$AR100,$D$92&lt;$AR100),0,Schweine_Werte!$O100))</f>
        <v>0</v>
      </c>
      <c r="CB100" s="679">
        <f>IF(OR($C$101=$AR100,$D$101=$AR100),Schweine_Werte!$O100*0.5,IF(OR($C$101&gt;$AR100,$D$101&lt;$AR100),0,Schweine_Werte!$O100))</f>
        <v>0</v>
      </c>
      <c r="CC100" s="679">
        <f>IF(OR($C$110=$AR100,$D$110=$AR100),Schweine_Werte!$O100*0.5,IF(OR($C$110&gt;$AR100,$D$110&lt;$AR100),0,Schweine_Werte!$O100))</f>
        <v>0</v>
      </c>
    </row>
    <row r="101" spans="1:81" ht="15.75" x14ac:dyDescent="0.25">
      <c r="A101" s="520" t="s">
        <v>464</v>
      </c>
      <c r="B101" s="699" t="str">
        <f>IF('Abweichende Werte'!X8=1,A7,"")</f>
        <v/>
      </c>
      <c r="C101" s="694" t="str">
        <f>IF('Abweichende Werte'!X8=1,'Abweichende Werte'!J8,"")</f>
        <v/>
      </c>
      <c r="D101" s="700" t="str">
        <f>IF('Abweichende Werte'!X8=1,'Abweichende Werte'!M8,"")</f>
        <v/>
      </c>
      <c r="E101" s="700" t="str">
        <f>IF('Abweichende Werte'!X8=1,'Abweichende Werte'!P8,"")</f>
        <v/>
      </c>
      <c r="F101" s="695" t="e">
        <f>IF($E101&lt;=$E97,F97,IF(AND($E101&gt;$E97,$E101&lt;=$E98),F97+(F98-F97)/($E98-$E97)*($E101-$E97),IF($E101&gt;$E98,F98)))</f>
        <v>#VALUE!</v>
      </c>
      <c r="G101" s="695" t="e">
        <f t="shared" ref="G101:N101" si="50">IF($E101&lt;=$E97,G97,IF(AND($E101&gt;$E97,$E101&lt;=$E98),G97+(G98-G97)/($E98-$E97)*($E101-$E97),IF($E101&gt;$E98,G98)))</f>
        <v>#VALUE!</v>
      </c>
      <c r="H101" s="695" t="e">
        <f t="shared" si="50"/>
        <v>#VALUE!</v>
      </c>
      <c r="I101" s="695" t="e">
        <f t="shared" si="50"/>
        <v>#VALUE!</v>
      </c>
      <c r="J101" s="695" t="e">
        <f t="shared" si="50"/>
        <v>#VALUE!</v>
      </c>
      <c r="K101" s="695" t="e">
        <f t="shared" si="50"/>
        <v>#VALUE!</v>
      </c>
      <c r="L101" s="695" t="e">
        <f t="shared" si="50"/>
        <v>#VALUE!</v>
      </c>
      <c r="M101" s="695" t="e">
        <f t="shared" si="50"/>
        <v>#VALUE!</v>
      </c>
      <c r="N101" s="695" t="e">
        <f t="shared" si="50"/>
        <v>#VALUE!</v>
      </c>
      <c r="O101" s="696">
        <v>5.5</v>
      </c>
      <c r="P101" s="696">
        <v>1.8</v>
      </c>
      <c r="Q101" s="695" t="e">
        <f t="shared" ref="Q101:Z101" si="51">IF($E101&lt;=$E97,Q97,IF(AND($E101&gt;$E97,$E101&lt;=$E98),Q97+(Q98-Q97)/($E98-$E97)*($E101-$E97),IF($E101&gt;$E98,Q98)))</f>
        <v>#VALUE!</v>
      </c>
      <c r="R101" s="695" t="e">
        <f t="shared" si="51"/>
        <v>#VALUE!</v>
      </c>
      <c r="S101" s="695" t="e">
        <f t="shared" si="51"/>
        <v>#VALUE!</v>
      </c>
      <c r="T101" s="695" t="e">
        <f t="shared" si="51"/>
        <v>#VALUE!</v>
      </c>
      <c r="U101" s="695" t="e">
        <f t="shared" si="51"/>
        <v>#VALUE!</v>
      </c>
      <c r="V101" s="695" t="e">
        <f t="shared" si="51"/>
        <v>#VALUE!</v>
      </c>
      <c r="W101" s="695" t="e">
        <f t="shared" si="51"/>
        <v>#VALUE!</v>
      </c>
      <c r="X101" s="695" t="e">
        <f t="shared" si="51"/>
        <v>#VALUE!</v>
      </c>
      <c r="Y101" s="695" t="e">
        <f t="shared" si="51"/>
        <v>#VALUE!</v>
      </c>
      <c r="Z101" s="695" t="e">
        <f t="shared" si="51"/>
        <v>#VALUE!</v>
      </c>
      <c r="AA101" s="697" t="e">
        <f>+Z101*6.25</f>
        <v>#VALUE!</v>
      </c>
      <c r="AB101" s="695" t="e">
        <f>IF($E101&lt;=$E97,AB97,IF(AND($E101&gt;$E97,$E101&lt;=$E98),AB97+(AB98-AB97)/($E98-$E97)*($E101-$E97),IF($E101&gt;$E98,AB98)))</f>
        <v>#VALUE!</v>
      </c>
      <c r="AC101" s="697" t="e">
        <f>+AB101*6.25</f>
        <v>#VALUE!</v>
      </c>
      <c r="AD101" s="695" t="e">
        <f>IF($E101&lt;=$E97,AD97,IF(AND($E101&gt;$E97,$E101&lt;=$E98),AD97+(AD98-AD97)/($E98-$E97)*($E101-$E97),IF($E101&gt;$E98,AD98)))</f>
        <v>#VALUE!</v>
      </c>
      <c r="AE101" s="697" t="e">
        <f>+AD101*6.25</f>
        <v>#VALUE!</v>
      </c>
      <c r="AF101" s="697" t="e">
        <f>365/((D101-C101)/E101*1000)</f>
        <v>#VALUE!</v>
      </c>
      <c r="AG101" s="695" t="e">
        <f>IF($E101&lt;=$E97,AG97,IF(AND($E101&gt;$E97,$E101&lt;=$E98),AG97+(AG98-AG97)/($E98-$E97)*($E101-$E97),IF($E101&gt;$E98,AG98)))</f>
        <v>#VALUE!</v>
      </c>
      <c r="AH101" s="697" t="e">
        <f>+AG101/AF101</f>
        <v>#VALUE!</v>
      </c>
      <c r="AI101" s="697" t="e">
        <f>+CONCATENATE(ROUND(AH101/(D101-C101),1)," : 1")</f>
        <v>#VALUE!</v>
      </c>
      <c r="AJ101" s="695" t="e">
        <f>IF($E101&lt;=$E97,AJ97,IF(AND($E101&gt;$E97,$E101&lt;=$E98),AJ97+(AJ98-AJ97)/($E98-$E97)*($E101-$E97),IF($E101&gt;$E98,AJ98)))</f>
        <v>#VALUE!</v>
      </c>
      <c r="AK101" s="697" t="e">
        <f>+AJ101/2.291</f>
        <v>#VALUE!</v>
      </c>
      <c r="AL101" s="695" t="e">
        <f>IF($E101&lt;=$E97,AL97,IF(AND($E101&gt;$E97,$E101&lt;=$E98),AL97+(AL98-AL97)/($E98-$E97)*($E101-$E97),IF($E101&gt;$E98,AL98)))</f>
        <v>#VALUE!</v>
      </c>
      <c r="AM101" s="697" t="e">
        <f>+AL101/2.291</f>
        <v>#VALUE!</v>
      </c>
      <c r="AN101" s="695" t="e">
        <f>IF($E101&lt;=$E97,AN97,IF(AND($E101&gt;$E97,$E101&lt;=$E98),AN97+(AN98-AN97)/($E98-$E97)*($E101-$E97),IF($E101&gt;$E98,AN98)))</f>
        <v>#VALUE!</v>
      </c>
      <c r="AO101" s="697" t="e">
        <f>+AN101/2.291</f>
        <v>#VALUE!</v>
      </c>
      <c r="AR101" s="698">
        <v>105</v>
      </c>
      <c r="AS101" s="677">
        <f>IF(OR($C$12=$AR101,$D$12=$AR101),Schweine_Werte!$C101*0.5,IF(OR($C$12&gt;$AR101,$D$12&lt;$AR101),0,Schweine_Werte!$C101))</f>
        <v>0</v>
      </c>
      <c r="AT101" s="667">
        <f>IF(OR($C$24=$AR101,$D$24=$AR101),Schweine_Werte!$C101*0.5,IF(OR($C$24&gt;$AR101,$D$24&lt;$AR101),0,Schweine_Werte!$C101))</f>
        <v>0</v>
      </c>
      <c r="AU101" s="677">
        <f>IF(OR($C$36=$AR101,$D$36=$AR101),Schweine_Werte!$C101*0.5,IF(OR($C$36&gt;$AR101,$D$36&lt;$AR101),0,Schweine_Werte!$C101))</f>
        <v>0</v>
      </c>
      <c r="AV101" s="677">
        <f>IF(OR($C$48=$AR101,$D$48=$AR101),Schweine_Werte!$C101*0.5,IF(OR($C$48&gt;$AR101,$D$48&lt;$AR101),0,Schweine_Werte!$C101))</f>
        <v>0</v>
      </c>
      <c r="AW101" s="677">
        <f>IF(OR($C$60=$AR101,$D$60=$AR101),Schweine_Werte!$C101*0.5,IF(OR($C$60&gt;$AR101,$D$60&lt;$AR101),0,Schweine_Werte!$C101))</f>
        <v>0</v>
      </c>
      <c r="AX101" s="677">
        <f>IF(OR($C$12=$AR101,$D$12=$AR101),Schweine_Werte!$E101*0.5,IF(OR($C$12&gt;$AR101,$D$12&lt;$AR101),0,Schweine_Werte!$E101))</f>
        <v>0</v>
      </c>
      <c r="AY101" s="667">
        <f>IF(OR($C$24=$AR101,$D$24=$AR101),Schweine_Werte!$E101*0.5,IF(OR($C$24&gt;$AR101,$D$24&lt;$AR101),0,Schweine_Werte!$E101))</f>
        <v>0</v>
      </c>
      <c r="AZ101" s="667">
        <f>IF(OR($C$36=$AR101,$D$36=$AR101),Schweine_Werte!$E101*0.5,IF(OR($C$36&gt;$AR101,$D$36&lt;$AR101),0,Schweine_Werte!$E101))</f>
        <v>0</v>
      </c>
      <c r="BA101" s="667">
        <f>IF(OR($C$48=$AR101,$D$48=$AR101),Schweine_Werte!$E101*0.5,IF(OR($C$48&gt;$AR101,$D$48&lt;$AR101),0,Schweine_Werte!$E101))</f>
        <v>0</v>
      </c>
      <c r="BB101" s="667">
        <f>IF(OR($C$60=$AR101,$D$60=$AR101),Schweine_Werte!$E101*0.5,IF(OR($C$60&gt;$AR101,$D$60&lt;$AR101),0,Schweine_Werte!$E101))</f>
        <v>0</v>
      </c>
      <c r="BC101" s="677">
        <f>IF(OR($C$12=$AR101,$D$12=$AR101),Schweine_Werte!$G101*0.5,IF(OR($C$12&gt;$AR101,$D$12&lt;$AR101),0,Schweine_Werte!$G101))</f>
        <v>0</v>
      </c>
      <c r="BD101" s="667">
        <f>IF(OR($C$24=$AR101,$D$24=$AR101),Schweine_Werte!$G101*0.5,IF(OR($C$24&gt;$AR101,$D$24&lt;$AR101),0,Schweine_Werte!$G101))</f>
        <v>0</v>
      </c>
      <c r="BE101" s="667">
        <f>IF(OR($C$36=$AR101,$D$36=$AR101),Schweine_Werte!$G101*0.5,IF(OR($C$36&gt;$AR101,$D$36&lt;$AR101),0,Schweine_Werte!$G101))</f>
        <v>0</v>
      </c>
      <c r="BF101" s="667">
        <f>IF(OR($C$48=$AR101,$D$48=$AR101),Schweine_Werte!$G101*0.5,IF(OR($C$48&gt;$AR101,$D$48&lt;$AR101),0,Schweine_Werte!$G101))</f>
        <v>0</v>
      </c>
      <c r="BG101" s="667">
        <f>IF(OR($C$60=$AR101,$D$60=$AR101),Schweine_Werte!$G101*0.5,IF(OR($C$60&gt;$AR101,$D$60&lt;$AR101),0,Schweine_Werte!$G101))</f>
        <v>0</v>
      </c>
      <c r="BH101" s="677">
        <f>IF(OR($C$12=$AR101,$D$12=$AR101),Schweine_Werte!$I101*0.5,IF(OR($C$12&gt;$AR101,$D$12&lt;$AR101),0,Schweine_Werte!$I101))</f>
        <v>0</v>
      </c>
      <c r="BI101" s="667">
        <f>IF(OR($C$24=$AR101,$D$24=$AR101),Schweine_Werte!$I101*0.5,IF(OR($C$24&gt;$AR101,$D$24&lt;$AR101),0,Schweine_Werte!$I101))</f>
        <v>0</v>
      </c>
      <c r="BJ101" s="667">
        <f>IF(OR($C$36=$AR101,$D$36=$AR101),Schweine_Werte!$I101*0.5,IF(OR($C$36&gt;$AR101,$D$36&lt;$AR101),0,Schweine_Werte!$I101))</f>
        <v>0</v>
      </c>
      <c r="BK101" s="667">
        <f>IF(OR($C$48=$AR101,$D$48=$AR101),Schweine_Werte!$I101*0.5,IF(OR($C$48&gt;$AR101,$D$48&lt;$AR101),0,Schweine_Werte!$I101))</f>
        <v>0</v>
      </c>
      <c r="BL101" s="667">
        <f>IF(OR($C$60=$AR101,$D$60=$AR101),Schweine_Werte!$I101*0.5,IF(OR($C$60&gt;$AR101,$D$60&lt;$AR101),0,Schweine_Werte!$I101))</f>
        <v>0</v>
      </c>
      <c r="BM101" s="677"/>
      <c r="BN101" s="667"/>
      <c r="BO101" s="667"/>
      <c r="BP101" s="667"/>
      <c r="BQ101" s="667"/>
      <c r="BR101" s="677">
        <f>IF(OR($C$74=$AR101,$D$74=$AR101),Schweine_Werte!$M101*0.5,IF(OR($C$74&gt;$AR101,$D$74&lt;$AR101),0,Schweine_Werte!$M101))</f>
        <v>0</v>
      </c>
      <c r="BS101" s="677">
        <f>IF(OR($C$83=$AR101,$D$83=$AR101),Schweine_Werte!$M101*0.5,IF(OR($C$83&gt;$AR101,$D$83&lt;$AR101),0,Schweine_Werte!$M101))</f>
        <v>0</v>
      </c>
      <c r="BT101" s="679">
        <f>IF(OR($C$92=$AR101,$D$92=$AR101),Schweine_Werte!$M101*0.5,IF(OR($C$92&gt;$AR101,$D$92&lt;$AR101),0,Schweine_Werte!$M101))</f>
        <v>0</v>
      </c>
      <c r="BU101" s="679">
        <f>IF(OR($C$101=$AR101,$D$101=$AR101),Schweine_Werte!$M101*0.5,IF(OR($C$101&gt;$AR101,$D$101&lt;$AR101),0,Schweine_Werte!$M101))</f>
        <v>0</v>
      </c>
      <c r="BV101" s="679">
        <f>IF(OR($C$110=$AR101,$D$110=$AR101),Schweine_Werte!$M101*0.5,IF(OR($C$110&gt;$AR101,$D$110&lt;$AR101),0,Schweine_Werte!$M101))</f>
        <v>0</v>
      </c>
      <c r="BW101" s="679">
        <f>IF(OR(8=$AR101,$E$127=$AR101),Schweine_Werte!$M101*0.5,IF(OR(8&gt;$AR101,$E$127&lt;$AR101),0,Schweine_Werte!$M101))</f>
        <v>1.3355244584329835</v>
      </c>
      <c r="BX101" s="679">
        <f>IF(OR(8=$AR101,$E$145=$AR101),Schweine_Werte!$M101*0.5,IF(OR(8&gt;$AR101,$E$145&lt;$AR101),0,Schweine_Werte!$M101))</f>
        <v>1.3355244584329835</v>
      </c>
      <c r="BY101" s="677">
        <f>IF(OR($C$74=$AR101,$D$74=$AR101),Schweine_Werte!$O101*0.5,IF(OR($C$74&gt;$AR101,$D$74&lt;$AR101),0,Schweine_Werte!$O101))</f>
        <v>0</v>
      </c>
      <c r="BZ101" s="677">
        <f>IF(OR($C$83=$AR101,$D$83=$AR101),Schweine_Werte!$O101*0.5,IF(OR($C$83&gt;$AR101,$D$83&lt;$AR101),0,Schweine_Werte!$O101))</f>
        <v>0</v>
      </c>
      <c r="CA101" s="679">
        <f>IF(OR($C$92=$AR101,$D$92=$AR101),Schweine_Werte!$O101*0.5,IF(OR($C$92&gt;$AR101,$D$92&lt;$AR101),0,Schweine_Werte!$O101))</f>
        <v>0</v>
      </c>
      <c r="CB101" s="679">
        <f>IF(OR($C$101=$AR101,$D$101=$AR101),Schweine_Werte!$O101*0.5,IF(OR($C$101&gt;$AR101,$D$101&lt;$AR101),0,Schweine_Werte!$O101))</f>
        <v>0</v>
      </c>
      <c r="CC101" s="679">
        <f>IF(OR($C$110=$AR101,$D$110=$AR101),Schweine_Werte!$O101*0.5,IF(OR($C$110&gt;$AR101,$D$110&lt;$AR101),0,Schweine_Werte!$O101))</f>
        <v>0</v>
      </c>
    </row>
    <row r="102" spans="1:81" x14ac:dyDescent="0.2">
      <c r="AR102" s="698">
        <v>106</v>
      </c>
      <c r="AS102" s="677">
        <f>IF(OR($C$12=$AR102,$D$12=$AR102),Schweine_Werte!$C102*0.5,IF(OR($C$12&gt;$AR102,$D$12&lt;$AR102),0,Schweine_Werte!$C102))</f>
        <v>0</v>
      </c>
      <c r="AT102" s="667">
        <f>IF(OR($C$24=$AR102,$D$24=$AR102),Schweine_Werte!$C102*0.5,IF(OR($C$24&gt;$AR102,$D$24&lt;$AR102),0,Schweine_Werte!$C102))</f>
        <v>0</v>
      </c>
      <c r="AU102" s="677">
        <f>IF(OR($C$36=$AR102,$D$36=$AR102),Schweine_Werte!$C102*0.5,IF(OR($C$36&gt;$AR102,$D$36&lt;$AR102),0,Schweine_Werte!$C102))</f>
        <v>0</v>
      </c>
      <c r="AV102" s="677">
        <f>IF(OR($C$48=$AR102,$D$48=$AR102),Schweine_Werte!$C102*0.5,IF(OR($C$48&gt;$AR102,$D$48&lt;$AR102),0,Schweine_Werte!$C102))</f>
        <v>0</v>
      </c>
      <c r="AW102" s="677">
        <f>IF(OR($C$60=$AR102,$D$60=$AR102),Schweine_Werte!$C102*0.5,IF(OR($C$60&gt;$AR102,$D$60&lt;$AR102),0,Schweine_Werte!$C102))</f>
        <v>0</v>
      </c>
      <c r="AX102" s="677">
        <f>IF(OR($C$12=$AR102,$D$12=$AR102),Schweine_Werte!$E102*0.5,IF(OR($C$12&gt;$AR102,$D$12&lt;$AR102),0,Schweine_Werte!$E102))</f>
        <v>0</v>
      </c>
      <c r="AY102" s="667">
        <f>IF(OR($C$24=$AR102,$D$24=$AR102),Schweine_Werte!$E102*0.5,IF(OR($C$24&gt;$AR102,$D$24&lt;$AR102),0,Schweine_Werte!$E102))</f>
        <v>0</v>
      </c>
      <c r="AZ102" s="667">
        <f>IF(OR($C$36=$AR102,$D$36=$AR102),Schweine_Werte!$E102*0.5,IF(OR($C$36&gt;$AR102,$D$36&lt;$AR102),0,Schweine_Werte!$E102))</f>
        <v>0</v>
      </c>
      <c r="BA102" s="667">
        <f>IF(OR($C$48=$AR102,$D$48=$AR102),Schweine_Werte!$E102*0.5,IF(OR($C$48&gt;$AR102,$D$48&lt;$AR102),0,Schweine_Werte!$E102))</f>
        <v>0</v>
      </c>
      <c r="BB102" s="667">
        <f>IF(OR($C$60=$AR102,$D$60=$AR102),Schweine_Werte!$E102*0.5,IF(OR($C$60&gt;$AR102,$D$60&lt;$AR102),0,Schweine_Werte!$E102))</f>
        <v>0</v>
      </c>
      <c r="BC102" s="677">
        <f>IF(OR($C$12=$AR102,$D$12=$AR102),Schweine_Werte!$G102*0.5,IF(OR($C$12&gt;$AR102,$D$12&lt;$AR102),0,Schweine_Werte!$G102))</f>
        <v>0</v>
      </c>
      <c r="BD102" s="667">
        <f>IF(OR($C$24=$AR102,$D$24=$AR102),Schweine_Werte!$G102*0.5,IF(OR($C$24&gt;$AR102,$D$24&lt;$AR102),0,Schweine_Werte!$G102))</f>
        <v>0</v>
      </c>
      <c r="BE102" s="667">
        <f>IF(OR($C$36=$AR102,$D$36=$AR102),Schweine_Werte!$G102*0.5,IF(OR($C$36&gt;$AR102,$D$36&lt;$AR102),0,Schweine_Werte!$G102))</f>
        <v>0</v>
      </c>
      <c r="BF102" s="667">
        <f>IF(OR($C$48=$AR102,$D$48=$AR102),Schweine_Werte!$G102*0.5,IF(OR($C$48&gt;$AR102,$D$48&lt;$AR102),0,Schweine_Werte!$G102))</f>
        <v>0</v>
      </c>
      <c r="BG102" s="667">
        <f>IF(OR($C$60=$AR102,$D$60=$AR102),Schweine_Werte!$G102*0.5,IF(OR($C$60&gt;$AR102,$D$60&lt;$AR102),0,Schweine_Werte!$G102))</f>
        <v>0</v>
      </c>
      <c r="BH102" s="677">
        <f>IF(OR($C$12=$AR102,$D$12=$AR102),Schweine_Werte!$I102*0.5,IF(OR($C$12&gt;$AR102,$D$12&lt;$AR102),0,Schweine_Werte!$I102))</f>
        <v>0</v>
      </c>
      <c r="BI102" s="667">
        <f>IF(OR($C$24=$AR102,$D$24=$AR102),Schweine_Werte!$I102*0.5,IF(OR($C$24&gt;$AR102,$D$24&lt;$AR102),0,Schweine_Werte!$I102))</f>
        <v>0</v>
      </c>
      <c r="BJ102" s="667">
        <f>IF(OR($C$36=$AR102,$D$36=$AR102),Schweine_Werte!$I102*0.5,IF(OR($C$36&gt;$AR102,$D$36&lt;$AR102),0,Schweine_Werte!$I102))</f>
        <v>0</v>
      </c>
      <c r="BK102" s="667">
        <f>IF(OR($C$48=$AR102,$D$48=$AR102),Schweine_Werte!$I102*0.5,IF(OR($C$48&gt;$AR102,$D$48&lt;$AR102),0,Schweine_Werte!$I102))</f>
        <v>0</v>
      </c>
      <c r="BL102" s="667">
        <f>IF(OR($C$60=$AR102,$D$60=$AR102),Schweine_Werte!$I102*0.5,IF(OR($C$60&gt;$AR102,$D$60&lt;$AR102),0,Schweine_Werte!$I102))</f>
        <v>0</v>
      </c>
      <c r="BM102" s="677"/>
      <c r="BN102" s="667"/>
      <c r="BO102" s="667"/>
      <c r="BP102" s="667"/>
      <c r="BQ102" s="667"/>
      <c r="BR102" s="677">
        <f>IF(OR($C$74=$AR102,$D$74=$AR102),Schweine_Werte!$M102*0.5,IF(OR($C$74&gt;$AR102,$D$74&lt;$AR102),0,Schweine_Werte!$M102))</f>
        <v>0</v>
      </c>
      <c r="BS102" s="677">
        <f>IF(OR($C$83=$AR102,$D$83=$AR102),Schweine_Werte!$M102*0.5,IF(OR($C$83&gt;$AR102,$D$83&lt;$AR102),0,Schweine_Werte!$M102))</f>
        <v>0</v>
      </c>
      <c r="BT102" s="679">
        <f>IF(OR($C$92=$AR102,$D$92=$AR102),Schweine_Werte!$M102*0.5,IF(OR($C$92&gt;$AR102,$D$92&lt;$AR102),0,Schweine_Werte!$M102))</f>
        <v>0</v>
      </c>
      <c r="BU102" s="679">
        <f>IF(OR($C$101=$AR102,$D$101=$AR102),Schweine_Werte!$M102*0.5,IF(OR($C$101&gt;$AR102,$D$101&lt;$AR102),0,Schweine_Werte!$M102))</f>
        <v>0</v>
      </c>
      <c r="BV102" s="679">
        <f>IF(OR($C$110=$AR102,$D$110=$AR102),Schweine_Werte!$M102*0.5,IF(OR($C$110&gt;$AR102,$D$110&lt;$AR102),0,Schweine_Werte!$M102))</f>
        <v>0</v>
      </c>
      <c r="BW102" s="679">
        <f>IF(OR(8=$AR102,$E$127=$AR102),Schweine_Werte!$M102*0.5,IF(OR(8&gt;$AR102,$E$127&lt;$AR102),0,Schweine_Werte!$M102))</f>
        <v>1.3531217058610687</v>
      </c>
      <c r="BX102" s="679">
        <f>IF(OR(8=$AR102,$E$145=$AR102),Schweine_Werte!$M102*0.5,IF(OR(8&gt;$AR102,$E$145&lt;$AR102),0,Schweine_Werte!$M102))</f>
        <v>1.3531217058610687</v>
      </c>
      <c r="BY102" s="677">
        <f>IF(OR($C$74=$AR102,$D$74=$AR102),Schweine_Werte!$O102*0.5,IF(OR($C$74&gt;$AR102,$D$74&lt;$AR102),0,Schweine_Werte!$O102))</f>
        <v>0</v>
      </c>
      <c r="BZ102" s="677">
        <f>IF(OR($C$83=$AR102,$D$83=$AR102),Schweine_Werte!$O102*0.5,IF(OR($C$83&gt;$AR102,$D$83&lt;$AR102),0,Schweine_Werte!$O102))</f>
        <v>0</v>
      </c>
      <c r="CA102" s="679">
        <f>IF(OR($C$92=$AR102,$D$92=$AR102),Schweine_Werte!$O102*0.5,IF(OR($C$92&gt;$AR102,$D$92&lt;$AR102),0,Schweine_Werte!$O102))</f>
        <v>0</v>
      </c>
      <c r="CB102" s="679">
        <f>IF(OR($C$101=$AR102,$D$101=$AR102),Schweine_Werte!$O102*0.5,IF(OR($C$101&gt;$AR102,$D$101&lt;$AR102),0,Schweine_Werte!$O102))</f>
        <v>0</v>
      </c>
      <c r="CC102" s="679">
        <f>IF(OR($C$110=$AR102,$D$110=$AR102),Schweine_Werte!$O102*0.5,IF(OR($C$110&gt;$AR102,$D$110&lt;$AR102),0,Schweine_Werte!$O102))</f>
        <v>0</v>
      </c>
    </row>
    <row r="103" spans="1:81" x14ac:dyDescent="0.2">
      <c r="AR103" s="698">
        <v>107</v>
      </c>
      <c r="AS103" s="677">
        <f>IF(OR($C$12=$AR103,$D$12=$AR103),Schweine_Werte!$C103*0.5,IF(OR($C$12&gt;$AR103,$D$12&lt;$AR103),0,Schweine_Werte!$C103))</f>
        <v>0</v>
      </c>
      <c r="AT103" s="667">
        <f>IF(OR($C$24=$AR103,$D$24=$AR103),Schweine_Werte!$C103*0.5,IF(OR($C$24&gt;$AR103,$D$24&lt;$AR103),0,Schweine_Werte!$C103))</f>
        <v>0</v>
      </c>
      <c r="AU103" s="677">
        <f>IF(OR($C$36=$AR103,$D$36=$AR103),Schweine_Werte!$C103*0.5,IF(OR($C$36&gt;$AR103,$D$36&lt;$AR103),0,Schweine_Werte!$C103))</f>
        <v>0</v>
      </c>
      <c r="AV103" s="677">
        <f>IF(OR($C$48=$AR103,$D$48=$AR103),Schweine_Werte!$C103*0.5,IF(OR($C$48&gt;$AR103,$D$48&lt;$AR103),0,Schweine_Werte!$C103))</f>
        <v>0</v>
      </c>
      <c r="AW103" s="677">
        <f>IF(OR($C$60=$AR103,$D$60=$AR103),Schweine_Werte!$C103*0.5,IF(OR($C$60&gt;$AR103,$D$60&lt;$AR103),0,Schweine_Werte!$C103))</f>
        <v>0</v>
      </c>
      <c r="AX103" s="677">
        <f>IF(OR($C$12=$AR103,$D$12=$AR103),Schweine_Werte!$E103*0.5,IF(OR($C$12&gt;$AR103,$D$12&lt;$AR103),0,Schweine_Werte!$E103))</f>
        <v>0</v>
      </c>
      <c r="AY103" s="667">
        <f>IF(OR($C$24=$AR103,$D$24=$AR103),Schweine_Werte!$E103*0.5,IF(OR($C$24&gt;$AR103,$D$24&lt;$AR103),0,Schweine_Werte!$E103))</f>
        <v>0</v>
      </c>
      <c r="AZ103" s="667">
        <f>IF(OR($C$36=$AR103,$D$36=$AR103),Schweine_Werte!$E103*0.5,IF(OR($C$36&gt;$AR103,$D$36&lt;$AR103),0,Schweine_Werte!$E103))</f>
        <v>0</v>
      </c>
      <c r="BA103" s="667">
        <f>IF(OR($C$48=$AR103,$D$48=$AR103),Schweine_Werte!$E103*0.5,IF(OR($C$48&gt;$AR103,$D$48&lt;$AR103),0,Schweine_Werte!$E103))</f>
        <v>0</v>
      </c>
      <c r="BB103" s="667">
        <f>IF(OR($C$60=$AR103,$D$60=$AR103),Schweine_Werte!$E103*0.5,IF(OR($C$60&gt;$AR103,$D$60&lt;$AR103),0,Schweine_Werte!$E103))</f>
        <v>0</v>
      </c>
      <c r="BC103" s="677">
        <f>IF(OR($C$12=$AR103,$D$12=$AR103),Schweine_Werte!$G103*0.5,IF(OR($C$12&gt;$AR103,$D$12&lt;$AR103),0,Schweine_Werte!$G103))</f>
        <v>0</v>
      </c>
      <c r="BD103" s="667">
        <f>IF(OR($C$24=$AR103,$D$24=$AR103),Schweine_Werte!$G103*0.5,IF(OR($C$24&gt;$AR103,$D$24&lt;$AR103),0,Schweine_Werte!$G103))</f>
        <v>0</v>
      </c>
      <c r="BE103" s="667">
        <f>IF(OR($C$36=$AR103,$D$36=$AR103),Schweine_Werte!$G103*0.5,IF(OR($C$36&gt;$AR103,$D$36&lt;$AR103),0,Schweine_Werte!$G103))</f>
        <v>0</v>
      </c>
      <c r="BF103" s="667">
        <f>IF(OR($C$48=$AR103,$D$48=$AR103),Schweine_Werte!$G103*0.5,IF(OR($C$48&gt;$AR103,$D$48&lt;$AR103),0,Schweine_Werte!$G103))</f>
        <v>0</v>
      </c>
      <c r="BG103" s="667">
        <f>IF(OR($C$60=$AR103,$D$60=$AR103),Schweine_Werte!$G103*0.5,IF(OR($C$60&gt;$AR103,$D$60&lt;$AR103),0,Schweine_Werte!$G103))</f>
        <v>0</v>
      </c>
      <c r="BH103" s="677">
        <f>IF(OR($C$12=$AR103,$D$12=$AR103),Schweine_Werte!$I103*0.5,IF(OR($C$12&gt;$AR103,$D$12&lt;$AR103),0,Schweine_Werte!$I103))</f>
        <v>0</v>
      </c>
      <c r="BI103" s="667">
        <f>IF(OR($C$24=$AR103,$D$24=$AR103),Schweine_Werte!$I103*0.5,IF(OR($C$24&gt;$AR103,$D$24&lt;$AR103),0,Schweine_Werte!$I103))</f>
        <v>0</v>
      </c>
      <c r="BJ103" s="667">
        <f>IF(OR($C$36=$AR103,$D$36=$AR103),Schweine_Werte!$I103*0.5,IF(OR($C$36&gt;$AR103,$D$36&lt;$AR103),0,Schweine_Werte!$I103))</f>
        <v>0</v>
      </c>
      <c r="BK103" s="667">
        <f>IF(OR($C$48=$AR103,$D$48=$AR103),Schweine_Werte!$I103*0.5,IF(OR($C$48&gt;$AR103,$D$48&lt;$AR103),0,Schweine_Werte!$I103))</f>
        <v>0</v>
      </c>
      <c r="BL103" s="667">
        <f>IF(OR($C$60=$AR103,$D$60=$AR103),Schweine_Werte!$I103*0.5,IF(OR($C$60&gt;$AR103,$D$60&lt;$AR103),0,Schweine_Werte!$I103))</f>
        <v>0</v>
      </c>
      <c r="BM103" s="677"/>
      <c r="BN103" s="667"/>
      <c r="BO103" s="667"/>
      <c r="BP103" s="667"/>
      <c r="BQ103" s="667"/>
      <c r="BR103" s="677">
        <f>IF(OR($C$74=$AR103,$D$74=$AR103),Schweine_Werte!$M103*0.5,IF(OR($C$74&gt;$AR103,$D$74&lt;$AR103),0,Schweine_Werte!$M103))</f>
        <v>0</v>
      </c>
      <c r="BS103" s="677">
        <f>IF(OR($C$83=$AR103,$D$83=$AR103),Schweine_Werte!$M103*0.5,IF(OR($C$83&gt;$AR103,$D$83&lt;$AR103),0,Schweine_Werte!$M103))</f>
        <v>0</v>
      </c>
      <c r="BT103" s="679">
        <f>IF(OR($C$92=$AR103,$D$92=$AR103),Schweine_Werte!$M103*0.5,IF(OR($C$92&gt;$AR103,$D$92&lt;$AR103),0,Schweine_Werte!$M103))</f>
        <v>0</v>
      </c>
      <c r="BU103" s="679">
        <f>IF(OR($C$101=$AR103,$D$101=$AR103),Schweine_Werte!$M103*0.5,IF(OR($C$101&gt;$AR103,$D$101&lt;$AR103),0,Schweine_Werte!$M103))</f>
        <v>0</v>
      </c>
      <c r="BV103" s="679">
        <f>IF(OR($C$110=$AR103,$D$110=$AR103),Schweine_Werte!$M103*0.5,IF(OR($C$110&gt;$AR103,$D$110&lt;$AR103),0,Schweine_Werte!$M103))</f>
        <v>0</v>
      </c>
      <c r="BW103" s="679">
        <f>IF(OR(8=$AR103,$E$127=$AR103),Schweine_Werte!$M103*0.5,IF(OR(8&gt;$AR103,$E$127&lt;$AR103),0,Schweine_Werte!$M103))</f>
        <v>1.3717350969782129</v>
      </c>
      <c r="BX103" s="679">
        <f>IF(OR(8=$AR103,$E$145=$AR103),Schweine_Werte!$M103*0.5,IF(OR(8&gt;$AR103,$E$145&lt;$AR103),0,Schweine_Werte!$M103))</f>
        <v>1.3717350969782129</v>
      </c>
      <c r="BY103" s="677">
        <f>IF(OR($C$74=$AR103,$D$74=$AR103),Schweine_Werte!$O103*0.5,IF(OR($C$74&gt;$AR103,$D$74&lt;$AR103),0,Schweine_Werte!$O103))</f>
        <v>0</v>
      </c>
      <c r="BZ103" s="677">
        <f>IF(OR($C$83=$AR103,$D$83=$AR103),Schweine_Werte!$O103*0.5,IF(OR($C$83&gt;$AR103,$D$83&lt;$AR103),0,Schweine_Werte!$O103))</f>
        <v>0</v>
      </c>
      <c r="CA103" s="679">
        <f>IF(OR($C$92=$AR103,$D$92=$AR103),Schweine_Werte!$O103*0.5,IF(OR($C$92&gt;$AR103,$D$92&lt;$AR103),0,Schweine_Werte!$O103))</f>
        <v>0</v>
      </c>
      <c r="CB103" s="679">
        <f>IF(OR($C$101=$AR103,$D$101=$AR103),Schweine_Werte!$O103*0.5,IF(OR($C$101&gt;$AR103,$D$101&lt;$AR103),0,Schweine_Werte!$O103))</f>
        <v>0</v>
      </c>
      <c r="CC103" s="679">
        <f>IF(OR($C$110=$AR103,$D$110=$AR103),Schweine_Werte!$O103*0.5,IF(OR($C$110&gt;$AR103,$D$110&lt;$AR103),0,Schweine_Werte!$O103))</f>
        <v>0</v>
      </c>
    </row>
    <row r="104" spans="1:81" x14ac:dyDescent="0.2">
      <c r="Q104" s="1735" t="s">
        <v>446</v>
      </c>
      <c r="R104" s="1735"/>
      <c r="S104" s="1735"/>
      <c r="T104" s="1735" t="s">
        <v>447</v>
      </c>
      <c r="U104" s="1735"/>
      <c r="V104" s="1735"/>
      <c r="W104" s="517" t="s">
        <v>435</v>
      </c>
      <c r="X104" s="517"/>
      <c r="Y104" s="517"/>
      <c r="AR104" s="698">
        <v>108</v>
      </c>
      <c r="AS104" s="677">
        <f>IF(OR($C$12=$AR104,$D$12=$AR104),Schweine_Werte!$C104*0.5,IF(OR($C$12&gt;$AR104,$D$12&lt;$AR104),0,Schweine_Werte!$C104))</f>
        <v>0</v>
      </c>
      <c r="AT104" s="667">
        <f>IF(OR($C$24=$AR104,$D$24=$AR104),Schweine_Werte!$C104*0.5,IF(OR($C$24&gt;$AR104,$D$24&lt;$AR104),0,Schweine_Werte!$C104))</f>
        <v>0</v>
      </c>
      <c r="AU104" s="677">
        <f>IF(OR($C$36=$AR104,$D$36=$AR104),Schweine_Werte!$C104*0.5,IF(OR($C$36&gt;$AR104,$D$36&lt;$AR104),0,Schweine_Werte!$C104))</f>
        <v>0</v>
      </c>
      <c r="AV104" s="677">
        <f>IF(OR($C$48=$AR104,$D$48=$AR104),Schweine_Werte!$C104*0.5,IF(OR($C$48&gt;$AR104,$D$48&lt;$AR104),0,Schweine_Werte!$C104))</f>
        <v>0</v>
      </c>
      <c r="AW104" s="677">
        <f>IF(OR($C$60=$AR104,$D$60=$AR104),Schweine_Werte!$C104*0.5,IF(OR($C$60&gt;$AR104,$D$60&lt;$AR104),0,Schweine_Werte!$C104))</f>
        <v>0</v>
      </c>
      <c r="AX104" s="677">
        <f>IF(OR($C$12=$AR104,$D$12=$AR104),Schweine_Werte!$E104*0.5,IF(OR($C$12&gt;$AR104,$D$12&lt;$AR104),0,Schweine_Werte!$E104))</f>
        <v>0</v>
      </c>
      <c r="AY104" s="667">
        <f>IF(OR($C$24=$AR104,$D$24=$AR104),Schweine_Werte!$E104*0.5,IF(OR($C$24&gt;$AR104,$D$24&lt;$AR104),0,Schweine_Werte!$E104))</f>
        <v>0</v>
      </c>
      <c r="AZ104" s="667">
        <f>IF(OR($C$36=$AR104,$D$36=$AR104),Schweine_Werte!$E104*0.5,IF(OR($C$36&gt;$AR104,$D$36&lt;$AR104),0,Schweine_Werte!$E104))</f>
        <v>0</v>
      </c>
      <c r="BA104" s="667">
        <f>IF(OR($C$48=$AR104,$D$48=$AR104),Schweine_Werte!$E104*0.5,IF(OR($C$48&gt;$AR104,$D$48&lt;$AR104),0,Schweine_Werte!$E104))</f>
        <v>0</v>
      </c>
      <c r="BB104" s="667">
        <f>IF(OR($C$60=$AR104,$D$60=$AR104),Schweine_Werte!$E104*0.5,IF(OR($C$60&gt;$AR104,$D$60&lt;$AR104),0,Schweine_Werte!$E104))</f>
        <v>0</v>
      </c>
      <c r="BC104" s="677">
        <f>IF(OR($C$12=$AR104,$D$12=$AR104),Schweine_Werte!$G104*0.5,IF(OR($C$12&gt;$AR104,$D$12&lt;$AR104),0,Schweine_Werte!$G104))</f>
        <v>0</v>
      </c>
      <c r="BD104" s="667">
        <f>IF(OR($C$24=$AR104,$D$24=$AR104),Schweine_Werte!$G104*0.5,IF(OR($C$24&gt;$AR104,$D$24&lt;$AR104),0,Schweine_Werte!$G104))</f>
        <v>0</v>
      </c>
      <c r="BE104" s="667">
        <f>IF(OR($C$36=$AR104,$D$36=$AR104),Schweine_Werte!$G104*0.5,IF(OR($C$36&gt;$AR104,$D$36&lt;$AR104),0,Schweine_Werte!$G104))</f>
        <v>0</v>
      </c>
      <c r="BF104" s="667">
        <f>IF(OR($C$48=$AR104,$D$48=$AR104),Schweine_Werte!$G104*0.5,IF(OR($C$48&gt;$AR104,$D$48&lt;$AR104),0,Schweine_Werte!$G104))</f>
        <v>0</v>
      </c>
      <c r="BG104" s="667">
        <f>IF(OR($C$60=$AR104,$D$60=$AR104),Schweine_Werte!$G104*0.5,IF(OR($C$60&gt;$AR104,$D$60&lt;$AR104),0,Schweine_Werte!$G104))</f>
        <v>0</v>
      </c>
      <c r="BH104" s="677">
        <f>IF(OR($C$12=$AR104,$D$12=$AR104),Schweine_Werte!$I104*0.5,IF(OR($C$12&gt;$AR104,$D$12&lt;$AR104),0,Schweine_Werte!$I104))</f>
        <v>0</v>
      </c>
      <c r="BI104" s="667">
        <f>IF(OR($C$24=$AR104,$D$24=$AR104),Schweine_Werte!$I104*0.5,IF(OR($C$24&gt;$AR104,$D$24&lt;$AR104),0,Schweine_Werte!$I104))</f>
        <v>0</v>
      </c>
      <c r="BJ104" s="667">
        <f>IF(OR($C$36=$AR104,$D$36=$AR104),Schweine_Werte!$I104*0.5,IF(OR($C$36&gt;$AR104,$D$36&lt;$AR104),0,Schweine_Werte!$I104))</f>
        <v>0</v>
      </c>
      <c r="BK104" s="667">
        <f>IF(OR($C$48=$AR104,$D$48=$AR104),Schweine_Werte!$I104*0.5,IF(OR($C$48&gt;$AR104,$D$48&lt;$AR104),0,Schweine_Werte!$I104))</f>
        <v>0</v>
      </c>
      <c r="BL104" s="667">
        <f>IF(OR($C$60=$AR104,$D$60=$AR104),Schweine_Werte!$I104*0.5,IF(OR($C$60&gt;$AR104,$D$60&lt;$AR104),0,Schweine_Werte!$I104))</f>
        <v>0</v>
      </c>
      <c r="BM104" s="677"/>
      <c r="BN104" s="667"/>
      <c r="BO104" s="667"/>
      <c r="BP104" s="667"/>
      <c r="BQ104" s="667"/>
      <c r="BR104" s="677">
        <f>IF(OR($C$74=$AR104,$D$74=$AR104),Schweine_Werte!$M104*0.5,IF(OR($C$74&gt;$AR104,$D$74&lt;$AR104),0,Schweine_Werte!$M104))</f>
        <v>0</v>
      </c>
      <c r="BS104" s="677">
        <f>IF(OR($C$83=$AR104,$D$83=$AR104),Schweine_Werte!$M104*0.5,IF(OR($C$83&gt;$AR104,$D$83&lt;$AR104),0,Schweine_Werte!$M104))</f>
        <v>0</v>
      </c>
      <c r="BT104" s="679">
        <f>IF(OR($C$92=$AR104,$D$92=$AR104),Schweine_Werte!$M104*0.5,IF(OR($C$92&gt;$AR104,$D$92&lt;$AR104),0,Schweine_Werte!$M104))</f>
        <v>0</v>
      </c>
      <c r="BU104" s="679">
        <f>IF(OR($C$101=$AR104,$D$101=$AR104),Schweine_Werte!$M104*0.5,IF(OR($C$101&gt;$AR104,$D$101&lt;$AR104),0,Schweine_Werte!$M104))</f>
        <v>0</v>
      </c>
      <c r="BV104" s="679">
        <f>IF(OR($C$110=$AR104,$D$110=$AR104),Schweine_Werte!$M104*0.5,IF(OR($C$110&gt;$AR104,$D$110&lt;$AR104),0,Schweine_Werte!$M104))</f>
        <v>0</v>
      </c>
      <c r="BW104" s="679">
        <f>IF(OR(8=$AR104,$E$127=$AR104),Schweine_Werte!$M104*0.5,IF(OR(8&gt;$AR104,$E$127&lt;$AR104),0,Schweine_Werte!$M104))</f>
        <v>1.3914289652940333</v>
      </c>
      <c r="BX104" s="679">
        <f>IF(OR(8=$AR104,$E$145=$AR104),Schweine_Werte!$M104*0.5,IF(OR(8&gt;$AR104,$E$145&lt;$AR104),0,Schweine_Werte!$M104))</f>
        <v>1.3914289652940333</v>
      </c>
      <c r="BY104" s="677">
        <f>IF(OR($C$74=$AR104,$D$74=$AR104),Schweine_Werte!$O104*0.5,IF(OR($C$74&gt;$AR104,$D$74&lt;$AR104),0,Schweine_Werte!$O104))</f>
        <v>0</v>
      </c>
      <c r="BZ104" s="677">
        <f>IF(OR($C$83=$AR104,$D$83=$AR104),Schweine_Werte!$O104*0.5,IF(OR($C$83&gt;$AR104,$D$83&lt;$AR104),0,Schweine_Werte!$O104))</f>
        <v>0</v>
      </c>
      <c r="CA104" s="679">
        <f>IF(OR($C$92=$AR104,$D$92=$AR104),Schweine_Werte!$O104*0.5,IF(OR($C$92&gt;$AR104,$D$92&lt;$AR104),0,Schweine_Werte!$O104))</f>
        <v>0</v>
      </c>
      <c r="CB104" s="679">
        <f>IF(OR($C$101=$AR104,$D$101=$AR104),Schweine_Werte!$O104*0.5,IF(OR($C$101&gt;$AR104,$D$101&lt;$AR104),0,Schweine_Werte!$O104))</f>
        <v>0</v>
      </c>
      <c r="CC104" s="679">
        <f>IF(OR($C$110=$AR104,$D$110=$AR104),Schweine_Werte!$O104*0.5,IF(OR($C$110&gt;$AR104,$D$110&lt;$AR104),0,Schweine_Werte!$O104))</f>
        <v>0</v>
      </c>
    </row>
    <row r="105" spans="1:81" x14ac:dyDescent="0.2">
      <c r="B105" s="520" t="s">
        <v>517</v>
      </c>
      <c r="E105" s="520" t="s">
        <v>470</v>
      </c>
      <c r="F105" s="520" t="s">
        <v>363</v>
      </c>
      <c r="G105" s="520" t="s">
        <v>471</v>
      </c>
      <c r="H105" s="520" t="s">
        <v>472</v>
      </c>
      <c r="I105" s="520" t="s">
        <v>473</v>
      </c>
      <c r="J105" s="520" t="s">
        <v>474</v>
      </c>
      <c r="K105" s="520" t="s">
        <v>475</v>
      </c>
      <c r="L105" s="520" t="s">
        <v>476</v>
      </c>
      <c r="M105" s="520" t="s">
        <v>477</v>
      </c>
      <c r="N105" s="520" t="s">
        <v>478</v>
      </c>
      <c r="O105" s="520" t="s">
        <v>479</v>
      </c>
      <c r="P105" s="520" t="s">
        <v>480</v>
      </c>
      <c r="Q105" s="520" t="s">
        <v>365</v>
      </c>
      <c r="R105" s="520" t="s">
        <v>366</v>
      </c>
      <c r="S105" s="520" t="s">
        <v>367</v>
      </c>
      <c r="T105" s="520" t="s">
        <v>365</v>
      </c>
      <c r="U105" s="520" t="s">
        <v>366</v>
      </c>
      <c r="V105" s="520" t="s">
        <v>367</v>
      </c>
      <c r="W105" s="520" t="s">
        <v>448</v>
      </c>
      <c r="X105" s="520" t="s">
        <v>449</v>
      </c>
      <c r="Y105" s="520" t="s">
        <v>450</v>
      </c>
      <c r="AR105" s="698">
        <v>109</v>
      </c>
      <c r="AS105" s="677">
        <f>IF(OR($C$12=$AR105,$D$12=$AR105),Schweine_Werte!$C105*0.5,IF(OR($C$12&gt;$AR105,$D$12&lt;$AR105),0,Schweine_Werte!$C105))</f>
        <v>0</v>
      </c>
      <c r="AT105" s="667">
        <f>IF(OR($C$24=$AR105,$D$24=$AR105),Schweine_Werte!$C105*0.5,IF(OR($C$24&gt;$AR105,$D$24&lt;$AR105),0,Schweine_Werte!$C105))</f>
        <v>0</v>
      </c>
      <c r="AU105" s="677">
        <f>IF(OR($C$36=$AR105,$D$36=$AR105),Schweine_Werte!$C105*0.5,IF(OR($C$36&gt;$AR105,$D$36&lt;$AR105),0,Schweine_Werte!$C105))</f>
        <v>0</v>
      </c>
      <c r="AV105" s="677">
        <f>IF(OR($C$48=$AR105,$D$48=$AR105),Schweine_Werte!$C105*0.5,IF(OR($C$48&gt;$AR105,$D$48&lt;$AR105),0,Schweine_Werte!$C105))</f>
        <v>0</v>
      </c>
      <c r="AW105" s="677">
        <f>IF(OR($C$60=$AR105,$D$60=$AR105),Schweine_Werte!$C105*0.5,IF(OR($C$60&gt;$AR105,$D$60&lt;$AR105),0,Schweine_Werte!$C105))</f>
        <v>0</v>
      </c>
      <c r="AX105" s="677">
        <f>IF(OR($C$12=$AR105,$D$12=$AR105),Schweine_Werte!$E105*0.5,IF(OR($C$12&gt;$AR105,$D$12&lt;$AR105),0,Schweine_Werte!$E105))</f>
        <v>0</v>
      </c>
      <c r="AY105" s="667">
        <f>IF(OR($C$24=$AR105,$D$24=$AR105),Schweine_Werte!$E105*0.5,IF(OR($C$24&gt;$AR105,$D$24&lt;$AR105),0,Schweine_Werte!$E105))</f>
        <v>0</v>
      </c>
      <c r="AZ105" s="667">
        <f>IF(OR($C$36=$AR105,$D$36=$AR105),Schweine_Werte!$E105*0.5,IF(OR($C$36&gt;$AR105,$D$36&lt;$AR105),0,Schweine_Werte!$E105))</f>
        <v>0</v>
      </c>
      <c r="BA105" s="667">
        <f>IF(OR($C$48=$AR105,$D$48=$AR105),Schweine_Werte!$E105*0.5,IF(OR($C$48&gt;$AR105,$D$48&lt;$AR105),0,Schweine_Werte!$E105))</f>
        <v>0</v>
      </c>
      <c r="BB105" s="667">
        <f>IF(OR($C$60=$AR105,$D$60=$AR105),Schweine_Werte!$E105*0.5,IF(OR($C$60&gt;$AR105,$D$60&lt;$AR105),0,Schweine_Werte!$E105))</f>
        <v>0</v>
      </c>
      <c r="BC105" s="677">
        <f>IF(OR($C$12=$AR105,$D$12=$AR105),Schweine_Werte!$G105*0.5,IF(OR($C$12&gt;$AR105,$D$12&lt;$AR105),0,Schweine_Werte!$G105))</f>
        <v>0</v>
      </c>
      <c r="BD105" s="667">
        <f>IF(OR($C$24=$AR105,$D$24=$AR105),Schweine_Werte!$G105*0.5,IF(OR($C$24&gt;$AR105,$D$24&lt;$AR105),0,Schweine_Werte!$G105))</f>
        <v>0</v>
      </c>
      <c r="BE105" s="667">
        <f>IF(OR($C$36=$AR105,$D$36=$AR105),Schweine_Werte!$G105*0.5,IF(OR($C$36&gt;$AR105,$D$36&lt;$AR105),0,Schweine_Werte!$G105))</f>
        <v>0</v>
      </c>
      <c r="BF105" s="667">
        <f>IF(OR($C$48=$AR105,$D$48=$AR105),Schweine_Werte!$G105*0.5,IF(OR($C$48&gt;$AR105,$D$48&lt;$AR105),0,Schweine_Werte!$G105))</f>
        <v>0</v>
      </c>
      <c r="BG105" s="667">
        <f>IF(OR($C$60=$AR105,$D$60=$AR105),Schweine_Werte!$G105*0.5,IF(OR($C$60&gt;$AR105,$D$60&lt;$AR105),0,Schweine_Werte!$G105))</f>
        <v>0</v>
      </c>
      <c r="BH105" s="677">
        <f>IF(OR($C$12=$AR105,$D$12=$AR105),Schweine_Werte!$I105*0.5,IF(OR($C$12&gt;$AR105,$D$12&lt;$AR105),0,Schweine_Werte!$I105))</f>
        <v>0</v>
      </c>
      <c r="BI105" s="667">
        <f>IF(OR($C$24=$AR105,$D$24=$AR105),Schweine_Werte!$I105*0.5,IF(OR($C$24&gt;$AR105,$D$24&lt;$AR105),0,Schweine_Werte!$I105))</f>
        <v>0</v>
      </c>
      <c r="BJ105" s="667">
        <f>IF(OR($C$36=$AR105,$D$36=$AR105),Schweine_Werte!$I105*0.5,IF(OR($C$36&gt;$AR105,$D$36&lt;$AR105),0,Schweine_Werte!$I105))</f>
        <v>0</v>
      </c>
      <c r="BK105" s="667">
        <f>IF(OR($C$48=$AR105,$D$48=$AR105),Schweine_Werte!$I105*0.5,IF(OR($C$48&gt;$AR105,$D$48&lt;$AR105),0,Schweine_Werte!$I105))</f>
        <v>0</v>
      </c>
      <c r="BL105" s="667">
        <f>IF(OR($C$60=$AR105,$D$60=$AR105),Schweine_Werte!$I105*0.5,IF(OR($C$60&gt;$AR105,$D$60&lt;$AR105),0,Schweine_Werte!$I105))</f>
        <v>0</v>
      </c>
      <c r="BM105" s="677"/>
      <c r="BN105" s="667"/>
      <c r="BO105" s="667"/>
      <c r="BP105" s="667"/>
      <c r="BQ105" s="667"/>
      <c r="BR105" s="677">
        <f>IF(OR($C$74=$AR105,$D$74=$AR105),Schweine_Werte!$M105*0.5,IF(OR($C$74&gt;$AR105,$D$74&lt;$AR105),0,Schweine_Werte!$M105))</f>
        <v>0</v>
      </c>
      <c r="BS105" s="677">
        <f>IF(OR($C$83=$AR105,$D$83=$AR105),Schweine_Werte!$M105*0.5,IF(OR($C$83&gt;$AR105,$D$83&lt;$AR105),0,Schweine_Werte!$M105))</f>
        <v>0</v>
      </c>
      <c r="BT105" s="679">
        <f>IF(OR($C$92=$AR105,$D$92=$AR105),Schweine_Werte!$M105*0.5,IF(OR($C$92&gt;$AR105,$D$92&lt;$AR105),0,Schweine_Werte!$M105))</f>
        <v>0</v>
      </c>
      <c r="BU105" s="679">
        <f>IF(OR($C$101=$AR105,$D$101=$AR105),Schweine_Werte!$M105*0.5,IF(OR($C$101&gt;$AR105,$D$101&lt;$AR105),0,Schweine_Werte!$M105))</f>
        <v>0</v>
      </c>
      <c r="BV105" s="679">
        <f>IF(OR($C$110=$AR105,$D$110=$AR105),Schweine_Werte!$M105*0.5,IF(OR($C$110&gt;$AR105,$D$110&lt;$AR105),0,Schweine_Werte!$M105))</f>
        <v>0</v>
      </c>
      <c r="BW105" s="679">
        <f>IF(OR(8=$AR105,$E$127=$AR105),Schweine_Werte!$M105*0.5,IF(OR(8&gt;$AR105,$E$127&lt;$AR105),0,Schweine_Werte!$M105))</f>
        <v>1.4122739315207109</v>
      </c>
      <c r="BX105" s="679">
        <f>IF(OR(8=$AR105,$E$145=$AR105),Schweine_Werte!$M105*0.5,IF(OR(8&gt;$AR105,$E$145&lt;$AR105),0,Schweine_Werte!$M105))</f>
        <v>1.4122739315207109</v>
      </c>
      <c r="BY105" s="677">
        <f>IF(OR($C$74=$AR105,$D$74=$AR105),Schweine_Werte!$O105*0.5,IF(OR($C$74&gt;$AR105,$D$74&lt;$AR105),0,Schweine_Werte!$O105))</f>
        <v>0</v>
      </c>
      <c r="BZ105" s="677">
        <f>IF(OR($C$83=$AR105,$D$83=$AR105),Schweine_Werte!$O105*0.5,IF(OR($C$83&gt;$AR105,$D$83&lt;$AR105),0,Schweine_Werte!$O105))</f>
        <v>0</v>
      </c>
      <c r="CA105" s="679">
        <f>IF(OR($C$92=$AR105,$D$92=$AR105),Schweine_Werte!$O105*0.5,IF(OR($C$92&gt;$AR105,$D$92&lt;$AR105),0,Schweine_Werte!$O105))</f>
        <v>0</v>
      </c>
      <c r="CB105" s="679">
        <f>IF(OR($C$101=$AR105,$D$101=$AR105),Schweine_Werte!$O105*0.5,IF(OR($C$101&gt;$AR105,$D$101&lt;$AR105),0,Schweine_Werte!$O105))</f>
        <v>0</v>
      </c>
      <c r="CC105" s="679">
        <f>IF(OR($C$110=$AR105,$D$110=$AR105),Schweine_Werte!$O105*0.5,IF(OR($C$110&gt;$AR105,$D$110&lt;$AR105),0,Schweine_Werte!$O105))</f>
        <v>0</v>
      </c>
    </row>
    <row r="106" spans="1:81" x14ac:dyDescent="0.2">
      <c r="B106" s="520">
        <v>450</v>
      </c>
      <c r="D106" s="667"/>
      <c r="E106" s="520" t="e">
        <f>($D110-$C110)*1000/SUM($BV$4:$BV$31)</f>
        <v>#VALUE!</v>
      </c>
      <c r="F106" s="667" t="e">
        <f>SUMPRODUCT($BV$4:$BV$31,Schweine_Werte!$V$4:$V$31)/SUM($BV$4:$BV$31)</f>
        <v>#DIV/0!</v>
      </c>
      <c r="G106" s="667" t="e">
        <f>IF($B110=$A$8,SUMPRODUCT($BV$4:$BV$31,Schweine_Werte!HE$4:HE$31)/SUM($BV$4:$BV$31),IF($B110=$A$7,SUMPRODUCT($BV$4:$BV$31,Schweine_Werte!GQ$4:GQ$31)/SUM($BV$4:$BV$31),IF($B110=$A$6,SUMPRODUCT($BV$4:$BV$31,Schweine_Werte!GC$4:GC$31)/SUM($BV$4:$BV$31),SUMPRODUCT($BV$4:$BV$31,Schweine_Werte!FO$4:FO$31)/SUM($BV$4:$BV$31))))</f>
        <v>#DIV/0!</v>
      </c>
      <c r="H106" s="667" t="e">
        <f>IF($B110=$A$8,SUMPRODUCT($BV$4:$BV$31,Schweine_Werte!HF$4:HF$31)/SUM($BV$4:$BV$31),IF($B110=$A$7,SUMPRODUCT($BV$4:$BV$31,Schweine_Werte!GR$4:GR$31)/SUM($BV$4:$BV$31),IF($B110=$A$6,SUMPRODUCT($BV$4:$BV$31,Schweine_Werte!GD$4:GD$31)/SUM($BV$4:$BV$31),SUMPRODUCT($BV$4:$BV$31,Schweine_Werte!FP$4:FP$31)/SUM($BV$4:$BV$31))))</f>
        <v>#DIV/0!</v>
      </c>
      <c r="I106" s="667" t="e">
        <f>IF($B110=$A$8,SUMPRODUCT($BV$4:$BV$31,Schweine_Werte!HG$4:HG$31)/SUM($BV$4:$BV$31),IF($B110=$A$7,SUMPRODUCT($BV$4:$BV$31,Schweine_Werte!GS$4:GS$31)/SUM($BV$4:$BV$31),IF($B110=$A$6,SUMPRODUCT($BV$4:$BV$31,Schweine_Werte!GE$4:GE$31)/SUM($BV$4:$BV$31),SUMPRODUCT($BV$4:$BV$31,Schweine_Werte!FQ$4:FQ$31)/SUM($BV$4:$BV$31))))</f>
        <v>#DIV/0!</v>
      </c>
      <c r="J106" s="667" t="e">
        <f>SUMPRODUCT($BV$4:$BV$31,Schweine_Werte!$AD$4:$AD$31)/SUM($BV$4:$BV$31)</f>
        <v>#DIV/0!</v>
      </c>
      <c r="K106" s="667" t="e">
        <f>SUMPRODUCT($BV$4:$BV$31,Schweine_Werte!$AL$4:$AL$31)/SUM($BV$4:$BV$31)</f>
        <v>#DIV/0!</v>
      </c>
      <c r="L106" s="667" t="e">
        <f>T106*$F106*365/1000+$J106-$K106</f>
        <v>#DIV/0!</v>
      </c>
      <c r="M106" s="667" t="e">
        <f>U106*$F106*365/1000+$J106-$K106/2</f>
        <v>#DIV/0!</v>
      </c>
      <c r="N106" s="667" t="e">
        <f>V106*$F106*365/1000+$J106</f>
        <v>#DIV/0!</v>
      </c>
      <c r="O106" s="667">
        <f>IF($C110&lt;28,SUM($BV$4:$BV$23)+IF($D110&gt;28,$BV$24*0.5,$BV$24),0)</f>
        <v>0</v>
      </c>
      <c r="P106" s="667">
        <f>IF($D110&gt;28,SUM($BV$25:$BV$31)+IF($C110&lt;28,$BV$24*0.5,$BV$24),0)</f>
        <v>0</v>
      </c>
      <c r="Q106" s="667" t="e">
        <f t="shared" ref="Q106:S107" si="52">+T106*$F106</f>
        <v>#DIV/0!</v>
      </c>
      <c r="R106" s="667" t="e">
        <f t="shared" si="52"/>
        <v>#DIV/0!</v>
      </c>
      <c r="S106" s="667" t="e">
        <f t="shared" si="52"/>
        <v>#DIV/0!</v>
      </c>
      <c r="T106" s="667" t="e">
        <f>+($O106*Schweine_Werte!$HT$15+$P106*Schweine_Werte!$HU$15)/SUM($O106:$P106)</f>
        <v>#DIV/0!</v>
      </c>
      <c r="U106" s="667" t="e">
        <f>+($O106*Schweine_Werte!$HV$15+$P106*Schweine_Werte!$HW$15)/SUM($O106:$P106)</f>
        <v>#DIV/0!</v>
      </c>
      <c r="V106" s="667" t="e">
        <f>+($O106*Schweine_Werte!$HX$15+$P106*Schweine_Werte!$HY$15)/SUM($O106:$P106)</f>
        <v>#DIV/0!</v>
      </c>
      <c r="W106" s="678" t="e">
        <f>($J106*0.055+T106*0.365*0.86*$F106-$K106*0.018)/L106*100</f>
        <v>#DIV/0!</v>
      </c>
      <c r="X106" s="678" t="e">
        <f>($J106*0.055+U106*0.365*0.86*$F106-$K106*0.018/2)/M106*100</f>
        <v>#DIV/0!</v>
      </c>
      <c r="Y106" s="667" t="e">
        <f>($J106*0.055+V106*0.365*0.86*$F106)/N106*100</f>
        <v>#DIV/0!</v>
      </c>
      <c r="Z106" s="667" t="e">
        <f>IF($B110=$A$8,SUMPRODUCT($BV$4:$BV$31,Schweine_Werte!$HH$4:$HH$31,Schweine_Werte!$HI$4:$HI$31)/SUMPRODUCT($BV$4:$BV$31,Schweine_Werte!$HH$4:$HH$31),IF($B110=$A$7,SUMPRODUCT($BV$4:$BV$31,Schweine_Werte!$GT$4:$GT$31,Schweine_Werte!$GU$4:$GU$31)/SUMPRODUCT($BV$4:$BV$31,Schweine_Werte!$GT$4:$GT$31),IF($B110=$A$6,SUMPRODUCT($BV$4:$BV$31,Schweine_Werte!$GF$4:$GF$31,Schweine_Werte!$GG$4:$GG$31)/SUMPRODUCT($BV$4:$BV$31,Schweine_Werte!$GF$4:$GF$31),SUMPRODUCT($BV$4:$BV$31,Schweine_Werte!$FR$4:$FR$31,Schweine_Werte!$FS$4:$FS$31)/SUMPRODUCT($BV$4:$BV$31,Schweine_Werte!$FR$4:$FR$31))))</f>
        <v>#DIV/0!</v>
      </c>
      <c r="AA106" s="667"/>
      <c r="AB106" s="667">
        <f>IF($B110=$A$8,SUMIF(Schweine_Werte!$AO$4:$AO$31,$C110,Schweine_Werte!$HI$4:$HI$31),IF($B110=$A$7,SUMIF(Schweine_Werte!$AO$4:$AO$31,$C110,Schweine_Werte!$GU$4:$GU$31),IF($B110=$A$6,SUMIF(Schweine_Werte!$AO$4:$AO$31,$C110,Schweine_Werte!$GG$4:$GG$31),SUMIF(Schweine_Werte!$AO$4:$AO$31,$C110,Schweine_Werte!$FS$4:$FS$31))))</f>
        <v>0</v>
      </c>
      <c r="AC106" s="667"/>
      <c r="AD106" s="667">
        <f>IF($B110=$A$8,SUMIF(Schweine_Werte!$AO$4:$AO$31,$D110,Schweine_Werte!$HI$4:$HI$31),IF($B110=$A$7,SUMIF(Schweine_Werte!$AO$4:$AO$31,$D110,Schweine_Werte!$GU$4:$GU$31),IF($B110=$A$6,SUMIF(Schweine_Werte!$AO$4:$AO$31,$D110,Schweine_Werte!$GG$4:$GG$31),SUMIF(Schweine_Werte!$AO$4:$AO$31,$D110,Schweine_Werte!$FS$4:$FS$31))))</f>
        <v>0</v>
      </c>
      <c r="AE106" s="667"/>
      <c r="AF106" s="667"/>
      <c r="AG106" s="667" t="e">
        <f>IF($B110=$A$8,SUMPRODUCT($BV$4:$BV$31,Schweine_Werte!$HH$4:$HH$31)/SUM($BV$4:$BV$31),IF($B110=$A$7,SUMPRODUCT($BV$4:$BV$31,Schweine_Werte!$GT$4:$GT$31)/SUM($BV$4:$BV$31),IF($B110=$A$6,SUMPRODUCT($BV$4:$BV$31,Schweine_Werte!$GF$4:$GF$31)/SUM($BV$4:$BV$31),SUMPRODUCT($BV$4:$BV$31,Schweine_Werte!$FR$4:$FR$31)/SUM($BV$4:$BV$31))))</f>
        <v>#DIV/0!</v>
      </c>
      <c r="AH106" s="667"/>
      <c r="AI106" s="667"/>
      <c r="AJ106" s="667" t="e">
        <f>IF($B110=$A$8,SUMPRODUCT($BV$4:$BV$31,Schweine_Werte!$HH$4:$HH$31,Schweine_Werte!$HJ$4:$HJ$31)/SUMPRODUCT($BV$4:$BV$31,Schweine_Werte!$HH$4:$HH$31),IF($B110=$A$7,SUMPRODUCT($BV$4:$BV$31,Schweine_Werte!$GT$4:$GT$31,Schweine_Werte!$GV$4:$GV$31)/SUMPRODUCT($BV$4:$BV$31,Schweine_Werte!$GT$4:$GT$31),IF($B110=$A$6,SUMPRODUCT($BV$4:$BV$31,Schweine_Werte!$GF$4:$GF$31,Schweine_Werte!$GH$4:$GH$31)/SUMPRODUCT($BV$4:$BV$31,Schweine_Werte!$GF$4:$GF$31),SUMPRODUCT($BV$4:$BV$31,Schweine_Werte!$FR$4:$FR$31,Schweine_Werte!$FT$4:$FT$31)/SUMPRODUCT($BV$4:$BV$31,Schweine_Werte!$FR$4:$FR$31))))</f>
        <v>#DIV/0!</v>
      </c>
      <c r="AK106" s="667"/>
      <c r="AL106" s="667">
        <f>IF($B110=$A$8,SUMIF(Schweine_Werte!$AO$4:$AO$31,$C110,Schweine_Werte!$HJ$4:$HJ$31),IF($B110=$A$7,SUMIF(Schweine_Werte!$AO$4:$AO$31,$C110,Schweine_Werte!$GV$4:$GV$31),IF($B110=$A$6,SUMIF(Schweine_Werte!$AO$4:$AO$31,$C110,Schweine_Werte!$GH$4:$GH$31),SUMIF(Schweine_Werte!$AO$4:$AO$31,$C110,Schweine_Werte!$FT$4:$FT$31))))</f>
        <v>0</v>
      </c>
      <c r="AM106" s="667"/>
      <c r="AN106" s="667">
        <f>IF($B110=$A$8,SUMIF(Schweine_Werte!$AO$4:$AO$31,$D110,Schweine_Werte!$HJ$4:$HJ$31),IF($B110=$A$7,SUMIF(Schweine_Werte!$AO$4:$AO$31,$D110,Schweine_Werte!$GV$4:$GV$31),IF($B110=$A$6,SUMIF(Schweine_Werte!$AO$4:$AO$31,$D110,Schweine_Werte!$GH$4:$GH$31),SUMIF(Schweine_Werte!$AO$4:$AO$31,$D110,Schweine_Werte!$FT$4:$FT$31))))</f>
        <v>0</v>
      </c>
      <c r="AR106" s="698">
        <v>110</v>
      </c>
      <c r="AS106" s="677">
        <f>IF(OR($C$12=$AR106,$D$12=$AR106),Schweine_Werte!$C106*0.5,IF(OR($C$12&gt;$AR106,$D$12&lt;$AR106),0,Schweine_Werte!$C106))</f>
        <v>0</v>
      </c>
      <c r="AT106" s="667">
        <f>IF(OR($C$24=$AR106,$D$24=$AR106),Schweine_Werte!$C106*0.5,IF(OR($C$24&gt;$AR106,$D$24&lt;$AR106),0,Schweine_Werte!$C106))</f>
        <v>0</v>
      </c>
      <c r="AU106" s="677">
        <f>IF(OR($C$36=$AR106,$D$36=$AR106),Schweine_Werte!$C106*0.5,IF(OR($C$36&gt;$AR106,$D$36&lt;$AR106),0,Schweine_Werte!$C106))</f>
        <v>0</v>
      </c>
      <c r="AV106" s="677">
        <f>IF(OR($C$48=$AR106,$D$48=$AR106),Schweine_Werte!$C106*0.5,IF(OR($C$48&gt;$AR106,$D$48&lt;$AR106),0,Schweine_Werte!$C106))</f>
        <v>0</v>
      </c>
      <c r="AW106" s="677">
        <f>IF(OR($C$60=$AR106,$D$60=$AR106),Schweine_Werte!$C106*0.5,IF(OR($C$60&gt;$AR106,$D$60&lt;$AR106),0,Schweine_Werte!$C106))</f>
        <v>0</v>
      </c>
      <c r="AX106" s="677">
        <f>IF(OR($C$12=$AR106,$D$12=$AR106),Schweine_Werte!$E106*0.5,IF(OR($C$12&gt;$AR106,$D$12&lt;$AR106),0,Schweine_Werte!$E106))</f>
        <v>0</v>
      </c>
      <c r="AY106" s="667">
        <f>IF(OR($C$24=$AR106,$D$24=$AR106),Schweine_Werte!$E106*0.5,IF(OR($C$24&gt;$AR106,$D$24&lt;$AR106),0,Schweine_Werte!$E106))</f>
        <v>0</v>
      </c>
      <c r="AZ106" s="667">
        <f>IF(OR($C$36=$AR106,$D$36=$AR106),Schweine_Werte!$E106*0.5,IF(OR($C$36&gt;$AR106,$D$36&lt;$AR106),0,Schweine_Werte!$E106))</f>
        <v>0</v>
      </c>
      <c r="BA106" s="667">
        <f>IF(OR($C$48=$AR106,$D$48=$AR106),Schweine_Werte!$E106*0.5,IF(OR($C$48&gt;$AR106,$D$48&lt;$AR106),0,Schweine_Werte!$E106))</f>
        <v>0</v>
      </c>
      <c r="BB106" s="667">
        <f>IF(OR($C$60=$AR106,$D$60=$AR106),Schweine_Werte!$E106*0.5,IF(OR($C$60&gt;$AR106,$D$60&lt;$AR106),0,Schweine_Werte!$E106))</f>
        <v>0</v>
      </c>
      <c r="BC106" s="677">
        <f>IF(OR($C$12=$AR106,$D$12=$AR106),Schweine_Werte!$G106*0.5,IF(OR($C$12&gt;$AR106,$D$12&lt;$AR106),0,Schweine_Werte!$G106))</f>
        <v>0</v>
      </c>
      <c r="BD106" s="667">
        <f>IF(OR($C$24=$AR106,$D$24=$AR106),Schweine_Werte!$G106*0.5,IF(OR($C$24&gt;$AR106,$D$24&lt;$AR106),0,Schweine_Werte!$G106))</f>
        <v>0</v>
      </c>
      <c r="BE106" s="667">
        <f>IF(OR($C$36=$AR106,$D$36=$AR106),Schweine_Werte!$G106*0.5,IF(OR($C$36&gt;$AR106,$D$36&lt;$AR106),0,Schweine_Werte!$G106))</f>
        <v>0</v>
      </c>
      <c r="BF106" s="667">
        <f>IF(OR($C$48=$AR106,$D$48=$AR106),Schweine_Werte!$G106*0.5,IF(OR($C$48&gt;$AR106,$D$48&lt;$AR106),0,Schweine_Werte!$G106))</f>
        <v>0</v>
      </c>
      <c r="BG106" s="667">
        <f>IF(OR($C$60=$AR106,$D$60=$AR106),Schweine_Werte!$G106*0.5,IF(OR($C$60&gt;$AR106,$D$60&lt;$AR106),0,Schweine_Werte!$G106))</f>
        <v>0</v>
      </c>
      <c r="BH106" s="677">
        <f>IF(OR($C$12=$AR106,$D$12=$AR106),Schweine_Werte!$I106*0.5,IF(OR($C$12&gt;$AR106,$D$12&lt;$AR106),0,Schweine_Werte!$I106))</f>
        <v>0</v>
      </c>
      <c r="BI106" s="667">
        <f>IF(OR($C$24=$AR106,$D$24=$AR106),Schweine_Werte!$I106*0.5,IF(OR($C$24&gt;$AR106,$D$24&lt;$AR106),0,Schweine_Werte!$I106))</f>
        <v>0</v>
      </c>
      <c r="BJ106" s="667">
        <f>IF(OR($C$36=$AR106,$D$36=$AR106),Schweine_Werte!$I106*0.5,IF(OR($C$36&gt;$AR106,$D$36&lt;$AR106),0,Schweine_Werte!$I106))</f>
        <v>0</v>
      </c>
      <c r="BK106" s="667">
        <f>IF(OR($C$48=$AR106,$D$48=$AR106),Schweine_Werte!$I106*0.5,IF(OR($C$48&gt;$AR106,$D$48&lt;$AR106),0,Schweine_Werte!$I106))</f>
        <v>0</v>
      </c>
      <c r="BL106" s="667">
        <f>IF(OR($C$60=$AR106,$D$60=$AR106),Schweine_Werte!$I106*0.5,IF(OR($C$60&gt;$AR106,$D$60&lt;$AR106),0,Schweine_Werte!$I106))</f>
        <v>0</v>
      </c>
      <c r="BM106" s="677"/>
      <c r="BN106" s="667"/>
      <c r="BO106" s="667"/>
      <c r="BP106" s="667"/>
      <c r="BQ106" s="667"/>
      <c r="BR106" s="677">
        <f>IF(OR($C$74=$AR106,$D$74=$AR106),Schweine_Werte!$M106*0.5,IF(OR($C$74&gt;$AR106,$D$74&lt;$AR106),0,Schweine_Werte!$M106))</f>
        <v>0</v>
      </c>
      <c r="BS106" s="677">
        <f>IF(OR($C$83=$AR106,$D$83=$AR106),Schweine_Werte!$M106*0.5,IF(OR($C$83&gt;$AR106,$D$83&lt;$AR106),0,Schweine_Werte!$M106))</f>
        <v>0</v>
      </c>
      <c r="BT106" s="679">
        <f>IF(OR($C$92=$AR106,$D$92=$AR106),Schweine_Werte!$M106*0.5,IF(OR($C$92&gt;$AR106,$D$92&lt;$AR106),0,Schweine_Werte!$M106))</f>
        <v>0</v>
      </c>
      <c r="BU106" s="679">
        <f>IF(OR($C$101=$AR106,$D$101=$AR106),Schweine_Werte!$M106*0.5,IF(OR($C$101&gt;$AR106,$D$101&lt;$AR106),0,Schweine_Werte!$M106))</f>
        <v>0</v>
      </c>
      <c r="BV106" s="679">
        <f>IF(OR($C$110=$AR106,$D$110=$AR106),Schweine_Werte!$M106*0.5,IF(OR($C$110&gt;$AR106,$D$110&lt;$AR106),0,Schweine_Werte!$M106))</f>
        <v>0</v>
      </c>
      <c r="BW106" s="679">
        <f>IF(OR(8=$AR106,$E$127=$AR106),Schweine_Werte!$M106*0.5,IF(OR(8&gt;$AR106,$E$127&lt;$AR106),0,Schweine_Werte!$M106))</f>
        <v>1.4343476543437557</v>
      </c>
      <c r="BX106" s="679">
        <f>IF(OR(8=$AR106,$E$145=$AR106),Schweine_Werte!$M106*0.5,IF(OR(8&gt;$AR106,$E$145&lt;$AR106),0,Schweine_Werte!$M106))</f>
        <v>1.4343476543437557</v>
      </c>
      <c r="BY106" s="677">
        <f>IF(OR($C$74=$AR106,$D$74=$AR106),Schweine_Werte!$O106*0.5,IF(OR($C$74&gt;$AR106,$D$74&lt;$AR106),0,Schweine_Werte!$O106))</f>
        <v>0</v>
      </c>
      <c r="BZ106" s="677">
        <f>IF(OR($C$83=$AR106,$D$83=$AR106),Schweine_Werte!$O106*0.5,IF(OR($C$83&gt;$AR106,$D$83&lt;$AR106),0,Schweine_Werte!$O106))</f>
        <v>0</v>
      </c>
      <c r="CA106" s="679">
        <f>IF(OR($C$92=$AR106,$D$92=$AR106),Schweine_Werte!$O106*0.5,IF(OR($C$92&gt;$AR106,$D$92&lt;$AR106),0,Schweine_Werte!$O106))</f>
        <v>0</v>
      </c>
      <c r="CB106" s="679">
        <f>IF(OR($C$101=$AR106,$D$101=$AR106),Schweine_Werte!$O106*0.5,IF(OR($C$101&gt;$AR106,$D$101&lt;$AR106),0,Schweine_Werte!$O106))</f>
        <v>0</v>
      </c>
      <c r="CC106" s="679">
        <f>IF(OR($C$110=$AR106,$D$110=$AR106),Schweine_Werte!$O106*0.5,IF(OR($C$110&gt;$AR106,$D$110&lt;$AR106),0,Schweine_Werte!$O106))</f>
        <v>0</v>
      </c>
    </row>
    <row r="107" spans="1:81" x14ac:dyDescent="0.2">
      <c r="B107" s="520">
        <v>500</v>
      </c>
      <c r="D107" s="667"/>
      <c r="E107" s="520" t="e">
        <f>($D110-$C110)*1000/SUM($CC$4:$CC$31)</f>
        <v>#VALUE!</v>
      </c>
      <c r="F107" s="667" t="e">
        <f>SUMPRODUCT($CC$4:$CC$31,Schweine_Werte!$W$4:$W$31)/SUM($CC$4:$CC$31)</f>
        <v>#DIV/0!</v>
      </c>
      <c r="G107" s="667" t="e">
        <f>IF($B110=$A$8,SUMPRODUCT($CC$4:$CC$31,Schweine_Werte!HK$4:HK$31)/SUM($CC$4:$CC$31),IF($B110=$A$7,SUMPRODUCT($CC$4:$CC$31,Schweine_Werte!GW$4:GW$31)/SUM($CC$4:$CC$31),IF($B110=$A$6,SUMPRODUCT($CC$4:$CC$31,Schweine_Werte!GI$4:GI$31)/SUM($CC$4:$CC$31),SUMPRODUCT($CC$4:$CC$31,Schweine_Werte!FU$4:FU$31)/SUM($CC$4:$CC$31))))</f>
        <v>#DIV/0!</v>
      </c>
      <c r="H107" s="667" t="e">
        <f>IF($B110=$A$8,SUMPRODUCT($CC$4:$CC$31,Schweine_Werte!HL$4:HL$31)/SUM($CC$4:$CC$31),IF($B110=$A$7,SUMPRODUCT($CC$4:$CC$31,Schweine_Werte!GX$4:GX$31)/SUM($CC$4:$CC$31),IF($B110=$A$6,SUMPRODUCT($CC$4:$CC$31,Schweine_Werte!GJ$4:GJ$31)/SUM($CC$4:$CC$31),SUMPRODUCT($CC$4:$CC$31,Schweine_Werte!FV$4:FV$31)/SUM($CC$4:$CC$31))))</f>
        <v>#DIV/0!</v>
      </c>
      <c r="I107" s="667" t="e">
        <f>IF($B110=$A$8,SUMPRODUCT($CC$4:$CC$31,Schweine_Werte!HM$4:HM$31)/SUM($CC$4:$CC$31),IF($B110=$A$7,SUMPRODUCT($CC$4:$CC$31,Schweine_Werte!GY$4:GY$31)/SUM($CC$4:$CC$31),IF($B110=$A$6,SUMPRODUCT($CC$4:$CC$31,Schweine_Werte!GK$4:GK$31)/SUM($CC$4:$CC$31),SUMPRODUCT($CC$4:$CC$31,Schweine_Werte!FW$4:FW$31)/SUM($CC$4:$CC$31))))</f>
        <v>#DIV/0!</v>
      </c>
      <c r="J107" s="667" t="e">
        <f>SUMPRODUCT($CC$4:$CC$31,Schweine_Werte!$AE$4:$AE$31)/SUM($CC$4:$CC$31)</f>
        <v>#DIV/0!</v>
      </c>
      <c r="K107" s="667" t="e">
        <f>SUMPRODUCT($CC$4:$CC$31,Schweine_Werte!$AM$4:$AM$31)/SUM($CC$4:$CC$31)</f>
        <v>#DIV/0!</v>
      </c>
      <c r="L107" s="667" t="e">
        <f>T107*$F107*365/1000+$J107-$K107</f>
        <v>#DIV/0!</v>
      </c>
      <c r="M107" s="667" t="e">
        <f>U107*$F107*365/1000+$J107-$K107/2</f>
        <v>#DIV/0!</v>
      </c>
      <c r="N107" s="667" t="e">
        <f>V107*$F107*365/1000+$J107</f>
        <v>#DIV/0!</v>
      </c>
      <c r="O107" s="667">
        <f>IF($C110&lt;28,SUM($CC$4:$CC$23)+IF($D110&gt;28,$CC$24*0.5,$CC$24),0)</f>
        <v>0</v>
      </c>
      <c r="P107" s="667">
        <f>IF($D110&gt;28,SUM($CC$25:$CC$31)+IF($C110&lt;28,$CC$24*0.5,$CC$24),0)</f>
        <v>0</v>
      </c>
      <c r="Q107" s="667" t="e">
        <f t="shared" si="52"/>
        <v>#DIV/0!</v>
      </c>
      <c r="R107" s="667" t="e">
        <f t="shared" si="52"/>
        <v>#DIV/0!</v>
      </c>
      <c r="S107" s="667" t="e">
        <f t="shared" si="52"/>
        <v>#DIV/0!</v>
      </c>
      <c r="T107" s="667" t="e">
        <f>+($O107*Schweine_Werte!$HT$16+$P107*Schweine_Werte!$HU$16)/SUM($O107:$P107)</f>
        <v>#DIV/0!</v>
      </c>
      <c r="U107" s="667" t="e">
        <f>+($O107*Schweine_Werte!$HV$16+$P107*Schweine_Werte!$HW$16)/SUM($O107:$P107)</f>
        <v>#DIV/0!</v>
      </c>
      <c r="V107" s="667" t="e">
        <f>+($O107*Schweine_Werte!$HX$16+$P107*Schweine_Werte!$HY$16)/SUM($O107:$P107)</f>
        <v>#DIV/0!</v>
      </c>
      <c r="W107" s="667" t="e">
        <f>($J107*0.055+T107*0.365*0.86*$F107-$K107*0.018)/L107*100</f>
        <v>#DIV/0!</v>
      </c>
      <c r="X107" s="667" t="e">
        <f>($J107*0.055+U107*0.365*0.86*$F107-$K107*0.018/2)/M107*100</f>
        <v>#DIV/0!</v>
      </c>
      <c r="Y107" s="667" t="e">
        <f>($J107*0.055+V107*0.365*0.86*$F107)/N107*100</f>
        <v>#DIV/0!</v>
      </c>
      <c r="Z107" s="667" t="e">
        <f>IF($B110=$A$8,SUMPRODUCT($CC$4:$CC$31,Schweine_Werte!$HN$4:$HN$31,Schweine_Werte!$HO$4:$HO$31)/SUMPRODUCT($CC$4:$CC$31,Schweine_Werte!$HN$4:$HN$31),IF($B110=$A$7,SUMPRODUCT($CC$4:$CC$31,Schweine_Werte!$GZ$4:$GZ$31,Schweine_Werte!$HA$4:$HA$31)/SUMPRODUCT($CC$4:$CC$31,Schweine_Werte!$GZ$4:$GZ$31),IF($B110=$A$6,SUMPRODUCT($CC$4:$CC$31,Schweine_Werte!$GL$4:$GL$31,Schweine_Werte!$GM$4:$GM$31)/SUMPRODUCT($CC$4:$CC$31,Schweine_Werte!$GL$4:$GL$31),SUMPRODUCT($CC$4:$CC$31,Schweine_Werte!$FX$4:$FX$31,Schweine_Werte!$FY$4:$FY$31)/SUMPRODUCT($CC$4:$CC$31,Schweine_Werte!$FX$4:$FX$31))))</f>
        <v>#DIV/0!</v>
      </c>
      <c r="AA107" s="667"/>
      <c r="AB107" s="667">
        <f>IF($B110=$A$8,SUMIF(Schweine_Werte!$AO$4:$AO$31,$C110,Schweine_Werte!$HO$4:$HO$31),IF($B110=$A$7,SUMIF(Schweine_Werte!$AO$4:$AO$31,$C110,Schweine_Werte!$HA$4:$HA$31),IF($B110=$A$6,SUMIF(Schweine_Werte!$AO$4:$AO$31,$C110,Schweine_Werte!$GM$4:$GM$31),SUMIF(Schweine_Werte!$AO$4:$AO$31,$C110,Schweine_Werte!$FY$4:$FY$31))))</f>
        <v>0</v>
      </c>
      <c r="AC107" s="667"/>
      <c r="AD107" s="667">
        <f>IF($B110=$A$8,SUMIF(Schweine_Werte!$AO$4:$AO$31,$D110,Schweine_Werte!$HO$4:$HO$31),IF($B110=$A$7,SUMIF(Schweine_Werte!$AO$4:$AO$31,$D110,Schweine_Werte!$HA$4:$HA$31),IF($B110=$A$6,SUMIF(Schweine_Werte!$AO$4:$AO$31,$D110,Schweine_Werte!$GM$4:$GM$31),SUMIF(Schweine_Werte!$AO$4:$AO$31,$D110,Schweine_Werte!$FY$4:$FY$31))))</f>
        <v>0</v>
      </c>
      <c r="AE107" s="667"/>
      <c r="AF107" s="667"/>
      <c r="AG107" s="667" t="e">
        <f>IF($B110=$A$8,SUMPRODUCT($CC$4:$CC$31,Schweine_Werte!$HN$4:$HN$31)/SUM($CC$4:$CC$31),IF($B110=$A$7,SUMPRODUCT($CC$4:$CC$31,Schweine_Werte!$GZ$4:$GZ$31)/SUM($CC$4:$CC$31),IF($B110=$A$6,SUMPRODUCT($CC$4:$CC$31,Schweine_Werte!$GL$4:$GL$31)/SUM($CC$4:$CC$31),SUMPRODUCT($CC$4:$CC$31,Schweine_Werte!$FX$4:$FX$31)/SUM($CC$4:$CC$31))))</f>
        <v>#DIV/0!</v>
      </c>
      <c r="AH107" s="667"/>
      <c r="AI107" s="667"/>
      <c r="AJ107" s="667" t="e">
        <f>IF($B110=$A$8,SUMPRODUCT($CC$4:$CC$31,Schweine_Werte!$HN$4:$HN$31,Schweine_Werte!$HP$4:$HP$31)/SUMPRODUCT($CC$4:$CC$31,Schweine_Werte!$HN$4:$HN$31),IF($B110=$A$7,SUMPRODUCT($CC$4:$CC$31,Schweine_Werte!$GZ$4:$GZ$31,Schweine_Werte!$HB$4:$HB$31)/SUMPRODUCT($CC$4:$CC$31,Schweine_Werte!$GZ$4:$GZ$31),IF($B110=$A$6,SUMPRODUCT($CC$4:$CC$31,Schweine_Werte!$GL$4:$GL$31,Schweine_Werte!$GN$4:$GN$31)/SUMPRODUCT($CC$4:$CC$31,Schweine_Werte!$GL$4:$GL$31),SUMPRODUCT($CC$4:$CC$31,Schweine_Werte!$FX$4:$FX$31,Schweine_Werte!$FZ$4:$FZ$31)/SUMPRODUCT($CC$4:$CC$31,Schweine_Werte!$FX$4:$FX$31))))</f>
        <v>#DIV/0!</v>
      </c>
      <c r="AK107" s="667"/>
      <c r="AL107" s="667">
        <f>IF($B110=$A$8,SUMIF(Schweine_Werte!$AO$4:$AO$31,$C110,Schweine_Werte!$HP$4:$HP$31),IF($B110=$A$7,SUMIF(Schweine_Werte!$AO$4:$AO$31,$C110,Schweine_Werte!$HB$4:$HB$31),IF($B110=$A$6,SUMIF(Schweine_Werte!$AO$4:$AO$31,$C110,Schweine_Werte!$GN$4:$GN$31),SUMIF(Schweine_Werte!$AO$4:$AO$31,$C110,Schweine_Werte!$FZ$4:$FZ$31))))</f>
        <v>0</v>
      </c>
      <c r="AM107" s="667"/>
      <c r="AN107" s="667">
        <f>IF($B110=$A$8,SUMIF(Schweine_Werte!$AO$4:$AO$31,$D110,Schweine_Werte!$HP$4:$HP$31),IF($B110=$A$7,SUMIF(Schweine_Werte!$AO$4:$AO$31,$D110,Schweine_Werte!$HB$4:$HB$31),IF($B110=$A$6,SUMIF(Schweine_Werte!$AO$4:$AO$31,$D110,Schweine_Werte!$GN$4:$GN$31),SUMIF(Schweine_Werte!$AO$4:$AO$31,$D110,Schweine_Werte!$FZ$4:$FZ$31))))</f>
        <v>0</v>
      </c>
      <c r="AR107" s="698">
        <v>111</v>
      </c>
      <c r="AS107" s="677">
        <f>IF(OR($C$12=$AR107,$D$12=$AR107),Schweine_Werte!$C107*0.5,IF(OR($C$12&gt;$AR107,$D$12&lt;$AR107),0,Schweine_Werte!$C107))</f>
        <v>0</v>
      </c>
      <c r="AT107" s="667">
        <f>IF(OR($C$24=$AR107,$D$24=$AR107),Schweine_Werte!$C107*0.5,IF(OR($C$24&gt;$AR107,$D$24&lt;$AR107),0,Schweine_Werte!$C107))</f>
        <v>0</v>
      </c>
      <c r="AU107" s="677">
        <f>IF(OR($C$36=$AR107,$D$36=$AR107),Schweine_Werte!$C107*0.5,IF(OR($C$36&gt;$AR107,$D$36&lt;$AR107),0,Schweine_Werte!$C107))</f>
        <v>0</v>
      </c>
      <c r="AV107" s="677">
        <f>IF(OR($C$48=$AR107,$D$48=$AR107),Schweine_Werte!$C107*0.5,IF(OR($C$48&gt;$AR107,$D$48&lt;$AR107),0,Schweine_Werte!$C107))</f>
        <v>0</v>
      </c>
      <c r="AW107" s="677">
        <f>IF(OR($C$60=$AR107,$D$60=$AR107),Schweine_Werte!$C107*0.5,IF(OR($C$60&gt;$AR107,$D$60&lt;$AR107),0,Schweine_Werte!$C107))</f>
        <v>0</v>
      </c>
      <c r="AX107" s="677">
        <f>IF(OR($C$12=$AR107,$D$12=$AR107),Schweine_Werte!$E107*0.5,IF(OR($C$12&gt;$AR107,$D$12&lt;$AR107),0,Schweine_Werte!$E107))</f>
        <v>0</v>
      </c>
      <c r="AY107" s="667">
        <f>IF(OR($C$24=$AR107,$D$24=$AR107),Schweine_Werte!$E107*0.5,IF(OR($C$24&gt;$AR107,$D$24&lt;$AR107),0,Schweine_Werte!$E107))</f>
        <v>0</v>
      </c>
      <c r="AZ107" s="667">
        <f>IF(OR($C$36=$AR107,$D$36=$AR107),Schweine_Werte!$E107*0.5,IF(OR($C$36&gt;$AR107,$D$36&lt;$AR107),0,Schweine_Werte!$E107))</f>
        <v>0</v>
      </c>
      <c r="BA107" s="667">
        <f>IF(OR($C$48=$AR107,$D$48=$AR107),Schweine_Werte!$E107*0.5,IF(OR($C$48&gt;$AR107,$D$48&lt;$AR107),0,Schweine_Werte!$E107))</f>
        <v>0</v>
      </c>
      <c r="BB107" s="667">
        <f>IF(OR($C$60=$AR107,$D$60=$AR107),Schweine_Werte!$E107*0.5,IF(OR($C$60&gt;$AR107,$D$60&lt;$AR107),0,Schweine_Werte!$E107))</f>
        <v>0</v>
      </c>
      <c r="BC107" s="677">
        <f>IF(OR($C$12=$AR107,$D$12=$AR107),Schweine_Werte!$G107*0.5,IF(OR($C$12&gt;$AR107,$D$12&lt;$AR107),0,Schweine_Werte!$G107))</f>
        <v>0</v>
      </c>
      <c r="BD107" s="667">
        <f>IF(OR($C$24=$AR107,$D$24=$AR107),Schweine_Werte!$G107*0.5,IF(OR($C$24&gt;$AR107,$D$24&lt;$AR107),0,Schweine_Werte!$G107))</f>
        <v>0</v>
      </c>
      <c r="BE107" s="667">
        <f>IF(OR($C$36=$AR107,$D$36=$AR107),Schweine_Werte!$G107*0.5,IF(OR($C$36&gt;$AR107,$D$36&lt;$AR107),0,Schweine_Werte!$G107))</f>
        <v>0</v>
      </c>
      <c r="BF107" s="667">
        <f>IF(OR($C$48=$AR107,$D$48=$AR107),Schweine_Werte!$G107*0.5,IF(OR($C$48&gt;$AR107,$D$48&lt;$AR107),0,Schweine_Werte!$G107))</f>
        <v>0</v>
      </c>
      <c r="BG107" s="667">
        <f>IF(OR($C$60=$AR107,$D$60=$AR107),Schweine_Werte!$G107*0.5,IF(OR($C$60&gt;$AR107,$D$60&lt;$AR107),0,Schweine_Werte!$G107))</f>
        <v>0</v>
      </c>
      <c r="BH107" s="677">
        <f>IF(OR($C$12=$AR107,$D$12=$AR107),Schweine_Werte!$I107*0.5,IF(OR($C$12&gt;$AR107,$D$12&lt;$AR107),0,Schweine_Werte!$I107))</f>
        <v>0</v>
      </c>
      <c r="BI107" s="667">
        <f>IF(OR($C$24=$AR107,$D$24=$AR107),Schweine_Werte!$I107*0.5,IF(OR($C$24&gt;$AR107,$D$24&lt;$AR107),0,Schweine_Werte!$I107))</f>
        <v>0</v>
      </c>
      <c r="BJ107" s="667">
        <f>IF(OR($C$36=$AR107,$D$36=$AR107),Schweine_Werte!$I107*0.5,IF(OR($C$36&gt;$AR107,$D$36&lt;$AR107),0,Schweine_Werte!$I107))</f>
        <v>0</v>
      </c>
      <c r="BK107" s="667">
        <f>IF(OR($C$48=$AR107,$D$48=$AR107),Schweine_Werte!$I107*0.5,IF(OR($C$48&gt;$AR107,$D$48&lt;$AR107),0,Schweine_Werte!$I107))</f>
        <v>0</v>
      </c>
      <c r="BL107" s="667">
        <f>IF(OR($C$60=$AR107,$D$60=$AR107),Schweine_Werte!$I107*0.5,IF(OR($C$60&gt;$AR107,$D$60&lt;$AR107),0,Schweine_Werte!$I107))</f>
        <v>0</v>
      </c>
      <c r="BM107" s="677"/>
      <c r="BN107" s="667"/>
      <c r="BO107" s="667"/>
      <c r="BP107" s="667"/>
      <c r="BQ107" s="667"/>
      <c r="BR107" s="677">
        <f>IF(OR($C$74=$AR107,$D$74=$AR107),Schweine_Werte!$M107*0.5,IF(OR($C$74&gt;$AR107,$D$74&lt;$AR107),0,Schweine_Werte!$M107))</f>
        <v>0</v>
      </c>
      <c r="BS107" s="677">
        <f>IF(OR($C$83=$AR107,$D$83=$AR107),Schweine_Werte!$M107*0.5,IF(OR($C$83&gt;$AR107,$D$83&lt;$AR107),0,Schweine_Werte!$M107))</f>
        <v>0</v>
      </c>
      <c r="BT107" s="679">
        <f>IF(OR($C$92=$AR107,$D$92=$AR107),Schweine_Werte!$M107*0.5,IF(OR($C$92&gt;$AR107,$D$92&lt;$AR107),0,Schweine_Werte!$M107))</f>
        <v>0</v>
      </c>
      <c r="BU107" s="679">
        <f>IF(OR($C$101=$AR107,$D$101=$AR107),Schweine_Werte!$M107*0.5,IF(OR($C$101&gt;$AR107,$D$101&lt;$AR107),0,Schweine_Werte!$M107))</f>
        <v>0</v>
      </c>
      <c r="BV107" s="679">
        <f>IF(OR($C$110=$AR107,$D$110=$AR107),Schweine_Werte!$M107*0.5,IF(OR($C$110&gt;$AR107,$D$110&lt;$AR107),0,Schweine_Werte!$M107))</f>
        <v>0</v>
      </c>
      <c r="BW107" s="679">
        <f>IF(OR(8=$AR107,$E$127=$AR107),Schweine_Werte!$M107*0.5,IF(OR(8&gt;$AR107,$E$127&lt;$AR107),0,Schweine_Werte!$M107))</f>
        <v>1.4477278921508818</v>
      </c>
      <c r="BX107" s="679">
        <f>IF(OR(8=$AR107,$E$145=$AR107),Schweine_Werte!$M107*0.5,IF(OR(8&gt;$AR107,$E$145&lt;$AR107),0,Schweine_Werte!$M107))</f>
        <v>1.4477278921508818</v>
      </c>
      <c r="BY107" s="677">
        <f>IF(OR($C$74=$AR107,$D$74=$AR107),Schweine_Werte!$O107*0.5,IF(OR($C$74&gt;$AR107,$D$74&lt;$AR107),0,Schweine_Werte!$O107))</f>
        <v>0</v>
      </c>
      <c r="BZ107" s="677">
        <f>IF(OR($C$83=$AR107,$D$83=$AR107),Schweine_Werte!$O107*0.5,IF(OR($C$83&gt;$AR107,$D$83&lt;$AR107),0,Schweine_Werte!$O107))</f>
        <v>0</v>
      </c>
      <c r="CA107" s="679">
        <f>IF(OR($C$92=$AR107,$D$92=$AR107),Schweine_Werte!$O107*0.5,IF(OR($C$92&gt;$AR107,$D$92&lt;$AR107),0,Schweine_Werte!$O107))</f>
        <v>0</v>
      </c>
      <c r="CB107" s="679">
        <f>IF(OR($C$101=$AR107,$D$101=$AR107),Schweine_Werte!$O107*0.5,IF(OR($C$101&gt;$AR107,$D$101&lt;$AR107),0,Schweine_Werte!$O107))</f>
        <v>0</v>
      </c>
      <c r="CC107" s="679">
        <f>IF(OR($C$110=$AR107,$D$110=$AR107),Schweine_Werte!$O107*0.5,IF(OR($C$110&gt;$AR107,$D$110&lt;$AR107),0,Schweine_Werte!$O107))</f>
        <v>0</v>
      </c>
    </row>
    <row r="108" spans="1:81" ht="15.75" x14ac:dyDescent="0.25">
      <c r="F108" s="521"/>
      <c r="G108" s="1722" t="s">
        <v>486</v>
      </c>
      <c r="H108" s="1723"/>
      <c r="I108" s="1724"/>
      <c r="J108" s="681" t="s">
        <v>474</v>
      </c>
      <c r="K108" s="681" t="s">
        <v>487</v>
      </c>
      <c r="L108" s="1725" t="s">
        <v>488</v>
      </c>
      <c r="M108" s="1726"/>
      <c r="N108" s="1727"/>
      <c r="O108" s="1725" t="s">
        <v>489</v>
      </c>
      <c r="P108" s="1727"/>
      <c r="Q108" s="1725" t="s">
        <v>490</v>
      </c>
      <c r="R108" s="1726"/>
      <c r="S108" s="1727"/>
      <c r="T108" s="1725" t="s">
        <v>491</v>
      </c>
      <c r="U108" s="1726"/>
      <c r="V108" s="1727"/>
      <c r="W108" s="1725" t="s">
        <v>492</v>
      </c>
      <c r="X108" s="1726"/>
      <c r="Y108" s="1727"/>
      <c r="Z108" s="1728" t="s">
        <v>493</v>
      </c>
      <c r="AA108" s="1729"/>
      <c r="AB108" s="1728" t="s">
        <v>411</v>
      </c>
      <c r="AC108" s="1729"/>
      <c r="AD108" s="1728" t="s">
        <v>412</v>
      </c>
      <c r="AE108" s="1729"/>
      <c r="AF108" s="682" t="s">
        <v>494</v>
      </c>
      <c r="AG108" s="1733" t="s">
        <v>495</v>
      </c>
      <c r="AH108" s="1734"/>
      <c r="AI108" s="683" t="s">
        <v>515</v>
      </c>
      <c r="AJ108" s="1728" t="s">
        <v>493</v>
      </c>
      <c r="AK108" s="1729"/>
      <c r="AL108" s="1728" t="s">
        <v>411</v>
      </c>
      <c r="AM108" s="1729"/>
      <c r="AN108" s="1728" t="s">
        <v>412</v>
      </c>
      <c r="AO108" s="1729"/>
      <c r="AR108" s="698">
        <v>112</v>
      </c>
      <c r="AS108" s="677">
        <f>IF(OR($C$12=$AR108,$D$12=$AR108),Schweine_Werte!$C108*0.5,IF(OR($C$12&gt;$AR108,$D$12&lt;$AR108),0,Schweine_Werte!$C108))</f>
        <v>0</v>
      </c>
      <c r="AT108" s="667">
        <f>IF(OR($C$24=$AR108,$D$24=$AR108),Schweine_Werte!$C108*0.5,IF(OR($C$24&gt;$AR108,$D$24&lt;$AR108),0,Schweine_Werte!$C108))</f>
        <v>0</v>
      </c>
      <c r="AU108" s="677">
        <f>IF(OR($C$36=$AR108,$D$36=$AR108),Schweine_Werte!$C108*0.5,IF(OR($C$36&gt;$AR108,$D$36&lt;$AR108),0,Schweine_Werte!$C108))</f>
        <v>0</v>
      </c>
      <c r="AV108" s="677">
        <f>IF(OR($C$48=$AR108,$D$48=$AR108),Schweine_Werte!$C108*0.5,IF(OR($C$48&gt;$AR108,$D$48&lt;$AR108),0,Schweine_Werte!$C108))</f>
        <v>0</v>
      </c>
      <c r="AW108" s="677">
        <f>IF(OR($C$60=$AR108,$D$60=$AR108),Schweine_Werte!$C108*0.5,IF(OR($C$60&gt;$AR108,$D$60&lt;$AR108),0,Schweine_Werte!$C108))</f>
        <v>0</v>
      </c>
      <c r="AX108" s="677">
        <f>IF(OR($C$12=$AR108,$D$12=$AR108),Schweine_Werte!$E108*0.5,IF(OR($C$12&gt;$AR108,$D$12&lt;$AR108),0,Schweine_Werte!$E108))</f>
        <v>0</v>
      </c>
      <c r="AY108" s="667">
        <f>IF(OR($C$24=$AR108,$D$24=$AR108),Schweine_Werte!$E108*0.5,IF(OR($C$24&gt;$AR108,$D$24&lt;$AR108),0,Schweine_Werte!$E108))</f>
        <v>0</v>
      </c>
      <c r="AZ108" s="667">
        <f>IF(OR($C$36=$AR108,$D$36=$AR108),Schweine_Werte!$E108*0.5,IF(OR($C$36&gt;$AR108,$D$36&lt;$AR108),0,Schweine_Werte!$E108))</f>
        <v>0</v>
      </c>
      <c r="BA108" s="667">
        <f>IF(OR($C$48=$AR108,$D$48=$AR108),Schweine_Werte!$E108*0.5,IF(OR($C$48&gt;$AR108,$D$48&lt;$AR108),0,Schweine_Werte!$E108))</f>
        <v>0</v>
      </c>
      <c r="BB108" s="667">
        <f>IF(OR($C$60=$AR108,$D$60=$AR108),Schweine_Werte!$E108*0.5,IF(OR($C$60&gt;$AR108,$D$60&lt;$AR108),0,Schweine_Werte!$E108))</f>
        <v>0</v>
      </c>
      <c r="BC108" s="677">
        <f>IF(OR($C$12=$AR108,$D$12=$AR108),Schweine_Werte!$G108*0.5,IF(OR($C$12&gt;$AR108,$D$12&lt;$AR108),0,Schweine_Werte!$G108))</f>
        <v>0</v>
      </c>
      <c r="BD108" s="667">
        <f>IF(OR($C$24=$AR108,$D$24=$AR108),Schweine_Werte!$G108*0.5,IF(OR($C$24&gt;$AR108,$D$24&lt;$AR108),0,Schweine_Werte!$G108))</f>
        <v>0</v>
      </c>
      <c r="BE108" s="667">
        <f>IF(OR($C$36=$AR108,$D$36=$AR108),Schweine_Werte!$G108*0.5,IF(OR($C$36&gt;$AR108,$D$36&lt;$AR108),0,Schweine_Werte!$G108))</f>
        <v>0</v>
      </c>
      <c r="BF108" s="667">
        <f>IF(OR($C$48=$AR108,$D$48=$AR108),Schweine_Werte!$G108*0.5,IF(OR($C$48&gt;$AR108,$D$48&lt;$AR108),0,Schweine_Werte!$G108))</f>
        <v>0</v>
      </c>
      <c r="BG108" s="667">
        <f>IF(OR($C$60=$AR108,$D$60=$AR108),Schweine_Werte!$G108*0.5,IF(OR($C$60&gt;$AR108,$D$60&lt;$AR108),0,Schweine_Werte!$G108))</f>
        <v>0</v>
      </c>
      <c r="BH108" s="677">
        <f>IF(OR($C$12=$AR108,$D$12=$AR108),Schweine_Werte!$I108*0.5,IF(OR($C$12&gt;$AR108,$D$12&lt;$AR108),0,Schweine_Werte!$I108))</f>
        <v>0</v>
      </c>
      <c r="BI108" s="667">
        <f>IF(OR($C$24=$AR108,$D$24=$AR108),Schweine_Werte!$I108*0.5,IF(OR($C$24&gt;$AR108,$D$24&lt;$AR108),0,Schweine_Werte!$I108))</f>
        <v>0</v>
      </c>
      <c r="BJ108" s="667">
        <f>IF(OR($C$36=$AR108,$D$36=$AR108),Schweine_Werte!$I108*0.5,IF(OR($C$36&gt;$AR108,$D$36&lt;$AR108),0,Schweine_Werte!$I108))</f>
        <v>0</v>
      </c>
      <c r="BK108" s="667">
        <f>IF(OR($C$48=$AR108,$D$48=$AR108),Schweine_Werte!$I108*0.5,IF(OR($C$48&gt;$AR108,$D$48&lt;$AR108),0,Schweine_Werte!$I108))</f>
        <v>0</v>
      </c>
      <c r="BL108" s="667">
        <f>IF(OR($C$60=$AR108,$D$60=$AR108),Schweine_Werte!$I108*0.5,IF(OR($C$60&gt;$AR108,$D$60&lt;$AR108),0,Schweine_Werte!$I108))</f>
        <v>0</v>
      </c>
      <c r="BM108" s="677"/>
      <c r="BN108" s="667"/>
      <c r="BO108" s="667"/>
      <c r="BP108" s="667"/>
      <c r="BQ108" s="667"/>
      <c r="BR108" s="677">
        <f>IF(OR($C$74=$AR108,$D$74=$AR108),Schweine_Werte!$M108*0.5,IF(OR($C$74&gt;$AR108,$D$74&lt;$AR108),0,Schweine_Werte!$M108))</f>
        <v>0</v>
      </c>
      <c r="BS108" s="677">
        <f>IF(OR($C$83=$AR108,$D$83=$AR108),Schweine_Werte!$M108*0.5,IF(OR($C$83&gt;$AR108,$D$83&lt;$AR108),0,Schweine_Werte!$M108))</f>
        <v>0</v>
      </c>
      <c r="BT108" s="679">
        <f>IF(OR($C$92=$AR108,$D$92=$AR108),Schweine_Werte!$M108*0.5,IF(OR($C$92&gt;$AR108,$D$92&lt;$AR108),0,Schweine_Werte!$M108))</f>
        <v>0</v>
      </c>
      <c r="BU108" s="679">
        <f>IF(OR($C$101=$AR108,$D$101=$AR108),Schweine_Werte!$M108*0.5,IF(OR($C$101&gt;$AR108,$D$101&lt;$AR108),0,Schweine_Werte!$M108))</f>
        <v>0</v>
      </c>
      <c r="BV108" s="679">
        <f>IF(OR($C$110=$AR108,$D$110=$AR108),Schweine_Werte!$M108*0.5,IF(OR($C$110&gt;$AR108,$D$110&lt;$AR108),0,Schweine_Werte!$M108))</f>
        <v>0</v>
      </c>
      <c r="BW108" s="679">
        <f>IF(OR(8=$AR108,$E$127=$AR108),Schweine_Werte!$M108*0.5,IF(OR(8&gt;$AR108,$E$127&lt;$AR108),0,Schweine_Werte!$M108))</f>
        <v>1.4477278921508818</v>
      </c>
      <c r="BX108" s="679">
        <f>IF(OR(8=$AR108,$E$145=$AR108),Schweine_Werte!$M108*0.5,IF(OR(8&gt;$AR108,$E$145&lt;$AR108),0,Schweine_Werte!$M108))</f>
        <v>1.4477278921508818</v>
      </c>
      <c r="BY108" s="677">
        <f>IF(OR($C$74=$AR108,$D$74=$AR108),Schweine_Werte!$O108*0.5,IF(OR($C$74&gt;$AR108,$D$74&lt;$AR108),0,Schweine_Werte!$O108))</f>
        <v>0</v>
      </c>
      <c r="BZ108" s="677">
        <f>IF(OR($C$83=$AR108,$D$83=$AR108),Schweine_Werte!$O108*0.5,IF(OR($C$83&gt;$AR108,$D$83&lt;$AR108),0,Schweine_Werte!$O108))</f>
        <v>0</v>
      </c>
      <c r="CA108" s="679">
        <f>IF(OR($C$92=$AR108,$D$92=$AR108),Schweine_Werte!$O108*0.5,IF(OR($C$92&gt;$AR108,$D$92&lt;$AR108),0,Schweine_Werte!$O108))</f>
        <v>0</v>
      </c>
      <c r="CB108" s="679">
        <f>IF(OR($C$101=$AR108,$D$101=$AR108),Schweine_Werte!$O108*0.5,IF(OR($C$101&gt;$AR108,$D$101&lt;$AR108),0,Schweine_Werte!$O108))</f>
        <v>0</v>
      </c>
      <c r="CC108" s="679">
        <f>IF(OR($C$110=$AR108,$D$110=$AR108),Schweine_Werte!$O108*0.5,IF(OR($C$110&gt;$AR108,$D$110&lt;$AR108),0,Schweine_Werte!$O108))</f>
        <v>0</v>
      </c>
    </row>
    <row r="109" spans="1:81" ht="18.75" x14ac:dyDescent="0.2">
      <c r="B109" s="684" t="s">
        <v>497</v>
      </c>
      <c r="C109" s="685" t="s">
        <v>375</v>
      </c>
      <c r="D109" s="685" t="s">
        <v>498</v>
      </c>
      <c r="E109" s="685" t="s">
        <v>377</v>
      </c>
      <c r="F109" s="686" t="s">
        <v>363</v>
      </c>
      <c r="G109" s="687" t="s">
        <v>1</v>
      </c>
      <c r="H109" s="687" t="s">
        <v>499</v>
      </c>
      <c r="I109" s="687" t="s">
        <v>500</v>
      </c>
      <c r="J109" s="688" t="s">
        <v>501</v>
      </c>
      <c r="K109" s="688" t="s">
        <v>501</v>
      </c>
      <c r="L109" s="689" t="s">
        <v>365</v>
      </c>
      <c r="M109" s="689" t="s">
        <v>502</v>
      </c>
      <c r="N109" s="689" t="s">
        <v>367</v>
      </c>
      <c r="O109" s="690" t="s">
        <v>358</v>
      </c>
      <c r="P109" s="690" t="s">
        <v>359</v>
      </c>
      <c r="Q109" s="689" t="s">
        <v>365</v>
      </c>
      <c r="R109" s="689" t="s">
        <v>366</v>
      </c>
      <c r="S109" s="689" t="s">
        <v>367</v>
      </c>
      <c r="T109" s="689" t="s">
        <v>365</v>
      </c>
      <c r="U109" s="689" t="s">
        <v>366</v>
      </c>
      <c r="V109" s="689" t="s">
        <v>367</v>
      </c>
      <c r="W109" s="688" t="s">
        <v>503</v>
      </c>
      <c r="X109" s="688" t="s">
        <v>504</v>
      </c>
      <c r="Y109" s="688" t="s">
        <v>505</v>
      </c>
      <c r="Z109" s="691" t="s">
        <v>506</v>
      </c>
      <c r="AA109" s="691" t="s">
        <v>298</v>
      </c>
      <c r="AB109" s="691" t="s">
        <v>506</v>
      </c>
      <c r="AC109" s="691" t="s">
        <v>298</v>
      </c>
      <c r="AD109" s="691" t="s">
        <v>506</v>
      </c>
      <c r="AE109" s="691" t="s">
        <v>298</v>
      </c>
      <c r="AF109" s="691" t="s">
        <v>507</v>
      </c>
      <c r="AG109" s="692" t="s">
        <v>508</v>
      </c>
      <c r="AH109" s="691" t="s">
        <v>17</v>
      </c>
      <c r="AI109" s="691"/>
      <c r="AJ109" s="691" t="s">
        <v>509</v>
      </c>
      <c r="AK109" s="691" t="s">
        <v>510</v>
      </c>
      <c r="AL109" s="691" t="s">
        <v>511</v>
      </c>
      <c r="AM109" s="691" t="s">
        <v>512</v>
      </c>
      <c r="AN109" s="691" t="s">
        <v>511</v>
      </c>
      <c r="AO109" s="691" t="s">
        <v>513</v>
      </c>
      <c r="AR109" s="698">
        <v>113</v>
      </c>
      <c r="AS109" s="677">
        <f>IF(OR($C$12=$AR109,$D$12=$AR109),Schweine_Werte!$C109*0.5,IF(OR($C$12&gt;$AR109,$D$12&lt;$AR109),0,Schweine_Werte!$C109))</f>
        <v>0</v>
      </c>
      <c r="AT109" s="667">
        <f>IF(OR($C$24=$AR109,$D$24=$AR109),Schweine_Werte!$C109*0.5,IF(OR($C$24&gt;$AR109,$D$24&lt;$AR109),0,Schweine_Werte!$C109))</f>
        <v>0</v>
      </c>
      <c r="AU109" s="677">
        <f>IF(OR($C$36=$AR109,$D$36=$AR109),Schweine_Werte!$C109*0.5,IF(OR($C$36&gt;$AR109,$D$36&lt;$AR109),0,Schweine_Werte!$C109))</f>
        <v>0</v>
      </c>
      <c r="AV109" s="677">
        <f>IF(OR($C$48=$AR109,$D$48=$AR109),Schweine_Werte!$C109*0.5,IF(OR($C$48&gt;$AR109,$D$48&lt;$AR109),0,Schweine_Werte!$C109))</f>
        <v>0</v>
      </c>
      <c r="AW109" s="677">
        <f>IF(OR($C$60=$AR109,$D$60=$AR109),Schweine_Werte!$C109*0.5,IF(OR($C$60&gt;$AR109,$D$60&lt;$AR109),0,Schweine_Werte!$C109))</f>
        <v>0</v>
      </c>
      <c r="AX109" s="677">
        <f>IF(OR($C$12=$AR109,$D$12=$AR109),Schweine_Werte!$E109*0.5,IF(OR($C$12&gt;$AR109,$D$12&lt;$AR109),0,Schweine_Werte!$E109))</f>
        <v>0</v>
      </c>
      <c r="AY109" s="667">
        <f>IF(OR($C$24=$AR109,$D$24=$AR109),Schweine_Werte!$E109*0.5,IF(OR($C$24&gt;$AR109,$D$24&lt;$AR109),0,Schweine_Werte!$E109))</f>
        <v>0</v>
      </c>
      <c r="AZ109" s="667">
        <f>IF(OR($C$36=$AR109,$D$36=$AR109),Schweine_Werte!$E109*0.5,IF(OR($C$36&gt;$AR109,$D$36&lt;$AR109),0,Schweine_Werte!$E109))</f>
        <v>0</v>
      </c>
      <c r="BA109" s="667">
        <f>IF(OR($C$48=$AR109,$D$48=$AR109),Schweine_Werte!$E109*0.5,IF(OR($C$48&gt;$AR109,$D$48&lt;$AR109),0,Schweine_Werte!$E109))</f>
        <v>0</v>
      </c>
      <c r="BB109" s="667">
        <f>IF(OR($C$60=$AR109,$D$60=$AR109),Schweine_Werte!$E109*0.5,IF(OR($C$60&gt;$AR109,$D$60&lt;$AR109),0,Schweine_Werte!$E109))</f>
        <v>0</v>
      </c>
      <c r="BC109" s="677">
        <f>IF(OR($C$12=$AR109,$D$12=$AR109),Schweine_Werte!$G109*0.5,IF(OR($C$12&gt;$AR109,$D$12&lt;$AR109),0,Schweine_Werte!$G109))</f>
        <v>0</v>
      </c>
      <c r="BD109" s="667">
        <f>IF(OR($C$24=$AR109,$D$24=$AR109),Schweine_Werte!$G109*0.5,IF(OR($C$24&gt;$AR109,$D$24&lt;$AR109),0,Schweine_Werte!$G109))</f>
        <v>0</v>
      </c>
      <c r="BE109" s="667">
        <f>IF(OR($C$36=$AR109,$D$36=$AR109),Schweine_Werte!$G109*0.5,IF(OR($C$36&gt;$AR109,$D$36&lt;$AR109),0,Schweine_Werte!$G109))</f>
        <v>0</v>
      </c>
      <c r="BF109" s="667">
        <f>IF(OR($C$48=$AR109,$D$48=$AR109),Schweine_Werte!$G109*0.5,IF(OR($C$48&gt;$AR109,$D$48&lt;$AR109),0,Schweine_Werte!$G109))</f>
        <v>0</v>
      </c>
      <c r="BG109" s="667">
        <f>IF(OR($C$60=$AR109,$D$60=$AR109),Schweine_Werte!$G109*0.5,IF(OR($C$60&gt;$AR109,$D$60&lt;$AR109),0,Schweine_Werte!$G109))</f>
        <v>0</v>
      </c>
      <c r="BH109" s="677">
        <f>IF(OR($C$12=$AR109,$D$12=$AR109),Schweine_Werte!$I109*0.5,IF(OR($C$12&gt;$AR109,$D$12&lt;$AR109),0,Schweine_Werte!$I109))</f>
        <v>0</v>
      </c>
      <c r="BI109" s="667">
        <f>IF(OR($C$24=$AR109,$D$24=$AR109),Schweine_Werte!$I109*0.5,IF(OR($C$24&gt;$AR109,$D$24&lt;$AR109),0,Schweine_Werte!$I109))</f>
        <v>0</v>
      </c>
      <c r="BJ109" s="667">
        <f>IF(OR($C$36=$AR109,$D$36=$AR109),Schweine_Werte!$I109*0.5,IF(OR($C$36&gt;$AR109,$D$36&lt;$AR109),0,Schweine_Werte!$I109))</f>
        <v>0</v>
      </c>
      <c r="BK109" s="667">
        <f>IF(OR($C$48=$AR109,$D$48=$AR109),Schweine_Werte!$I109*0.5,IF(OR($C$48&gt;$AR109,$D$48&lt;$AR109),0,Schweine_Werte!$I109))</f>
        <v>0</v>
      </c>
      <c r="BL109" s="667">
        <f>IF(OR($C$60=$AR109,$D$60=$AR109),Schweine_Werte!$I109*0.5,IF(OR($C$60&gt;$AR109,$D$60&lt;$AR109),0,Schweine_Werte!$I109))</f>
        <v>0</v>
      </c>
      <c r="BM109" s="677"/>
      <c r="BN109" s="667"/>
      <c r="BO109" s="667"/>
      <c r="BP109" s="667"/>
      <c r="BQ109" s="667"/>
      <c r="BR109" s="677">
        <f>IF(OR($C$74=$AR109,$D$74=$AR109),Schweine_Werte!$M109*0.5,IF(OR($C$74&gt;$AR109,$D$74&lt;$AR109),0,Schweine_Werte!$M109))</f>
        <v>0</v>
      </c>
      <c r="BS109" s="677">
        <f>IF(OR($C$83=$AR109,$D$83=$AR109),Schweine_Werte!$M109*0.5,IF(OR($C$83&gt;$AR109,$D$83&lt;$AR109),0,Schweine_Werte!$M109))</f>
        <v>0</v>
      </c>
      <c r="BT109" s="679">
        <f>IF(OR($C$92=$AR109,$D$92=$AR109),Schweine_Werte!$M109*0.5,IF(OR($C$92&gt;$AR109,$D$92&lt;$AR109),0,Schweine_Werte!$M109))</f>
        <v>0</v>
      </c>
      <c r="BU109" s="679">
        <f>IF(OR($C$101=$AR109,$D$101=$AR109),Schweine_Werte!$M109*0.5,IF(OR($C$101&gt;$AR109,$D$101&lt;$AR109),0,Schweine_Werte!$M109))</f>
        <v>0</v>
      </c>
      <c r="BV109" s="679">
        <f>IF(OR($C$110=$AR109,$D$110=$AR109),Schweine_Werte!$M109*0.5,IF(OR($C$110&gt;$AR109,$D$110&lt;$AR109),0,Schweine_Werte!$M109))</f>
        <v>0</v>
      </c>
      <c r="BW109" s="679">
        <f>IF(OR(8=$AR109,$E$127=$AR109),Schweine_Werte!$M109*0.5,IF(OR(8&gt;$AR109,$E$127&lt;$AR109),0,Schweine_Werte!$M109))</f>
        <v>1.4477278921508818</v>
      </c>
      <c r="BX109" s="679">
        <f>IF(OR(8=$AR109,$E$145=$AR109),Schweine_Werte!$M109*0.5,IF(OR(8&gt;$AR109,$E$145&lt;$AR109),0,Schweine_Werte!$M109))</f>
        <v>1.4477278921508818</v>
      </c>
      <c r="BY109" s="677">
        <f>IF(OR($C$74=$AR109,$D$74=$AR109),Schweine_Werte!$O109*0.5,IF(OR($C$74&gt;$AR109,$D$74&lt;$AR109),0,Schweine_Werte!$O109))</f>
        <v>0</v>
      </c>
      <c r="BZ109" s="677">
        <f>IF(OR($C$83=$AR109,$D$83=$AR109),Schweine_Werte!$O109*0.5,IF(OR($C$83&gt;$AR109,$D$83&lt;$AR109),0,Schweine_Werte!$O109))</f>
        <v>0</v>
      </c>
      <c r="CA109" s="679">
        <f>IF(OR($C$92=$AR109,$D$92=$AR109),Schweine_Werte!$O109*0.5,IF(OR($C$92&gt;$AR109,$D$92&lt;$AR109),0,Schweine_Werte!$O109))</f>
        <v>0</v>
      </c>
      <c r="CB109" s="679">
        <f>IF(OR($C$101=$AR109,$D$101=$AR109),Schweine_Werte!$O109*0.5,IF(OR($C$101&gt;$AR109,$D$101&lt;$AR109),0,Schweine_Werte!$O109))</f>
        <v>0</v>
      </c>
      <c r="CC109" s="679">
        <f>IF(OR($C$110=$AR109,$D$110=$AR109),Schweine_Werte!$O109*0.5,IF(OR($C$110&gt;$AR109,$D$110&lt;$AR109),0,Schweine_Werte!$O109))</f>
        <v>0</v>
      </c>
    </row>
    <row r="110" spans="1:81" ht="15.75" x14ac:dyDescent="0.25">
      <c r="A110" s="520" t="s">
        <v>465</v>
      </c>
      <c r="B110" s="699" t="str">
        <f>IF('Abweichende Werte'!X9=1,A7,"")</f>
        <v/>
      </c>
      <c r="C110" s="694" t="str">
        <f>IF('Abweichende Werte'!X9=1,'Abweichende Werte'!J9,"")</f>
        <v/>
      </c>
      <c r="D110" s="700" t="str">
        <f>IF('Abweichende Werte'!X9=1,'Abweichende Werte'!M9,"")</f>
        <v/>
      </c>
      <c r="E110" s="700" t="str">
        <f>IF('Abweichende Werte'!X9=1,'Abweichende Werte'!P9,"")</f>
        <v/>
      </c>
      <c r="F110" s="695" t="e">
        <f>IF($E110&lt;=$E106,F106,IF(AND($E110&gt;$E106,$E110&lt;=$E107),F106+(F107-F106)/($E107-$E106)*($E110-$E106),IF($E110&gt;$E107,F107)))</f>
        <v>#VALUE!</v>
      </c>
      <c r="G110" s="695" t="e">
        <f t="shared" ref="G110:N110" si="53">IF($E110&lt;=$E106,G106,IF(AND($E110&gt;$E106,$E110&lt;=$E107),G106+(G107-G106)/($E107-$E106)*($E110-$E106),IF($E110&gt;$E107,G107)))</f>
        <v>#VALUE!</v>
      </c>
      <c r="H110" s="695" t="e">
        <f t="shared" si="53"/>
        <v>#VALUE!</v>
      </c>
      <c r="I110" s="695" t="e">
        <f t="shared" si="53"/>
        <v>#VALUE!</v>
      </c>
      <c r="J110" s="695" t="e">
        <f t="shared" si="53"/>
        <v>#VALUE!</v>
      </c>
      <c r="K110" s="695" t="e">
        <f t="shared" si="53"/>
        <v>#VALUE!</v>
      </c>
      <c r="L110" s="695" t="e">
        <f t="shared" si="53"/>
        <v>#VALUE!</v>
      </c>
      <c r="M110" s="695" t="e">
        <f t="shared" si="53"/>
        <v>#VALUE!</v>
      </c>
      <c r="N110" s="695" t="e">
        <f t="shared" si="53"/>
        <v>#VALUE!</v>
      </c>
      <c r="O110" s="696">
        <v>5.5</v>
      </c>
      <c r="P110" s="696">
        <v>1.8</v>
      </c>
      <c r="Q110" s="695" t="e">
        <f t="shared" ref="Q110:Z110" si="54">IF($E110&lt;=$E106,Q106,IF(AND($E110&gt;$E106,$E110&lt;=$E107),Q106+(Q107-Q106)/($E107-$E106)*($E110-$E106),IF($E110&gt;$E107,Q107)))</f>
        <v>#VALUE!</v>
      </c>
      <c r="R110" s="695" t="e">
        <f t="shared" si="54"/>
        <v>#VALUE!</v>
      </c>
      <c r="S110" s="695" t="e">
        <f t="shared" si="54"/>
        <v>#VALUE!</v>
      </c>
      <c r="T110" s="695" t="e">
        <f t="shared" si="54"/>
        <v>#VALUE!</v>
      </c>
      <c r="U110" s="695" t="e">
        <f t="shared" si="54"/>
        <v>#VALUE!</v>
      </c>
      <c r="V110" s="695" t="e">
        <f t="shared" si="54"/>
        <v>#VALUE!</v>
      </c>
      <c r="W110" s="695" t="e">
        <f t="shared" si="54"/>
        <v>#VALUE!</v>
      </c>
      <c r="X110" s="695" t="e">
        <f t="shared" si="54"/>
        <v>#VALUE!</v>
      </c>
      <c r="Y110" s="695" t="e">
        <f t="shared" si="54"/>
        <v>#VALUE!</v>
      </c>
      <c r="Z110" s="695" t="e">
        <f t="shared" si="54"/>
        <v>#VALUE!</v>
      </c>
      <c r="AA110" s="697" t="e">
        <f>+Z110*6.25</f>
        <v>#VALUE!</v>
      </c>
      <c r="AB110" s="695" t="e">
        <f>IF($E110&lt;=$E106,AB106,IF(AND($E110&gt;$E106,$E110&lt;=$E107),AB106+(AB107-AB106)/($E107-$E106)*($E110-$E106),IF($E110&gt;$E107,AB107)))</f>
        <v>#VALUE!</v>
      </c>
      <c r="AC110" s="697" t="e">
        <f>+AB110*6.25</f>
        <v>#VALUE!</v>
      </c>
      <c r="AD110" s="695" t="e">
        <f>IF($E110&lt;=$E106,AD106,IF(AND($E110&gt;$E106,$E110&lt;=$E107),AD106+(AD107-AD106)/($E107-$E106)*($E110-$E106),IF($E110&gt;$E107,AD107)))</f>
        <v>#VALUE!</v>
      </c>
      <c r="AE110" s="697" t="e">
        <f>+AD110*6.25</f>
        <v>#VALUE!</v>
      </c>
      <c r="AF110" s="697" t="e">
        <f>365/((D110-C110)/E110*1000)</f>
        <v>#VALUE!</v>
      </c>
      <c r="AG110" s="695" t="e">
        <f>IF($E110&lt;=$E106,AG106,IF(AND($E110&gt;$E106,$E110&lt;=$E107),AG106+(AG107-AG106)/($E107-$E106)*($E110-$E106),IF($E110&gt;$E107,AG107)))</f>
        <v>#VALUE!</v>
      </c>
      <c r="AH110" s="697" t="e">
        <f>+AG110/AF110</f>
        <v>#VALUE!</v>
      </c>
      <c r="AI110" s="697" t="e">
        <f>+CONCATENATE(ROUND(AH110/(D110-C110),1)," : 1")</f>
        <v>#VALUE!</v>
      </c>
      <c r="AJ110" s="695" t="e">
        <f>IF($E110&lt;=$E106,AJ106,IF(AND($E110&gt;$E106,$E110&lt;=$E107),AJ106+(AJ107-AJ106)/($E107-$E106)*($E110-$E106),IF($E110&gt;$E107,AJ107)))</f>
        <v>#VALUE!</v>
      </c>
      <c r="AK110" s="697" t="e">
        <f>+AJ110/2.291</f>
        <v>#VALUE!</v>
      </c>
      <c r="AL110" s="695" t="e">
        <f>IF($E110&lt;=$E106,AL106,IF(AND($E110&gt;$E106,$E110&lt;=$E107),AL106+(AL107-AL106)/($E107-$E106)*($E110-$E106),IF($E110&gt;$E107,AL107)))</f>
        <v>#VALUE!</v>
      </c>
      <c r="AM110" s="697" t="e">
        <f>+AL110/2.291</f>
        <v>#VALUE!</v>
      </c>
      <c r="AN110" s="695" t="e">
        <f>IF($E110&lt;=$E106,AN106,IF(AND($E110&gt;$E106,$E110&lt;=$E107),AN106+(AN107-AN106)/($E107-$E106)*($E110-$E106),IF($E110&gt;$E107,AN107)))</f>
        <v>#VALUE!</v>
      </c>
      <c r="AO110" s="697" t="e">
        <f>+AN110/2.291</f>
        <v>#VALUE!</v>
      </c>
      <c r="AR110" s="698">
        <v>114</v>
      </c>
      <c r="AS110" s="677">
        <f>IF(OR($C$12=$AR110,$D$12=$AR110),Schweine_Werte!$C110*0.5,IF(OR($C$12&gt;$AR110,$D$12&lt;$AR110),0,Schweine_Werte!$C110))</f>
        <v>0</v>
      </c>
      <c r="AT110" s="667">
        <f>IF(OR($C$24=$AR110,$D$24=$AR110),Schweine_Werte!$C110*0.5,IF(OR($C$24&gt;$AR110,$D$24&lt;$AR110),0,Schweine_Werte!$C110))</f>
        <v>0</v>
      </c>
      <c r="AU110" s="677">
        <f>IF(OR($C$36=$AR110,$D$36=$AR110),Schweine_Werte!$C110*0.5,IF(OR($C$36&gt;$AR110,$D$36&lt;$AR110),0,Schweine_Werte!$C110))</f>
        <v>0</v>
      </c>
      <c r="AV110" s="677">
        <f>IF(OR($C$48=$AR110,$D$48=$AR110),Schweine_Werte!$C110*0.5,IF(OR($C$48&gt;$AR110,$D$48&lt;$AR110),0,Schweine_Werte!$C110))</f>
        <v>0</v>
      </c>
      <c r="AW110" s="677">
        <f>IF(OR($C$60=$AR110,$D$60=$AR110),Schweine_Werte!$C110*0.5,IF(OR($C$60&gt;$AR110,$D$60&lt;$AR110),0,Schweine_Werte!$C110))</f>
        <v>0</v>
      </c>
      <c r="AX110" s="677">
        <f>IF(OR($C$12=$AR110,$D$12=$AR110),Schweine_Werte!$E110*0.5,IF(OR($C$12&gt;$AR110,$D$12&lt;$AR110),0,Schweine_Werte!$E110))</f>
        <v>0</v>
      </c>
      <c r="AY110" s="667">
        <f>IF(OR($C$24=$AR110,$D$24=$AR110),Schweine_Werte!$E110*0.5,IF(OR($C$24&gt;$AR110,$D$24&lt;$AR110),0,Schweine_Werte!$E110))</f>
        <v>0</v>
      </c>
      <c r="AZ110" s="667">
        <f>IF(OR($C$36=$AR110,$D$36=$AR110),Schweine_Werte!$E110*0.5,IF(OR($C$36&gt;$AR110,$D$36&lt;$AR110),0,Schweine_Werte!$E110))</f>
        <v>0</v>
      </c>
      <c r="BA110" s="667">
        <f>IF(OR($C$48=$AR110,$D$48=$AR110),Schweine_Werte!$E110*0.5,IF(OR($C$48&gt;$AR110,$D$48&lt;$AR110),0,Schweine_Werte!$E110))</f>
        <v>0</v>
      </c>
      <c r="BB110" s="667">
        <f>IF(OR($C$60=$AR110,$D$60=$AR110),Schweine_Werte!$E110*0.5,IF(OR($C$60&gt;$AR110,$D$60&lt;$AR110),0,Schweine_Werte!$E110))</f>
        <v>0</v>
      </c>
      <c r="BC110" s="677">
        <f>IF(OR($C$12=$AR110,$D$12=$AR110),Schweine_Werte!$G110*0.5,IF(OR($C$12&gt;$AR110,$D$12&lt;$AR110),0,Schweine_Werte!$G110))</f>
        <v>0</v>
      </c>
      <c r="BD110" s="667">
        <f>IF(OR($C$24=$AR110,$D$24=$AR110),Schweine_Werte!$G110*0.5,IF(OR($C$24&gt;$AR110,$D$24&lt;$AR110),0,Schweine_Werte!$G110))</f>
        <v>0</v>
      </c>
      <c r="BE110" s="667">
        <f>IF(OR($C$36=$AR110,$D$36=$AR110),Schweine_Werte!$G110*0.5,IF(OR($C$36&gt;$AR110,$D$36&lt;$AR110),0,Schweine_Werte!$G110))</f>
        <v>0</v>
      </c>
      <c r="BF110" s="667">
        <f>IF(OR($C$48=$AR110,$D$48=$AR110),Schweine_Werte!$G110*0.5,IF(OR($C$48&gt;$AR110,$D$48&lt;$AR110),0,Schweine_Werte!$G110))</f>
        <v>0</v>
      </c>
      <c r="BG110" s="667">
        <f>IF(OR($C$60=$AR110,$D$60=$AR110),Schweine_Werte!$G110*0.5,IF(OR($C$60&gt;$AR110,$D$60&lt;$AR110),0,Schweine_Werte!$G110))</f>
        <v>0</v>
      </c>
      <c r="BH110" s="677">
        <f>IF(OR($C$12=$AR110,$D$12=$AR110),Schweine_Werte!$I110*0.5,IF(OR($C$12&gt;$AR110,$D$12&lt;$AR110),0,Schweine_Werte!$I110))</f>
        <v>0</v>
      </c>
      <c r="BI110" s="667">
        <f>IF(OR($C$24=$AR110,$D$24=$AR110),Schweine_Werte!$I110*0.5,IF(OR($C$24&gt;$AR110,$D$24&lt;$AR110),0,Schweine_Werte!$I110))</f>
        <v>0</v>
      </c>
      <c r="BJ110" s="667">
        <f>IF(OR($C$36=$AR110,$D$36=$AR110),Schweine_Werte!$I110*0.5,IF(OR($C$36&gt;$AR110,$D$36&lt;$AR110),0,Schweine_Werte!$I110))</f>
        <v>0</v>
      </c>
      <c r="BK110" s="667">
        <f>IF(OR($C$48=$AR110,$D$48=$AR110),Schweine_Werte!$I110*0.5,IF(OR($C$48&gt;$AR110,$D$48&lt;$AR110),0,Schweine_Werte!$I110))</f>
        <v>0</v>
      </c>
      <c r="BL110" s="667">
        <f>IF(OR($C$60=$AR110,$D$60=$AR110),Schweine_Werte!$I110*0.5,IF(OR($C$60&gt;$AR110,$D$60&lt;$AR110),0,Schweine_Werte!$I110))</f>
        <v>0</v>
      </c>
      <c r="BM110" s="677"/>
      <c r="BN110" s="667"/>
      <c r="BO110" s="667"/>
      <c r="BP110" s="667"/>
      <c r="BQ110" s="667"/>
      <c r="BR110" s="677">
        <f>IF(OR($C$74=$AR110,$D$74=$AR110),Schweine_Werte!$M110*0.5,IF(OR($C$74&gt;$AR110,$D$74&lt;$AR110),0,Schweine_Werte!$M110))</f>
        <v>0</v>
      </c>
      <c r="BS110" s="677">
        <f>IF(OR($C$83=$AR110,$D$83=$AR110),Schweine_Werte!$M110*0.5,IF(OR($C$83&gt;$AR110,$D$83&lt;$AR110),0,Schweine_Werte!$M110))</f>
        <v>0</v>
      </c>
      <c r="BT110" s="679">
        <f>IF(OR($C$92=$AR110,$D$92=$AR110),Schweine_Werte!$M110*0.5,IF(OR($C$92&gt;$AR110,$D$92&lt;$AR110),0,Schweine_Werte!$M110))</f>
        <v>0</v>
      </c>
      <c r="BU110" s="679">
        <f>IF(OR($C$101=$AR110,$D$101=$AR110),Schweine_Werte!$M110*0.5,IF(OR($C$101&gt;$AR110,$D$101&lt;$AR110),0,Schweine_Werte!$M110))</f>
        <v>0</v>
      </c>
      <c r="BV110" s="679">
        <f>IF(OR($C$110=$AR110,$D$110=$AR110),Schweine_Werte!$M110*0.5,IF(OR($C$110&gt;$AR110,$D$110&lt;$AR110),0,Schweine_Werte!$M110))</f>
        <v>0</v>
      </c>
      <c r="BW110" s="679">
        <f>IF(OR(8=$AR110,$E$127=$AR110),Schweine_Werte!$M110*0.5,IF(OR(8&gt;$AR110,$E$127&lt;$AR110),0,Schweine_Werte!$M110))</f>
        <v>1.4477278921508818</v>
      </c>
      <c r="BX110" s="679">
        <f>IF(OR(8=$AR110,$E$145=$AR110),Schweine_Werte!$M110*0.5,IF(OR(8&gt;$AR110,$E$145&lt;$AR110),0,Schweine_Werte!$M110))</f>
        <v>1.4477278921508818</v>
      </c>
      <c r="BY110" s="677">
        <f>IF(OR($C$74=$AR110,$D$74=$AR110),Schweine_Werte!$O110*0.5,IF(OR($C$74&gt;$AR110,$D$74&lt;$AR110),0,Schweine_Werte!$O110))</f>
        <v>0</v>
      </c>
      <c r="BZ110" s="677">
        <f>IF(OR($C$83=$AR110,$D$83=$AR110),Schweine_Werte!$O110*0.5,IF(OR($C$83&gt;$AR110,$D$83&lt;$AR110),0,Schweine_Werte!$O110))</f>
        <v>0</v>
      </c>
      <c r="CA110" s="679">
        <f>IF(OR($C$92=$AR110,$D$92=$AR110),Schweine_Werte!$O110*0.5,IF(OR($C$92&gt;$AR110,$D$92&lt;$AR110),0,Schweine_Werte!$O110))</f>
        <v>0</v>
      </c>
      <c r="CB110" s="679">
        <f>IF(OR($C$101=$AR110,$D$101=$AR110),Schweine_Werte!$O110*0.5,IF(OR($C$101&gt;$AR110,$D$101&lt;$AR110),0,Schweine_Werte!$O110))</f>
        <v>0</v>
      </c>
      <c r="CC110" s="679">
        <f>IF(OR($C$110=$AR110,$D$110=$AR110),Schweine_Werte!$O110*0.5,IF(OR($C$110&gt;$AR110,$D$110&lt;$AR110),0,Schweine_Werte!$O110))</f>
        <v>0</v>
      </c>
    </row>
    <row r="111" spans="1:81" x14ac:dyDescent="0.2">
      <c r="AR111" s="698">
        <v>115</v>
      </c>
      <c r="AS111" s="677">
        <f>IF(OR($C$12=$AR111,$D$12=$AR111),Schweine_Werte!$C111*0.5,IF(OR($C$12&gt;$AR111,$D$12&lt;$AR111),0,Schweine_Werte!$C111))</f>
        <v>0</v>
      </c>
      <c r="AT111" s="667">
        <f>IF(OR($C$24=$AR111,$D$24=$AR111),Schweine_Werte!$C111*0.5,IF(OR($C$24&gt;$AR111,$D$24&lt;$AR111),0,Schweine_Werte!$C111))</f>
        <v>0</v>
      </c>
      <c r="AU111" s="677">
        <f>IF(OR($C$36=$AR111,$D$36=$AR111),Schweine_Werte!$C111*0.5,IF(OR($C$36&gt;$AR111,$D$36&lt;$AR111),0,Schweine_Werte!$C111))</f>
        <v>0</v>
      </c>
      <c r="AV111" s="677">
        <f>IF(OR($C$48=$AR111,$D$48=$AR111),Schweine_Werte!$C111*0.5,IF(OR($C$48&gt;$AR111,$D$48&lt;$AR111),0,Schweine_Werte!$C111))</f>
        <v>0</v>
      </c>
      <c r="AW111" s="677">
        <f>IF(OR($C$60=$AR111,$D$60=$AR111),Schweine_Werte!$C111*0.5,IF(OR($C$60&gt;$AR111,$D$60&lt;$AR111),0,Schweine_Werte!$C111))</f>
        <v>0</v>
      </c>
      <c r="AX111" s="677">
        <f>IF(OR($C$12=$AR111,$D$12=$AR111),Schweine_Werte!$E111*0.5,IF(OR($C$12&gt;$AR111,$D$12&lt;$AR111),0,Schweine_Werte!$E111))</f>
        <v>0</v>
      </c>
      <c r="AY111" s="667">
        <f>IF(OR($C$24=$AR111,$D$24=$AR111),Schweine_Werte!$E111*0.5,IF(OR($C$24&gt;$AR111,$D$24&lt;$AR111),0,Schweine_Werte!$E111))</f>
        <v>0</v>
      </c>
      <c r="AZ111" s="667">
        <f>IF(OR($C$36=$AR111,$D$36=$AR111),Schweine_Werte!$E111*0.5,IF(OR($C$36&gt;$AR111,$D$36&lt;$AR111),0,Schweine_Werte!$E111))</f>
        <v>0</v>
      </c>
      <c r="BA111" s="667">
        <f>IF(OR($C$48=$AR111,$D$48=$AR111),Schweine_Werte!$E111*0.5,IF(OR($C$48&gt;$AR111,$D$48&lt;$AR111),0,Schweine_Werte!$E111))</f>
        <v>0</v>
      </c>
      <c r="BB111" s="667">
        <f>IF(OR($C$60=$AR111,$D$60=$AR111),Schweine_Werte!$E111*0.5,IF(OR($C$60&gt;$AR111,$D$60&lt;$AR111),0,Schweine_Werte!$E111))</f>
        <v>0</v>
      </c>
      <c r="BC111" s="677">
        <f>IF(OR($C$12=$AR111,$D$12=$AR111),Schweine_Werte!$G111*0.5,IF(OR($C$12&gt;$AR111,$D$12&lt;$AR111),0,Schweine_Werte!$G111))</f>
        <v>0</v>
      </c>
      <c r="BD111" s="667">
        <f>IF(OR($C$24=$AR111,$D$24=$AR111),Schweine_Werte!$G111*0.5,IF(OR($C$24&gt;$AR111,$D$24&lt;$AR111),0,Schweine_Werte!$G111))</f>
        <v>0</v>
      </c>
      <c r="BE111" s="667">
        <f>IF(OR($C$36=$AR111,$D$36=$AR111),Schweine_Werte!$G111*0.5,IF(OR($C$36&gt;$AR111,$D$36&lt;$AR111),0,Schweine_Werte!$G111))</f>
        <v>0</v>
      </c>
      <c r="BF111" s="667">
        <f>IF(OR($C$48=$AR111,$D$48=$AR111),Schweine_Werte!$G111*0.5,IF(OR($C$48&gt;$AR111,$D$48&lt;$AR111),0,Schweine_Werte!$G111))</f>
        <v>0</v>
      </c>
      <c r="BG111" s="667">
        <f>IF(OR($C$60=$AR111,$D$60=$AR111),Schweine_Werte!$G111*0.5,IF(OR($C$60&gt;$AR111,$D$60&lt;$AR111),0,Schweine_Werte!$G111))</f>
        <v>0</v>
      </c>
      <c r="BH111" s="677">
        <f>IF(OR($C$12=$AR111,$D$12=$AR111),Schweine_Werte!$I111*0.5,IF(OR($C$12&gt;$AR111,$D$12&lt;$AR111),0,Schweine_Werte!$I111))</f>
        <v>0</v>
      </c>
      <c r="BI111" s="667">
        <f>IF(OR($C$24=$AR111,$D$24=$AR111),Schweine_Werte!$I111*0.5,IF(OR($C$24&gt;$AR111,$D$24&lt;$AR111),0,Schweine_Werte!$I111))</f>
        <v>0</v>
      </c>
      <c r="BJ111" s="667">
        <f>IF(OR($C$36=$AR111,$D$36=$AR111),Schweine_Werte!$I111*0.5,IF(OR($C$36&gt;$AR111,$D$36&lt;$AR111),0,Schweine_Werte!$I111))</f>
        <v>0</v>
      </c>
      <c r="BK111" s="667">
        <f>IF(OR($C$48=$AR111,$D$48=$AR111),Schweine_Werte!$I111*0.5,IF(OR($C$48&gt;$AR111,$D$48&lt;$AR111),0,Schweine_Werte!$I111))</f>
        <v>0</v>
      </c>
      <c r="BL111" s="667">
        <f>IF(OR($C$60=$AR111,$D$60=$AR111),Schweine_Werte!$I111*0.5,IF(OR($C$60&gt;$AR111,$D$60&lt;$AR111),0,Schweine_Werte!$I111))</f>
        <v>0</v>
      </c>
      <c r="BM111" s="677"/>
      <c r="BN111" s="667"/>
      <c r="BO111" s="667"/>
      <c r="BP111" s="667"/>
      <c r="BQ111" s="667"/>
      <c r="BR111" s="677">
        <f>IF(OR($C$74=$AR111,$D$74=$AR111),Schweine_Werte!$M111*0.5,IF(OR($C$74&gt;$AR111,$D$74&lt;$AR111),0,Schweine_Werte!$M111))</f>
        <v>0</v>
      </c>
      <c r="BS111" s="677">
        <f>IF(OR($C$83=$AR111,$D$83=$AR111),Schweine_Werte!$M111*0.5,IF(OR($C$83&gt;$AR111,$D$83&lt;$AR111),0,Schweine_Werte!$M111))</f>
        <v>0</v>
      </c>
      <c r="BT111" s="679">
        <f>IF(OR($C$92=$AR111,$D$92=$AR111),Schweine_Werte!$M111*0.5,IF(OR($C$92&gt;$AR111,$D$92&lt;$AR111),0,Schweine_Werte!$M111))</f>
        <v>0</v>
      </c>
      <c r="BU111" s="679">
        <f>IF(OR($C$101=$AR111,$D$101=$AR111),Schweine_Werte!$M111*0.5,IF(OR($C$101&gt;$AR111,$D$101&lt;$AR111),0,Schweine_Werte!$M111))</f>
        <v>0</v>
      </c>
      <c r="BV111" s="679">
        <f>IF(OR($C$110=$AR111,$D$110=$AR111),Schweine_Werte!$M111*0.5,IF(OR($C$110&gt;$AR111,$D$110&lt;$AR111),0,Schweine_Werte!$M111))</f>
        <v>0</v>
      </c>
      <c r="BW111" s="679">
        <f>IF(OR(8=$AR111,$E$127=$AR111),Schweine_Werte!$M111*0.5,IF(OR(8&gt;$AR111,$E$127&lt;$AR111),0,Schweine_Werte!$M111))</f>
        <v>1.4477278921508818</v>
      </c>
      <c r="BX111" s="679">
        <f>IF(OR(8=$AR111,$E$145=$AR111),Schweine_Werte!$M111*0.5,IF(OR(8&gt;$AR111,$E$145&lt;$AR111),0,Schweine_Werte!$M111))</f>
        <v>1.4477278921508818</v>
      </c>
      <c r="BY111" s="677">
        <f>IF(OR($C$74=$AR111,$D$74=$AR111),Schweine_Werte!$O111*0.5,IF(OR($C$74&gt;$AR111,$D$74&lt;$AR111),0,Schweine_Werte!$O111))</f>
        <v>0</v>
      </c>
      <c r="BZ111" s="677">
        <f>IF(OR($C$83=$AR111,$D$83=$AR111),Schweine_Werte!$O111*0.5,IF(OR($C$83&gt;$AR111,$D$83&lt;$AR111),0,Schweine_Werte!$O111))</f>
        <v>0</v>
      </c>
      <c r="CA111" s="679">
        <f>IF(OR($C$92=$AR111,$D$92=$AR111),Schweine_Werte!$O111*0.5,IF(OR($C$92&gt;$AR111,$D$92&lt;$AR111),0,Schweine_Werte!$O111))</f>
        <v>0</v>
      </c>
      <c r="CB111" s="679">
        <f>IF(OR($C$101=$AR111,$D$101=$AR111),Schweine_Werte!$O111*0.5,IF(OR($C$101&gt;$AR111,$D$101&lt;$AR111),0,Schweine_Werte!$O111))</f>
        <v>0</v>
      </c>
      <c r="CC111" s="679">
        <f>IF(OR($C$110=$AR111,$D$110=$AR111),Schweine_Werte!$O111*0.5,IF(OR($C$110&gt;$AR111,$D$110&lt;$AR111),0,Schweine_Werte!$O111))</f>
        <v>0</v>
      </c>
    </row>
    <row r="112" spans="1:81" x14ac:dyDescent="0.2">
      <c r="AR112" s="698">
        <v>116</v>
      </c>
      <c r="AS112" s="677">
        <f>IF(OR($C$12=$AR112,$D$12=$AR112),Schweine_Werte!$C112*0.5,IF(OR($C$12&gt;$AR112,$D$12&lt;$AR112),0,Schweine_Werte!$C112))</f>
        <v>0</v>
      </c>
      <c r="AT112" s="667">
        <f>IF(OR($C$24=$AR112,$D$24=$AR112),Schweine_Werte!$C112*0.5,IF(OR($C$24&gt;$AR112,$D$24&lt;$AR112),0,Schweine_Werte!$C112))</f>
        <v>0</v>
      </c>
      <c r="AU112" s="677">
        <f>IF(OR($C$36=$AR112,$D$36=$AR112),Schweine_Werte!$C112*0.5,IF(OR($C$36&gt;$AR112,$D$36&lt;$AR112),0,Schweine_Werte!$C112))</f>
        <v>0</v>
      </c>
      <c r="AV112" s="677">
        <f>IF(OR($C$48=$AR112,$D$48=$AR112),Schweine_Werte!$C112*0.5,IF(OR($C$48&gt;$AR112,$D$48&lt;$AR112),0,Schweine_Werte!$C112))</f>
        <v>0</v>
      </c>
      <c r="AW112" s="677">
        <f>IF(OR($C$60=$AR112,$D$60=$AR112),Schweine_Werte!$C112*0.5,IF(OR($C$60&gt;$AR112,$D$60&lt;$AR112),0,Schweine_Werte!$C112))</f>
        <v>0</v>
      </c>
      <c r="AX112" s="677">
        <f>IF(OR($C$12=$AR112,$D$12=$AR112),Schweine_Werte!$E112*0.5,IF(OR($C$12&gt;$AR112,$D$12&lt;$AR112),0,Schweine_Werte!$E112))</f>
        <v>0</v>
      </c>
      <c r="AY112" s="667">
        <f>IF(OR($C$24=$AR112,$D$24=$AR112),Schweine_Werte!$E112*0.5,IF(OR($C$24&gt;$AR112,$D$24&lt;$AR112),0,Schweine_Werte!$E112))</f>
        <v>0</v>
      </c>
      <c r="AZ112" s="667">
        <f>IF(OR($C$36=$AR112,$D$36=$AR112),Schweine_Werte!$E112*0.5,IF(OR($C$36&gt;$AR112,$D$36&lt;$AR112),0,Schweine_Werte!$E112))</f>
        <v>0</v>
      </c>
      <c r="BA112" s="667">
        <f>IF(OR($C$48=$AR112,$D$48=$AR112),Schweine_Werte!$E112*0.5,IF(OR($C$48&gt;$AR112,$D$48&lt;$AR112),0,Schweine_Werte!$E112))</f>
        <v>0</v>
      </c>
      <c r="BB112" s="667">
        <f>IF(OR($C$60=$AR112,$D$60=$AR112),Schweine_Werte!$E112*0.5,IF(OR($C$60&gt;$AR112,$D$60&lt;$AR112),0,Schweine_Werte!$E112))</f>
        <v>0</v>
      </c>
      <c r="BC112" s="677">
        <f>IF(OR($C$12=$AR112,$D$12=$AR112),Schweine_Werte!$G112*0.5,IF(OR($C$12&gt;$AR112,$D$12&lt;$AR112),0,Schweine_Werte!$G112))</f>
        <v>0</v>
      </c>
      <c r="BD112" s="667">
        <f>IF(OR($C$24=$AR112,$D$24=$AR112),Schweine_Werte!$G112*0.5,IF(OR($C$24&gt;$AR112,$D$24&lt;$AR112),0,Schweine_Werte!$G112))</f>
        <v>0</v>
      </c>
      <c r="BE112" s="667">
        <f>IF(OR($C$36=$AR112,$D$36=$AR112),Schweine_Werte!$G112*0.5,IF(OR($C$36&gt;$AR112,$D$36&lt;$AR112),0,Schweine_Werte!$G112))</f>
        <v>0</v>
      </c>
      <c r="BF112" s="667">
        <f>IF(OR($C$48=$AR112,$D$48=$AR112),Schweine_Werte!$G112*0.5,IF(OR($C$48&gt;$AR112,$D$48&lt;$AR112),0,Schweine_Werte!$G112))</f>
        <v>0</v>
      </c>
      <c r="BG112" s="667">
        <f>IF(OR($C$60=$AR112,$D$60=$AR112),Schweine_Werte!$G112*0.5,IF(OR($C$60&gt;$AR112,$D$60&lt;$AR112),0,Schweine_Werte!$G112))</f>
        <v>0</v>
      </c>
      <c r="BH112" s="677">
        <f>IF(OR($C$12=$AR112,$D$12=$AR112),Schweine_Werte!$I112*0.5,IF(OR($C$12&gt;$AR112,$D$12&lt;$AR112),0,Schweine_Werte!$I112))</f>
        <v>0</v>
      </c>
      <c r="BI112" s="667">
        <f>IF(OR($C$24=$AR112,$D$24=$AR112),Schweine_Werte!$I112*0.5,IF(OR($C$24&gt;$AR112,$D$24&lt;$AR112),0,Schweine_Werte!$I112))</f>
        <v>0</v>
      </c>
      <c r="BJ112" s="667">
        <f>IF(OR($C$36=$AR112,$D$36=$AR112),Schweine_Werte!$I112*0.5,IF(OR($C$36&gt;$AR112,$D$36&lt;$AR112),0,Schweine_Werte!$I112))</f>
        <v>0</v>
      </c>
      <c r="BK112" s="667">
        <f>IF(OR($C$48=$AR112,$D$48=$AR112),Schweine_Werte!$I112*0.5,IF(OR($C$48&gt;$AR112,$D$48&lt;$AR112),0,Schweine_Werte!$I112))</f>
        <v>0</v>
      </c>
      <c r="BL112" s="667">
        <f>IF(OR($C$60=$AR112,$D$60=$AR112),Schweine_Werte!$I112*0.5,IF(OR($C$60&gt;$AR112,$D$60&lt;$AR112),0,Schweine_Werte!$I112))</f>
        <v>0</v>
      </c>
      <c r="BM112" s="677"/>
      <c r="BN112" s="667"/>
      <c r="BO112" s="667"/>
      <c r="BP112" s="667"/>
      <c r="BQ112" s="667"/>
      <c r="BR112" s="677">
        <f>IF(OR($C$74=$AR112,$D$74=$AR112),Schweine_Werte!$M112*0.5,IF(OR($C$74&gt;$AR112,$D$74&lt;$AR112),0,Schweine_Werte!$M112))</f>
        <v>0</v>
      </c>
      <c r="BS112" s="677">
        <f>IF(OR($C$83=$AR112,$D$83=$AR112),Schweine_Werte!$M112*0.5,IF(OR($C$83&gt;$AR112,$D$83&lt;$AR112),0,Schweine_Werte!$M112))</f>
        <v>0</v>
      </c>
      <c r="BT112" s="679">
        <f>IF(OR($C$92=$AR112,$D$92=$AR112),Schweine_Werte!$M112*0.5,IF(OR($C$92&gt;$AR112,$D$92&lt;$AR112),0,Schweine_Werte!$M112))</f>
        <v>0</v>
      </c>
      <c r="BU112" s="679">
        <f>IF(OR($C$101=$AR112,$D$101=$AR112),Schweine_Werte!$M112*0.5,IF(OR($C$101&gt;$AR112,$D$101&lt;$AR112),0,Schweine_Werte!$M112))</f>
        <v>0</v>
      </c>
      <c r="BV112" s="679">
        <f>IF(OR($C$110=$AR112,$D$110=$AR112),Schweine_Werte!$M112*0.5,IF(OR($C$110&gt;$AR112,$D$110&lt;$AR112),0,Schweine_Werte!$M112))</f>
        <v>0</v>
      </c>
      <c r="BW112" s="679">
        <f>IF(OR(8=$AR112,$E$127=$AR112),Schweine_Werte!$M112*0.5,IF(OR(8&gt;$AR112,$E$127&lt;$AR112),0,Schweine_Werte!$M112))</f>
        <v>1.4477278921508818</v>
      </c>
      <c r="BX112" s="679">
        <f>IF(OR(8=$AR112,$E$145=$AR112),Schweine_Werte!$M112*0.5,IF(OR(8&gt;$AR112,$E$145&lt;$AR112),0,Schweine_Werte!$M112))</f>
        <v>1.4477278921508818</v>
      </c>
      <c r="BY112" s="677">
        <f>IF(OR($C$74=$AR112,$D$74=$AR112),Schweine_Werte!$O112*0.5,IF(OR($C$74&gt;$AR112,$D$74&lt;$AR112),0,Schweine_Werte!$O112))</f>
        <v>0</v>
      </c>
      <c r="BZ112" s="677">
        <f>IF(OR($C$83=$AR112,$D$83=$AR112),Schweine_Werte!$O112*0.5,IF(OR($C$83&gt;$AR112,$D$83&lt;$AR112),0,Schweine_Werte!$O112))</f>
        <v>0</v>
      </c>
      <c r="CA112" s="679">
        <f>IF(OR($C$92=$AR112,$D$92=$AR112),Schweine_Werte!$O112*0.5,IF(OR($C$92&gt;$AR112,$D$92&lt;$AR112),0,Schweine_Werte!$O112))</f>
        <v>0</v>
      </c>
      <c r="CB112" s="679">
        <f>IF(OR($C$101=$AR112,$D$101=$AR112),Schweine_Werte!$O112*0.5,IF(OR($C$101&gt;$AR112,$D$101&lt;$AR112),0,Schweine_Werte!$O112))</f>
        <v>0</v>
      </c>
      <c r="CC112" s="679">
        <f>IF(OR($C$110=$AR112,$D$110=$AR112),Schweine_Werte!$O112*0.5,IF(OR($C$110&gt;$AR112,$D$110&lt;$AR112),0,Schweine_Werte!$O112))</f>
        <v>0</v>
      </c>
    </row>
    <row r="113" spans="1:81" x14ac:dyDescent="0.2">
      <c r="AR113" s="698">
        <v>117</v>
      </c>
      <c r="AS113" s="677">
        <f>IF(OR($C$12=$AR113,$D$12=$AR113),Schweine_Werte!$C113*0.5,IF(OR($C$12&gt;$AR113,$D$12&lt;$AR113),0,Schweine_Werte!$C113))</f>
        <v>0</v>
      </c>
      <c r="AT113" s="667">
        <f>IF(OR($C$24=$AR113,$D$24=$AR113),Schweine_Werte!$C113*0.5,IF(OR($C$24&gt;$AR113,$D$24&lt;$AR113),0,Schweine_Werte!$C113))</f>
        <v>0</v>
      </c>
      <c r="AU113" s="677">
        <f>IF(OR($C$36=$AR113,$D$36=$AR113),Schweine_Werte!$C113*0.5,IF(OR($C$36&gt;$AR113,$D$36&lt;$AR113),0,Schweine_Werte!$C113))</f>
        <v>0</v>
      </c>
      <c r="AV113" s="677">
        <f>IF(OR($C$48=$AR113,$D$48=$AR113),Schweine_Werte!$C113*0.5,IF(OR($C$48&gt;$AR113,$D$48&lt;$AR113),0,Schweine_Werte!$C113))</f>
        <v>0</v>
      </c>
      <c r="AW113" s="677">
        <f>IF(OR($C$60=$AR113,$D$60=$AR113),Schweine_Werte!$C113*0.5,IF(OR($C$60&gt;$AR113,$D$60&lt;$AR113),0,Schweine_Werte!$C113))</f>
        <v>0</v>
      </c>
      <c r="AX113" s="677">
        <f>IF(OR($C$12=$AR113,$D$12=$AR113),Schweine_Werte!$E113*0.5,IF(OR($C$12&gt;$AR113,$D$12&lt;$AR113),0,Schweine_Werte!$E113))</f>
        <v>0</v>
      </c>
      <c r="AY113" s="667">
        <f>IF(OR($C$24=$AR113,$D$24=$AR113),Schweine_Werte!$E113*0.5,IF(OR($C$24&gt;$AR113,$D$24&lt;$AR113),0,Schweine_Werte!$E113))</f>
        <v>0</v>
      </c>
      <c r="AZ113" s="667">
        <f>IF(OR($C$36=$AR113,$D$36=$AR113),Schweine_Werte!$E113*0.5,IF(OR($C$36&gt;$AR113,$D$36&lt;$AR113),0,Schweine_Werte!$E113))</f>
        <v>0</v>
      </c>
      <c r="BA113" s="667">
        <f>IF(OR($C$48=$AR113,$D$48=$AR113),Schweine_Werte!$E113*0.5,IF(OR($C$48&gt;$AR113,$D$48&lt;$AR113),0,Schweine_Werte!$E113))</f>
        <v>0</v>
      </c>
      <c r="BB113" s="667">
        <f>IF(OR($C$60=$AR113,$D$60=$AR113),Schweine_Werte!$E113*0.5,IF(OR($C$60&gt;$AR113,$D$60&lt;$AR113),0,Schweine_Werte!$E113))</f>
        <v>0</v>
      </c>
      <c r="BC113" s="677">
        <f>IF(OR($C$12=$AR113,$D$12=$AR113),Schweine_Werte!$G113*0.5,IF(OR($C$12&gt;$AR113,$D$12&lt;$AR113),0,Schweine_Werte!$G113))</f>
        <v>0</v>
      </c>
      <c r="BD113" s="667">
        <f>IF(OR($C$24=$AR113,$D$24=$AR113),Schweine_Werte!$G113*0.5,IF(OR($C$24&gt;$AR113,$D$24&lt;$AR113),0,Schweine_Werte!$G113))</f>
        <v>0</v>
      </c>
      <c r="BE113" s="667">
        <f>IF(OR($C$36=$AR113,$D$36=$AR113),Schweine_Werte!$G113*0.5,IF(OR($C$36&gt;$AR113,$D$36&lt;$AR113),0,Schweine_Werte!$G113))</f>
        <v>0</v>
      </c>
      <c r="BF113" s="667">
        <f>IF(OR($C$48=$AR113,$D$48=$AR113),Schweine_Werte!$G113*0.5,IF(OR($C$48&gt;$AR113,$D$48&lt;$AR113),0,Schweine_Werte!$G113))</f>
        <v>0</v>
      </c>
      <c r="BG113" s="667">
        <f>IF(OR($C$60=$AR113,$D$60=$AR113),Schweine_Werte!$G113*0.5,IF(OR($C$60&gt;$AR113,$D$60&lt;$AR113),0,Schweine_Werte!$G113))</f>
        <v>0</v>
      </c>
      <c r="BH113" s="677">
        <f>IF(OR($C$12=$AR113,$D$12=$AR113),Schweine_Werte!$I113*0.5,IF(OR($C$12&gt;$AR113,$D$12&lt;$AR113),0,Schweine_Werte!$I113))</f>
        <v>0</v>
      </c>
      <c r="BI113" s="667">
        <f>IF(OR($C$24=$AR113,$D$24=$AR113),Schweine_Werte!$I113*0.5,IF(OR($C$24&gt;$AR113,$D$24&lt;$AR113),0,Schweine_Werte!$I113))</f>
        <v>0</v>
      </c>
      <c r="BJ113" s="667">
        <f>IF(OR($C$36=$AR113,$D$36=$AR113),Schweine_Werte!$I113*0.5,IF(OR($C$36&gt;$AR113,$D$36&lt;$AR113),0,Schweine_Werte!$I113))</f>
        <v>0</v>
      </c>
      <c r="BK113" s="667">
        <f>IF(OR($C$48=$AR113,$D$48=$AR113),Schweine_Werte!$I113*0.5,IF(OR($C$48&gt;$AR113,$D$48&lt;$AR113),0,Schweine_Werte!$I113))</f>
        <v>0</v>
      </c>
      <c r="BL113" s="667">
        <f>IF(OR($C$60=$AR113,$D$60=$AR113),Schweine_Werte!$I113*0.5,IF(OR($C$60&gt;$AR113,$D$60&lt;$AR113),0,Schweine_Werte!$I113))</f>
        <v>0</v>
      </c>
      <c r="BM113" s="677"/>
      <c r="BN113" s="667"/>
      <c r="BO113" s="667"/>
      <c r="BP113" s="667"/>
      <c r="BQ113" s="667"/>
      <c r="BR113" s="677">
        <f>IF(OR($C$74=$AR113,$D$74=$AR113),Schweine_Werte!$M113*0.5,IF(OR($C$74&gt;$AR113,$D$74&lt;$AR113),0,Schweine_Werte!$M113))</f>
        <v>0</v>
      </c>
      <c r="BS113" s="677">
        <f>IF(OR($C$83=$AR113,$D$83=$AR113),Schweine_Werte!$M113*0.5,IF(OR($C$83&gt;$AR113,$D$83&lt;$AR113),0,Schweine_Werte!$M113))</f>
        <v>0</v>
      </c>
      <c r="BT113" s="679">
        <f>IF(OR($C$92=$AR113,$D$92=$AR113),Schweine_Werte!$M113*0.5,IF(OR($C$92&gt;$AR113,$D$92&lt;$AR113),0,Schweine_Werte!$M113))</f>
        <v>0</v>
      </c>
      <c r="BU113" s="679">
        <f>IF(OR($C$101=$AR113,$D$101=$AR113),Schweine_Werte!$M113*0.5,IF(OR($C$101&gt;$AR113,$D$101&lt;$AR113),0,Schweine_Werte!$M113))</f>
        <v>0</v>
      </c>
      <c r="BV113" s="679">
        <f>IF(OR($C$110=$AR113,$D$110=$AR113),Schweine_Werte!$M113*0.5,IF(OR($C$110&gt;$AR113,$D$110&lt;$AR113),0,Schweine_Werte!$M113))</f>
        <v>0</v>
      </c>
      <c r="BW113" s="679">
        <f>IF(OR(8=$AR113,$E$127=$AR113),Schweine_Werte!$M113*0.5,IF(OR(8&gt;$AR113,$E$127&lt;$AR113),0,Schweine_Werte!$M113))</f>
        <v>1.4477278921508818</v>
      </c>
      <c r="BX113" s="679">
        <f>IF(OR(8=$AR113,$E$145=$AR113),Schweine_Werte!$M113*0.5,IF(OR(8&gt;$AR113,$E$145&lt;$AR113),0,Schweine_Werte!$M113))</f>
        <v>1.4477278921508818</v>
      </c>
      <c r="BY113" s="677">
        <f>IF(OR($C$74=$AR113,$D$74=$AR113),Schweine_Werte!$O113*0.5,IF(OR($C$74&gt;$AR113,$D$74&lt;$AR113),0,Schweine_Werte!$O113))</f>
        <v>0</v>
      </c>
      <c r="BZ113" s="677">
        <f>IF(OR($C$83=$AR113,$D$83=$AR113),Schweine_Werte!$O113*0.5,IF(OR($C$83&gt;$AR113,$D$83&lt;$AR113),0,Schweine_Werte!$O113))</f>
        <v>0</v>
      </c>
      <c r="CA113" s="679">
        <f>IF(OR($C$92=$AR113,$D$92=$AR113),Schweine_Werte!$O113*0.5,IF(OR($C$92&gt;$AR113,$D$92&lt;$AR113),0,Schweine_Werte!$O113))</f>
        <v>0</v>
      </c>
      <c r="CB113" s="679">
        <f>IF(OR($C$101=$AR113,$D$101=$AR113),Schweine_Werte!$O113*0.5,IF(OR($C$101&gt;$AR113,$D$101&lt;$AR113),0,Schweine_Werte!$O113))</f>
        <v>0</v>
      </c>
      <c r="CC113" s="679">
        <f>IF(OR($C$110=$AR113,$D$110=$AR113),Schweine_Werte!$O113*0.5,IF(OR($C$110&gt;$AR113,$D$110&lt;$AR113),0,Schweine_Werte!$O113))</f>
        <v>0</v>
      </c>
    </row>
    <row r="114" spans="1:81" x14ac:dyDescent="0.2">
      <c r="AR114" s="698">
        <v>118</v>
      </c>
      <c r="AS114" s="677">
        <f>IF(OR($C$12=$AR114,$D$12=$AR114),Schweine_Werte!$C114*0.5,IF(OR($C$12&gt;$AR114,$D$12&lt;$AR114),0,Schweine_Werte!$C114))</f>
        <v>0</v>
      </c>
      <c r="AT114" s="667">
        <f>IF(OR($C$24=$AR114,$D$24=$AR114),Schweine_Werte!$C114*0.5,IF(OR($C$24&gt;$AR114,$D$24&lt;$AR114),0,Schweine_Werte!$C114))</f>
        <v>0</v>
      </c>
      <c r="AU114" s="677">
        <f>IF(OR($C$36=$AR114,$D$36=$AR114),Schweine_Werte!$C114*0.5,IF(OR($C$36&gt;$AR114,$D$36&lt;$AR114),0,Schweine_Werte!$C114))</f>
        <v>0</v>
      </c>
      <c r="AV114" s="677">
        <f>IF(OR($C$48=$AR114,$D$48=$AR114),Schweine_Werte!$C114*0.5,IF(OR($C$48&gt;$AR114,$D$48&lt;$AR114),0,Schweine_Werte!$C114))</f>
        <v>0</v>
      </c>
      <c r="AW114" s="677">
        <f>IF(OR($C$60=$AR114,$D$60=$AR114),Schweine_Werte!$C114*0.5,IF(OR($C$60&gt;$AR114,$D$60&lt;$AR114),0,Schweine_Werte!$C114))</f>
        <v>0</v>
      </c>
      <c r="AX114" s="677">
        <f>IF(OR($C$12=$AR114,$D$12=$AR114),Schweine_Werte!$E114*0.5,IF(OR($C$12&gt;$AR114,$D$12&lt;$AR114),0,Schweine_Werte!$E114))</f>
        <v>0</v>
      </c>
      <c r="AY114" s="667">
        <f>IF(OR($C$24=$AR114,$D$24=$AR114),Schweine_Werte!$E114*0.5,IF(OR($C$24&gt;$AR114,$D$24&lt;$AR114),0,Schweine_Werte!$E114))</f>
        <v>0</v>
      </c>
      <c r="AZ114" s="667">
        <f>IF(OR($C$36=$AR114,$D$36=$AR114),Schweine_Werte!$E114*0.5,IF(OR($C$36&gt;$AR114,$D$36&lt;$AR114),0,Schweine_Werte!$E114))</f>
        <v>0</v>
      </c>
      <c r="BA114" s="667">
        <f>IF(OR($C$48=$AR114,$D$48=$AR114),Schweine_Werte!$E114*0.5,IF(OR($C$48&gt;$AR114,$D$48&lt;$AR114),0,Schweine_Werte!$E114))</f>
        <v>0</v>
      </c>
      <c r="BB114" s="667">
        <f>IF(OR($C$60=$AR114,$D$60=$AR114),Schweine_Werte!$E114*0.5,IF(OR($C$60&gt;$AR114,$D$60&lt;$AR114),0,Schweine_Werte!$E114))</f>
        <v>0</v>
      </c>
      <c r="BC114" s="677">
        <f>IF(OR($C$12=$AR114,$D$12=$AR114),Schweine_Werte!$G114*0.5,IF(OR($C$12&gt;$AR114,$D$12&lt;$AR114),0,Schweine_Werte!$G114))</f>
        <v>0</v>
      </c>
      <c r="BD114" s="667">
        <f>IF(OR($C$24=$AR114,$D$24=$AR114),Schweine_Werte!$G114*0.5,IF(OR($C$24&gt;$AR114,$D$24&lt;$AR114),0,Schweine_Werte!$G114))</f>
        <v>0</v>
      </c>
      <c r="BE114" s="667">
        <f>IF(OR($C$36=$AR114,$D$36=$AR114),Schweine_Werte!$G114*0.5,IF(OR($C$36&gt;$AR114,$D$36&lt;$AR114),0,Schweine_Werte!$G114))</f>
        <v>0</v>
      </c>
      <c r="BF114" s="667">
        <f>IF(OR($C$48=$AR114,$D$48=$AR114),Schweine_Werte!$G114*0.5,IF(OR($C$48&gt;$AR114,$D$48&lt;$AR114),0,Schweine_Werte!$G114))</f>
        <v>0</v>
      </c>
      <c r="BG114" s="667">
        <f>IF(OR($C$60=$AR114,$D$60=$AR114),Schweine_Werte!$G114*0.5,IF(OR($C$60&gt;$AR114,$D$60&lt;$AR114),0,Schweine_Werte!$G114))</f>
        <v>0</v>
      </c>
      <c r="BH114" s="677">
        <f>IF(OR($C$12=$AR114,$D$12=$AR114),Schweine_Werte!$I114*0.5,IF(OR($C$12&gt;$AR114,$D$12&lt;$AR114),0,Schweine_Werte!$I114))</f>
        <v>0</v>
      </c>
      <c r="BI114" s="667">
        <f>IF(OR($C$24=$AR114,$D$24=$AR114),Schweine_Werte!$I114*0.5,IF(OR($C$24&gt;$AR114,$D$24&lt;$AR114),0,Schweine_Werte!$I114))</f>
        <v>0</v>
      </c>
      <c r="BJ114" s="667">
        <f>IF(OR($C$36=$AR114,$D$36=$AR114),Schweine_Werte!$I114*0.5,IF(OR($C$36&gt;$AR114,$D$36&lt;$AR114),0,Schweine_Werte!$I114))</f>
        <v>0</v>
      </c>
      <c r="BK114" s="667">
        <f>IF(OR($C$48=$AR114,$D$48=$AR114),Schweine_Werte!$I114*0.5,IF(OR($C$48&gt;$AR114,$D$48&lt;$AR114),0,Schweine_Werte!$I114))</f>
        <v>0</v>
      </c>
      <c r="BL114" s="667">
        <f>IF(OR($C$60=$AR114,$D$60=$AR114),Schweine_Werte!$I114*0.5,IF(OR($C$60&gt;$AR114,$D$60&lt;$AR114),0,Schweine_Werte!$I114))</f>
        <v>0</v>
      </c>
      <c r="BM114" s="677"/>
      <c r="BN114" s="667"/>
      <c r="BO114" s="667"/>
      <c r="BP114" s="667"/>
      <c r="BQ114" s="667"/>
      <c r="BR114" s="677">
        <f>IF(OR($C$74=$AR114,$D$74=$AR114),Schweine_Werte!$M114*0.5,IF(OR($C$74&gt;$AR114,$D$74&lt;$AR114),0,Schweine_Werte!$M114))</f>
        <v>0</v>
      </c>
      <c r="BS114" s="677">
        <f>IF(OR($C$83=$AR114,$D$83=$AR114),Schweine_Werte!$M114*0.5,IF(OR($C$83&gt;$AR114,$D$83&lt;$AR114),0,Schweine_Werte!$M114))</f>
        <v>0</v>
      </c>
      <c r="BT114" s="679">
        <f>IF(OR($C$92=$AR114,$D$92=$AR114),Schweine_Werte!$M114*0.5,IF(OR($C$92&gt;$AR114,$D$92&lt;$AR114),0,Schweine_Werte!$M114))</f>
        <v>0</v>
      </c>
      <c r="BU114" s="679">
        <f>IF(OR($C$101=$AR114,$D$101=$AR114),Schweine_Werte!$M114*0.5,IF(OR($C$101&gt;$AR114,$D$101&lt;$AR114),0,Schweine_Werte!$M114))</f>
        <v>0</v>
      </c>
      <c r="BV114" s="679">
        <f>IF(OR($C$110=$AR114,$D$110=$AR114),Schweine_Werte!$M114*0.5,IF(OR($C$110&gt;$AR114,$D$110&lt;$AR114),0,Schweine_Werte!$M114))</f>
        <v>0</v>
      </c>
      <c r="BW114" s="679">
        <f>IF(OR(8=$AR114,$E$127=$AR114),Schweine_Werte!$M114*0.5,IF(OR(8&gt;$AR114,$E$127&lt;$AR114),0,Schweine_Werte!$M114))</f>
        <v>1.4477278921508818</v>
      </c>
      <c r="BX114" s="679">
        <f>IF(OR(8=$AR114,$E$145=$AR114),Schweine_Werte!$M114*0.5,IF(OR(8&gt;$AR114,$E$145&lt;$AR114),0,Schweine_Werte!$M114))</f>
        <v>1.4477278921508818</v>
      </c>
      <c r="BY114" s="677">
        <f>IF(OR($C$74=$AR114,$D$74=$AR114),Schweine_Werte!$O114*0.5,IF(OR($C$74&gt;$AR114,$D$74&lt;$AR114),0,Schweine_Werte!$O114))</f>
        <v>0</v>
      </c>
      <c r="BZ114" s="677">
        <f>IF(OR($C$83=$AR114,$D$83=$AR114),Schweine_Werte!$O114*0.5,IF(OR($C$83&gt;$AR114,$D$83&lt;$AR114),0,Schweine_Werte!$O114))</f>
        <v>0</v>
      </c>
      <c r="CA114" s="679">
        <f>IF(OR($C$92=$AR114,$D$92=$AR114),Schweine_Werte!$O114*0.5,IF(OR($C$92&gt;$AR114,$D$92&lt;$AR114),0,Schweine_Werte!$O114))</f>
        <v>0</v>
      </c>
      <c r="CB114" s="679">
        <f>IF(OR($C$101=$AR114,$D$101=$AR114),Schweine_Werte!$O114*0.5,IF(OR($C$101&gt;$AR114,$D$101&lt;$AR114),0,Schweine_Werte!$O114))</f>
        <v>0</v>
      </c>
      <c r="CC114" s="679">
        <f>IF(OR($C$110=$AR114,$D$110=$AR114),Schweine_Werte!$O114*0.5,IF(OR($C$110&gt;$AR114,$D$110&lt;$AR114),0,Schweine_Werte!$O114))</f>
        <v>0</v>
      </c>
    </row>
    <row r="115" spans="1:81" x14ac:dyDescent="0.2">
      <c r="AR115" s="698">
        <v>119</v>
      </c>
      <c r="AS115" s="677">
        <f>IF(OR($C$12=$AR115,$D$12=$AR115),Schweine_Werte!$C115*0.5,IF(OR($C$12&gt;$AR115,$D$12&lt;$AR115),0,Schweine_Werte!$C115))</f>
        <v>0</v>
      </c>
      <c r="AT115" s="667">
        <f>IF(OR($C$24=$AR115,$D$24=$AR115),Schweine_Werte!$C115*0.5,IF(OR($C$24&gt;$AR115,$D$24&lt;$AR115),0,Schweine_Werte!$C115))</f>
        <v>0</v>
      </c>
      <c r="AU115" s="677">
        <f>IF(OR($C$36=$AR115,$D$36=$AR115),Schweine_Werte!$C115*0.5,IF(OR($C$36&gt;$AR115,$D$36&lt;$AR115),0,Schweine_Werte!$C115))</f>
        <v>0</v>
      </c>
      <c r="AV115" s="677">
        <f>IF(OR($C$48=$AR115,$D$48=$AR115),Schweine_Werte!$C115*0.5,IF(OR($C$48&gt;$AR115,$D$48&lt;$AR115),0,Schweine_Werte!$C115))</f>
        <v>0</v>
      </c>
      <c r="AW115" s="677">
        <f>IF(OR($C$60=$AR115,$D$60=$AR115),Schweine_Werte!$C115*0.5,IF(OR($C$60&gt;$AR115,$D$60&lt;$AR115),0,Schweine_Werte!$C115))</f>
        <v>0</v>
      </c>
      <c r="AX115" s="677">
        <f>IF(OR($C$12=$AR115,$D$12=$AR115),Schweine_Werte!$E115*0.5,IF(OR($C$12&gt;$AR115,$D$12&lt;$AR115),0,Schweine_Werte!$E115))</f>
        <v>0</v>
      </c>
      <c r="AY115" s="667">
        <f>IF(OR($C$24=$AR115,$D$24=$AR115),Schweine_Werte!$E115*0.5,IF(OR($C$24&gt;$AR115,$D$24&lt;$AR115),0,Schweine_Werte!$E115))</f>
        <v>0</v>
      </c>
      <c r="AZ115" s="667">
        <f>IF(OR($C$36=$AR115,$D$36=$AR115),Schweine_Werte!$E115*0.5,IF(OR($C$36&gt;$AR115,$D$36&lt;$AR115),0,Schweine_Werte!$E115))</f>
        <v>0</v>
      </c>
      <c r="BA115" s="667">
        <f>IF(OR($C$48=$AR115,$D$48=$AR115),Schweine_Werte!$E115*0.5,IF(OR($C$48&gt;$AR115,$D$48&lt;$AR115),0,Schweine_Werte!$E115))</f>
        <v>0</v>
      </c>
      <c r="BB115" s="667">
        <f>IF(OR($C$60=$AR115,$D$60=$AR115),Schweine_Werte!$E115*0.5,IF(OR($C$60&gt;$AR115,$D$60&lt;$AR115),0,Schweine_Werte!$E115))</f>
        <v>0</v>
      </c>
      <c r="BC115" s="677">
        <f>IF(OR($C$12=$AR115,$D$12=$AR115),Schweine_Werte!$G115*0.5,IF(OR($C$12&gt;$AR115,$D$12&lt;$AR115),0,Schweine_Werte!$G115))</f>
        <v>0</v>
      </c>
      <c r="BD115" s="667">
        <f>IF(OR($C$24=$AR115,$D$24=$AR115),Schweine_Werte!$G115*0.5,IF(OR($C$24&gt;$AR115,$D$24&lt;$AR115),0,Schweine_Werte!$G115))</f>
        <v>0</v>
      </c>
      <c r="BE115" s="667">
        <f>IF(OR($C$36=$AR115,$D$36=$AR115),Schweine_Werte!$G115*0.5,IF(OR($C$36&gt;$AR115,$D$36&lt;$AR115),0,Schweine_Werte!$G115))</f>
        <v>0</v>
      </c>
      <c r="BF115" s="667">
        <f>IF(OR($C$48=$AR115,$D$48=$AR115),Schweine_Werte!$G115*0.5,IF(OR($C$48&gt;$AR115,$D$48&lt;$AR115),0,Schweine_Werte!$G115))</f>
        <v>0</v>
      </c>
      <c r="BG115" s="667">
        <f>IF(OR($C$60=$AR115,$D$60=$AR115),Schweine_Werte!$G115*0.5,IF(OR($C$60&gt;$AR115,$D$60&lt;$AR115),0,Schweine_Werte!$G115))</f>
        <v>0</v>
      </c>
      <c r="BH115" s="677">
        <f>IF(OR($C$12=$AR115,$D$12=$AR115),Schweine_Werte!$I115*0.5,IF(OR($C$12&gt;$AR115,$D$12&lt;$AR115),0,Schweine_Werte!$I115))</f>
        <v>0</v>
      </c>
      <c r="BI115" s="667">
        <f>IF(OR($C$24=$AR115,$D$24=$AR115),Schweine_Werte!$I115*0.5,IF(OR($C$24&gt;$AR115,$D$24&lt;$AR115),0,Schweine_Werte!$I115))</f>
        <v>0</v>
      </c>
      <c r="BJ115" s="667">
        <f>IF(OR($C$36=$AR115,$D$36=$AR115),Schweine_Werte!$I115*0.5,IF(OR($C$36&gt;$AR115,$D$36&lt;$AR115),0,Schweine_Werte!$I115))</f>
        <v>0</v>
      </c>
      <c r="BK115" s="667">
        <f>IF(OR($C$48=$AR115,$D$48=$AR115),Schweine_Werte!$I115*0.5,IF(OR($C$48&gt;$AR115,$D$48&lt;$AR115),0,Schweine_Werte!$I115))</f>
        <v>0</v>
      </c>
      <c r="BL115" s="667">
        <f>IF(OR($C$60=$AR115,$D$60=$AR115),Schweine_Werte!$I115*0.5,IF(OR($C$60&gt;$AR115,$D$60&lt;$AR115),0,Schweine_Werte!$I115))</f>
        <v>0</v>
      </c>
      <c r="BM115" s="677"/>
      <c r="BN115" s="667"/>
      <c r="BO115" s="667"/>
      <c r="BP115" s="667"/>
      <c r="BQ115" s="667"/>
      <c r="BR115" s="677">
        <f>IF(OR($C$74=$AR115,$D$74=$AR115),Schweine_Werte!$M115*0.5,IF(OR($C$74&gt;$AR115,$D$74&lt;$AR115),0,Schweine_Werte!$M115))</f>
        <v>0</v>
      </c>
      <c r="BS115" s="677">
        <f>IF(OR($C$83=$AR115,$D$83=$AR115),Schweine_Werte!$M115*0.5,IF(OR($C$83&gt;$AR115,$D$83&lt;$AR115),0,Schweine_Werte!$M115))</f>
        <v>0</v>
      </c>
      <c r="BT115" s="679">
        <f>IF(OR($C$92=$AR115,$D$92=$AR115),Schweine_Werte!$M115*0.5,IF(OR($C$92&gt;$AR115,$D$92&lt;$AR115),0,Schweine_Werte!$M115))</f>
        <v>0</v>
      </c>
      <c r="BU115" s="679">
        <f>IF(OR($C$101=$AR115,$D$101=$AR115),Schweine_Werte!$M115*0.5,IF(OR($C$101&gt;$AR115,$D$101&lt;$AR115),0,Schweine_Werte!$M115))</f>
        <v>0</v>
      </c>
      <c r="BV115" s="679">
        <f>IF(OR($C$110=$AR115,$D$110=$AR115),Schweine_Werte!$M115*0.5,IF(OR($C$110&gt;$AR115,$D$110&lt;$AR115),0,Schweine_Werte!$M115))</f>
        <v>0</v>
      </c>
      <c r="BW115" s="679">
        <f>IF(OR(8=$AR115,$E$127=$AR115),Schweine_Werte!$M115*0.5,IF(OR(8&gt;$AR115,$E$127&lt;$AR115),0,Schweine_Werte!$M115))</f>
        <v>1.4477278921508818</v>
      </c>
      <c r="BX115" s="679">
        <f>IF(OR(8=$AR115,$E$145=$AR115),Schweine_Werte!$M115*0.5,IF(OR(8&gt;$AR115,$E$145&lt;$AR115),0,Schweine_Werte!$M115))</f>
        <v>1.4477278921508818</v>
      </c>
      <c r="BY115" s="677">
        <f>IF(OR($C$74=$AR115,$D$74=$AR115),Schweine_Werte!$O115*0.5,IF(OR($C$74&gt;$AR115,$D$74&lt;$AR115),0,Schweine_Werte!$O115))</f>
        <v>0</v>
      </c>
      <c r="BZ115" s="677">
        <f>IF(OR($C$83=$AR115,$D$83=$AR115),Schweine_Werte!$O115*0.5,IF(OR($C$83&gt;$AR115,$D$83&lt;$AR115),0,Schweine_Werte!$O115))</f>
        <v>0</v>
      </c>
      <c r="CA115" s="679">
        <f>IF(OR($C$92=$AR115,$D$92=$AR115),Schweine_Werte!$O115*0.5,IF(OR($C$92&gt;$AR115,$D$92&lt;$AR115),0,Schweine_Werte!$O115))</f>
        <v>0</v>
      </c>
      <c r="CB115" s="679">
        <f>IF(OR($C$101=$AR115,$D$101=$AR115),Schweine_Werte!$O115*0.5,IF(OR($C$101&gt;$AR115,$D$101&lt;$AR115),0,Schweine_Werte!$O115))</f>
        <v>0</v>
      </c>
      <c r="CC115" s="679">
        <f>IF(OR($C$110=$AR115,$D$110=$AR115),Schweine_Werte!$O115*0.5,IF(OR($C$110&gt;$AR115,$D$110&lt;$AR115),0,Schweine_Werte!$O115))</f>
        <v>0</v>
      </c>
    </row>
    <row r="116" spans="1:81" ht="13.5" thickBot="1" x14ac:dyDescent="0.25">
      <c r="AR116" s="698">
        <v>120</v>
      </c>
      <c r="AS116" s="677">
        <f>IF(OR($C$12=$AR116,$D$12=$AR116),Schweine_Werte!$C116*0.5,IF(OR($C$12&gt;$AR116,$D$12&lt;$AR116),0,Schweine_Werte!$C116))</f>
        <v>0</v>
      </c>
      <c r="AT116" s="667">
        <f>IF(OR($C$24=$AR116,$D$24=$AR116),Schweine_Werte!$C116*0.5,IF(OR($C$24&gt;$AR116,$D$24&lt;$AR116),0,Schweine_Werte!$C116))</f>
        <v>0</v>
      </c>
      <c r="AU116" s="677">
        <f>IF(OR($C$36=$AR116,$D$36=$AR116),Schweine_Werte!$C116*0.5,IF(OR($C$36&gt;$AR116,$D$36&lt;$AR116),0,Schweine_Werte!$C116))</f>
        <v>0</v>
      </c>
      <c r="AV116" s="677">
        <f>IF(OR($C$48=$AR116,$D$48=$AR116),Schweine_Werte!$C116*0.5,IF(OR($C$48&gt;$AR116,$D$48&lt;$AR116),0,Schweine_Werte!$C116))</f>
        <v>0</v>
      </c>
      <c r="AW116" s="677">
        <f>IF(OR($C$60=$AR116,$D$60=$AR116),Schweine_Werte!$C116*0.5,IF(OR($C$60&gt;$AR116,$D$60&lt;$AR116),0,Schweine_Werte!$C116))</f>
        <v>0</v>
      </c>
      <c r="AX116" s="677">
        <f>IF(OR($C$12=$AR116,$D$12=$AR116),Schweine_Werte!$E116*0.5,IF(OR($C$12&gt;$AR116,$D$12&lt;$AR116),0,Schweine_Werte!$E116))</f>
        <v>0</v>
      </c>
      <c r="AY116" s="667">
        <f>IF(OR($C$24=$AR116,$D$24=$AR116),Schweine_Werte!$E116*0.5,IF(OR($C$24&gt;$AR116,$D$24&lt;$AR116),0,Schweine_Werte!$E116))</f>
        <v>0</v>
      </c>
      <c r="AZ116" s="667">
        <f>IF(OR($C$36=$AR116,$D$36=$AR116),Schweine_Werte!$E116*0.5,IF(OR($C$36&gt;$AR116,$D$36&lt;$AR116),0,Schweine_Werte!$E116))</f>
        <v>0</v>
      </c>
      <c r="BA116" s="667">
        <f>IF(OR($C$48=$AR116,$D$48=$AR116),Schweine_Werte!$E116*0.5,IF(OR($C$48&gt;$AR116,$D$48&lt;$AR116),0,Schweine_Werte!$E116))</f>
        <v>0</v>
      </c>
      <c r="BB116" s="667">
        <f>IF(OR($C$60=$AR116,$D$60=$AR116),Schweine_Werte!$E116*0.5,IF(OR($C$60&gt;$AR116,$D$60&lt;$AR116),0,Schweine_Werte!$E116))</f>
        <v>0</v>
      </c>
      <c r="BC116" s="677">
        <f>IF(OR($C$12=$AR116,$D$12=$AR116),Schweine_Werte!$G116*0.5,IF(OR($C$12&gt;$AR116,$D$12&lt;$AR116),0,Schweine_Werte!$G116))</f>
        <v>0</v>
      </c>
      <c r="BD116" s="667">
        <f>IF(OR($C$24=$AR116,$D$24=$AR116),Schweine_Werte!$G116*0.5,IF(OR($C$24&gt;$AR116,$D$24&lt;$AR116),0,Schweine_Werte!$G116))</f>
        <v>0</v>
      </c>
      <c r="BE116" s="667">
        <f>IF(OR($C$36=$AR116,$D$36=$AR116),Schweine_Werte!$G116*0.5,IF(OR($C$36&gt;$AR116,$D$36&lt;$AR116),0,Schweine_Werte!$G116))</f>
        <v>0</v>
      </c>
      <c r="BF116" s="667">
        <f>IF(OR($C$48=$AR116,$D$48=$AR116),Schweine_Werte!$G116*0.5,IF(OR($C$48&gt;$AR116,$D$48&lt;$AR116),0,Schweine_Werte!$G116))</f>
        <v>0</v>
      </c>
      <c r="BG116" s="667">
        <f>IF(OR($C$60=$AR116,$D$60=$AR116),Schweine_Werte!$G116*0.5,IF(OR($C$60&gt;$AR116,$D$60&lt;$AR116),0,Schweine_Werte!$G116))</f>
        <v>0</v>
      </c>
      <c r="BH116" s="677">
        <f>IF(OR($C$12=$AR116,$D$12=$AR116),Schweine_Werte!$I116*0.5,IF(OR($C$12&gt;$AR116,$D$12&lt;$AR116),0,Schweine_Werte!$I116))</f>
        <v>0</v>
      </c>
      <c r="BI116" s="667">
        <f>IF(OR($C$24=$AR116,$D$24=$AR116),Schweine_Werte!$I116*0.5,IF(OR($C$24&gt;$AR116,$D$24&lt;$AR116),0,Schweine_Werte!$I116))</f>
        <v>0</v>
      </c>
      <c r="BJ116" s="667">
        <f>IF(OR($C$36=$AR116,$D$36=$AR116),Schweine_Werte!$I116*0.5,IF(OR($C$36&gt;$AR116,$D$36&lt;$AR116),0,Schweine_Werte!$I116))</f>
        <v>0</v>
      </c>
      <c r="BK116" s="667">
        <f>IF(OR($C$48=$AR116,$D$48=$AR116),Schweine_Werte!$I116*0.5,IF(OR($C$48&gt;$AR116,$D$48&lt;$AR116),0,Schweine_Werte!$I116))</f>
        <v>0</v>
      </c>
      <c r="BL116" s="667">
        <f>IF(OR($C$60=$AR116,$D$60=$AR116),Schweine_Werte!$I116*0.5,IF(OR($C$60&gt;$AR116,$D$60&lt;$AR116),0,Schweine_Werte!$I116))</f>
        <v>0</v>
      </c>
      <c r="BM116" s="677"/>
      <c r="BN116" s="667"/>
      <c r="BO116" s="667"/>
      <c r="BP116" s="667"/>
      <c r="BQ116" s="667"/>
      <c r="BR116" s="677">
        <f>IF(OR($C$74=$AR116,$D$74=$AR116),Schweine_Werte!$M116*0.5,IF(OR($C$74&gt;$AR116,$D$74&lt;$AR116),0,Schweine_Werte!$M116))</f>
        <v>0</v>
      </c>
      <c r="BS116" s="677">
        <f>IF(OR($C$83=$AR116,$D$83=$AR116),Schweine_Werte!$M116*0.5,IF(OR($C$83&gt;$AR116,$D$83&lt;$AR116),0,Schweine_Werte!$M116))</f>
        <v>0</v>
      </c>
      <c r="BT116" s="679">
        <f>IF(OR($C$92=$AR116,$D$92=$AR116),Schweine_Werte!$M116*0.5,IF(OR($C$92&gt;$AR116,$D$92&lt;$AR116),0,Schweine_Werte!$M116))</f>
        <v>0</v>
      </c>
      <c r="BU116" s="679">
        <f>IF(OR($C$101=$AR116,$D$101=$AR116),Schweine_Werte!$M116*0.5,IF(OR($C$101&gt;$AR116,$D$101&lt;$AR116),0,Schweine_Werte!$M116))</f>
        <v>0</v>
      </c>
      <c r="BV116" s="679">
        <f>IF(OR($C$110=$AR116,$D$110=$AR116),Schweine_Werte!$M116*0.5,IF(OR($C$110&gt;$AR116,$D$110&lt;$AR116),0,Schweine_Werte!$M116))</f>
        <v>0</v>
      </c>
      <c r="BW116" s="679">
        <f>IF(OR(8=$AR116,$E$127=$AR116),Schweine_Werte!$M116*0.5,IF(OR(8&gt;$AR116,$E$127&lt;$AR116),0,Schweine_Werte!$M116))</f>
        <v>1.4477278921508818</v>
      </c>
      <c r="BX116" s="679">
        <f>IF(OR(8=$AR116,$E$145=$AR116),Schweine_Werte!$M116*0.5,IF(OR(8&gt;$AR116,$E$145&lt;$AR116),0,Schweine_Werte!$M116))</f>
        <v>1.4477278921508818</v>
      </c>
      <c r="BY116" s="677">
        <f>IF(OR($C$74=$AR116,$D$74=$AR116),Schweine_Werte!$O116*0.5,IF(OR($C$74&gt;$AR116,$D$74&lt;$AR116),0,Schweine_Werte!$O116))</f>
        <v>0</v>
      </c>
      <c r="BZ116" s="677">
        <f>IF(OR($C$83=$AR116,$D$83=$AR116),Schweine_Werte!$O116*0.5,IF(OR($C$83&gt;$AR116,$D$83&lt;$AR116),0,Schweine_Werte!$O116))</f>
        <v>0</v>
      </c>
      <c r="CA116" s="679">
        <f>IF(OR($C$92=$AR116,$D$92=$AR116),Schweine_Werte!$O116*0.5,IF(OR($C$92&gt;$AR116,$D$92&lt;$AR116),0,Schweine_Werte!$O116))</f>
        <v>0</v>
      </c>
      <c r="CB116" s="679">
        <f>IF(OR($C$101=$AR116,$D$101=$AR116),Schweine_Werte!$O116*0.5,IF(OR($C$101&gt;$AR116,$D$101&lt;$AR116),0,Schweine_Werte!$O116))</f>
        <v>0</v>
      </c>
      <c r="CC116" s="679">
        <f>IF(OR($C$110=$AR116,$D$110=$AR116),Schweine_Werte!$O116*0.5,IF(OR($C$110&gt;$AR116,$D$110&lt;$AR116),0,Schweine_Werte!$O116))</f>
        <v>0</v>
      </c>
    </row>
    <row r="117" spans="1:81" ht="18.75" x14ac:dyDescent="0.3">
      <c r="B117" s="1730" t="s">
        <v>519</v>
      </c>
      <c r="C117" s="1731"/>
      <c r="D117" s="1731"/>
      <c r="E117" s="1731"/>
      <c r="F117" s="1731"/>
      <c r="G117" s="1732"/>
      <c r="H117" s="701"/>
      <c r="I117" s="666"/>
      <c r="J117" s="666"/>
      <c r="K117" s="666"/>
      <c r="L117" s="666"/>
      <c r="M117" s="666"/>
      <c r="N117" s="666"/>
      <c r="O117" s="666"/>
      <c r="P117" s="666"/>
      <c r="Q117" s="666"/>
      <c r="R117" s="666"/>
      <c r="S117" s="666"/>
      <c r="T117" s="666"/>
      <c r="U117" s="666"/>
      <c r="V117" s="666"/>
      <c r="W117" s="666"/>
      <c r="X117" s="666"/>
      <c r="Y117" s="666"/>
      <c r="AR117" s="698">
        <v>121</v>
      </c>
      <c r="AS117" s="677">
        <f>IF(OR($C$12=$AR117,$D$12=$AR117),Schweine_Werte!$C117*0.5,IF(OR($C$12&gt;$AR117,$D$12&lt;$AR117),0,Schweine_Werte!$C117))</f>
        <v>0</v>
      </c>
      <c r="AT117" s="667">
        <f>IF(OR($C$24=$AR117,$D$24=$AR117),Schweine_Werte!$C117*0.5,IF(OR($C$24&gt;$AR117,$D$24&lt;$AR117),0,Schweine_Werte!$C117))</f>
        <v>0</v>
      </c>
      <c r="AU117" s="677">
        <f>IF(OR($C$36=$AR117,$D$36=$AR117),Schweine_Werte!$C117*0.5,IF(OR($C$36&gt;$AR117,$D$36&lt;$AR117),0,Schweine_Werte!$C117))</f>
        <v>0</v>
      </c>
      <c r="AV117" s="677">
        <f>IF(OR($C$48=$AR117,$D$48=$AR117),Schweine_Werte!$C117*0.5,IF(OR($C$48&gt;$AR117,$D$48&lt;$AR117),0,Schweine_Werte!$C117))</f>
        <v>0</v>
      </c>
      <c r="AW117" s="677">
        <f>IF(OR($C$60=$AR117,$D$60=$AR117),Schweine_Werte!$C117*0.5,IF(OR($C$60&gt;$AR117,$D$60&lt;$AR117),0,Schweine_Werte!$C117))</f>
        <v>0</v>
      </c>
      <c r="AX117" s="677">
        <f>IF(OR($C$12=$AR117,$D$12=$AR117),Schweine_Werte!$E117*0.5,IF(OR($C$12&gt;$AR117,$D$12&lt;$AR117),0,Schweine_Werte!$E117))</f>
        <v>0</v>
      </c>
      <c r="AY117" s="667">
        <f>IF(OR($C$24=$AR117,$D$24=$AR117),Schweine_Werte!$E117*0.5,IF(OR($C$24&gt;$AR117,$D$24&lt;$AR117),0,Schweine_Werte!$E117))</f>
        <v>0</v>
      </c>
      <c r="AZ117" s="667">
        <f>IF(OR($C$36=$AR117,$D$36=$AR117),Schweine_Werte!$E117*0.5,IF(OR($C$36&gt;$AR117,$D$36&lt;$AR117),0,Schweine_Werte!$E117))</f>
        <v>0</v>
      </c>
      <c r="BA117" s="667">
        <f>IF(OR($C$48=$AR117,$D$48=$AR117),Schweine_Werte!$E117*0.5,IF(OR($C$48&gt;$AR117,$D$48&lt;$AR117),0,Schweine_Werte!$E117))</f>
        <v>0</v>
      </c>
      <c r="BB117" s="667">
        <f>IF(OR($C$60=$AR117,$D$60=$AR117),Schweine_Werte!$E117*0.5,IF(OR($C$60&gt;$AR117,$D$60&lt;$AR117),0,Schweine_Werte!$E117))</f>
        <v>0</v>
      </c>
      <c r="BC117" s="677">
        <f>IF(OR($C$12=$AR117,$D$12=$AR117),Schweine_Werte!$G117*0.5,IF(OR($C$12&gt;$AR117,$D$12&lt;$AR117),0,Schweine_Werte!$G117))</f>
        <v>0</v>
      </c>
      <c r="BD117" s="667">
        <f>IF(OR($C$24=$AR117,$D$24=$AR117),Schweine_Werte!$G117*0.5,IF(OR($C$24&gt;$AR117,$D$24&lt;$AR117),0,Schweine_Werte!$G117))</f>
        <v>0</v>
      </c>
      <c r="BE117" s="667">
        <f>IF(OR($C$36=$AR117,$D$36=$AR117),Schweine_Werte!$G117*0.5,IF(OR($C$36&gt;$AR117,$D$36&lt;$AR117),0,Schweine_Werte!$G117))</f>
        <v>0</v>
      </c>
      <c r="BF117" s="667">
        <f>IF(OR($C$48=$AR117,$D$48=$AR117),Schweine_Werte!$G117*0.5,IF(OR($C$48&gt;$AR117,$D$48&lt;$AR117),0,Schweine_Werte!$G117))</f>
        <v>0</v>
      </c>
      <c r="BG117" s="667">
        <f>IF(OR($C$60=$AR117,$D$60=$AR117),Schweine_Werte!$G117*0.5,IF(OR($C$60&gt;$AR117,$D$60&lt;$AR117),0,Schweine_Werte!$G117))</f>
        <v>0</v>
      </c>
      <c r="BH117" s="677">
        <f>IF(OR($C$12=$AR117,$D$12=$AR117),Schweine_Werte!$I117*0.5,IF(OR($C$12&gt;$AR117,$D$12&lt;$AR117),0,Schweine_Werte!$I117))</f>
        <v>0</v>
      </c>
      <c r="BI117" s="667">
        <f>IF(OR($C$24=$AR117,$D$24=$AR117),Schweine_Werte!$I117*0.5,IF(OR($C$24&gt;$AR117,$D$24&lt;$AR117),0,Schweine_Werte!$I117))</f>
        <v>0</v>
      </c>
      <c r="BJ117" s="667">
        <f>IF(OR($C$36=$AR117,$D$36=$AR117),Schweine_Werte!$I117*0.5,IF(OR($C$36&gt;$AR117,$D$36&lt;$AR117),0,Schweine_Werte!$I117))</f>
        <v>0</v>
      </c>
      <c r="BK117" s="667">
        <f>IF(OR($C$48=$AR117,$D$48=$AR117),Schweine_Werte!$I117*0.5,IF(OR($C$48&gt;$AR117,$D$48&lt;$AR117),0,Schweine_Werte!$I117))</f>
        <v>0</v>
      </c>
      <c r="BL117" s="667">
        <f>IF(OR($C$60=$AR117,$D$60=$AR117),Schweine_Werte!$I117*0.5,IF(OR($C$60&gt;$AR117,$D$60&lt;$AR117),0,Schweine_Werte!$I117))</f>
        <v>0</v>
      </c>
      <c r="BM117" s="677"/>
      <c r="BN117" s="667"/>
      <c r="BO117" s="667"/>
      <c r="BP117" s="667"/>
      <c r="BQ117" s="667"/>
      <c r="BR117" s="677">
        <f>IF(OR($C$74=$AR117,$D$74=$AR117),Schweine_Werte!$M117*0.5,IF(OR($C$74&gt;$AR117,$D$74&lt;$AR117),0,Schweine_Werte!$M117))</f>
        <v>0</v>
      </c>
      <c r="BS117" s="677">
        <f>IF(OR($C$83=$AR117,$D$83=$AR117),Schweine_Werte!$M117*0.5,IF(OR($C$83&gt;$AR117,$D$83&lt;$AR117),0,Schweine_Werte!$M117))</f>
        <v>0</v>
      </c>
      <c r="BT117" s="679">
        <f>IF(OR($C$92=$AR117,$D$92=$AR117),Schweine_Werte!$M117*0.5,IF(OR($C$92&gt;$AR117,$D$92&lt;$AR117),0,Schweine_Werte!$M117))</f>
        <v>0</v>
      </c>
      <c r="BU117" s="679">
        <f>IF(OR($C$101=$AR117,$D$101=$AR117),Schweine_Werte!$M117*0.5,IF(OR($C$101&gt;$AR117,$D$101&lt;$AR117),0,Schweine_Werte!$M117))</f>
        <v>0</v>
      </c>
      <c r="BV117" s="679">
        <f>IF(OR($C$110=$AR117,$D$110=$AR117),Schweine_Werte!$M117*0.5,IF(OR($C$110&gt;$AR117,$D$110&lt;$AR117),0,Schweine_Werte!$M117))</f>
        <v>0</v>
      </c>
      <c r="BW117" s="679">
        <f>IF(OR(8=$AR117,$E$127=$AR117),Schweine_Werte!$M117*0.5,IF(OR(8&gt;$AR117,$E$127&lt;$AR117),0,Schweine_Werte!$M117))</f>
        <v>1.4477278921508818</v>
      </c>
      <c r="BX117" s="679">
        <f>IF(OR(8=$AR117,$E$145=$AR117),Schweine_Werte!$M117*0.5,IF(OR(8&gt;$AR117,$E$145&lt;$AR117),0,Schweine_Werte!$M117))</f>
        <v>1.4477278921508818</v>
      </c>
      <c r="BY117" s="677">
        <f>IF(OR($C$74=$AR117,$D$74=$AR117),Schweine_Werte!$O117*0.5,IF(OR($C$74&gt;$AR117,$D$74&lt;$AR117),0,Schweine_Werte!$O117))</f>
        <v>0</v>
      </c>
      <c r="BZ117" s="677">
        <f>IF(OR($C$83=$AR117,$D$83=$AR117),Schweine_Werte!$O117*0.5,IF(OR($C$83&gt;$AR117,$D$83&lt;$AR117),0,Schweine_Werte!$O117))</f>
        <v>0</v>
      </c>
      <c r="CA117" s="679">
        <f>IF(OR($C$92=$AR117,$D$92=$AR117),Schweine_Werte!$O117*0.5,IF(OR($C$92&gt;$AR117,$D$92&lt;$AR117),0,Schweine_Werte!$O117))</f>
        <v>0</v>
      </c>
      <c r="CB117" s="679">
        <f>IF(OR($C$101=$AR117,$D$101=$AR117),Schweine_Werte!$O117*0.5,IF(OR($C$101&gt;$AR117,$D$101&lt;$AR117),0,Schweine_Werte!$O117))</f>
        <v>0</v>
      </c>
      <c r="CC117" s="679">
        <f>IF(OR($C$110=$AR117,$D$110=$AR117),Schweine_Werte!$O117*0.5,IF(OR($C$110&gt;$AR117,$D$110&lt;$AR117),0,Schweine_Werte!$O117))</f>
        <v>0</v>
      </c>
    </row>
    <row r="118" spans="1:81" ht="18.75" x14ac:dyDescent="0.3">
      <c r="B118" s="520" t="s">
        <v>520</v>
      </c>
      <c r="D118" s="520" t="s">
        <v>521</v>
      </c>
      <c r="G118" s="520" t="s">
        <v>522</v>
      </c>
      <c r="H118" s="666"/>
      <c r="I118" s="666"/>
      <c r="J118" s="666"/>
      <c r="K118" s="666"/>
      <c r="L118" s="666"/>
      <c r="M118" s="666"/>
      <c r="N118" s="666"/>
      <c r="O118" s="520" t="s">
        <v>523</v>
      </c>
      <c r="P118" s="667" t="s">
        <v>524</v>
      </c>
      <c r="Q118" s="667"/>
      <c r="R118" s="667"/>
      <c r="S118" s="667"/>
      <c r="T118" s="666"/>
      <c r="U118" s="666"/>
      <c r="V118" s="666"/>
      <c r="AR118" s="698">
        <v>122</v>
      </c>
      <c r="AS118" s="677">
        <f>IF(OR($C$12=$AR118,$D$12=$AR118),Schweine_Werte!$C118*0.5,IF(OR($C$12&gt;$AR118,$D$12&lt;$AR118),0,Schweine_Werte!$C118))</f>
        <v>0</v>
      </c>
      <c r="AT118" s="667">
        <f>IF(OR($C$24=$AR118,$D$24=$AR118),Schweine_Werte!$C118*0.5,IF(OR($C$24&gt;$AR118,$D$24&lt;$AR118),0,Schweine_Werte!$C118))</f>
        <v>0</v>
      </c>
      <c r="AU118" s="677">
        <f>IF(OR($C$36=$AR118,$D$36=$AR118),Schweine_Werte!$C118*0.5,IF(OR($C$36&gt;$AR118,$D$36&lt;$AR118),0,Schweine_Werte!$C118))</f>
        <v>0</v>
      </c>
      <c r="AV118" s="677">
        <f>IF(OR($C$48=$AR118,$D$48=$AR118),Schweine_Werte!$C118*0.5,IF(OR($C$48&gt;$AR118,$D$48&lt;$AR118),0,Schweine_Werte!$C118))</f>
        <v>0</v>
      </c>
      <c r="AW118" s="677">
        <f>IF(OR($C$60=$AR118,$D$60=$AR118),Schweine_Werte!$C118*0.5,IF(OR($C$60&gt;$AR118,$D$60&lt;$AR118),0,Schweine_Werte!$C118))</f>
        <v>0</v>
      </c>
      <c r="AX118" s="677">
        <f>IF(OR($C$12=$AR118,$D$12=$AR118),Schweine_Werte!$E118*0.5,IF(OR($C$12&gt;$AR118,$D$12&lt;$AR118),0,Schweine_Werte!$E118))</f>
        <v>0</v>
      </c>
      <c r="AY118" s="667">
        <f>IF(OR($C$24=$AR118,$D$24=$AR118),Schweine_Werte!$E118*0.5,IF(OR($C$24&gt;$AR118,$D$24&lt;$AR118),0,Schweine_Werte!$E118))</f>
        <v>0</v>
      </c>
      <c r="AZ118" s="667">
        <f>IF(OR($C$36=$AR118,$D$36=$AR118),Schweine_Werte!$E118*0.5,IF(OR($C$36&gt;$AR118,$D$36&lt;$AR118),0,Schweine_Werte!$E118))</f>
        <v>0</v>
      </c>
      <c r="BA118" s="667">
        <f>IF(OR($C$48=$AR118,$D$48=$AR118),Schweine_Werte!$E118*0.5,IF(OR($C$48&gt;$AR118,$D$48&lt;$AR118),0,Schweine_Werte!$E118))</f>
        <v>0</v>
      </c>
      <c r="BB118" s="667">
        <f>IF(OR($C$60=$AR118,$D$60=$AR118),Schweine_Werte!$E118*0.5,IF(OR($C$60&gt;$AR118,$D$60&lt;$AR118),0,Schweine_Werte!$E118))</f>
        <v>0</v>
      </c>
      <c r="BC118" s="677">
        <f>IF(OR($C$12=$AR118,$D$12=$AR118),Schweine_Werte!$G118*0.5,IF(OR($C$12&gt;$AR118,$D$12&lt;$AR118),0,Schweine_Werte!$G118))</f>
        <v>0</v>
      </c>
      <c r="BD118" s="667">
        <f>IF(OR($C$24=$AR118,$D$24=$AR118),Schweine_Werte!$G118*0.5,IF(OR($C$24&gt;$AR118,$D$24&lt;$AR118),0,Schweine_Werte!$G118))</f>
        <v>0</v>
      </c>
      <c r="BE118" s="667">
        <f>IF(OR($C$36=$AR118,$D$36=$AR118),Schweine_Werte!$G118*0.5,IF(OR($C$36&gt;$AR118,$D$36&lt;$AR118),0,Schweine_Werte!$G118))</f>
        <v>0</v>
      </c>
      <c r="BF118" s="667">
        <f>IF(OR($C$48=$AR118,$D$48=$AR118),Schweine_Werte!$G118*0.5,IF(OR($C$48&gt;$AR118,$D$48&lt;$AR118),0,Schweine_Werte!$G118))</f>
        <v>0</v>
      </c>
      <c r="BG118" s="667">
        <f>IF(OR($C$60=$AR118,$D$60=$AR118),Schweine_Werte!$G118*0.5,IF(OR($C$60&gt;$AR118,$D$60&lt;$AR118),0,Schweine_Werte!$G118))</f>
        <v>0</v>
      </c>
      <c r="BH118" s="677">
        <f>IF(OR($C$12=$AR118,$D$12=$AR118),Schweine_Werte!$I118*0.5,IF(OR($C$12&gt;$AR118,$D$12&lt;$AR118),0,Schweine_Werte!$I118))</f>
        <v>0</v>
      </c>
      <c r="BI118" s="667">
        <f>IF(OR($C$24=$AR118,$D$24=$AR118),Schweine_Werte!$I118*0.5,IF(OR($C$24&gt;$AR118,$D$24&lt;$AR118),0,Schweine_Werte!$I118))</f>
        <v>0</v>
      </c>
      <c r="BJ118" s="667">
        <f>IF(OR($C$36=$AR118,$D$36=$AR118),Schweine_Werte!$I118*0.5,IF(OR($C$36&gt;$AR118,$D$36&lt;$AR118),0,Schweine_Werte!$I118))</f>
        <v>0</v>
      </c>
      <c r="BK118" s="667">
        <f>IF(OR($C$48=$AR118,$D$48=$AR118),Schweine_Werte!$I118*0.5,IF(OR($C$48&gt;$AR118,$D$48&lt;$AR118),0,Schweine_Werte!$I118))</f>
        <v>0</v>
      </c>
      <c r="BL118" s="667">
        <f>IF(OR($C$60=$AR118,$D$60=$AR118),Schweine_Werte!$I118*0.5,IF(OR($C$60&gt;$AR118,$D$60&lt;$AR118),0,Schweine_Werte!$I118))</f>
        <v>0</v>
      </c>
      <c r="BM118" s="677"/>
      <c r="BN118" s="667"/>
      <c r="BO118" s="667"/>
      <c r="BP118" s="667"/>
      <c r="BQ118" s="667"/>
      <c r="BR118" s="677">
        <f>IF(OR($C$74=$AR118,$D$74=$AR118),Schweine_Werte!$M118*0.5,IF(OR($C$74&gt;$AR118,$D$74&lt;$AR118),0,Schweine_Werte!$M118))</f>
        <v>0</v>
      </c>
      <c r="BS118" s="677">
        <f>IF(OR($C$83=$AR118,$D$83=$AR118),Schweine_Werte!$M118*0.5,IF(OR($C$83&gt;$AR118,$D$83&lt;$AR118),0,Schweine_Werte!$M118))</f>
        <v>0</v>
      </c>
      <c r="BT118" s="679">
        <f>IF(OR($C$92=$AR118,$D$92=$AR118),Schweine_Werte!$M118*0.5,IF(OR($C$92&gt;$AR118,$D$92&lt;$AR118),0,Schweine_Werte!$M118))</f>
        <v>0</v>
      </c>
      <c r="BU118" s="679">
        <f>IF(OR($C$101=$AR118,$D$101=$AR118),Schweine_Werte!$M118*0.5,IF(OR($C$101&gt;$AR118,$D$101&lt;$AR118),0,Schweine_Werte!$M118))</f>
        <v>0</v>
      </c>
      <c r="BV118" s="679">
        <f>IF(OR($C$110=$AR118,$D$110=$AR118),Schweine_Werte!$M118*0.5,IF(OR($C$110&gt;$AR118,$D$110&lt;$AR118),0,Schweine_Werte!$M118))</f>
        <v>0</v>
      </c>
      <c r="BW118" s="679">
        <f>IF(OR(8=$AR118,$E$127=$AR118),Schweine_Werte!$M118*0.5,IF(OR(8&gt;$AR118,$E$127&lt;$AR118),0,Schweine_Werte!$M118))</f>
        <v>1.4477278921508818</v>
      </c>
      <c r="BX118" s="679">
        <f>IF(OR(8=$AR118,$E$145=$AR118),Schweine_Werte!$M118*0.5,IF(OR(8&gt;$AR118,$E$145&lt;$AR118),0,Schweine_Werte!$M118))</f>
        <v>1.4477278921508818</v>
      </c>
      <c r="BY118" s="677">
        <f>IF(OR($C$74=$AR118,$D$74=$AR118),Schweine_Werte!$O118*0.5,IF(OR($C$74&gt;$AR118,$D$74&lt;$AR118),0,Schweine_Werte!$O118))</f>
        <v>0</v>
      </c>
      <c r="BZ118" s="677">
        <f>IF(OR($C$83=$AR118,$D$83=$AR118),Schweine_Werte!$O118*0.5,IF(OR($C$83&gt;$AR118,$D$83&lt;$AR118),0,Schweine_Werte!$O118))</f>
        <v>0</v>
      </c>
      <c r="CA118" s="679">
        <f>IF(OR($C$92=$AR118,$D$92=$AR118),Schweine_Werte!$O118*0.5,IF(OR($C$92&gt;$AR118,$D$92&lt;$AR118),0,Schweine_Werte!$O118))</f>
        <v>0</v>
      </c>
      <c r="CB118" s="679">
        <f>IF(OR($C$101=$AR118,$D$101=$AR118),Schweine_Werte!$O118*0.5,IF(OR($C$101&gt;$AR118,$D$101&lt;$AR118),0,Schweine_Werte!$O118))</f>
        <v>0</v>
      </c>
      <c r="CC118" s="679">
        <f>IF(OR($C$110=$AR118,$D$110=$AR118),Schweine_Werte!$O118*0.5,IF(OR($C$110&gt;$AR118,$D$110&lt;$AR118),0,Schweine_Werte!$O118))</f>
        <v>0</v>
      </c>
    </row>
    <row r="119" spans="1:81" x14ac:dyDescent="0.2">
      <c r="B119" s="520" t="e">
        <f>+(E127-8)/0.45</f>
        <v>#VALUE!</v>
      </c>
      <c r="C119" s="520" t="s">
        <v>393</v>
      </c>
      <c r="F119" s="667" t="e">
        <f>IF($E127&lt;=8,0,$B122*SUMPRODUCT($BW$4:$BW$31,Schweine_Werte!$V$4:$V$31)/SUM($BW$4:$BW$31))</f>
        <v>#VALUE!</v>
      </c>
      <c r="G119" s="667" t="e">
        <f>IF($E127&lt;=8,0,IF($B127=$A$8,SUMPRODUCT($BW$4:$BW$31,Schweine_Werte!HE$4:HE$31)/SUM($BW$4:$BW$31),IF($B127=$A$7,SUMPRODUCT($BW$4:$BW$31,Schweine_Werte!GQ$4:GQ$31)/SUM($BW$4:$BW$31),IF($B127=$A$6,SUMPRODUCT($BW$4:$BW$31,Schweine_Werte!GC$4:GC$31)/SUM($BW$4:$BW$31),SUMPRODUCT($BW$4:$BW$31,Schweine_Werte!FO$4:FO$31)/SUM($BW$4:$BW$31))))*$B122)</f>
        <v>#VALUE!</v>
      </c>
      <c r="H119" s="667" t="e">
        <f>IF($E127&lt;=8,0,IF($B127=$A$8,SUMPRODUCT($BW$4:$BW$31,Schweine_Werte!HF$4:HF$31)/SUM($BW$4:$BW$31),IF($B127=$A$7,SUMPRODUCT($BW$4:$BW$31,Schweine_Werte!GR$4:GR$31)/SUM($BW$4:$BW$31),IF($B127=$A$6,SUMPRODUCT($BW$4:$BW$31,Schweine_Werte!GD$4:GD$31)/SUM($BW$4:$BW$31),SUMPRODUCT($BW$4:$BW$31,Schweine_Werte!FP$4:FP$31)/SUM($BW$4:$BW$31))))*$B122)</f>
        <v>#VALUE!</v>
      </c>
      <c r="I119" s="667" t="e">
        <f>IF($E127&lt;=8,0,IF($B127=$A$8,SUMPRODUCT($BW$4:$BW$31,Schweine_Werte!HG$4:HG$31)/SUM($BW$4:$BW$31),IF($B127=$A$7,SUMPRODUCT($BW$4:$BW$31,Schweine_Werte!GS$4:GS$31)/SUM($BW$4:$BW$31),IF($B127=$A$6,SUMPRODUCT($BW$4:$BW$31,Schweine_Werte!GE$4:GE$31)/SUM($BW$4:$BW$31),SUMPRODUCT($BW$4:$BW$31,Schweine_Werte!FQ$4:FQ$31)/SUM($BW$4:$BW$31))))*$B122)</f>
        <v>#VALUE!</v>
      </c>
      <c r="J119" s="667" t="e">
        <f>SUMPRODUCT($BW$4:$BW$31,Schweine_Werte!$AD$4:$AD$31)/SUM($BW$4:$BW$31)*$B122</f>
        <v>#VALUE!</v>
      </c>
      <c r="K119" s="667" t="e">
        <f>SUMPRODUCT($BW$4:$BW$31,Schweine_Werte!$AL$4:$AL$31)/SUM($BW$4:$BW$31)*$B122</f>
        <v>#VALUE!</v>
      </c>
      <c r="L119" s="667"/>
      <c r="M119" s="667"/>
      <c r="N119" s="667"/>
      <c r="O119" s="667">
        <f>SUM($BW$4:$BW$23)+IF($E127&gt;28,$BW$24*0.5,$BW$24)</f>
        <v>44.44444444444445</v>
      </c>
      <c r="P119" s="667">
        <f>IF($E127&gt;28,SUM($BW$25:$BW$31)+$BW$24*0.5,0)</f>
        <v>11.390271160403584</v>
      </c>
      <c r="Q119" s="667" t="e">
        <f t="shared" ref="Q119:S120" si="55">T119*$F119</f>
        <v>#VALUE!</v>
      </c>
      <c r="R119" s="667" t="e">
        <f t="shared" si="55"/>
        <v>#VALUE!</v>
      </c>
      <c r="S119" s="667" t="e">
        <f t="shared" si="55"/>
        <v>#VALUE!</v>
      </c>
      <c r="T119" s="667">
        <f>+IF($E127&lt;=8,0,($O119*Schweine_Werte!$HT$15+$P119*Schweine_Werte!$HU$15)/SUM($O119:$P119))</f>
        <v>7.0161806212562894</v>
      </c>
      <c r="U119" s="667">
        <f>IF(E127&lt;=8,0,($O119*Schweine_Werte!$HV$15+$P119*Schweine_Werte!$HW$15)/SUM($O119:$P119))</f>
        <v>7.5920003876794322</v>
      </c>
      <c r="V119" s="667">
        <f>IF(E127&lt;=8,0,($O119*Schweine_Werte!$HX$15+$P119*Schweine_Werte!$HY$15)/SUM($O119:$P119))</f>
        <v>11</v>
      </c>
      <c r="AR119" s="698">
        <v>123</v>
      </c>
      <c r="AS119" s="677">
        <f>IF(OR($C$12=$AR119,$D$12=$AR119),Schweine_Werte!$C119*0.5,IF(OR($C$12&gt;$AR119,$D$12&lt;$AR119),0,Schweine_Werte!$C119))</f>
        <v>0</v>
      </c>
      <c r="AT119" s="667">
        <f>IF(OR($C$24=$AR119,$D$24=$AR119),Schweine_Werte!$C119*0.5,IF(OR($C$24&gt;$AR119,$D$24&lt;$AR119),0,Schweine_Werte!$C119))</f>
        <v>0</v>
      </c>
      <c r="AU119" s="677">
        <f>IF(OR($C$36=$AR119,$D$36=$AR119),Schweine_Werte!$C119*0.5,IF(OR($C$36&gt;$AR119,$D$36&lt;$AR119),0,Schweine_Werte!$C119))</f>
        <v>0</v>
      </c>
      <c r="AV119" s="677">
        <f>IF(OR($C$48=$AR119,$D$48=$AR119),Schweine_Werte!$C119*0.5,IF(OR($C$48&gt;$AR119,$D$48&lt;$AR119),0,Schweine_Werte!$C119))</f>
        <v>0</v>
      </c>
      <c r="AW119" s="677">
        <f>IF(OR($C$60=$AR119,$D$60=$AR119),Schweine_Werte!$C119*0.5,IF(OR($C$60&gt;$AR119,$D$60&lt;$AR119),0,Schweine_Werte!$C119))</f>
        <v>0</v>
      </c>
      <c r="AX119" s="677">
        <f>IF(OR($C$12=$AR119,$D$12=$AR119),Schweine_Werte!$E119*0.5,IF(OR($C$12&gt;$AR119,$D$12&lt;$AR119),0,Schweine_Werte!$E119))</f>
        <v>0</v>
      </c>
      <c r="AY119" s="667">
        <f>IF(OR($C$24=$AR119,$D$24=$AR119),Schweine_Werte!$E119*0.5,IF(OR($C$24&gt;$AR119,$D$24&lt;$AR119),0,Schweine_Werte!$E119))</f>
        <v>0</v>
      </c>
      <c r="AZ119" s="667">
        <f>IF(OR($C$36=$AR119,$D$36=$AR119),Schweine_Werte!$E119*0.5,IF(OR($C$36&gt;$AR119,$D$36&lt;$AR119),0,Schweine_Werte!$E119))</f>
        <v>0</v>
      </c>
      <c r="BA119" s="667">
        <f>IF(OR($C$48=$AR119,$D$48=$AR119),Schweine_Werte!$E119*0.5,IF(OR($C$48&gt;$AR119,$D$48&lt;$AR119),0,Schweine_Werte!$E119))</f>
        <v>0</v>
      </c>
      <c r="BB119" s="667">
        <f>IF(OR($C$60=$AR119,$D$60=$AR119),Schweine_Werte!$E119*0.5,IF(OR($C$60&gt;$AR119,$D$60&lt;$AR119),0,Schweine_Werte!$E119))</f>
        <v>0</v>
      </c>
      <c r="BC119" s="677">
        <f>IF(OR($C$12=$AR119,$D$12=$AR119),Schweine_Werte!$G119*0.5,IF(OR($C$12&gt;$AR119,$D$12&lt;$AR119),0,Schweine_Werte!$G119))</f>
        <v>0</v>
      </c>
      <c r="BD119" s="667">
        <f>IF(OR($C$24=$AR119,$D$24=$AR119),Schweine_Werte!$G119*0.5,IF(OR($C$24&gt;$AR119,$D$24&lt;$AR119),0,Schweine_Werte!$G119))</f>
        <v>0</v>
      </c>
      <c r="BE119" s="667">
        <f>IF(OR($C$36=$AR119,$D$36=$AR119),Schweine_Werte!$G119*0.5,IF(OR($C$36&gt;$AR119,$D$36&lt;$AR119),0,Schweine_Werte!$G119))</f>
        <v>0</v>
      </c>
      <c r="BF119" s="667">
        <f>IF(OR($C$48=$AR119,$D$48=$AR119),Schweine_Werte!$G119*0.5,IF(OR($C$48&gt;$AR119,$D$48&lt;$AR119),0,Schweine_Werte!$G119))</f>
        <v>0</v>
      </c>
      <c r="BG119" s="667">
        <f>IF(OR($C$60=$AR119,$D$60=$AR119),Schweine_Werte!$G119*0.5,IF(OR($C$60&gt;$AR119,$D$60&lt;$AR119),0,Schweine_Werte!$G119))</f>
        <v>0</v>
      </c>
      <c r="BH119" s="677">
        <f>IF(OR($C$12=$AR119,$D$12=$AR119),Schweine_Werte!$I119*0.5,IF(OR($C$12&gt;$AR119,$D$12&lt;$AR119),0,Schweine_Werte!$I119))</f>
        <v>0</v>
      </c>
      <c r="BI119" s="667">
        <f>IF(OR($C$24=$AR119,$D$24=$AR119),Schweine_Werte!$I119*0.5,IF(OR($C$24&gt;$AR119,$D$24&lt;$AR119),0,Schweine_Werte!$I119))</f>
        <v>0</v>
      </c>
      <c r="BJ119" s="667">
        <f>IF(OR($C$36=$AR119,$D$36=$AR119),Schweine_Werte!$I119*0.5,IF(OR($C$36&gt;$AR119,$D$36&lt;$AR119),0,Schweine_Werte!$I119))</f>
        <v>0</v>
      </c>
      <c r="BK119" s="667">
        <f>IF(OR($C$48=$AR119,$D$48=$AR119),Schweine_Werte!$I119*0.5,IF(OR($C$48&gt;$AR119,$D$48&lt;$AR119),0,Schweine_Werte!$I119))</f>
        <v>0</v>
      </c>
      <c r="BL119" s="667">
        <f>IF(OR($C$60=$AR119,$D$60=$AR119),Schweine_Werte!$I119*0.5,IF(OR($C$60&gt;$AR119,$D$60&lt;$AR119),0,Schweine_Werte!$I119))</f>
        <v>0</v>
      </c>
      <c r="BM119" s="677"/>
      <c r="BN119" s="667"/>
      <c r="BO119" s="667"/>
      <c r="BP119" s="667"/>
      <c r="BQ119" s="667"/>
      <c r="BR119" s="677">
        <f>IF(OR($C$74=$AR119,$D$74=$AR119),Schweine_Werte!$M119*0.5,IF(OR($C$74&gt;$AR119,$D$74&lt;$AR119),0,Schweine_Werte!$M119))</f>
        <v>0</v>
      </c>
      <c r="BS119" s="677">
        <f>IF(OR($C$83=$AR119,$D$83=$AR119),Schweine_Werte!$M119*0.5,IF(OR($C$83&gt;$AR119,$D$83&lt;$AR119),0,Schweine_Werte!$M119))</f>
        <v>0</v>
      </c>
      <c r="BT119" s="679">
        <f>IF(OR($C$92=$AR119,$D$92=$AR119),Schweine_Werte!$M119*0.5,IF(OR($C$92&gt;$AR119,$D$92&lt;$AR119),0,Schweine_Werte!$M119))</f>
        <v>0</v>
      </c>
      <c r="BU119" s="679">
        <f>IF(OR($C$101=$AR119,$D$101=$AR119),Schweine_Werte!$M119*0.5,IF(OR($C$101&gt;$AR119,$D$101&lt;$AR119),0,Schweine_Werte!$M119))</f>
        <v>0</v>
      </c>
      <c r="BV119" s="679">
        <f>IF(OR($C$110=$AR119,$D$110=$AR119),Schweine_Werte!$M119*0.5,IF(OR($C$110&gt;$AR119,$D$110&lt;$AR119),0,Schweine_Werte!$M119))</f>
        <v>0</v>
      </c>
      <c r="BW119" s="679">
        <f>IF(OR(8=$AR119,$E$127=$AR119),Schweine_Werte!$M119*0.5,IF(OR(8&gt;$AR119,$E$127&lt;$AR119),0,Schweine_Werte!$M119))</f>
        <v>1.4477278921508818</v>
      </c>
      <c r="BX119" s="679">
        <f>IF(OR(8=$AR119,$E$145=$AR119),Schweine_Werte!$M119*0.5,IF(OR(8&gt;$AR119,$E$145&lt;$AR119),0,Schweine_Werte!$M119))</f>
        <v>1.4477278921508818</v>
      </c>
      <c r="BY119" s="677">
        <f>IF(OR($C$74=$AR119,$D$74=$AR119),Schweine_Werte!$O119*0.5,IF(OR($C$74&gt;$AR119,$D$74&lt;$AR119),0,Schweine_Werte!$O119))</f>
        <v>0</v>
      </c>
      <c r="BZ119" s="677">
        <f>IF(OR($C$83=$AR119,$D$83=$AR119),Schweine_Werte!$O119*0.5,IF(OR($C$83&gt;$AR119,$D$83&lt;$AR119),0,Schweine_Werte!$O119))</f>
        <v>0</v>
      </c>
      <c r="CA119" s="679">
        <f>IF(OR($C$92=$AR119,$D$92=$AR119),Schweine_Werte!$O119*0.5,IF(OR($C$92&gt;$AR119,$D$92&lt;$AR119),0,Schweine_Werte!$O119))</f>
        <v>0</v>
      </c>
      <c r="CB119" s="679">
        <f>IF(OR($C$101=$AR119,$D$101=$AR119),Schweine_Werte!$O119*0.5,IF(OR($C$101&gt;$AR119,$D$101&lt;$AR119),0,Schweine_Werte!$O119))</f>
        <v>0</v>
      </c>
      <c r="CC119" s="679">
        <f>IF(OR($C$110=$AR119,$D$110=$AR119),Schweine_Werte!$O119*0.5,IF(OR($C$110&gt;$AR119,$D$110&lt;$AR119),0,Schweine_Werte!$O119))</f>
        <v>0</v>
      </c>
    </row>
    <row r="120" spans="1:81" x14ac:dyDescent="0.2">
      <c r="C120" s="702" t="s">
        <v>525</v>
      </c>
      <c r="D120" s="520">
        <f>IF(D127&lt;22,22,IF(D127&gt;34,34,D127))</f>
        <v>34</v>
      </c>
      <c r="F120" s="667">
        <v>0.32</v>
      </c>
      <c r="G120" s="667" t="str">
        <f>IF($B$127=$A$5,VLOOKUP($D$120,Schweine_Werte!$IA$4:$IE$16,COLUMNS(Schweine_Werte!$IA$3:$IB$3),FALSE),IF($B$127=$A$6,VLOOKUP($D$120,Schweine_Werte!$IA$4:$IE$16,COLUMNS(Schweine_Werte!$IA$3:$IC$3),FALSE),IF($B$127=$A$7,VLOOKUP($D$120,Schweine_Werte!$IA$4:$IE$16,COLUMNS(Schweine_Werte!$IA$3:$ID$3),FALSE),IF($B$127=$A$8,VLOOKUP($D$120,Schweine_Werte!$IA$4:$IE$16,COLUMNS(Schweine_Werte!$IA$3:$IE$3),FALSE),"--"))))</f>
        <v>--</v>
      </c>
      <c r="H120" s="667" t="str">
        <f>IF($B$127=$A$5,VLOOKUP($D$120,Schweine_Werte!$IA$4:$II$16,COLUMNS(Schweine_Werte!$IA$3:$IF$3),FALSE),IF($B$127=$A$6,VLOOKUP($D$120,Schweine_Werte!$IA$4:$II$16,COLUMNS(Schweine_Werte!$IA$3:$IG$3),FALSE),IF($B$127=$A$7,VLOOKUP($D$120,Schweine_Werte!$IA$4:$II$16,COLUMNS(Schweine_Werte!$IA$3:$IH$3),FALSE),IF($B$127=$A$8,VLOOKUP($D$120,Schweine_Werte!$IA$4:$II$16,COLUMNS(Schweine_Werte!$IA$3:$II$3),FALSE),"--"))))</f>
        <v>--</v>
      </c>
      <c r="I120" s="667" t="str">
        <f>IF($B$127=$A$5,VLOOKUP($D$120,Schweine_Werte!$IA$4:$IM$16,COLUMNS(Schweine_Werte!$IA$3:$IJ$3),FALSE),IF($B$127=$A$6,VLOOKUP($D$120,Schweine_Werte!$IA$4:$IM$16,COLUMNS(Schweine_Werte!$IA$3:$IK$3),FALSE),IF($B$127=$A$7,VLOOKUP($D$120,Schweine_Werte!$IA$4:$IM$16,COLUMNS(Schweine_Werte!$IA$3:$IL$3),FALSE),IF($B$127=$A$8,VLOOKUP($D$120,Schweine_Werte!$IA$4:$IM$16,COLUMNS(Schweine_Werte!$IA$3:$IM$3),FALSE),"--"))))</f>
        <v>--</v>
      </c>
      <c r="J120" s="667">
        <f>VLOOKUP($D$120,Schweine_Werte!$IA$4:$IR$16,COLUMNS(Schweine_Werte!$IA$3:IN3),FALSE)</f>
        <v>4.8</v>
      </c>
      <c r="K120" s="667">
        <f>VLOOKUP($D$120,Schweine_Werte!$IA$4:$IR$16,COLUMNS(Schweine_Werte!$IA$3:IO3),FALSE)</f>
        <v>1.6</v>
      </c>
      <c r="L120" s="667"/>
      <c r="M120" s="667"/>
      <c r="N120" s="667"/>
      <c r="O120" s="667"/>
      <c r="P120" s="667"/>
      <c r="Q120" s="667">
        <f t="shared" si="55"/>
        <v>2</v>
      </c>
      <c r="R120" s="667">
        <f t="shared" si="55"/>
        <v>2.56</v>
      </c>
      <c r="S120" s="667">
        <f t="shared" si="55"/>
        <v>3.52</v>
      </c>
      <c r="T120" s="667">
        <f>VLOOKUP($D$120,Schweine_Werte!$IA$4:$IR$16,COLUMNS(Schweine_Werte!$IA$3:IP$3),FALSE)</f>
        <v>6.25</v>
      </c>
      <c r="U120" s="667">
        <f>VLOOKUP($D$120,Schweine_Werte!$IA$4:$IR$16,COLUMNS(Schweine_Werte!$IA$3:IQ$3),FALSE)</f>
        <v>8</v>
      </c>
      <c r="V120" s="667">
        <f>VLOOKUP($D$120,Schweine_Werte!$IA$4:$IR$16,COLUMNS(Schweine_Werte!$IA$3:IR$3),FALSE)</f>
        <v>11</v>
      </c>
      <c r="AR120" s="698">
        <v>124</v>
      </c>
      <c r="AS120" s="677">
        <f>IF(OR($C$12=$AR120,$D$12=$AR120),Schweine_Werte!$C120*0.5,IF(OR($C$12&gt;$AR120,$D$12&lt;$AR120),0,Schweine_Werte!$C120))</f>
        <v>0</v>
      </c>
      <c r="AT120" s="667">
        <f>IF(OR($C$24=$AR120,$D$24=$AR120),Schweine_Werte!$C120*0.5,IF(OR($C$24&gt;$AR120,$D$24&lt;$AR120),0,Schweine_Werte!$C120))</f>
        <v>0</v>
      </c>
      <c r="AU120" s="677">
        <f>IF(OR($C$36=$AR120,$D$36=$AR120),Schweine_Werte!$C120*0.5,IF(OR($C$36&gt;$AR120,$D$36&lt;$AR120),0,Schweine_Werte!$C120))</f>
        <v>0</v>
      </c>
      <c r="AV120" s="677">
        <f>IF(OR($C$48=$AR120,$D$48=$AR120),Schweine_Werte!$C120*0.5,IF(OR($C$48&gt;$AR120,$D$48&lt;$AR120),0,Schweine_Werte!$C120))</f>
        <v>0</v>
      </c>
      <c r="AW120" s="677">
        <f>IF(OR($C$60=$AR120,$D$60=$AR120),Schweine_Werte!$C120*0.5,IF(OR($C$60&gt;$AR120,$D$60&lt;$AR120),0,Schweine_Werte!$C120))</f>
        <v>0</v>
      </c>
      <c r="AX120" s="677">
        <f>IF(OR($C$12=$AR120,$D$12=$AR120),Schweine_Werte!$E120*0.5,IF(OR($C$12&gt;$AR120,$D$12&lt;$AR120),0,Schweine_Werte!$E120))</f>
        <v>0</v>
      </c>
      <c r="AY120" s="667">
        <f>IF(OR($C$24=$AR120,$D$24=$AR120),Schweine_Werte!$E120*0.5,IF(OR($C$24&gt;$AR120,$D$24&lt;$AR120),0,Schweine_Werte!$E120))</f>
        <v>0</v>
      </c>
      <c r="AZ120" s="667">
        <f>IF(OR($C$36=$AR120,$D$36=$AR120),Schweine_Werte!$E120*0.5,IF(OR($C$36&gt;$AR120,$D$36&lt;$AR120),0,Schweine_Werte!$E120))</f>
        <v>0</v>
      </c>
      <c r="BA120" s="667">
        <f>IF(OR($C$48=$AR120,$D$48=$AR120),Schweine_Werte!$E120*0.5,IF(OR($C$48&gt;$AR120,$D$48&lt;$AR120),0,Schweine_Werte!$E120))</f>
        <v>0</v>
      </c>
      <c r="BB120" s="667">
        <f>IF(OR($C$60=$AR120,$D$60=$AR120),Schweine_Werte!$E120*0.5,IF(OR($C$60&gt;$AR120,$D$60&lt;$AR120),0,Schweine_Werte!$E120))</f>
        <v>0</v>
      </c>
      <c r="BC120" s="677">
        <f>IF(OR($C$12=$AR120,$D$12=$AR120),Schweine_Werte!$G120*0.5,IF(OR($C$12&gt;$AR120,$D$12&lt;$AR120),0,Schweine_Werte!$G120))</f>
        <v>0</v>
      </c>
      <c r="BD120" s="667">
        <f>IF(OR($C$24=$AR120,$D$24=$AR120),Schweine_Werte!$G120*0.5,IF(OR($C$24&gt;$AR120,$D$24&lt;$AR120),0,Schweine_Werte!$G120))</f>
        <v>0</v>
      </c>
      <c r="BE120" s="667">
        <f>IF(OR($C$36=$AR120,$D$36=$AR120),Schweine_Werte!$G120*0.5,IF(OR($C$36&gt;$AR120,$D$36&lt;$AR120),0,Schweine_Werte!$G120))</f>
        <v>0</v>
      </c>
      <c r="BF120" s="667">
        <f>IF(OR($C$48=$AR120,$D$48=$AR120),Schweine_Werte!$G120*0.5,IF(OR($C$48&gt;$AR120,$D$48&lt;$AR120),0,Schweine_Werte!$G120))</f>
        <v>0</v>
      </c>
      <c r="BG120" s="667">
        <f>IF(OR($C$60=$AR120,$D$60=$AR120),Schweine_Werte!$G120*0.5,IF(OR($C$60&gt;$AR120,$D$60&lt;$AR120),0,Schweine_Werte!$G120))</f>
        <v>0</v>
      </c>
      <c r="BH120" s="677">
        <f>IF(OR($C$12=$AR120,$D$12=$AR120),Schweine_Werte!$I120*0.5,IF(OR($C$12&gt;$AR120,$D$12&lt;$AR120),0,Schweine_Werte!$I120))</f>
        <v>0</v>
      </c>
      <c r="BI120" s="667">
        <f>IF(OR($C$24=$AR120,$D$24=$AR120),Schweine_Werte!$I120*0.5,IF(OR($C$24&gt;$AR120,$D$24&lt;$AR120),0,Schweine_Werte!$I120))</f>
        <v>0</v>
      </c>
      <c r="BJ120" s="667">
        <f>IF(OR($C$36=$AR120,$D$36=$AR120),Schweine_Werte!$I120*0.5,IF(OR($C$36&gt;$AR120,$D$36&lt;$AR120),0,Schweine_Werte!$I120))</f>
        <v>0</v>
      </c>
      <c r="BK120" s="667">
        <f>IF(OR($C$48=$AR120,$D$48=$AR120),Schweine_Werte!$I120*0.5,IF(OR($C$48&gt;$AR120,$D$48&lt;$AR120),0,Schweine_Werte!$I120))</f>
        <v>0</v>
      </c>
      <c r="BL120" s="667">
        <f>IF(OR($C$60=$AR120,$D$60=$AR120),Schweine_Werte!$I120*0.5,IF(OR($C$60&gt;$AR120,$D$60&lt;$AR120),0,Schweine_Werte!$I120))</f>
        <v>0</v>
      </c>
      <c r="BM120" s="677"/>
      <c r="BN120" s="667"/>
      <c r="BO120" s="667"/>
      <c r="BP120" s="667"/>
      <c r="BQ120" s="667"/>
      <c r="BR120" s="677">
        <f>IF(OR($C$74=$AR120,$D$74=$AR120),Schweine_Werte!$M120*0.5,IF(OR($C$74&gt;$AR120,$D$74&lt;$AR120),0,Schweine_Werte!$M120))</f>
        <v>0</v>
      </c>
      <c r="BS120" s="677">
        <f>IF(OR($C$83=$AR120,$D$83=$AR120),Schweine_Werte!$M120*0.5,IF(OR($C$83&gt;$AR120,$D$83&lt;$AR120),0,Schweine_Werte!$M120))</f>
        <v>0</v>
      </c>
      <c r="BT120" s="679">
        <f>IF(OR($C$92=$AR120,$D$92=$AR120),Schweine_Werte!$M120*0.5,IF(OR($C$92&gt;$AR120,$D$92&lt;$AR120),0,Schweine_Werte!$M120))</f>
        <v>0</v>
      </c>
      <c r="BU120" s="679">
        <f>IF(OR($C$101=$AR120,$D$101=$AR120),Schweine_Werte!$M120*0.5,IF(OR($C$101&gt;$AR120,$D$101&lt;$AR120),0,Schweine_Werte!$M120))</f>
        <v>0</v>
      </c>
      <c r="BV120" s="679">
        <f>IF(OR($C$110=$AR120,$D$110=$AR120),Schweine_Werte!$M120*0.5,IF(OR($C$110&gt;$AR120,$D$110&lt;$AR120),0,Schweine_Werte!$M120))</f>
        <v>0</v>
      </c>
      <c r="BW120" s="679">
        <f>IF(OR(8=$AR120,$E$127=$AR120),Schweine_Werte!$M120*0.5,IF(OR(8&gt;$AR120,$E$127&lt;$AR120),0,Schweine_Werte!$M120))</f>
        <v>1.4477278921508818</v>
      </c>
      <c r="BX120" s="679">
        <f>IF(OR(8=$AR120,$E$145=$AR120),Schweine_Werte!$M120*0.5,IF(OR(8&gt;$AR120,$E$145&lt;$AR120),0,Schweine_Werte!$M120))</f>
        <v>1.4477278921508818</v>
      </c>
      <c r="BY120" s="677">
        <f>IF(OR($C$74=$AR120,$D$74=$AR120),Schweine_Werte!$O120*0.5,IF(OR($C$74&gt;$AR120,$D$74&lt;$AR120),0,Schweine_Werte!$O120))</f>
        <v>0</v>
      </c>
      <c r="BZ120" s="677">
        <f>IF(OR($C$83=$AR120,$D$83=$AR120),Schweine_Werte!$O120*0.5,IF(OR($C$83&gt;$AR120,$D$83&lt;$AR120),0,Schweine_Werte!$O120))</f>
        <v>0</v>
      </c>
      <c r="CA120" s="679">
        <f>IF(OR($C$92=$AR120,$D$92=$AR120),Schweine_Werte!$O120*0.5,IF(OR($C$92&gt;$AR120,$D$92&lt;$AR120),0,Schweine_Werte!$O120))</f>
        <v>0</v>
      </c>
      <c r="CB120" s="679">
        <f>IF(OR($C$101=$AR120,$D$101=$AR120),Schweine_Werte!$O120*0.5,IF(OR($C$101&gt;$AR120,$D$101&lt;$AR120),0,Schweine_Werte!$O120))</f>
        <v>0</v>
      </c>
      <c r="CC120" s="679">
        <f>IF(OR($C$110=$AR120,$D$110=$AR120),Schweine_Werte!$O120*0.5,IF(OR($C$110&gt;$AR120,$D$110&lt;$AR120),0,Schweine_Werte!$O120))</f>
        <v>0</v>
      </c>
    </row>
    <row r="121" spans="1:81" x14ac:dyDescent="0.2">
      <c r="B121" s="520" t="s">
        <v>526</v>
      </c>
      <c r="C121" s="504"/>
      <c r="AR121" s="698">
        <v>125</v>
      </c>
      <c r="AS121" s="677">
        <f>IF(OR($C$12=$AR121,$D$12=$AR121),Schweine_Werte!$C121*0.5,IF(OR($C$12&gt;$AR121,$D$12&lt;$AR121),0,Schweine_Werte!$C121))</f>
        <v>0</v>
      </c>
      <c r="AT121" s="667">
        <f>IF(OR($C$24=$AR121,$D$24=$AR121),Schweine_Werte!$C121*0.5,IF(OR($C$24&gt;$AR121,$D$24&lt;$AR121),0,Schweine_Werte!$C121))</f>
        <v>0</v>
      </c>
      <c r="AU121" s="677">
        <f>IF(OR($C$36=$AR121,$D$36=$AR121),Schweine_Werte!$C121*0.5,IF(OR($C$36&gt;$AR121,$D$36&lt;$AR121),0,Schweine_Werte!$C121))</f>
        <v>0</v>
      </c>
      <c r="AV121" s="677">
        <f>IF(OR($C$48=$AR121,$D$48=$AR121),Schweine_Werte!$C121*0.5,IF(OR($C$48&gt;$AR121,$D$48&lt;$AR121),0,Schweine_Werte!$C121))</f>
        <v>0</v>
      </c>
      <c r="AW121" s="677">
        <f>IF(OR($C$60=$AR121,$D$60=$AR121),Schweine_Werte!$C121*0.5,IF(OR($C$60&gt;$AR121,$D$60&lt;$AR121),0,Schweine_Werte!$C121))</f>
        <v>0</v>
      </c>
      <c r="AX121" s="677">
        <f>IF(OR($C$12=$AR121,$D$12=$AR121),Schweine_Werte!$E121*0.5,IF(OR($C$12&gt;$AR121,$D$12&lt;$AR121),0,Schweine_Werte!$E121))</f>
        <v>0</v>
      </c>
      <c r="AY121" s="667">
        <f>IF(OR($C$24=$AR121,$D$24=$AR121),Schweine_Werte!$E121*0.5,IF(OR($C$24&gt;$AR121,$D$24&lt;$AR121),0,Schweine_Werte!$E121))</f>
        <v>0</v>
      </c>
      <c r="AZ121" s="667">
        <f>IF(OR($C$36=$AR121,$D$36=$AR121),Schweine_Werte!$E121*0.5,IF(OR($C$36&gt;$AR121,$D$36&lt;$AR121),0,Schweine_Werte!$E121))</f>
        <v>0</v>
      </c>
      <c r="BA121" s="667">
        <f>IF(OR($C$48=$AR121,$D$48=$AR121),Schweine_Werte!$E121*0.5,IF(OR($C$48&gt;$AR121,$D$48&lt;$AR121),0,Schweine_Werte!$E121))</f>
        <v>0</v>
      </c>
      <c r="BB121" s="667">
        <f>IF(OR($C$60=$AR121,$D$60=$AR121),Schweine_Werte!$E121*0.5,IF(OR($C$60&gt;$AR121,$D$60&lt;$AR121),0,Schweine_Werte!$E121))</f>
        <v>0</v>
      </c>
      <c r="BC121" s="677">
        <f>IF(OR($C$12=$AR121,$D$12=$AR121),Schweine_Werte!$G121*0.5,IF(OR($C$12&gt;$AR121,$D$12&lt;$AR121),0,Schweine_Werte!$G121))</f>
        <v>0</v>
      </c>
      <c r="BD121" s="667">
        <f>IF(OR($C$24=$AR121,$D$24=$AR121),Schweine_Werte!$G121*0.5,IF(OR($C$24&gt;$AR121,$D$24&lt;$AR121),0,Schweine_Werte!$G121))</f>
        <v>0</v>
      </c>
      <c r="BE121" s="667">
        <f>IF(OR($C$36=$AR121,$D$36=$AR121),Schweine_Werte!$G121*0.5,IF(OR($C$36&gt;$AR121,$D$36&lt;$AR121),0,Schweine_Werte!$G121))</f>
        <v>0</v>
      </c>
      <c r="BF121" s="667">
        <f>IF(OR($C$48=$AR121,$D$48=$AR121),Schweine_Werte!$G121*0.5,IF(OR($C$48&gt;$AR121,$D$48&lt;$AR121),0,Schweine_Werte!$G121))</f>
        <v>0</v>
      </c>
      <c r="BG121" s="667">
        <f>IF(OR($C$60=$AR121,$D$60=$AR121),Schweine_Werte!$G121*0.5,IF(OR($C$60&gt;$AR121,$D$60&lt;$AR121),0,Schweine_Werte!$G121))</f>
        <v>0</v>
      </c>
      <c r="BH121" s="677">
        <f>IF(OR($C$12=$AR121,$D$12=$AR121),Schweine_Werte!$I121*0.5,IF(OR($C$12&gt;$AR121,$D$12&lt;$AR121),0,Schweine_Werte!$I121))</f>
        <v>0</v>
      </c>
      <c r="BI121" s="667">
        <f>IF(OR($C$24=$AR121,$D$24=$AR121),Schweine_Werte!$I121*0.5,IF(OR($C$24&gt;$AR121,$D$24&lt;$AR121),0,Schweine_Werte!$I121))</f>
        <v>0</v>
      </c>
      <c r="BJ121" s="667">
        <f>IF(OR($C$36=$AR121,$D$36=$AR121),Schweine_Werte!$I121*0.5,IF(OR($C$36&gt;$AR121,$D$36&lt;$AR121),0,Schweine_Werte!$I121))</f>
        <v>0</v>
      </c>
      <c r="BK121" s="667">
        <f>IF(OR($C$48=$AR121,$D$48=$AR121),Schweine_Werte!$I121*0.5,IF(OR($C$48&gt;$AR121,$D$48&lt;$AR121),0,Schweine_Werte!$I121))</f>
        <v>0</v>
      </c>
      <c r="BL121" s="667">
        <f>IF(OR($C$60=$AR121,$D$60=$AR121),Schweine_Werte!$I121*0.5,IF(OR($C$60&gt;$AR121,$D$60&lt;$AR121),0,Schweine_Werte!$I121))</f>
        <v>0</v>
      </c>
      <c r="BM121" s="677"/>
      <c r="BN121" s="667"/>
      <c r="BO121" s="667"/>
      <c r="BP121" s="667"/>
      <c r="BQ121" s="667"/>
      <c r="BR121" s="677">
        <f>IF(OR($C$74=$AR121,$D$74=$AR121),Schweine_Werte!$M121*0.5,IF(OR($C$74&gt;$AR121,$D$74&lt;$AR121),0,Schweine_Werte!$M121))</f>
        <v>0</v>
      </c>
      <c r="BS121" s="677">
        <f>IF(OR($C$83=$AR121,$D$83=$AR121),Schweine_Werte!$M121*0.5,IF(OR($C$83&gt;$AR121,$D$83&lt;$AR121),0,Schweine_Werte!$M121))</f>
        <v>0</v>
      </c>
      <c r="BT121" s="679">
        <f>IF(OR($C$92=$AR121,$D$92=$AR121),Schweine_Werte!$M121*0.5,IF(OR($C$92&gt;$AR121,$D$92&lt;$AR121),0,Schweine_Werte!$M121))</f>
        <v>0</v>
      </c>
      <c r="BU121" s="679">
        <f>IF(OR($C$101=$AR121,$D$101=$AR121),Schweine_Werte!$M121*0.5,IF(OR($C$101&gt;$AR121,$D$101&lt;$AR121),0,Schweine_Werte!$M121))</f>
        <v>0</v>
      </c>
      <c r="BV121" s="679">
        <f>IF(OR($C$110=$AR121,$D$110=$AR121),Schweine_Werte!$M121*0.5,IF(OR($C$110&gt;$AR121,$D$110&lt;$AR121),0,Schweine_Werte!$M121))</f>
        <v>0</v>
      </c>
      <c r="BW121" s="679">
        <f>IF(OR(8=$AR121,$E$127=$AR121),Schweine_Werte!$M121*0.5,IF(OR(8&gt;$AR121,$E$127&lt;$AR121),0,Schweine_Werte!$M121))</f>
        <v>1.4477278921508818</v>
      </c>
      <c r="BX121" s="679">
        <f>IF(OR(8=$AR121,$E$145=$AR121),Schweine_Werte!$M121*0.5,IF(OR(8&gt;$AR121,$E$145&lt;$AR121),0,Schweine_Werte!$M121))</f>
        <v>1.4477278921508818</v>
      </c>
      <c r="BY121" s="677">
        <f>IF(OR($C$74=$AR121,$D$74=$AR121),Schweine_Werte!$O121*0.5,IF(OR($C$74&gt;$AR121,$D$74&lt;$AR121),0,Schweine_Werte!$O121))</f>
        <v>0</v>
      </c>
      <c r="BZ121" s="677">
        <f>IF(OR($C$83=$AR121,$D$83=$AR121),Schweine_Werte!$O121*0.5,IF(OR($C$83&gt;$AR121,$D$83&lt;$AR121),0,Schweine_Werte!$O121))</f>
        <v>0</v>
      </c>
      <c r="CA121" s="679">
        <f>IF(OR($C$92=$AR121,$D$92=$AR121),Schweine_Werte!$O121*0.5,IF(OR($C$92&gt;$AR121,$D$92&lt;$AR121),0,Schweine_Werte!$O121))</f>
        <v>0</v>
      </c>
      <c r="CB121" s="679">
        <f>IF(OR($C$101=$AR121,$D$101=$AR121),Schweine_Werte!$O121*0.5,IF(OR($C$101&gt;$AR121,$D$101&lt;$AR121),0,Schweine_Werte!$O121))</f>
        <v>0</v>
      </c>
      <c r="CC121" s="679">
        <f>IF(OR($C$110=$AR121,$D$110=$AR121),Schweine_Werte!$O121*0.5,IF(OR($C$110&gt;$AR121,$D$110&lt;$AR121),0,Schweine_Werte!$O121))</f>
        <v>0</v>
      </c>
    </row>
    <row r="122" spans="1:81" x14ac:dyDescent="0.2">
      <c r="B122" s="703" t="e">
        <f>+B119*D127/365</f>
        <v>#VALUE!</v>
      </c>
      <c r="C122" s="504"/>
      <c r="D122" s="702"/>
      <c r="E122" s="667"/>
      <c r="F122" s="667"/>
      <c r="G122" s="667"/>
      <c r="H122" s="667"/>
      <c r="I122" s="667"/>
      <c r="J122" s="667"/>
      <c r="K122" s="667"/>
      <c r="L122" s="667"/>
      <c r="M122" s="667"/>
      <c r="N122" s="667"/>
      <c r="O122" s="667"/>
      <c r="P122" s="667"/>
      <c r="Q122" s="667"/>
      <c r="R122" s="667"/>
      <c r="S122" s="667"/>
      <c r="U122" s="667"/>
      <c r="V122" s="667"/>
      <c r="AR122" s="698">
        <v>126</v>
      </c>
      <c r="AS122" s="677">
        <f>IF(OR($C$12=$AR122,$D$12=$AR122),Schweine_Werte!$C122*0.5,IF(OR($C$12&gt;$AR122,$D$12&lt;$AR122),0,Schweine_Werte!$C122))</f>
        <v>0</v>
      </c>
      <c r="AT122" s="667">
        <f>IF(OR($C$24=$AR122,$D$24=$AR122),Schweine_Werte!$C122*0.5,IF(OR($C$24&gt;$AR122,$D$24&lt;$AR122),0,Schweine_Werte!$C122))</f>
        <v>0</v>
      </c>
      <c r="AU122" s="677">
        <f>IF(OR($C$36=$AR122,$D$36=$AR122),Schweine_Werte!$C122*0.5,IF(OR($C$36&gt;$AR122,$D$36&lt;$AR122),0,Schweine_Werte!$C122))</f>
        <v>0</v>
      </c>
      <c r="AV122" s="677">
        <f>IF(OR($C$48=$AR122,$D$48=$AR122),Schweine_Werte!$C122*0.5,IF(OR($C$48&gt;$AR122,$D$48&lt;$AR122),0,Schweine_Werte!$C122))</f>
        <v>0</v>
      </c>
      <c r="AW122" s="677">
        <f>IF(OR($C$60=$AR122,$D$60=$AR122),Schweine_Werte!$C122*0.5,IF(OR($C$60&gt;$AR122,$D$60&lt;$AR122),0,Schweine_Werte!$C122))</f>
        <v>0</v>
      </c>
      <c r="AX122" s="677">
        <f>IF(OR($C$12=$AR122,$D$12=$AR122),Schweine_Werte!$E122*0.5,IF(OR($C$12&gt;$AR122,$D$12&lt;$AR122),0,Schweine_Werte!$E122))</f>
        <v>0</v>
      </c>
      <c r="AY122" s="667">
        <f>IF(OR($C$24=$AR122,$D$24=$AR122),Schweine_Werte!$E122*0.5,IF(OR($C$24&gt;$AR122,$D$24&lt;$AR122),0,Schweine_Werte!$E122))</f>
        <v>0</v>
      </c>
      <c r="AZ122" s="667">
        <f>IF(OR($C$36=$AR122,$D$36=$AR122),Schweine_Werte!$E122*0.5,IF(OR($C$36&gt;$AR122,$D$36&lt;$AR122),0,Schweine_Werte!$E122))</f>
        <v>0</v>
      </c>
      <c r="BA122" s="667">
        <f>IF(OR($C$48=$AR122,$D$48=$AR122),Schweine_Werte!$E122*0.5,IF(OR($C$48&gt;$AR122,$D$48&lt;$AR122),0,Schweine_Werte!$E122))</f>
        <v>0</v>
      </c>
      <c r="BB122" s="667">
        <f>IF(OR($C$60=$AR122,$D$60=$AR122),Schweine_Werte!$E122*0.5,IF(OR($C$60&gt;$AR122,$D$60&lt;$AR122),0,Schweine_Werte!$E122))</f>
        <v>0</v>
      </c>
      <c r="BC122" s="677">
        <f>IF(OR($C$12=$AR122,$D$12=$AR122),Schweine_Werte!$G122*0.5,IF(OR($C$12&gt;$AR122,$D$12&lt;$AR122),0,Schweine_Werte!$G122))</f>
        <v>0</v>
      </c>
      <c r="BD122" s="667">
        <f>IF(OR($C$24=$AR122,$D$24=$AR122),Schweine_Werte!$G122*0.5,IF(OR($C$24&gt;$AR122,$D$24&lt;$AR122),0,Schweine_Werte!$G122))</f>
        <v>0</v>
      </c>
      <c r="BE122" s="667">
        <f>IF(OR($C$36=$AR122,$D$36=$AR122),Schweine_Werte!$G122*0.5,IF(OR($C$36&gt;$AR122,$D$36&lt;$AR122),0,Schweine_Werte!$G122))</f>
        <v>0</v>
      </c>
      <c r="BF122" s="667">
        <f>IF(OR($C$48=$AR122,$D$48=$AR122),Schweine_Werte!$G122*0.5,IF(OR($C$48&gt;$AR122,$D$48&lt;$AR122),0,Schweine_Werte!$G122))</f>
        <v>0</v>
      </c>
      <c r="BG122" s="667">
        <f>IF(OR($C$60=$AR122,$D$60=$AR122),Schweine_Werte!$G122*0.5,IF(OR($C$60&gt;$AR122,$D$60&lt;$AR122),0,Schweine_Werte!$G122))</f>
        <v>0</v>
      </c>
      <c r="BH122" s="677">
        <f>IF(OR($C$12=$AR122,$D$12=$AR122),Schweine_Werte!$I122*0.5,IF(OR($C$12&gt;$AR122,$D$12&lt;$AR122),0,Schweine_Werte!$I122))</f>
        <v>0</v>
      </c>
      <c r="BI122" s="667">
        <f>IF(OR($C$24=$AR122,$D$24=$AR122),Schweine_Werte!$I122*0.5,IF(OR($C$24&gt;$AR122,$D$24&lt;$AR122),0,Schweine_Werte!$I122))</f>
        <v>0</v>
      </c>
      <c r="BJ122" s="667">
        <f>IF(OR($C$36=$AR122,$D$36=$AR122),Schweine_Werte!$I122*0.5,IF(OR($C$36&gt;$AR122,$D$36&lt;$AR122),0,Schweine_Werte!$I122))</f>
        <v>0</v>
      </c>
      <c r="BK122" s="667">
        <f>IF(OR($C$48=$AR122,$D$48=$AR122),Schweine_Werte!$I122*0.5,IF(OR($C$48&gt;$AR122,$D$48&lt;$AR122),0,Schweine_Werte!$I122))</f>
        <v>0</v>
      </c>
      <c r="BL122" s="667">
        <f>IF(OR($C$60=$AR122,$D$60=$AR122),Schweine_Werte!$I122*0.5,IF(OR($C$60&gt;$AR122,$D$60&lt;$AR122),0,Schweine_Werte!$I122))</f>
        <v>0</v>
      </c>
      <c r="BM122" s="677"/>
      <c r="BN122" s="667"/>
      <c r="BO122" s="667"/>
      <c r="BP122" s="667"/>
      <c r="BQ122" s="667"/>
      <c r="BR122" s="677">
        <f>IF(OR($C$74=$AR122,$D$74=$AR122),Schweine_Werte!$M122*0.5,IF(OR($C$74&gt;$AR122,$D$74&lt;$AR122),0,Schweine_Werte!$M122))</f>
        <v>0</v>
      </c>
      <c r="BS122" s="677">
        <f>IF(OR($C$83=$AR122,$D$83=$AR122),Schweine_Werte!$M122*0.5,IF(OR($C$83&gt;$AR122,$D$83&lt;$AR122),0,Schweine_Werte!$M122))</f>
        <v>0</v>
      </c>
      <c r="BT122" s="679">
        <f>IF(OR($C$92=$AR122,$D$92=$AR122),Schweine_Werte!$M122*0.5,IF(OR($C$92&gt;$AR122,$D$92&lt;$AR122),0,Schweine_Werte!$M122))</f>
        <v>0</v>
      </c>
      <c r="BU122" s="679">
        <f>IF(OR($C$101=$AR122,$D$101=$AR122),Schweine_Werte!$M122*0.5,IF(OR($C$101&gt;$AR122,$D$101&lt;$AR122),0,Schweine_Werte!$M122))</f>
        <v>0</v>
      </c>
      <c r="BV122" s="679">
        <f>IF(OR($C$110=$AR122,$D$110=$AR122),Schweine_Werte!$M122*0.5,IF(OR($C$110&gt;$AR122,$D$110&lt;$AR122),0,Schweine_Werte!$M122))</f>
        <v>0</v>
      </c>
      <c r="BW122" s="679">
        <f>IF(OR(8=$AR122,$E$127=$AR122),Schweine_Werte!$M122*0.5,IF(OR(8&gt;$AR122,$E$127&lt;$AR122),0,Schweine_Werte!$M122))</f>
        <v>1.4477278921508818</v>
      </c>
      <c r="BX122" s="679">
        <f>IF(OR(8=$AR122,$E$145=$AR122),Schweine_Werte!$M122*0.5,IF(OR(8&gt;$AR122,$E$145&lt;$AR122),0,Schweine_Werte!$M122))</f>
        <v>1.4477278921508818</v>
      </c>
      <c r="BY122" s="677">
        <f>IF(OR($C$74=$AR122,$D$74=$AR122),Schweine_Werte!$O122*0.5,IF(OR($C$74&gt;$AR122,$D$74&lt;$AR122),0,Schweine_Werte!$O122))</f>
        <v>0</v>
      </c>
      <c r="BZ122" s="677">
        <f>IF(OR($C$83=$AR122,$D$83=$AR122),Schweine_Werte!$O122*0.5,IF(OR($C$83&gt;$AR122,$D$83&lt;$AR122),0,Schweine_Werte!$O122))</f>
        <v>0</v>
      </c>
      <c r="CA122" s="679">
        <f>IF(OR($C$92=$AR122,$D$92=$AR122),Schweine_Werte!$O122*0.5,IF(OR($C$92&gt;$AR122,$D$92&lt;$AR122),0,Schweine_Werte!$O122))</f>
        <v>0</v>
      </c>
      <c r="CB122" s="679">
        <f>IF(OR($C$101=$AR122,$D$101=$AR122),Schweine_Werte!$O122*0.5,IF(OR($C$101&gt;$AR122,$D$101&lt;$AR122),0,Schweine_Werte!$O122))</f>
        <v>0</v>
      </c>
      <c r="CC122" s="679">
        <f>IF(OR($C$110=$AR122,$D$110=$AR122),Schweine_Werte!$O122*0.5,IF(OR($C$110&gt;$AR122,$D$110&lt;$AR122),0,Schweine_Werte!$O122))</f>
        <v>0</v>
      </c>
    </row>
    <row r="123" spans="1:81" x14ac:dyDescent="0.2">
      <c r="C123" s="504"/>
      <c r="D123" s="702"/>
      <c r="F123" s="667"/>
      <c r="G123" s="667"/>
      <c r="H123" s="667"/>
      <c r="I123" s="667"/>
      <c r="J123" s="667"/>
      <c r="K123" s="667"/>
      <c r="L123" s="667"/>
      <c r="M123" s="667"/>
      <c r="N123" s="667"/>
      <c r="O123" s="667"/>
      <c r="P123" s="667"/>
      <c r="Q123" s="667"/>
      <c r="R123" s="667"/>
      <c r="S123" s="667"/>
      <c r="T123" s="667"/>
      <c r="U123" s="667"/>
      <c r="V123" s="667"/>
      <c r="AR123" s="698">
        <v>127</v>
      </c>
      <c r="AS123" s="677">
        <f>IF(OR($C$12=$AR123,$D$12=$AR123),Schweine_Werte!$C123*0.5,IF(OR($C$12&gt;$AR123,$D$12&lt;$AR123),0,Schweine_Werte!$C123))</f>
        <v>0</v>
      </c>
      <c r="AT123" s="667">
        <f>IF(OR($C$24=$AR123,$D$24=$AR123),Schweine_Werte!$C123*0.5,IF(OR($C$24&gt;$AR123,$D$24&lt;$AR123),0,Schweine_Werte!$C123))</f>
        <v>0</v>
      </c>
      <c r="AU123" s="677">
        <f>IF(OR($C$36=$AR123,$D$36=$AR123),Schweine_Werte!$C123*0.5,IF(OR($C$36&gt;$AR123,$D$36&lt;$AR123),0,Schweine_Werte!$C123))</f>
        <v>0</v>
      </c>
      <c r="AV123" s="677">
        <f>IF(OR($C$48=$AR123,$D$48=$AR123),Schweine_Werte!$C123*0.5,IF(OR($C$48&gt;$AR123,$D$48&lt;$AR123),0,Schweine_Werte!$C123))</f>
        <v>0</v>
      </c>
      <c r="AW123" s="677">
        <f>IF(OR($C$60=$AR123,$D$60=$AR123),Schweine_Werte!$C123*0.5,IF(OR($C$60&gt;$AR123,$D$60&lt;$AR123),0,Schweine_Werte!$C123))</f>
        <v>0</v>
      </c>
      <c r="AX123" s="677">
        <f>IF(OR($C$12=$AR123,$D$12=$AR123),Schweine_Werte!$E123*0.5,IF(OR($C$12&gt;$AR123,$D$12&lt;$AR123),0,Schweine_Werte!$E123))</f>
        <v>0</v>
      </c>
      <c r="AY123" s="667">
        <f>IF(OR($C$24=$AR123,$D$24=$AR123),Schweine_Werte!$E123*0.5,IF(OR($C$24&gt;$AR123,$D$24&lt;$AR123),0,Schweine_Werte!$E123))</f>
        <v>0</v>
      </c>
      <c r="AZ123" s="667">
        <f>IF(OR($C$36=$AR123,$D$36=$AR123),Schweine_Werte!$E123*0.5,IF(OR($C$36&gt;$AR123,$D$36&lt;$AR123),0,Schweine_Werte!$E123))</f>
        <v>0</v>
      </c>
      <c r="BA123" s="667">
        <f>IF(OR($C$48=$AR123,$D$48=$AR123),Schweine_Werte!$E123*0.5,IF(OR($C$48&gt;$AR123,$D$48&lt;$AR123),0,Schweine_Werte!$E123))</f>
        <v>0</v>
      </c>
      <c r="BB123" s="667">
        <f>IF(OR($C$60=$AR123,$D$60=$AR123),Schweine_Werte!$E123*0.5,IF(OR($C$60&gt;$AR123,$D$60&lt;$AR123),0,Schweine_Werte!$E123))</f>
        <v>0</v>
      </c>
      <c r="BC123" s="677">
        <f>IF(OR($C$12=$AR123,$D$12=$AR123),Schweine_Werte!$G123*0.5,IF(OR($C$12&gt;$AR123,$D$12&lt;$AR123),0,Schweine_Werte!$G123))</f>
        <v>0</v>
      </c>
      <c r="BD123" s="667">
        <f>IF(OR($C$24=$AR123,$D$24=$AR123),Schweine_Werte!$G123*0.5,IF(OR($C$24&gt;$AR123,$D$24&lt;$AR123),0,Schweine_Werte!$G123))</f>
        <v>0</v>
      </c>
      <c r="BE123" s="667">
        <f>IF(OR($C$36=$AR123,$D$36=$AR123),Schweine_Werte!$G123*0.5,IF(OR($C$36&gt;$AR123,$D$36&lt;$AR123),0,Schweine_Werte!$G123))</f>
        <v>0</v>
      </c>
      <c r="BF123" s="667">
        <f>IF(OR($C$48=$AR123,$D$48=$AR123),Schweine_Werte!$G123*0.5,IF(OR($C$48&gt;$AR123,$D$48&lt;$AR123),0,Schweine_Werte!$G123))</f>
        <v>0</v>
      </c>
      <c r="BG123" s="667">
        <f>IF(OR($C$60=$AR123,$D$60=$AR123),Schweine_Werte!$G123*0.5,IF(OR($C$60&gt;$AR123,$D$60&lt;$AR123),0,Schweine_Werte!$G123))</f>
        <v>0</v>
      </c>
      <c r="BH123" s="677">
        <f>IF(OR($C$12=$AR123,$D$12=$AR123),Schweine_Werte!$I123*0.5,IF(OR($C$12&gt;$AR123,$D$12&lt;$AR123),0,Schweine_Werte!$I123))</f>
        <v>0</v>
      </c>
      <c r="BI123" s="667">
        <f>IF(OR($C$24=$AR123,$D$24=$AR123),Schweine_Werte!$I123*0.5,IF(OR($C$24&gt;$AR123,$D$24&lt;$AR123),0,Schweine_Werte!$I123))</f>
        <v>0</v>
      </c>
      <c r="BJ123" s="667">
        <f>IF(OR($C$36=$AR123,$D$36=$AR123),Schweine_Werte!$I123*0.5,IF(OR($C$36&gt;$AR123,$D$36&lt;$AR123),0,Schweine_Werte!$I123))</f>
        <v>0</v>
      </c>
      <c r="BK123" s="667">
        <f>IF(OR($C$48=$AR123,$D$48=$AR123),Schweine_Werte!$I123*0.5,IF(OR($C$48&gt;$AR123,$D$48&lt;$AR123),0,Schweine_Werte!$I123))</f>
        <v>0</v>
      </c>
      <c r="BL123" s="667">
        <f>IF(OR($C$60=$AR123,$D$60=$AR123),Schweine_Werte!$I123*0.5,IF(OR($C$60&gt;$AR123,$D$60&lt;$AR123),0,Schweine_Werte!$I123))</f>
        <v>0</v>
      </c>
      <c r="BM123" s="677"/>
      <c r="BN123" s="667"/>
      <c r="BO123" s="667"/>
      <c r="BP123" s="667"/>
      <c r="BQ123" s="667"/>
      <c r="BR123" s="677">
        <f>IF(OR($C$74=$AR123,$D$74=$AR123),Schweine_Werte!$M123*0.5,IF(OR($C$74&gt;$AR123,$D$74&lt;$AR123),0,Schweine_Werte!$M123))</f>
        <v>0</v>
      </c>
      <c r="BS123" s="677">
        <f>IF(OR($C$83=$AR123,$D$83=$AR123),Schweine_Werte!$M123*0.5,IF(OR($C$83&gt;$AR123,$D$83&lt;$AR123),0,Schweine_Werte!$M123))</f>
        <v>0</v>
      </c>
      <c r="BT123" s="679">
        <f>IF(OR($C$92=$AR123,$D$92=$AR123),Schweine_Werte!$M123*0.5,IF(OR($C$92&gt;$AR123,$D$92&lt;$AR123),0,Schweine_Werte!$M123))</f>
        <v>0</v>
      </c>
      <c r="BU123" s="679">
        <f>IF(OR($C$101=$AR123,$D$101=$AR123),Schweine_Werte!$M123*0.5,IF(OR($C$101&gt;$AR123,$D$101&lt;$AR123),0,Schweine_Werte!$M123))</f>
        <v>0</v>
      </c>
      <c r="BV123" s="679">
        <f>IF(OR($C$110=$AR123,$D$110=$AR123),Schweine_Werte!$M123*0.5,IF(OR($C$110&gt;$AR123,$D$110&lt;$AR123),0,Schweine_Werte!$M123))</f>
        <v>0</v>
      </c>
      <c r="BW123" s="679">
        <f>IF(OR(8=$AR123,$E$127=$AR123),Schweine_Werte!$M123*0.5,IF(OR(8&gt;$AR123,$E$127&lt;$AR123),0,Schweine_Werte!$M123))</f>
        <v>1.4477278921508818</v>
      </c>
      <c r="BX123" s="679">
        <f>IF(OR(8=$AR123,$E$145=$AR123),Schweine_Werte!$M123*0.5,IF(OR(8&gt;$AR123,$E$145&lt;$AR123),0,Schweine_Werte!$M123))</f>
        <v>1.4477278921508818</v>
      </c>
      <c r="BY123" s="677">
        <f>IF(OR($C$74=$AR123,$D$74=$AR123),Schweine_Werte!$O123*0.5,IF(OR($C$74&gt;$AR123,$D$74&lt;$AR123),0,Schweine_Werte!$O123))</f>
        <v>0</v>
      </c>
      <c r="BZ123" s="677">
        <f>IF(OR($C$83=$AR123,$D$83=$AR123),Schweine_Werte!$O123*0.5,IF(OR($C$83&gt;$AR123,$D$83&lt;$AR123),0,Schweine_Werte!$O123))</f>
        <v>0</v>
      </c>
      <c r="CA123" s="679">
        <f>IF(OR($C$92=$AR123,$D$92=$AR123),Schweine_Werte!$O123*0.5,IF(OR($C$92&gt;$AR123,$D$92&lt;$AR123),0,Schweine_Werte!$O123))</f>
        <v>0</v>
      </c>
      <c r="CB123" s="679">
        <f>IF(OR($C$101=$AR123,$D$101=$AR123),Schweine_Werte!$O123*0.5,IF(OR($C$101&gt;$AR123,$D$101&lt;$AR123),0,Schweine_Werte!$O123))</f>
        <v>0</v>
      </c>
      <c r="CC123" s="679">
        <f>IF(OR($C$110=$AR123,$D$110=$AR123),Schweine_Werte!$O123*0.5,IF(OR($C$110&gt;$AR123,$D$110&lt;$AR123),0,Schweine_Werte!$O123))</f>
        <v>0</v>
      </c>
    </row>
    <row r="124" spans="1:81" x14ac:dyDescent="0.2">
      <c r="C124" s="504"/>
      <c r="D124" s="702"/>
      <c r="E124" s="667"/>
      <c r="F124" s="667"/>
      <c r="G124" s="667"/>
      <c r="H124" s="667"/>
      <c r="I124" s="667"/>
      <c r="J124" s="667"/>
      <c r="K124" s="667"/>
      <c r="L124" s="667"/>
      <c r="M124" s="667"/>
      <c r="N124" s="667"/>
      <c r="O124" s="667"/>
      <c r="P124" s="667"/>
      <c r="Q124" s="667"/>
      <c r="R124" s="667"/>
      <c r="S124" s="667"/>
      <c r="T124" s="667"/>
      <c r="U124" s="667"/>
      <c r="V124" s="667"/>
      <c r="AR124" s="698">
        <v>128</v>
      </c>
      <c r="AS124" s="677">
        <f>IF(OR($C$12=$AR124,$D$12=$AR124),Schweine_Werte!$C124*0.5,IF(OR($C$12&gt;$AR124,$D$12&lt;$AR124),0,Schweine_Werte!$C124))</f>
        <v>0</v>
      </c>
      <c r="AT124" s="667">
        <f>IF(OR($C$24=$AR124,$D$24=$AR124),Schweine_Werte!$C124*0.5,IF(OR($C$24&gt;$AR124,$D$24&lt;$AR124),0,Schweine_Werte!$C124))</f>
        <v>0</v>
      </c>
      <c r="AU124" s="677">
        <f>IF(OR($C$36=$AR124,$D$36=$AR124),Schweine_Werte!$C124*0.5,IF(OR($C$36&gt;$AR124,$D$36&lt;$AR124),0,Schweine_Werte!$C124))</f>
        <v>0</v>
      </c>
      <c r="AV124" s="677">
        <f>IF(OR($C$48=$AR124,$D$48=$AR124),Schweine_Werte!$C124*0.5,IF(OR($C$48&gt;$AR124,$D$48&lt;$AR124),0,Schweine_Werte!$C124))</f>
        <v>0</v>
      </c>
      <c r="AW124" s="677">
        <f>IF(OR($C$60=$AR124,$D$60=$AR124),Schweine_Werte!$C124*0.5,IF(OR($C$60&gt;$AR124,$D$60&lt;$AR124),0,Schweine_Werte!$C124))</f>
        <v>0</v>
      </c>
      <c r="AX124" s="677">
        <f>IF(OR($C$12=$AR124,$D$12=$AR124),Schweine_Werte!$E124*0.5,IF(OR($C$12&gt;$AR124,$D$12&lt;$AR124),0,Schweine_Werte!$E124))</f>
        <v>0</v>
      </c>
      <c r="AY124" s="667">
        <f>IF(OR($C$24=$AR124,$D$24=$AR124),Schweine_Werte!$E124*0.5,IF(OR($C$24&gt;$AR124,$D$24&lt;$AR124),0,Schweine_Werte!$E124))</f>
        <v>0</v>
      </c>
      <c r="AZ124" s="667">
        <f>IF(OR($C$36=$AR124,$D$36=$AR124),Schweine_Werte!$E124*0.5,IF(OR($C$36&gt;$AR124,$D$36&lt;$AR124),0,Schweine_Werte!$E124))</f>
        <v>0</v>
      </c>
      <c r="BA124" s="667">
        <f>IF(OR($C$48=$AR124,$D$48=$AR124),Schweine_Werte!$E124*0.5,IF(OR($C$48&gt;$AR124,$D$48&lt;$AR124),0,Schweine_Werte!$E124))</f>
        <v>0</v>
      </c>
      <c r="BB124" s="667">
        <f>IF(OR($C$60=$AR124,$D$60=$AR124),Schweine_Werte!$E124*0.5,IF(OR($C$60&gt;$AR124,$D$60&lt;$AR124),0,Schweine_Werte!$E124))</f>
        <v>0</v>
      </c>
      <c r="BC124" s="677">
        <f>IF(OR($C$12=$AR124,$D$12=$AR124),Schweine_Werte!$G124*0.5,IF(OR($C$12&gt;$AR124,$D$12&lt;$AR124),0,Schweine_Werte!$G124))</f>
        <v>0</v>
      </c>
      <c r="BD124" s="667">
        <f>IF(OR($C$24=$AR124,$D$24=$AR124),Schweine_Werte!$G124*0.5,IF(OR($C$24&gt;$AR124,$D$24&lt;$AR124),0,Schweine_Werte!$G124))</f>
        <v>0</v>
      </c>
      <c r="BE124" s="667">
        <f>IF(OR($C$36=$AR124,$D$36=$AR124),Schweine_Werte!$G124*0.5,IF(OR($C$36&gt;$AR124,$D$36&lt;$AR124),0,Schweine_Werte!$G124))</f>
        <v>0</v>
      </c>
      <c r="BF124" s="667">
        <f>IF(OR($C$48=$AR124,$D$48=$AR124),Schweine_Werte!$G124*0.5,IF(OR($C$48&gt;$AR124,$D$48&lt;$AR124),0,Schweine_Werte!$G124))</f>
        <v>0</v>
      </c>
      <c r="BG124" s="667">
        <f>IF(OR($C$60=$AR124,$D$60=$AR124),Schweine_Werte!$G124*0.5,IF(OR($C$60&gt;$AR124,$D$60&lt;$AR124),0,Schweine_Werte!$G124))</f>
        <v>0</v>
      </c>
      <c r="BH124" s="677">
        <f>IF(OR($C$12=$AR124,$D$12=$AR124),Schweine_Werte!$I124*0.5,IF(OR($C$12&gt;$AR124,$D$12&lt;$AR124),0,Schweine_Werte!$I124))</f>
        <v>0</v>
      </c>
      <c r="BI124" s="667">
        <f>IF(OR($C$24=$AR124,$D$24=$AR124),Schweine_Werte!$I124*0.5,IF(OR($C$24&gt;$AR124,$D$24&lt;$AR124),0,Schweine_Werte!$I124))</f>
        <v>0</v>
      </c>
      <c r="BJ124" s="667">
        <f>IF(OR($C$36=$AR124,$D$36=$AR124),Schweine_Werte!$I124*0.5,IF(OR($C$36&gt;$AR124,$D$36&lt;$AR124),0,Schweine_Werte!$I124))</f>
        <v>0</v>
      </c>
      <c r="BK124" s="667">
        <f>IF(OR($C$48=$AR124,$D$48=$AR124),Schweine_Werte!$I124*0.5,IF(OR($C$48&gt;$AR124,$D$48&lt;$AR124),0,Schweine_Werte!$I124))</f>
        <v>0</v>
      </c>
      <c r="BL124" s="667">
        <f>IF(OR($C$60=$AR124,$D$60=$AR124),Schweine_Werte!$I124*0.5,IF(OR($C$60&gt;$AR124,$D$60&lt;$AR124),0,Schweine_Werte!$I124))</f>
        <v>0</v>
      </c>
      <c r="BM124" s="677"/>
      <c r="BN124" s="667"/>
      <c r="BO124" s="667"/>
      <c r="BP124" s="667"/>
      <c r="BQ124" s="667"/>
      <c r="BR124" s="677">
        <f>IF(OR($C$74=$AR124,$D$74=$AR124),Schweine_Werte!$M124*0.5,IF(OR($C$74&gt;$AR124,$D$74&lt;$AR124),0,Schweine_Werte!$M124))</f>
        <v>0</v>
      </c>
      <c r="BS124" s="677">
        <f>IF(OR($C$83=$AR124,$D$83=$AR124),Schweine_Werte!$M124*0.5,IF(OR($C$83&gt;$AR124,$D$83&lt;$AR124),0,Schweine_Werte!$M124))</f>
        <v>0</v>
      </c>
      <c r="BT124" s="679">
        <f>IF(OR($C$92=$AR124,$D$92=$AR124),Schweine_Werte!$M124*0.5,IF(OR($C$92&gt;$AR124,$D$92&lt;$AR124),0,Schweine_Werte!$M124))</f>
        <v>0</v>
      </c>
      <c r="BU124" s="679">
        <f>IF(OR($C$101=$AR124,$D$101=$AR124),Schweine_Werte!$M124*0.5,IF(OR($C$101&gt;$AR124,$D$101&lt;$AR124),0,Schweine_Werte!$M124))</f>
        <v>0</v>
      </c>
      <c r="BV124" s="679">
        <f>IF(OR($C$110=$AR124,$D$110=$AR124),Schweine_Werte!$M124*0.5,IF(OR($C$110&gt;$AR124,$D$110&lt;$AR124),0,Schweine_Werte!$M124))</f>
        <v>0</v>
      </c>
      <c r="BW124" s="679">
        <f>IF(OR(8=$AR124,$E$127=$AR124),Schweine_Werte!$M124*0.5,IF(OR(8&gt;$AR124,$E$127&lt;$AR124),0,Schweine_Werte!$M124))</f>
        <v>1.4477278921508818</v>
      </c>
      <c r="BX124" s="679">
        <f>IF(OR(8=$AR124,$E$145=$AR124),Schweine_Werte!$M124*0.5,IF(OR(8&gt;$AR124,$E$145&lt;$AR124),0,Schweine_Werte!$M124))</f>
        <v>1.4477278921508818</v>
      </c>
      <c r="BY124" s="677">
        <f>IF(OR($C$74=$AR124,$D$74=$AR124),Schweine_Werte!$O124*0.5,IF(OR($C$74&gt;$AR124,$D$74&lt;$AR124),0,Schweine_Werte!$O124))</f>
        <v>0</v>
      </c>
      <c r="BZ124" s="677">
        <f>IF(OR($C$83=$AR124,$D$83=$AR124),Schweine_Werte!$O124*0.5,IF(OR($C$83&gt;$AR124,$D$83&lt;$AR124),0,Schweine_Werte!$O124))</f>
        <v>0</v>
      </c>
      <c r="CA124" s="679">
        <f>IF(OR($C$92=$AR124,$D$92=$AR124),Schweine_Werte!$O124*0.5,IF(OR($C$92&gt;$AR124,$D$92&lt;$AR124),0,Schweine_Werte!$O124))</f>
        <v>0</v>
      </c>
      <c r="CB124" s="679">
        <f>IF(OR($C$101=$AR124,$D$101=$AR124),Schweine_Werte!$O124*0.5,IF(OR($C$101&gt;$AR124,$D$101&lt;$AR124),0,Schweine_Werte!$O124))</f>
        <v>0</v>
      </c>
      <c r="CC124" s="679">
        <f>IF(OR($C$110=$AR124,$D$110=$AR124),Schweine_Werte!$O124*0.5,IF(OR($C$110&gt;$AR124,$D$110&lt;$AR124),0,Schweine_Werte!$O124))</f>
        <v>0</v>
      </c>
    </row>
    <row r="125" spans="1:81" ht="15.75" x14ac:dyDescent="0.25">
      <c r="F125" s="521"/>
      <c r="G125" s="1722" t="s">
        <v>486</v>
      </c>
      <c r="H125" s="1723"/>
      <c r="I125" s="1724"/>
      <c r="J125" s="681" t="s">
        <v>474</v>
      </c>
      <c r="K125" s="681" t="s">
        <v>487</v>
      </c>
      <c r="L125" s="1725" t="s">
        <v>488</v>
      </c>
      <c r="M125" s="1726"/>
      <c r="N125" s="1727"/>
      <c r="O125" s="1725" t="s">
        <v>489</v>
      </c>
      <c r="P125" s="1727"/>
      <c r="Q125" s="1725" t="s">
        <v>490</v>
      </c>
      <c r="R125" s="1726"/>
      <c r="S125" s="1727"/>
      <c r="T125" s="1725" t="s">
        <v>491</v>
      </c>
      <c r="U125" s="1726"/>
      <c r="V125" s="1727"/>
      <c r="W125" s="1725" t="s">
        <v>492</v>
      </c>
      <c r="X125" s="1726"/>
      <c r="Y125" s="1727"/>
      <c r="AR125" s="698">
        <v>129</v>
      </c>
      <c r="AS125" s="677">
        <f>IF(OR($C$12=$AR125,$D$12=$AR125),Schweine_Werte!$C125*0.5,IF(OR($C$12&gt;$AR125,$D$12&lt;$AR125),0,Schweine_Werte!$C125))</f>
        <v>0</v>
      </c>
      <c r="AT125" s="667">
        <f>IF(OR($C$24=$AR125,$D$24=$AR125),Schweine_Werte!$C125*0.5,IF(OR($C$24&gt;$AR125,$D$24&lt;$AR125),0,Schweine_Werte!$C125))</f>
        <v>0</v>
      </c>
      <c r="AU125" s="677">
        <f>IF(OR($C$36=$AR125,$D$36=$AR125),Schweine_Werte!$C125*0.5,IF(OR($C$36&gt;$AR125,$D$36&lt;$AR125),0,Schweine_Werte!$C125))</f>
        <v>0</v>
      </c>
      <c r="AV125" s="677">
        <f>IF(OR($C$48=$AR125,$D$48=$AR125),Schweine_Werte!$C125*0.5,IF(OR($C$48&gt;$AR125,$D$48&lt;$AR125),0,Schweine_Werte!$C125))</f>
        <v>0</v>
      </c>
      <c r="AW125" s="677">
        <f>IF(OR($C$60=$AR125,$D$60=$AR125),Schweine_Werte!$C125*0.5,IF(OR($C$60&gt;$AR125,$D$60&lt;$AR125),0,Schweine_Werte!$C125))</f>
        <v>0</v>
      </c>
      <c r="AX125" s="677">
        <f>IF(OR($C$12=$AR125,$D$12=$AR125),Schweine_Werte!$E125*0.5,IF(OR($C$12&gt;$AR125,$D$12&lt;$AR125),0,Schweine_Werte!$E125))</f>
        <v>0</v>
      </c>
      <c r="AY125" s="667">
        <f>IF(OR($C$24=$AR125,$D$24=$AR125),Schweine_Werte!$E125*0.5,IF(OR($C$24&gt;$AR125,$D$24&lt;$AR125),0,Schweine_Werte!$E125))</f>
        <v>0</v>
      </c>
      <c r="AZ125" s="667">
        <f>IF(OR($C$36=$AR125,$D$36=$AR125),Schweine_Werte!$E125*0.5,IF(OR($C$36&gt;$AR125,$D$36&lt;$AR125),0,Schweine_Werte!$E125))</f>
        <v>0</v>
      </c>
      <c r="BA125" s="667">
        <f>IF(OR($C$48=$AR125,$D$48=$AR125),Schweine_Werte!$E125*0.5,IF(OR($C$48&gt;$AR125,$D$48&lt;$AR125),0,Schweine_Werte!$E125))</f>
        <v>0</v>
      </c>
      <c r="BB125" s="667">
        <f>IF(OR($C$60=$AR125,$D$60=$AR125),Schweine_Werte!$E125*0.5,IF(OR($C$60&gt;$AR125,$D$60&lt;$AR125),0,Schweine_Werte!$E125))</f>
        <v>0</v>
      </c>
      <c r="BC125" s="677">
        <f>IF(OR($C$12=$AR125,$D$12=$AR125),Schweine_Werte!$G125*0.5,IF(OR($C$12&gt;$AR125,$D$12&lt;$AR125),0,Schweine_Werte!$G125))</f>
        <v>0</v>
      </c>
      <c r="BD125" s="667">
        <f>IF(OR($C$24=$AR125,$D$24=$AR125),Schweine_Werte!$G125*0.5,IF(OR($C$24&gt;$AR125,$D$24&lt;$AR125),0,Schweine_Werte!$G125))</f>
        <v>0</v>
      </c>
      <c r="BE125" s="667">
        <f>IF(OR($C$36=$AR125,$D$36=$AR125),Schweine_Werte!$G125*0.5,IF(OR($C$36&gt;$AR125,$D$36&lt;$AR125),0,Schweine_Werte!$G125))</f>
        <v>0</v>
      </c>
      <c r="BF125" s="667">
        <f>IF(OR($C$48=$AR125,$D$48=$AR125),Schweine_Werte!$G125*0.5,IF(OR($C$48&gt;$AR125,$D$48&lt;$AR125),0,Schweine_Werte!$G125))</f>
        <v>0</v>
      </c>
      <c r="BG125" s="667">
        <f>IF(OR($C$60=$AR125,$D$60=$AR125),Schweine_Werte!$G125*0.5,IF(OR($C$60&gt;$AR125,$D$60&lt;$AR125),0,Schweine_Werte!$G125))</f>
        <v>0</v>
      </c>
      <c r="BH125" s="677">
        <f>IF(OR($C$12=$AR125,$D$12=$AR125),Schweine_Werte!$I125*0.5,IF(OR($C$12&gt;$AR125,$D$12&lt;$AR125),0,Schweine_Werte!$I125))</f>
        <v>0</v>
      </c>
      <c r="BI125" s="667">
        <f>IF(OR($C$24=$AR125,$D$24=$AR125),Schweine_Werte!$I125*0.5,IF(OR($C$24&gt;$AR125,$D$24&lt;$AR125),0,Schweine_Werte!$I125))</f>
        <v>0</v>
      </c>
      <c r="BJ125" s="667">
        <f>IF(OR($C$36=$AR125,$D$36=$AR125),Schweine_Werte!$I125*0.5,IF(OR($C$36&gt;$AR125,$D$36&lt;$AR125),0,Schweine_Werte!$I125))</f>
        <v>0</v>
      </c>
      <c r="BK125" s="667">
        <f>IF(OR($C$48=$AR125,$D$48=$AR125),Schweine_Werte!$I125*0.5,IF(OR($C$48&gt;$AR125,$D$48&lt;$AR125),0,Schweine_Werte!$I125))</f>
        <v>0</v>
      </c>
      <c r="BL125" s="667">
        <f>IF(OR($C$60=$AR125,$D$60=$AR125),Schweine_Werte!$I125*0.5,IF(OR($C$60&gt;$AR125,$D$60&lt;$AR125),0,Schweine_Werte!$I125))</f>
        <v>0</v>
      </c>
      <c r="BM125" s="677"/>
      <c r="BN125" s="667"/>
      <c r="BO125" s="667"/>
      <c r="BP125" s="667"/>
      <c r="BQ125" s="667"/>
      <c r="BR125" s="677">
        <f>IF(OR($C$74=$AR125,$D$74=$AR125),Schweine_Werte!$M125*0.5,IF(OR($C$74&gt;$AR125,$D$74&lt;$AR125),0,Schweine_Werte!$M125))</f>
        <v>0</v>
      </c>
      <c r="BS125" s="677">
        <f>IF(OR($C$83=$AR125,$D$83=$AR125),Schweine_Werte!$M125*0.5,IF(OR($C$83&gt;$AR125,$D$83&lt;$AR125),0,Schweine_Werte!$M125))</f>
        <v>0</v>
      </c>
      <c r="BT125" s="679">
        <f>IF(OR($C$92=$AR125,$D$92=$AR125),Schweine_Werte!$M125*0.5,IF(OR($C$92&gt;$AR125,$D$92&lt;$AR125),0,Schweine_Werte!$M125))</f>
        <v>0</v>
      </c>
      <c r="BU125" s="679">
        <f>IF(OR($C$101=$AR125,$D$101=$AR125),Schweine_Werte!$M125*0.5,IF(OR($C$101&gt;$AR125,$D$101&lt;$AR125),0,Schweine_Werte!$M125))</f>
        <v>0</v>
      </c>
      <c r="BV125" s="679">
        <f>IF(OR($C$110=$AR125,$D$110=$AR125),Schweine_Werte!$M125*0.5,IF(OR($C$110&gt;$AR125,$D$110&lt;$AR125),0,Schweine_Werte!$M125))</f>
        <v>0</v>
      </c>
      <c r="BW125" s="679">
        <f>IF(OR(8=$AR125,$E$127=$AR125),Schweine_Werte!$M125*0.5,IF(OR(8&gt;$AR125,$E$127&lt;$AR125),0,Schweine_Werte!$M125))</f>
        <v>1.4477278921508818</v>
      </c>
      <c r="BX125" s="679">
        <f>IF(OR(8=$AR125,$E$145=$AR125),Schweine_Werte!$M125*0.5,IF(OR(8&gt;$AR125,$E$145&lt;$AR125),0,Schweine_Werte!$M125))</f>
        <v>1.4477278921508818</v>
      </c>
      <c r="BY125" s="677">
        <f>IF(OR($C$74=$AR125,$D$74=$AR125),Schweine_Werte!$O125*0.5,IF(OR($C$74&gt;$AR125,$D$74&lt;$AR125),0,Schweine_Werte!$O125))</f>
        <v>0</v>
      </c>
      <c r="BZ125" s="677">
        <f>IF(OR($C$83=$AR125,$D$83=$AR125),Schweine_Werte!$O125*0.5,IF(OR($C$83&gt;$AR125,$D$83&lt;$AR125),0,Schweine_Werte!$O125))</f>
        <v>0</v>
      </c>
      <c r="CA125" s="679">
        <f>IF(OR($C$92=$AR125,$D$92=$AR125),Schweine_Werte!$O125*0.5,IF(OR($C$92&gt;$AR125,$D$92&lt;$AR125),0,Schweine_Werte!$O125))</f>
        <v>0</v>
      </c>
      <c r="CB125" s="679">
        <f>IF(OR($C$101=$AR125,$D$101=$AR125),Schweine_Werte!$O125*0.5,IF(OR($C$101&gt;$AR125,$D$101&lt;$AR125),0,Schweine_Werte!$O125))</f>
        <v>0</v>
      </c>
      <c r="CC125" s="679">
        <f>IF(OR($C$110=$AR125,$D$110=$AR125),Schweine_Werte!$O125*0.5,IF(OR($C$110&gt;$AR125,$D$110&lt;$AR125),0,Schweine_Werte!$O125))</f>
        <v>0</v>
      </c>
    </row>
    <row r="126" spans="1:81" ht="18.75" x14ac:dyDescent="0.25">
      <c r="B126" s="704" t="s">
        <v>497</v>
      </c>
      <c r="C126" s="705"/>
      <c r="D126" s="706" t="s">
        <v>527</v>
      </c>
      <c r="E126" s="707" t="s">
        <v>528</v>
      </c>
      <c r="F126" s="686" t="s">
        <v>363</v>
      </c>
      <c r="G126" s="687" t="s">
        <v>1</v>
      </c>
      <c r="H126" s="687" t="s">
        <v>499</v>
      </c>
      <c r="I126" s="687" t="s">
        <v>500</v>
      </c>
      <c r="J126" s="688" t="s">
        <v>501</v>
      </c>
      <c r="K126" s="688" t="s">
        <v>501</v>
      </c>
      <c r="L126" s="689" t="s">
        <v>365</v>
      </c>
      <c r="M126" s="689" t="s">
        <v>502</v>
      </c>
      <c r="N126" s="689" t="s">
        <v>367</v>
      </c>
      <c r="O126" s="690" t="s">
        <v>358</v>
      </c>
      <c r="P126" s="690" t="s">
        <v>359</v>
      </c>
      <c r="Q126" s="689" t="s">
        <v>365</v>
      </c>
      <c r="R126" s="689" t="s">
        <v>366</v>
      </c>
      <c r="S126" s="689" t="s">
        <v>367</v>
      </c>
      <c r="T126" s="689" t="s">
        <v>365</v>
      </c>
      <c r="U126" s="689" t="s">
        <v>366</v>
      </c>
      <c r="V126" s="689" t="s">
        <v>367</v>
      </c>
      <c r="W126" s="688" t="s">
        <v>503</v>
      </c>
      <c r="X126" s="688" t="s">
        <v>504</v>
      </c>
      <c r="Y126" s="688" t="s">
        <v>505</v>
      </c>
      <c r="AR126" s="698">
        <v>130</v>
      </c>
      <c r="AS126" s="677">
        <f>IF(OR($C$12=$AR126,$D$12=$AR126),Schweine_Werte!$C126*0.5,IF(OR($C$12&gt;$AR126,$D$12&lt;$AR126),0,Schweine_Werte!$C126))</f>
        <v>0</v>
      </c>
      <c r="AT126" s="667">
        <f>IF(OR($C$24=$AR126,$D$24=$AR126),Schweine_Werte!$C126*0.5,IF(OR($C$24&gt;$AR126,$D$24&lt;$AR126),0,Schweine_Werte!$C126))</f>
        <v>0</v>
      </c>
      <c r="AU126" s="677">
        <f>IF(OR($C$36=$AR126,$D$36=$AR126),Schweine_Werte!$C126*0.5,IF(OR($C$36&gt;$AR126,$D$36&lt;$AR126),0,Schweine_Werte!$C126))</f>
        <v>0</v>
      </c>
      <c r="AV126" s="677">
        <f>IF(OR($C$48=$AR126,$D$48=$AR126),Schweine_Werte!$C126*0.5,IF(OR($C$48&gt;$AR126,$D$48&lt;$AR126),0,Schweine_Werte!$C126))</f>
        <v>0</v>
      </c>
      <c r="AW126" s="677">
        <f>IF(OR($C$60=$AR126,$D$60=$AR126),Schweine_Werte!$C126*0.5,IF(OR($C$60&gt;$AR126,$D$60&lt;$AR126),0,Schweine_Werte!$C126))</f>
        <v>0</v>
      </c>
      <c r="AX126" s="677">
        <f>IF(OR($C$12=$AR126,$D$12=$AR126),Schweine_Werte!$E126*0.5,IF(OR($C$12&gt;$AR126,$D$12&lt;$AR126),0,Schweine_Werte!$E126))</f>
        <v>0</v>
      </c>
      <c r="AY126" s="667">
        <f>IF(OR($C$24=$AR126,$D$24=$AR126),Schweine_Werte!$E126*0.5,IF(OR($C$24&gt;$AR126,$D$24&lt;$AR126),0,Schweine_Werte!$E126))</f>
        <v>0</v>
      </c>
      <c r="AZ126" s="667">
        <f>IF(OR($C$36=$AR126,$D$36=$AR126),Schweine_Werte!$E126*0.5,IF(OR($C$36&gt;$AR126,$D$36&lt;$AR126),0,Schweine_Werte!$E126))</f>
        <v>0</v>
      </c>
      <c r="BA126" s="667">
        <f>IF(OR($C$48=$AR126,$D$48=$AR126),Schweine_Werte!$E126*0.5,IF(OR($C$48&gt;$AR126,$D$48&lt;$AR126),0,Schweine_Werte!$E126))</f>
        <v>0</v>
      </c>
      <c r="BB126" s="667">
        <f>IF(OR($C$60=$AR126,$D$60=$AR126),Schweine_Werte!$E126*0.5,IF(OR($C$60&gt;$AR126,$D$60&lt;$AR126),0,Schweine_Werte!$E126))</f>
        <v>0</v>
      </c>
      <c r="BC126" s="677">
        <f>IF(OR($C$12=$AR126,$D$12=$AR126),Schweine_Werte!$G126*0.5,IF(OR($C$12&gt;$AR126,$D$12&lt;$AR126),0,Schweine_Werte!$G126))</f>
        <v>0</v>
      </c>
      <c r="BD126" s="667">
        <f>IF(OR($C$24=$AR126,$D$24=$AR126),Schweine_Werte!$G126*0.5,IF(OR($C$24&gt;$AR126,$D$24&lt;$AR126),0,Schweine_Werte!$G126))</f>
        <v>0</v>
      </c>
      <c r="BE126" s="667">
        <f>IF(OR($C$36=$AR126,$D$36=$AR126),Schweine_Werte!$G126*0.5,IF(OR($C$36&gt;$AR126,$D$36&lt;$AR126),0,Schweine_Werte!$G126))</f>
        <v>0</v>
      </c>
      <c r="BF126" s="667">
        <f>IF(OR($C$48=$AR126,$D$48=$AR126),Schweine_Werte!$G126*0.5,IF(OR($C$48&gt;$AR126,$D$48&lt;$AR126),0,Schweine_Werte!$G126))</f>
        <v>0</v>
      </c>
      <c r="BG126" s="667">
        <f>IF(OR($C$60=$AR126,$D$60=$AR126),Schweine_Werte!$G126*0.5,IF(OR($C$60&gt;$AR126,$D$60&lt;$AR126),0,Schweine_Werte!$G126))</f>
        <v>0</v>
      </c>
      <c r="BH126" s="677">
        <f>IF(OR($C$12=$AR126,$D$12=$AR126),Schweine_Werte!$I126*0.5,IF(OR($C$12&gt;$AR126,$D$12&lt;$AR126),0,Schweine_Werte!$I126))</f>
        <v>0</v>
      </c>
      <c r="BI126" s="667">
        <f>IF(OR($C$24=$AR126,$D$24=$AR126),Schweine_Werte!$I126*0.5,IF(OR($C$24&gt;$AR126,$D$24&lt;$AR126),0,Schweine_Werte!$I126))</f>
        <v>0</v>
      </c>
      <c r="BJ126" s="667">
        <f>IF(OR($C$36=$AR126,$D$36=$AR126),Schweine_Werte!$I126*0.5,IF(OR($C$36&gt;$AR126,$D$36&lt;$AR126),0,Schweine_Werte!$I126))</f>
        <v>0</v>
      </c>
      <c r="BK126" s="667">
        <f>IF(OR($C$48=$AR126,$D$48=$AR126),Schweine_Werte!$I126*0.5,IF(OR($C$48&gt;$AR126,$D$48&lt;$AR126),0,Schweine_Werte!$I126))</f>
        <v>0</v>
      </c>
      <c r="BL126" s="667">
        <f>IF(OR($C$60=$AR126,$D$60=$AR126),Schweine_Werte!$I126*0.5,IF(OR($C$60&gt;$AR126,$D$60&lt;$AR126),0,Schweine_Werte!$I126))</f>
        <v>0</v>
      </c>
      <c r="BM126" s="677"/>
      <c r="BN126" s="667"/>
      <c r="BO126" s="667"/>
      <c r="BP126" s="667"/>
      <c r="BQ126" s="667"/>
      <c r="BR126" s="677">
        <f>IF(OR($C$74=$AR126,$D$74=$AR126),Schweine_Werte!$M126*0.5,IF(OR($C$74&gt;$AR126,$D$74&lt;$AR126),0,Schweine_Werte!$M126))</f>
        <v>0</v>
      </c>
      <c r="BS126" s="677">
        <f>IF(OR($C$83=$AR126,$D$83=$AR126),Schweine_Werte!$M126*0.5,IF(OR($C$83&gt;$AR126,$D$83&lt;$AR126),0,Schweine_Werte!$M126))</f>
        <v>0</v>
      </c>
      <c r="BT126" s="679">
        <f>IF(OR($C$92=$AR126,$D$92=$AR126),Schweine_Werte!$M126*0.5,IF(OR($C$92&gt;$AR126,$D$92&lt;$AR126),0,Schweine_Werte!$M126))</f>
        <v>0</v>
      </c>
      <c r="BU126" s="679">
        <f>IF(OR($C$101=$AR126,$D$101=$AR126),Schweine_Werte!$M126*0.5,IF(OR($C$101&gt;$AR126,$D$101&lt;$AR126),0,Schweine_Werte!$M126))</f>
        <v>0</v>
      </c>
      <c r="BV126" s="679">
        <f>IF(OR($C$110=$AR126,$D$110=$AR126),Schweine_Werte!$M126*0.5,IF(OR($C$110&gt;$AR126,$D$110&lt;$AR126),0,Schweine_Werte!$M126))</f>
        <v>0</v>
      </c>
      <c r="BW126" s="679">
        <f>IF(OR(8=$AR126,$E$127=$AR126),Schweine_Werte!$M126*0.5,IF(OR(8&gt;$AR126,$E$127&lt;$AR126),0,Schweine_Werte!$M126))</f>
        <v>1.4477278921508818</v>
      </c>
      <c r="BX126" s="679">
        <f>IF(OR(8=$AR126,$E$145=$AR126),Schweine_Werte!$M126*0.5,IF(OR(8&gt;$AR126,$E$145&lt;$AR126),0,Schweine_Werte!$M126))</f>
        <v>1.4477278921508818</v>
      </c>
      <c r="BY126" s="677">
        <f>IF(OR($C$74=$AR126,$D$74=$AR126),Schweine_Werte!$O126*0.5,IF(OR($C$74&gt;$AR126,$D$74&lt;$AR126),0,Schweine_Werte!$O126))</f>
        <v>0</v>
      </c>
      <c r="BZ126" s="677">
        <f>IF(OR($C$83=$AR126,$D$83=$AR126),Schweine_Werte!$O126*0.5,IF(OR($C$83&gt;$AR126,$D$83&lt;$AR126),0,Schweine_Werte!$O126))</f>
        <v>0</v>
      </c>
      <c r="CA126" s="679">
        <f>IF(OR($C$92=$AR126,$D$92=$AR126),Schweine_Werte!$O126*0.5,IF(OR($C$92&gt;$AR126,$D$92&lt;$AR126),0,Schweine_Werte!$O126))</f>
        <v>0</v>
      </c>
      <c r="CB126" s="679">
        <f>IF(OR($C$101=$AR126,$D$101=$AR126),Schweine_Werte!$O126*0.5,IF(OR($C$101&gt;$AR126,$D$101&lt;$AR126),0,Schweine_Werte!$O126))</f>
        <v>0</v>
      </c>
      <c r="CC126" s="679">
        <f>IF(OR($C$110=$AR126,$D$110=$AR126),Schweine_Werte!$O126*0.5,IF(OR($C$110&gt;$AR126,$D$110&lt;$AR126),0,Schweine_Werte!$O126))</f>
        <v>0</v>
      </c>
    </row>
    <row r="127" spans="1:81" ht="15.75" x14ac:dyDescent="0.25">
      <c r="A127" s="520" t="s">
        <v>466</v>
      </c>
      <c r="B127" s="507" t="str">
        <f>IF('Abweichende Werte'!W11=1,A7,"")</f>
        <v/>
      </c>
      <c r="C127" s="507"/>
      <c r="D127" s="508" t="str">
        <f>IF('Abweichende Werte'!W11=1,'Abweichende Werte'!J11,"")</f>
        <v/>
      </c>
      <c r="E127" s="508" t="str">
        <f>IF('Abweichende Werte'!W11=1,'Abweichende Werte'!M11,"")</f>
        <v/>
      </c>
      <c r="F127" s="708" t="e">
        <f t="shared" ref="F127:K127" si="56">SUM(F119:F120)</f>
        <v>#VALUE!</v>
      </c>
      <c r="G127" s="708" t="e">
        <f t="shared" si="56"/>
        <v>#VALUE!</v>
      </c>
      <c r="H127" s="708" t="e">
        <f t="shared" si="56"/>
        <v>#VALUE!</v>
      </c>
      <c r="I127" s="708" t="e">
        <f t="shared" si="56"/>
        <v>#VALUE!</v>
      </c>
      <c r="J127" s="708" t="e">
        <f t="shared" si="56"/>
        <v>#VALUE!</v>
      </c>
      <c r="K127" s="708" t="e">
        <f t="shared" si="56"/>
        <v>#VALUE!</v>
      </c>
      <c r="L127" s="708" t="e">
        <f>Q127*365/1000+$J127-$K127</f>
        <v>#VALUE!</v>
      </c>
      <c r="M127" s="708" t="e">
        <f>R127*365/1000+$J127-$K127/2</f>
        <v>#VALUE!</v>
      </c>
      <c r="N127" s="708" t="e">
        <f>S127*365/1000+$J127</f>
        <v>#VALUE!</v>
      </c>
      <c r="O127" s="708">
        <v>5.5</v>
      </c>
      <c r="P127" s="708">
        <v>1.8</v>
      </c>
      <c r="Q127" s="708" t="e">
        <f>SUM(Q119:Q120)</f>
        <v>#VALUE!</v>
      </c>
      <c r="R127" s="708" t="e">
        <f>SUM(R119:R120)</f>
        <v>#VALUE!</v>
      </c>
      <c r="S127" s="708" t="e">
        <f>SUM(S119:S120)</f>
        <v>#VALUE!</v>
      </c>
      <c r="T127" s="708" t="e">
        <f>Q127/$F127</f>
        <v>#VALUE!</v>
      </c>
      <c r="U127" s="708" t="e">
        <f>R127/$F127</f>
        <v>#VALUE!</v>
      </c>
      <c r="V127" s="708" t="e">
        <f>S127/$F127</f>
        <v>#VALUE!</v>
      </c>
      <c r="W127" s="708" t="e">
        <f>($J127*0.055+Q127*0.365*0.86-$K127*0.018)/L127*100</f>
        <v>#VALUE!</v>
      </c>
      <c r="X127" s="708" t="e">
        <f>($J127*0.055+R127*0.365*0.86-$K127*0.018/2)/M127*100</f>
        <v>#VALUE!</v>
      </c>
      <c r="Y127" s="708" t="e">
        <f>($J127*0.055+S127*0.365*0.86)/N127*100</f>
        <v>#VALUE!</v>
      </c>
      <c r="AR127" s="698">
        <v>131</v>
      </c>
      <c r="AS127" s="677">
        <f>IF(OR($C$12=$AR127,$D$12=$AR127),Schweine_Werte!$C127*0.5,IF(OR($C$12&gt;$AR127,$D$12&lt;$AR127),0,Schweine_Werte!$C127))</f>
        <v>0</v>
      </c>
      <c r="AT127" s="667">
        <f>IF(OR($C$24=$AR127,$D$24=$AR127),Schweine_Werte!$C127*0.5,IF(OR($C$24&gt;$AR127,$D$24&lt;$AR127),0,Schweine_Werte!$C127))</f>
        <v>0</v>
      </c>
      <c r="AU127" s="677">
        <f>IF(OR($C$36=$AR127,$D$36=$AR127),Schweine_Werte!$C127*0.5,IF(OR($C$36&gt;$AR127,$D$36&lt;$AR127),0,Schweine_Werte!$C127))</f>
        <v>0</v>
      </c>
      <c r="AV127" s="677">
        <f>IF(OR($C$48=$AR127,$D$48=$AR127),Schweine_Werte!$C127*0.5,IF(OR($C$48&gt;$AR127,$D$48&lt;$AR127),0,Schweine_Werte!$C127))</f>
        <v>0</v>
      </c>
      <c r="AW127" s="677">
        <f>IF(OR($C$60=$AR127,$D$60=$AR127),Schweine_Werte!$C127*0.5,IF(OR($C$60&gt;$AR127,$D$60&lt;$AR127),0,Schweine_Werte!$C127))</f>
        <v>0</v>
      </c>
      <c r="AX127" s="677">
        <f>IF(OR($C$12=$AR127,$D$12=$AR127),Schweine_Werte!$E127*0.5,IF(OR($C$12&gt;$AR127,$D$12&lt;$AR127),0,Schweine_Werte!$E127))</f>
        <v>0</v>
      </c>
      <c r="AY127" s="667">
        <f>IF(OR($C$24=$AR127,$D$24=$AR127),Schweine_Werte!$E127*0.5,IF(OR($C$24&gt;$AR127,$D$24&lt;$AR127),0,Schweine_Werte!$E127))</f>
        <v>0</v>
      </c>
      <c r="AZ127" s="667">
        <f>IF(OR($C$36=$AR127,$D$36=$AR127),Schweine_Werte!$E127*0.5,IF(OR($C$36&gt;$AR127,$D$36&lt;$AR127),0,Schweine_Werte!$E127))</f>
        <v>0</v>
      </c>
      <c r="BA127" s="667">
        <f>IF(OR($C$48=$AR127,$D$48=$AR127),Schweine_Werte!$E127*0.5,IF(OR($C$48&gt;$AR127,$D$48&lt;$AR127),0,Schweine_Werte!$E127))</f>
        <v>0</v>
      </c>
      <c r="BB127" s="667">
        <f>IF(OR($C$60=$AR127,$D$60=$AR127),Schweine_Werte!$E127*0.5,IF(OR($C$60&gt;$AR127,$D$60&lt;$AR127),0,Schweine_Werte!$E127))</f>
        <v>0</v>
      </c>
      <c r="BC127" s="677">
        <f>IF(OR($C$12=$AR127,$D$12=$AR127),Schweine_Werte!$G127*0.5,IF(OR($C$12&gt;$AR127,$D$12&lt;$AR127),0,Schweine_Werte!$G127))</f>
        <v>0</v>
      </c>
      <c r="BD127" s="667">
        <f>IF(OR($C$24=$AR127,$D$24=$AR127),Schweine_Werte!$G127*0.5,IF(OR($C$24&gt;$AR127,$D$24&lt;$AR127),0,Schweine_Werte!$G127))</f>
        <v>0</v>
      </c>
      <c r="BE127" s="667">
        <f>IF(OR($C$36=$AR127,$D$36=$AR127),Schweine_Werte!$G127*0.5,IF(OR($C$36&gt;$AR127,$D$36&lt;$AR127),0,Schweine_Werte!$G127))</f>
        <v>0</v>
      </c>
      <c r="BF127" s="667">
        <f>IF(OR($C$48=$AR127,$D$48=$AR127),Schweine_Werte!$G127*0.5,IF(OR($C$48&gt;$AR127,$D$48&lt;$AR127),0,Schweine_Werte!$G127))</f>
        <v>0</v>
      </c>
      <c r="BG127" s="667">
        <f>IF(OR($C$60=$AR127,$D$60=$AR127),Schweine_Werte!$G127*0.5,IF(OR($C$60&gt;$AR127,$D$60&lt;$AR127),0,Schweine_Werte!$G127))</f>
        <v>0</v>
      </c>
      <c r="BH127" s="677">
        <f>IF(OR($C$12=$AR127,$D$12=$AR127),Schweine_Werte!$I127*0.5,IF(OR($C$12&gt;$AR127,$D$12&lt;$AR127),0,Schweine_Werte!$I127))</f>
        <v>0</v>
      </c>
      <c r="BI127" s="667">
        <f>IF(OR($C$24=$AR127,$D$24=$AR127),Schweine_Werte!$I127*0.5,IF(OR($C$24&gt;$AR127,$D$24&lt;$AR127),0,Schweine_Werte!$I127))</f>
        <v>0</v>
      </c>
      <c r="BJ127" s="667">
        <f>IF(OR($C$36=$AR127,$D$36=$AR127),Schweine_Werte!$I127*0.5,IF(OR($C$36&gt;$AR127,$D$36&lt;$AR127),0,Schweine_Werte!$I127))</f>
        <v>0</v>
      </c>
      <c r="BK127" s="667">
        <f>IF(OR($C$48=$AR127,$D$48=$AR127),Schweine_Werte!$I127*0.5,IF(OR($C$48&gt;$AR127,$D$48&lt;$AR127),0,Schweine_Werte!$I127))</f>
        <v>0</v>
      </c>
      <c r="BL127" s="667">
        <f>IF(OR($C$60=$AR127,$D$60=$AR127),Schweine_Werte!$I127*0.5,IF(OR($C$60&gt;$AR127,$D$60&lt;$AR127),0,Schweine_Werte!$I127))</f>
        <v>0</v>
      </c>
      <c r="BM127" s="677"/>
      <c r="BN127" s="667"/>
      <c r="BO127" s="667"/>
      <c r="BP127" s="667"/>
      <c r="BQ127" s="667"/>
      <c r="BR127" s="677">
        <f>IF(OR($C$74=$AR127,$D$74=$AR127),Schweine_Werte!$M127*0.5,IF(OR($C$74&gt;$AR127,$D$74&lt;$AR127),0,Schweine_Werte!$M127))</f>
        <v>0</v>
      </c>
      <c r="BS127" s="677">
        <f>IF(OR($C$83=$AR127,$D$83=$AR127),Schweine_Werte!$M127*0.5,IF(OR($C$83&gt;$AR127,$D$83&lt;$AR127),0,Schweine_Werte!$M127))</f>
        <v>0</v>
      </c>
      <c r="BT127" s="679">
        <f>IF(OR($C$92=$AR127,$D$92=$AR127),Schweine_Werte!$M127*0.5,IF(OR($C$92&gt;$AR127,$D$92&lt;$AR127),0,Schweine_Werte!$M127))</f>
        <v>0</v>
      </c>
      <c r="BU127" s="679">
        <f>IF(OR($C$101=$AR127,$D$101=$AR127),Schweine_Werte!$M127*0.5,IF(OR($C$101&gt;$AR127,$D$101&lt;$AR127),0,Schweine_Werte!$M127))</f>
        <v>0</v>
      </c>
      <c r="BV127" s="679">
        <f>IF(OR($C$110=$AR127,$D$110=$AR127),Schweine_Werte!$M127*0.5,IF(OR($C$110&gt;$AR127,$D$110&lt;$AR127),0,Schweine_Werte!$M127))</f>
        <v>0</v>
      </c>
      <c r="BW127" s="679">
        <f>IF(OR(8=$AR127,$E$127=$AR127),Schweine_Werte!$M127*0.5,IF(OR(8&gt;$AR127,$E$127&lt;$AR127),0,Schweine_Werte!$M127))</f>
        <v>1.4477278921508818</v>
      </c>
      <c r="BX127" s="679">
        <f>IF(OR(8=$AR127,$E$145=$AR127),Schweine_Werte!$M127*0.5,IF(OR(8&gt;$AR127,$E$145&lt;$AR127),0,Schweine_Werte!$M127))</f>
        <v>1.4477278921508818</v>
      </c>
      <c r="BY127" s="677">
        <f>IF(OR($C$74=$AR127,$D$74=$AR127),Schweine_Werte!$O127*0.5,IF(OR($C$74&gt;$AR127,$D$74&lt;$AR127),0,Schweine_Werte!$O127))</f>
        <v>0</v>
      </c>
      <c r="BZ127" s="677">
        <f>IF(OR($C$83=$AR127,$D$83=$AR127),Schweine_Werte!$O127*0.5,IF(OR($C$83&gt;$AR127,$D$83&lt;$AR127),0,Schweine_Werte!$O127))</f>
        <v>0</v>
      </c>
      <c r="CA127" s="679">
        <f>IF(OR($C$92=$AR127,$D$92=$AR127),Schweine_Werte!$O127*0.5,IF(OR($C$92&gt;$AR127,$D$92&lt;$AR127),0,Schweine_Werte!$O127))</f>
        <v>0</v>
      </c>
      <c r="CB127" s="679">
        <f>IF(OR($C$101=$AR127,$D$101=$AR127),Schweine_Werte!$O127*0.5,IF(OR($C$101&gt;$AR127,$D$101&lt;$AR127),0,Schweine_Werte!$O127))</f>
        <v>0</v>
      </c>
      <c r="CC127" s="679">
        <f>IF(OR($C$110=$AR127,$D$110=$AR127),Schweine_Werte!$O127*0.5,IF(OR($C$110&gt;$AR127,$D$110&lt;$AR127),0,Schweine_Werte!$O127))</f>
        <v>0</v>
      </c>
    </row>
    <row r="128" spans="1:81" x14ac:dyDescent="0.2">
      <c r="E128" s="520" t="s">
        <v>518</v>
      </c>
      <c r="AR128" s="698">
        <v>132</v>
      </c>
      <c r="AS128" s="677">
        <f>IF(OR($C$12=$AR128,$D$12=$AR128),Schweine_Werte!$C128*0.5,IF(OR($C$12&gt;$AR128,$D$12&lt;$AR128),0,Schweine_Werte!$C128))</f>
        <v>0</v>
      </c>
      <c r="AT128" s="667">
        <f>IF(OR($C$24=$AR128,$D$24=$AR128),Schweine_Werte!$C128*0.5,IF(OR($C$24&gt;$AR128,$D$24&lt;$AR128),0,Schweine_Werte!$C128))</f>
        <v>0</v>
      </c>
      <c r="AU128" s="677">
        <f>IF(OR($C$36=$AR128,$D$36=$AR128),Schweine_Werte!$C128*0.5,IF(OR($C$36&gt;$AR128,$D$36&lt;$AR128),0,Schweine_Werte!$C128))</f>
        <v>0</v>
      </c>
      <c r="AV128" s="677">
        <f>IF(OR($C$48=$AR128,$D$48=$AR128),Schweine_Werte!$C128*0.5,IF(OR($C$48&gt;$AR128,$D$48&lt;$AR128),0,Schweine_Werte!$C128))</f>
        <v>0</v>
      </c>
      <c r="AW128" s="677">
        <f>IF(OR($C$60=$AR128,$D$60=$AR128),Schweine_Werte!$C128*0.5,IF(OR($C$60&gt;$AR128,$D$60&lt;$AR128),0,Schweine_Werte!$C128))</f>
        <v>0</v>
      </c>
      <c r="AX128" s="677">
        <f>IF(OR($C$12=$AR128,$D$12=$AR128),Schweine_Werte!$E128*0.5,IF(OR($C$12&gt;$AR128,$D$12&lt;$AR128),0,Schweine_Werte!$E128))</f>
        <v>0</v>
      </c>
      <c r="AY128" s="667">
        <f>IF(OR($C$24=$AR128,$D$24=$AR128),Schweine_Werte!$E128*0.5,IF(OR($C$24&gt;$AR128,$D$24&lt;$AR128),0,Schweine_Werte!$E128))</f>
        <v>0</v>
      </c>
      <c r="AZ128" s="667">
        <f>IF(OR($C$36=$AR128,$D$36=$AR128),Schweine_Werte!$E128*0.5,IF(OR($C$36&gt;$AR128,$D$36&lt;$AR128),0,Schweine_Werte!$E128))</f>
        <v>0</v>
      </c>
      <c r="BA128" s="667">
        <f>IF(OR($C$48=$AR128,$D$48=$AR128),Schweine_Werte!$E128*0.5,IF(OR($C$48&gt;$AR128,$D$48&lt;$AR128),0,Schweine_Werte!$E128))</f>
        <v>0</v>
      </c>
      <c r="BB128" s="667">
        <f>IF(OR($C$60=$AR128,$D$60=$AR128),Schweine_Werte!$E128*0.5,IF(OR($C$60&gt;$AR128,$D$60&lt;$AR128),0,Schweine_Werte!$E128))</f>
        <v>0</v>
      </c>
      <c r="BC128" s="677">
        <f>IF(OR($C$12=$AR128,$D$12=$AR128),Schweine_Werte!$G128*0.5,IF(OR($C$12&gt;$AR128,$D$12&lt;$AR128),0,Schweine_Werte!$G128))</f>
        <v>0</v>
      </c>
      <c r="BD128" s="667">
        <f>IF(OR($C$24=$AR128,$D$24=$AR128),Schweine_Werte!$G128*0.5,IF(OR($C$24&gt;$AR128,$D$24&lt;$AR128),0,Schweine_Werte!$G128))</f>
        <v>0</v>
      </c>
      <c r="BE128" s="667">
        <f>IF(OR($C$36=$AR128,$D$36=$AR128),Schweine_Werte!$G128*0.5,IF(OR($C$36&gt;$AR128,$D$36&lt;$AR128),0,Schweine_Werte!$G128))</f>
        <v>0</v>
      </c>
      <c r="BF128" s="667">
        <f>IF(OR($C$48=$AR128,$D$48=$AR128),Schweine_Werte!$G128*0.5,IF(OR($C$48&gt;$AR128,$D$48&lt;$AR128),0,Schweine_Werte!$G128))</f>
        <v>0</v>
      </c>
      <c r="BG128" s="667">
        <f>IF(OR($C$60=$AR128,$D$60=$AR128),Schweine_Werte!$G128*0.5,IF(OR($C$60&gt;$AR128,$D$60&lt;$AR128),0,Schweine_Werte!$G128))</f>
        <v>0</v>
      </c>
      <c r="BH128" s="677">
        <f>IF(OR($C$12=$AR128,$D$12=$AR128),Schweine_Werte!$I128*0.5,IF(OR($C$12&gt;$AR128,$D$12&lt;$AR128),0,Schweine_Werte!$I128))</f>
        <v>0</v>
      </c>
      <c r="BI128" s="667">
        <f>IF(OR($C$24=$AR128,$D$24=$AR128),Schweine_Werte!$I128*0.5,IF(OR($C$24&gt;$AR128,$D$24&lt;$AR128),0,Schweine_Werte!$I128))</f>
        <v>0</v>
      </c>
      <c r="BJ128" s="667">
        <f>IF(OR($C$36=$AR128,$D$36=$AR128),Schweine_Werte!$I128*0.5,IF(OR($C$36&gt;$AR128,$D$36&lt;$AR128),0,Schweine_Werte!$I128))</f>
        <v>0</v>
      </c>
      <c r="BK128" s="667">
        <f>IF(OR($C$48=$AR128,$D$48=$AR128),Schweine_Werte!$I128*0.5,IF(OR($C$48&gt;$AR128,$D$48&lt;$AR128),0,Schweine_Werte!$I128))</f>
        <v>0</v>
      </c>
      <c r="BL128" s="667">
        <f>IF(OR($C$60=$AR128,$D$60=$AR128),Schweine_Werte!$I128*0.5,IF(OR($C$60&gt;$AR128,$D$60&lt;$AR128),0,Schweine_Werte!$I128))</f>
        <v>0</v>
      </c>
      <c r="BM128" s="677"/>
      <c r="BN128" s="667"/>
      <c r="BO128" s="667"/>
      <c r="BP128" s="667"/>
      <c r="BQ128" s="667"/>
      <c r="BR128" s="677">
        <f>IF(OR($C$74=$AR128,$D$74=$AR128),Schweine_Werte!$M128*0.5,IF(OR($C$74&gt;$AR128,$D$74&lt;$AR128),0,Schweine_Werte!$M128))</f>
        <v>0</v>
      </c>
      <c r="BS128" s="677">
        <f>IF(OR($C$83=$AR128,$D$83=$AR128),Schweine_Werte!$M128*0.5,IF(OR($C$83&gt;$AR128,$D$83&lt;$AR128),0,Schweine_Werte!$M128))</f>
        <v>0</v>
      </c>
      <c r="BT128" s="679">
        <f>IF(OR($C$92=$AR128,$D$92=$AR128),Schweine_Werte!$M128*0.5,IF(OR($C$92&gt;$AR128,$D$92&lt;$AR128),0,Schweine_Werte!$M128))</f>
        <v>0</v>
      </c>
      <c r="BU128" s="679">
        <f>IF(OR($C$101=$AR128,$D$101=$AR128),Schweine_Werte!$M128*0.5,IF(OR($C$101&gt;$AR128,$D$101&lt;$AR128),0,Schweine_Werte!$M128))</f>
        <v>0</v>
      </c>
      <c r="BV128" s="679">
        <f>IF(OR($C$110=$AR128,$D$110=$AR128),Schweine_Werte!$M128*0.5,IF(OR($C$110&gt;$AR128,$D$110&lt;$AR128),0,Schweine_Werte!$M128))</f>
        <v>0</v>
      </c>
      <c r="BW128" s="679">
        <f>IF(OR(8=$AR128,$E$127=$AR128),Schweine_Werte!$M128*0.5,IF(OR(8&gt;$AR128,$E$127&lt;$AR128),0,Schweine_Werte!$M128))</f>
        <v>1.4477278921508818</v>
      </c>
      <c r="BX128" s="679">
        <f>IF(OR(8=$AR128,$E$145=$AR128),Schweine_Werte!$M128*0.5,IF(OR(8&gt;$AR128,$E$145&lt;$AR128),0,Schweine_Werte!$M128))</f>
        <v>1.4477278921508818</v>
      </c>
      <c r="BY128" s="677">
        <f>IF(OR($C$74=$AR128,$D$74=$AR128),Schweine_Werte!$O128*0.5,IF(OR($C$74&gt;$AR128,$D$74&lt;$AR128),0,Schweine_Werte!$O128))</f>
        <v>0</v>
      </c>
      <c r="BZ128" s="677">
        <f>IF(OR($C$83=$AR128,$D$83=$AR128),Schweine_Werte!$O128*0.5,IF(OR($C$83&gt;$AR128,$D$83&lt;$AR128),0,Schweine_Werte!$O128))</f>
        <v>0</v>
      </c>
      <c r="CA128" s="679">
        <f>IF(OR($C$92=$AR128,$D$92=$AR128),Schweine_Werte!$O128*0.5,IF(OR($C$92&gt;$AR128,$D$92&lt;$AR128),0,Schweine_Werte!$O128))</f>
        <v>0</v>
      </c>
      <c r="CB128" s="679">
        <f>IF(OR($C$101=$AR128,$D$101=$AR128),Schweine_Werte!$O128*0.5,IF(OR($C$101&gt;$AR128,$D$101&lt;$AR128),0,Schweine_Werte!$O128))</f>
        <v>0</v>
      </c>
      <c r="CC128" s="679">
        <f>IF(OR($C$110=$AR128,$D$110=$AR128),Schweine_Werte!$O128*0.5,IF(OR($C$110&gt;$AR128,$D$110&lt;$AR128),0,Schweine_Werte!$O128))</f>
        <v>0</v>
      </c>
    </row>
    <row r="129" spans="2:81" x14ac:dyDescent="0.2">
      <c r="F129" s="667"/>
      <c r="G129" s="667"/>
      <c r="H129" s="667"/>
      <c r="I129" s="667"/>
      <c r="J129" s="667"/>
      <c r="K129" s="667"/>
      <c r="L129" s="667"/>
      <c r="M129" s="667"/>
      <c r="N129" s="667"/>
      <c r="O129" s="667"/>
      <c r="P129" s="667"/>
      <c r="Q129" s="667"/>
      <c r="R129" s="667"/>
      <c r="S129" s="667"/>
      <c r="T129" s="667"/>
      <c r="U129" s="667"/>
      <c r="V129" s="667"/>
      <c r="W129" s="667"/>
      <c r="X129" s="667"/>
      <c r="Y129" s="667"/>
      <c r="AR129" s="698">
        <v>133</v>
      </c>
      <c r="AS129" s="677">
        <f>IF(OR($C$12=$AR129,$D$12=$AR129),Schweine_Werte!$C129*0.5,IF(OR($C$12&gt;$AR129,$D$12&lt;$AR129),0,Schweine_Werte!$C129))</f>
        <v>0</v>
      </c>
      <c r="AT129" s="667">
        <f>IF(OR($C$24=$AR129,$D$24=$AR129),Schweine_Werte!$C129*0.5,IF(OR($C$24&gt;$AR129,$D$24&lt;$AR129),0,Schweine_Werte!$C129))</f>
        <v>0</v>
      </c>
      <c r="AU129" s="677">
        <f>IF(OR($C$36=$AR129,$D$36=$AR129),Schweine_Werte!$C129*0.5,IF(OR($C$36&gt;$AR129,$D$36&lt;$AR129),0,Schweine_Werte!$C129))</f>
        <v>0</v>
      </c>
      <c r="AV129" s="677">
        <f>IF(OR($C$48=$AR129,$D$48=$AR129),Schweine_Werte!$C129*0.5,IF(OR($C$48&gt;$AR129,$D$48&lt;$AR129),0,Schweine_Werte!$C129))</f>
        <v>0</v>
      </c>
      <c r="AW129" s="677">
        <f>IF(OR($C$60=$AR129,$D$60=$AR129),Schweine_Werte!$C129*0.5,IF(OR($C$60&gt;$AR129,$D$60&lt;$AR129),0,Schweine_Werte!$C129))</f>
        <v>0</v>
      </c>
      <c r="AX129" s="677">
        <f>IF(OR($C$12=$AR129,$D$12=$AR129),Schweine_Werte!$E129*0.5,IF(OR($C$12&gt;$AR129,$D$12&lt;$AR129),0,Schweine_Werte!$E129))</f>
        <v>0</v>
      </c>
      <c r="AY129" s="667">
        <f>IF(OR($C$24=$AR129,$D$24=$AR129),Schweine_Werte!$E129*0.5,IF(OR($C$24&gt;$AR129,$D$24&lt;$AR129),0,Schweine_Werte!$E129))</f>
        <v>0</v>
      </c>
      <c r="AZ129" s="667">
        <f>IF(OR($C$36=$AR129,$D$36=$AR129),Schweine_Werte!$E129*0.5,IF(OR($C$36&gt;$AR129,$D$36&lt;$AR129),0,Schweine_Werte!$E129))</f>
        <v>0</v>
      </c>
      <c r="BA129" s="667">
        <f>IF(OR($C$48=$AR129,$D$48=$AR129),Schweine_Werte!$E129*0.5,IF(OR($C$48&gt;$AR129,$D$48&lt;$AR129),0,Schweine_Werte!$E129))</f>
        <v>0</v>
      </c>
      <c r="BB129" s="667">
        <f>IF(OR($C$60=$AR129,$D$60=$AR129),Schweine_Werte!$E129*0.5,IF(OR($C$60&gt;$AR129,$D$60&lt;$AR129),0,Schweine_Werte!$E129))</f>
        <v>0</v>
      </c>
      <c r="BC129" s="677">
        <f>IF(OR($C$12=$AR129,$D$12=$AR129),Schweine_Werte!$G129*0.5,IF(OR($C$12&gt;$AR129,$D$12&lt;$AR129),0,Schweine_Werte!$G129))</f>
        <v>0</v>
      </c>
      <c r="BD129" s="667">
        <f>IF(OR($C$24=$AR129,$D$24=$AR129),Schweine_Werte!$G129*0.5,IF(OR($C$24&gt;$AR129,$D$24&lt;$AR129),0,Schweine_Werte!$G129))</f>
        <v>0</v>
      </c>
      <c r="BE129" s="667">
        <f>IF(OR($C$36=$AR129,$D$36=$AR129),Schweine_Werte!$G129*0.5,IF(OR($C$36&gt;$AR129,$D$36&lt;$AR129),0,Schweine_Werte!$G129))</f>
        <v>0</v>
      </c>
      <c r="BF129" s="667">
        <f>IF(OR($C$48=$AR129,$D$48=$AR129),Schweine_Werte!$G129*0.5,IF(OR($C$48&gt;$AR129,$D$48&lt;$AR129),0,Schweine_Werte!$G129))</f>
        <v>0</v>
      </c>
      <c r="BG129" s="667">
        <f>IF(OR($C$60=$AR129,$D$60=$AR129),Schweine_Werte!$G129*0.5,IF(OR($C$60&gt;$AR129,$D$60&lt;$AR129),0,Schweine_Werte!$G129))</f>
        <v>0</v>
      </c>
      <c r="BH129" s="677">
        <f>IF(OR($C$12=$AR129,$D$12=$AR129),Schweine_Werte!$I129*0.5,IF(OR($C$12&gt;$AR129,$D$12&lt;$AR129),0,Schweine_Werte!$I129))</f>
        <v>0</v>
      </c>
      <c r="BI129" s="667">
        <f>IF(OR($C$24=$AR129,$D$24=$AR129),Schweine_Werte!$I129*0.5,IF(OR($C$24&gt;$AR129,$D$24&lt;$AR129),0,Schweine_Werte!$I129))</f>
        <v>0</v>
      </c>
      <c r="BJ129" s="667">
        <f>IF(OR($C$36=$AR129,$D$36=$AR129),Schweine_Werte!$I129*0.5,IF(OR($C$36&gt;$AR129,$D$36&lt;$AR129),0,Schweine_Werte!$I129))</f>
        <v>0</v>
      </c>
      <c r="BK129" s="667">
        <f>IF(OR($C$48=$AR129,$D$48=$AR129),Schweine_Werte!$I129*0.5,IF(OR($C$48&gt;$AR129,$D$48&lt;$AR129),0,Schweine_Werte!$I129))</f>
        <v>0</v>
      </c>
      <c r="BL129" s="667">
        <f>IF(OR($C$60=$AR129,$D$60=$AR129),Schweine_Werte!$I129*0.5,IF(OR($C$60&gt;$AR129,$D$60&lt;$AR129),0,Schweine_Werte!$I129))</f>
        <v>0</v>
      </c>
      <c r="BM129" s="677"/>
      <c r="BN129" s="667"/>
      <c r="BO129" s="667"/>
      <c r="BP129" s="667"/>
      <c r="BQ129" s="667"/>
      <c r="BR129" s="677">
        <f>IF(OR($C$74=$AR129,$D$74=$AR129),Schweine_Werte!$M129*0.5,IF(OR($C$74&gt;$AR129,$D$74&lt;$AR129),0,Schweine_Werte!$M129))</f>
        <v>0</v>
      </c>
      <c r="BS129" s="677">
        <f>IF(OR($C$83=$AR129,$D$83=$AR129),Schweine_Werte!$M129*0.5,IF(OR($C$83&gt;$AR129,$D$83&lt;$AR129),0,Schweine_Werte!$M129))</f>
        <v>0</v>
      </c>
      <c r="BT129" s="679">
        <f>IF(OR($C$92=$AR129,$D$92=$AR129),Schweine_Werte!$M129*0.5,IF(OR($C$92&gt;$AR129,$D$92&lt;$AR129),0,Schweine_Werte!$M129))</f>
        <v>0</v>
      </c>
      <c r="BU129" s="679">
        <f>IF(OR($C$101=$AR129,$D$101=$AR129),Schweine_Werte!$M129*0.5,IF(OR($C$101&gt;$AR129,$D$101&lt;$AR129),0,Schweine_Werte!$M129))</f>
        <v>0</v>
      </c>
      <c r="BV129" s="679">
        <f>IF(OR($C$110=$AR129,$D$110=$AR129),Schweine_Werte!$M129*0.5,IF(OR($C$110&gt;$AR129,$D$110&lt;$AR129),0,Schweine_Werte!$M129))</f>
        <v>0</v>
      </c>
      <c r="BW129" s="679">
        <f>IF(OR(8=$AR129,$E$127=$AR129),Schweine_Werte!$M129*0.5,IF(OR(8&gt;$AR129,$E$127&lt;$AR129),0,Schweine_Werte!$M129))</f>
        <v>1.4477278921508818</v>
      </c>
      <c r="BX129" s="679">
        <f>IF(OR(8=$AR129,$E$145=$AR129),Schweine_Werte!$M129*0.5,IF(OR(8&gt;$AR129,$E$145&lt;$AR129),0,Schweine_Werte!$M129))</f>
        <v>1.4477278921508818</v>
      </c>
      <c r="BY129" s="677">
        <f>IF(OR($C$74=$AR129,$D$74=$AR129),Schweine_Werte!$O129*0.5,IF(OR($C$74&gt;$AR129,$D$74&lt;$AR129),0,Schweine_Werte!$O129))</f>
        <v>0</v>
      </c>
      <c r="BZ129" s="677">
        <f>IF(OR($C$83=$AR129,$D$83=$AR129),Schweine_Werte!$O129*0.5,IF(OR($C$83&gt;$AR129,$D$83&lt;$AR129),0,Schweine_Werte!$O129))</f>
        <v>0</v>
      </c>
      <c r="CA129" s="679">
        <f>IF(OR($C$92=$AR129,$D$92=$AR129),Schweine_Werte!$O129*0.5,IF(OR($C$92&gt;$AR129,$D$92&lt;$AR129),0,Schweine_Werte!$O129))</f>
        <v>0</v>
      </c>
      <c r="CB129" s="679">
        <f>IF(OR($C$101=$AR129,$D$101=$AR129),Schweine_Werte!$O129*0.5,IF(OR($C$101&gt;$AR129,$D$101&lt;$AR129),0,Schweine_Werte!$O129))</f>
        <v>0</v>
      </c>
      <c r="CC129" s="679">
        <f>IF(OR($C$110=$AR129,$D$110=$AR129),Schweine_Werte!$O129*0.5,IF(OR($C$110&gt;$AR129,$D$110&lt;$AR129),0,Schweine_Werte!$O129))</f>
        <v>0</v>
      </c>
    </row>
    <row r="130" spans="2:81" x14ac:dyDescent="0.2">
      <c r="F130" s="667"/>
      <c r="G130" s="667"/>
      <c r="H130" s="667"/>
      <c r="I130" s="667"/>
      <c r="J130" s="667"/>
      <c r="K130" s="667"/>
      <c r="L130" s="667"/>
      <c r="M130" s="667"/>
      <c r="N130" s="667"/>
      <c r="O130" s="667"/>
      <c r="P130" s="667"/>
      <c r="Q130" s="667"/>
      <c r="R130" s="667"/>
      <c r="S130" s="667"/>
      <c r="T130" s="667"/>
      <c r="U130" s="667"/>
      <c r="V130" s="667"/>
      <c r="W130" s="667"/>
      <c r="X130" s="667"/>
      <c r="Y130" s="667"/>
      <c r="AR130" s="698">
        <v>134</v>
      </c>
      <c r="AS130" s="677">
        <f>IF(OR($C$12=$AR130,$D$12=$AR130),Schweine_Werte!$C130*0.5,IF(OR($C$12&gt;$AR130,$D$12&lt;$AR130),0,Schweine_Werte!$C130))</f>
        <v>0</v>
      </c>
      <c r="AT130" s="667">
        <f>IF(OR($C$24=$AR130,$D$24=$AR130),Schweine_Werte!$C130*0.5,IF(OR($C$24&gt;$AR130,$D$24&lt;$AR130),0,Schweine_Werte!$C130))</f>
        <v>0</v>
      </c>
      <c r="AU130" s="677">
        <f>IF(OR($C$36=$AR130,$D$36=$AR130),Schweine_Werte!$C130*0.5,IF(OR($C$36&gt;$AR130,$D$36&lt;$AR130),0,Schweine_Werte!$C130))</f>
        <v>0</v>
      </c>
      <c r="AV130" s="677">
        <f>IF(OR($C$48=$AR130,$D$48=$AR130),Schweine_Werte!$C130*0.5,IF(OR($C$48&gt;$AR130,$D$48&lt;$AR130),0,Schweine_Werte!$C130))</f>
        <v>0</v>
      </c>
      <c r="AW130" s="677">
        <f>IF(OR($C$60=$AR130,$D$60=$AR130),Schweine_Werte!$C130*0.5,IF(OR($C$60&gt;$AR130,$D$60&lt;$AR130),0,Schweine_Werte!$C130))</f>
        <v>0</v>
      </c>
      <c r="AX130" s="677">
        <f>IF(OR($C$12=$AR130,$D$12=$AR130),Schweine_Werte!$E130*0.5,IF(OR($C$12&gt;$AR130,$D$12&lt;$AR130),0,Schweine_Werte!$E130))</f>
        <v>0</v>
      </c>
      <c r="AY130" s="667">
        <f>IF(OR($C$24=$AR130,$D$24=$AR130),Schweine_Werte!$E130*0.5,IF(OR($C$24&gt;$AR130,$D$24&lt;$AR130),0,Schweine_Werte!$E130))</f>
        <v>0</v>
      </c>
      <c r="AZ130" s="667">
        <f>IF(OR($C$36=$AR130,$D$36=$AR130),Schweine_Werte!$E130*0.5,IF(OR($C$36&gt;$AR130,$D$36&lt;$AR130),0,Schweine_Werte!$E130))</f>
        <v>0</v>
      </c>
      <c r="BA130" s="667">
        <f>IF(OR($C$48=$AR130,$D$48=$AR130),Schweine_Werte!$E130*0.5,IF(OR($C$48&gt;$AR130,$D$48&lt;$AR130),0,Schweine_Werte!$E130))</f>
        <v>0</v>
      </c>
      <c r="BB130" s="667">
        <f>IF(OR($C$60=$AR130,$D$60=$AR130),Schweine_Werte!$E130*0.5,IF(OR($C$60&gt;$AR130,$D$60&lt;$AR130),0,Schweine_Werte!$E130))</f>
        <v>0</v>
      </c>
      <c r="BC130" s="677">
        <f>IF(OR($C$12=$AR130,$D$12=$AR130),Schweine_Werte!$G130*0.5,IF(OR($C$12&gt;$AR130,$D$12&lt;$AR130),0,Schweine_Werte!$G130))</f>
        <v>0</v>
      </c>
      <c r="BD130" s="667">
        <f>IF(OR($C$24=$AR130,$D$24=$AR130),Schweine_Werte!$G130*0.5,IF(OR($C$24&gt;$AR130,$D$24&lt;$AR130),0,Schweine_Werte!$G130))</f>
        <v>0</v>
      </c>
      <c r="BE130" s="667">
        <f>IF(OR($C$36=$AR130,$D$36=$AR130),Schweine_Werte!$G130*0.5,IF(OR($C$36&gt;$AR130,$D$36&lt;$AR130),0,Schweine_Werte!$G130))</f>
        <v>0</v>
      </c>
      <c r="BF130" s="667">
        <f>IF(OR($C$48=$AR130,$D$48=$AR130),Schweine_Werte!$G130*0.5,IF(OR($C$48&gt;$AR130,$D$48&lt;$AR130),0,Schweine_Werte!$G130))</f>
        <v>0</v>
      </c>
      <c r="BG130" s="667">
        <f>IF(OR($C$60=$AR130,$D$60=$AR130),Schweine_Werte!$G130*0.5,IF(OR($C$60&gt;$AR130,$D$60&lt;$AR130),0,Schweine_Werte!$G130))</f>
        <v>0</v>
      </c>
      <c r="BH130" s="677">
        <f>IF(OR($C$12=$AR130,$D$12=$AR130),Schweine_Werte!$I130*0.5,IF(OR($C$12&gt;$AR130,$D$12&lt;$AR130),0,Schweine_Werte!$I130))</f>
        <v>0</v>
      </c>
      <c r="BI130" s="667">
        <f>IF(OR($C$24=$AR130,$D$24=$AR130),Schweine_Werte!$I130*0.5,IF(OR($C$24&gt;$AR130,$D$24&lt;$AR130),0,Schweine_Werte!$I130))</f>
        <v>0</v>
      </c>
      <c r="BJ130" s="667">
        <f>IF(OR($C$36=$AR130,$D$36=$AR130),Schweine_Werte!$I130*0.5,IF(OR($C$36&gt;$AR130,$D$36&lt;$AR130),0,Schweine_Werte!$I130))</f>
        <v>0</v>
      </c>
      <c r="BK130" s="667">
        <f>IF(OR($C$48=$AR130,$D$48=$AR130),Schweine_Werte!$I130*0.5,IF(OR($C$48&gt;$AR130,$D$48&lt;$AR130),0,Schweine_Werte!$I130))</f>
        <v>0</v>
      </c>
      <c r="BL130" s="667">
        <f>IF(OR($C$60=$AR130,$D$60=$AR130),Schweine_Werte!$I130*0.5,IF(OR($C$60&gt;$AR130,$D$60&lt;$AR130),0,Schweine_Werte!$I130))</f>
        <v>0</v>
      </c>
      <c r="BM130" s="677"/>
      <c r="BN130" s="667"/>
      <c r="BO130" s="667"/>
      <c r="BP130" s="667"/>
      <c r="BQ130" s="667"/>
      <c r="BR130" s="677">
        <f>IF(OR($C$74=$AR130,$D$74=$AR130),Schweine_Werte!$M130*0.5,IF(OR($C$74&gt;$AR130,$D$74&lt;$AR130),0,Schweine_Werte!$M130))</f>
        <v>0</v>
      </c>
      <c r="BS130" s="677">
        <f>IF(OR($C$83=$AR130,$D$83=$AR130),Schweine_Werte!$M130*0.5,IF(OR($C$83&gt;$AR130,$D$83&lt;$AR130),0,Schweine_Werte!$M130))</f>
        <v>0</v>
      </c>
      <c r="BT130" s="679">
        <f>IF(OR($C$92=$AR130,$D$92=$AR130),Schweine_Werte!$M130*0.5,IF(OR($C$92&gt;$AR130,$D$92&lt;$AR130),0,Schweine_Werte!$M130))</f>
        <v>0</v>
      </c>
      <c r="BU130" s="679">
        <f>IF(OR($C$101=$AR130,$D$101=$AR130),Schweine_Werte!$M130*0.5,IF(OR($C$101&gt;$AR130,$D$101&lt;$AR130),0,Schweine_Werte!$M130))</f>
        <v>0</v>
      </c>
      <c r="BV130" s="679">
        <f>IF(OR($C$110=$AR130,$D$110=$AR130),Schweine_Werte!$M130*0.5,IF(OR($C$110&gt;$AR130,$D$110&lt;$AR130),0,Schweine_Werte!$M130))</f>
        <v>0</v>
      </c>
      <c r="BW130" s="679">
        <f>IF(OR(8=$AR130,$E$127=$AR130),Schweine_Werte!$M130*0.5,IF(OR(8&gt;$AR130,$E$127&lt;$AR130),0,Schweine_Werte!$M130))</f>
        <v>1.4477278921508818</v>
      </c>
      <c r="BX130" s="679">
        <f>IF(OR(8=$AR130,$E$145=$AR130),Schweine_Werte!$M130*0.5,IF(OR(8&gt;$AR130,$E$145&lt;$AR130),0,Schweine_Werte!$M130))</f>
        <v>1.4477278921508818</v>
      </c>
      <c r="BY130" s="677">
        <f>IF(OR($C$74=$AR130,$D$74=$AR130),Schweine_Werte!$O130*0.5,IF(OR($C$74&gt;$AR130,$D$74&lt;$AR130),0,Schweine_Werte!$O130))</f>
        <v>0</v>
      </c>
      <c r="BZ130" s="677">
        <f>IF(OR($C$83=$AR130,$D$83=$AR130),Schweine_Werte!$O130*0.5,IF(OR($C$83&gt;$AR130,$D$83&lt;$AR130),0,Schweine_Werte!$O130))</f>
        <v>0</v>
      </c>
      <c r="CA130" s="679">
        <f>IF(OR($C$92=$AR130,$D$92=$AR130),Schweine_Werte!$O130*0.5,IF(OR($C$92&gt;$AR130,$D$92&lt;$AR130),0,Schweine_Werte!$O130))</f>
        <v>0</v>
      </c>
      <c r="CB130" s="679">
        <f>IF(OR($C$101=$AR130,$D$101=$AR130),Schweine_Werte!$O130*0.5,IF(OR($C$101&gt;$AR130,$D$101&lt;$AR130),0,Schweine_Werte!$O130))</f>
        <v>0</v>
      </c>
      <c r="CC130" s="679">
        <f>IF(OR($C$110=$AR130,$D$110=$AR130),Schweine_Werte!$O130*0.5,IF(OR($C$110&gt;$AR130,$D$110&lt;$AR130),0,Schweine_Werte!$O130))</f>
        <v>0</v>
      </c>
    </row>
    <row r="131" spans="2:81" x14ac:dyDescent="0.2">
      <c r="F131" s="667"/>
      <c r="G131" s="667"/>
      <c r="H131" s="667"/>
      <c r="I131" s="667"/>
      <c r="J131" s="667"/>
      <c r="K131" s="667"/>
      <c r="L131" s="667"/>
      <c r="M131" s="667"/>
      <c r="N131" s="667"/>
      <c r="O131" s="667"/>
      <c r="P131" s="667"/>
      <c r="Q131" s="667"/>
      <c r="R131" s="667"/>
      <c r="S131" s="667"/>
      <c r="T131" s="667"/>
      <c r="U131" s="667"/>
      <c r="V131" s="667"/>
      <c r="W131" s="667"/>
      <c r="X131" s="667"/>
      <c r="Y131" s="667"/>
      <c r="AR131" s="698">
        <v>135</v>
      </c>
      <c r="AS131" s="677">
        <f>IF(OR($C$12=$AR131,$D$12=$AR131),Schweine_Werte!$C131*0.5,IF(OR($C$12&gt;$AR131,$D$12&lt;$AR131),0,Schweine_Werte!$C131))</f>
        <v>0</v>
      </c>
      <c r="AT131" s="667">
        <f>IF(OR($C$24=$AR131,$D$24=$AR131),Schweine_Werte!$C131*0.5,IF(OR($C$24&gt;$AR131,$D$24&lt;$AR131),0,Schweine_Werte!$C131))</f>
        <v>0</v>
      </c>
      <c r="AU131" s="677">
        <f>IF(OR($C$36=$AR131,$D$36=$AR131),Schweine_Werte!$C131*0.5,IF(OR($C$36&gt;$AR131,$D$36&lt;$AR131),0,Schweine_Werte!$C131))</f>
        <v>0</v>
      </c>
      <c r="AV131" s="677">
        <f>IF(OR($C$48=$AR131,$D$48=$AR131),Schweine_Werte!$C131*0.5,IF(OR($C$48&gt;$AR131,$D$48&lt;$AR131),0,Schweine_Werte!$C131))</f>
        <v>0</v>
      </c>
      <c r="AW131" s="677">
        <f>IF(OR($C$60=$AR131,$D$60=$AR131),Schweine_Werte!$C131*0.5,IF(OR($C$60&gt;$AR131,$D$60&lt;$AR131),0,Schweine_Werte!$C131))</f>
        <v>0</v>
      </c>
      <c r="AX131" s="677">
        <f>IF(OR($C$12=$AR131,$D$12=$AR131),Schweine_Werte!$E131*0.5,IF(OR($C$12&gt;$AR131,$D$12&lt;$AR131),0,Schweine_Werte!$E131))</f>
        <v>0</v>
      </c>
      <c r="AY131" s="667">
        <f>IF(OR($C$24=$AR131,$D$24=$AR131),Schweine_Werte!$E131*0.5,IF(OR($C$24&gt;$AR131,$D$24&lt;$AR131),0,Schweine_Werte!$E131))</f>
        <v>0</v>
      </c>
      <c r="AZ131" s="667">
        <f>IF(OR($C$36=$AR131,$D$36=$AR131),Schweine_Werte!$E131*0.5,IF(OR($C$36&gt;$AR131,$D$36&lt;$AR131),0,Schweine_Werte!$E131))</f>
        <v>0</v>
      </c>
      <c r="BA131" s="667">
        <f>IF(OR($C$48=$AR131,$D$48=$AR131),Schweine_Werte!$E131*0.5,IF(OR($C$48&gt;$AR131,$D$48&lt;$AR131),0,Schweine_Werte!$E131))</f>
        <v>0</v>
      </c>
      <c r="BB131" s="667">
        <f>IF(OR($C$60=$AR131,$D$60=$AR131),Schweine_Werte!$E131*0.5,IF(OR($C$60&gt;$AR131,$D$60&lt;$AR131),0,Schweine_Werte!$E131))</f>
        <v>0</v>
      </c>
      <c r="BC131" s="677">
        <f>IF(OR($C$12=$AR131,$D$12=$AR131),Schweine_Werte!$G131*0.5,IF(OR($C$12&gt;$AR131,$D$12&lt;$AR131),0,Schweine_Werte!$G131))</f>
        <v>0</v>
      </c>
      <c r="BD131" s="667">
        <f>IF(OR($C$24=$AR131,$D$24=$AR131),Schweine_Werte!$G131*0.5,IF(OR($C$24&gt;$AR131,$D$24&lt;$AR131),0,Schweine_Werte!$G131))</f>
        <v>0</v>
      </c>
      <c r="BE131" s="667">
        <f>IF(OR($C$36=$AR131,$D$36=$AR131),Schweine_Werte!$G131*0.5,IF(OR($C$36&gt;$AR131,$D$36&lt;$AR131),0,Schweine_Werte!$G131))</f>
        <v>0</v>
      </c>
      <c r="BF131" s="667">
        <f>IF(OR($C$48=$AR131,$D$48=$AR131),Schweine_Werte!$G131*0.5,IF(OR($C$48&gt;$AR131,$D$48&lt;$AR131),0,Schweine_Werte!$G131))</f>
        <v>0</v>
      </c>
      <c r="BG131" s="667">
        <f>IF(OR($C$60=$AR131,$D$60=$AR131),Schweine_Werte!$G131*0.5,IF(OR($C$60&gt;$AR131,$D$60&lt;$AR131),0,Schweine_Werte!$G131))</f>
        <v>0</v>
      </c>
      <c r="BH131" s="677">
        <f>IF(OR($C$12=$AR131,$D$12=$AR131),Schweine_Werte!$I131*0.5,IF(OR($C$12&gt;$AR131,$D$12&lt;$AR131),0,Schweine_Werte!$I131))</f>
        <v>0</v>
      </c>
      <c r="BI131" s="667">
        <f>IF(OR($C$24=$AR131,$D$24=$AR131),Schweine_Werte!$I131*0.5,IF(OR($C$24&gt;$AR131,$D$24&lt;$AR131),0,Schweine_Werte!$I131))</f>
        <v>0</v>
      </c>
      <c r="BJ131" s="667">
        <f>IF(OR($C$36=$AR131,$D$36=$AR131),Schweine_Werte!$I131*0.5,IF(OR($C$36&gt;$AR131,$D$36&lt;$AR131),0,Schweine_Werte!$I131))</f>
        <v>0</v>
      </c>
      <c r="BK131" s="667">
        <f>IF(OR($C$48=$AR131,$D$48=$AR131),Schweine_Werte!$I131*0.5,IF(OR($C$48&gt;$AR131,$D$48&lt;$AR131),0,Schweine_Werte!$I131))</f>
        <v>0</v>
      </c>
      <c r="BL131" s="667">
        <f>IF(OR($C$60=$AR131,$D$60=$AR131),Schweine_Werte!$I131*0.5,IF(OR($C$60&gt;$AR131,$D$60&lt;$AR131),0,Schweine_Werte!$I131))</f>
        <v>0</v>
      </c>
      <c r="BM131" s="677"/>
      <c r="BN131" s="667"/>
      <c r="BO131" s="667"/>
      <c r="BP131" s="667"/>
      <c r="BQ131" s="667"/>
      <c r="BR131" s="677">
        <f>IF(OR($C$74=$AR131,$D$74=$AR131),Schweine_Werte!$M131*0.5,IF(OR($C$74&gt;$AR131,$D$74&lt;$AR131),0,Schweine_Werte!$M131))</f>
        <v>0</v>
      </c>
      <c r="BS131" s="677">
        <f>IF(OR($C$83=$AR131,$D$83=$AR131),Schweine_Werte!$M131*0.5,IF(OR($C$83&gt;$AR131,$D$83&lt;$AR131),0,Schweine_Werte!$M131))</f>
        <v>0</v>
      </c>
      <c r="BT131" s="679">
        <f>IF(OR($C$92=$AR131,$D$92=$AR131),Schweine_Werte!$M131*0.5,IF(OR($C$92&gt;$AR131,$D$92&lt;$AR131),0,Schweine_Werte!$M131))</f>
        <v>0</v>
      </c>
      <c r="BU131" s="679">
        <f>IF(OR($C$101=$AR131,$D$101=$AR131),Schweine_Werte!$M131*0.5,IF(OR($C$101&gt;$AR131,$D$101&lt;$AR131),0,Schweine_Werte!$M131))</f>
        <v>0</v>
      </c>
      <c r="BV131" s="679">
        <f>IF(OR($C$110=$AR131,$D$110=$AR131),Schweine_Werte!$M131*0.5,IF(OR($C$110&gt;$AR131,$D$110&lt;$AR131),0,Schweine_Werte!$M131))</f>
        <v>0</v>
      </c>
      <c r="BW131" s="679">
        <f>IF(OR(8=$AR131,$E$127=$AR131),Schweine_Werte!$M131*0.5,IF(OR(8&gt;$AR131,$E$127&lt;$AR131),0,Schweine_Werte!$M131))</f>
        <v>1.4477278921508818</v>
      </c>
      <c r="BX131" s="679">
        <f>IF(OR(8=$AR131,$E$145=$AR131),Schweine_Werte!$M131*0.5,IF(OR(8&gt;$AR131,$E$145&lt;$AR131),0,Schweine_Werte!$M131))</f>
        <v>1.4477278921508818</v>
      </c>
      <c r="BY131" s="677">
        <f>IF(OR($C$74=$AR131,$D$74=$AR131),Schweine_Werte!$O131*0.5,IF(OR($C$74&gt;$AR131,$D$74&lt;$AR131),0,Schweine_Werte!$O131))</f>
        <v>0</v>
      </c>
      <c r="BZ131" s="677">
        <f>IF(OR($C$83=$AR131,$D$83=$AR131),Schweine_Werte!$O131*0.5,IF(OR($C$83&gt;$AR131,$D$83&lt;$AR131),0,Schweine_Werte!$O131))</f>
        <v>0</v>
      </c>
      <c r="CA131" s="679">
        <f>IF(OR($C$92=$AR131,$D$92=$AR131),Schweine_Werte!$O131*0.5,IF(OR($C$92&gt;$AR131,$D$92&lt;$AR131),0,Schweine_Werte!$O131))</f>
        <v>0</v>
      </c>
      <c r="CB131" s="679">
        <f>IF(OR($C$101=$AR131,$D$101=$AR131),Schweine_Werte!$O131*0.5,IF(OR($C$101&gt;$AR131,$D$101&lt;$AR131),0,Schweine_Werte!$O131))</f>
        <v>0</v>
      </c>
      <c r="CC131" s="679">
        <f>IF(OR($C$110=$AR131,$D$110=$AR131),Schweine_Werte!$O131*0.5,IF(OR($C$110&gt;$AR131,$D$110&lt;$AR131),0,Schweine_Werte!$O131))</f>
        <v>0</v>
      </c>
    </row>
    <row r="132" spans="2:81" x14ac:dyDescent="0.2">
      <c r="F132" s="667"/>
      <c r="G132" s="667"/>
      <c r="H132" s="667"/>
      <c r="I132" s="667"/>
      <c r="J132" s="667"/>
      <c r="K132" s="667"/>
      <c r="L132" s="667"/>
      <c r="M132" s="667"/>
      <c r="N132" s="667"/>
      <c r="O132" s="667"/>
      <c r="P132" s="667"/>
      <c r="Q132" s="667"/>
      <c r="R132" s="667"/>
      <c r="S132" s="667"/>
      <c r="T132" s="667"/>
      <c r="U132" s="667"/>
      <c r="V132" s="667"/>
      <c r="W132" s="667"/>
      <c r="X132" s="667"/>
      <c r="Y132" s="667"/>
      <c r="AR132" s="698">
        <v>136</v>
      </c>
      <c r="AS132" s="677">
        <f>IF(OR($C$12=$AR132,$D$12=$AR132),Schweine_Werte!$C132*0.5,IF(OR($C$12&gt;$AR132,$D$12&lt;$AR132),0,Schweine_Werte!$C132))</f>
        <v>0</v>
      </c>
      <c r="AT132" s="667">
        <f>IF(OR($C$24=$AR132,$D$24=$AR132),Schweine_Werte!$C132*0.5,IF(OR($C$24&gt;$AR132,$D$24&lt;$AR132),0,Schweine_Werte!$C132))</f>
        <v>0</v>
      </c>
      <c r="AU132" s="677">
        <f>IF(OR($C$36=$AR132,$D$36=$AR132),Schweine_Werte!$C132*0.5,IF(OR($C$36&gt;$AR132,$D$36&lt;$AR132),0,Schweine_Werte!$C132))</f>
        <v>0</v>
      </c>
      <c r="AV132" s="677">
        <f>IF(OR($C$48=$AR132,$D$48=$AR132),Schweine_Werte!$C132*0.5,IF(OR($C$48&gt;$AR132,$D$48&lt;$AR132),0,Schweine_Werte!$C132))</f>
        <v>0</v>
      </c>
      <c r="AW132" s="677">
        <f>IF(OR($C$60=$AR132,$D$60=$AR132),Schweine_Werte!$C132*0.5,IF(OR($C$60&gt;$AR132,$D$60&lt;$AR132),0,Schweine_Werte!$C132))</f>
        <v>0</v>
      </c>
      <c r="AX132" s="677">
        <f>IF(OR($C$12=$AR132,$D$12=$AR132),Schweine_Werte!$E132*0.5,IF(OR($C$12&gt;$AR132,$D$12&lt;$AR132),0,Schweine_Werte!$E132))</f>
        <v>0</v>
      </c>
      <c r="AY132" s="667">
        <f>IF(OR($C$24=$AR132,$D$24=$AR132),Schweine_Werte!$E132*0.5,IF(OR($C$24&gt;$AR132,$D$24&lt;$AR132),0,Schweine_Werte!$E132))</f>
        <v>0</v>
      </c>
      <c r="AZ132" s="667">
        <f>IF(OR($C$36=$AR132,$D$36=$AR132),Schweine_Werte!$E132*0.5,IF(OR($C$36&gt;$AR132,$D$36&lt;$AR132),0,Schweine_Werte!$E132))</f>
        <v>0</v>
      </c>
      <c r="BA132" s="667">
        <f>IF(OR($C$48=$AR132,$D$48=$AR132),Schweine_Werte!$E132*0.5,IF(OR($C$48&gt;$AR132,$D$48&lt;$AR132),0,Schweine_Werte!$E132))</f>
        <v>0</v>
      </c>
      <c r="BB132" s="667">
        <f>IF(OR($C$60=$AR132,$D$60=$AR132),Schweine_Werte!$E132*0.5,IF(OR($C$60&gt;$AR132,$D$60&lt;$AR132),0,Schweine_Werte!$E132))</f>
        <v>0</v>
      </c>
      <c r="BC132" s="677">
        <f>IF(OR($C$12=$AR132,$D$12=$AR132),Schweine_Werte!$G132*0.5,IF(OR($C$12&gt;$AR132,$D$12&lt;$AR132),0,Schweine_Werte!$G132))</f>
        <v>0</v>
      </c>
      <c r="BD132" s="667">
        <f>IF(OR($C$24=$AR132,$D$24=$AR132),Schweine_Werte!$G132*0.5,IF(OR($C$24&gt;$AR132,$D$24&lt;$AR132),0,Schweine_Werte!$G132))</f>
        <v>0</v>
      </c>
      <c r="BE132" s="667">
        <f>IF(OR($C$36=$AR132,$D$36=$AR132),Schweine_Werte!$G132*0.5,IF(OR($C$36&gt;$AR132,$D$36&lt;$AR132),0,Schweine_Werte!$G132))</f>
        <v>0</v>
      </c>
      <c r="BF132" s="667">
        <f>IF(OR($C$48=$AR132,$D$48=$AR132),Schweine_Werte!$G132*0.5,IF(OR($C$48&gt;$AR132,$D$48&lt;$AR132),0,Schweine_Werte!$G132))</f>
        <v>0</v>
      </c>
      <c r="BG132" s="667">
        <f>IF(OR($C$60=$AR132,$D$60=$AR132),Schweine_Werte!$G132*0.5,IF(OR($C$60&gt;$AR132,$D$60&lt;$AR132),0,Schweine_Werte!$G132))</f>
        <v>0</v>
      </c>
      <c r="BH132" s="677">
        <f>IF(OR($C$12=$AR132,$D$12=$AR132),Schweine_Werte!$I132*0.5,IF(OR($C$12&gt;$AR132,$D$12&lt;$AR132),0,Schweine_Werte!$I132))</f>
        <v>0</v>
      </c>
      <c r="BI132" s="667">
        <f>IF(OR($C$24=$AR132,$D$24=$AR132),Schweine_Werte!$I132*0.5,IF(OR($C$24&gt;$AR132,$D$24&lt;$AR132),0,Schweine_Werte!$I132))</f>
        <v>0</v>
      </c>
      <c r="BJ132" s="667">
        <f>IF(OR($C$36=$AR132,$D$36=$AR132),Schweine_Werte!$I132*0.5,IF(OR($C$36&gt;$AR132,$D$36&lt;$AR132),0,Schweine_Werte!$I132))</f>
        <v>0</v>
      </c>
      <c r="BK132" s="667">
        <f>IF(OR($C$48=$AR132,$D$48=$AR132),Schweine_Werte!$I132*0.5,IF(OR($C$48&gt;$AR132,$D$48&lt;$AR132),0,Schweine_Werte!$I132))</f>
        <v>0</v>
      </c>
      <c r="BL132" s="667">
        <f>IF(OR($C$60=$AR132,$D$60=$AR132),Schweine_Werte!$I132*0.5,IF(OR($C$60&gt;$AR132,$D$60&lt;$AR132),0,Schweine_Werte!$I132))</f>
        <v>0</v>
      </c>
      <c r="BM132" s="677"/>
      <c r="BN132" s="667"/>
      <c r="BO132" s="667"/>
      <c r="BP132" s="667"/>
      <c r="BQ132" s="667"/>
      <c r="BR132" s="677">
        <f>IF(OR($C$74=$AR132,$D$74=$AR132),Schweine_Werte!$M132*0.5,IF(OR($C$74&gt;$AR132,$D$74&lt;$AR132),0,Schweine_Werte!$M132))</f>
        <v>0</v>
      </c>
      <c r="BS132" s="677">
        <f>IF(OR($C$83=$AR132,$D$83=$AR132),Schweine_Werte!$M132*0.5,IF(OR($C$83&gt;$AR132,$D$83&lt;$AR132),0,Schweine_Werte!$M132))</f>
        <v>0</v>
      </c>
      <c r="BT132" s="679">
        <f>IF(OR($C$92=$AR132,$D$92=$AR132),Schweine_Werte!$M132*0.5,IF(OR($C$92&gt;$AR132,$D$92&lt;$AR132),0,Schweine_Werte!$M132))</f>
        <v>0</v>
      </c>
      <c r="BU132" s="679">
        <f>IF(OR($C$101=$AR132,$D$101=$AR132),Schweine_Werte!$M132*0.5,IF(OR($C$101&gt;$AR132,$D$101&lt;$AR132),0,Schweine_Werte!$M132))</f>
        <v>0</v>
      </c>
      <c r="BV132" s="679">
        <f>IF(OR($C$110=$AR132,$D$110=$AR132),Schweine_Werte!$M132*0.5,IF(OR($C$110&gt;$AR132,$D$110&lt;$AR132),0,Schweine_Werte!$M132))</f>
        <v>0</v>
      </c>
      <c r="BW132" s="679">
        <f>IF(OR(8=$AR132,$E$127=$AR132),Schweine_Werte!$M132*0.5,IF(OR(8&gt;$AR132,$E$127&lt;$AR132),0,Schweine_Werte!$M132))</f>
        <v>1.4477278921508818</v>
      </c>
      <c r="BX132" s="679">
        <f>IF(OR(8=$AR132,$E$145=$AR132),Schweine_Werte!$M132*0.5,IF(OR(8&gt;$AR132,$E$145&lt;$AR132),0,Schweine_Werte!$M132))</f>
        <v>1.4477278921508818</v>
      </c>
      <c r="BY132" s="677">
        <f>IF(OR($C$74=$AR132,$D$74=$AR132),Schweine_Werte!$O132*0.5,IF(OR($C$74&gt;$AR132,$D$74&lt;$AR132),0,Schweine_Werte!$O132))</f>
        <v>0</v>
      </c>
      <c r="BZ132" s="677">
        <f>IF(OR($C$83=$AR132,$D$83=$AR132),Schweine_Werte!$O132*0.5,IF(OR($C$83&gt;$AR132,$D$83&lt;$AR132),0,Schweine_Werte!$O132))</f>
        <v>0</v>
      </c>
      <c r="CA132" s="679">
        <f>IF(OR($C$92=$AR132,$D$92=$AR132),Schweine_Werte!$O132*0.5,IF(OR($C$92&gt;$AR132,$D$92&lt;$AR132),0,Schweine_Werte!$O132))</f>
        <v>0</v>
      </c>
      <c r="CB132" s="679">
        <f>IF(OR($C$101=$AR132,$D$101=$AR132),Schweine_Werte!$O132*0.5,IF(OR($C$101&gt;$AR132,$D$101&lt;$AR132),0,Schweine_Werte!$O132))</f>
        <v>0</v>
      </c>
      <c r="CC132" s="679">
        <f>IF(OR($C$110=$AR132,$D$110=$AR132),Schweine_Werte!$O132*0.5,IF(OR($C$110&gt;$AR132,$D$110&lt;$AR132),0,Schweine_Werte!$O132))</f>
        <v>0</v>
      </c>
    </row>
    <row r="133" spans="2:81" x14ac:dyDescent="0.2">
      <c r="F133" s="667"/>
      <c r="G133" s="667"/>
      <c r="H133" s="667"/>
      <c r="I133" s="667"/>
      <c r="J133" s="667"/>
      <c r="K133" s="667"/>
      <c r="L133" s="667"/>
      <c r="M133" s="667"/>
      <c r="N133" s="667"/>
      <c r="O133" s="667"/>
      <c r="P133" s="667"/>
      <c r="Q133" s="667"/>
      <c r="R133" s="667"/>
      <c r="S133" s="667"/>
      <c r="T133" s="667"/>
      <c r="U133" s="667"/>
      <c r="V133" s="667"/>
      <c r="W133" s="667"/>
      <c r="X133" s="667"/>
      <c r="Y133" s="667"/>
      <c r="AR133" s="698">
        <v>137</v>
      </c>
      <c r="AS133" s="677">
        <f>IF(OR($C$12=$AR133,$D$12=$AR133),Schweine_Werte!$C133*0.5,IF(OR($C$12&gt;$AR133,$D$12&lt;$AR133),0,Schweine_Werte!$C133))</f>
        <v>0</v>
      </c>
      <c r="AT133" s="667">
        <f>IF(OR($C$24=$AR133,$D$24=$AR133),Schweine_Werte!$C133*0.5,IF(OR($C$24&gt;$AR133,$D$24&lt;$AR133),0,Schweine_Werte!$C133))</f>
        <v>0</v>
      </c>
      <c r="AU133" s="677">
        <f>IF(OR($C$36=$AR133,$D$36=$AR133),Schweine_Werte!$C133*0.5,IF(OR($C$36&gt;$AR133,$D$36&lt;$AR133),0,Schweine_Werte!$C133))</f>
        <v>0</v>
      </c>
      <c r="AV133" s="677">
        <f>IF(OR($C$48=$AR133,$D$48=$AR133),Schweine_Werte!$C133*0.5,IF(OR($C$48&gt;$AR133,$D$48&lt;$AR133),0,Schweine_Werte!$C133))</f>
        <v>0</v>
      </c>
      <c r="AW133" s="677">
        <f>IF(OR($C$60=$AR133,$D$60=$AR133),Schweine_Werte!$C133*0.5,IF(OR($C$60&gt;$AR133,$D$60&lt;$AR133),0,Schweine_Werte!$C133))</f>
        <v>0</v>
      </c>
      <c r="AX133" s="677">
        <f>IF(OR($C$12=$AR133,$D$12=$AR133),Schweine_Werte!$E133*0.5,IF(OR($C$12&gt;$AR133,$D$12&lt;$AR133),0,Schweine_Werte!$E133))</f>
        <v>0</v>
      </c>
      <c r="AY133" s="667">
        <f>IF(OR($C$24=$AR133,$D$24=$AR133),Schweine_Werte!$E133*0.5,IF(OR($C$24&gt;$AR133,$D$24&lt;$AR133),0,Schweine_Werte!$E133))</f>
        <v>0</v>
      </c>
      <c r="AZ133" s="667">
        <f>IF(OR($C$36=$AR133,$D$36=$AR133),Schweine_Werte!$E133*0.5,IF(OR($C$36&gt;$AR133,$D$36&lt;$AR133),0,Schweine_Werte!$E133))</f>
        <v>0</v>
      </c>
      <c r="BA133" s="667">
        <f>IF(OR($C$48=$AR133,$D$48=$AR133),Schweine_Werte!$E133*0.5,IF(OR($C$48&gt;$AR133,$D$48&lt;$AR133),0,Schweine_Werte!$E133))</f>
        <v>0</v>
      </c>
      <c r="BB133" s="667">
        <f>IF(OR($C$60=$AR133,$D$60=$AR133),Schweine_Werte!$E133*0.5,IF(OR($C$60&gt;$AR133,$D$60&lt;$AR133),0,Schweine_Werte!$E133))</f>
        <v>0</v>
      </c>
      <c r="BC133" s="677">
        <f>IF(OR($C$12=$AR133,$D$12=$AR133),Schweine_Werte!$G133*0.5,IF(OR($C$12&gt;$AR133,$D$12&lt;$AR133),0,Schweine_Werte!$G133))</f>
        <v>0</v>
      </c>
      <c r="BD133" s="667">
        <f>IF(OR($C$24=$AR133,$D$24=$AR133),Schweine_Werte!$G133*0.5,IF(OR($C$24&gt;$AR133,$D$24&lt;$AR133),0,Schweine_Werte!$G133))</f>
        <v>0</v>
      </c>
      <c r="BE133" s="667">
        <f>IF(OR($C$36=$AR133,$D$36=$AR133),Schweine_Werte!$G133*0.5,IF(OR($C$36&gt;$AR133,$D$36&lt;$AR133),0,Schweine_Werte!$G133))</f>
        <v>0</v>
      </c>
      <c r="BF133" s="667">
        <f>IF(OR($C$48=$AR133,$D$48=$AR133),Schweine_Werte!$G133*0.5,IF(OR($C$48&gt;$AR133,$D$48&lt;$AR133),0,Schweine_Werte!$G133))</f>
        <v>0</v>
      </c>
      <c r="BG133" s="667">
        <f>IF(OR($C$60=$AR133,$D$60=$AR133),Schweine_Werte!$G133*0.5,IF(OR($C$60&gt;$AR133,$D$60&lt;$AR133),0,Schweine_Werte!$G133))</f>
        <v>0</v>
      </c>
      <c r="BH133" s="677">
        <f>IF(OR($C$12=$AR133,$D$12=$AR133),Schweine_Werte!$I133*0.5,IF(OR($C$12&gt;$AR133,$D$12&lt;$AR133),0,Schweine_Werte!$I133))</f>
        <v>0</v>
      </c>
      <c r="BI133" s="667">
        <f>IF(OR($C$24=$AR133,$D$24=$AR133),Schweine_Werte!$I133*0.5,IF(OR($C$24&gt;$AR133,$D$24&lt;$AR133),0,Schweine_Werte!$I133))</f>
        <v>0</v>
      </c>
      <c r="BJ133" s="667">
        <f>IF(OR($C$36=$AR133,$D$36=$AR133),Schweine_Werte!$I133*0.5,IF(OR($C$36&gt;$AR133,$D$36&lt;$AR133),0,Schweine_Werte!$I133))</f>
        <v>0</v>
      </c>
      <c r="BK133" s="667">
        <f>IF(OR($C$48=$AR133,$D$48=$AR133),Schweine_Werte!$I133*0.5,IF(OR($C$48&gt;$AR133,$D$48&lt;$AR133),0,Schweine_Werte!$I133))</f>
        <v>0</v>
      </c>
      <c r="BL133" s="667">
        <f>IF(OR($C$60=$AR133,$D$60=$AR133),Schweine_Werte!$I133*0.5,IF(OR($C$60&gt;$AR133,$D$60&lt;$AR133),0,Schweine_Werte!$I133))</f>
        <v>0</v>
      </c>
      <c r="BM133" s="677"/>
      <c r="BN133" s="667"/>
      <c r="BO133" s="667"/>
      <c r="BP133" s="667"/>
      <c r="BQ133" s="667"/>
      <c r="BR133" s="677">
        <f>IF(OR($C$74=$AR133,$D$74=$AR133),Schweine_Werte!$M133*0.5,IF(OR($C$74&gt;$AR133,$D$74&lt;$AR133),0,Schweine_Werte!$M133))</f>
        <v>0</v>
      </c>
      <c r="BS133" s="677">
        <f>IF(OR($C$83=$AR133,$D$83=$AR133),Schweine_Werte!$M133*0.5,IF(OR($C$83&gt;$AR133,$D$83&lt;$AR133),0,Schweine_Werte!$M133))</f>
        <v>0</v>
      </c>
      <c r="BT133" s="679">
        <f>IF(OR($C$92=$AR133,$D$92=$AR133),Schweine_Werte!$M133*0.5,IF(OR($C$92&gt;$AR133,$D$92&lt;$AR133),0,Schweine_Werte!$M133))</f>
        <v>0</v>
      </c>
      <c r="BU133" s="679">
        <f>IF(OR($C$101=$AR133,$D$101=$AR133),Schweine_Werte!$M133*0.5,IF(OR($C$101&gt;$AR133,$D$101&lt;$AR133),0,Schweine_Werte!$M133))</f>
        <v>0</v>
      </c>
      <c r="BV133" s="679">
        <f>IF(OR($C$110=$AR133,$D$110=$AR133),Schweine_Werte!$M133*0.5,IF(OR($C$110&gt;$AR133,$D$110&lt;$AR133),0,Schweine_Werte!$M133))</f>
        <v>0</v>
      </c>
      <c r="BW133" s="679">
        <f>IF(OR(8=$AR133,$E$127=$AR133),Schweine_Werte!$M133*0.5,IF(OR(8&gt;$AR133,$E$127&lt;$AR133),0,Schweine_Werte!$M133))</f>
        <v>1.4477278921508818</v>
      </c>
      <c r="BX133" s="679">
        <f>IF(OR(8=$AR133,$E$145=$AR133),Schweine_Werte!$M133*0.5,IF(OR(8&gt;$AR133,$E$145&lt;$AR133),0,Schweine_Werte!$M133))</f>
        <v>1.4477278921508818</v>
      </c>
      <c r="BY133" s="677">
        <f>IF(OR($C$74=$AR133,$D$74=$AR133),Schweine_Werte!$O133*0.5,IF(OR($C$74&gt;$AR133,$D$74&lt;$AR133),0,Schweine_Werte!$O133))</f>
        <v>0</v>
      </c>
      <c r="BZ133" s="677">
        <f>IF(OR($C$83=$AR133,$D$83=$AR133),Schweine_Werte!$O133*0.5,IF(OR($C$83&gt;$AR133,$D$83&lt;$AR133),0,Schweine_Werte!$O133))</f>
        <v>0</v>
      </c>
      <c r="CA133" s="679">
        <f>IF(OR($C$92=$AR133,$D$92=$AR133),Schweine_Werte!$O133*0.5,IF(OR($C$92&gt;$AR133,$D$92&lt;$AR133),0,Schweine_Werte!$O133))</f>
        <v>0</v>
      </c>
      <c r="CB133" s="679">
        <f>IF(OR($C$101=$AR133,$D$101=$AR133),Schweine_Werte!$O133*0.5,IF(OR($C$101&gt;$AR133,$D$101&lt;$AR133),0,Schweine_Werte!$O133))</f>
        <v>0</v>
      </c>
      <c r="CC133" s="679">
        <f>IF(OR($C$110=$AR133,$D$110=$AR133),Schweine_Werte!$O133*0.5,IF(OR($C$110&gt;$AR133,$D$110&lt;$AR133),0,Schweine_Werte!$O133))</f>
        <v>0</v>
      </c>
    </row>
    <row r="134" spans="2:81" x14ac:dyDescent="0.2">
      <c r="AR134" s="698">
        <v>138</v>
      </c>
      <c r="AS134" s="677">
        <f>IF(OR($C$12=$AR134,$D$12=$AR134),Schweine_Werte!$C134*0.5,IF(OR($C$12&gt;$AR134,$D$12&lt;$AR134),0,Schweine_Werte!$C134))</f>
        <v>0</v>
      </c>
      <c r="AT134" s="667">
        <f>IF(OR($C$24=$AR134,$D$24=$AR134),Schweine_Werte!$C134*0.5,IF(OR($C$24&gt;$AR134,$D$24&lt;$AR134),0,Schweine_Werte!$C134))</f>
        <v>0</v>
      </c>
      <c r="AU134" s="677">
        <f>IF(OR($C$36=$AR134,$D$36=$AR134),Schweine_Werte!$C134*0.5,IF(OR($C$36&gt;$AR134,$D$36&lt;$AR134),0,Schweine_Werte!$C134))</f>
        <v>0</v>
      </c>
      <c r="AV134" s="677">
        <f>IF(OR($C$48=$AR134,$D$48=$AR134),Schweine_Werte!$C134*0.5,IF(OR($C$48&gt;$AR134,$D$48&lt;$AR134),0,Schweine_Werte!$C134))</f>
        <v>0</v>
      </c>
      <c r="AW134" s="677">
        <f>IF(OR($C$60=$AR134,$D$60=$AR134),Schweine_Werte!$C134*0.5,IF(OR($C$60&gt;$AR134,$D$60&lt;$AR134),0,Schweine_Werte!$C134))</f>
        <v>0</v>
      </c>
      <c r="AX134" s="677">
        <f>IF(OR($C$12=$AR134,$D$12=$AR134),Schweine_Werte!$E134*0.5,IF(OR($C$12&gt;$AR134,$D$12&lt;$AR134),0,Schweine_Werte!$E134))</f>
        <v>0</v>
      </c>
      <c r="AY134" s="667">
        <f>IF(OR($C$24=$AR134,$D$24=$AR134),Schweine_Werte!$E134*0.5,IF(OR($C$24&gt;$AR134,$D$24&lt;$AR134),0,Schweine_Werte!$E134))</f>
        <v>0</v>
      </c>
      <c r="AZ134" s="667">
        <f>IF(OR($C$36=$AR134,$D$36=$AR134),Schweine_Werte!$E134*0.5,IF(OR($C$36&gt;$AR134,$D$36&lt;$AR134),0,Schweine_Werte!$E134))</f>
        <v>0</v>
      </c>
      <c r="BA134" s="667">
        <f>IF(OR($C$48=$AR134,$D$48=$AR134),Schweine_Werte!$E134*0.5,IF(OR($C$48&gt;$AR134,$D$48&lt;$AR134),0,Schweine_Werte!$E134))</f>
        <v>0</v>
      </c>
      <c r="BB134" s="667">
        <f>IF(OR($C$60=$AR134,$D$60=$AR134),Schweine_Werte!$E134*0.5,IF(OR($C$60&gt;$AR134,$D$60&lt;$AR134),0,Schweine_Werte!$E134))</f>
        <v>0</v>
      </c>
      <c r="BC134" s="677">
        <f>IF(OR($C$12=$AR134,$D$12=$AR134),Schweine_Werte!$G134*0.5,IF(OR($C$12&gt;$AR134,$D$12&lt;$AR134),0,Schweine_Werte!$G134))</f>
        <v>0</v>
      </c>
      <c r="BD134" s="667">
        <f>IF(OR($C$24=$AR134,$D$24=$AR134),Schweine_Werte!$G134*0.5,IF(OR($C$24&gt;$AR134,$D$24&lt;$AR134),0,Schweine_Werte!$G134))</f>
        <v>0</v>
      </c>
      <c r="BE134" s="667">
        <f>IF(OR($C$36=$AR134,$D$36=$AR134),Schweine_Werte!$G134*0.5,IF(OR($C$36&gt;$AR134,$D$36&lt;$AR134),0,Schweine_Werte!$G134))</f>
        <v>0</v>
      </c>
      <c r="BF134" s="667">
        <f>IF(OR($C$48=$AR134,$D$48=$AR134),Schweine_Werte!$G134*0.5,IF(OR($C$48&gt;$AR134,$D$48&lt;$AR134),0,Schweine_Werte!$G134))</f>
        <v>0</v>
      </c>
      <c r="BG134" s="667">
        <f>IF(OR($C$60=$AR134,$D$60=$AR134),Schweine_Werte!$G134*0.5,IF(OR($C$60&gt;$AR134,$D$60&lt;$AR134),0,Schweine_Werte!$G134))</f>
        <v>0</v>
      </c>
      <c r="BH134" s="677">
        <f>IF(OR($C$12=$AR134,$D$12=$AR134),Schweine_Werte!$I134*0.5,IF(OR($C$12&gt;$AR134,$D$12&lt;$AR134),0,Schweine_Werte!$I134))</f>
        <v>0</v>
      </c>
      <c r="BI134" s="667">
        <f>IF(OR($C$24=$AR134,$D$24=$AR134),Schweine_Werte!$I134*0.5,IF(OR($C$24&gt;$AR134,$D$24&lt;$AR134),0,Schweine_Werte!$I134))</f>
        <v>0</v>
      </c>
      <c r="BJ134" s="667">
        <f>IF(OR($C$36=$AR134,$D$36=$AR134),Schweine_Werte!$I134*0.5,IF(OR($C$36&gt;$AR134,$D$36&lt;$AR134),0,Schweine_Werte!$I134))</f>
        <v>0</v>
      </c>
      <c r="BK134" s="667">
        <f>IF(OR($C$48=$AR134,$D$48=$AR134),Schweine_Werte!$I134*0.5,IF(OR($C$48&gt;$AR134,$D$48&lt;$AR134),0,Schweine_Werte!$I134))</f>
        <v>0</v>
      </c>
      <c r="BL134" s="667">
        <f>IF(OR($C$60=$AR134,$D$60=$AR134),Schweine_Werte!$I134*0.5,IF(OR($C$60&gt;$AR134,$D$60&lt;$AR134),0,Schweine_Werte!$I134))</f>
        <v>0</v>
      </c>
      <c r="BM134" s="677"/>
      <c r="BN134" s="667"/>
      <c r="BO134" s="667"/>
      <c r="BP134" s="667"/>
      <c r="BQ134" s="667"/>
      <c r="BR134" s="677">
        <f>IF(OR($C$74=$AR134,$D$74=$AR134),Schweine_Werte!$M134*0.5,IF(OR($C$74&gt;$AR134,$D$74&lt;$AR134),0,Schweine_Werte!$M134))</f>
        <v>0</v>
      </c>
      <c r="BS134" s="677">
        <f>IF(OR($C$83=$AR134,$D$83=$AR134),Schweine_Werte!$M134*0.5,IF(OR($C$83&gt;$AR134,$D$83&lt;$AR134),0,Schweine_Werte!$M134))</f>
        <v>0</v>
      </c>
      <c r="BT134" s="679">
        <f>IF(OR($C$92=$AR134,$D$92=$AR134),Schweine_Werte!$M134*0.5,IF(OR($C$92&gt;$AR134,$D$92&lt;$AR134),0,Schweine_Werte!$M134))</f>
        <v>0</v>
      </c>
      <c r="BU134" s="679">
        <f>IF(OR($C$101=$AR134,$D$101=$AR134),Schweine_Werte!$M134*0.5,IF(OR($C$101&gt;$AR134,$D$101&lt;$AR134),0,Schweine_Werte!$M134))</f>
        <v>0</v>
      </c>
      <c r="BV134" s="679">
        <f>IF(OR($C$110=$AR134,$D$110=$AR134),Schweine_Werte!$M134*0.5,IF(OR($C$110&gt;$AR134,$D$110&lt;$AR134),0,Schweine_Werte!$M134))</f>
        <v>0</v>
      </c>
      <c r="BW134" s="679">
        <f>IF(OR(8=$AR134,$E$127=$AR134),Schweine_Werte!$M134*0.5,IF(OR(8&gt;$AR134,$E$127&lt;$AR134),0,Schweine_Werte!$M134))</f>
        <v>1.4477278921508818</v>
      </c>
      <c r="BX134" s="679">
        <f>IF(OR(8=$AR134,$E$145=$AR134),Schweine_Werte!$M134*0.5,IF(OR(8&gt;$AR134,$E$145&lt;$AR134),0,Schweine_Werte!$M134))</f>
        <v>1.4477278921508818</v>
      </c>
      <c r="BY134" s="677">
        <f>IF(OR($C$74=$AR134,$D$74=$AR134),Schweine_Werte!$O134*0.5,IF(OR($C$74&gt;$AR134,$D$74&lt;$AR134),0,Schweine_Werte!$O134))</f>
        <v>0</v>
      </c>
      <c r="BZ134" s="677">
        <f>IF(OR($C$83=$AR134,$D$83=$AR134),Schweine_Werte!$O134*0.5,IF(OR($C$83&gt;$AR134,$D$83&lt;$AR134),0,Schweine_Werte!$O134))</f>
        <v>0</v>
      </c>
      <c r="CA134" s="679">
        <f>IF(OR($C$92=$AR134,$D$92=$AR134),Schweine_Werte!$O134*0.5,IF(OR($C$92&gt;$AR134,$D$92&lt;$AR134),0,Schweine_Werte!$O134))</f>
        <v>0</v>
      </c>
      <c r="CB134" s="679">
        <f>IF(OR($C$101=$AR134,$D$101=$AR134),Schweine_Werte!$O134*0.5,IF(OR($C$101&gt;$AR134,$D$101&lt;$AR134),0,Schweine_Werte!$O134))</f>
        <v>0</v>
      </c>
      <c r="CC134" s="679">
        <f>IF(OR($C$110=$AR134,$D$110=$AR134),Schweine_Werte!$O134*0.5,IF(OR($C$110&gt;$AR134,$D$110&lt;$AR134),0,Schweine_Werte!$O134))</f>
        <v>0</v>
      </c>
    </row>
    <row r="135" spans="2:81" x14ac:dyDescent="0.2">
      <c r="AR135" s="698">
        <v>139</v>
      </c>
      <c r="AS135" s="677">
        <f>IF(OR($C$12=$AR135,$D$12=$AR135),Schweine_Werte!$C135*0.5,IF(OR($C$12&gt;$AR135,$D$12&lt;$AR135),0,Schweine_Werte!$C135))</f>
        <v>0</v>
      </c>
      <c r="AT135" s="667">
        <f>IF(OR($C$24=$AR135,$D$24=$AR135),Schweine_Werte!$C135*0.5,IF(OR($C$24&gt;$AR135,$D$24&lt;$AR135),0,Schweine_Werte!$C135))</f>
        <v>0</v>
      </c>
      <c r="AU135" s="677">
        <f>IF(OR($C$36=$AR135,$D$36=$AR135),Schweine_Werte!$C135*0.5,IF(OR($C$36&gt;$AR135,$D$36&lt;$AR135),0,Schweine_Werte!$C135))</f>
        <v>0</v>
      </c>
      <c r="AV135" s="677">
        <f>IF(OR($C$48=$AR135,$D$48=$AR135),Schweine_Werte!$C135*0.5,IF(OR($C$48&gt;$AR135,$D$48&lt;$AR135),0,Schweine_Werte!$C135))</f>
        <v>0</v>
      </c>
      <c r="AW135" s="677">
        <f>IF(OR($C$60=$AR135,$D$60=$AR135),Schweine_Werte!$C135*0.5,IF(OR($C$60&gt;$AR135,$D$60&lt;$AR135),0,Schweine_Werte!$C135))</f>
        <v>0</v>
      </c>
      <c r="AX135" s="677">
        <f>IF(OR($C$12=$AR135,$D$12=$AR135),Schweine_Werte!$E135*0.5,IF(OR($C$12&gt;$AR135,$D$12&lt;$AR135),0,Schweine_Werte!$E135))</f>
        <v>0</v>
      </c>
      <c r="AY135" s="667">
        <f>IF(OR($C$24=$AR135,$D$24=$AR135),Schweine_Werte!$E135*0.5,IF(OR($C$24&gt;$AR135,$D$24&lt;$AR135),0,Schweine_Werte!$E135))</f>
        <v>0</v>
      </c>
      <c r="AZ135" s="667">
        <f>IF(OR($C$36=$AR135,$D$36=$AR135),Schweine_Werte!$E135*0.5,IF(OR($C$36&gt;$AR135,$D$36&lt;$AR135),0,Schweine_Werte!$E135))</f>
        <v>0</v>
      </c>
      <c r="BA135" s="667">
        <f>IF(OR($C$48=$AR135,$D$48=$AR135),Schweine_Werte!$E135*0.5,IF(OR($C$48&gt;$AR135,$D$48&lt;$AR135),0,Schweine_Werte!$E135))</f>
        <v>0</v>
      </c>
      <c r="BB135" s="667">
        <f>IF(OR($C$60=$AR135,$D$60=$AR135),Schweine_Werte!$E135*0.5,IF(OR($C$60&gt;$AR135,$D$60&lt;$AR135),0,Schweine_Werte!$E135))</f>
        <v>0</v>
      </c>
      <c r="BC135" s="677">
        <f>IF(OR($C$12=$AR135,$D$12=$AR135),Schweine_Werte!$G135*0.5,IF(OR($C$12&gt;$AR135,$D$12&lt;$AR135),0,Schweine_Werte!$G135))</f>
        <v>0</v>
      </c>
      <c r="BD135" s="667">
        <f>IF(OR($C$24=$AR135,$D$24=$AR135),Schweine_Werte!$G135*0.5,IF(OR($C$24&gt;$AR135,$D$24&lt;$AR135),0,Schweine_Werte!$G135))</f>
        <v>0</v>
      </c>
      <c r="BE135" s="667">
        <f>IF(OR($C$36=$AR135,$D$36=$AR135),Schweine_Werte!$G135*0.5,IF(OR($C$36&gt;$AR135,$D$36&lt;$AR135),0,Schweine_Werte!$G135))</f>
        <v>0</v>
      </c>
      <c r="BF135" s="667">
        <f>IF(OR($C$48=$AR135,$D$48=$AR135),Schweine_Werte!$G135*0.5,IF(OR($C$48&gt;$AR135,$D$48&lt;$AR135),0,Schweine_Werte!$G135))</f>
        <v>0</v>
      </c>
      <c r="BG135" s="667">
        <f>IF(OR($C$60=$AR135,$D$60=$AR135),Schweine_Werte!$G135*0.5,IF(OR($C$60&gt;$AR135,$D$60&lt;$AR135),0,Schweine_Werte!$G135))</f>
        <v>0</v>
      </c>
      <c r="BH135" s="677">
        <f>IF(OR($C$12=$AR135,$D$12=$AR135),Schweine_Werte!$I135*0.5,IF(OR($C$12&gt;$AR135,$D$12&lt;$AR135),0,Schweine_Werte!$I135))</f>
        <v>0</v>
      </c>
      <c r="BI135" s="667">
        <f>IF(OR($C$24=$AR135,$D$24=$AR135),Schweine_Werte!$I135*0.5,IF(OR($C$24&gt;$AR135,$D$24&lt;$AR135),0,Schweine_Werte!$I135))</f>
        <v>0</v>
      </c>
      <c r="BJ135" s="667">
        <f>IF(OR($C$36=$AR135,$D$36=$AR135),Schweine_Werte!$I135*0.5,IF(OR($C$36&gt;$AR135,$D$36&lt;$AR135),0,Schweine_Werte!$I135))</f>
        <v>0</v>
      </c>
      <c r="BK135" s="667">
        <f>IF(OR($C$48=$AR135,$D$48=$AR135),Schweine_Werte!$I135*0.5,IF(OR($C$48&gt;$AR135,$D$48&lt;$AR135),0,Schweine_Werte!$I135))</f>
        <v>0</v>
      </c>
      <c r="BL135" s="667">
        <f>IF(OR($C$60=$AR135,$D$60=$AR135),Schweine_Werte!$I135*0.5,IF(OR($C$60&gt;$AR135,$D$60&lt;$AR135),0,Schweine_Werte!$I135))</f>
        <v>0</v>
      </c>
      <c r="BM135" s="677"/>
      <c r="BN135" s="667"/>
      <c r="BO135" s="667"/>
      <c r="BP135" s="667"/>
      <c r="BQ135" s="667"/>
      <c r="BR135" s="677">
        <f>IF(OR($C$74=$AR135,$D$74=$AR135),Schweine_Werte!$M135*0.5,IF(OR($C$74&gt;$AR135,$D$74&lt;$AR135),0,Schweine_Werte!$M135))</f>
        <v>0</v>
      </c>
      <c r="BS135" s="677">
        <f>IF(OR($C$83=$AR135,$D$83=$AR135),Schweine_Werte!$M135*0.5,IF(OR($C$83&gt;$AR135,$D$83&lt;$AR135),0,Schweine_Werte!$M135))</f>
        <v>0</v>
      </c>
      <c r="BT135" s="679">
        <f>IF(OR($C$92=$AR135,$D$92=$AR135),Schweine_Werte!$M135*0.5,IF(OR($C$92&gt;$AR135,$D$92&lt;$AR135),0,Schweine_Werte!$M135))</f>
        <v>0</v>
      </c>
      <c r="BU135" s="679">
        <f>IF(OR($C$101=$AR135,$D$101=$AR135),Schweine_Werte!$M135*0.5,IF(OR($C$101&gt;$AR135,$D$101&lt;$AR135),0,Schweine_Werte!$M135))</f>
        <v>0</v>
      </c>
      <c r="BV135" s="679">
        <f>IF(OR($C$110=$AR135,$D$110=$AR135),Schweine_Werte!$M135*0.5,IF(OR($C$110&gt;$AR135,$D$110&lt;$AR135),0,Schweine_Werte!$M135))</f>
        <v>0</v>
      </c>
      <c r="BW135" s="679">
        <f>IF(OR(8=$AR135,$E$127=$AR135),Schweine_Werte!$M135*0.5,IF(OR(8&gt;$AR135,$E$127&lt;$AR135),0,Schweine_Werte!$M135))</f>
        <v>1.4477278921508818</v>
      </c>
      <c r="BX135" s="679">
        <f>IF(OR(8=$AR135,$E$145=$AR135),Schweine_Werte!$M135*0.5,IF(OR(8&gt;$AR135,$E$145&lt;$AR135),0,Schweine_Werte!$M135))</f>
        <v>1.4477278921508818</v>
      </c>
      <c r="BY135" s="677">
        <f>IF(OR($C$74=$AR135,$D$74=$AR135),Schweine_Werte!$O135*0.5,IF(OR($C$74&gt;$AR135,$D$74&lt;$AR135),0,Schweine_Werte!$O135))</f>
        <v>0</v>
      </c>
      <c r="BZ135" s="677">
        <f>IF(OR($C$83=$AR135,$D$83=$AR135),Schweine_Werte!$O135*0.5,IF(OR($C$83&gt;$AR135,$D$83&lt;$AR135),0,Schweine_Werte!$O135))</f>
        <v>0</v>
      </c>
      <c r="CA135" s="679">
        <f>IF(OR($C$92=$AR135,$D$92=$AR135),Schweine_Werte!$O135*0.5,IF(OR($C$92&gt;$AR135,$D$92&lt;$AR135),0,Schweine_Werte!$O135))</f>
        <v>0</v>
      </c>
      <c r="CB135" s="679">
        <f>IF(OR($C$101=$AR135,$D$101=$AR135),Schweine_Werte!$O135*0.5,IF(OR($C$101&gt;$AR135,$D$101&lt;$AR135),0,Schweine_Werte!$O135))</f>
        <v>0</v>
      </c>
      <c r="CC135" s="679">
        <f>IF(OR($C$110=$AR135,$D$110=$AR135),Schweine_Werte!$O135*0.5,IF(OR($C$110&gt;$AR135,$D$110&lt;$AR135),0,Schweine_Werte!$O135))</f>
        <v>0</v>
      </c>
    </row>
    <row r="136" spans="2:81" ht="18.75" x14ac:dyDescent="0.3">
      <c r="B136" s="520" t="s">
        <v>520</v>
      </c>
      <c r="D136" s="520" t="s">
        <v>521</v>
      </c>
      <c r="G136" s="520" t="s">
        <v>522</v>
      </c>
      <c r="H136" s="666"/>
      <c r="I136" s="666"/>
      <c r="J136" s="666"/>
      <c r="K136" s="666"/>
      <c r="L136" s="666"/>
      <c r="M136" s="666"/>
      <c r="N136" s="666"/>
      <c r="O136" s="520" t="s">
        <v>523</v>
      </c>
      <c r="P136" s="667" t="s">
        <v>524</v>
      </c>
      <c r="Q136" s="667"/>
      <c r="R136" s="667"/>
      <c r="S136" s="667"/>
      <c r="T136" s="666"/>
      <c r="U136" s="666"/>
      <c r="V136" s="666"/>
      <c r="AR136" s="698">
        <v>140</v>
      </c>
      <c r="AS136" s="677">
        <f>IF(OR($C$12=$AR136,$D$12=$AR136),Schweine_Werte!$C136*0.5,IF(OR($C$12&gt;$AR136,$D$12&lt;$AR136),0,Schweine_Werte!$C136))</f>
        <v>0</v>
      </c>
      <c r="AT136" s="667">
        <f>IF(OR($C$24=$AR136,$D$24=$AR136),Schweine_Werte!$C136*0.5,IF(OR($C$24&gt;$AR136,$D$24&lt;$AR136),0,Schweine_Werte!$C136))</f>
        <v>0</v>
      </c>
      <c r="AU136" s="677">
        <f>IF(OR($C$36=$AR136,$D$36=$AR136),Schweine_Werte!$C136*0.5,IF(OR($C$36&gt;$AR136,$D$36&lt;$AR136),0,Schweine_Werte!$C136))</f>
        <v>0</v>
      </c>
      <c r="AV136" s="677">
        <f>IF(OR($C$48=$AR136,$D$48=$AR136),Schweine_Werte!$C136*0.5,IF(OR($C$48&gt;$AR136,$D$48&lt;$AR136),0,Schweine_Werte!$C136))</f>
        <v>0</v>
      </c>
      <c r="AW136" s="677">
        <f>IF(OR($C$60=$AR136,$D$60=$AR136),Schweine_Werte!$C136*0.5,IF(OR($C$60&gt;$AR136,$D$60&lt;$AR136),0,Schweine_Werte!$C136))</f>
        <v>0</v>
      </c>
      <c r="AX136" s="677">
        <f>IF(OR($C$12=$AR136,$D$12=$AR136),Schweine_Werte!$E136*0.5,IF(OR($C$12&gt;$AR136,$D$12&lt;$AR136),0,Schweine_Werte!$E136))</f>
        <v>0</v>
      </c>
      <c r="AY136" s="667">
        <f>IF(OR($C$24=$AR136,$D$24=$AR136),Schweine_Werte!$E136*0.5,IF(OR($C$24&gt;$AR136,$D$24&lt;$AR136),0,Schweine_Werte!$E136))</f>
        <v>0</v>
      </c>
      <c r="AZ136" s="667">
        <f>IF(OR($C$36=$AR136,$D$36=$AR136),Schweine_Werte!$E136*0.5,IF(OR($C$36&gt;$AR136,$D$36&lt;$AR136),0,Schweine_Werte!$E136))</f>
        <v>0</v>
      </c>
      <c r="BA136" s="667">
        <f>IF(OR($C$48=$AR136,$D$48=$AR136),Schweine_Werte!$E136*0.5,IF(OR($C$48&gt;$AR136,$D$48&lt;$AR136),0,Schweine_Werte!$E136))</f>
        <v>0</v>
      </c>
      <c r="BB136" s="667">
        <f>IF(OR($C$60=$AR136,$D$60=$AR136),Schweine_Werte!$E136*0.5,IF(OR($C$60&gt;$AR136,$D$60&lt;$AR136),0,Schweine_Werte!$E136))</f>
        <v>0</v>
      </c>
      <c r="BC136" s="677">
        <f>IF(OR($C$12=$AR136,$D$12=$AR136),Schweine_Werte!$G136*0.5,IF(OR($C$12&gt;$AR136,$D$12&lt;$AR136),0,Schweine_Werte!$G136))</f>
        <v>0</v>
      </c>
      <c r="BD136" s="667">
        <f>IF(OR($C$24=$AR136,$D$24=$AR136),Schweine_Werte!$G136*0.5,IF(OR($C$24&gt;$AR136,$D$24&lt;$AR136),0,Schweine_Werte!$G136))</f>
        <v>0</v>
      </c>
      <c r="BE136" s="667">
        <f>IF(OR($C$36=$AR136,$D$36=$AR136),Schweine_Werte!$G136*0.5,IF(OR($C$36&gt;$AR136,$D$36&lt;$AR136),0,Schweine_Werte!$G136))</f>
        <v>0</v>
      </c>
      <c r="BF136" s="667">
        <f>IF(OR($C$48=$AR136,$D$48=$AR136),Schweine_Werte!$G136*0.5,IF(OR($C$48&gt;$AR136,$D$48&lt;$AR136),0,Schweine_Werte!$G136))</f>
        <v>0</v>
      </c>
      <c r="BG136" s="667">
        <f>IF(OR($C$60=$AR136,$D$60=$AR136),Schweine_Werte!$G136*0.5,IF(OR($C$60&gt;$AR136,$D$60&lt;$AR136),0,Schweine_Werte!$G136))</f>
        <v>0</v>
      </c>
      <c r="BH136" s="677">
        <f>IF(OR($C$12=$AR136,$D$12=$AR136),Schweine_Werte!$I136*0.5,IF(OR($C$12&gt;$AR136,$D$12&lt;$AR136),0,Schweine_Werte!$I136))</f>
        <v>0</v>
      </c>
      <c r="BI136" s="667">
        <f>IF(OR($C$24=$AR136,$D$24=$AR136),Schweine_Werte!$I136*0.5,IF(OR($C$24&gt;$AR136,$D$24&lt;$AR136),0,Schweine_Werte!$I136))</f>
        <v>0</v>
      </c>
      <c r="BJ136" s="667">
        <f>IF(OR($C$36=$AR136,$D$36=$AR136),Schweine_Werte!$I136*0.5,IF(OR($C$36&gt;$AR136,$D$36&lt;$AR136),0,Schweine_Werte!$I136))</f>
        <v>0</v>
      </c>
      <c r="BK136" s="667">
        <f>IF(OR($C$48=$AR136,$D$48=$AR136),Schweine_Werte!$I136*0.5,IF(OR($C$48&gt;$AR136,$D$48&lt;$AR136),0,Schweine_Werte!$I136))</f>
        <v>0</v>
      </c>
      <c r="BL136" s="667">
        <f>IF(OR($C$60=$AR136,$D$60=$AR136),Schweine_Werte!$I136*0.5,IF(OR($C$60&gt;$AR136,$D$60&lt;$AR136),0,Schweine_Werte!$I136))</f>
        <v>0</v>
      </c>
      <c r="BM136" s="677"/>
      <c r="BN136" s="667"/>
      <c r="BO136" s="667"/>
      <c r="BP136" s="667"/>
      <c r="BQ136" s="667"/>
      <c r="BR136" s="677">
        <f>IF(OR($C$74=$AR136,$D$74=$AR136),Schweine_Werte!$M136*0.5,IF(OR($C$74&gt;$AR136,$D$74&lt;$AR136),0,Schweine_Werte!$M136))</f>
        <v>0</v>
      </c>
      <c r="BS136" s="677">
        <f>IF(OR($C$83=$AR136,$D$83=$AR136),Schweine_Werte!$M136*0.5,IF(OR($C$83&gt;$AR136,$D$83&lt;$AR136),0,Schweine_Werte!$M136))</f>
        <v>0</v>
      </c>
      <c r="BT136" s="679">
        <f>IF(OR($C$92=$AR136,$D$92=$AR136),Schweine_Werte!$M136*0.5,IF(OR($C$92&gt;$AR136,$D$92&lt;$AR136),0,Schweine_Werte!$M136))</f>
        <v>0</v>
      </c>
      <c r="BU136" s="679">
        <f>IF(OR($C$101=$AR136,$D$101=$AR136),Schweine_Werte!$M136*0.5,IF(OR($C$101&gt;$AR136,$D$101&lt;$AR136),0,Schweine_Werte!$M136))</f>
        <v>0</v>
      </c>
      <c r="BV136" s="679">
        <f>IF(OR($C$110=$AR136,$D$110=$AR136),Schweine_Werte!$M136*0.5,IF(OR($C$110&gt;$AR136,$D$110&lt;$AR136),0,Schweine_Werte!$M136))</f>
        <v>0</v>
      </c>
      <c r="BW136" s="679">
        <f>IF(OR(8=$AR136,$E$127=$AR136),Schweine_Werte!$M136*0.5,IF(OR(8&gt;$AR136,$E$127&lt;$AR136),0,Schweine_Werte!$M136))</f>
        <v>1.4477278921508818</v>
      </c>
      <c r="BX136" s="679">
        <f>IF(OR(8=$AR136,$E$145=$AR136),Schweine_Werte!$M136*0.5,IF(OR(8&gt;$AR136,$E$145&lt;$AR136),0,Schweine_Werte!$M136))</f>
        <v>1.4477278921508818</v>
      </c>
      <c r="BY136" s="677">
        <f>IF(OR($C$74=$AR136,$D$74=$AR136),Schweine_Werte!$O136*0.5,IF(OR($C$74&gt;$AR136,$D$74&lt;$AR136),0,Schweine_Werte!$O136))</f>
        <v>0</v>
      </c>
      <c r="BZ136" s="677">
        <f>IF(OR($C$83=$AR136,$D$83=$AR136),Schweine_Werte!$O136*0.5,IF(OR($C$83&gt;$AR136,$D$83&lt;$AR136),0,Schweine_Werte!$O136))</f>
        <v>0</v>
      </c>
      <c r="CA136" s="679">
        <f>IF(OR($C$92=$AR136,$D$92=$AR136),Schweine_Werte!$O136*0.5,IF(OR($C$92&gt;$AR136,$D$92&lt;$AR136),0,Schweine_Werte!$O136))</f>
        <v>0</v>
      </c>
      <c r="CB136" s="679">
        <f>IF(OR($C$101=$AR136,$D$101=$AR136),Schweine_Werte!$O136*0.5,IF(OR($C$101&gt;$AR136,$D$101&lt;$AR136),0,Schweine_Werte!$O136))</f>
        <v>0</v>
      </c>
      <c r="CC136" s="679">
        <f>IF(OR($C$110=$AR136,$D$110=$AR136),Schweine_Werte!$O136*0.5,IF(OR($C$110&gt;$AR136,$D$110&lt;$AR136),0,Schweine_Werte!$O136))</f>
        <v>0</v>
      </c>
    </row>
    <row r="137" spans="2:81" x14ac:dyDescent="0.2">
      <c r="B137" s="520" t="e">
        <f>+(E145-8)/0.45</f>
        <v>#VALUE!</v>
      </c>
      <c r="C137" s="520" t="s">
        <v>393</v>
      </c>
      <c r="F137" s="667" t="e">
        <f>IF($E145&lt;=8,0,$B140*SUMPRODUCT($BX$4:$BX$31,Schweine_Werte!$V$4:$V$31)/SUM($BX$4:$BX$31))</f>
        <v>#VALUE!</v>
      </c>
      <c r="G137" s="667" t="e">
        <f>IF($E145&lt;=8,0,IF($B145=$A$8,SUMPRODUCT($BX$4:$BX$31,Schweine_Werte!HE$4:HE$31)/SUM($BX$4:$BX$31),IF($B145=$A$7,SUMPRODUCT($BX$4:$BX$31,Schweine_Werte!GQ$4:GQ$31)/SUM($BX$4:$BX$31),IF($B145=$A$6,SUMPRODUCT($BX$4:$BX$31,Schweine_Werte!GC$4:GC$31)/SUM($BX$4:$BX$31),SUMPRODUCT($BX$4:$BX$31,Schweine_Werte!FO$4:FO$31)/SUM($BX$4:$BX$31))))*$B140)</f>
        <v>#VALUE!</v>
      </c>
      <c r="H137" s="667" t="e">
        <f>IF($E145&lt;=8,0,IF($B145=$A$8,SUMPRODUCT($BX$4:$BX$31,Schweine_Werte!HF$4:HF$31)/SUM($BX$4:$BX$31),IF($B145=$A$7,SUMPRODUCT($BX$4:$BX$31,Schweine_Werte!GR$4:GR$31)/SUM($BX$4:$BX$31),IF($B145=$A$6,SUMPRODUCT($BX$4:$BX$31,Schweine_Werte!GD$4:GD$31)/SUM($BX$4:$BX$31),SUMPRODUCT($BX$4:$BX$31,Schweine_Werte!FP$4:FP$31)/SUM($BX$4:$BX$31))))*$B140)</f>
        <v>#VALUE!</v>
      </c>
      <c r="I137" s="667" t="e">
        <f>IF($E145&lt;=8,0,IF($B145=$A$8,SUMPRODUCT($BX$4:$BX$31,Schweine_Werte!HG$4:HG$31)/SUM($BX$4:$BX$31),IF($B145=$A$7,SUMPRODUCT($BX$4:$BX$31,Schweine_Werte!GS$4:GS$31)/SUM($BX$4:$BX$31),IF($B145=$A$6,SUMPRODUCT($BX$4:$BX$31,Schweine_Werte!GE$4:GE$31)/SUM($BX$4:$BX$31),SUMPRODUCT($BX$4:$BX$31,Schweine_Werte!FQ$4:FQ$31)/SUM($BX$4:$BX$31))))*$B140)</f>
        <v>#VALUE!</v>
      </c>
      <c r="J137" s="520" t="e">
        <f>SUMPRODUCT($BX$4:$BX$31,Schweine_Werte!$AD$4:$AD$31)/SUM($BX$4:$BX$31)*$B140</f>
        <v>#VALUE!</v>
      </c>
      <c r="K137" s="520" t="e">
        <f>SUMPRODUCT($BX$4:$BX$31,Schweine_Werte!$AL$4:$AL$31)/SUM($BX$4:$BX$31)*$B140</f>
        <v>#VALUE!</v>
      </c>
      <c r="M137" s="667"/>
      <c r="N137" s="667"/>
      <c r="O137" s="709">
        <f>SUM($BX$4:$BX$23)+IF($E145&gt;28,$BX$24*0.5,$BX$24)</f>
        <v>44.44444444444445</v>
      </c>
      <c r="P137" s="709">
        <f>IF($E145&gt;28,SUM($BX$25:$BX$31)+$BX$24*0.5,0)</f>
        <v>11.390271160403584</v>
      </c>
      <c r="Q137" s="709" t="e">
        <f t="shared" ref="Q137:S138" si="57">T137*$F137</f>
        <v>#VALUE!</v>
      </c>
      <c r="R137" s="709" t="e">
        <f t="shared" si="57"/>
        <v>#VALUE!</v>
      </c>
      <c r="S137" s="709" t="e">
        <f t="shared" si="57"/>
        <v>#VALUE!</v>
      </c>
      <c r="T137" s="667">
        <f>+IF($E145&lt;=8,0,($O137*Schweine_Werte!$HT$15+$P137*Schweine_Werte!$HU$15)/SUM($O137:$P137))</f>
        <v>7.0161806212562894</v>
      </c>
      <c r="U137" s="667">
        <f>IF(E145&lt;=8,0,($O137*Schweine_Werte!$HV$15+$P137*Schweine_Werte!$HW$15)/SUM($O137:$P137))</f>
        <v>7.5920003876794322</v>
      </c>
      <c r="V137" s="667">
        <f>IF(E145&lt;=8,0,($O137*Schweine_Werte!$HX$15+$P137*Schweine_Werte!$HY$15)/SUM($O137:$P137))</f>
        <v>11</v>
      </c>
      <c r="AR137" s="698">
        <v>141</v>
      </c>
      <c r="AS137" s="677">
        <f>IF(OR($C$12=$AR137,$D$12=$AR137),Schweine_Werte!$C137*0.5,IF(OR($C$12&gt;$AR137,$D$12&lt;$AR137),0,Schweine_Werte!$C137))</f>
        <v>0</v>
      </c>
      <c r="AT137" s="667">
        <f>IF(OR($C$24=$AR137,$D$24=$AR137),Schweine_Werte!$C137*0.5,IF(OR($C$24&gt;$AR137,$D$24&lt;$AR137),0,Schweine_Werte!$C137))</f>
        <v>0</v>
      </c>
      <c r="AU137" s="677">
        <f>IF(OR($C$36=$AR137,$D$36=$AR137),Schweine_Werte!$C137*0.5,IF(OR($C$36&gt;$AR137,$D$36&lt;$AR137),0,Schweine_Werte!$C137))</f>
        <v>0</v>
      </c>
      <c r="AV137" s="677">
        <f>IF(OR($C$48=$AR137,$D$48=$AR137),Schweine_Werte!$C137*0.5,IF(OR($C$48&gt;$AR137,$D$48&lt;$AR137),0,Schweine_Werte!$C137))</f>
        <v>0</v>
      </c>
      <c r="AW137" s="677">
        <f>IF(OR($C$60=$AR137,$D$60=$AR137),Schweine_Werte!$C137*0.5,IF(OR($C$60&gt;$AR137,$D$60&lt;$AR137),0,Schweine_Werte!$C137))</f>
        <v>0</v>
      </c>
      <c r="AX137" s="677">
        <f>IF(OR($C$12=$AR137,$D$12=$AR137),Schweine_Werte!$E137*0.5,IF(OR($C$12&gt;$AR137,$D$12&lt;$AR137),0,Schweine_Werte!$E137))</f>
        <v>0</v>
      </c>
      <c r="AY137" s="667">
        <f>IF(OR($C$24=$AR137,$D$24=$AR137),Schweine_Werte!$E137*0.5,IF(OR($C$24&gt;$AR137,$D$24&lt;$AR137),0,Schweine_Werte!$E137))</f>
        <v>0</v>
      </c>
      <c r="AZ137" s="667">
        <f>IF(OR($C$36=$AR137,$D$36=$AR137),Schweine_Werte!$E137*0.5,IF(OR($C$36&gt;$AR137,$D$36&lt;$AR137),0,Schweine_Werte!$E137))</f>
        <v>0</v>
      </c>
      <c r="BA137" s="667">
        <f>IF(OR($C$48=$AR137,$D$48=$AR137),Schweine_Werte!$E137*0.5,IF(OR($C$48&gt;$AR137,$D$48&lt;$AR137),0,Schweine_Werte!$E137))</f>
        <v>0</v>
      </c>
      <c r="BB137" s="667">
        <f>IF(OR($C$60=$AR137,$D$60=$AR137),Schweine_Werte!$E137*0.5,IF(OR($C$60&gt;$AR137,$D$60&lt;$AR137),0,Schweine_Werte!$E137))</f>
        <v>0</v>
      </c>
      <c r="BC137" s="677">
        <f>IF(OR($C$12=$AR137,$D$12=$AR137),Schweine_Werte!$G137*0.5,IF(OR($C$12&gt;$AR137,$D$12&lt;$AR137),0,Schweine_Werte!$G137))</f>
        <v>0</v>
      </c>
      <c r="BD137" s="667">
        <f>IF(OR($C$24=$AR137,$D$24=$AR137),Schweine_Werte!$G137*0.5,IF(OR($C$24&gt;$AR137,$D$24&lt;$AR137),0,Schweine_Werte!$G137))</f>
        <v>0</v>
      </c>
      <c r="BE137" s="667">
        <f>IF(OR($C$36=$AR137,$D$36=$AR137),Schweine_Werte!$G137*0.5,IF(OR($C$36&gt;$AR137,$D$36&lt;$AR137),0,Schweine_Werte!$G137))</f>
        <v>0</v>
      </c>
      <c r="BF137" s="667">
        <f>IF(OR($C$48=$AR137,$D$48=$AR137),Schweine_Werte!$G137*0.5,IF(OR($C$48&gt;$AR137,$D$48&lt;$AR137),0,Schweine_Werte!$G137))</f>
        <v>0</v>
      </c>
      <c r="BG137" s="667">
        <f>IF(OR($C$60=$AR137,$D$60=$AR137),Schweine_Werte!$G137*0.5,IF(OR($C$60&gt;$AR137,$D$60&lt;$AR137),0,Schweine_Werte!$G137))</f>
        <v>0</v>
      </c>
      <c r="BH137" s="677">
        <f>IF(OR($C$12=$AR137,$D$12=$AR137),Schweine_Werte!$I137*0.5,IF(OR($C$12&gt;$AR137,$D$12&lt;$AR137),0,Schweine_Werte!$I137))</f>
        <v>0</v>
      </c>
      <c r="BI137" s="667">
        <f>IF(OR($C$24=$AR137,$D$24=$AR137),Schweine_Werte!$I137*0.5,IF(OR($C$24&gt;$AR137,$D$24&lt;$AR137),0,Schweine_Werte!$I137))</f>
        <v>0</v>
      </c>
      <c r="BJ137" s="667">
        <f>IF(OR($C$36=$AR137,$D$36=$AR137),Schweine_Werte!$I137*0.5,IF(OR($C$36&gt;$AR137,$D$36&lt;$AR137),0,Schweine_Werte!$I137))</f>
        <v>0</v>
      </c>
      <c r="BK137" s="667">
        <f>IF(OR($C$48=$AR137,$D$48=$AR137),Schweine_Werte!$I137*0.5,IF(OR($C$48&gt;$AR137,$D$48&lt;$AR137),0,Schweine_Werte!$I137))</f>
        <v>0</v>
      </c>
      <c r="BL137" s="667">
        <f>IF(OR($C$60=$AR137,$D$60=$AR137),Schweine_Werte!$I137*0.5,IF(OR($C$60&gt;$AR137,$D$60&lt;$AR137),0,Schweine_Werte!$I137))</f>
        <v>0</v>
      </c>
      <c r="BM137" s="677"/>
      <c r="BN137" s="667"/>
      <c r="BO137" s="667"/>
      <c r="BP137" s="667"/>
      <c r="BQ137" s="667"/>
      <c r="BR137" s="677">
        <f>IF(OR($C$74=$AR137,$D$74=$AR137),Schweine_Werte!$M137*0.5,IF(OR($C$74&gt;$AR137,$D$74&lt;$AR137),0,Schweine_Werte!$M137))</f>
        <v>0</v>
      </c>
      <c r="BS137" s="677">
        <f>IF(OR($C$83=$AR137,$D$83=$AR137),Schweine_Werte!$M137*0.5,IF(OR($C$83&gt;$AR137,$D$83&lt;$AR137),0,Schweine_Werte!$M137))</f>
        <v>0</v>
      </c>
      <c r="BT137" s="679">
        <f>IF(OR($C$92=$AR137,$D$92=$AR137),Schweine_Werte!$M137*0.5,IF(OR($C$92&gt;$AR137,$D$92&lt;$AR137),0,Schweine_Werte!$M137))</f>
        <v>0</v>
      </c>
      <c r="BU137" s="679">
        <f>IF(OR($C$101=$AR137,$D$101=$AR137),Schweine_Werte!$M137*0.5,IF(OR($C$101&gt;$AR137,$D$101&lt;$AR137),0,Schweine_Werte!$M137))</f>
        <v>0</v>
      </c>
      <c r="BV137" s="679">
        <f>IF(OR($C$110=$AR137,$D$110=$AR137),Schweine_Werte!$M137*0.5,IF(OR($C$110&gt;$AR137,$D$110&lt;$AR137),0,Schweine_Werte!$M137))</f>
        <v>0</v>
      </c>
      <c r="BW137" s="679">
        <f>IF(OR(8=$AR137,$E$127=$AR137),Schweine_Werte!$M137*0.5,IF(OR(8&gt;$AR137,$E$127&lt;$AR137),0,Schweine_Werte!$M137))</f>
        <v>1.4477278921508818</v>
      </c>
      <c r="BX137" s="679">
        <f>IF(OR(8=$AR137,$E$145=$AR137),Schweine_Werte!$M137*0.5,IF(OR(8&gt;$AR137,$E$145&lt;$AR137),0,Schweine_Werte!$M137))</f>
        <v>1.4477278921508818</v>
      </c>
      <c r="BY137" s="677">
        <f>IF(OR($C$74=$AR137,$D$74=$AR137),Schweine_Werte!$O137*0.5,IF(OR($C$74&gt;$AR137,$D$74&lt;$AR137),0,Schweine_Werte!$O137))</f>
        <v>0</v>
      </c>
      <c r="BZ137" s="677">
        <f>IF(OR($C$83=$AR137,$D$83=$AR137),Schweine_Werte!$O137*0.5,IF(OR($C$83&gt;$AR137,$D$83&lt;$AR137),0,Schweine_Werte!$O137))</f>
        <v>0</v>
      </c>
      <c r="CA137" s="679">
        <f>IF(OR($C$92=$AR137,$D$92=$AR137),Schweine_Werte!$O137*0.5,IF(OR($C$92&gt;$AR137,$D$92&lt;$AR137),0,Schweine_Werte!$O137))</f>
        <v>0</v>
      </c>
      <c r="CB137" s="679">
        <f>IF(OR($C$101=$AR137,$D$101=$AR137),Schweine_Werte!$O137*0.5,IF(OR($C$101&gt;$AR137,$D$101&lt;$AR137),0,Schweine_Werte!$O137))</f>
        <v>0</v>
      </c>
      <c r="CC137" s="679">
        <f>IF(OR($C$110=$AR137,$D$110=$AR137),Schweine_Werte!$O137*0.5,IF(OR($C$110&gt;$AR137,$D$110&lt;$AR137),0,Schweine_Werte!$O137))</f>
        <v>0</v>
      </c>
    </row>
    <row r="138" spans="2:81" x14ac:dyDescent="0.2">
      <c r="C138" s="702" t="s">
        <v>525</v>
      </c>
      <c r="D138" s="520">
        <f>IF(D145&lt;22,22,IF(D145&gt;34,34,D145))</f>
        <v>34</v>
      </c>
      <c r="F138" s="667">
        <v>0.32</v>
      </c>
      <c r="G138" s="667" t="str">
        <f>IF($B$145=$A$5,VLOOKUP($D$138,Schweine_Werte!$IA$4:$IE$16,COLUMNS(Schweine_Werte!$IA$3:$IB$3),FALSE),IF($B$145=$A$6,VLOOKUP($D$138,Schweine_Werte!$IA$4:$IE$16,COLUMNS(Schweine_Werte!$IA$3:$IC$3),FALSE),IF($B$145=$A$7,VLOOKUP($D$138,Schweine_Werte!$IA$4:$IE$16,COLUMNS(Schweine_Werte!$IA$3:$ID$3),FALSE),IF($B$145=$A$8,VLOOKUP($D$138,Schweine_Werte!$IA$4:$IE$16,COLUMNS(Schweine_Werte!$IA$3:$IE$3),FALSE),"--"))))</f>
        <v>--</v>
      </c>
      <c r="H138" s="667" t="str">
        <f>IF($B$145=$A$5,VLOOKUP($D$138,Schweine_Werte!$IA$4:$II$16,COLUMNS(Schweine_Werte!$IA$3:$IF$3),FALSE),IF($B$145=$A$6,VLOOKUP($D$138,Schweine_Werte!$IA$4:$II$16,COLUMNS(Schweine_Werte!$IA$3:$IG$3),FALSE),IF($B$145=$A$7,VLOOKUP($D$138,Schweine_Werte!$IA$4:$II$16,COLUMNS(Schweine_Werte!$IA$3:$IH$3),FALSE),IF($B$145=$A$8,VLOOKUP($D$138,Schweine_Werte!$IA$4:$II$16,COLUMNS(Schweine_Werte!$IA$3:$II$3),FALSE),"--"))))</f>
        <v>--</v>
      </c>
      <c r="I138" s="667" t="str">
        <f>IF($B$145=$A$5,VLOOKUP($D$138,Schweine_Werte!$IA$4:$IM$16,COLUMNS(Schweine_Werte!$IA$3:$IJ$3),FALSE),IF($B$145=$A$6,VLOOKUP($D$138,Schweine_Werte!$IA$4:$IM$16,COLUMNS(Schweine_Werte!$IA$3:$IK$3),FALSE),IF($B$145=$A$7,VLOOKUP($D$138,Schweine_Werte!$IA$4:$IM$16,COLUMNS(Schweine_Werte!$IA$3:$IL$3),FALSE),IF($B$145=$A$8,VLOOKUP($D$138,Schweine_Werte!$IA$4:$IM$16,COLUMNS(Schweine_Werte!$IA$3:$IM$3),FALSE),"--"))))</f>
        <v>--</v>
      </c>
      <c r="J138" s="667">
        <f>VLOOKUP($D$138,Schweine_Werte!$IA$4:$IR$16,COLUMNS(Schweine_Werte!$IA$3:IN21),FALSE)</f>
        <v>4.8</v>
      </c>
      <c r="K138" s="667">
        <f>VLOOKUP($D$138,Schweine_Werte!$IA$4:$IR$16,COLUMNS(Schweine_Werte!$IA$3:IO21),FALSE)</f>
        <v>1.6</v>
      </c>
      <c r="M138" s="667"/>
      <c r="N138" s="667"/>
      <c r="O138" s="667"/>
      <c r="P138" s="667"/>
      <c r="Q138" s="709">
        <f t="shared" si="57"/>
        <v>2</v>
      </c>
      <c r="R138" s="709">
        <f t="shared" si="57"/>
        <v>2.56</v>
      </c>
      <c r="S138" s="709">
        <f t="shared" si="57"/>
        <v>3.52</v>
      </c>
      <c r="T138" s="667">
        <f>VLOOKUP($D$138,Schweine_Werte!$IA$4:$IR$16,COLUMNS(Schweine_Werte!$IA$3:IP$3),FALSE)</f>
        <v>6.25</v>
      </c>
      <c r="U138" s="667">
        <f>VLOOKUP($D$138,Schweine_Werte!$IA$4:$IR$16,COLUMNS(Schweine_Werte!$IA$3:IQ$3),FALSE)</f>
        <v>8</v>
      </c>
      <c r="V138" s="667">
        <f>VLOOKUP($D$138,Schweine_Werte!$IA$4:$IR$16,COLUMNS(Schweine_Werte!$IA$3:IR$3),FALSE)</f>
        <v>11</v>
      </c>
      <c r="AR138" s="698">
        <v>142</v>
      </c>
      <c r="AS138" s="677">
        <f>IF(OR($C$12=$AR138,$D$12=$AR138),Schweine_Werte!$C138*0.5,IF(OR($C$12&gt;$AR138,$D$12&lt;$AR138),0,Schweine_Werte!$C138))</f>
        <v>0</v>
      </c>
      <c r="AT138" s="667">
        <f>IF(OR($C$24=$AR138,$D$24=$AR138),Schweine_Werte!$C138*0.5,IF(OR($C$24&gt;$AR138,$D$24&lt;$AR138),0,Schweine_Werte!$C138))</f>
        <v>0</v>
      </c>
      <c r="AU138" s="677">
        <f>IF(OR($C$36=$AR138,$D$36=$AR138),Schweine_Werte!$C138*0.5,IF(OR($C$36&gt;$AR138,$D$36&lt;$AR138),0,Schweine_Werte!$C138))</f>
        <v>0</v>
      </c>
      <c r="AV138" s="677">
        <f>IF(OR($C$48=$AR138,$D$48=$AR138),Schweine_Werte!$C138*0.5,IF(OR($C$48&gt;$AR138,$D$48&lt;$AR138),0,Schweine_Werte!$C138))</f>
        <v>0</v>
      </c>
      <c r="AW138" s="677">
        <f>IF(OR($C$60=$AR138,$D$60=$AR138),Schweine_Werte!$C138*0.5,IF(OR($C$60&gt;$AR138,$D$60&lt;$AR138),0,Schweine_Werte!$C138))</f>
        <v>0</v>
      </c>
      <c r="AX138" s="677">
        <f>IF(OR($C$12=$AR138,$D$12=$AR138),Schweine_Werte!$E138*0.5,IF(OR($C$12&gt;$AR138,$D$12&lt;$AR138),0,Schweine_Werte!$E138))</f>
        <v>0</v>
      </c>
      <c r="AY138" s="667">
        <f>IF(OR($C$24=$AR138,$D$24=$AR138),Schweine_Werte!$E138*0.5,IF(OR($C$24&gt;$AR138,$D$24&lt;$AR138),0,Schweine_Werte!$E138))</f>
        <v>0</v>
      </c>
      <c r="AZ138" s="667">
        <f>IF(OR($C$36=$AR138,$D$36=$AR138),Schweine_Werte!$E138*0.5,IF(OR($C$36&gt;$AR138,$D$36&lt;$AR138),0,Schweine_Werte!$E138))</f>
        <v>0</v>
      </c>
      <c r="BA138" s="667">
        <f>IF(OR($C$48=$AR138,$D$48=$AR138),Schweine_Werte!$E138*0.5,IF(OR($C$48&gt;$AR138,$D$48&lt;$AR138),0,Schweine_Werte!$E138))</f>
        <v>0</v>
      </c>
      <c r="BB138" s="667">
        <f>IF(OR($C$60=$AR138,$D$60=$AR138),Schweine_Werte!$E138*0.5,IF(OR($C$60&gt;$AR138,$D$60&lt;$AR138),0,Schweine_Werte!$E138))</f>
        <v>0</v>
      </c>
      <c r="BC138" s="677">
        <f>IF(OR($C$12=$AR138,$D$12=$AR138),Schweine_Werte!$G138*0.5,IF(OR($C$12&gt;$AR138,$D$12&lt;$AR138),0,Schweine_Werte!$G138))</f>
        <v>0</v>
      </c>
      <c r="BD138" s="667">
        <f>IF(OR($C$24=$AR138,$D$24=$AR138),Schweine_Werte!$G138*0.5,IF(OR($C$24&gt;$AR138,$D$24&lt;$AR138),0,Schweine_Werte!$G138))</f>
        <v>0</v>
      </c>
      <c r="BE138" s="667">
        <f>IF(OR($C$36=$AR138,$D$36=$AR138),Schweine_Werte!$G138*0.5,IF(OR($C$36&gt;$AR138,$D$36&lt;$AR138),0,Schweine_Werte!$G138))</f>
        <v>0</v>
      </c>
      <c r="BF138" s="667">
        <f>IF(OR($C$48=$AR138,$D$48=$AR138),Schweine_Werte!$G138*0.5,IF(OR($C$48&gt;$AR138,$D$48&lt;$AR138),0,Schweine_Werte!$G138))</f>
        <v>0</v>
      </c>
      <c r="BG138" s="667">
        <f>IF(OR($C$60=$AR138,$D$60=$AR138),Schweine_Werte!$G138*0.5,IF(OR($C$60&gt;$AR138,$D$60&lt;$AR138),0,Schweine_Werte!$G138))</f>
        <v>0</v>
      </c>
      <c r="BH138" s="677">
        <f>IF(OR($C$12=$AR138,$D$12=$AR138),Schweine_Werte!$I138*0.5,IF(OR($C$12&gt;$AR138,$D$12&lt;$AR138),0,Schweine_Werte!$I138))</f>
        <v>0</v>
      </c>
      <c r="BI138" s="667">
        <f>IF(OR($C$24=$AR138,$D$24=$AR138),Schweine_Werte!$I138*0.5,IF(OR($C$24&gt;$AR138,$D$24&lt;$AR138),0,Schweine_Werte!$I138))</f>
        <v>0</v>
      </c>
      <c r="BJ138" s="667">
        <f>IF(OR($C$36=$AR138,$D$36=$AR138),Schweine_Werte!$I138*0.5,IF(OR($C$36&gt;$AR138,$D$36&lt;$AR138),0,Schweine_Werte!$I138))</f>
        <v>0</v>
      </c>
      <c r="BK138" s="667">
        <f>IF(OR($C$48=$AR138,$D$48=$AR138),Schweine_Werte!$I138*0.5,IF(OR($C$48&gt;$AR138,$D$48&lt;$AR138),0,Schweine_Werte!$I138))</f>
        <v>0</v>
      </c>
      <c r="BL138" s="667">
        <f>IF(OR($C$60=$AR138,$D$60=$AR138),Schweine_Werte!$I138*0.5,IF(OR($C$60&gt;$AR138,$D$60&lt;$AR138),0,Schweine_Werte!$I138))</f>
        <v>0</v>
      </c>
      <c r="BM138" s="677"/>
      <c r="BN138" s="667"/>
      <c r="BO138" s="667"/>
      <c r="BP138" s="667"/>
      <c r="BQ138" s="667"/>
      <c r="BR138" s="677">
        <f>IF(OR($C$74=$AR138,$D$74=$AR138),Schweine_Werte!$M138*0.5,IF(OR($C$74&gt;$AR138,$D$74&lt;$AR138),0,Schweine_Werte!$M138))</f>
        <v>0</v>
      </c>
      <c r="BS138" s="677">
        <f>IF(OR($C$83=$AR138,$D$83=$AR138),Schweine_Werte!$M138*0.5,IF(OR($C$83&gt;$AR138,$D$83&lt;$AR138),0,Schweine_Werte!$M138))</f>
        <v>0</v>
      </c>
      <c r="BT138" s="679">
        <f>IF(OR($C$92=$AR138,$D$92=$AR138),Schweine_Werte!$M138*0.5,IF(OR($C$92&gt;$AR138,$D$92&lt;$AR138),0,Schweine_Werte!$M138))</f>
        <v>0</v>
      </c>
      <c r="BU138" s="679">
        <f>IF(OR($C$101=$AR138,$D$101=$AR138),Schweine_Werte!$M138*0.5,IF(OR($C$101&gt;$AR138,$D$101&lt;$AR138),0,Schweine_Werte!$M138))</f>
        <v>0</v>
      </c>
      <c r="BV138" s="679">
        <f>IF(OR($C$110=$AR138,$D$110=$AR138),Schweine_Werte!$M138*0.5,IF(OR($C$110&gt;$AR138,$D$110&lt;$AR138),0,Schweine_Werte!$M138))</f>
        <v>0</v>
      </c>
      <c r="BW138" s="679">
        <f>IF(OR(8=$AR138,$E$127=$AR138),Schweine_Werte!$M138*0.5,IF(OR(8&gt;$AR138,$E$127&lt;$AR138),0,Schweine_Werte!$M138))</f>
        <v>1.4477278921508818</v>
      </c>
      <c r="BX138" s="679">
        <f>IF(OR(8=$AR138,$E$145=$AR138),Schweine_Werte!$M138*0.5,IF(OR(8&gt;$AR138,$E$145&lt;$AR138),0,Schweine_Werte!$M138))</f>
        <v>1.4477278921508818</v>
      </c>
      <c r="BY138" s="677">
        <f>IF(OR($C$74=$AR138,$D$74=$AR138),Schweine_Werte!$O138*0.5,IF(OR($C$74&gt;$AR138,$D$74&lt;$AR138),0,Schweine_Werte!$O138))</f>
        <v>0</v>
      </c>
      <c r="BZ138" s="677">
        <f>IF(OR($C$83=$AR138,$D$83=$AR138),Schweine_Werte!$O138*0.5,IF(OR($C$83&gt;$AR138,$D$83&lt;$AR138),0,Schweine_Werte!$O138))</f>
        <v>0</v>
      </c>
      <c r="CA138" s="679">
        <f>IF(OR($C$92=$AR138,$D$92=$AR138),Schweine_Werte!$O138*0.5,IF(OR($C$92&gt;$AR138,$D$92&lt;$AR138),0,Schweine_Werte!$O138))</f>
        <v>0</v>
      </c>
      <c r="CB138" s="679">
        <f>IF(OR($C$101=$AR138,$D$101=$AR138),Schweine_Werte!$O138*0.5,IF(OR($C$101&gt;$AR138,$D$101&lt;$AR138),0,Schweine_Werte!$O138))</f>
        <v>0</v>
      </c>
      <c r="CC138" s="679">
        <f>IF(OR($C$110=$AR138,$D$110=$AR138),Schweine_Werte!$O138*0.5,IF(OR($C$110&gt;$AR138,$D$110&lt;$AR138),0,Schweine_Werte!$O138))</f>
        <v>0</v>
      </c>
    </row>
    <row r="139" spans="2:81" x14ac:dyDescent="0.2">
      <c r="B139" s="520" t="s">
        <v>526</v>
      </c>
      <c r="C139" s="504"/>
      <c r="AR139" s="698">
        <v>143</v>
      </c>
      <c r="AS139" s="677">
        <f>IF(OR($C$12=$AR139,$D$12=$AR139),Schweine_Werte!$C139*0.5,IF(OR($C$12&gt;$AR139,$D$12&lt;$AR139),0,Schweine_Werte!$C139))</f>
        <v>0</v>
      </c>
      <c r="AT139" s="667">
        <f>IF(OR($C$24=$AR139,$D$24=$AR139),Schweine_Werte!$C139*0.5,IF(OR($C$24&gt;$AR139,$D$24&lt;$AR139),0,Schweine_Werte!$C139))</f>
        <v>0</v>
      </c>
      <c r="AU139" s="677">
        <f>IF(OR($C$36=$AR139,$D$36=$AR139),Schweine_Werte!$C139*0.5,IF(OR($C$36&gt;$AR139,$D$36&lt;$AR139),0,Schweine_Werte!$C139))</f>
        <v>0</v>
      </c>
      <c r="AV139" s="677">
        <f>IF(OR($C$48=$AR139,$D$48=$AR139),Schweine_Werte!$C139*0.5,IF(OR($C$48&gt;$AR139,$D$48&lt;$AR139),0,Schweine_Werte!$C139))</f>
        <v>0</v>
      </c>
      <c r="AW139" s="677">
        <f>IF(OR($C$60=$AR139,$D$60=$AR139),Schweine_Werte!$C139*0.5,IF(OR($C$60&gt;$AR139,$D$60&lt;$AR139),0,Schweine_Werte!$C139))</f>
        <v>0</v>
      </c>
      <c r="AX139" s="677">
        <f>IF(OR($C$12=$AR139,$D$12=$AR139),Schweine_Werte!$E139*0.5,IF(OR($C$12&gt;$AR139,$D$12&lt;$AR139),0,Schweine_Werte!$E139))</f>
        <v>0</v>
      </c>
      <c r="AY139" s="667">
        <f>IF(OR($C$24=$AR139,$D$24=$AR139),Schweine_Werte!$E139*0.5,IF(OR($C$24&gt;$AR139,$D$24&lt;$AR139),0,Schweine_Werte!$E139))</f>
        <v>0</v>
      </c>
      <c r="AZ139" s="667">
        <f>IF(OR($C$36=$AR139,$D$36=$AR139),Schweine_Werte!$E139*0.5,IF(OR($C$36&gt;$AR139,$D$36&lt;$AR139),0,Schweine_Werte!$E139))</f>
        <v>0</v>
      </c>
      <c r="BA139" s="667">
        <f>IF(OR($C$48=$AR139,$D$48=$AR139),Schweine_Werte!$E139*0.5,IF(OR($C$48&gt;$AR139,$D$48&lt;$AR139),0,Schweine_Werte!$E139))</f>
        <v>0</v>
      </c>
      <c r="BB139" s="667">
        <f>IF(OR($C$60=$AR139,$D$60=$AR139),Schweine_Werte!$E139*0.5,IF(OR($C$60&gt;$AR139,$D$60&lt;$AR139),0,Schweine_Werte!$E139))</f>
        <v>0</v>
      </c>
      <c r="BC139" s="677">
        <f>IF(OR($C$12=$AR139,$D$12=$AR139),Schweine_Werte!$G139*0.5,IF(OR($C$12&gt;$AR139,$D$12&lt;$AR139),0,Schweine_Werte!$G139))</f>
        <v>0</v>
      </c>
      <c r="BD139" s="667">
        <f>IF(OR($C$24=$AR139,$D$24=$AR139),Schweine_Werte!$G139*0.5,IF(OR($C$24&gt;$AR139,$D$24&lt;$AR139),0,Schweine_Werte!$G139))</f>
        <v>0</v>
      </c>
      <c r="BE139" s="667">
        <f>IF(OR($C$36=$AR139,$D$36=$AR139),Schweine_Werte!$G139*0.5,IF(OR($C$36&gt;$AR139,$D$36&lt;$AR139),0,Schweine_Werte!$G139))</f>
        <v>0</v>
      </c>
      <c r="BF139" s="667">
        <f>IF(OR($C$48=$AR139,$D$48=$AR139),Schweine_Werte!$G139*0.5,IF(OR($C$48&gt;$AR139,$D$48&lt;$AR139),0,Schweine_Werte!$G139))</f>
        <v>0</v>
      </c>
      <c r="BG139" s="667">
        <f>IF(OR($C$60=$AR139,$D$60=$AR139),Schweine_Werte!$G139*0.5,IF(OR($C$60&gt;$AR139,$D$60&lt;$AR139),0,Schweine_Werte!$G139))</f>
        <v>0</v>
      </c>
      <c r="BH139" s="677">
        <f>IF(OR($C$12=$AR139,$D$12=$AR139),Schweine_Werte!$I139*0.5,IF(OR($C$12&gt;$AR139,$D$12&lt;$AR139),0,Schweine_Werte!$I139))</f>
        <v>0</v>
      </c>
      <c r="BI139" s="667">
        <f>IF(OR($C$24=$AR139,$D$24=$AR139),Schweine_Werte!$I139*0.5,IF(OR($C$24&gt;$AR139,$D$24&lt;$AR139),0,Schweine_Werte!$I139))</f>
        <v>0</v>
      </c>
      <c r="BJ139" s="667">
        <f>IF(OR($C$36=$AR139,$D$36=$AR139),Schweine_Werte!$I139*0.5,IF(OR($C$36&gt;$AR139,$D$36&lt;$AR139),0,Schweine_Werte!$I139))</f>
        <v>0</v>
      </c>
      <c r="BK139" s="667">
        <f>IF(OR($C$48=$AR139,$D$48=$AR139),Schweine_Werte!$I139*0.5,IF(OR($C$48&gt;$AR139,$D$48&lt;$AR139),0,Schweine_Werte!$I139))</f>
        <v>0</v>
      </c>
      <c r="BL139" s="667">
        <f>IF(OR($C$60=$AR139,$D$60=$AR139),Schweine_Werte!$I139*0.5,IF(OR($C$60&gt;$AR139,$D$60&lt;$AR139),0,Schweine_Werte!$I139))</f>
        <v>0</v>
      </c>
      <c r="BM139" s="677"/>
      <c r="BN139" s="667"/>
      <c r="BO139" s="667"/>
      <c r="BP139" s="667"/>
      <c r="BQ139" s="667"/>
      <c r="BR139" s="677">
        <f>IF(OR($C$74=$AR139,$D$74=$AR139),Schweine_Werte!$M139*0.5,IF(OR($C$74&gt;$AR139,$D$74&lt;$AR139),0,Schweine_Werte!$M139))</f>
        <v>0</v>
      </c>
      <c r="BS139" s="677">
        <f>IF(OR($C$83=$AR139,$D$83=$AR139),Schweine_Werte!$M139*0.5,IF(OR($C$83&gt;$AR139,$D$83&lt;$AR139),0,Schweine_Werte!$M139))</f>
        <v>0</v>
      </c>
      <c r="BT139" s="679">
        <f>IF(OR($C$92=$AR139,$D$92=$AR139),Schweine_Werte!$M139*0.5,IF(OR($C$92&gt;$AR139,$D$92&lt;$AR139),0,Schweine_Werte!$M139))</f>
        <v>0</v>
      </c>
      <c r="BU139" s="679">
        <f>IF(OR($C$101=$AR139,$D$101=$AR139),Schweine_Werte!$M139*0.5,IF(OR($C$101&gt;$AR139,$D$101&lt;$AR139),0,Schweine_Werte!$M139))</f>
        <v>0</v>
      </c>
      <c r="BV139" s="679">
        <f>IF(OR($C$110=$AR139,$D$110=$AR139),Schweine_Werte!$M139*0.5,IF(OR($C$110&gt;$AR139,$D$110&lt;$AR139),0,Schweine_Werte!$M139))</f>
        <v>0</v>
      </c>
      <c r="BW139" s="679">
        <f>IF(OR(8=$AR139,$E$127=$AR139),Schweine_Werte!$M139*0.5,IF(OR(8&gt;$AR139,$E$127&lt;$AR139),0,Schweine_Werte!$M139))</f>
        <v>1.4477278921508818</v>
      </c>
      <c r="BX139" s="679">
        <f>IF(OR(8=$AR139,$E$145=$AR139),Schweine_Werte!$M139*0.5,IF(OR(8&gt;$AR139,$E$145&lt;$AR139),0,Schweine_Werte!$M139))</f>
        <v>1.4477278921508818</v>
      </c>
      <c r="BY139" s="677">
        <f>IF(OR($C$74=$AR139,$D$74=$AR139),Schweine_Werte!$O139*0.5,IF(OR($C$74&gt;$AR139,$D$74&lt;$AR139),0,Schweine_Werte!$O139))</f>
        <v>0</v>
      </c>
      <c r="BZ139" s="677">
        <f>IF(OR($C$83=$AR139,$D$83=$AR139),Schweine_Werte!$O139*0.5,IF(OR($C$83&gt;$AR139,$D$83&lt;$AR139),0,Schweine_Werte!$O139))</f>
        <v>0</v>
      </c>
      <c r="CA139" s="679">
        <f>IF(OR($C$92=$AR139,$D$92=$AR139),Schweine_Werte!$O139*0.5,IF(OR($C$92&gt;$AR139,$D$92&lt;$AR139),0,Schweine_Werte!$O139))</f>
        <v>0</v>
      </c>
      <c r="CB139" s="679">
        <f>IF(OR($C$101=$AR139,$D$101=$AR139),Schweine_Werte!$O139*0.5,IF(OR($C$101&gt;$AR139,$D$101&lt;$AR139),0,Schweine_Werte!$O139))</f>
        <v>0</v>
      </c>
      <c r="CC139" s="679">
        <f>IF(OR($C$110=$AR139,$D$110=$AR139),Schweine_Werte!$O139*0.5,IF(OR($C$110&gt;$AR139,$D$110&lt;$AR139),0,Schweine_Werte!$O139))</f>
        <v>0</v>
      </c>
    </row>
    <row r="140" spans="2:81" x14ac:dyDescent="0.2">
      <c r="B140" s="703" t="e">
        <f>+B137*D145/365</f>
        <v>#VALUE!</v>
      </c>
      <c r="C140" s="504"/>
      <c r="D140" s="702"/>
      <c r="E140" s="667"/>
      <c r="F140" s="667"/>
      <c r="G140" s="667"/>
      <c r="H140" s="667"/>
      <c r="I140" s="667"/>
      <c r="J140" s="667"/>
      <c r="K140" s="667"/>
      <c r="L140" s="667"/>
      <c r="M140" s="667"/>
      <c r="N140" s="667"/>
      <c r="O140" s="667"/>
      <c r="P140" s="667"/>
      <c r="Q140" s="667"/>
      <c r="R140" s="667"/>
      <c r="S140" s="667"/>
      <c r="U140" s="667"/>
      <c r="V140" s="667"/>
      <c r="AR140" s="698">
        <v>144</v>
      </c>
      <c r="AS140" s="677">
        <f>IF(OR($C$12=$AR140,$D$12=$AR140),Schweine_Werte!$C140*0.5,IF(OR($C$12&gt;$AR140,$D$12&lt;$AR140),0,Schweine_Werte!$C140))</f>
        <v>0</v>
      </c>
      <c r="AT140" s="667">
        <f>IF(OR($C$24=$AR140,$D$24=$AR140),Schweine_Werte!$C140*0.5,IF(OR($C$24&gt;$AR140,$D$24&lt;$AR140),0,Schweine_Werte!$C140))</f>
        <v>0</v>
      </c>
      <c r="AU140" s="677">
        <f>IF(OR($C$36=$AR140,$D$36=$AR140),Schweine_Werte!$C140*0.5,IF(OR($C$36&gt;$AR140,$D$36&lt;$AR140),0,Schweine_Werte!$C140))</f>
        <v>0</v>
      </c>
      <c r="AV140" s="677">
        <f>IF(OR($C$48=$AR140,$D$48=$AR140),Schweine_Werte!$C140*0.5,IF(OR($C$48&gt;$AR140,$D$48&lt;$AR140),0,Schweine_Werte!$C140))</f>
        <v>0</v>
      </c>
      <c r="AW140" s="677">
        <f>IF(OR($C$60=$AR140,$D$60=$AR140),Schweine_Werte!$C140*0.5,IF(OR($C$60&gt;$AR140,$D$60&lt;$AR140),0,Schweine_Werte!$C140))</f>
        <v>0</v>
      </c>
      <c r="AX140" s="677">
        <f>IF(OR($C$12=$AR140,$D$12=$AR140),Schweine_Werte!$E140*0.5,IF(OR($C$12&gt;$AR140,$D$12&lt;$AR140),0,Schweine_Werte!$E140))</f>
        <v>0</v>
      </c>
      <c r="AY140" s="667">
        <f>IF(OR($C$24=$AR140,$D$24=$AR140),Schweine_Werte!$E140*0.5,IF(OR($C$24&gt;$AR140,$D$24&lt;$AR140),0,Schweine_Werte!$E140))</f>
        <v>0</v>
      </c>
      <c r="AZ140" s="667">
        <f>IF(OR($C$36=$AR140,$D$36=$AR140),Schweine_Werte!$E140*0.5,IF(OR($C$36&gt;$AR140,$D$36&lt;$AR140),0,Schweine_Werte!$E140))</f>
        <v>0</v>
      </c>
      <c r="BA140" s="667">
        <f>IF(OR($C$48=$AR140,$D$48=$AR140),Schweine_Werte!$E140*0.5,IF(OR($C$48&gt;$AR140,$D$48&lt;$AR140),0,Schweine_Werte!$E140))</f>
        <v>0</v>
      </c>
      <c r="BB140" s="667">
        <f>IF(OR($C$60=$AR140,$D$60=$AR140),Schweine_Werte!$E140*0.5,IF(OR($C$60&gt;$AR140,$D$60&lt;$AR140),0,Schweine_Werte!$E140))</f>
        <v>0</v>
      </c>
      <c r="BC140" s="677">
        <f>IF(OR($C$12=$AR140,$D$12=$AR140),Schweine_Werte!$G140*0.5,IF(OR($C$12&gt;$AR140,$D$12&lt;$AR140),0,Schweine_Werte!$G140))</f>
        <v>0</v>
      </c>
      <c r="BD140" s="667">
        <f>IF(OR($C$24=$AR140,$D$24=$AR140),Schweine_Werte!$G140*0.5,IF(OR($C$24&gt;$AR140,$D$24&lt;$AR140),0,Schweine_Werte!$G140))</f>
        <v>0</v>
      </c>
      <c r="BE140" s="667">
        <f>IF(OR($C$36=$AR140,$D$36=$AR140),Schweine_Werte!$G140*0.5,IF(OR($C$36&gt;$AR140,$D$36&lt;$AR140),0,Schweine_Werte!$G140))</f>
        <v>0</v>
      </c>
      <c r="BF140" s="667">
        <f>IF(OR($C$48=$AR140,$D$48=$AR140),Schweine_Werte!$G140*0.5,IF(OR($C$48&gt;$AR140,$D$48&lt;$AR140),0,Schweine_Werte!$G140))</f>
        <v>0</v>
      </c>
      <c r="BG140" s="667">
        <f>IF(OR($C$60=$AR140,$D$60=$AR140),Schweine_Werte!$G140*0.5,IF(OR($C$60&gt;$AR140,$D$60&lt;$AR140),0,Schweine_Werte!$G140))</f>
        <v>0</v>
      </c>
      <c r="BH140" s="677">
        <f>IF(OR($C$12=$AR140,$D$12=$AR140),Schweine_Werte!$I140*0.5,IF(OR($C$12&gt;$AR140,$D$12&lt;$AR140),0,Schweine_Werte!$I140))</f>
        <v>0</v>
      </c>
      <c r="BI140" s="667">
        <f>IF(OR($C$24=$AR140,$D$24=$AR140),Schweine_Werte!$I140*0.5,IF(OR($C$24&gt;$AR140,$D$24&lt;$AR140),0,Schweine_Werte!$I140))</f>
        <v>0</v>
      </c>
      <c r="BJ140" s="667">
        <f>IF(OR($C$36=$AR140,$D$36=$AR140),Schweine_Werte!$I140*0.5,IF(OR($C$36&gt;$AR140,$D$36&lt;$AR140),0,Schweine_Werte!$I140))</f>
        <v>0</v>
      </c>
      <c r="BK140" s="667">
        <f>IF(OR($C$48=$AR140,$D$48=$AR140),Schweine_Werte!$I140*0.5,IF(OR($C$48&gt;$AR140,$D$48&lt;$AR140),0,Schweine_Werte!$I140))</f>
        <v>0</v>
      </c>
      <c r="BL140" s="667">
        <f>IF(OR($C$60=$AR140,$D$60=$AR140),Schweine_Werte!$I140*0.5,IF(OR($C$60&gt;$AR140,$D$60&lt;$AR140),0,Schweine_Werte!$I140))</f>
        <v>0</v>
      </c>
      <c r="BM140" s="677"/>
      <c r="BN140" s="667"/>
      <c r="BO140" s="667"/>
      <c r="BP140" s="667"/>
      <c r="BQ140" s="667"/>
      <c r="BR140" s="677">
        <f>IF(OR($C$74=$AR140,$D$74=$AR140),Schweine_Werte!$M140*0.5,IF(OR($C$74&gt;$AR140,$D$74&lt;$AR140),0,Schweine_Werte!$M140))</f>
        <v>0</v>
      </c>
      <c r="BS140" s="677">
        <f>IF(OR($C$83=$AR140,$D$83=$AR140),Schweine_Werte!$M140*0.5,IF(OR($C$83&gt;$AR140,$D$83&lt;$AR140),0,Schweine_Werte!$M140))</f>
        <v>0</v>
      </c>
      <c r="BT140" s="679">
        <f>IF(OR($C$92=$AR140,$D$92=$AR140),Schweine_Werte!$M140*0.5,IF(OR($C$92&gt;$AR140,$D$92&lt;$AR140),0,Schweine_Werte!$M140))</f>
        <v>0</v>
      </c>
      <c r="BU140" s="679">
        <f>IF(OR($C$101=$AR140,$D$101=$AR140),Schweine_Werte!$M140*0.5,IF(OR($C$101&gt;$AR140,$D$101&lt;$AR140),0,Schweine_Werte!$M140))</f>
        <v>0</v>
      </c>
      <c r="BV140" s="679">
        <f>IF(OR($C$110=$AR140,$D$110=$AR140),Schweine_Werte!$M140*0.5,IF(OR($C$110&gt;$AR140,$D$110&lt;$AR140),0,Schweine_Werte!$M140))</f>
        <v>0</v>
      </c>
      <c r="BW140" s="679">
        <f>IF(OR(8=$AR140,$E$127=$AR140),Schweine_Werte!$M140*0.5,IF(OR(8&gt;$AR140,$E$127&lt;$AR140),0,Schweine_Werte!$M140))</f>
        <v>1.4477278921508818</v>
      </c>
      <c r="BX140" s="679">
        <f>IF(OR(8=$AR140,$E$145=$AR140),Schweine_Werte!$M140*0.5,IF(OR(8&gt;$AR140,$E$145&lt;$AR140),0,Schweine_Werte!$M140))</f>
        <v>1.4477278921508818</v>
      </c>
      <c r="BY140" s="677">
        <f>IF(OR($C$74=$AR140,$D$74=$AR140),Schweine_Werte!$O140*0.5,IF(OR($C$74&gt;$AR140,$D$74&lt;$AR140),0,Schweine_Werte!$O140))</f>
        <v>0</v>
      </c>
      <c r="BZ140" s="677">
        <f>IF(OR($C$83=$AR140,$D$83=$AR140),Schweine_Werte!$O140*0.5,IF(OR($C$83&gt;$AR140,$D$83&lt;$AR140),0,Schweine_Werte!$O140))</f>
        <v>0</v>
      </c>
      <c r="CA140" s="679">
        <f>IF(OR($C$92=$AR140,$D$92=$AR140),Schweine_Werte!$O140*0.5,IF(OR($C$92&gt;$AR140,$D$92&lt;$AR140),0,Schweine_Werte!$O140))</f>
        <v>0</v>
      </c>
      <c r="CB140" s="679">
        <f>IF(OR($C$101=$AR140,$D$101=$AR140),Schweine_Werte!$O140*0.5,IF(OR($C$101&gt;$AR140,$D$101&lt;$AR140),0,Schweine_Werte!$O140))</f>
        <v>0</v>
      </c>
      <c r="CC140" s="679">
        <f>IF(OR($C$110=$AR140,$D$110=$AR140),Schweine_Werte!$O140*0.5,IF(OR($C$110&gt;$AR140,$D$110&lt;$AR140),0,Schweine_Werte!$O140))</f>
        <v>0</v>
      </c>
    </row>
    <row r="141" spans="2:81" x14ac:dyDescent="0.2">
      <c r="C141" s="504"/>
      <c r="D141" s="702"/>
      <c r="F141" s="667"/>
      <c r="G141" s="667"/>
      <c r="H141" s="667"/>
      <c r="I141" s="667"/>
      <c r="J141" s="667"/>
      <c r="K141" s="667"/>
      <c r="L141" s="667"/>
      <c r="M141" s="667"/>
      <c r="N141" s="667"/>
      <c r="O141" s="667"/>
      <c r="P141" s="667"/>
      <c r="Q141" s="667"/>
      <c r="R141" s="667"/>
      <c r="S141" s="667"/>
      <c r="T141" s="667"/>
      <c r="U141" s="667"/>
      <c r="V141" s="667"/>
      <c r="AR141" s="698">
        <v>145</v>
      </c>
      <c r="AS141" s="677">
        <f>IF(OR($C$12=$AR141,$D$12=$AR141),Schweine_Werte!$C141*0.5,IF(OR($C$12&gt;$AR141,$D$12&lt;$AR141),0,Schweine_Werte!$C141))</f>
        <v>0</v>
      </c>
      <c r="AT141" s="667">
        <f>IF(OR($C$24=$AR141,$D$24=$AR141),Schweine_Werte!$C141*0.5,IF(OR($C$24&gt;$AR141,$D$24&lt;$AR141),0,Schweine_Werte!$C141))</f>
        <v>0</v>
      </c>
      <c r="AU141" s="677">
        <f>IF(OR($C$36=$AR141,$D$36=$AR141),Schweine_Werte!$C141*0.5,IF(OR($C$36&gt;$AR141,$D$36&lt;$AR141),0,Schweine_Werte!$C141))</f>
        <v>0</v>
      </c>
      <c r="AV141" s="677">
        <f>IF(OR($C$48=$AR141,$D$48=$AR141),Schweine_Werte!$C141*0.5,IF(OR($C$48&gt;$AR141,$D$48&lt;$AR141),0,Schweine_Werte!$C141))</f>
        <v>0</v>
      </c>
      <c r="AW141" s="677">
        <f>IF(OR($C$60=$AR141,$D$60=$AR141),Schweine_Werte!$C141*0.5,IF(OR($C$60&gt;$AR141,$D$60&lt;$AR141),0,Schweine_Werte!$C141))</f>
        <v>0</v>
      </c>
      <c r="AX141" s="677">
        <f>IF(OR($C$12=$AR141,$D$12=$AR141),Schweine_Werte!$E141*0.5,IF(OR($C$12&gt;$AR141,$D$12&lt;$AR141),0,Schweine_Werte!$E141))</f>
        <v>0</v>
      </c>
      <c r="AY141" s="667">
        <f>IF(OR($C$24=$AR141,$D$24=$AR141),Schweine_Werte!$E141*0.5,IF(OR($C$24&gt;$AR141,$D$24&lt;$AR141),0,Schweine_Werte!$E141))</f>
        <v>0</v>
      </c>
      <c r="AZ141" s="667">
        <f>IF(OR($C$36=$AR141,$D$36=$AR141),Schweine_Werte!$E141*0.5,IF(OR($C$36&gt;$AR141,$D$36&lt;$AR141),0,Schweine_Werte!$E141))</f>
        <v>0</v>
      </c>
      <c r="BA141" s="667">
        <f>IF(OR($C$48=$AR141,$D$48=$AR141),Schweine_Werte!$E141*0.5,IF(OR($C$48&gt;$AR141,$D$48&lt;$AR141),0,Schweine_Werte!$E141))</f>
        <v>0</v>
      </c>
      <c r="BB141" s="667">
        <f>IF(OR($C$60=$AR141,$D$60=$AR141),Schweine_Werte!$E141*0.5,IF(OR($C$60&gt;$AR141,$D$60&lt;$AR141),0,Schweine_Werte!$E141))</f>
        <v>0</v>
      </c>
      <c r="BC141" s="677">
        <f>IF(OR($C$12=$AR141,$D$12=$AR141),Schweine_Werte!$G141*0.5,IF(OR($C$12&gt;$AR141,$D$12&lt;$AR141),0,Schweine_Werte!$G141))</f>
        <v>0</v>
      </c>
      <c r="BD141" s="667">
        <f>IF(OR($C$24=$AR141,$D$24=$AR141),Schweine_Werte!$G141*0.5,IF(OR($C$24&gt;$AR141,$D$24&lt;$AR141),0,Schweine_Werte!$G141))</f>
        <v>0</v>
      </c>
      <c r="BE141" s="667">
        <f>IF(OR($C$36=$AR141,$D$36=$AR141),Schweine_Werte!$G141*0.5,IF(OR($C$36&gt;$AR141,$D$36&lt;$AR141),0,Schweine_Werte!$G141))</f>
        <v>0</v>
      </c>
      <c r="BF141" s="667">
        <f>IF(OR($C$48=$AR141,$D$48=$AR141),Schweine_Werte!$G141*0.5,IF(OR($C$48&gt;$AR141,$D$48&lt;$AR141),0,Schweine_Werte!$G141))</f>
        <v>0</v>
      </c>
      <c r="BG141" s="667">
        <f>IF(OR($C$60=$AR141,$D$60=$AR141),Schweine_Werte!$G141*0.5,IF(OR($C$60&gt;$AR141,$D$60&lt;$AR141),0,Schweine_Werte!$G141))</f>
        <v>0</v>
      </c>
      <c r="BH141" s="677">
        <f>IF(OR($C$12=$AR141,$D$12=$AR141),Schweine_Werte!$I141*0.5,IF(OR($C$12&gt;$AR141,$D$12&lt;$AR141),0,Schweine_Werte!$I141))</f>
        <v>0</v>
      </c>
      <c r="BI141" s="667">
        <f>IF(OR($C$24=$AR141,$D$24=$AR141),Schweine_Werte!$I141*0.5,IF(OR($C$24&gt;$AR141,$D$24&lt;$AR141),0,Schweine_Werte!$I141))</f>
        <v>0</v>
      </c>
      <c r="BJ141" s="667">
        <f>IF(OR($C$36=$AR141,$D$36=$AR141),Schweine_Werte!$I141*0.5,IF(OR($C$36&gt;$AR141,$D$36&lt;$AR141),0,Schweine_Werte!$I141))</f>
        <v>0</v>
      </c>
      <c r="BK141" s="667">
        <f>IF(OR($C$48=$AR141,$D$48=$AR141),Schweine_Werte!$I141*0.5,IF(OR($C$48&gt;$AR141,$D$48&lt;$AR141),0,Schweine_Werte!$I141))</f>
        <v>0</v>
      </c>
      <c r="BL141" s="667">
        <f>IF(OR($C$60=$AR141,$D$60=$AR141),Schweine_Werte!$I141*0.5,IF(OR($C$60&gt;$AR141,$D$60&lt;$AR141),0,Schweine_Werte!$I141))</f>
        <v>0</v>
      </c>
      <c r="BM141" s="677"/>
      <c r="BN141" s="667"/>
      <c r="BO141" s="667"/>
      <c r="BP141" s="667"/>
      <c r="BQ141" s="667"/>
      <c r="BR141" s="677">
        <f>IF(OR($C$74=$AR141,$D$74=$AR141),Schweine_Werte!$M141*0.5,IF(OR($C$74&gt;$AR141,$D$74&lt;$AR141),0,Schweine_Werte!$M141))</f>
        <v>0</v>
      </c>
      <c r="BS141" s="677">
        <f>IF(OR($C$83=$AR141,$D$83=$AR141),Schweine_Werte!$M141*0.5,IF(OR($C$83&gt;$AR141,$D$83&lt;$AR141),0,Schweine_Werte!$M141))</f>
        <v>0</v>
      </c>
      <c r="BT141" s="679">
        <f>IF(OR($C$92=$AR141,$D$92=$AR141),Schweine_Werte!$M141*0.5,IF(OR($C$92&gt;$AR141,$D$92&lt;$AR141),0,Schweine_Werte!$M141))</f>
        <v>0</v>
      </c>
      <c r="BU141" s="679">
        <f>IF(OR($C$101=$AR141,$D$101=$AR141),Schweine_Werte!$M141*0.5,IF(OR($C$101&gt;$AR141,$D$101&lt;$AR141),0,Schweine_Werte!$M141))</f>
        <v>0</v>
      </c>
      <c r="BV141" s="679">
        <f>IF(OR($C$110=$AR141,$D$110=$AR141),Schweine_Werte!$M141*0.5,IF(OR($C$110&gt;$AR141,$D$110&lt;$AR141),0,Schweine_Werte!$M141))</f>
        <v>0</v>
      </c>
      <c r="BW141" s="679">
        <f>IF(OR(8=$AR141,$E$127=$AR141),Schweine_Werte!$M141*0.5,IF(OR(8&gt;$AR141,$E$127&lt;$AR141),0,Schweine_Werte!$M141))</f>
        <v>1.4477278921508818</v>
      </c>
      <c r="BX141" s="679">
        <f>IF(OR(8=$AR141,$E$145=$AR141),Schweine_Werte!$M141*0.5,IF(OR(8&gt;$AR141,$E$145&lt;$AR141),0,Schweine_Werte!$M141))</f>
        <v>1.4477278921508818</v>
      </c>
      <c r="BY141" s="677">
        <f>IF(OR($C$74=$AR141,$D$74=$AR141),Schweine_Werte!$O141*0.5,IF(OR($C$74&gt;$AR141,$D$74&lt;$AR141),0,Schweine_Werte!$O141))</f>
        <v>0</v>
      </c>
      <c r="BZ141" s="677">
        <f>IF(OR($C$83=$AR141,$D$83=$AR141),Schweine_Werte!$O141*0.5,IF(OR($C$83&gt;$AR141,$D$83&lt;$AR141),0,Schweine_Werte!$O141))</f>
        <v>0</v>
      </c>
      <c r="CA141" s="679">
        <f>IF(OR($C$92=$AR141,$D$92=$AR141),Schweine_Werte!$O141*0.5,IF(OR($C$92&gt;$AR141,$D$92&lt;$AR141),0,Schweine_Werte!$O141))</f>
        <v>0</v>
      </c>
      <c r="CB141" s="679">
        <f>IF(OR($C$101=$AR141,$D$101=$AR141),Schweine_Werte!$O141*0.5,IF(OR($C$101&gt;$AR141,$D$101&lt;$AR141),0,Schweine_Werte!$O141))</f>
        <v>0</v>
      </c>
      <c r="CC141" s="679">
        <f>IF(OR($C$110=$AR141,$D$110=$AR141),Schweine_Werte!$O141*0.5,IF(OR($C$110&gt;$AR141,$D$110&lt;$AR141),0,Schweine_Werte!$O141))</f>
        <v>0</v>
      </c>
    </row>
    <row r="142" spans="2:81" x14ac:dyDescent="0.2">
      <c r="C142" s="504"/>
      <c r="D142" s="702"/>
      <c r="E142" s="667"/>
      <c r="F142" s="667"/>
      <c r="G142" s="667"/>
      <c r="H142" s="667"/>
      <c r="I142" s="667"/>
      <c r="J142" s="667"/>
      <c r="K142" s="667"/>
      <c r="L142" s="667"/>
      <c r="M142" s="667"/>
      <c r="N142" s="667"/>
      <c r="O142" s="667"/>
      <c r="P142" s="667"/>
      <c r="Q142" s="667"/>
      <c r="R142" s="667"/>
      <c r="S142" s="667"/>
      <c r="T142" s="667"/>
      <c r="U142" s="667"/>
      <c r="V142" s="667"/>
      <c r="AR142" s="698">
        <v>146</v>
      </c>
      <c r="AS142" s="677">
        <f>IF(OR($C$12=$AR142,$D$12=$AR142),Schweine_Werte!$C142*0.5,IF(OR($C$12&gt;$AR142,$D$12&lt;$AR142),0,Schweine_Werte!$C142))</f>
        <v>0</v>
      </c>
      <c r="AT142" s="667">
        <f>IF(OR($C$24=$AR142,$D$24=$AR142),Schweine_Werte!$C142*0.5,IF(OR($C$24&gt;$AR142,$D$24&lt;$AR142),0,Schweine_Werte!$C142))</f>
        <v>0</v>
      </c>
      <c r="AU142" s="677">
        <f>IF(OR($C$36=$AR142,$D$36=$AR142),Schweine_Werte!$C142*0.5,IF(OR($C$36&gt;$AR142,$D$36&lt;$AR142),0,Schweine_Werte!$C142))</f>
        <v>0</v>
      </c>
      <c r="AV142" s="677">
        <f>IF(OR($C$48=$AR142,$D$48=$AR142),Schweine_Werte!$C142*0.5,IF(OR($C$48&gt;$AR142,$D$48&lt;$AR142),0,Schweine_Werte!$C142))</f>
        <v>0</v>
      </c>
      <c r="AW142" s="677">
        <f>IF(OR($C$60=$AR142,$D$60=$AR142),Schweine_Werte!$C142*0.5,IF(OR($C$60&gt;$AR142,$D$60&lt;$AR142),0,Schweine_Werte!$C142))</f>
        <v>0</v>
      </c>
      <c r="AX142" s="677">
        <f>IF(OR($C$12=$AR142,$D$12=$AR142),Schweine_Werte!$E142*0.5,IF(OR($C$12&gt;$AR142,$D$12&lt;$AR142),0,Schweine_Werte!$E142))</f>
        <v>0</v>
      </c>
      <c r="AY142" s="667">
        <f>IF(OR($C$24=$AR142,$D$24=$AR142),Schweine_Werte!$E142*0.5,IF(OR($C$24&gt;$AR142,$D$24&lt;$AR142),0,Schweine_Werte!$E142))</f>
        <v>0</v>
      </c>
      <c r="AZ142" s="667">
        <f>IF(OR($C$36=$AR142,$D$36=$AR142),Schweine_Werte!$E142*0.5,IF(OR($C$36&gt;$AR142,$D$36&lt;$AR142),0,Schweine_Werte!$E142))</f>
        <v>0</v>
      </c>
      <c r="BA142" s="667">
        <f>IF(OR($C$48=$AR142,$D$48=$AR142),Schweine_Werte!$E142*0.5,IF(OR($C$48&gt;$AR142,$D$48&lt;$AR142),0,Schweine_Werte!$E142))</f>
        <v>0</v>
      </c>
      <c r="BB142" s="667">
        <f>IF(OR($C$60=$AR142,$D$60=$AR142),Schweine_Werte!$E142*0.5,IF(OR($C$60&gt;$AR142,$D$60&lt;$AR142),0,Schweine_Werte!$E142))</f>
        <v>0</v>
      </c>
      <c r="BC142" s="677">
        <f>IF(OR($C$12=$AR142,$D$12=$AR142),Schweine_Werte!$G142*0.5,IF(OR($C$12&gt;$AR142,$D$12&lt;$AR142),0,Schweine_Werte!$G142))</f>
        <v>0</v>
      </c>
      <c r="BD142" s="667">
        <f>IF(OR($C$24=$AR142,$D$24=$AR142),Schweine_Werte!$G142*0.5,IF(OR($C$24&gt;$AR142,$D$24&lt;$AR142),0,Schweine_Werte!$G142))</f>
        <v>0</v>
      </c>
      <c r="BE142" s="667">
        <f>IF(OR($C$36=$AR142,$D$36=$AR142),Schweine_Werte!$G142*0.5,IF(OR($C$36&gt;$AR142,$D$36&lt;$AR142),0,Schweine_Werte!$G142))</f>
        <v>0</v>
      </c>
      <c r="BF142" s="667">
        <f>IF(OR($C$48=$AR142,$D$48=$AR142),Schweine_Werte!$G142*0.5,IF(OR($C$48&gt;$AR142,$D$48&lt;$AR142),0,Schweine_Werte!$G142))</f>
        <v>0</v>
      </c>
      <c r="BG142" s="667">
        <f>IF(OR($C$60=$AR142,$D$60=$AR142),Schweine_Werte!$G142*0.5,IF(OR($C$60&gt;$AR142,$D$60&lt;$AR142),0,Schweine_Werte!$G142))</f>
        <v>0</v>
      </c>
      <c r="BH142" s="677">
        <f>IF(OR($C$12=$AR142,$D$12=$AR142),Schweine_Werte!$I142*0.5,IF(OR($C$12&gt;$AR142,$D$12&lt;$AR142),0,Schweine_Werte!$I142))</f>
        <v>0</v>
      </c>
      <c r="BI142" s="667">
        <f>IF(OR($C$24=$AR142,$D$24=$AR142),Schweine_Werte!$I142*0.5,IF(OR($C$24&gt;$AR142,$D$24&lt;$AR142),0,Schweine_Werte!$I142))</f>
        <v>0</v>
      </c>
      <c r="BJ142" s="667">
        <f>IF(OR($C$36=$AR142,$D$36=$AR142),Schweine_Werte!$I142*0.5,IF(OR($C$36&gt;$AR142,$D$36&lt;$AR142),0,Schweine_Werte!$I142))</f>
        <v>0</v>
      </c>
      <c r="BK142" s="667">
        <f>IF(OR($C$48=$AR142,$D$48=$AR142),Schweine_Werte!$I142*0.5,IF(OR($C$48&gt;$AR142,$D$48&lt;$AR142),0,Schweine_Werte!$I142))</f>
        <v>0</v>
      </c>
      <c r="BL142" s="667">
        <f>IF(OR($C$60=$AR142,$D$60=$AR142),Schweine_Werte!$I142*0.5,IF(OR($C$60&gt;$AR142,$D$60&lt;$AR142),0,Schweine_Werte!$I142))</f>
        <v>0</v>
      </c>
      <c r="BM142" s="677"/>
      <c r="BN142" s="667"/>
      <c r="BO142" s="667"/>
      <c r="BP142" s="667"/>
      <c r="BQ142" s="667"/>
      <c r="BR142" s="677">
        <f>IF(OR($C$74=$AR142,$D$74=$AR142),Schweine_Werte!$M142*0.5,IF(OR($C$74&gt;$AR142,$D$74&lt;$AR142),0,Schweine_Werte!$M142))</f>
        <v>0</v>
      </c>
      <c r="BS142" s="677">
        <f>IF(OR($C$83=$AR142,$D$83=$AR142),Schweine_Werte!$M142*0.5,IF(OR($C$83&gt;$AR142,$D$83&lt;$AR142),0,Schweine_Werte!$M142))</f>
        <v>0</v>
      </c>
      <c r="BT142" s="679">
        <f>IF(OR($C$92=$AR142,$D$92=$AR142),Schweine_Werte!$M142*0.5,IF(OR($C$92&gt;$AR142,$D$92&lt;$AR142),0,Schweine_Werte!$M142))</f>
        <v>0</v>
      </c>
      <c r="BU142" s="679">
        <f>IF(OR($C$101=$AR142,$D$101=$AR142),Schweine_Werte!$M142*0.5,IF(OR($C$101&gt;$AR142,$D$101&lt;$AR142),0,Schweine_Werte!$M142))</f>
        <v>0</v>
      </c>
      <c r="BV142" s="679">
        <f>IF(OR($C$110=$AR142,$D$110=$AR142),Schweine_Werte!$M142*0.5,IF(OR($C$110&gt;$AR142,$D$110&lt;$AR142),0,Schweine_Werte!$M142))</f>
        <v>0</v>
      </c>
      <c r="BW142" s="679">
        <f>IF(OR(8=$AR142,$E$127=$AR142),Schweine_Werte!$M142*0.5,IF(OR(8&gt;$AR142,$E$127&lt;$AR142),0,Schweine_Werte!$M142))</f>
        <v>1.4477278921508818</v>
      </c>
      <c r="BX142" s="679">
        <f>IF(OR(8=$AR142,$E$145=$AR142),Schweine_Werte!$M142*0.5,IF(OR(8&gt;$AR142,$E$145&lt;$AR142),0,Schweine_Werte!$M142))</f>
        <v>1.4477278921508818</v>
      </c>
      <c r="BY142" s="677">
        <f>IF(OR($C$74=$AR142,$D$74=$AR142),Schweine_Werte!$O142*0.5,IF(OR($C$74&gt;$AR142,$D$74&lt;$AR142),0,Schweine_Werte!$O142))</f>
        <v>0</v>
      </c>
      <c r="BZ142" s="677">
        <f>IF(OR($C$83=$AR142,$D$83=$AR142),Schweine_Werte!$O142*0.5,IF(OR($C$83&gt;$AR142,$D$83&lt;$AR142),0,Schweine_Werte!$O142))</f>
        <v>0</v>
      </c>
      <c r="CA142" s="679">
        <f>IF(OR($C$92=$AR142,$D$92=$AR142),Schweine_Werte!$O142*0.5,IF(OR($C$92&gt;$AR142,$D$92&lt;$AR142),0,Schweine_Werte!$O142))</f>
        <v>0</v>
      </c>
      <c r="CB142" s="679">
        <f>IF(OR($C$101=$AR142,$D$101=$AR142),Schweine_Werte!$O142*0.5,IF(OR($C$101&gt;$AR142,$D$101&lt;$AR142),0,Schweine_Werte!$O142))</f>
        <v>0</v>
      </c>
      <c r="CC142" s="679">
        <f>IF(OR($C$110=$AR142,$D$110=$AR142),Schweine_Werte!$O142*0.5,IF(OR($C$110&gt;$AR142,$D$110&lt;$AR142),0,Schweine_Werte!$O142))</f>
        <v>0</v>
      </c>
    </row>
    <row r="143" spans="2:81" ht="15.75" x14ac:dyDescent="0.25">
      <c r="F143" s="521"/>
      <c r="G143" s="1722" t="s">
        <v>486</v>
      </c>
      <c r="H143" s="1723"/>
      <c r="I143" s="1724"/>
      <c r="J143" s="681" t="s">
        <v>474</v>
      </c>
      <c r="K143" s="681" t="s">
        <v>487</v>
      </c>
      <c r="L143" s="1725" t="s">
        <v>488</v>
      </c>
      <c r="M143" s="1726"/>
      <c r="N143" s="1727"/>
      <c r="O143" s="1725" t="s">
        <v>489</v>
      </c>
      <c r="P143" s="1727"/>
      <c r="Q143" s="1725" t="s">
        <v>490</v>
      </c>
      <c r="R143" s="1726"/>
      <c r="S143" s="1727"/>
      <c r="T143" s="1725" t="s">
        <v>491</v>
      </c>
      <c r="U143" s="1726"/>
      <c r="V143" s="1727"/>
      <c r="W143" s="1725" t="s">
        <v>492</v>
      </c>
      <c r="X143" s="1726"/>
      <c r="Y143" s="1727"/>
      <c r="AR143" s="698">
        <v>147</v>
      </c>
      <c r="AS143" s="677">
        <f>IF(OR($C$12=$AR143,$D$12=$AR143),Schweine_Werte!$C143*0.5,IF(OR($C$12&gt;$AR143,$D$12&lt;$AR143),0,Schweine_Werte!$C143))</f>
        <v>0</v>
      </c>
      <c r="AT143" s="667">
        <f>IF(OR($C$24=$AR143,$D$24=$AR143),Schweine_Werte!$C143*0.5,IF(OR($C$24&gt;$AR143,$D$24&lt;$AR143),0,Schweine_Werte!$C143))</f>
        <v>0</v>
      </c>
      <c r="AU143" s="677">
        <f>IF(OR($C$36=$AR143,$D$36=$AR143),Schweine_Werte!$C143*0.5,IF(OR($C$36&gt;$AR143,$D$36&lt;$AR143),0,Schweine_Werte!$C143))</f>
        <v>0</v>
      </c>
      <c r="AV143" s="677">
        <f>IF(OR($C$48=$AR143,$D$48=$AR143),Schweine_Werte!$C143*0.5,IF(OR($C$48&gt;$AR143,$D$48&lt;$AR143),0,Schweine_Werte!$C143))</f>
        <v>0</v>
      </c>
      <c r="AW143" s="677">
        <f>IF(OR($C$60=$AR143,$D$60=$AR143),Schweine_Werte!$C143*0.5,IF(OR($C$60&gt;$AR143,$D$60&lt;$AR143),0,Schweine_Werte!$C143))</f>
        <v>0</v>
      </c>
      <c r="AX143" s="677">
        <f>IF(OR($C$12=$AR143,$D$12=$AR143),Schweine_Werte!$E143*0.5,IF(OR($C$12&gt;$AR143,$D$12&lt;$AR143),0,Schweine_Werte!$E143))</f>
        <v>0</v>
      </c>
      <c r="AY143" s="667">
        <f>IF(OR($C$24=$AR143,$D$24=$AR143),Schweine_Werte!$E143*0.5,IF(OR($C$24&gt;$AR143,$D$24&lt;$AR143),0,Schweine_Werte!$E143))</f>
        <v>0</v>
      </c>
      <c r="AZ143" s="667">
        <f>IF(OR($C$36=$AR143,$D$36=$AR143),Schweine_Werte!$E143*0.5,IF(OR($C$36&gt;$AR143,$D$36&lt;$AR143),0,Schweine_Werte!$E143))</f>
        <v>0</v>
      </c>
      <c r="BA143" s="667">
        <f>IF(OR($C$48=$AR143,$D$48=$AR143),Schweine_Werte!$E143*0.5,IF(OR($C$48&gt;$AR143,$D$48&lt;$AR143),0,Schweine_Werte!$E143))</f>
        <v>0</v>
      </c>
      <c r="BB143" s="667">
        <f>IF(OR($C$60=$AR143,$D$60=$AR143),Schweine_Werte!$E143*0.5,IF(OR($C$60&gt;$AR143,$D$60&lt;$AR143),0,Schweine_Werte!$E143))</f>
        <v>0</v>
      </c>
      <c r="BC143" s="677">
        <f>IF(OR($C$12=$AR143,$D$12=$AR143),Schweine_Werte!$G143*0.5,IF(OR($C$12&gt;$AR143,$D$12&lt;$AR143),0,Schweine_Werte!$G143))</f>
        <v>0</v>
      </c>
      <c r="BD143" s="667">
        <f>IF(OR($C$24=$AR143,$D$24=$AR143),Schweine_Werte!$G143*0.5,IF(OR($C$24&gt;$AR143,$D$24&lt;$AR143),0,Schweine_Werte!$G143))</f>
        <v>0</v>
      </c>
      <c r="BE143" s="667">
        <f>IF(OR($C$36=$AR143,$D$36=$AR143),Schweine_Werte!$G143*0.5,IF(OR($C$36&gt;$AR143,$D$36&lt;$AR143),0,Schweine_Werte!$G143))</f>
        <v>0</v>
      </c>
      <c r="BF143" s="667">
        <f>IF(OR($C$48=$AR143,$D$48=$AR143),Schweine_Werte!$G143*0.5,IF(OR($C$48&gt;$AR143,$D$48&lt;$AR143),0,Schweine_Werte!$G143))</f>
        <v>0</v>
      </c>
      <c r="BG143" s="667">
        <f>IF(OR($C$60=$AR143,$D$60=$AR143),Schweine_Werte!$G143*0.5,IF(OR($C$60&gt;$AR143,$D$60&lt;$AR143),0,Schweine_Werte!$G143))</f>
        <v>0</v>
      </c>
      <c r="BH143" s="677">
        <f>IF(OR($C$12=$AR143,$D$12=$AR143),Schweine_Werte!$I143*0.5,IF(OR($C$12&gt;$AR143,$D$12&lt;$AR143),0,Schweine_Werte!$I143))</f>
        <v>0</v>
      </c>
      <c r="BI143" s="667">
        <f>IF(OR($C$24=$AR143,$D$24=$AR143),Schweine_Werte!$I143*0.5,IF(OR($C$24&gt;$AR143,$D$24&lt;$AR143),0,Schweine_Werte!$I143))</f>
        <v>0</v>
      </c>
      <c r="BJ143" s="667">
        <f>IF(OR($C$36=$AR143,$D$36=$AR143),Schweine_Werte!$I143*0.5,IF(OR($C$36&gt;$AR143,$D$36&lt;$AR143),0,Schweine_Werte!$I143))</f>
        <v>0</v>
      </c>
      <c r="BK143" s="667">
        <f>IF(OR($C$48=$AR143,$D$48=$AR143),Schweine_Werte!$I143*0.5,IF(OR($C$48&gt;$AR143,$D$48&lt;$AR143),0,Schweine_Werte!$I143))</f>
        <v>0</v>
      </c>
      <c r="BL143" s="667">
        <f>IF(OR($C$60=$AR143,$D$60=$AR143),Schweine_Werte!$I143*0.5,IF(OR($C$60&gt;$AR143,$D$60&lt;$AR143),0,Schweine_Werte!$I143))</f>
        <v>0</v>
      </c>
      <c r="BM143" s="677"/>
      <c r="BN143" s="667"/>
      <c r="BO143" s="667"/>
      <c r="BP143" s="667"/>
      <c r="BQ143" s="667"/>
      <c r="BR143" s="677">
        <f>IF(OR($C$74=$AR143,$D$74=$AR143),Schweine_Werte!$M143*0.5,IF(OR($C$74&gt;$AR143,$D$74&lt;$AR143),0,Schweine_Werte!$M143))</f>
        <v>0</v>
      </c>
      <c r="BS143" s="677">
        <f>IF(OR($C$83=$AR143,$D$83=$AR143),Schweine_Werte!$M143*0.5,IF(OR($C$83&gt;$AR143,$D$83&lt;$AR143),0,Schweine_Werte!$M143))</f>
        <v>0</v>
      </c>
      <c r="BT143" s="679">
        <f>IF(OR($C$92=$AR143,$D$92=$AR143),Schweine_Werte!$M143*0.5,IF(OR($C$92&gt;$AR143,$D$92&lt;$AR143),0,Schweine_Werte!$M143))</f>
        <v>0</v>
      </c>
      <c r="BU143" s="679">
        <f>IF(OR($C$101=$AR143,$D$101=$AR143),Schweine_Werte!$M143*0.5,IF(OR($C$101&gt;$AR143,$D$101&lt;$AR143),0,Schweine_Werte!$M143))</f>
        <v>0</v>
      </c>
      <c r="BV143" s="679">
        <f>IF(OR($C$110=$AR143,$D$110=$AR143),Schweine_Werte!$M143*0.5,IF(OR($C$110&gt;$AR143,$D$110&lt;$AR143),0,Schweine_Werte!$M143))</f>
        <v>0</v>
      </c>
      <c r="BW143" s="679">
        <f>IF(OR(8=$AR143,$E$127=$AR143),Schweine_Werte!$M143*0.5,IF(OR(8&gt;$AR143,$E$127&lt;$AR143),0,Schweine_Werte!$M143))</f>
        <v>1.4477278921508818</v>
      </c>
      <c r="BX143" s="679">
        <f>IF(OR(8=$AR143,$E$145=$AR143),Schweine_Werte!$M143*0.5,IF(OR(8&gt;$AR143,$E$145&lt;$AR143),0,Schweine_Werte!$M143))</f>
        <v>1.4477278921508818</v>
      </c>
      <c r="BY143" s="677">
        <f>IF(OR($C$74=$AR143,$D$74=$AR143),Schweine_Werte!$O143*0.5,IF(OR($C$74&gt;$AR143,$D$74&lt;$AR143),0,Schweine_Werte!$O143))</f>
        <v>0</v>
      </c>
      <c r="BZ143" s="677">
        <f>IF(OR($C$83=$AR143,$D$83=$AR143),Schweine_Werte!$O143*0.5,IF(OR($C$83&gt;$AR143,$D$83&lt;$AR143),0,Schweine_Werte!$O143))</f>
        <v>0</v>
      </c>
      <c r="CA143" s="679">
        <f>IF(OR($C$92=$AR143,$D$92=$AR143),Schweine_Werte!$O143*0.5,IF(OR($C$92&gt;$AR143,$D$92&lt;$AR143),0,Schweine_Werte!$O143))</f>
        <v>0</v>
      </c>
      <c r="CB143" s="679">
        <f>IF(OR($C$101=$AR143,$D$101=$AR143),Schweine_Werte!$O143*0.5,IF(OR($C$101&gt;$AR143,$D$101&lt;$AR143),0,Schweine_Werte!$O143))</f>
        <v>0</v>
      </c>
      <c r="CC143" s="679">
        <f>IF(OR($C$110=$AR143,$D$110=$AR143),Schweine_Werte!$O143*0.5,IF(OR($C$110&gt;$AR143,$D$110&lt;$AR143),0,Schweine_Werte!$O143))</f>
        <v>0</v>
      </c>
    </row>
    <row r="144" spans="2:81" ht="18.75" x14ac:dyDescent="0.25">
      <c r="B144" s="704" t="s">
        <v>497</v>
      </c>
      <c r="C144" s="705"/>
      <c r="D144" s="706" t="s">
        <v>527</v>
      </c>
      <c r="E144" s="707" t="s">
        <v>528</v>
      </c>
      <c r="F144" s="686" t="s">
        <v>363</v>
      </c>
      <c r="G144" s="687" t="s">
        <v>1</v>
      </c>
      <c r="H144" s="687" t="s">
        <v>499</v>
      </c>
      <c r="I144" s="687" t="s">
        <v>500</v>
      </c>
      <c r="J144" s="688" t="s">
        <v>501</v>
      </c>
      <c r="K144" s="688" t="s">
        <v>501</v>
      </c>
      <c r="L144" s="689" t="s">
        <v>365</v>
      </c>
      <c r="M144" s="689" t="s">
        <v>502</v>
      </c>
      <c r="N144" s="689" t="s">
        <v>367</v>
      </c>
      <c r="O144" s="690" t="s">
        <v>358</v>
      </c>
      <c r="P144" s="690" t="s">
        <v>359</v>
      </c>
      <c r="Q144" s="689" t="s">
        <v>365</v>
      </c>
      <c r="R144" s="689" t="s">
        <v>366</v>
      </c>
      <c r="S144" s="689" t="s">
        <v>367</v>
      </c>
      <c r="T144" s="689" t="s">
        <v>365</v>
      </c>
      <c r="U144" s="689" t="s">
        <v>366</v>
      </c>
      <c r="V144" s="689" t="s">
        <v>367</v>
      </c>
      <c r="W144" s="688" t="s">
        <v>503</v>
      </c>
      <c r="X144" s="688" t="s">
        <v>504</v>
      </c>
      <c r="Y144" s="688" t="s">
        <v>505</v>
      </c>
      <c r="AR144" s="698">
        <v>148</v>
      </c>
      <c r="AS144" s="677">
        <f>IF(OR($C$12=$AR144,$D$12=$AR144),Schweine_Werte!$C144*0.5,IF(OR($C$12&gt;$AR144,$D$12&lt;$AR144),0,Schweine_Werte!$C144))</f>
        <v>0</v>
      </c>
      <c r="AT144" s="667">
        <f>IF(OR($C$24=$AR144,$D$24=$AR144),Schweine_Werte!$C144*0.5,IF(OR($C$24&gt;$AR144,$D$24&lt;$AR144),0,Schweine_Werte!$C144))</f>
        <v>0</v>
      </c>
      <c r="AU144" s="677">
        <f>IF(OR($C$36=$AR144,$D$36=$AR144),Schweine_Werte!$C144*0.5,IF(OR($C$36&gt;$AR144,$D$36&lt;$AR144),0,Schweine_Werte!$C144))</f>
        <v>0</v>
      </c>
      <c r="AV144" s="677">
        <f>IF(OR($C$48=$AR144,$D$48=$AR144),Schweine_Werte!$C144*0.5,IF(OR($C$48&gt;$AR144,$D$48&lt;$AR144),0,Schweine_Werte!$C144))</f>
        <v>0</v>
      </c>
      <c r="AW144" s="677">
        <f>IF(OR($C$60=$AR144,$D$60=$AR144),Schweine_Werte!$C144*0.5,IF(OR($C$60&gt;$AR144,$D$60&lt;$AR144),0,Schweine_Werte!$C144))</f>
        <v>0</v>
      </c>
      <c r="AX144" s="677">
        <f>IF(OR($C$12=$AR144,$D$12=$AR144),Schweine_Werte!$E144*0.5,IF(OR($C$12&gt;$AR144,$D$12&lt;$AR144),0,Schweine_Werte!$E144))</f>
        <v>0</v>
      </c>
      <c r="AY144" s="667">
        <f>IF(OR($C$24=$AR144,$D$24=$AR144),Schweine_Werte!$E144*0.5,IF(OR($C$24&gt;$AR144,$D$24&lt;$AR144),0,Schweine_Werte!$E144))</f>
        <v>0</v>
      </c>
      <c r="AZ144" s="667">
        <f>IF(OR($C$36=$AR144,$D$36=$AR144),Schweine_Werte!$E144*0.5,IF(OR($C$36&gt;$AR144,$D$36&lt;$AR144),0,Schweine_Werte!$E144))</f>
        <v>0</v>
      </c>
      <c r="BA144" s="667">
        <f>IF(OR($C$48=$AR144,$D$48=$AR144),Schweine_Werte!$E144*0.5,IF(OR($C$48&gt;$AR144,$D$48&lt;$AR144),0,Schweine_Werte!$E144))</f>
        <v>0</v>
      </c>
      <c r="BB144" s="667">
        <f>IF(OR($C$60=$AR144,$D$60=$AR144),Schweine_Werte!$E144*0.5,IF(OR($C$60&gt;$AR144,$D$60&lt;$AR144),0,Schweine_Werte!$E144))</f>
        <v>0</v>
      </c>
      <c r="BC144" s="677">
        <f>IF(OR($C$12=$AR144,$D$12=$AR144),Schweine_Werte!$G144*0.5,IF(OR($C$12&gt;$AR144,$D$12&lt;$AR144),0,Schweine_Werte!$G144))</f>
        <v>0</v>
      </c>
      <c r="BD144" s="667">
        <f>IF(OR($C$24=$AR144,$D$24=$AR144),Schweine_Werte!$G144*0.5,IF(OR($C$24&gt;$AR144,$D$24&lt;$AR144),0,Schweine_Werte!$G144))</f>
        <v>0</v>
      </c>
      <c r="BE144" s="667">
        <f>IF(OR($C$36=$AR144,$D$36=$AR144),Schweine_Werte!$G144*0.5,IF(OR($C$36&gt;$AR144,$D$36&lt;$AR144),0,Schweine_Werte!$G144))</f>
        <v>0</v>
      </c>
      <c r="BF144" s="667">
        <f>IF(OR($C$48=$AR144,$D$48=$AR144),Schweine_Werte!$G144*0.5,IF(OR($C$48&gt;$AR144,$D$48&lt;$AR144),0,Schweine_Werte!$G144))</f>
        <v>0</v>
      </c>
      <c r="BG144" s="667">
        <f>IF(OR($C$60=$AR144,$D$60=$AR144),Schweine_Werte!$G144*0.5,IF(OR($C$60&gt;$AR144,$D$60&lt;$AR144),0,Schweine_Werte!$G144))</f>
        <v>0</v>
      </c>
      <c r="BH144" s="677">
        <f>IF(OR($C$12=$AR144,$D$12=$AR144),Schweine_Werte!$I144*0.5,IF(OR($C$12&gt;$AR144,$D$12&lt;$AR144),0,Schweine_Werte!$I144))</f>
        <v>0</v>
      </c>
      <c r="BI144" s="667">
        <f>IF(OR($C$24=$AR144,$D$24=$AR144),Schweine_Werte!$I144*0.5,IF(OR($C$24&gt;$AR144,$D$24&lt;$AR144),0,Schweine_Werte!$I144))</f>
        <v>0</v>
      </c>
      <c r="BJ144" s="667">
        <f>IF(OR($C$36=$AR144,$D$36=$AR144),Schweine_Werte!$I144*0.5,IF(OR($C$36&gt;$AR144,$D$36&lt;$AR144),0,Schweine_Werte!$I144))</f>
        <v>0</v>
      </c>
      <c r="BK144" s="667">
        <f>IF(OR($C$48=$AR144,$D$48=$AR144),Schweine_Werte!$I144*0.5,IF(OR($C$48&gt;$AR144,$D$48&lt;$AR144),0,Schweine_Werte!$I144))</f>
        <v>0</v>
      </c>
      <c r="BL144" s="667">
        <f>IF(OR($C$60=$AR144,$D$60=$AR144),Schweine_Werte!$I144*0.5,IF(OR($C$60&gt;$AR144,$D$60&lt;$AR144),0,Schweine_Werte!$I144))</f>
        <v>0</v>
      </c>
      <c r="BM144" s="677"/>
      <c r="BN144" s="667"/>
      <c r="BO144" s="667"/>
      <c r="BP144" s="667"/>
      <c r="BQ144" s="667"/>
      <c r="BR144" s="677">
        <f>IF(OR($C$74=$AR144,$D$74=$AR144),Schweine_Werte!$M144*0.5,IF(OR($C$74&gt;$AR144,$D$74&lt;$AR144),0,Schweine_Werte!$M144))</f>
        <v>0</v>
      </c>
      <c r="BS144" s="677">
        <f>IF(OR($C$83=$AR144,$D$83=$AR144),Schweine_Werte!$M144*0.5,IF(OR($C$83&gt;$AR144,$D$83&lt;$AR144),0,Schweine_Werte!$M144))</f>
        <v>0</v>
      </c>
      <c r="BT144" s="679">
        <f>IF(OR($C$92=$AR144,$D$92=$AR144),Schweine_Werte!$M144*0.5,IF(OR($C$92&gt;$AR144,$D$92&lt;$AR144),0,Schweine_Werte!$M144))</f>
        <v>0</v>
      </c>
      <c r="BU144" s="679">
        <f>IF(OR($C$101=$AR144,$D$101=$AR144),Schweine_Werte!$M144*0.5,IF(OR($C$101&gt;$AR144,$D$101&lt;$AR144),0,Schweine_Werte!$M144))</f>
        <v>0</v>
      </c>
      <c r="BV144" s="679">
        <f>IF(OR($C$110=$AR144,$D$110=$AR144),Schweine_Werte!$M144*0.5,IF(OR($C$110&gt;$AR144,$D$110&lt;$AR144),0,Schweine_Werte!$M144))</f>
        <v>0</v>
      </c>
      <c r="BW144" s="679">
        <f>IF(OR(8=$AR144,$E$127=$AR144),Schweine_Werte!$M144*0.5,IF(OR(8&gt;$AR144,$E$127&lt;$AR144),0,Schweine_Werte!$M144))</f>
        <v>1.4477278921508818</v>
      </c>
      <c r="BX144" s="679">
        <f>IF(OR(8=$AR144,$E$145=$AR144),Schweine_Werte!$M144*0.5,IF(OR(8&gt;$AR144,$E$145&lt;$AR144),0,Schweine_Werte!$M144))</f>
        <v>1.4477278921508818</v>
      </c>
      <c r="BY144" s="677">
        <f>IF(OR($C$74=$AR144,$D$74=$AR144),Schweine_Werte!$O144*0.5,IF(OR($C$74&gt;$AR144,$D$74&lt;$AR144),0,Schweine_Werte!$O144))</f>
        <v>0</v>
      </c>
      <c r="BZ144" s="677">
        <f>IF(OR($C$83=$AR144,$D$83=$AR144),Schweine_Werte!$O144*0.5,IF(OR($C$83&gt;$AR144,$D$83&lt;$AR144),0,Schweine_Werte!$O144))</f>
        <v>0</v>
      </c>
      <c r="CA144" s="679">
        <f>IF(OR($C$92=$AR144,$D$92=$AR144),Schweine_Werte!$O144*0.5,IF(OR($C$92&gt;$AR144,$D$92&lt;$AR144),0,Schweine_Werte!$O144))</f>
        <v>0</v>
      </c>
      <c r="CB144" s="679">
        <f>IF(OR($C$101=$AR144,$D$101=$AR144),Schweine_Werte!$O144*0.5,IF(OR($C$101&gt;$AR144,$D$101&lt;$AR144),0,Schweine_Werte!$O144))</f>
        <v>0</v>
      </c>
      <c r="CC144" s="679">
        <f>IF(OR($C$110=$AR144,$D$110=$AR144),Schweine_Werte!$O144*0.5,IF(OR($C$110&gt;$AR144,$D$110&lt;$AR144),0,Schweine_Werte!$O144))</f>
        <v>0</v>
      </c>
    </row>
    <row r="145" spans="1:218" ht="15.75" x14ac:dyDescent="0.25">
      <c r="A145" s="520" t="s">
        <v>467</v>
      </c>
      <c r="B145" s="507" t="str">
        <f>IF('Abweichende Werte'!W12=1,A7,"")</f>
        <v/>
      </c>
      <c r="C145" s="507"/>
      <c r="D145" s="508" t="str">
        <f>IF('Abweichende Werte'!W12=1,'Abweichende Werte'!J12,"")</f>
        <v/>
      </c>
      <c r="E145" s="509" t="str">
        <f>IF('Abweichende Werte'!W12=1,'Abweichende Werte'!M12,"")</f>
        <v/>
      </c>
      <c r="F145" s="708" t="e">
        <f t="shared" ref="F145:K145" si="58">SUM(F137:F138)</f>
        <v>#VALUE!</v>
      </c>
      <c r="G145" s="708" t="e">
        <f t="shared" si="58"/>
        <v>#VALUE!</v>
      </c>
      <c r="H145" s="708" t="e">
        <f t="shared" si="58"/>
        <v>#VALUE!</v>
      </c>
      <c r="I145" s="708" t="e">
        <f t="shared" si="58"/>
        <v>#VALUE!</v>
      </c>
      <c r="J145" s="708" t="e">
        <f t="shared" si="58"/>
        <v>#VALUE!</v>
      </c>
      <c r="K145" s="708" t="e">
        <f t="shared" si="58"/>
        <v>#VALUE!</v>
      </c>
      <c r="L145" s="708" t="e">
        <f>Q145*365/1000+$J145-$K145</f>
        <v>#VALUE!</v>
      </c>
      <c r="M145" s="708" t="e">
        <f>R145*365/1000+$J145-$K145/2</f>
        <v>#VALUE!</v>
      </c>
      <c r="N145" s="708" t="e">
        <f>S145*365/1000+$J145</f>
        <v>#VALUE!</v>
      </c>
      <c r="O145" s="708">
        <v>5.5</v>
      </c>
      <c r="P145" s="708">
        <v>1.8</v>
      </c>
      <c r="Q145" s="708" t="e">
        <f>SUM(Q137:Q138)</f>
        <v>#VALUE!</v>
      </c>
      <c r="R145" s="708" t="e">
        <f>SUM(R137:R138)</f>
        <v>#VALUE!</v>
      </c>
      <c r="S145" s="708" t="e">
        <f>SUM(S137:S138)</f>
        <v>#VALUE!</v>
      </c>
      <c r="T145" s="708" t="e">
        <f>Q145/$F145</f>
        <v>#VALUE!</v>
      </c>
      <c r="U145" s="708" t="e">
        <f>R145/$F145</f>
        <v>#VALUE!</v>
      </c>
      <c r="V145" s="708" t="e">
        <f>S145/$F145</f>
        <v>#VALUE!</v>
      </c>
      <c r="W145" s="708" t="e">
        <f>($J145*0.055+Q145*0.365*0.86-$K145*0.018)/L145*100</f>
        <v>#VALUE!</v>
      </c>
      <c r="X145" s="708" t="e">
        <f>($J145*0.055+R145*0.365*0.86-$K145*0.018/2)/M145*100</f>
        <v>#VALUE!</v>
      </c>
      <c r="Y145" s="708" t="e">
        <f>($J145*0.055+S145*0.365*0.86)/N145*100</f>
        <v>#VALUE!</v>
      </c>
      <c r="AR145" s="698">
        <v>149</v>
      </c>
      <c r="AS145" s="677">
        <f>IF(OR($C$12=$AR145,$D$12=$AR145),Schweine_Werte!$C145*0.5,IF(OR($C$12&gt;$AR145,$D$12&lt;$AR145),0,Schweine_Werte!$C145))</f>
        <v>0</v>
      </c>
      <c r="AT145" s="667">
        <f>IF(OR($C$24=$AR145,$D$24=$AR145),Schweine_Werte!$C145*0.5,IF(OR($C$24&gt;$AR145,$D$24&lt;$AR145),0,Schweine_Werte!$C145))</f>
        <v>0</v>
      </c>
      <c r="AU145" s="677">
        <f>IF(OR($C$36=$AR145,$D$36=$AR145),Schweine_Werte!$C145*0.5,IF(OR($C$36&gt;$AR145,$D$36&lt;$AR145),0,Schweine_Werte!$C145))</f>
        <v>0</v>
      </c>
      <c r="AV145" s="677">
        <f>IF(OR($C$48=$AR145,$D$48=$AR145),Schweine_Werte!$C145*0.5,IF(OR($C$48&gt;$AR145,$D$48&lt;$AR145),0,Schweine_Werte!$C145))</f>
        <v>0</v>
      </c>
      <c r="AW145" s="677">
        <f>IF(OR($C$60=$AR145,$D$60=$AR145),Schweine_Werte!$C145*0.5,IF(OR($C$60&gt;$AR145,$D$60&lt;$AR145),0,Schweine_Werte!$C145))</f>
        <v>0</v>
      </c>
      <c r="AX145" s="677">
        <f>IF(OR($C$12=$AR145,$D$12=$AR145),Schweine_Werte!$E145*0.5,IF(OR($C$12&gt;$AR145,$D$12&lt;$AR145),0,Schweine_Werte!$E145))</f>
        <v>0</v>
      </c>
      <c r="AY145" s="667">
        <f>IF(OR($C$24=$AR145,$D$24=$AR145),Schweine_Werte!$E145*0.5,IF(OR($C$24&gt;$AR145,$D$24&lt;$AR145),0,Schweine_Werte!$E145))</f>
        <v>0</v>
      </c>
      <c r="AZ145" s="667">
        <f>IF(OR($C$36=$AR145,$D$36=$AR145),Schweine_Werte!$E145*0.5,IF(OR($C$36&gt;$AR145,$D$36&lt;$AR145),0,Schweine_Werte!$E145))</f>
        <v>0</v>
      </c>
      <c r="BA145" s="667">
        <f>IF(OR($C$48=$AR145,$D$48=$AR145),Schweine_Werte!$E145*0.5,IF(OR($C$48&gt;$AR145,$D$48&lt;$AR145),0,Schweine_Werte!$E145))</f>
        <v>0</v>
      </c>
      <c r="BB145" s="667">
        <f>IF(OR($C$60=$AR145,$D$60=$AR145),Schweine_Werte!$E145*0.5,IF(OR($C$60&gt;$AR145,$D$60&lt;$AR145),0,Schweine_Werte!$E145))</f>
        <v>0</v>
      </c>
      <c r="BC145" s="677">
        <f>IF(OR($C$12=$AR145,$D$12=$AR145),Schweine_Werte!$G145*0.5,IF(OR($C$12&gt;$AR145,$D$12&lt;$AR145),0,Schweine_Werte!$G145))</f>
        <v>0</v>
      </c>
      <c r="BD145" s="667">
        <f>IF(OR($C$24=$AR145,$D$24=$AR145),Schweine_Werte!$G145*0.5,IF(OR($C$24&gt;$AR145,$D$24&lt;$AR145),0,Schweine_Werte!$G145))</f>
        <v>0</v>
      </c>
      <c r="BE145" s="667">
        <f>IF(OR($C$36=$AR145,$D$36=$AR145),Schweine_Werte!$G145*0.5,IF(OR($C$36&gt;$AR145,$D$36&lt;$AR145),0,Schweine_Werte!$G145))</f>
        <v>0</v>
      </c>
      <c r="BF145" s="667">
        <f>IF(OR($C$48=$AR145,$D$48=$AR145),Schweine_Werte!$G145*0.5,IF(OR($C$48&gt;$AR145,$D$48&lt;$AR145),0,Schweine_Werte!$G145))</f>
        <v>0</v>
      </c>
      <c r="BG145" s="667">
        <f>IF(OR($C$60=$AR145,$D$60=$AR145),Schweine_Werte!$G145*0.5,IF(OR($C$60&gt;$AR145,$D$60&lt;$AR145),0,Schweine_Werte!$G145))</f>
        <v>0</v>
      </c>
      <c r="BH145" s="677">
        <f>IF(OR($C$12=$AR145,$D$12=$AR145),Schweine_Werte!$I145*0.5,IF(OR($C$12&gt;$AR145,$D$12&lt;$AR145),0,Schweine_Werte!$I145))</f>
        <v>0</v>
      </c>
      <c r="BI145" s="667">
        <f>IF(OR($C$24=$AR145,$D$24=$AR145),Schweine_Werte!$I145*0.5,IF(OR($C$24&gt;$AR145,$D$24&lt;$AR145),0,Schweine_Werte!$I145))</f>
        <v>0</v>
      </c>
      <c r="BJ145" s="667">
        <f>IF(OR($C$36=$AR145,$D$36=$AR145),Schweine_Werte!$I145*0.5,IF(OR($C$36&gt;$AR145,$D$36&lt;$AR145),0,Schweine_Werte!$I145))</f>
        <v>0</v>
      </c>
      <c r="BK145" s="667">
        <f>IF(OR($C$48=$AR145,$D$48=$AR145),Schweine_Werte!$I145*0.5,IF(OR($C$48&gt;$AR145,$D$48&lt;$AR145),0,Schweine_Werte!$I145))</f>
        <v>0</v>
      </c>
      <c r="BL145" s="667">
        <f>IF(OR($C$60=$AR145,$D$60=$AR145),Schweine_Werte!$I145*0.5,IF(OR($C$60&gt;$AR145,$D$60&lt;$AR145),0,Schweine_Werte!$I145))</f>
        <v>0</v>
      </c>
      <c r="BM145" s="677"/>
      <c r="BN145" s="667"/>
      <c r="BO145" s="667"/>
      <c r="BP145" s="667"/>
      <c r="BQ145" s="667"/>
      <c r="BR145" s="677">
        <f>IF(OR($C$74=$AR145,$D$74=$AR145),Schweine_Werte!$M145*0.5,IF(OR($C$74&gt;$AR145,$D$74&lt;$AR145),0,Schweine_Werte!$M145))</f>
        <v>0</v>
      </c>
      <c r="BS145" s="677">
        <f>IF(OR($C$83=$AR145,$D$83=$AR145),Schweine_Werte!$M145*0.5,IF(OR($C$83&gt;$AR145,$D$83&lt;$AR145),0,Schweine_Werte!$M145))</f>
        <v>0</v>
      </c>
      <c r="BT145" s="679">
        <f>IF(OR($C$92=$AR145,$D$92=$AR145),Schweine_Werte!$M145*0.5,IF(OR($C$92&gt;$AR145,$D$92&lt;$AR145),0,Schweine_Werte!$M145))</f>
        <v>0</v>
      </c>
      <c r="BU145" s="679">
        <f>IF(OR($C$101=$AR145,$D$101=$AR145),Schweine_Werte!$M145*0.5,IF(OR($C$101&gt;$AR145,$D$101&lt;$AR145),0,Schweine_Werte!$M145))</f>
        <v>0</v>
      </c>
      <c r="BV145" s="679">
        <f>IF(OR($C$110=$AR145,$D$110=$AR145),Schweine_Werte!$M145*0.5,IF(OR($C$110&gt;$AR145,$D$110&lt;$AR145),0,Schweine_Werte!$M145))</f>
        <v>0</v>
      </c>
      <c r="BW145" s="679">
        <f>IF(OR(8=$AR145,$E$127=$AR145),Schweine_Werte!$M145*0.5,IF(OR(8&gt;$AR145,$E$127&lt;$AR145),0,Schweine_Werte!$M145))</f>
        <v>1.4477278921508818</v>
      </c>
      <c r="BX145" s="679">
        <f>IF(OR(8=$AR145,$E$145=$AR145),Schweine_Werte!$M145*0.5,IF(OR(8&gt;$AR145,$E$145&lt;$AR145),0,Schweine_Werte!$M145))</f>
        <v>1.4477278921508818</v>
      </c>
      <c r="BY145" s="677">
        <f>IF(OR($C$74=$AR145,$D$74=$AR145),Schweine_Werte!$O145*0.5,IF(OR($C$74&gt;$AR145,$D$74&lt;$AR145),0,Schweine_Werte!$O145))</f>
        <v>0</v>
      </c>
      <c r="BZ145" s="677">
        <f>IF(OR($C$83=$AR145,$D$83=$AR145),Schweine_Werte!$O145*0.5,IF(OR($C$83&gt;$AR145,$D$83&lt;$AR145),0,Schweine_Werte!$O145))</f>
        <v>0</v>
      </c>
      <c r="CA145" s="679">
        <f>IF(OR($C$92=$AR145,$D$92=$AR145),Schweine_Werte!$O145*0.5,IF(OR($C$92&gt;$AR145,$D$92&lt;$AR145),0,Schweine_Werte!$O145))</f>
        <v>0</v>
      </c>
      <c r="CB145" s="679">
        <f>IF(OR($C$101=$AR145,$D$101=$AR145),Schweine_Werte!$O145*0.5,IF(OR($C$101&gt;$AR145,$D$101&lt;$AR145),0,Schweine_Werte!$O145))</f>
        <v>0</v>
      </c>
      <c r="CC145" s="679">
        <f>IF(OR($C$110=$AR145,$D$110=$AR145),Schweine_Werte!$O145*0.5,IF(OR($C$110&gt;$AR145,$D$110&lt;$AR145),0,Schweine_Werte!$O145))</f>
        <v>0</v>
      </c>
    </row>
    <row r="146" spans="1:218" x14ac:dyDescent="0.2">
      <c r="AR146" s="698">
        <v>150</v>
      </c>
      <c r="AS146" s="677">
        <f>IF(OR($C$12=$AR146,$D$12=$AR146),Schweine_Werte!$C146*0.5,IF(OR($C$12&gt;$AR146,$D$12&lt;$AR146),0,Schweine_Werte!$C146))</f>
        <v>0</v>
      </c>
      <c r="AT146" s="667">
        <f>IF(OR($C$24=$AR146,$D$24=$AR146),Schweine_Werte!$C146*0.5,IF(OR($C$24&gt;$AR146,$D$24&lt;$AR146),0,Schweine_Werte!$C146))</f>
        <v>0</v>
      </c>
      <c r="AU146" s="677">
        <f>IF(OR($C$36=$AR146,$D$36=$AR146),Schweine_Werte!$C146*0.5,IF(OR($C$36&gt;$AR146,$D$36&lt;$AR146),0,Schweine_Werte!$C146))</f>
        <v>0</v>
      </c>
      <c r="AV146" s="677">
        <f>IF(OR($C$48=$AR146,$D$48=$AR146),Schweine_Werte!$C146*0.5,IF(OR($C$48&gt;$AR146,$D$48&lt;$AR146),0,Schweine_Werte!$C146))</f>
        <v>0</v>
      </c>
      <c r="AW146" s="677">
        <f>IF(OR($C$60=$AR146,$D$60=$AR146),Schweine_Werte!$C146*0.5,IF(OR($C$60&gt;$AR146,$D$60&lt;$AR146),0,Schweine_Werte!$C146))</f>
        <v>0</v>
      </c>
      <c r="AX146" s="677">
        <f>IF(OR($C$12=$AR146,$D$12=$AR146),Schweine_Werte!$E146*0.5,IF(OR($C$12&gt;$AR146,$D$12&lt;$AR146),0,Schweine_Werte!$E146))</f>
        <v>0</v>
      </c>
      <c r="AY146" s="667">
        <f>IF(OR($C$24=$AR146,$D$24=$AR146),Schweine_Werte!$E146*0.5,IF(OR($C$24&gt;$AR146,$D$24&lt;$AR146),0,Schweine_Werte!$E146))</f>
        <v>0</v>
      </c>
      <c r="AZ146" s="667">
        <f>IF(OR($C$36=$AR146,$D$36=$AR146),Schweine_Werte!$E146*0.5,IF(OR($C$36&gt;$AR146,$D$36&lt;$AR146),0,Schweine_Werte!$E146))</f>
        <v>0</v>
      </c>
      <c r="BA146" s="667">
        <f>IF(OR($C$48=$AR146,$D$48=$AR146),Schweine_Werte!$E146*0.5,IF(OR($C$48&gt;$AR146,$D$48&lt;$AR146),0,Schweine_Werte!$E146))</f>
        <v>0</v>
      </c>
      <c r="BB146" s="667">
        <f>IF(OR($C$60=$AR146,$D$60=$AR146),Schweine_Werte!$E146*0.5,IF(OR($C$60&gt;$AR146,$D$60&lt;$AR146),0,Schweine_Werte!$E146))</f>
        <v>0</v>
      </c>
      <c r="BC146" s="677">
        <f>IF(OR($C$12=$AR146,$D$12=$AR146),Schweine_Werte!$G146*0.5,IF(OR($C$12&gt;$AR146,$D$12&lt;$AR146),0,Schweine_Werte!$G146))</f>
        <v>0</v>
      </c>
      <c r="BD146" s="667">
        <f>IF(OR($C$24=$AR146,$D$24=$AR146),Schweine_Werte!$G146*0.5,IF(OR($C$24&gt;$AR146,$D$24&lt;$AR146),0,Schweine_Werte!$G146))</f>
        <v>0</v>
      </c>
      <c r="BE146" s="667">
        <f>IF(OR($C$36=$AR146,$D$36=$AR146),Schweine_Werte!$G146*0.5,IF(OR($C$36&gt;$AR146,$D$36&lt;$AR146),0,Schweine_Werte!$G146))</f>
        <v>0</v>
      </c>
      <c r="BF146" s="667">
        <f>IF(OR($C$48=$AR146,$D$48=$AR146),Schweine_Werte!$G146*0.5,IF(OR($C$48&gt;$AR146,$D$48&lt;$AR146),0,Schweine_Werte!$G146))</f>
        <v>0</v>
      </c>
      <c r="BG146" s="667">
        <f>IF(OR($C$60=$AR146,$D$60=$AR146),Schweine_Werte!$G146*0.5,IF(OR($C$60&gt;$AR146,$D$60&lt;$AR146),0,Schweine_Werte!$G146))</f>
        <v>0</v>
      </c>
      <c r="BH146" s="677">
        <f>IF(OR($C$12=$AR146,$D$12=$AR146),Schweine_Werte!$I146*0.5,IF(OR($C$12&gt;$AR146,$D$12&lt;$AR146),0,Schweine_Werte!$I146))</f>
        <v>0</v>
      </c>
      <c r="BI146" s="667">
        <f>IF(OR($C$24=$AR146,$D$24=$AR146),Schweine_Werte!$I146*0.5,IF(OR($C$24&gt;$AR146,$D$24&lt;$AR146),0,Schweine_Werte!$I146))</f>
        <v>0</v>
      </c>
      <c r="BJ146" s="667">
        <f>IF(OR($C$36=$AR146,$D$36=$AR146),Schweine_Werte!$I146*0.5,IF(OR($C$36&gt;$AR146,$D$36&lt;$AR146),0,Schweine_Werte!$I146))</f>
        <v>0</v>
      </c>
      <c r="BK146" s="667">
        <f>IF(OR($C$48=$AR146,$D$48=$AR146),Schweine_Werte!$I146*0.5,IF(OR($C$48&gt;$AR146,$D$48&lt;$AR146),0,Schweine_Werte!$I146))</f>
        <v>0</v>
      </c>
      <c r="BL146" s="667">
        <f>IF(OR($C$60=$AR146,$D$60=$AR146),Schweine_Werte!$I146*0.5,IF(OR($C$60&gt;$AR146,$D$60&lt;$AR146),0,Schweine_Werte!$I146))</f>
        <v>0</v>
      </c>
      <c r="BM146" s="677"/>
      <c r="BN146" s="667"/>
      <c r="BO146" s="667"/>
      <c r="BP146" s="667"/>
      <c r="BQ146" s="667"/>
      <c r="BR146" s="677">
        <f>IF(OR($C$74=$AR146,$D$74=$AR146),Schweine_Werte!$M146*0.5,IF(OR($C$74&gt;$AR146,$D$74&lt;$AR146),0,Schweine_Werte!$M146))</f>
        <v>0</v>
      </c>
      <c r="BS146" s="677">
        <f>IF(OR($C$83=$AR146,$D$83=$AR146),Schweine_Werte!$M146*0.5,IF(OR($C$83&gt;$AR146,$D$83&lt;$AR146),0,Schweine_Werte!$M146))</f>
        <v>0</v>
      </c>
      <c r="BT146" s="679">
        <f>IF(OR($C$92=$AR146,$D$92=$AR146),Schweine_Werte!$M146*0.5,IF(OR($C$92&gt;$AR146,$D$92&lt;$AR146),0,Schweine_Werte!$M146))</f>
        <v>0</v>
      </c>
      <c r="BU146" s="679">
        <f>IF(OR($C$101=$AR146,$D$101=$AR146),Schweine_Werte!$M146*0.5,IF(OR($C$101&gt;$AR146,$D$101&lt;$AR146),0,Schweine_Werte!$M146))</f>
        <v>0</v>
      </c>
      <c r="BV146" s="679">
        <f>IF(OR($C$110=$AR146,$D$110=$AR146),Schweine_Werte!$M146*0.5,IF(OR($C$110&gt;$AR146,$D$110&lt;$AR146),0,Schweine_Werte!$M146))</f>
        <v>0</v>
      </c>
      <c r="BW146" s="679">
        <f>IF(OR(8=$AR146,$E$127=$AR146),Schweine_Werte!$M146*0.5,IF(OR(8&gt;$AR146,$E$127&lt;$AR146),0,Schweine_Werte!$M146))</f>
        <v>1.4477278921508818</v>
      </c>
      <c r="BX146" s="679">
        <f>IF(OR(8=$AR146,$E$145=$AR146),Schweine_Werte!$M146*0.5,IF(OR(8&gt;$AR146,$E$145&lt;$AR146),0,Schweine_Werte!$M146))</f>
        <v>1.4477278921508818</v>
      </c>
      <c r="BY146" s="677">
        <f>IF(OR($C$74=$AR146,$D$74=$AR146),Schweine_Werte!$O146*0.5,IF(OR($C$74&gt;$AR146,$D$74&lt;$AR146),0,Schweine_Werte!$O146))</f>
        <v>0</v>
      </c>
      <c r="BZ146" s="677">
        <f>IF(OR($C$83=$AR146,$D$83=$AR146),Schweine_Werte!$O146*0.5,IF(OR($C$83&gt;$AR146,$D$83&lt;$AR146),0,Schweine_Werte!$O146))</f>
        <v>0</v>
      </c>
      <c r="CA146" s="679">
        <f>IF(OR($C$92=$AR146,$D$92=$AR146),Schweine_Werte!$O146*0.5,IF(OR($C$92&gt;$AR146,$D$92&lt;$AR146),0,Schweine_Werte!$O146))</f>
        <v>0</v>
      </c>
      <c r="CB146" s="679">
        <f>IF(OR($C$101=$AR146,$D$101=$AR146),Schweine_Werte!$O146*0.5,IF(OR($C$101&gt;$AR146,$D$101&lt;$AR146),0,Schweine_Werte!$O146))</f>
        <v>0</v>
      </c>
      <c r="CC146" s="679">
        <f>IF(OR($C$110=$AR146,$D$110=$AR146),Schweine_Werte!$O146*0.5,IF(OR($C$110&gt;$AR146,$D$110&lt;$AR146),0,Schweine_Werte!$O146))</f>
        <v>0</v>
      </c>
    </row>
    <row r="147" spans="1:218" x14ac:dyDescent="0.2">
      <c r="AS147" s="677"/>
      <c r="AT147" s="677"/>
      <c r="AU147" s="677"/>
      <c r="AV147" s="677"/>
      <c r="AW147" s="677"/>
      <c r="CN147" s="677"/>
      <c r="CO147" s="677"/>
      <c r="CP147" s="677"/>
      <c r="CQ147" s="677"/>
      <c r="CR147" s="677"/>
      <c r="CS147" s="677"/>
      <c r="CT147" s="677"/>
      <c r="CU147" s="677"/>
      <c r="CV147" s="677"/>
      <c r="CW147" s="677"/>
      <c r="CX147" s="677"/>
      <c r="CY147" s="677"/>
      <c r="CZ147" s="677"/>
      <c r="DA147" s="677"/>
      <c r="DB147" s="677"/>
      <c r="DC147" s="677"/>
      <c r="DD147" s="677"/>
      <c r="DE147" s="677"/>
      <c r="DF147" s="677"/>
      <c r="DG147" s="677"/>
      <c r="DH147" s="677"/>
      <c r="DI147" s="677"/>
      <c r="DJ147" s="677"/>
      <c r="DK147" s="677"/>
      <c r="DL147" s="677"/>
      <c r="DM147" s="677"/>
      <c r="DN147" s="677"/>
      <c r="DO147" s="677"/>
      <c r="DP147" s="677"/>
      <c r="DQ147" s="677"/>
      <c r="DR147" s="677"/>
      <c r="DS147" s="677"/>
      <c r="DT147" s="677"/>
      <c r="DU147" s="677"/>
      <c r="DV147" s="677"/>
      <c r="DW147" s="677"/>
      <c r="DX147" s="677"/>
      <c r="DY147" s="677"/>
      <c r="DZ147" s="677"/>
      <c r="EA147" s="677"/>
      <c r="EB147" s="677"/>
      <c r="EC147" s="677"/>
      <c r="ED147" s="677"/>
      <c r="EE147" s="677"/>
      <c r="EF147" s="677"/>
      <c r="EG147" s="677"/>
      <c r="EH147" s="677"/>
      <c r="EI147" s="677"/>
      <c r="EJ147" s="677"/>
      <c r="EK147" s="677"/>
      <c r="EL147" s="677"/>
      <c r="EM147" s="677"/>
      <c r="EN147" s="677"/>
      <c r="EO147" s="677"/>
      <c r="EP147" s="677"/>
      <c r="EQ147" s="677"/>
      <c r="ER147" s="677"/>
      <c r="ES147" s="677"/>
      <c r="ET147" s="677"/>
      <c r="EU147" s="677"/>
      <c r="EV147" s="677"/>
      <c r="EW147" s="677"/>
      <c r="EX147" s="677"/>
      <c r="EY147" s="677"/>
      <c r="EZ147" s="677"/>
      <c r="FA147" s="677"/>
      <c r="FB147" s="677"/>
      <c r="FC147" s="677"/>
      <c r="FD147" s="677"/>
      <c r="FE147" s="677"/>
      <c r="FF147" s="677"/>
      <c r="FG147" s="677"/>
      <c r="FH147" s="677"/>
      <c r="FI147" s="677"/>
      <c r="FJ147" s="677"/>
      <c r="FK147" s="677"/>
      <c r="FL147" s="677"/>
      <c r="FM147" s="677"/>
      <c r="FN147" s="677"/>
      <c r="FO147" s="677"/>
      <c r="FP147" s="677"/>
      <c r="FQ147" s="677"/>
      <c r="FR147" s="677"/>
      <c r="FS147" s="677"/>
      <c r="FT147" s="677"/>
      <c r="FU147" s="677"/>
      <c r="FV147" s="677"/>
      <c r="FW147" s="677"/>
      <c r="FX147" s="677"/>
      <c r="FY147" s="677"/>
      <c r="FZ147" s="677"/>
      <c r="GA147" s="677"/>
      <c r="GB147" s="677"/>
      <c r="GC147" s="677"/>
      <c r="GD147" s="677"/>
      <c r="GE147" s="677"/>
      <c r="GF147" s="677"/>
      <c r="GG147" s="677"/>
      <c r="GH147" s="677"/>
      <c r="GI147" s="677"/>
      <c r="GJ147" s="677"/>
      <c r="GK147" s="677"/>
      <c r="GL147" s="677"/>
      <c r="GM147" s="677"/>
      <c r="GN147" s="677"/>
      <c r="GO147" s="677"/>
      <c r="GP147" s="677"/>
      <c r="GQ147" s="677"/>
      <c r="GR147" s="677"/>
      <c r="GS147" s="677"/>
      <c r="GT147" s="677"/>
      <c r="GU147" s="677"/>
      <c r="GV147" s="677"/>
      <c r="GW147" s="677"/>
      <c r="GX147" s="677"/>
      <c r="GY147" s="677"/>
      <c r="GZ147" s="677"/>
      <c r="HA147" s="677"/>
      <c r="HB147" s="677"/>
      <c r="HC147" s="677"/>
      <c r="HD147" s="677"/>
      <c r="HE147" s="677"/>
      <c r="HF147" s="677"/>
      <c r="HG147" s="677"/>
      <c r="HH147" s="677"/>
      <c r="HI147" s="677"/>
      <c r="HJ147" s="677"/>
    </row>
    <row r="148" spans="1:218" x14ac:dyDescent="0.2">
      <c r="AS148" s="677"/>
      <c r="AT148" s="677"/>
      <c r="AU148" s="677"/>
      <c r="AV148" s="677"/>
      <c r="AW148" s="677"/>
      <c r="CN148" s="677"/>
      <c r="CO148" s="677"/>
      <c r="CP148" s="677"/>
      <c r="CQ148" s="677"/>
      <c r="CR148" s="677"/>
      <c r="CS148" s="677"/>
      <c r="CT148" s="677"/>
      <c r="CU148" s="677"/>
      <c r="CV148" s="677"/>
      <c r="CW148" s="677"/>
      <c r="CX148" s="677"/>
      <c r="CY148" s="677"/>
      <c r="CZ148" s="677"/>
      <c r="DA148" s="677"/>
      <c r="DB148" s="677"/>
      <c r="DC148" s="677"/>
      <c r="DD148" s="677"/>
      <c r="DE148" s="677"/>
      <c r="DF148" s="677"/>
      <c r="DG148" s="677"/>
      <c r="DH148" s="677"/>
      <c r="DI148" s="677"/>
      <c r="DJ148" s="677"/>
      <c r="DK148" s="677"/>
      <c r="DL148" s="677"/>
      <c r="DM148" s="677"/>
      <c r="DN148" s="677"/>
      <c r="DO148" s="677"/>
      <c r="DP148" s="677"/>
      <c r="DQ148" s="677"/>
      <c r="DR148" s="677"/>
      <c r="DS148" s="677"/>
      <c r="DT148" s="677"/>
      <c r="DU148" s="677"/>
      <c r="DV148" s="677"/>
      <c r="DW148" s="677"/>
      <c r="DX148" s="677"/>
      <c r="DY148" s="677"/>
      <c r="DZ148" s="677"/>
      <c r="EA148" s="677"/>
      <c r="EB148" s="677"/>
      <c r="EC148" s="677"/>
      <c r="ED148" s="677"/>
      <c r="EE148" s="677"/>
      <c r="EF148" s="677"/>
      <c r="EG148" s="677"/>
      <c r="EH148" s="677"/>
      <c r="EI148" s="677"/>
      <c r="EJ148" s="677"/>
      <c r="EK148" s="677"/>
      <c r="EL148" s="677"/>
      <c r="EM148" s="677"/>
      <c r="EN148" s="677"/>
      <c r="EO148" s="677"/>
      <c r="EP148" s="677"/>
      <c r="EQ148" s="677"/>
      <c r="ER148" s="677"/>
      <c r="ES148" s="677"/>
      <c r="ET148" s="677"/>
      <c r="EU148" s="677"/>
      <c r="EV148" s="677"/>
      <c r="EW148" s="677"/>
      <c r="EX148" s="677"/>
      <c r="EY148" s="677"/>
      <c r="EZ148" s="677"/>
      <c r="FA148" s="677"/>
      <c r="FB148" s="677"/>
      <c r="FC148" s="677"/>
      <c r="FD148" s="677"/>
      <c r="FE148" s="677"/>
      <c r="FF148" s="677"/>
      <c r="FG148" s="677"/>
      <c r="FH148" s="677"/>
      <c r="FI148" s="677"/>
      <c r="FJ148" s="677"/>
      <c r="FK148" s="677"/>
      <c r="FL148" s="677"/>
      <c r="FM148" s="677"/>
      <c r="FN148" s="677"/>
      <c r="FO148" s="677"/>
      <c r="FP148" s="677"/>
      <c r="FQ148" s="677"/>
      <c r="FR148" s="677"/>
      <c r="FS148" s="677"/>
      <c r="FT148" s="677"/>
      <c r="FU148" s="677"/>
      <c r="FV148" s="677"/>
      <c r="FW148" s="677"/>
      <c r="FX148" s="677"/>
      <c r="FY148" s="677"/>
      <c r="FZ148" s="677"/>
      <c r="GA148" s="677"/>
      <c r="GB148" s="677"/>
      <c r="GC148" s="677"/>
      <c r="GD148" s="677"/>
      <c r="GE148" s="677"/>
      <c r="GF148" s="677"/>
      <c r="GG148" s="677"/>
      <c r="GH148" s="677"/>
      <c r="GI148" s="677"/>
      <c r="GJ148" s="677"/>
      <c r="GK148" s="677"/>
      <c r="GL148" s="677"/>
      <c r="GM148" s="677"/>
      <c r="GN148" s="677"/>
      <c r="GO148" s="677"/>
      <c r="GP148" s="677"/>
      <c r="GQ148" s="677"/>
      <c r="GR148" s="677"/>
      <c r="GS148" s="677"/>
      <c r="GT148" s="677"/>
      <c r="GU148" s="677"/>
      <c r="GV148" s="677"/>
      <c r="GW148" s="677"/>
      <c r="GX148" s="677"/>
      <c r="GY148" s="677"/>
      <c r="GZ148" s="677"/>
      <c r="HA148" s="677"/>
      <c r="HB148" s="677"/>
      <c r="HC148" s="677"/>
      <c r="HD148" s="677"/>
      <c r="HE148" s="677"/>
      <c r="HF148" s="677"/>
      <c r="HG148" s="677"/>
      <c r="HH148" s="677"/>
      <c r="HI148" s="677"/>
      <c r="HJ148" s="677"/>
    </row>
    <row r="149" spans="1:218" x14ac:dyDescent="0.2">
      <c r="CN149" s="677"/>
      <c r="CO149" s="677"/>
      <c r="CP149" s="677"/>
      <c r="CQ149" s="677"/>
      <c r="CR149" s="677"/>
      <c r="CS149" s="677"/>
      <c r="CT149" s="677"/>
      <c r="CU149" s="677"/>
      <c r="CV149" s="677"/>
      <c r="CW149" s="677"/>
      <c r="CX149" s="677"/>
      <c r="CY149" s="677"/>
      <c r="CZ149" s="677"/>
      <c r="DA149" s="677"/>
      <c r="DB149" s="677"/>
      <c r="DC149" s="677"/>
      <c r="DD149" s="677"/>
      <c r="DE149" s="677"/>
      <c r="DF149" s="677"/>
      <c r="DG149" s="677"/>
      <c r="DH149" s="677"/>
      <c r="DI149" s="677"/>
      <c r="DJ149" s="677"/>
      <c r="DK149" s="677"/>
      <c r="DL149" s="677"/>
      <c r="DM149" s="677"/>
      <c r="DN149" s="677"/>
      <c r="DO149" s="677"/>
      <c r="DP149" s="677"/>
      <c r="DQ149" s="677"/>
      <c r="DR149" s="677"/>
      <c r="DS149" s="677"/>
      <c r="DT149" s="677"/>
      <c r="DU149" s="677"/>
      <c r="DV149" s="677"/>
      <c r="DW149" s="677"/>
      <c r="DX149" s="677"/>
      <c r="DY149" s="677"/>
      <c r="DZ149" s="677"/>
      <c r="EA149" s="677"/>
      <c r="EB149" s="677"/>
      <c r="EC149" s="677"/>
      <c r="ED149" s="677"/>
      <c r="EE149" s="677"/>
      <c r="EF149" s="677"/>
      <c r="EG149" s="677"/>
      <c r="EH149" s="677"/>
      <c r="EI149" s="677"/>
      <c r="EJ149" s="677"/>
      <c r="EK149" s="677"/>
      <c r="EL149" s="677"/>
      <c r="EM149" s="677"/>
      <c r="EN149" s="677"/>
      <c r="EO149" s="677"/>
      <c r="EP149" s="677"/>
      <c r="EQ149" s="677"/>
      <c r="ER149" s="677"/>
      <c r="ES149" s="677"/>
      <c r="ET149" s="677"/>
      <c r="EU149" s="677"/>
      <c r="EV149" s="677"/>
      <c r="EW149" s="677"/>
      <c r="EX149" s="677"/>
      <c r="EY149" s="677"/>
      <c r="EZ149" s="677"/>
      <c r="FA149" s="677"/>
      <c r="FB149" s="677"/>
      <c r="FC149" s="677"/>
      <c r="FD149" s="677"/>
      <c r="FE149" s="677"/>
      <c r="FF149" s="677"/>
      <c r="FG149" s="677"/>
      <c r="FH149" s="677"/>
      <c r="FI149" s="677"/>
      <c r="FJ149" s="677"/>
      <c r="FK149" s="677"/>
      <c r="FL149" s="677"/>
      <c r="FM149" s="677"/>
      <c r="FN149" s="677"/>
      <c r="FO149" s="677"/>
      <c r="FP149" s="677"/>
      <c r="FQ149" s="677"/>
      <c r="FR149" s="677"/>
      <c r="FS149" s="677"/>
      <c r="FT149" s="677"/>
      <c r="FU149" s="677"/>
      <c r="FV149" s="677"/>
      <c r="FW149" s="677"/>
      <c r="FX149" s="677"/>
      <c r="FY149" s="677"/>
      <c r="FZ149" s="677"/>
      <c r="GA149" s="677"/>
      <c r="GB149" s="677"/>
      <c r="GC149" s="677"/>
      <c r="GD149" s="677"/>
      <c r="GE149" s="677"/>
      <c r="GF149" s="677"/>
      <c r="GG149" s="677"/>
      <c r="GH149" s="677"/>
      <c r="GI149" s="677"/>
      <c r="GJ149" s="677"/>
      <c r="GK149" s="677"/>
      <c r="GL149" s="677"/>
      <c r="GM149" s="677"/>
      <c r="GN149" s="677"/>
      <c r="GO149" s="677"/>
      <c r="GP149" s="677"/>
      <c r="GQ149" s="677"/>
      <c r="GR149" s="677"/>
      <c r="GS149" s="677"/>
      <c r="GT149" s="677"/>
      <c r="GU149" s="677"/>
      <c r="GV149" s="677"/>
      <c r="GW149" s="677"/>
      <c r="GX149" s="677"/>
      <c r="GY149" s="677"/>
      <c r="GZ149" s="677"/>
      <c r="HA149" s="677"/>
      <c r="HB149" s="677"/>
      <c r="HC149" s="677"/>
      <c r="HD149" s="677"/>
      <c r="HE149" s="677"/>
      <c r="HF149" s="677"/>
      <c r="HG149" s="677"/>
      <c r="HH149" s="677"/>
      <c r="HI149" s="677"/>
      <c r="HJ149" s="677"/>
    </row>
    <row r="150" spans="1:218" x14ac:dyDescent="0.2">
      <c r="CN150" s="677"/>
      <c r="CO150" s="677"/>
      <c r="CP150" s="677"/>
      <c r="CQ150" s="677"/>
      <c r="CR150" s="677"/>
      <c r="CS150" s="677"/>
      <c r="CT150" s="677"/>
      <c r="CU150" s="677"/>
      <c r="CV150" s="677"/>
      <c r="CW150" s="677"/>
      <c r="CX150" s="677"/>
      <c r="CY150" s="677"/>
      <c r="CZ150" s="677"/>
      <c r="DA150" s="677"/>
      <c r="DB150" s="677"/>
      <c r="DC150" s="677"/>
      <c r="DD150" s="677"/>
      <c r="DE150" s="677"/>
      <c r="DF150" s="677"/>
      <c r="DG150" s="677"/>
      <c r="DH150" s="677"/>
      <c r="DI150" s="677"/>
      <c r="DJ150" s="677"/>
      <c r="DK150" s="677"/>
      <c r="DL150" s="677"/>
      <c r="DM150" s="677"/>
      <c r="DN150" s="677"/>
      <c r="DO150" s="677"/>
      <c r="DP150" s="677"/>
      <c r="DQ150" s="677"/>
      <c r="DR150" s="677"/>
      <c r="DS150" s="677"/>
      <c r="DT150" s="677"/>
      <c r="DU150" s="677"/>
      <c r="DV150" s="677"/>
      <c r="DW150" s="677"/>
      <c r="DX150" s="677"/>
      <c r="DY150" s="677"/>
      <c r="DZ150" s="677"/>
      <c r="EA150" s="677"/>
      <c r="EB150" s="677"/>
      <c r="EC150" s="677"/>
      <c r="ED150" s="677"/>
      <c r="EE150" s="677"/>
      <c r="EF150" s="677"/>
      <c r="EG150" s="677"/>
      <c r="EH150" s="677"/>
      <c r="EI150" s="677"/>
      <c r="EJ150" s="677"/>
      <c r="EK150" s="677"/>
      <c r="EL150" s="677"/>
      <c r="EM150" s="677"/>
      <c r="EN150" s="677"/>
      <c r="EO150" s="677"/>
      <c r="EP150" s="677"/>
      <c r="EQ150" s="677"/>
      <c r="ER150" s="677"/>
      <c r="ES150" s="677"/>
      <c r="ET150" s="677"/>
      <c r="EU150" s="677"/>
      <c r="EV150" s="677"/>
      <c r="EW150" s="677"/>
      <c r="EX150" s="677"/>
      <c r="EY150" s="677"/>
      <c r="EZ150" s="677"/>
      <c r="FA150" s="677"/>
      <c r="FB150" s="677"/>
      <c r="FC150" s="677"/>
      <c r="FD150" s="677"/>
      <c r="FE150" s="677"/>
      <c r="FF150" s="677"/>
      <c r="FG150" s="677"/>
      <c r="FH150" s="677"/>
      <c r="FI150" s="677"/>
      <c r="FJ150" s="677"/>
      <c r="FK150" s="677"/>
      <c r="FL150" s="677"/>
      <c r="FM150" s="677"/>
      <c r="FN150" s="677"/>
      <c r="FO150" s="677"/>
      <c r="FP150" s="677"/>
      <c r="FQ150" s="677"/>
      <c r="FR150" s="677"/>
      <c r="FS150" s="677"/>
      <c r="FT150" s="677"/>
      <c r="FU150" s="677"/>
      <c r="FV150" s="677"/>
      <c r="FW150" s="677"/>
      <c r="FX150" s="677"/>
      <c r="FY150" s="677"/>
      <c r="FZ150" s="677"/>
      <c r="GA150" s="677"/>
      <c r="GB150" s="677"/>
      <c r="GC150" s="677"/>
      <c r="GD150" s="677"/>
      <c r="GE150" s="677"/>
      <c r="GF150" s="677"/>
      <c r="GG150" s="677"/>
      <c r="GH150" s="677"/>
      <c r="GI150" s="677"/>
      <c r="GJ150" s="677"/>
      <c r="GK150" s="677"/>
      <c r="GL150" s="677"/>
      <c r="GM150" s="677"/>
      <c r="GN150" s="677"/>
      <c r="GO150" s="677"/>
      <c r="GP150" s="677"/>
      <c r="GQ150" s="677"/>
      <c r="GR150" s="677"/>
      <c r="GS150" s="677"/>
      <c r="GT150" s="677"/>
      <c r="GU150" s="677"/>
      <c r="GV150" s="677"/>
      <c r="GW150" s="677"/>
      <c r="GX150" s="677"/>
      <c r="GY150" s="677"/>
      <c r="GZ150" s="677"/>
      <c r="HA150" s="677"/>
      <c r="HB150" s="677"/>
      <c r="HC150" s="677"/>
      <c r="HD150" s="677"/>
      <c r="HE150" s="677"/>
      <c r="HF150" s="677"/>
      <c r="HG150" s="677"/>
      <c r="HH150" s="677"/>
      <c r="HI150" s="677"/>
      <c r="HJ150" s="677"/>
    </row>
  </sheetData>
  <mergeCells count="178">
    <mergeCell ref="T10:V10"/>
    <mergeCell ref="W10:Y10"/>
    <mergeCell ref="Z10:AA10"/>
    <mergeCell ref="AS1:BX1"/>
    <mergeCell ref="W2:Y2"/>
    <mergeCell ref="AS2:AW2"/>
    <mergeCell ref="AX2:BB2"/>
    <mergeCell ref="BC2:BG2"/>
    <mergeCell ref="BH2:BL2"/>
    <mergeCell ref="BM2:BQ2"/>
    <mergeCell ref="BR2:BX2"/>
    <mergeCell ref="AB10:AC10"/>
    <mergeCell ref="AD10:AE10"/>
    <mergeCell ref="AG10:AH10"/>
    <mergeCell ref="AJ10:AK10"/>
    <mergeCell ref="AL10:AM10"/>
    <mergeCell ref="AN10:AO10"/>
    <mergeCell ref="BY2:CC2"/>
    <mergeCell ref="Q3:S3"/>
    <mergeCell ref="T3:V3"/>
    <mergeCell ref="C13:D13"/>
    <mergeCell ref="W14:Y14"/>
    <mergeCell ref="Q15:S15"/>
    <mergeCell ref="T15:V15"/>
    <mergeCell ref="G22:I22"/>
    <mergeCell ref="L22:N22"/>
    <mergeCell ref="O22:P22"/>
    <mergeCell ref="Q22:S22"/>
    <mergeCell ref="T22:V22"/>
    <mergeCell ref="W22:Y22"/>
    <mergeCell ref="AN22:AO22"/>
    <mergeCell ref="Z22:AA22"/>
    <mergeCell ref="AB22:AC22"/>
    <mergeCell ref="AD22:AE22"/>
    <mergeCell ref="AG22:AH22"/>
    <mergeCell ref="AJ22:AK22"/>
    <mergeCell ref="AL22:AM22"/>
    <mergeCell ref="G10:I10"/>
    <mergeCell ref="L10:N10"/>
    <mergeCell ref="O10:P10"/>
    <mergeCell ref="Q10:S10"/>
    <mergeCell ref="W26:Y26"/>
    <mergeCell ref="Q27:S27"/>
    <mergeCell ref="T27:V27"/>
    <mergeCell ref="G34:I34"/>
    <mergeCell ref="L34:N34"/>
    <mergeCell ref="O34:P34"/>
    <mergeCell ref="Q34:S34"/>
    <mergeCell ref="T34:V34"/>
    <mergeCell ref="W34:Y34"/>
    <mergeCell ref="AN34:AO34"/>
    <mergeCell ref="W38:Y38"/>
    <mergeCell ref="Q39:S39"/>
    <mergeCell ref="T39:V39"/>
    <mergeCell ref="G46:I46"/>
    <mergeCell ref="L46:N46"/>
    <mergeCell ref="O46:P46"/>
    <mergeCell ref="Q46:S46"/>
    <mergeCell ref="T46:V46"/>
    <mergeCell ref="W46:Y46"/>
    <mergeCell ref="Z34:AA34"/>
    <mergeCell ref="AB34:AC34"/>
    <mergeCell ref="AD34:AE34"/>
    <mergeCell ref="AG34:AH34"/>
    <mergeCell ref="AJ34:AK34"/>
    <mergeCell ref="AL34:AM34"/>
    <mergeCell ref="AN46:AO46"/>
    <mergeCell ref="Z46:AA46"/>
    <mergeCell ref="AB46:AC46"/>
    <mergeCell ref="AD46:AE46"/>
    <mergeCell ref="AG46:AH46"/>
    <mergeCell ref="AJ46:AK46"/>
    <mergeCell ref="AL46:AM46"/>
    <mergeCell ref="W50:Y50"/>
    <mergeCell ref="Q51:S51"/>
    <mergeCell ref="T51:V51"/>
    <mergeCell ref="G58:I58"/>
    <mergeCell ref="L58:N58"/>
    <mergeCell ref="O58:P58"/>
    <mergeCell ref="Q58:S58"/>
    <mergeCell ref="T58:V58"/>
    <mergeCell ref="W58:Y58"/>
    <mergeCell ref="AD72:AE72"/>
    <mergeCell ref="AG72:AH72"/>
    <mergeCell ref="AJ72:AK72"/>
    <mergeCell ref="AL72:AM72"/>
    <mergeCell ref="AN72:AO72"/>
    <mergeCell ref="AN58:AO58"/>
    <mergeCell ref="Q68:S68"/>
    <mergeCell ref="T68:V68"/>
    <mergeCell ref="G72:I72"/>
    <mergeCell ref="L72:N72"/>
    <mergeCell ref="O72:P72"/>
    <mergeCell ref="Q72:S72"/>
    <mergeCell ref="T72:V72"/>
    <mergeCell ref="W72:Y72"/>
    <mergeCell ref="Z72:AA72"/>
    <mergeCell ref="Z58:AA58"/>
    <mergeCell ref="AB58:AC58"/>
    <mergeCell ref="AD58:AE58"/>
    <mergeCell ref="AG58:AH58"/>
    <mergeCell ref="AJ58:AK58"/>
    <mergeCell ref="AL58:AM58"/>
    <mergeCell ref="C75:D75"/>
    <mergeCell ref="Q77:S77"/>
    <mergeCell ref="T77:V77"/>
    <mergeCell ref="G81:I81"/>
    <mergeCell ref="L81:N81"/>
    <mergeCell ref="O81:P81"/>
    <mergeCell ref="Q81:S81"/>
    <mergeCell ref="T81:V81"/>
    <mergeCell ref="AB72:AC72"/>
    <mergeCell ref="AL81:AM81"/>
    <mergeCell ref="AN81:AO81"/>
    <mergeCell ref="Q86:S86"/>
    <mergeCell ref="T86:V86"/>
    <mergeCell ref="G90:I90"/>
    <mergeCell ref="L90:N90"/>
    <mergeCell ref="O90:P90"/>
    <mergeCell ref="Q90:S90"/>
    <mergeCell ref="T90:V90"/>
    <mergeCell ref="W90:Y90"/>
    <mergeCell ref="W81:Y81"/>
    <mergeCell ref="Z81:AA81"/>
    <mergeCell ref="AB81:AC81"/>
    <mergeCell ref="AD81:AE81"/>
    <mergeCell ref="AG81:AH81"/>
    <mergeCell ref="AJ81:AK81"/>
    <mergeCell ref="AG99:AH99"/>
    <mergeCell ref="AJ99:AK99"/>
    <mergeCell ref="AL99:AM99"/>
    <mergeCell ref="AN99:AO99"/>
    <mergeCell ref="AN90:AO90"/>
    <mergeCell ref="Q95:S95"/>
    <mergeCell ref="T95:V95"/>
    <mergeCell ref="G99:I99"/>
    <mergeCell ref="L99:N99"/>
    <mergeCell ref="O99:P99"/>
    <mergeCell ref="Q99:S99"/>
    <mergeCell ref="T99:V99"/>
    <mergeCell ref="W99:Y99"/>
    <mergeCell ref="Z99:AA99"/>
    <mergeCell ref="Z90:AA90"/>
    <mergeCell ref="AB90:AC90"/>
    <mergeCell ref="AD90:AE90"/>
    <mergeCell ref="AG90:AH90"/>
    <mergeCell ref="AJ90:AK90"/>
    <mergeCell ref="AL90:AM90"/>
    <mergeCell ref="Q104:S104"/>
    <mergeCell ref="T104:V104"/>
    <mergeCell ref="G108:I108"/>
    <mergeCell ref="L108:N108"/>
    <mergeCell ref="O108:P108"/>
    <mergeCell ref="Q108:S108"/>
    <mergeCell ref="T108:V108"/>
    <mergeCell ref="AB99:AC99"/>
    <mergeCell ref="AD99:AE99"/>
    <mergeCell ref="G143:I143"/>
    <mergeCell ref="L143:N143"/>
    <mergeCell ref="O143:P143"/>
    <mergeCell ref="Q143:S143"/>
    <mergeCell ref="T143:V143"/>
    <mergeCell ref="W143:Y143"/>
    <mergeCell ref="AL108:AM108"/>
    <mergeCell ref="AN108:AO108"/>
    <mergeCell ref="B117:G117"/>
    <mergeCell ref="G125:I125"/>
    <mergeCell ref="L125:N125"/>
    <mergeCell ref="O125:P125"/>
    <mergeCell ref="Q125:S125"/>
    <mergeCell ref="T125:V125"/>
    <mergeCell ref="W125:Y125"/>
    <mergeCell ref="W108:Y108"/>
    <mergeCell ref="Z108:AA108"/>
    <mergeCell ref="AB108:AC108"/>
    <mergeCell ref="AD108:AE108"/>
    <mergeCell ref="AG108:AH108"/>
    <mergeCell ref="AJ108:AK108"/>
  </mergeCells>
  <conditionalFormatting sqref="F129:Y133">
    <cfRule type="expression" dxfId="1" priority="1">
      <formula>AND(#REF!=$C129,$C$11=28)</formula>
    </cfRule>
  </conditionalFormatting>
  <dataValidations count="3">
    <dataValidation type="list" showInputMessage="1" showErrorMessage="1" sqref="B127:C127 B145:C145 B110 B101 B92 B83 B74 B60 B48 B36 B24 B12" xr:uid="{4BD1F5E0-8077-4894-AEC1-46F64DAF4AC6}">
      <formula1>$A$4:$A$8</formula1>
    </dataValidation>
    <dataValidation type="whole" allowBlank="1" showInputMessage="1" showErrorMessage="1" sqref="C74:D74 C83:D83 C92:D92 C101:D101 C110:D110" xr:uid="{3ADD41E0-E203-4A57-865C-4760160EA32F}">
      <formula1>8</formula1>
      <formula2>35</formula2>
    </dataValidation>
    <dataValidation type="whole" allowBlank="1" showInputMessage="1" showErrorMessage="1" sqref="C12:D12 C24:D24 C36:D36 C48:D48 C60:D60" xr:uid="{2F1EA758-661A-4932-B4E4-68741BF339F2}">
      <formula1>20</formula1>
      <formula2>150</formula2>
    </dataValidation>
  </dataValidations>
  <pageMargins left="0.7" right="0.7" top="0.78740157499999996" bottom="0.78740157499999996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29CD6-ABCA-417A-BC73-7A87590DED36}">
  <dimension ref="A1:KQ150"/>
  <sheetViews>
    <sheetView workbookViewId="0">
      <selection activeCell="AF27" sqref="AF27"/>
    </sheetView>
  </sheetViews>
  <sheetFormatPr baseColWidth="10" defaultColWidth="11.5703125" defaultRowHeight="12.75" x14ac:dyDescent="0.2"/>
  <cols>
    <col min="1" max="1" width="11.5703125" style="520"/>
    <col min="2" max="2" width="24.140625" style="520" customWidth="1"/>
    <col min="3" max="3" width="25.85546875" style="520" customWidth="1"/>
    <col min="4" max="4" width="25.7109375" style="520" customWidth="1"/>
    <col min="5" max="6" width="23.28515625" style="520" customWidth="1"/>
    <col min="7" max="7" width="52.28515625" style="520" customWidth="1"/>
    <col min="8" max="8" width="18.5703125" style="520" customWidth="1"/>
    <col min="9" max="9" width="11.5703125" style="520"/>
    <col min="10" max="10" width="11.42578125" style="520" customWidth="1"/>
    <col min="11" max="69" width="11.5703125" style="520"/>
    <col min="70" max="81" width="11.5703125" style="520" customWidth="1"/>
    <col min="82" max="82" width="4.28515625" style="520" customWidth="1"/>
    <col min="83" max="91" width="11.5703125" style="520" customWidth="1"/>
    <col min="92" max="92" width="5.7109375" style="520" customWidth="1"/>
    <col min="93" max="93" width="17.42578125" style="520" customWidth="1"/>
    <col min="94" max="98" width="13.7109375" style="520" customWidth="1"/>
    <col min="99" max="99" width="17.42578125" style="520" customWidth="1"/>
    <col min="100" max="104" width="13.7109375" style="520" customWidth="1"/>
    <col min="105" max="105" width="17.42578125" style="520" customWidth="1"/>
    <col min="106" max="107" width="13.28515625" style="520" customWidth="1"/>
    <col min="108" max="110" width="13.7109375" style="520" customWidth="1"/>
    <col min="111" max="111" width="17.42578125" style="520" customWidth="1"/>
    <col min="112" max="113" width="13.28515625" style="520" customWidth="1"/>
    <col min="114" max="116" width="13.7109375" style="520" customWidth="1"/>
    <col min="117" max="117" width="17.42578125" style="520" customWidth="1"/>
    <col min="118" max="121" width="13.28515625" style="520" customWidth="1"/>
    <col min="122" max="122" width="13.7109375" style="520" customWidth="1"/>
    <col min="123" max="123" width="11.5703125" style="520" customWidth="1"/>
    <col min="124" max="124" width="4" style="520" customWidth="1"/>
    <col min="125" max="125" width="17.140625" style="520" customWidth="1"/>
    <col min="126" max="127" width="13.7109375" style="520" customWidth="1"/>
    <col min="128" max="130" width="12.85546875" style="520" customWidth="1"/>
    <col min="131" max="131" width="18.85546875" style="520" customWidth="1"/>
    <col min="132" max="133" width="14" style="520" customWidth="1"/>
    <col min="134" max="136" width="12.42578125" style="520" customWidth="1"/>
    <col min="137" max="137" width="20.5703125" style="520" customWidth="1"/>
    <col min="138" max="139" width="14.28515625" style="520" customWidth="1"/>
    <col min="140" max="142" width="12.140625" style="520" customWidth="1"/>
    <col min="143" max="143" width="20" style="520" customWidth="1"/>
    <col min="144" max="145" width="13.5703125" style="520" customWidth="1"/>
    <col min="146" max="148" width="13.7109375" style="520" customWidth="1"/>
    <col min="149" max="149" width="18.7109375" style="520" customWidth="1"/>
    <col min="150" max="151" width="13.85546875" style="520" customWidth="1"/>
    <col min="152" max="154" width="14.28515625" style="520" customWidth="1"/>
    <col min="155" max="155" width="13.85546875" style="520" customWidth="1"/>
    <col min="156" max="156" width="11.5703125" style="520" customWidth="1"/>
    <col min="157" max="157" width="17.7109375" style="673" customWidth="1"/>
    <col min="158" max="159" width="11.5703125" style="673" customWidth="1"/>
    <col min="160" max="162" width="11.85546875" style="673" customWidth="1"/>
    <col min="163" max="163" width="18.28515625" style="673" customWidth="1"/>
    <col min="164" max="165" width="11.5703125" style="673" customWidth="1"/>
    <col min="166" max="168" width="12.5703125" style="673" customWidth="1"/>
    <col min="169" max="169" width="17.28515625" style="673" customWidth="1"/>
    <col min="170" max="171" width="11.5703125" style="673" customWidth="1"/>
    <col min="172" max="174" width="12.85546875" style="673" customWidth="1"/>
    <col min="175" max="175" width="17.7109375" style="673" customWidth="1"/>
    <col min="176" max="177" width="11.5703125" style="673" customWidth="1"/>
    <col min="178" max="180" width="10.7109375" style="673" customWidth="1"/>
    <col min="181" max="181" width="17.140625" style="673" customWidth="1"/>
    <col min="182" max="183" width="11.5703125" style="673" customWidth="1"/>
    <col min="184" max="186" width="11.85546875" style="673" customWidth="1"/>
    <col min="187" max="188" width="11.5703125" style="520" customWidth="1"/>
    <col min="189" max="189" width="17.7109375" style="520" customWidth="1"/>
    <col min="190" max="194" width="11.5703125" style="520" customWidth="1"/>
    <col min="195" max="195" width="19.140625" style="520" customWidth="1"/>
    <col min="196" max="197" width="11.5703125" style="520" customWidth="1"/>
    <col min="198" max="200" width="12.28515625" style="520" customWidth="1"/>
    <col min="201" max="201" width="17.42578125" style="520" customWidth="1"/>
    <col min="202" max="206" width="11.5703125" style="520" customWidth="1"/>
    <col min="207" max="207" width="17.7109375" style="520" customWidth="1"/>
    <col min="208" max="212" width="11.5703125" style="520" customWidth="1"/>
    <col min="213" max="213" width="16.42578125" style="520" customWidth="1"/>
    <col min="214" max="221" width="11.5703125" style="520" customWidth="1"/>
    <col min="222" max="222" width="21" style="520" customWidth="1"/>
    <col min="223" max="227" width="11.5703125" style="520" customWidth="1"/>
    <col min="228" max="228" width="16.7109375" style="520" customWidth="1"/>
    <col min="229" max="235" width="11.5703125" style="520" customWidth="1"/>
    <col min="236" max="236" width="21" style="520" customWidth="1"/>
    <col min="237" max="241" width="11.5703125" style="520" customWidth="1"/>
    <col min="242" max="242" width="16.7109375" style="520" customWidth="1"/>
    <col min="243" max="249" width="11.5703125" style="520" customWidth="1"/>
    <col min="250" max="250" width="21" style="520" customWidth="1"/>
    <col min="251" max="255" width="11.5703125" style="520" customWidth="1"/>
    <col min="256" max="256" width="16.7109375" style="520" customWidth="1"/>
    <col min="257" max="263" width="11.5703125" style="520" customWidth="1"/>
    <col min="264" max="264" width="21" style="520" customWidth="1"/>
    <col min="265" max="269" width="11.5703125" style="520" customWidth="1"/>
    <col min="270" max="270" width="16.7109375" style="520" customWidth="1"/>
    <col min="271" max="276" width="11.5703125" style="520" customWidth="1"/>
    <col min="277" max="16384" width="11.5703125" style="520"/>
  </cols>
  <sheetData>
    <row r="1" spans="1:303" ht="34.15" customHeight="1" thickBot="1" x14ac:dyDescent="0.3">
      <c r="B1" s="655" t="s">
        <v>433</v>
      </c>
      <c r="C1" s="656"/>
      <c r="D1" s="656"/>
      <c r="E1" s="656"/>
      <c r="F1" s="656"/>
      <c r="G1" s="656"/>
      <c r="H1" s="657"/>
      <c r="I1" s="710" t="s">
        <v>569</v>
      </c>
      <c r="AR1" s="520" t="s">
        <v>434</v>
      </c>
      <c r="AS1" s="1735"/>
      <c r="AT1" s="1735"/>
      <c r="AU1" s="1735"/>
      <c r="AV1" s="1735"/>
      <c r="AW1" s="1735"/>
      <c r="AX1" s="1735"/>
      <c r="AY1" s="1735"/>
      <c r="AZ1" s="1735"/>
      <c r="BA1" s="1735"/>
      <c r="BB1" s="1735"/>
      <c r="BC1" s="1735"/>
      <c r="BD1" s="1735"/>
      <c r="BE1" s="1735"/>
      <c r="BF1" s="1735"/>
      <c r="BG1" s="1735"/>
      <c r="BH1" s="1735"/>
      <c r="BI1" s="1735"/>
      <c r="BJ1" s="1735"/>
      <c r="BK1" s="1735"/>
      <c r="BL1" s="1735"/>
      <c r="BM1" s="1735"/>
      <c r="BN1" s="1735"/>
      <c r="BO1" s="1735"/>
      <c r="BP1" s="1735"/>
      <c r="BQ1" s="1735"/>
      <c r="BR1" s="1735"/>
      <c r="BS1" s="1735"/>
      <c r="BT1" s="1735"/>
      <c r="BU1" s="1735"/>
      <c r="BV1" s="1735"/>
      <c r="BW1" s="1735"/>
      <c r="BX1" s="1735"/>
      <c r="BY1" s="823"/>
      <c r="BZ1" s="823"/>
      <c r="CA1" s="823"/>
      <c r="CB1" s="823"/>
      <c r="CC1" s="823"/>
      <c r="CO1" s="658"/>
      <c r="CP1" s="658"/>
      <c r="CQ1" s="658"/>
      <c r="CR1" s="658"/>
      <c r="CS1" s="658"/>
      <c r="CT1" s="658"/>
      <c r="CU1" s="658"/>
      <c r="CV1" s="658"/>
      <c r="CW1" s="658"/>
      <c r="CX1" s="658"/>
      <c r="CY1" s="658"/>
      <c r="CZ1" s="658"/>
      <c r="DA1" s="658"/>
      <c r="DB1" s="658"/>
      <c r="DC1" s="658"/>
      <c r="DD1" s="658"/>
      <c r="DE1" s="658"/>
      <c r="DF1" s="658"/>
      <c r="DG1" s="658"/>
      <c r="DH1" s="658"/>
      <c r="DI1" s="658"/>
      <c r="DJ1" s="658"/>
      <c r="DK1" s="658"/>
      <c r="DL1" s="658"/>
      <c r="DM1" s="658"/>
      <c r="DN1" s="658"/>
      <c r="DO1" s="658"/>
      <c r="DP1" s="658"/>
      <c r="DQ1" s="658"/>
      <c r="DR1" s="658"/>
      <c r="DU1" s="658"/>
      <c r="DV1" s="658"/>
      <c r="DW1" s="658"/>
      <c r="DX1" s="658"/>
      <c r="DY1" s="658"/>
      <c r="DZ1" s="658"/>
      <c r="EA1" s="658"/>
      <c r="EB1" s="658"/>
      <c r="EC1" s="658"/>
      <c r="ED1" s="658"/>
      <c r="EE1" s="658"/>
      <c r="EF1" s="658"/>
      <c r="EG1" s="658"/>
      <c r="EH1" s="658"/>
      <c r="EI1" s="658"/>
      <c r="EJ1" s="658"/>
      <c r="EK1" s="658"/>
      <c r="EL1" s="658"/>
      <c r="EM1" s="658"/>
      <c r="EN1" s="658"/>
      <c r="EO1" s="658"/>
      <c r="EP1" s="658"/>
      <c r="EQ1" s="658"/>
      <c r="ER1" s="658"/>
      <c r="ES1" s="658"/>
      <c r="ET1" s="658"/>
      <c r="EU1" s="658"/>
      <c r="EV1" s="658"/>
      <c r="EW1" s="659"/>
      <c r="EX1" s="659"/>
      <c r="EY1" s="660"/>
      <c r="FA1" s="661"/>
      <c r="FB1" s="661"/>
      <c r="FC1" s="661"/>
      <c r="FD1" s="661"/>
      <c r="FE1" s="661"/>
      <c r="FF1" s="661"/>
      <c r="FG1" s="661"/>
      <c r="FH1" s="661"/>
      <c r="FI1" s="661"/>
      <c r="FJ1" s="661"/>
      <c r="FK1" s="661"/>
      <c r="FL1" s="661"/>
      <c r="FM1" s="661"/>
      <c r="FN1" s="661"/>
      <c r="FO1" s="661"/>
      <c r="FP1" s="661"/>
      <c r="FQ1" s="661"/>
      <c r="FR1" s="661"/>
      <c r="FS1" s="661"/>
      <c r="FT1" s="661"/>
      <c r="FU1" s="661"/>
      <c r="FV1" s="661"/>
      <c r="FW1" s="661"/>
      <c r="FX1" s="661"/>
      <c r="FY1" s="661"/>
      <c r="FZ1" s="661"/>
      <c r="GA1" s="661"/>
      <c r="GB1" s="661"/>
      <c r="GC1" s="662"/>
      <c r="GD1" s="662"/>
      <c r="GG1" s="663"/>
      <c r="GH1" s="663"/>
      <c r="GI1" s="663"/>
      <c r="GJ1" s="663"/>
      <c r="GK1" s="663"/>
      <c r="GL1" s="663"/>
      <c r="GM1" s="663"/>
      <c r="GN1" s="663"/>
      <c r="GO1" s="663"/>
      <c r="GP1" s="663"/>
      <c r="GQ1" s="663"/>
      <c r="GR1" s="663"/>
      <c r="GS1" s="663"/>
      <c r="GT1" s="663"/>
      <c r="GU1" s="663"/>
      <c r="GV1" s="663"/>
      <c r="GW1" s="663"/>
      <c r="GX1" s="663"/>
      <c r="GY1" s="663"/>
      <c r="GZ1" s="663"/>
      <c r="HA1" s="663"/>
      <c r="HB1" s="663"/>
      <c r="HC1" s="663"/>
      <c r="HD1" s="663"/>
      <c r="HE1" s="663"/>
      <c r="HF1" s="663"/>
      <c r="HG1" s="663"/>
      <c r="HH1" s="663"/>
      <c r="HI1" s="664"/>
      <c r="HJ1" s="664"/>
      <c r="HK1" s="664"/>
      <c r="HN1" s="658"/>
      <c r="HO1" s="658"/>
      <c r="HP1" s="658"/>
      <c r="HQ1" s="658"/>
      <c r="HR1" s="658"/>
      <c r="HS1" s="658"/>
      <c r="HT1" s="658"/>
      <c r="HU1" s="658"/>
      <c r="HV1" s="658"/>
      <c r="HW1" s="658"/>
      <c r="HX1" s="659"/>
      <c r="HY1" s="659"/>
      <c r="IB1" s="658"/>
      <c r="IC1" s="658"/>
      <c r="ID1" s="658"/>
      <c r="IE1" s="658"/>
      <c r="IF1" s="658"/>
      <c r="IG1" s="658"/>
      <c r="IH1" s="658"/>
      <c r="II1" s="658"/>
      <c r="IJ1" s="658"/>
      <c r="IK1" s="658"/>
      <c r="IL1" s="659"/>
      <c r="IM1" s="659"/>
      <c r="IP1" s="658"/>
      <c r="IQ1" s="658"/>
      <c r="IR1" s="658"/>
      <c r="IS1" s="658"/>
      <c r="IT1" s="658"/>
      <c r="IU1" s="658"/>
      <c r="IV1" s="658"/>
      <c r="IW1" s="658"/>
      <c r="IX1" s="658"/>
      <c r="IY1" s="658"/>
      <c r="IZ1" s="659"/>
      <c r="JA1" s="659"/>
      <c r="JD1" s="658"/>
      <c r="JE1" s="658"/>
      <c r="JF1" s="658"/>
      <c r="JG1" s="658"/>
      <c r="JH1" s="658"/>
      <c r="JI1" s="658"/>
      <c r="JJ1" s="658"/>
      <c r="JK1" s="658"/>
      <c r="JL1" s="658"/>
      <c r="JM1" s="658"/>
      <c r="JN1" s="659"/>
      <c r="JO1" s="659"/>
      <c r="JZ1" s="665"/>
      <c r="KA1" s="665"/>
      <c r="KB1" s="665"/>
      <c r="KC1" s="665"/>
      <c r="KD1" s="665"/>
      <c r="KE1" s="665"/>
      <c r="KF1" s="665"/>
      <c r="KG1" s="665"/>
      <c r="KH1" s="665"/>
      <c r="KI1" s="665"/>
      <c r="KJ1" s="665"/>
      <c r="KK1" s="665"/>
      <c r="KL1" s="665"/>
      <c r="KM1" s="665"/>
      <c r="KN1" s="665"/>
      <c r="KO1" s="665"/>
      <c r="KP1" s="665"/>
      <c r="KQ1" s="665"/>
    </row>
    <row r="2" spans="1:303" ht="14.45" customHeight="1" x14ac:dyDescent="0.3">
      <c r="H2" s="666"/>
      <c r="I2" s="666"/>
      <c r="L2" s="667"/>
      <c r="W2" s="1735" t="s">
        <v>435</v>
      </c>
      <c r="X2" s="1735"/>
      <c r="Y2" s="1735"/>
      <c r="AP2" s="520" t="s">
        <v>436</v>
      </c>
      <c r="AS2" s="1737" t="s">
        <v>437</v>
      </c>
      <c r="AT2" s="1737"/>
      <c r="AU2" s="1737"/>
      <c r="AV2" s="1737"/>
      <c r="AW2" s="1737"/>
      <c r="AX2" s="1739" t="s">
        <v>438</v>
      </c>
      <c r="AY2" s="1739"/>
      <c r="AZ2" s="1739"/>
      <c r="BA2" s="1739"/>
      <c r="BB2" s="1739"/>
      <c r="BC2" s="1737" t="s">
        <v>439</v>
      </c>
      <c r="BD2" s="1737"/>
      <c r="BE2" s="1737"/>
      <c r="BF2" s="1737"/>
      <c r="BG2" s="1737"/>
      <c r="BH2" s="1739" t="s">
        <v>440</v>
      </c>
      <c r="BI2" s="1739"/>
      <c r="BJ2" s="1739"/>
      <c r="BK2" s="1739"/>
      <c r="BL2" s="1739"/>
      <c r="BM2" s="1737" t="s">
        <v>441</v>
      </c>
      <c r="BN2" s="1737"/>
      <c r="BO2" s="1737"/>
      <c r="BP2" s="1737"/>
      <c r="BQ2" s="1737"/>
      <c r="BR2" s="1739" t="s">
        <v>442</v>
      </c>
      <c r="BS2" s="1739"/>
      <c r="BT2" s="1739"/>
      <c r="BU2" s="1739"/>
      <c r="BV2" s="1739"/>
      <c r="BW2" s="1739"/>
      <c r="BX2" s="1739"/>
      <c r="BY2" s="1737" t="s">
        <v>443</v>
      </c>
      <c r="BZ2" s="1737"/>
      <c r="CA2" s="1737"/>
      <c r="CB2" s="1737"/>
      <c r="CC2" s="1737"/>
      <c r="CT2" s="823"/>
      <c r="CX2" s="823"/>
      <c r="CY2" s="823"/>
      <c r="CZ2" s="823"/>
      <c r="DD2" s="823"/>
      <c r="DE2" s="823"/>
      <c r="DF2" s="823"/>
      <c r="DJ2" s="823"/>
      <c r="DK2" s="823"/>
      <c r="DL2" s="823"/>
      <c r="DP2" s="823"/>
      <c r="DQ2" s="823"/>
      <c r="DR2" s="823"/>
      <c r="DU2" s="823"/>
      <c r="DV2" s="823"/>
      <c r="DW2" s="823"/>
      <c r="DX2" s="823"/>
      <c r="DY2" s="823"/>
      <c r="DZ2" s="823"/>
      <c r="EA2" s="823"/>
      <c r="EB2" s="823"/>
      <c r="EC2" s="823"/>
      <c r="ED2" s="823"/>
      <c r="EE2" s="823"/>
      <c r="EF2" s="823"/>
      <c r="EG2" s="823"/>
      <c r="EH2" s="823"/>
      <c r="EI2" s="823"/>
      <c r="EJ2" s="823"/>
      <c r="EK2" s="823"/>
      <c r="EL2" s="823"/>
      <c r="EM2" s="823"/>
      <c r="EN2" s="823"/>
      <c r="EO2" s="823"/>
      <c r="EP2" s="823"/>
      <c r="EQ2" s="823"/>
      <c r="ER2" s="823"/>
      <c r="ES2" s="823"/>
      <c r="ET2" s="823"/>
      <c r="EU2" s="823"/>
      <c r="EV2" s="823"/>
      <c r="EW2" s="823"/>
      <c r="EX2" s="823"/>
      <c r="EY2" s="823"/>
      <c r="FA2" s="668"/>
      <c r="FB2" s="668"/>
      <c r="FC2" s="668"/>
      <c r="FD2" s="668"/>
      <c r="FE2" s="668"/>
      <c r="FF2" s="668"/>
      <c r="FG2" s="668"/>
      <c r="FH2" s="668"/>
      <c r="FI2" s="668"/>
      <c r="FJ2" s="668"/>
      <c r="FK2" s="668"/>
      <c r="FL2" s="668"/>
      <c r="FM2" s="668"/>
      <c r="FN2" s="668"/>
      <c r="FO2" s="668"/>
      <c r="FP2" s="668"/>
      <c r="FQ2" s="668"/>
      <c r="FR2" s="668"/>
      <c r="FS2" s="668"/>
      <c r="FT2" s="668"/>
      <c r="FU2" s="668"/>
      <c r="FV2" s="668"/>
      <c r="FW2" s="668"/>
      <c r="FX2" s="668"/>
      <c r="FY2" s="668"/>
      <c r="FZ2" s="668"/>
      <c r="GA2" s="668"/>
      <c r="GB2" s="668"/>
      <c r="GC2" s="668"/>
      <c r="GD2" s="668"/>
      <c r="GG2" s="668"/>
      <c r="GH2" s="668"/>
      <c r="GI2" s="668"/>
      <c r="GJ2" s="668"/>
      <c r="GK2" s="668"/>
      <c r="GL2" s="668"/>
      <c r="GM2" s="668"/>
      <c r="GN2" s="668"/>
      <c r="GO2" s="668"/>
      <c r="GP2" s="668"/>
      <c r="GQ2" s="668"/>
      <c r="GR2" s="668"/>
      <c r="GS2" s="668"/>
      <c r="GT2" s="668"/>
      <c r="GU2" s="668"/>
      <c r="GV2" s="668"/>
      <c r="GW2" s="668"/>
      <c r="GX2" s="668"/>
      <c r="GY2" s="668"/>
      <c r="GZ2" s="668"/>
      <c r="HA2" s="668"/>
      <c r="HB2" s="668"/>
      <c r="HC2" s="668"/>
      <c r="HD2" s="668"/>
      <c r="HE2" s="668"/>
      <c r="HF2" s="668"/>
      <c r="HG2" s="668"/>
      <c r="HH2" s="668"/>
      <c r="HI2" s="668"/>
      <c r="HJ2" s="668"/>
      <c r="HK2" s="668"/>
      <c r="HN2" s="823"/>
      <c r="HO2" s="823"/>
      <c r="HP2" s="823"/>
      <c r="HQ2" s="823"/>
      <c r="HR2" s="823"/>
      <c r="HS2" s="823"/>
      <c r="HT2" s="823"/>
      <c r="HU2" s="823"/>
      <c r="HV2" s="823"/>
      <c r="HW2" s="823"/>
      <c r="HX2" s="823"/>
      <c r="HY2" s="823"/>
      <c r="IB2" s="823"/>
      <c r="IC2" s="823"/>
      <c r="ID2" s="823"/>
      <c r="IE2" s="823"/>
      <c r="IF2" s="823"/>
      <c r="IG2" s="823"/>
      <c r="IH2" s="823"/>
      <c r="II2" s="823"/>
      <c r="IJ2" s="823"/>
      <c r="IK2" s="823"/>
      <c r="IL2" s="823"/>
      <c r="IM2" s="823"/>
      <c r="IP2" s="823"/>
      <c r="IQ2" s="823"/>
      <c r="IR2" s="823"/>
      <c r="IS2" s="823"/>
      <c r="IT2" s="823"/>
      <c r="IU2" s="823"/>
      <c r="IV2" s="823"/>
      <c r="IW2" s="823"/>
      <c r="IX2" s="823"/>
      <c r="IY2" s="823"/>
      <c r="IZ2" s="823"/>
      <c r="JA2" s="823"/>
      <c r="JD2" s="823"/>
      <c r="JE2" s="823"/>
      <c r="JF2" s="823"/>
      <c r="JG2" s="823"/>
      <c r="JH2" s="823"/>
      <c r="JI2" s="823"/>
      <c r="JJ2" s="823"/>
      <c r="JK2" s="823"/>
      <c r="JL2" s="823"/>
      <c r="JM2" s="823"/>
      <c r="JN2" s="823"/>
      <c r="JO2" s="823"/>
    </row>
    <row r="3" spans="1:303" ht="18.75" x14ac:dyDescent="0.3">
      <c r="B3" s="669" t="s">
        <v>444</v>
      </c>
      <c r="C3" s="670"/>
      <c r="D3" s="670"/>
      <c r="E3" s="670"/>
      <c r="F3" s="670"/>
      <c r="G3" s="670"/>
      <c r="H3" s="670"/>
      <c r="I3" s="671"/>
      <c r="L3" s="520" t="s">
        <v>445</v>
      </c>
      <c r="Q3" s="1735" t="s">
        <v>446</v>
      </c>
      <c r="R3" s="1735"/>
      <c r="S3" s="1735"/>
      <c r="T3" s="1735" t="s">
        <v>447</v>
      </c>
      <c r="U3" s="1735"/>
      <c r="V3" s="1735"/>
      <c r="W3" s="520" t="s">
        <v>448</v>
      </c>
      <c r="X3" s="520" t="s">
        <v>449</v>
      </c>
      <c r="Y3" s="520" t="s">
        <v>450</v>
      </c>
      <c r="Z3" s="520" t="s">
        <v>451</v>
      </c>
      <c r="AG3" s="520" t="s">
        <v>452</v>
      </c>
      <c r="AJ3" s="520" t="s">
        <v>453</v>
      </c>
      <c r="AP3" s="672" t="s">
        <v>454</v>
      </c>
      <c r="AR3" s="520" t="s">
        <v>455</v>
      </c>
      <c r="AS3" s="673" t="s">
        <v>456</v>
      </c>
      <c r="AT3" s="673" t="s">
        <v>457</v>
      </c>
      <c r="AU3" s="673" t="s">
        <v>458</v>
      </c>
      <c r="AV3" s="673" t="s">
        <v>459</v>
      </c>
      <c r="AW3" s="673" t="s">
        <v>460</v>
      </c>
      <c r="AX3" s="673" t="s">
        <v>456</v>
      </c>
      <c r="AY3" s="673" t="s">
        <v>457</v>
      </c>
      <c r="AZ3" s="673" t="s">
        <v>458</v>
      </c>
      <c r="BA3" s="673" t="s">
        <v>459</v>
      </c>
      <c r="BB3" s="673" t="s">
        <v>460</v>
      </c>
      <c r="BC3" s="673" t="s">
        <v>456</v>
      </c>
      <c r="BD3" s="673" t="s">
        <v>457</v>
      </c>
      <c r="BE3" s="673" t="s">
        <v>458</v>
      </c>
      <c r="BF3" s="673" t="s">
        <v>459</v>
      </c>
      <c r="BG3" s="673" t="s">
        <v>460</v>
      </c>
      <c r="BH3" s="673" t="s">
        <v>456</v>
      </c>
      <c r="BI3" s="673" t="s">
        <v>457</v>
      </c>
      <c r="BJ3" s="673" t="s">
        <v>458</v>
      </c>
      <c r="BK3" s="673" t="s">
        <v>459</v>
      </c>
      <c r="BL3" s="673" t="s">
        <v>460</v>
      </c>
      <c r="BM3" s="673" t="s">
        <v>456</v>
      </c>
      <c r="BN3" s="673" t="s">
        <v>457</v>
      </c>
      <c r="BO3" s="673" t="s">
        <v>458</v>
      </c>
      <c r="BP3" s="673" t="s">
        <v>459</v>
      </c>
      <c r="BQ3" s="673" t="s">
        <v>460</v>
      </c>
      <c r="BR3" s="673" t="s">
        <v>461</v>
      </c>
      <c r="BS3" s="673" t="s">
        <v>462</v>
      </c>
      <c r="BT3" s="673" t="s">
        <v>463</v>
      </c>
      <c r="BU3" s="673" t="s">
        <v>464</v>
      </c>
      <c r="BV3" s="673" t="s">
        <v>465</v>
      </c>
      <c r="BW3" s="673" t="s">
        <v>466</v>
      </c>
      <c r="BX3" s="673" t="s">
        <v>467</v>
      </c>
      <c r="BY3" s="673" t="s">
        <v>461</v>
      </c>
      <c r="BZ3" s="673" t="s">
        <v>462</v>
      </c>
      <c r="CA3" s="673" t="s">
        <v>463</v>
      </c>
      <c r="CB3" s="673" t="s">
        <v>464</v>
      </c>
      <c r="CC3" s="673" t="s">
        <v>465</v>
      </c>
    </row>
    <row r="4" spans="1:303" ht="15" x14ac:dyDescent="0.25">
      <c r="A4" s="502" t="s">
        <v>468</v>
      </c>
      <c r="B4" s="520" t="s">
        <v>469</v>
      </c>
      <c r="E4" s="520" t="s">
        <v>470</v>
      </c>
      <c r="F4" s="520" t="s">
        <v>363</v>
      </c>
      <c r="G4" s="520" t="s">
        <v>471</v>
      </c>
      <c r="H4" s="520" t="s">
        <v>472</v>
      </c>
      <c r="I4" s="520" t="s">
        <v>473</v>
      </c>
      <c r="J4" s="520" t="s">
        <v>474</v>
      </c>
      <c r="K4" s="520" t="s">
        <v>475</v>
      </c>
      <c r="L4" s="520" t="s">
        <v>476</v>
      </c>
      <c r="M4" s="520" t="s">
        <v>477</v>
      </c>
      <c r="N4" s="520" t="s">
        <v>478</v>
      </c>
      <c r="O4" s="520" t="s">
        <v>479</v>
      </c>
      <c r="P4" s="520" t="s">
        <v>480</v>
      </c>
      <c r="Q4" s="520" t="s">
        <v>365</v>
      </c>
      <c r="R4" s="520" t="s">
        <v>366</v>
      </c>
      <c r="S4" s="520" t="s">
        <v>367</v>
      </c>
      <c r="T4" s="520" t="s">
        <v>365</v>
      </c>
      <c r="U4" s="520" t="s">
        <v>366</v>
      </c>
      <c r="V4" s="520" t="s">
        <v>367</v>
      </c>
      <c r="AP4" s="674" t="s">
        <v>481</v>
      </c>
      <c r="AR4" s="675">
        <v>8</v>
      </c>
      <c r="AS4" s="676">
        <f>IF(OR($C$12=$AR4,$D$12=$AR4),Schweine_Werte!$C4*0.5,IF(OR($C$12&gt;$AR4,$D$12&lt;$AR4),0,Schweine_Werte!$C4))</f>
        <v>0</v>
      </c>
      <c r="AT4" s="676">
        <f>IF(OR($C$24=$AR4,$D$24=$AR4),Schweine_Werte!$C4*0.5,IF(OR($C$24&gt;$AR4,$D$24&lt;$AR4),0,Schweine_Werte!$C4))</f>
        <v>0</v>
      </c>
      <c r="AU4" s="676">
        <f>IF(OR($C$36=$AR4,$D$36=$AR4),Schweine_Werte!$C4*0.5,IF(OR($C$36&gt;$AR4,$D$36&lt;$AR4),0,Schweine_Werte!$C4))</f>
        <v>0</v>
      </c>
      <c r="AV4" s="676">
        <f>IF(OR($C$48=$AR4,$D$48=$AR4),Schweine_Werte!$C4*0.5,IF(OR($C$48&gt;$AR4,$D$48&lt;$AR4),0,Schweine_Werte!$C4))</f>
        <v>0</v>
      </c>
      <c r="AW4" s="676">
        <f>IF(OR($C$60=$AR4,$D$60=$AR4),Schweine_Werte!$C4*0.5,IF(OR($C$60&gt;$AR4,$D$60&lt;$AR4),0,Schweine_Werte!$C4))</f>
        <v>0</v>
      </c>
      <c r="AX4" s="676">
        <f>IF(OR($C$12=$AR4,$D$12=$AR4),Schweine_Werte!$E4*0.5,IF(OR($C$12&gt;$AR4,$D$12&lt;$AR4),0,Schweine_Werte!$E4))</f>
        <v>0</v>
      </c>
      <c r="AY4" s="676">
        <f>IF(OR($C$24=$AR4,$D$24=$AR4),Schweine_Werte!$E4*0.5,IF(OR($C$24&gt;$AR4,$D$24&lt;$AR4),0,Schweine_Werte!$E4))</f>
        <v>0</v>
      </c>
      <c r="AZ4" s="676">
        <f>IF(OR($C$36=$AR4,$D$36=$AR4),Schweine_Werte!$E4*0.5,IF(OR($C$36&gt;$AR4,$D$36&lt;$AR4),0,Schweine_Werte!$E4))</f>
        <v>0</v>
      </c>
      <c r="BA4" s="676">
        <f>IF(OR($C$48=$AR4,$D$48=$AR4),Schweine_Werte!$E4*0.5,IF(OR($C$48&gt;$AR4,$D$48&lt;$AR4),0,Schweine_Werte!$E4))</f>
        <v>0</v>
      </c>
      <c r="BB4" s="676">
        <f>IF(OR($C$60=$AR4,$D$60=$AR4),Schweine_Werte!$E4*0.5,IF(OR($C$60&gt;$AR4,$D$60&lt;$AR4),0,Schweine_Werte!$E4))</f>
        <v>0</v>
      </c>
      <c r="BC4" s="676">
        <f>IF(OR($C$12=$AR4,$D$12=$AR4),Schweine_Werte!$G4*0.5,IF(OR($C$12&gt;$AR4,$D$12&lt;$AR4),0,Schweine_Werte!$G4))</f>
        <v>0</v>
      </c>
      <c r="BD4" s="676">
        <f>IF(OR($C$24=$AR4,$D$24=$AR4),Schweine_Werte!$G4*0.5,IF(OR($C$24&gt;$AR4,$D$24&lt;$AR4),0,Schweine_Werte!$G4))</f>
        <v>0</v>
      </c>
      <c r="BE4" s="676">
        <f>IF(OR($C$36=$AR4,$D$36=$AR4),Schweine_Werte!$G4*0.5,IF(OR($C$36&gt;$AR4,$D$36&lt;$AR4),0,Schweine_Werte!$G4))</f>
        <v>0</v>
      </c>
      <c r="BF4" s="676">
        <f>IF(OR($C$48=$AR4,$D$48=$AR4),Schweine_Werte!$G4*0.5,IF(OR($C$48&gt;$AR4,$D$48&lt;$AR4),0,Schweine_Werte!$G4))</f>
        <v>0</v>
      </c>
      <c r="BG4" s="676">
        <f>IF(OR($C$60=$AR4,$D$60=$AR4),Schweine_Werte!$G4*0.5,IF(OR($C$60&gt;$AR4,$D$60&lt;$AR4),0,Schweine_Werte!$G4))</f>
        <v>0</v>
      </c>
      <c r="BH4" s="676">
        <f>IF(OR($C$12=$AR4,$D$12=$AR4),Schweine_Werte!$I4*0.5,IF(OR($C$12&gt;$AR4,$D$12&lt;$AR4),0,Schweine_Werte!$I4))</f>
        <v>0</v>
      </c>
      <c r="BI4" s="676">
        <f>IF(OR($C$24=$AR4,$D$24=$AR4),Schweine_Werte!$I4*0.5,IF(OR($C$24&gt;$AR4,$D$24&lt;$AR4),0,Schweine_Werte!$I4))</f>
        <v>0</v>
      </c>
      <c r="BJ4" s="676">
        <f>IF(OR($C$36=$AR4,$D$36=$AR4),Schweine_Werte!$I4*0.5,IF(OR($C$36&gt;$AR4,$D$36&lt;$AR4),0,Schweine_Werte!$I4))</f>
        <v>0</v>
      </c>
      <c r="BK4" s="676">
        <f>IF(OR($C$48=$AR4,$D$48=$AR4),Schweine_Werte!$I4*0.5,IF(OR($C$48&gt;$AR4,$D$48&lt;$AR4),0,Schweine_Werte!$I4))</f>
        <v>0</v>
      </c>
      <c r="BL4" s="676">
        <f>IF(OR($C$60=$AR4,$D$60=$AR4),Schweine_Werte!$I4*0.5,IF(OR($C$60&gt;$AR4,$D$60&lt;$AR4),0,Schweine_Werte!$I4))</f>
        <v>0</v>
      </c>
      <c r="BM4" s="676"/>
      <c r="BN4" s="676"/>
      <c r="BO4" s="676"/>
      <c r="BP4" s="676"/>
      <c r="BQ4" s="676"/>
      <c r="BR4" s="677">
        <f>IF(OR($C$74=$AR4,$D$74=$AR4),Schweine_Werte!$M4*0.5,IF(OR($C$74&gt;$AR4,$D$74&lt;$AR4),0,Schweine_Werte!$M4))</f>
        <v>0</v>
      </c>
      <c r="BS4" s="677">
        <f>IF(OR($C$83=$AR4,$D$83=$AR4),Schweine_Werte!$M4*0.5,IF(OR($C$83&gt;$AR4,$D$83&lt;$AR4),0,Schweine_Werte!$M4))</f>
        <v>0</v>
      </c>
      <c r="BT4" s="677">
        <f>IF(OR($C$92=$AR4,$D$92=$AR4),Schweine_Werte!$M4*0.5,IF(OR($C$92&gt;$AR4,$D$92&lt;$AR4),0,Schweine_Werte!$M4))</f>
        <v>0</v>
      </c>
      <c r="BU4" s="677">
        <f>IF(OR($C$101=$AR4,$D$101=$AR4),Schweine_Werte!$M4*0.5,IF(OR($C$101&gt;$AR4,$D$101&lt;$AR4),0,Schweine_Werte!$M4))</f>
        <v>0</v>
      </c>
      <c r="BV4" s="677">
        <f>IF(OR($C$110=$AR4,$D$110=$AR4),Schweine_Werte!$M4*0.5,IF(OR($C$110&gt;$AR4,$D$110&lt;$AR4),0,Schweine_Werte!$M4))</f>
        <v>0</v>
      </c>
      <c r="BW4" s="677">
        <f>IF(OR(8=$AR4,$E$127=$AR4),Schweine_Werte!$M4*0.5,IF(OR(8&gt;$AR4,$E$127&lt;$AR4),0,Schweine_Werte!$M4))</f>
        <v>1.6700354626182841</v>
      </c>
      <c r="BX4" s="677">
        <f>IF(OR(8=$AR4,$E$145=$AR4),Schweine_Werte!$M4*0.5,IF(OR(8&gt;$AR4,$E$145&lt;$AR4),0,Schweine_Werte!$M4))</f>
        <v>1.6700354626182841</v>
      </c>
      <c r="BY4" s="677">
        <f>IF(OR($C$74=$AR4,$D$74=$AR4),Schweine_Werte!$O4*0.5,IF(OR($C$74&gt;$AR4,$D$74&lt;$AR4),0,Schweine_Werte!$O4))</f>
        <v>0</v>
      </c>
      <c r="BZ4" s="677">
        <f>IF(OR($C$83=$AR4,$D$83=$AR4),Schweine_Werte!$O4*0.5,IF(OR($C$83&gt;$AR4,$D$83&lt;$AR4),0,Schweine_Werte!$O4))</f>
        <v>0</v>
      </c>
      <c r="CA4" s="677">
        <f>IF(OR($C$92=$AR4,$D$92=$AR4),Schweine_Werte!$O4*0.5,IF(OR($C$92&gt;$AR4,$D$92&lt;$AR4),0,Schweine_Werte!$O4))</f>
        <v>0</v>
      </c>
      <c r="CB4" s="677">
        <f>IF(OR($C$101=$AR4,$D$101=$AR4),Schweine_Werte!$O4*0.5,IF(OR($C$101&gt;$AR4,$D$101&lt;$AR4),0,Schweine_Werte!$O4))</f>
        <v>0</v>
      </c>
      <c r="CC4" s="677">
        <f>IF(OR($C$110=$AR4,$D$110=$AR4),Schweine_Werte!$O4*0.5,IF(OR($C$110&gt;$AR4,$D$110&lt;$AR4),0,Schweine_Werte!$O4))</f>
        <v>0</v>
      </c>
    </row>
    <row r="5" spans="1:303" ht="15" x14ac:dyDescent="0.25">
      <c r="A5" s="503" t="s">
        <v>482</v>
      </c>
      <c r="B5" s="504">
        <v>700</v>
      </c>
      <c r="D5" s="667"/>
      <c r="E5" s="667" t="e">
        <f>($D12-$C12)*1000/SUM($AS$4:$AS$146)</f>
        <v>#VALUE!</v>
      </c>
      <c r="F5" s="667" t="e">
        <f>SUMPRODUCT($AS$4:$AS$146,Schweine_Werte!$Q$4:$Q$146)/SUM($AS$4:$AS$146)</f>
        <v>#DIV/0!</v>
      </c>
      <c r="G5" s="667" t="e">
        <f>IF($B12=$A$8,SUMPRODUCT($AS$4:$AS$146,Schweine_Werte!EH$4:EH$146)/SUM($AS$4:$AS$146),IF($B12=$A$7,SUMPRODUCT($AS$4:$AS$146,Schweine_Werte!DB$4:DB$146)/SUM($AS$4:$AS$146),IF($B12=$A$6,SUMPRODUCT($AS$4:$AS$146,Schweine_Werte!BV$4:BV$146)/SUM($AS$4:$AS$146),SUMPRODUCT($AS$4:$AS$146,Schweine_Werte!AP$4:AP$146)/SUM($AS$4:$AS$146))))</f>
        <v>#DIV/0!</v>
      </c>
      <c r="H5" s="667" t="e">
        <f>IF($B12=$A$8,SUMPRODUCT($AS$4:$AS$146,Schweine_Werte!EI$4:EI$146)/SUM($AS$4:$AS$146),IF($B12=$A$7,SUMPRODUCT($AS$4:$AS$146,Schweine_Werte!DC$4:DC$146)/SUM($AS$4:$AS$146),IF($B12=$A$6,SUMPRODUCT($AS$4:$AS$146,Schweine_Werte!BW$4:BW$146)/SUM($AS$4:$AS$146),SUMPRODUCT($AS$4:$AS$146,Schweine_Werte!AQ$4:AQ$146)/SUM($AS$4:$AS$146))))</f>
        <v>#DIV/0!</v>
      </c>
      <c r="I5" s="667" t="e">
        <f>IF($B12=$A$8,SUMPRODUCT($AS$4:$AS$146,Schweine_Werte!EJ$4:EJ$146)/SUM($AS$4:$AS$146),IF($B12=$A$7,SUMPRODUCT($AS$4:$AS$146,Schweine_Werte!DD$4:DD$146)/SUM($AS$4:$AS$146),IF($B12=$A$6,SUMPRODUCT($AS$4:$AS$146,Schweine_Werte!BX$4:BX$146)/SUM($AS$4:$AS$146),SUMPRODUCT($AS$4:$AS$146,Schweine_Werte!AR$4:AR$146)/SUM($AS$4:$AS$146))))</f>
        <v>#DIV/0!</v>
      </c>
      <c r="J5" s="667" t="e">
        <f>SUMPRODUCT($AS$4:$AS$146,Schweine_Werte!$Y$4:$Y$146)/SUM($AS$4:$AS$146)</f>
        <v>#DIV/0!</v>
      </c>
      <c r="K5" s="667" t="e">
        <f>SUMPRODUCT($AS$4:$AS$146,Schweine_Werte!$AG$4:$AG$146)/SUM($AS$4:$AS$146)</f>
        <v>#DIV/0!</v>
      </c>
      <c r="L5" s="667" t="e">
        <f>T5*$F5*365/1000+$J5-$K5</f>
        <v>#DIV/0!</v>
      </c>
      <c r="M5" s="667" t="e">
        <f>U5*$F5*365/1000+$J5-$K5/2</f>
        <v>#DIV/0!</v>
      </c>
      <c r="N5" s="667" t="e">
        <f>V5*$F5*365/1000+$J5</f>
        <v>#DIV/0!</v>
      </c>
      <c r="O5" s="667">
        <f>IF($C12&lt;28,SUM($AS$4:$AS$23)+IF($D12&gt;28,$AS$24*0.5,$AS$24),0)</f>
        <v>0</v>
      </c>
      <c r="P5" s="667">
        <f>IF($D12&gt;28,SUM($AS$25:$AS$146)+IF($C12&lt;28,$AS$24*0.5,$AS$24),0)</f>
        <v>0</v>
      </c>
      <c r="Q5" s="667" t="e">
        <f t="shared" ref="Q5:S8" si="0">+T5*$F5</f>
        <v>#DIV/0!</v>
      </c>
      <c r="R5" s="667" t="e">
        <f t="shared" si="0"/>
        <v>#DIV/0!</v>
      </c>
      <c r="S5" s="667" t="e">
        <f t="shared" si="0"/>
        <v>#DIV/0!</v>
      </c>
      <c r="T5" s="667" t="e">
        <f>+($O5*Schweine_Werte!$HT$5+$P5*Schweine_Werte!$HU$5)/SUM($O5:$P5)</f>
        <v>#DIV/0!</v>
      </c>
      <c r="U5" s="667" t="e">
        <f>+($O5*Schweine_Werte!$HV$5+$P5*Schweine_Werte!$HW$5)/SUM($O5:$P5)</f>
        <v>#DIV/0!</v>
      </c>
      <c r="V5" s="667" t="e">
        <f>+($O5*Schweine_Werte!$HX$5+$P5*Schweine_Werte!$HY$5)/SUM($O5:$P5)</f>
        <v>#DIV/0!</v>
      </c>
      <c r="W5" s="678" t="e">
        <f>($J5*0.055+T5*0.365*0.86*$F5-$K5*0.018)/L5*100</f>
        <v>#DIV/0!</v>
      </c>
      <c r="X5" s="667" t="e">
        <f>($J5*0.055+U5*0.365*0.86*$F5-$K5*0.018/2)/M5*100</f>
        <v>#DIV/0!</v>
      </c>
      <c r="Y5" s="667" t="e">
        <f>($J5*0.055+V5*0.365*0.86*$F5)/N5*100</f>
        <v>#DIV/0!</v>
      </c>
      <c r="Z5" s="667" t="e">
        <f>IF($B12=$A$8,SUMPRODUCT($AS$4:$AS$146,Schweine_Werte!$EK$4:$EK$146,Schweine_Werte!$EL$4:$EL$146)/SUMPRODUCT($AS$4:$AS$146,Schweine_Werte!$EK$4:$EK$146),IF($B12=$A$7,SUMPRODUCT($AS$4:$AS$146,Schweine_Werte!$DE$4:$DE$146,Schweine_Werte!$DF$4:$DF$146)/SUMPRODUCT($AS$4:$AS$146,Schweine_Werte!$DE$4:$DE$146),IF($B12=$A$6,SUMPRODUCT($AS$4:$AS$146,Schweine_Werte!$BY$4:$BY$146,Schweine_Werte!$BZ$4:$BZ$146)/SUMPRODUCT($AS$4:$AS$146,Schweine_Werte!$BY$4:$BY$146),SUMPRODUCT($AS$4:$AS$146,Schweine_Werte!$AS$4:$AS$146,Schweine_Werte!$AT$4:$AT$146)/SUMPRODUCT($AS$4:$AS$146,Schweine_Werte!$AS$4:$AS$146))))</f>
        <v>#DIV/0!</v>
      </c>
      <c r="AA5" s="667"/>
      <c r="AB5" s="667">
        <f>IF($B12=$A$8,SUMIF(Schweine_Werte!$AO$4:$AO$146,$C12,Schweine_Werte!$EL$4:$EL$146),IF($B12=$A$7,SUMIF(Schweine_Werte!$AO$4:$AO$146,$C12,Schweine_Werte!$DF$4:$DF$146),IF($B12=$A$6,SUMIF(Schweine_Werte!$AO$4:$AO$146,$C12,Schweine_Werte!$BZ$4:$BZ$146),SUMIF(Schweine_Werte!$AO$4:$AO$146,$C12,Schweine_Werte!$AT$4:$AT$146))))</f>
        <v>0</v>
      </c>
      <c r="AC5" s="667"/>
      <c r="AD5" s="667">
        <f>IF($B12=$A$8,SUMIF(Schweine_Werte!$AO$4:$AO$146,$D12,Schweine_Werte!$EL$4:$EL$146),IF($B12=$A$7,SUMIF(Schweine_Werte!$AO$4:$AO$146,$D12,Schweine_Werte!$DF$4:$DF$146),IF($B12=$A$6,SUMIF(Schweine_Werte!$AO$4:$AO$146,$D12,Schweine_Werte!$BZ$4:$BZ$146),SUMIF(Schweine_Werte!$AO$4:$AO$146,$D12,Schweine_Werte!$AT$4:$AT$146))))</f>
        <v>0</v>
      </c>
      <c r="AE5" s="667"/>
      <c r="AF5" s="667"/>
      <c r="AG5" s="667" t="e">
        <f>IF($B12=$A$8,SUMPRODUCT($AS$4:$AS$146,Schweine_Werte!$EK$4:$EK$146)/SUM($AS$4:$AS$146),IF($B12=$A$7,SUMPRODUCT($AS$4:$AS$146,Schweine_Werte!$DE$4:$DE$146)/SUM($AS$4:$AS$146),IF($B12=$A$6,SUMPRODUCT($AS$4:$AS$146,Schweine_Werte!$BY$4:$BY$146)/SUM($AS$4:$AS$146),SUMPRODUCT($AS$4:$AS$146,Schweine_Werte!$AS$4:$AS$146)/SUM($AS$4:$AS$146))))</f>
        <v>#DIV/0!</v>
      </c>
      <c r="AH5" s="667"/>
      <c r="AI5" s="667"/>
      <c r="AJ5" s="667" t="e">
        <f>IF($B12=$A$8,SUMPRODUCT($AS$4:$AS$146,Schweine_Werte!$EK$4:$EK$146,Schweine_Werte!$EM$4:$EM$146)/SUMPRODUCT($AS$4:$AS$146,Schweine_Werte!$EK$4:$EK$146),IF($B12=$A$7,SUMPRODUCT($AS$4:$AS$146,Schweine_Werte!$DE$4:$DE$146,Schweine_Werte!$DG$4:$DG$146)/SUMPRODUCT($AS$4:$AS$146,Schweine_Werte!$DE$4:$DE$146),IF($B12=$A$6,SUMPRODUCT($AS$4:$AS$146,Schweine_Werte!$BY$4:$BY$146,Schweine_Werte!$CA$4:$CA$146)/SUMPRODUCT($AS$4:$AS$146,Schweine_Werte!$BY$4:$BY$146),SUMPRODUCT($AS$4:$AS$146,Schweine_Werte!$AS$4:$AS$146,Schweine_Werte!$AU$4:$AU$146)/SUMPRODUCT($AS$4:$AS$146,Schweine_Werte!$AS$4:$AS$146))))</f>
        <v>#DIV/0!</v>
      </c>
      <c r="AK5" s="667"/>
      <c r="AL5" s="667">
        <f>IF($B12=$A$8,SUMIF(Schweine_Werte!$AO$4:$AO$146,$C12,Schweine_Werte!$EM$4:$EM$146),IF($B12=$A$7,SUMIF(Schweine_Werte!$AO$4:$AO$146,$C12,Schweine_Werte!$DG$4:$DG$146),IF($B12=$A$6,SUMIF(Schweine_Werte!$AO$4:$AO$146,$C12,Schweine_Werte!$CA$4:$CA$146),SUMIF(Schweine_Werte!$AO$4:$AO$146,$C12,Schweine_Werte!$AU$4:$AU$146))))</f>
        <v>0</v>
      </c>
      <c r="AM5" s="667"/>
      <c r="AN5" s="667">
        <f>IF($B12=$A$8,SUMIF(Schweine_Werte!$AO$4:$AO$146,$D12,Schweine_Werte!$EM$4:$EM$146),IF($B12=$A$7,SUMIF(Schweine_Werte!$AO$4:$AO$146,$D12,Schweine_Werte!$DG$4:$DG$146),IF($B12=$A$6,SUMIF(Schweine_Werte!$AO$4:$AO$146,$D12,Schweine_Werte!$CA$4:$CA$146),SUMIF(Schweine_Werte!$AO$4:$AO$146,$D12,Schweine_Werte!$AU$4:$AU$146))))</f>
        <v>0</v>
      </c>
      <c r="AR5" s="675">
        <v>9</v>
      </c>
      <c r="AS5" s="676">
        <f>IF(OR($C$12=$AR5,$D$12=$AR5),Schweine_Werte!$C5*0.5,IF(OR($C$12&gt;$AR5,$D$12&lt;$AR5),0,Schweine_Werte!$C5))</f>
        <v>0</v>
      </c>
      <c r="AT5" s="676">
        <f>IF(OR($C$24=$AR5,$D$24=$AR5),Schweine_Werte!$C5*0.5,IF(OR($C$24&gt;$AR5,$D$24&lt;$AR5),0,Schweine_Werte!$C5))</f>
        <v>0</v>
      </c>
      <c r="AU5" s="676">
        <f>IF(OR($C$36=$AR5,$D$36=$AR5),Schweine_Werte!$C5*0.5,IF(OR($C$36&gt;$AR5,$D$36&lt;$AR5),0,Schweine_Werte!$C5))</f>
        <v>0</v>
      </c>
      <c r="AV5" s="676">
        <f>IF(OR($C$48=$AR5,$D$48=$AR5),Schweine_Werte!$C5*0.5,IF(OR($C$48&gt;$AR5,$D$48&lt;$AR5),0,Schweine_Werte!$C5))</f>
        <v>0</v>
      </c>
      <c r="AW5" s="676">
        <f>IF(OR($C$60=$AR5,$D$60=$AR5),Schweine_Werte!$C5*0.5,IF(OR($C$60&gt;$AR5,$D$60&lt;$AR5),0,Schweine_Werte!$C5))</f>
        <v>0</v>
      </c>
      <c r="AX5" s="676">
        <f>IF(OR($C$12=$AR5,$D$12=$AR5),Schweine_Werte!$E5*0.5,IF(OR($C$12&gt;$AR5,$D$12&lt;$AR5),0,Schweine_Werte!$E5))</f>
        <v>0</v>
      </c>
      <c r="AY5" s="676">
        <f>IF(OR($C$24=$AR5,$D$24=$AR5),Schweine_Werte!$E5*0.5,IF(OR($C$24&gt;$AR5,$D$24&lt;$AR5),0,Schweine_Werte!$E5))</f>
        <v>0</v>
      </c>
      <c r="AZ5" s="679">
        <f>IF(OR($C$36=$AR5,$D$36=$AR5),Schweine_Werte!$E5*0.5,IF(OR($C$36&gt;$AR5,$D$36&lt;$AR5),0,Schweine_Werte!$E5))</f>
        <v>0</v>
      </c>
      <c r="BA5" s="679">
        <f>IF(OR($C$48=$AR5,$D$48=$AR5),Schweine_Werte!$E5*0.5,IF(OR($C$48&gt;$AR5,$D$48&lt;$AR5),0,Schweine_Werte!$E5))</f>
        <v>0</v>
      </c>
      <c r="BB5" s="679">
        <f>IF(OR($C$60=$AR5,$D$60=$AR5),Schweine_Werte!$E5*0.5,IF(OR($C$60&gt;$AR5,$D$60&lt;$AR5),0,Schweine_Werte!$E5))</f>
        <v>0</v>
      </c>
      <c r="BC5" s="676">
        <f>IF(OR($C$12=$AR5,$D$12=$AR5),Schweine_Werte!$G5*0.5,IF(OR($C$12&gt;$AR5,$D$12&lt;$AR5),0,Schweine_Werte!$G5))</f>
        <v>0</v>
      </c>
      <c r="BD5" s="676">
        <f>IF(OR($C$24=$AR5,$D$24=$AR5),Schweine_Werte!$G5*0.5,IF(OR($C$24&gt;$AR5,$D$24&lt;$AR5),0,Schweine_Werte!$G5))</f>
        <v>0</v>
      </c>
      <c r="BE5" s="679">
        <f>IF(OR($C$36=$AR5,$D$36=$AR5),Schweine_Werte!$G5*0.5,IF(OR($C$36&gt;$AR5,$D$36&lt;$AR5),0,Schweine_Werte!$G5))</f>
        <v>0</v>
      </c>
      <c r="BF5" s="679">
        <f>IF(OR($C$48=$AR5,$D$48=$AR5),Schweine_Werte!$G5*0.5,IF(OR($C$48&gt;$AR5,$D$48&lt;$AR5),0,Schweine_Werte!$G5))</f>
        <v>0</v>
      </c>
      <c r="BG5" s="679">
        <f>IF(OR($C$60=$AR5,$D$60=$AR5),Schweine_Werte!$G5*0.5,IF(OR($C$60&gt;$AR5,$D$60&lt;$AR5),0,Schweine_Werte!$G5))</f>
        <v>0</v>
      </c>
      <c r="BH5" s="676">
        <f>IF(OR($C$12=$AR5,$D$12=$AR5),Schweine_Werte!$I5*0.5,IF(OR($C$12&gt;$AR5,$D$12&lt;$AR5),0,Schweine_Werte!$I5))</f>
        <v>0</v>
      </c>
      <c r="BI5" s="676">
        <f>IF(OR($C$24=$AR5,$D$24=$AR5),Schweine_Werte!$I5*0.5,IF(OR($C$24&gt;$AR5,$D$24&lt;$AR5),0,Schweine_Werte!$I5))</f>
        <v>0</v>
      </c>
      <c r="BJ5" s="679">
        <f>IF(OR($C$36=$AR5,$D$36=$AR5),Schweine_Werte!$I5*0.5,IF(OR($C$36&gt;$AR5,$D$36&lt;$AR5),0,Schweine_Werte!$I5))</f>
        <v>0</v>
      </c>
      <c r="BK5" s="679">
        <f>IF(OR($C$48=$AR5,$D$48=$AR5),Schweine_Werte!$I5*0.5,IF(OR($C$48&gt;$AR5,$D$48&lt;$AR5),0,Schweine_Werte!$I5))</f>
        <v>0</v>
      </c>
      <c r="BL5" s="679">
        <f>IF(OR($C$60=$AR5,$D$60=$AR5),Schweine_Werte!$I5*0.5,IF(OR($C$60&gt;$AR5,$D$60&lt;$AR5),0,Schweine_Werte!$I5))</f>
        <v>0</v>
      </c>
      <c r="BM5" s="676"/>
      <c r="BN5" s="676"/>
      <c r="BO5" s="679"/>
      <c r="BP5" s="679"/>
      <c r="BQ5" s="679"/>
      <c r="BR5" s="677">
        <f>IF(OR($C$74=$AR5,$D$74=$AR5),Schweine_Werte!$M5*0.5,IF(OR($C$74&gt;$AR5,$D$74&lt;$AR5),0,Schweine_Werte!$M5))</f>
        <v>0</v>
      </c>
      <c r="BS5" s="677">
        <f>IF(OR($C$83=$AR5,$D$83=$AR5),Schweine_Werte!$M5*0.5,IF(OR($C$83&gt;$AR5,$D$83&lt;$AR5),0,Schweine_Werte!$M5))</f>
        <v>0</v>
      </c>
      <c r="BT5" s="667">
        <f>IF(OR($C$92=$AR5,$D$92=$AR5),Schweine_Werte!$M5*0.5,IF(OR($C$92&gt;$AR5,$D$92&lt;$AR5),0,Schweine_Werte!$M5))</f>
        <v>0</v>
      </c>
      <c r="BU5" s="667">
        <f>IF(OR($C$101=$AR5,$D$101=$AR5),Schweine_Werte!$M5*0.5,IF(OR($C$101&gt;$AR5,$D$101&lt;$AR5),0,Schweine_Werte!$M5))</f>
        <v>0</v>
      </c>
      <c r="BV5" s="667">
        <f>IF(OR($C$110=$AR5,$D$110=$AR5),Schweine_Werte!$M5*0.5,IF(OR($C$110&gt;$AR5,$D$110&lt;$AR5),0,Schweine_Werte!$M5))</f>
        <v>0</v>
      </c>
      <c r="BW5" s="667">
        <f>IF(OR(8=$AR5,$E$127=$AR5),Schweine_Werte!$M5*0.5,IF(OR(8&gt;$AR5,$E$127&lt;$AR5),0,Schweine_Werte!$M5))</f>
        <v>3.141935976776089</v>
      </c>
      <c r="BX5" s="667">
        <f>IF(OR(8=$AR5,$E$145=$AR5),Schweine_Werte!$M5*0.5,IF(OR(8&gt;$AR5,$E$145&lt;$AR5),0,Schweine_Werte!$M5))</f>
        <v>3.141935976776089</v>
      </c>
      <c r="BY5" s="677">
        <f>IF(OR($C$74=$AR5,$D$74=$AR5),Schweine_Werte!$O5*0.5,IF(OR($C$74&gt;$AR5,$D$74&lt;$AR5),0,Schweine_Werte!$O5))</f>
        <v>0</v>
      </c>
      <c r="BZ5" s="677">
        <f>IF(OR($C$83=$AR5,$D$83=$AR5),Schweine_Werte!$O5*0.5,IF(OR($C$83&gt;$AR5,$D$83&lt;$AR5),0,Schweine_Werte!$O5))</f>
        <v>0</v>
      </c>
      <c r="CA5" s="667">
        <f>IF(OR($C$92=$AR5,$D$92=$AR5),Schweine_Werte!$O5*0.5,IF(OR($C$92&gt;$AR5,$D$92&lt;$AR5),0,Schweine_Werte!$O5))</f>
        <v>0</v>
      </c>
      <c r="CB5" s="667">
        <f>IF(OR($C$101=$AR5,$D$101=$AR5),Schweine_Werte!$O5*0.5,IF(OR($C$101&gt;$AR5,$D$101&lt;$AR5),0,Schweine_Werte!$O5))</f>
        <v>0</v>
      </c>
      <c r="CC5" s="667">
        <f>IF(OR($C$110=$AR5,$D$110=$AR5),Schweine_Werte!$O5*0.5,IF(OR($C$110&gt;$AR5,$D$110&lt;$AR5),0,Schweine_Werte!$O5))</f>
        <v>0</v>
      </c>
    </row>
    <row r="6" spans="1:303" ht="15" x14ac:dyDescent="0.25">
      <c r="A6" s="503" t="s">
        <v>483</v>
      </c>
      <c r="B6" s="504">
        <v>750</v>
      </c>
      <c r="D6" s="680"/>
      <c r="E6" s="667" t="e">
        <f>($D12-$C12)*1000/SUM($AX$4:$AX$146)</f>
        <v>#VALUE!</v>
      </c>
      <c r="F6" s="667" t="e">
        <f>SUMPRODUCT($AX$4:$AX$146,Schweine_Werte!$R$4:$R$146)/SUM($AX$4:$AX$146)</f>
        <v>#DIV/0!</v>
      </c>
      <c r="G6" s="667" t="e">
        <f>IF($B12=$A$8,SUMPRODUCT($AX$4:$AX$146,Schweine_Werte!EN$4:EN$146)/SUM($AX$4:$AX$146),IF($B12=$A$7,SUMPRODUCT($AX$4:$AX$146,Schweine_Werte!DH$4:DH$146)/SUM($AX$4:$AX$146),IF($B12=$A$6,SUMPRODUCT($AX$4:$AX$146,Schweine_Werte!CB$4:CB$146)/SUM($AX$4:$AX$146),SUMPRODUCT($AX$4:$AX$146,Schweine_Werte!AV$4:AV$146)/SUM($AX$4:$AX$146))))</f>
        <v>#DIV/0!</v>
      </c>
      <c r="H6" s="667" t="e">
        <f>IF($B12=$A$8,SUMPRODUCT($AX$4:$AX$146,Schweine_Werte!EO$4:EO$146)/SUM($AX$4:$AX$146),IF($B12=$A$7,SUMPRODUCT($AX$4:$AX$146,Schweine_Werte!DI$4:DI$146)/SUM($AX$4:$AX$146),IF($B12=$A$6,SUMPRODUCT($AX$4:$AX$146,Schweine_Werte!CC$4:CC$146)/SUM($AX$4:$AX$146),SUMPRODUCT($AX$4:$AX$146,Schweine_Werte!AW$4:AW$146)/SUM($AX$4:$AX$146))))</f>
        <v>#DIV/0!</v>
      </c>
      <c r="I6" s="667" t="e">
        <f>IF($B12=$A$8,SUMPRODUCT($AX$4:$AX$146,Schweine_Werte!EP$4:EP$146)/SUM($AX$4:$AX$146),IF($B12=$A$7,SUMPRODUCT($AX$4:$AX$146,Schweine_Werte!DJ$4:DJ$146)/SUM($AX$4:$AX$146),IF($B12=$A$6,SUMPRODUCT($AX$4:$AX$146,Schweine_Werte!CD$4:CD$146)/SUM($AX$4:$AX$146),SUMPRODUCT($AX$4:$AX$146,Schweine_Werte!AX$4:AX$146)/SUM($AX$4:$AX$146))))</f>
        <v>#DIV/0!</v>
      </c>
      <c r="J6" s="667" t="e">
        <f>SUMPRODUCT($AX$4:$AX$146,Schweine_Werte!$Z$4:$Z$146)/SUM($AX$4:$AX$146)</f>
        <v>#DIV/0!</v>
      </c>
      <c r="K6" s="667" t="e">
        <f>SUMPRODUCT($AX$4:$AX$146,Schweine_Werte!$AH$4:$AH$146)/SUM($AX$4:$AX$146)</f>
        <v>#DIV/0!</v>
      </c>
      <c r="L6" s="667" t="e">
        <f>T6*$F6*365/1000+$J6-$K6</f>
        <v>#DIV/0!</v>
      </c>
      <c r="M6" s="667" t="e">
        <f>U6*$F6*365/1000+$J6-$K6/2</f>
        <v>#DIV/0!</v>
      </c>
      <c r="N6" s="667" t="e">
        <f>V6*$F6*365/1000+$J6</f>
        <v>#DIV/0!</v>
      </c>
      <c r="O6" s="667">
        <f>IF($C12&lt;28,SUM($AX$4:$AX$23)+IF($D12&gt;28,$AX$24*0.5,$AX$24),0)</f>
        <v>0</v>
      </c>
      <c r="P6" s="667">
        <f>IF($D12&gt;28,SUM($AX$25:$AX$146)+IF($C12&lt;28,$AX$24*0.5,$AX$24),0)</f>
        <v>0</v>
      </c>
      <c r="Q6" s="667" t="e">
        <f t="shared" si="0"/>
        <v>#DIV/0!</v>
      </c>
      <c r="R6" s="667" t="e">
        <f t="shared" si="0"/>
        <v>#DIV/0!</v>
      </c>
      <c r="S6" s="667" t="e">
        <f t="shared" si="0"/>
        <v>#DIV/0!</v>
      </c>
      <c r="T6" s="667" t="e">
        <f>+($O6*Schweine_Werte!$HT$6+$P6*Schweine_Werte!$HU$6)/SUM($O6:$P6)</f>
        <v>#DIV/0!</v>
      </c>
      <c r="U6" s="667" t="e">
        <f>+($O6*Schweine_Werte!$HV$6+$P6*Schweine_Werte!$HW$6)/SUM($O6:$P6)</f>
        <v>#DIV/0!</v>
      </c>
      <c r="V6" s="667" t="e">
        <f>+($O6*Schweine_Werte!$HX$6+$P6*Schweine_Werte!$HY$6)/SUM($O6:$P6)</f>
        <v>#DIV/0!</v>
      </c>
      <c r="W6" s="678" t="e">
        <f>($J6*0.055+T6*0.365*0.86*$F6-$K6*0.018)/L6*100</f>
        <v>#DIV/0!</v>
      </c>
      <c r="X6" s="667" t="e">
        <f>($J6*0.055+U6*0.365*0.86*$F6-$K6*0.018/2)/M6*100</f>
        <v>#DIV/0!</v>
      </c>
      <c r="Y6" s="667" t="e">
        <f>($J6*0.055+V6*0.365*0.86*$F6)/N6*100</f>
        <v>#DIV/0!</v>
      </c>
      <c r="Z6" s="667" t="e">
        <f>IF($B12=$A$8,SUMPRODUCT($AX$4:$AX$146,Schweine_Werte!$EQ$4:$EQ$146,Schweine_Werte!$ER$4:$ER$146)/SUMPRODUCT($AX$4:$AX$146,Schweine_Werte!$EQ$4:$EQ$146),IF($B12=$A$7,SUMPRODUCT($AX$4:$AX$146,Schweine_Werte!$DK$4:$DK$146,Schweine_Werte!$DL$4:$DL$146)/SUMPRODUCT($AX$4:$AX$146,Schweine_Werte!$DK$4:$DK$146),IF($B12=$A$6,SUMPRODUCT($AX$4:$AX$146,Schweine_Werte!$CE$4:$CE$146,Schweine_Werte!$CF$4:$CF$146)/SUMPRODUCT($AX$4:$AX$146,Schweine_Werte!$CE$4:$CE$146),SUMPRODUCT($AX$4:$AX$146,Schweine_Werte!$AY$4:$AY$146,Schweine_Werte!$AZ$4:$AZ$146)/SUMPRODUCT($AX$4:$AX$146,Schweine_Werte!$AY$4:$AY$146))))</f>
        <v>#DIV/0!</v>
      </c>
      <c r="AA6" s="667"/>
      <c r="AB6" s="667">
        <f>IF($B12=$A$8,SUMIF(Schweine_Werte!$AO$4:$AO$146,$C12,Schweine_Werte!$ER$4:$ER$146),IF($B12=$A$7,SUMIF(Schweine_Werte!$AO$4:$AO$146,$C12,Schweine_Werte!$DL$4:$DL$146),IF($B12=$A$6,SUMIF(Schweine_Werte!$AO$4:$AO$146,$C12,Schweine_Werte!$CF$4:$CF$146),SUMIF(Schweine_Werte!$AO$4:$AO$146,$C12,Schweine_Werte!$AZ$4:$AZ$146))))</f>
        <v>0</v>
      </c>
      <c r="AC6" s="667"/>
      <c r="AD6" s="667">
        <f>IF($B12=$A$8,SUMIF(Schweine_Werte!$AO$4:$AO$146,$D12,Schweine_Werte!$ER$4:$ER$146),IF($B12=$A$7,SUMIF(Schweine_Werte!$AO$4:$AO$146,$D12,Schweine_Werte!$DL$4:$DL$146),IF($B12=$A$6,SUMIF(Schweine_Werte!$AO$4:$AO$146,$D12,Schweine_Werte!$CF$4:$CF$146),SUMIF(Schweine_Werte!$AO$4:$AO$146,$D12,Schweine_Werte!$AZ$4:$AZ$146))))</f>
        <v>0</v>
      </c>
      <c r="AE6" s="667"/>
      <c r="AF6" s="667"/>
      <c r="AG6" s="667" t="e">
        <f>IF($B12=$A$8,SUMPRODUCT($AX$4:$AX$146,Schweine_Werte!$EQ$4:$EQ$146)/SUM($AX$4:$AX$146),IF($B12=$A$7,SUMPRODUCT($AX$4:$AX$146,Schweine_Werte!$DK$4:$DK$146)/SUM($AX$4:$AX$146),IF($B12=$A$6,SUMPRODUCT($AX$4:$AX$146,Schweine_Werte!$CE$4:$CE$146)/SUM($AX$4:$AX$146),SUMPRODUCT($AX$4:$AX$146,Schweine_Werte!$AY$4:$AY$146)/SUM($AX$4:$AX$146))))</f>
        <v>#DIV/0!</v>
      </c>
      <c r="AH6" s="667"/>
      <c r="AI6" s="667"/>
      <c r="AJ6" s="667" t="e">
        <f>IF($B12=$A$8,SUMPRODUCT($AX$4:$AX$146,Schweine_Werte!$EQ$4:$EQ$146,Schweine_Werte!$ES$4:$ES$146)/SUMPRODUCT($AX$4:$AX$146,Schweine_Werte!$EQ$4:$EQ$146),IF($B12=$A$7,SUMPRODUCT($AX$4:$AX$146,Schweine_Werte!$DK$4:$DK$146,Schweine_Werte!$DM$4:$DM$146)/SUMPRODUCT($AX$4:$AX$146,Schweine_Werte!$DK$4:$DK$146),IF($B12=$A$6,SUMPRODUCT($AX$4:$AX$146,Schweine_Werte!$CE$4:$CE$146,Schweine_Werte!$CG$4:$CG$146)/SUMPRODUCT($AX$4:$AX$146,Schweine_Werte!$CE$4:$CE$146),SUMPRODUCT($AX$4:$AX$146,Schweine_Werte!$AY$4:$AY$146,Schweine_Werte!$BA$4:$BA$146)/SUMPRODUCT($AX$4:$AX$146,Schweine_Werte!$AY$4:$AY$146))))</f>
        <v>#DIV/0!</v>
      </c>
      <c r="AK6" s="667"/>
      <c r="AL6" s="667">
        <f>IF($B12=$A$8,SUMIF(Schweine_Werte!$AO$4:$AO$146,$C12,Schweine_Werte!$ES$4:$ES$146),IF($B12=$A$7,SUMIF(Schweine_Werte!$AO$4:$AO$146,$C12,Schweine_Werte!$DM$4:$DM$146),IF($B12=$A$6,SUMIF(Schweine_Werte!$AO$4:$AO$146,$C12,Schweine_Werte!$CG$4:$CG$146),SUMIF(Schweine_Werte!$AO$4:$AO$146,$C12,Schweine_Werte!$BA$4:$BA$146))))</f>
        <v>0</v>
      </c>
      <c r="AM6" s="667"/>
      <c r="AN6" s="667">
        <f>IF($B12=$A$8,SUMIF(Schweine_Werte!$AO$4:$AO$146,$D12,Schweine_Werte!$ES$4:$ES$146),IF($B12=$A$7,SUMIF(Schweine_Werte!$AO$4:$AO$146,$D12,Schweine_Werte!$DM$4:$DM$146),IF($B12=$A$6,SUMIF(Schweine_Werte!$AO$4:$AO$146,$D12,Schweine_Werte!$CG$4:$CG$146),SUMIF(Schweine_Werte!$AO$4:$AO$146,$D12,Schweine_Werte!$BA$4:$BA$146))))</f>
        <v>0</v>
      </c>
      <c r="AR6" s="675">
        <v>10</v>
      </c>
      <c r="AS6" s="676">
        <f>IF(OR($C$12=$AR6,$D$12=$AR6),Schweine_Werte!$C6*0.5,IF(OR($C$12&gt;$AR6,$D$12&lt;$AR6),0,Schweine_Werte!$C6))</f>
        <v>0</v>
      </c>
      <c r="AT6" s="676">
        <f>IF(OR($C$24=$AR6,$D$24=$AR6),Schweine_Werte!$C6*0.5,IF(OR($C$24&gt;$AR6,$D$24&lt;$AR6),0,Schweine_Werte!$C6))</f>
        <v>0</v>
      </c>
      <c r="AU6" s="676">
        <f>IF(OR($C$36=$AR6,$D$36=$AR6),Schweine_Werte!$C6*0.5,IF(OR($C$36&gt;$AR6,$D$36&lt;$AR6),0,Schweine_Werte!$C6))</f>
        <v>0</v>
      </c>
      <c r="AV6" s="676">
        <f>IF(OR($C$48=$AR6,$D$48=$AR6),Schweine_Werte!$C6*0.5,IF(OR($C$48&gt;$AR6,$D$48&lt;$AR6),0,Schweine_Werte!$C6))</f>
        <v>0</v>
      </c>
      <c r="AW6" s="676">
        <f>IF(OR($C$60=$AR6,$D$60=$AR6),Schweine_Werte!$C6*0.5,IF(OR($C$60&gt;$AR6,$D$60&lt;$AR6),0,Schweine_Werte!$C6))</f>
        <v>0</v>
      </c>
      <c r="AX6" s="676">
        <f>IF(OR($C$12=$AR6,$D$12=$AR6),Schweine_Werte!$E6*0.5,IF(OR($C$12&gt;$AR6,$D$12&lt;$AR6),0,Schweine_Werte!$E6))</f>
        <v>0</v>
      </c>
      <c r="AY6" s="676">
        <f>IF(OR($C$24=$AR6,$D$24=$AR6),Schweine_Werte!$E6*0.5,IF(OR($C$24&gt;$AR6,$D$24&lt;$AR6),0,Schweine_Werte!$E6))</f>
        <v>0</v>
      </c>
      <c r="AZ6" s="679">
        <f>IF(OR($C$36=$AR6,$D$36=$AR6),Schweine_Werte!$E6*0.5,IF(OR($C$36&gt;$AR6,$D$36&lt;$AR6),0,Schweine_Werte!$E6))</f>
        <v>0</v>
      </c>
      <c r="BA6" s="679">
        <f>IF(OR($C$48=$AR6,$D$48=$AR6),Schweine_Werte!$E6*0.5,IF(OR($C$48&gt;$AR6,$D$48&lt;$AR6),0,Schweine_Werte!$E6))</f>
        <v>0</v>
      </c>
      <c r="BB6" s="679">
        <f>IF(OR($C$60=$AR6,$D$60=$AR6),Schweine_Werte!$E6*0.5,IF(OR($C$60&gt;$AR6,$D$60&lt;$AR6),0,Schweine_Werte!$E6))</f>
        <v>0</v>
      </c>
      <c r="BC6" s="676">
        <f>IF(OR($C$12=$AR6,$D$12=$AR6),Schweine_Werte!$G6*0.5,IF(OR($C$12&gt;$AR6,$D$12&lt;$AR6),0,Schweine_Werte!$G6))</f>
        <v>0</v>
      </c>
      <c r="BD6" s="676">
        <f>IF(OR($C$24=$AR6,$D$24=$AR6),Schweine_Werte!$G6*0.5,IF(OR($C$24&gt;$AR6,$D$24&lt;$AR6),0,Schweine_Werte!$G6))</f>
        <v>0</v>
      </c>
      <c r="BE6" s="679">
        <f>IF(OR($C$36=$AR6,$D$36=$AR6),Schweine_Werte!$G6*0.5,IF(OR($C$36&gt;$AR6,$D$36&lt;$AR6),0,Schweine_Werte!$G6))</f>
        <v>0</v>
      </c>
      <c r="BF6" s="679">
        <f>IF(OR($C$48=$AR6,$D$48=$AR6),Schweine_Werte!$G6*0.5,IF(OR($C$48&gt;$AR6,$D$48&lt;$AR6),0,Schweine_Werte!$G6))</f>
        <v>0</v>
      </c>
      <c r="BG6" s="679">
        <f>IF(OR($C$60=$AR6,$D$60=$AR6),Schweine_Werte!$G6*0.5,IF(OR($C$60&gt;$AR6,$D$60&lt;$AR6),0,Schweine_Werte!$G6))</f>
        <v>0</v>
      </c>
      <c r="BH6" s="676">
        <f>IF(OR($C$12=$AR6,$D$12=$AR6),Schweine_Werte!$I6*0.5,IF(OR($C$12&gt;$AR6,$D$12&lt;$AR6),0,Schweine_Werte!$I6))</f>
        <v>0</v>
      </c>
      <c r="BI6" s="676">
        <f>IF(OR($C$24=$AR6,$D$24=$AR6),Schweine_Werte!$I6*0.5,IF(OR($C$24&gt;$AR6,$D$24&lt;$AR6),0,Schweine_Werte!$I6))</f>
        <v>0</v>
      </c>
      <c r="BJ6" s="679">
        <f>IF(OR($C$36=$AR6,$D$36=$AR6),Schweine_Werte!$I6*0.5,IF(OR($C$36&gt;$AR6,$D$36&lt;$AR6),0,Schweine_Werte!$I6))</f>
        <v>0</v>
      </c>
      <c r="BK6" s="679">
        <f>IF(OR($C$48=$AR6,$D$48=$AR6),Schweine_Werte!$I6*0.5,IF(OR($C$48&gt;$AR6,$D$48&lt;$AR6),0,Schweine_Werte!$I6))</f>
        <v>0</v>
      </c>
      <c r="BL6" s="679">
        <f>IF(OR($C$60=$AR6,$D$60=$AR6),Schweine_Werte!$I6*0.5,IF(OR($C$60&gt;$AR6,$D$60&lt;$AR6),0,Schweine_Werte!$I6))</f>
        <v>0</v>
      </c>
      <c r="BM6" s="676"/>
      <c r="BN6" s="676"/>
      <c r="BO6" s="679"/>
      <c r="BP6" s="679"/>
      <c r="BQ6" s="679"/>
      <c r="BR6" s="677">
        <f>IF(OR($C$74=$AR6,$D$74=$AR6),Schweine_Werte!$M6*0.5,IF(OR($C$74&gt;$AR6,$D$74&lt;$AR6),0,Schweine_Werte!$M6))</f>
        <v>0</v>
      </c>
      <c r="BS6" s="677">
        <f>IF(OR($C$83=$AR6,$D$83=$AR6),Schweine_Werte!$M6*0.5,IF(OR($C$83&gt;$AR6,$D$83&lt;$AR6),0,Schweine_Werte!$M6))</f>
        <v>0</v>
      </c>
      <c r="BT6" s="667">
        <f>IF(OR($C$92=$AR6,$D$92=$AR6),Schweine_Werte!$M6*0.5,IF(OR($C$92&gt;$AR6,$D$92&lt;$AR6),0,Schweine_Werte!$M6))</f>
        <v>0</v>
      </c>
      <c r="BU6" s="667">
        <f>IF(OR($C$101=$AR6,$D$101=$AR6),Schweine_Werte!$M6*0.5,IF(OR($C$101&gt;$AR6,$D$101&lt;$AR6),0,Schweine_Werte!$M6))</f>
        <v>0</v>
      </c>
      <c r="BV6" s="667">
        <f>IF(OR($C$110=$AR6,$D$110=$AR6),Schweine_Werte!$M6*0.5,IF(OR($C$110&gt;$AR6,$D$110&lt;$AR6),0,Schweine_Werte!$M6))</f>
        <v>0</v>
      </c>
      <c r="BW6" s="667">
        <f>IF(OR(8=$AR6,$E$127=$AR6),Schweine_Werte!$M6*0.5,IF(OR(8&gt;$AR6,$E$127&lt;$AR6),0,Schweine_Werte!$M6))</f>
        <v>2.9682487532941839</v>
      </c>
      <c r="BX6" s="667">
        <f>IF(OR(8=$AR6,$E$145=$AR6),Schweine_Werte!$M6*0.5,IF(OR(8&gt;$AR6,$E$145&lt;$AR6),0,Schweine_Werte!$M6))</f>
        <v>2.9682487532941839</v>
      </c>
      <c r="BY6" s="677">
        <f>IF(OR($C$74=$AR6,$D$74=$AR6),Schweine_Werte!$O6*0.5,IF(OR($C$74&gt;$AR6,$D$74&lt;$AR6),0,Schweine_Werte!$O6))</f>
        <v>0</v>
      </c>
      <c r="BZ6" s="677">
        <f>IF(OR($C$83=$AR6,$D$83=$AR6),Schweine_Werte!$O6*0.5,IF(OR($C$83&gt;$AR6,$D$83&lt;$AR6),0,Schweine_Werte!$O6))</f>
        <v>0</v>
      </c>
      <c r="CA6" s="667">
        <f>IF(OR($C$92=$AR6,$D$92=$AR6),Schweine_Werte!$O6*0.5,IF(OR($C$92&gt;$AR6,$D$92&lt;$AR6),0,Schweine_Werte!$O6))</f>
        <v>0</v>
      </c>
      <c r="CB6" s="667">
        <f>IF(OR($C$101=$AR6,$D$101=$AR6),Schweine_Werte!$O6*0.5,IF(OR($C$101&gt;$AR6,$D$101&lt;$AR6),0,Schweine_Werte!$O6))</f>
        <v>0</v>
      </c>
      <c r="CC6" s="667">
        <f>IF(OR($C$110=$AR6,$D$110=$AR6),Schweine_Werte!$O6*0.5,IF(OR($C$110&gt;$AR6,$D$110&lt;$AR6),0,Schweine_Werte!$O6))</f>
        <v>0</v>
      </c>
    </row>
    <row r="7" spans="1:303" ht="15" x14ac:dyDescent="0.25">
      <c r="A7" s="503" t="s">
        <v>484</v>
      </c>
      <c r="B7" s="504">
        <v>850</v>
      </c>
      <c r="D7" s="667"/>
      <c r="E7" s="667" t="e">
        <f>($D12-$C12)*1000/SUM($BC$4:$BC$146)</f>
        <v>#VALUE!</v>
      </c>
      <c r="F7" s="667" t="e">
        <f>SUMPRODUCT($BC$4:$BC$146,Schweine_Werte!$S$4:$S$146)/SUM($BC$4:$BC$146)</f>
        <v>#DIV/0!</v>
      </c>
      <c r="G7" s="667" t="e">
        <f>IF($B12=$A$8,SUMPRODUCT($BC$4:$BC$146,Schweine_Werte!ET$4:ET$146)/SUM($BC$4:$BC$146),IF($B12=$A$7,SUMPRODUCT($BC$4:$BC$146,Schweine_Werte!DN$4:DN$146)/SUM($BC$4:$BC$146),IF($B12=$A$6,SUMPRODUCT($BC$4:$BC$146,Schweine_Werte!CH$4:CH$146)/SUM($BC$4:$BC$146),SUMPRODUCT($BC$4:$BC$146,Schweine_Werte!BB$4:BB$146)/SUM($BC$4:$BC$146))))</f>
        <v>#DIV/0!</v>
      </c>
      <c r="H7" s="667" t="e">
        <f>IF($B12=$A$8,SUMPRODUCT($BC$4:$BC$146,Schweine_Werte!EU$4:EU$146)/SUM($BC$4:$BC$146),IF($B12=$A$7,SUMPRODUCT($BC$4:$BC$146,Schweine_Werte!DO$4:DO$146)/SUM($BC$4:$BC$146),IF($B12=$A$6,SUMPRODUCT($BC$4:$BC$146,Schweine_Werte!CI$4:CI$146)/SUM($BC$4:$BC$146),SUMPRODUCT($BC$4:$BC$146,Schweine_Werte!BC$4:BC$146)/SUM($BC$4:$BC$146))))</f>
        <v>#DIV/0!</v>
      </c>
      <c r="I7" s="667" t="e">
        <f>IF($B12=$A$8,SUMPRODUCT($BC$4:$BC$146,Schweine_Werte!EV$4:EV$146)/SUM($BC$4:$BC$146),IF($B12=$A$7,SUMPRODUCT($BC$4:$BC$146,Schweine_Werte!DP$4:DP$146)/SUM($BC$4:$BC$146),IF($B12=$A$6,SUMPRODUCT($BC$4:$BC$146,Schweine_Werte!CJ$4:CJ$146)/SUM($BC$4:$BC$146),SUMPRODUCT($BC$4:$BC$146,Schweine_Werte!BD$4:BD$146)/SUM($BC$4:$BC$146))))</f>
        <v>#DIV/0!</v>
      </c>
      <c r="J7" s="667" t="e">
        <f>SUMPRODUCT($BC$4:$BC$146,Schweine_Werte!$AA$4:$AA$146)/SUM($BC$4:$BC$146)</f>
        <v>#DIV/0!</v>
      </c>
      <c r="K7" s="667" t="e">
        <f>SUMPRODUCT($BC$4:$BC$146,Schweine_Werte!$AI$4:$AI$146)/SUM($BC$4:$BC$146)</f>
        <v>#DIV/0!</v>
      </c>
      <c r="L7" s="667" t="e">
        <f>T7*$F7*365/1000+$J7-$K7</f>
        <v>#DIV/0!</v>
      </c>
      <c r="M7" s="667" t="e">
        <f>U7*$F7*365/1000+$J7-$K7/2</f>
        <v>#DIV/0!</v>
      </c>
      <c r="N7" s="667" t="e">
        <f>V7*$F7*365/1000+$J7</f>
        <v>#DIV/0!</v>
      </c>
      <c r="O7" s="667">
        <f>IF($C12&lt;28,SUM($BC$4:$BC$23)+IF($D12&gt;28,$BC$24*0.5,$BC$24),0)</f>
        <v>0</v>
      </c>
      <c r="P7" s="667">
        <f>IF($D12&gt;28,SUM($BC$25:$BC$146)+IF($C12&lt;28,$BC$24*0.5,$BC$24),0)</f>
        <v>0</v>
      </c>
      <c r="Q7" s="667" t="e">
        <f t="shared" si="0"/>
        <v>#DIV/0!</v>
      </c>
      <c r="R7" s="667" t="e">
        <f t="shared" si="0"/>
        <v>#DIV/0!</v>
      </c>
      <c r="S7" s="667" t="e">
        <f t="shared" si="0"/>
        <v>#DIV/0!</v>
      </c>
      <c r="T7" s="667" t="e">
        <f>+($O7*Schweine_Werte!$HT$7+$P7*Schweine_Werte!$HU$7)/SUM($O7:$P7)</f>
        <v>#DIV/0!</v>
      </c>
      <c r="U7" s="667" t="e">
        <f>+($O7*Schweine_Werte!$HV$7+$P7*Schweine_Werte!$HW$7)/SUM($O7:$P7)</f>
        <v>#DIV/0!</v>
      </c>
      <c r="V7" s="667" t="e">
        <f>+($O7*Schweine_Werte!$HX$7+$P7*Schweine_Werte!$HY$7)/SUM($O7:$P7)</f>
        <v>#DIV/0!</v>
      </c>
      <c r="W7" s="667" t="e">
        <f>($J7*0.055+T7*0.365*0.86*$F7-$K7*0.018)/L7*100</f>
        <v>#DIV/0!</v>
      </c>
      <c r="X7" s="667" t="e">
        <f>($J7*0.055+U7*0.365*0.86*$F7-$K7*0.018/2)/M7*100</f>
        <v>#DIV/0!</v>
      </c>
      <c r="Y7" s="667" t="e">
        <f>($J7*0.055+V7*0.365*0.86*$F7)/N7*100</f>
        <v>#DIV/0!</v>
      </c>
      <c r="Z7" s="667" t="e">
        <f>IF($B12=$A$8,SUMPRODUCT($BC$4:$BC$146,Schweine_Werte!$EW$4:$EW$146,Schweine_Werte!$EX$4:$EX$146)/SUMPRODUCT($BC$4:$BC$146,Schweine_Werte!$EW$4:$EW$146),IF($B12=$A$7,SUMPRODUCT($BC$4:$BC$146,Schweine_Werte!$DQ$4:$DQ$146,Schweine_Werte!$DR$4:$DR$146)/SUMPRODUCT($BC$4:$BC$146,Schweine_Werte!$DQ$4:$DQ$146),IF($B12=$A$6,SUMPRODUCT($BC$4:$BC$146,Schweine_Werte!$CK$4:$CK$146,Schweine_Werte!$CL$4:$CL$146)/SUMPRODUCT($BC$4:$BC$146,Schweine_Werte!$CK$4:$CK$146),SUMPRODUCT($BC$4:$BC$146,Schweine_Werte!$BE$4:$BE$146,Schweine_Werte!$BF$4:$BF$146)/SUMPRODUCT($BC$4:$BC$146,Schweine_Werte!$BE$4:$BE$146))))</f>
        <v>#DIV/0!</v>
      </c>
      <c r="AA7" s="667"/>
      <c r="AB7" s="667">
        <f>IF($B12=$A$8,SUMIF(Schweine_Werte!$AO$4:$AO$146,$C12,Schweine_Werte!$EX$4:$EX$146),IF($B12=$A$7,SUMIF(Schweine_Werte!$AO$4:$AO$146,$C12,Schweine_Werte!$DR$4:$DR$146),IF($B12=$A$6,SUMIF(Schweine_Werte!$AO$4:$AO$146,$C12,Schweine_Werte!$CL$4:$CL$146),SUMIF(Schweine_Werte!$AO$4:$AO$146,$C12,Schweine_Werte!$BF$4:$BF$146))))</f>
        <v>0</v>
      </c>
      <c r="AC7" s="667"/>
      <c r="AD7" s="667">
        <f>IF($B12=$A$8,SUMIF(Schweine_Werte!$AO$4:$AO$146,$D12,Schweine_Werte!$EX$4:$EX$146),IF($B12=$A$7,SUMIF(Schweine_Werte!$AO$4:$AO$146,$D12,Schweine_Werte!$DR$4:$DR$146),IF($B12=$A$6,SUMIF(Schweine_Werte!$AO$4:$AO$146,$D12,Schweine_Werte!$CL$4:$CL$146),SUMIF(Schweine_Werte!$AO$4:$AO$146,$D12,Schweine_Werte!$BF$4:$BF$146))))</f>
        <v>0</v>
      </c>
      <c r="AE7" s="667"/>
      <c r="AF7" s="667"/>
      <c r="AG7" s="667" t="e">
        <f>IF($B12=$A$8,SUMPRODUCT($BC$4:$BC$146,Schweine_Werte!$EW$4:$EW$146)/SUM($BC$4:$BC$146),IF($B12=$A$7,SUMPRODUCT($BC$4:$BC$146,Schweine_Werte!$DQ$4:$DQ$146)/SUM($BC$4:$BC$146),IF($B12=$A$6,SUMPRODUCT($BC$4:$BC$146,Schweine_Werte!$CK$4:$CK$146)/SUM($BC$4:$BC$146),SUMPRODUCT($BC$4:$BC$146,Schweine_Werte!$BE$4:$BE$146)/SUM($BC$4:$BC$146))))</f>
        <v>#DIV/0!</v>
      </c>
      <c r="AH7" s="667"/>
      <c r="AI7" s="667"/>
      <c r="AJ7" s="667" t="e">
        <f>IF($B12=$A$8,SUMPRODUCT($BC$4:$BC$146,Schweine_Werte!$EW$4:$EW$146,Schweine_Werte!$EY$4:$EY$146)/SUMPRODUCT($BC$4:$BC$146,Schweine_Werte!$EW$4:$EW$146),IF($B12=$A$7,SUMPRODUCT($BC$4:$BC$146,Schweine_Werte!$DQ$4:$DQ$146,Schweine_Werte!$DS$4:$DS$146)/SUMPRODUCT($BC$4:$BC$146,Schweine_Werte!$DQ$4:$DQ$146),IF($B12=$A$6,SUMPRODUCT($BC$4:$BC$146,Schweine_Werte!$CK$4:$CK$146,Schweine_Werte!$CM$4:$CM$146)/SUMPRODUCT($BC$4:$BC$146,Schweine_Werte!$CK$4:$CK$146),SUMPRODUCT($BC$4:$BC$146,Schweine_Werte!$BE$4:$BE$146,Schweine_Werte!$BG$4:$BG$146)/SUMPRODUCT($BC$4:$BC$146,Schweine_Werte!$BE$4:$BE$146))))</f>
        <v>#DIV/0!</v>
      </c>
      <c r="AK7" s="667"/>
      <c r="AL7" s="667">
        <f>IF($B12=$A$8,SUMIF(Schweine_Werte!$AO$4:$AO$146,$C12,Schweine_Werte!$EY$4:$EY$146),IF($B12=$A$7,SUMIF(Schweine_Werte!$AO$4:$AO$146,$C12,Schweine_Werte!$DS$4:$DS$146),IF($B12=$A$6,SUMIF(Schweine_Werte!$AO$4:$AO$146,$C12,Schweine_Werte!$CM$4:$CM$146),SUMIF(Schweine_Werte!$AO$4:$AO$146,$C12,Schweine_Werte!$BG$4:$BG$146))))</f>
        <v>0</v>
      </c>
      <c r="AM7" s="667"/>
      <c r="AN7" s="667">
        <f>IF($B12=$A$8,SUMIF(Schweine_Werte!$AO$4:$AO$146,$D12,Schweine_Werte!$EY$4:$EY$146),IF($B12=$A$7,SUMIF(Schweine_Werte!$AO$4:$AO$146,$D12,Schweine_Werte!$DS$4:$DS$146),IF($B12=$A$6,SUMIF(Schweine_Werte!$AO$4:$AO$146,$D12,Schweine_Werte!$CM$4:$CM$146),SUMIF(Schweine_Werte!$AO$4:$AO$146,$D12,Schweine_Werte!$BG$4:$BG$146))))</f>
        <v>0</v>
      </c>
      <c r="AR7" s="675">
        <v>11</v>
      </c>
      <c r="AS7" s="676">
        <f>IF(OR($C$12=$AR7,$D$12=$AR7),Schweine_Werte!$C7*0.5,IF(OR($C$12&gt;$AR7,$D$12&lt;$AR7),0,Schweine_Werte!$C7))</f>
        <v>0</v>
      </c>
      <c r="AT7" s="676">
        <f>IF(OR($C$24=$AR7,$D$24=$AR7),Schweine_Werte!$C7*0.5,IF(OR($C$24&gt;$AR7,$D$24&lt;$AR7),0,Schweine_Werte!$C7))</f>
        <v>0</v>
      </c>
      <c r="AU7" s="676">
        <f>IF(OR($C$36=$AR7,$D$36=$AR7),Schweine_Werte!$C7*0.5,IF(OR($C$36&gt;$AR7,$D$36&lt;$AR7),0,Schweine_Werte!$C7))</f>
        <v>0</v>
      </c>
      <c r="AV7" s="676">
        <f>IF(OR($C$48=$AR7,$D$48=$AR7),Schweine_Werte!$C7*0.5,IF(OR($C$48&gt;$AR7,$D$48&lt;$AR7),0,Schweine_Werte!$C7))</f>
        <v>0</v>
      </c>
      <c r="AW7" s="676">
        <f>IF(OR($C$60=$AR7,$D$60=$AR7),Schweine_Werte!$C7*0.5,IF(OR($C$60&gt;$AR7,$D$60&lt;$AR7),0,Schweine_Werte!$C7))</f>
        <v>0</v>
      </c>
      <c r="AX7" s="676">
        <f>IF(OR($C$12=$AR7,$D$12=$AR7),Schweine_Werte!$E7*0.5,IF(OR($C$12&gt;$AR7,$D$12&lt;$AR7),0,Schweine_Werte!$E7))</f>
        <v>0</v>
      </c>
      <c r="AY7" s="676">
        <f>IF(OR($C$24=$AR7,$D$24=$AR7),Schweine_Werte!$E7*0.5,IF(OR($C$24&gt;$AR7,$D$24&lt;$AR7),0,Schweine_Werte!$E7))</f>
        <v>0</v>
      </c>
      <c r="AZ7" s="679">
        <f>IF(OR($C$36=$AR7,$D$36=$AR7),Schweine_Werte!$E7*0.5,IF(OR($C$36&gt;$AR7,$D$36&lt;$AR7),0,Schweine_Werte!$E7))</f>
        <v>0</v>
      </c>
      <c r="BA7" s="679">
        <f>IF(OR($C$48=$AR7,$D$48=$AR7),Schweine_Werte!$E7*0.5,IF(OR($C$48&gt;$AR7,$D$48&lt;$AR7),0,Schweine_Werte!$E7))</f>
        <v>0</v>
      </c>
      <c r="BB7" s="679">
        <f>IF(OR($C$60=$AR7,$D$60=$AR7),Schweine_Werte!$E7*0.5,IF(OR($C$60&gt;$AR7,$D$60&lt;$AR7),0,Schweine_Werte!$E7))</f>
        <v>0</v>
      </c>
      <c r="BC7" s="676">
        <f>IF(OR($C$12=$AR7,$D$12=$AR7),Schweine_Werte!$G7*0.5,IF(OR($C$12&gt;$AR7,$D$12&lt;$AR7),0,Schweine_Werte!$G7))</f>
        <v>0</v>
      </c>
      <c r="BD7" s="676">
        <f>IF(OR($C$24=$AR7,$D$24=$AR7),Schweine_Werte!$G7*0.5,IF(OR($C$24&gt;$AR7,$D$24&lt;$AR7),0,Schweine_Werte!$G7))</f>
        <v>0</v>
      </c>
      <c r="BE7" s="679">
        <f>IF(OR($C$36=$AR7,$D$36=$AR7),Schweine_Werte!$G7*0.5,IF(OR($C$36&gt;$AR7,$D$36&lt;$AR7),0,Schweine_Werte!$G7))</f>
        <v>0</v>
      </c>
      <c r="BF7" s="679">
        <f>IF(OR($C$48=$AR7,$D$48=$AR7),Schweine_Werte!$G7*0.5,IF(OR($C$48&gt;$AR7,$D$48&lt;$AR7),0,Schweine_Werte!$G7))</f>
        <v>0</v>
      </c>
      <c r="BG7" s="679">
        <f>IF(OR($C$60=$AR7,$D$60=$AR7),Schweine_Werte!$G7*0.5,IF(OR($C$60&gt;$AR7,$D$60&lt;$AR7),0,Schweine_Werte!$G7))</f>
        <v>0</v>
      </c>
      <c r="BH7" s="676">
        <f>IF(OR($C$12=$AR7,$D$12=$AR7),Schweine_Werte!$I7*0.5,IF(OR($C$12&gt;$AR7,$D$12&lt;$AR7),0,Schweine_Werte!$I7))</f>
        <v>0</v>
      </c>
      <c r="BI7" s="676">
        <f>IF(OR($C$24=$AR7,$D$24=$AR7),Schweine_Werte!$I7*0.5,IF(OR($C$24&gt;$AR7,$D$24&lt;$AR7),0,Schweine_Werte!$I7))</f>
        <v>0</v>
      </c>
      <c r="BJ7" s="679">
        <f>IF(OR($C$36=$AR7,$D$36=$AR7),Schweine_Werte!$I7*0.5,IF(OR($C$36&gt;$AR7,$D$36&lt;$AR7),0,Schweine_Werte!$I7))</f>
        <v>0</v>
      </c>
      <c r="BK7" s="679">
        <f>IF(OR($C$48=$AR7,$D$48=$AR7),Schweine_Werte!$I7*0.5,IF(OR($C$48&gt;$AR7,$D$48&lt;$AR7),0,Schweine_Werte!$I7))</f>
        <v>0</v>
      </c>
      <c r="BL7" s="679">
        <f>IF(OR($C$60=$AR7,$D$60=$AR7),Schweine_Werte!$I7*0.5,IF(OR($C$60&gt;$AR7,$D$60&lt;$AR7),0,Schweine_Werte!$I7))</f>
        <v>0</v>
      </c>
      <c r="BM7" s="676"/>
      <c r="BN7" s="676"/>
      <c r="BO7" s="679"/>
      <c r="BP7" s="679"/>
      <c r="BQ7" s="679"/>
      <c r="BR7" s="677">
        <f>IF(OR($C$74=$AR7,$D$74=$AR7),Schweine_Werte!$M7*0.5,IF(OR($C$74&gt;$AR7,$D$74&lt;$AR7),0,Schweine_Werte!$M7))</f>
        <v>0</v>
      </c>
      <c r="BS7" s="677">
        <f>IF(OR($C$83=$AR7,$D$83=$AR7),Schweine_Werte!$M7*0.5,IF(OR($C$83&gt;$AR7,$D$83&lt;$AR7),0,Schweine_Werte!$M7))</f>
        <v>0</v>
      </c>
      <c r="BT7" s="667">
        <f>IF(OR($C$92=$AR7,$D$92=$AR7),Schweine_Werte!$M7*0.5,IF(OR($C$92&gt;$AR7,$D$92&lt;$AR7),0,Schweine_Werte!$M7))</f>
        <v>0</v>
      </c>
      <c r="BU7" s="667">
        <f>IF(OR($C$101=$AR7,$D$101=$AR7),Schweine_Werte!$M7*0.5,IF(OR($C$101&gt;$AR7,$D$101&lt;$AR7),0,Schweine_Werte!$M7))</f>
        <v>0</v>
      </c>
      <c r="BV7" s="667">
        <f>IF(OR($C$110=$AR7,$D$110=$AR7),Schweine_Werte!$M7*0.5,IF(OR($C$110&gt;$AR7,$D$110&lt;$AR7),0,Schweine_Werte!$M7))</f>
        <v>0</v>
      </c>
      <c r="BW7" s="667">
        <f>IF(OR(8=$AR7,$E$127=$AR7),Schweine_Werte!$M7*0.5,IF(OR(8&gt;$AR7,$E$127&lt;$AR7),0,Schweine_Werte!$M7))</f>
        <v>2.8148019927048371</v>
      </c>
      <c r="BX7" s="667">
        <f>IF(OR(8=$AR7,$E$145=$AR7),Schweine_Werte!$M7*0.5,IF(OR(8&gt;$AR7,$E$145&lt;$AR7),0,Schweine_Werte!$M7))</f>
        <v>2.8148019927048371</v>
      </c>
      <c r="BY7" s="677">
        <f>IF(OR($C$74=$AR7,$D$74=$AR7),Schweine_Werte!$O7*0.5,IF(OR($C$74&gt;$AR7,$D$74&lt;$AR7),0,Schweine_Werte!$O7))</f>
        <v>0</v>
      </c>
      <c r="BZ7" s="677">
        <f>IF(OR($C$83=$AR7,$D$83=$AR7),Schweine_Werte!$O7*0.5,IF(OR($C$83&gt;$AR7,$D$83&lt;$AR7),0,Schweine_Werte!$O7))</f>
        <v>0</v>
      </c>
      <c r="CA7" s="667">
        <f>IF(OR($C$92=$AR7,$D$92=$AR7),Schweine_Werte!$O7*0.5,IF(OR($C$92&gt;$AR7,$D$92&lt;$AR7),0,Schweine_Werte!$O7))</f>
        <v>0</v>
      </c>
      <c r="CB7" s="667">
        <f>IF(OR($C$101=$AR7,$D$101=$AR7),Schweine_Werte!$O7*0.5,IF(OR($C$101&gt;$AR7,$D$101&lt;$AR7),0,Schweine_Werte!$O7))</f>
        <v>0</v>
      </c>
      <c r="CC7" s="667">
        <f>IF(OR($C$110=$AR7,$D$110=$AR7),Schweine_Werte!$O7*0.5,IF(OR($C$110&gt;$AR7,$D$110&lt;$AR7),0,Schweine_Werte!$O7))</f>
        <v>0</v>
      </c>
    </row>
    <row r="8" spans="1:303" ht="15" x14ac:dyDescent="0.25">
      <c r="A8" s="505" t="s">
        <v>485</v>
      </c>
      <c r="B8" s="504">
        <v>950</v>
      </c>
      <c r="D8" s="667"/>
      <c r="E8" s="667" t="e">
        <f>($D12-$C12)*1000/SUM($BH$4:$BH$146)</f>
        <v>#VALUE!</v>
      </c>
      <c r="F8" s="667" t="e">
        <f>SUMPRODUCT($BH$4:$BH$146,Schweine_Werte!$T$4:$T$146)/SUM($BH$4:$BH$146)</f>
        <v>#DIV/0!</v>
      </c>
      <c r="G8" s="667" t="e">
        <f>IF($B12=$A$8,SUMPRODUCT($BH$4:$BH$146,Schweine_Werte!EZ$4:EZ$146)/SUM($BH$4:$BH$146),IF($B12=$A$7,SUMPRODUCT($BH$4:$BH$146,Schweine_Werte!DT$4:DT$146)/SUM($BH$4:$BH$146),IF($B12=$A$6,SUMPRODUCT($BH$4:$BH$146,Schweine_Werte!CN$4:CN$146)/SUM($BH$4:$BH$146),SUMPRODUCT($BH$4:$BH$146,Schweine_Werte!BH$4:BH$146)/SUM($BH$4:$BH$146))))</f>
        <v>#DIV/0!</v>
      </c>
      <c r="H8" s="667" t="e">
        <f>IF($B12=$A$8,SUMPRODUCT($BH$4:$BH$146,Schweine_Werte!FA$4:FA$146)/SUM($BH$4:$BH$146),IF($B12=$A$7,SUMPRODUCT($BH$4:$BH$146,Schweine_Werte!DU$4:DU$146)/SUM($BH$4:$BH$146),IF($B12=$A$6,SUMPRODUCT($BH$4:$BH$146,Schweine_Werte!CO$4:CO$146)/SUM($BH$4:$BH$146),SUMPRODUCT($BH$4:$BH$146,Schweine_Werte!BI$4:BI$146)/SUM($BH$4:$BH$146))))</f>
        <v>#DIV/0!</v>
      </c>
      <c r="I8" s="667" t="e">
        <f>IF($B12=$A$8,SUMPRODUCT($BH$4:$BH$146,Schweine_Werte!FB$4:FB$146)/SUM($BH$4:$BH$146),IF($B12=$A$7,SUMPRODUCT($BH$4:$BH$146,Schweine_Werte!DV$4:DV$146)/SUM($BH$4:$BH$146),IF($B12=$A$6,SUMPRODUCT($BH$4:$BH$146,Schweine_Werte!CP$4:CP$146)/SUM($BH$4:$BH$146),SUMPRODUCT($BH$4:$BH$146,Schweine_Werte!BJ$4:BJ$146)/SUM($BH$4:$BH$146))))</f>
        <v>#DIV/0!</v>
      </c>
      <c r="J8" s="667" t="e">
        <f>SUMPRODUCT($BH$4:$BH$146,Schweine_Werte!$AB$4:$AB$146)/SUM($BH$4:$BH$146)</f>
        <v>#DIV/0!</v>
      </c>
      <c r="K8" s="667" t="e">
        <f>SUMPRODUCT($BH$4:$BH$146,Schweine_Werte!$AJ$4:$AJ$146)/SUM($BH$4:$BH$146)</f>
        <v>#DIV/0!</v>
      </c>
      <c r="L8" s="667" t="e">
        <f>T8*$F8*365/1000+$J8-$K8</f>
        <v>#DIV/0!</v>
      </c>
      <c r="M8" s="667" t="e">
        <f>U8*$F8*365/1000+$J8-$K8/2</f>
        <v>#DIV/0!</v>
      </c>
      <c r="N8" s="667" t="e">
        <f>V8*$F8*365/1000+$J8</f>
        <v>#DIV/0!</v>
      </c>
      <c r="O8" s="667">
        <f>IF($C12&lt;28,SUM($BH$4:$BH$23)+IF($D12&gt;28,$BH$24*0.5,$BH$24),0)</f>
        <v>0</v>
      </c>
      <c r="P8" s="667">
        <f>IF($D12&gt;28,SUM($BH$25:$BH$146)+IF($C12&lt;28,$BH$24*0.5,$BH$24),0)</f>
        <v>0</v>
      </c>
      <c r="Q8" s="667" t="e">
        <f t="shared" si="0"/>
        <v>#DIV/0!</v>
      </c>
      <c r="R8" s="667" t="e">
        <f t="shared" si="0"/>
        <v>#DIV/0!</v>
      </c>
      <c r="S8" s="667" t="e">
        <f t="shared" si="0"/>
        <v>#DIV/0!</v>
      </c>
      <c r="T8" s="667" t="e">
        <f>+($O8*Schweine_Werte!$HT$8+$P8*Schweine_Werte!$HU$8)/SUM($O8:$P8)</f>
        <v>#DIV/0!</v>
      </c>
      <c r="U8" s="667" t="e">
        <f>+($O8*Schweine_Werte!$HV$8+$P8*Schweine_Werte!$HW$8)/SUM($O8:$P8)</f>
        <v>#DIV/0!</v>
      </c>
      <c r="V8" s="667" t="e">
        <f>+($O8*Schweine_Werte!$HX$8+$P8*Schweine_Werte!$HY$8)/SUM($O8:$P8)</f>
        <v>#DIV/0!</v>
      </c>
      <c r="W8" s="678" t="e">
        <f>($J8*0.055+T8*0.365*0.86*$F8-$K8*0.018)/L8*100</f>
        <v>#DIV/0!</v>
      </c>
      <c r="X8" s="667" t="e">
        <f>($J8*0.055+U8*0.365*0.86*$F8-$K8*0.018/2)/M8*100</f>
        <v>#DIV/0!</v>
      </c>
      <c r="Y8" s="667" t="e">
        <f>($J8*0.055+V8*0.365*0.86*$F8)/N8*100</f>
        <v>#DIV/0!</v>
      </c>
      <c r="Z8" s="667" t="e">
        <f>IF($B12=$A$8,SUMPRODUCT($BH$4:$BH$146,Schweine_Werte!$FC$4:$FC$146,Schweine_Werte!$FD$4:$FD$146)/SUMPRODUCT($BH$4:$BH$146,Schweine_Werte!$FC$4:$FC$146),IF($B12=$A$7,SUMPRODUCT($BH$4:$BH$146,Schweine_Werte!$DW$4:$DW$146,Schweine_Werte!$DX$4:$DX$146)/SUMPRODUCT($BH$4:$BH$146,Schweine_Werte!$DW$4:$DW$146),IF($B12=$A$6,SUMPRODUCT($BH$4:$BH$146,Schweine_Werte!$CQ$4:$CQ$146,Schweine_Werte!$CR$4:$CR$146)/SUMPRODUCT($BH$4:$BH$146,Schweine_Werte!$CQ$4:$CQ$146),SUMPRODUCT($BH$4:$BH$146,Schweine_Werte!$BK$4:$BK$146,Schweine_Werte!$BL$4:$BL$146)/SUMPRODUCT($BH$4:$BH$146,Schweine_Werte!$BK$4:$BK$146))))</f>
        <v>#DIV/0!</v>
      </c>
      <c r="AA8" s="667"/>
      <c r="AB8" s="667">
        <f>IF($B12=$A$8,SUMIF(Schweine_Werte!$AO$4:$AO$146,$C12,Schweine_Werte!$FD$4:$FD$146),IF($B12=$A$7,SUMIF(Schweine_Werte!$AO$4:$AO$146,$C12,Schweine_Werte!$DX$4:$DX$146),IF($B12=$A$6,SUMIF(Schweine_Werte!$AO$4:$AO$146,$C12,Schweine_Werte!$CR$4:$CR$146),SUMIF(Schweine_Werte!$AO$4:$AO$146,$C12,Schweine_Werte!$BL$4:$BL$146))))</f>
        <v>0</v>
      </c>
      <c r="AC8" s="667"/>
      <c r="AD8" s="667">
        <f>IF($B12=$A$8,SUMIF(Schweine_Werte!$AO$4:$AO$146,$D12,Schweine_Werte!$FD$4:$FD$146),IF($B12=$A$7,SUMIF(Schweine_Werte!$AO$4:$AO$146,$D12,Schweine_Werte!$DX$4:$DX$146),IF($B12=$A$6,SUMIF(Schweine_Werte!$AO$4:$AO$146,$D12,Schweine_Werte!$CR$4:$CR$146),SUMIF(Schweine_Werte!$AO$4:$AO$146,$D12,Schweine_Werte!$BL$4:$BL$146))))</f>
        <v>0</v>
      </c>
      <c r="AE8" s="667"/>
      <c r="AF8" s="667"/>
      <c r="AG8" s="667" t="e">
        <f>IF($B12=$A$8,SUMPRODUCT($BH$4:$BH$146,Schweine_Werte!$FC$4:$FC$146)/SUM($BH$4:$BH$146),IF($B12=$A$7,SUMPRODUCT($BH$4:$BH$146,Schweine_Werte!$DW$4:$DW$146)/SUM($BH$4:$BH$146),IF($B12=$A$6,SUMPRODUCT($BH$4:$BH$146,Schweine_Werte!$CQ$4:$CQ$146)/SUM($BH$4:$BH$146),SUMPRODUCT($BH$4:$BH$146,Schweine_Werte!$BK$4:$BK$146)/SUM($BH$4:$BH$146))))</f>
        <v>#DIV/0!</v>
      </c>
      <c r="AH8" s="667"/>
      <c r="AI8" s="667"/>
      <c r="AJ8" s="667" t="e">
        <f>IF($B12=$A$8,SUMPRODUCT($BH$4:$BH$146,Schweine_Werte!$FC$4:$FC$146,Schweine_Werte!$FE$4:$FE$146)/SUMPRODUCT($BH$4:$BH$146,Schweine_Werte!$FC$4:$FC$146),IF($B12=$A$7,SUMPRODUCT($BH$4:$BH$146,Schweine_Werte!$DW$4:$DW$146,Schweine_Werte!$DY$4:$DY$146)/SUMPRODUCT($BH$4:$BH$146,Schweine_Werte!$DW$4:$DW$146),IF($B12=$A$6,SUMPRODUCT($BH$4:$BH$146,Schweine_Werte!$CQ$4:$CQ$146,Schweine_Werte!$CS$4:$CS$146)/SUMPRODUCT($BH$4:$BH$146,Schweine_Werte!$CQ$4:$CQ$146),SUMPRODUCT($BH$4:$BH$146,Schweine_Werte!$BK$4:$BK$146,Schweine_Werte!$BM$4:$BM$146)/SUMPRODUCT($BH$4:$BH$146,Schweine_Werte!$BK$4:$BK$146))))</f>
        <v>#DIV/0!</v>
      </c>
      <c r="AK8" s="667"/>
      <c r="AL8" s="667">
        <f>IF($B12=$A$8,SUMIF(Schweine_Werte!$AO$4:$AO$146,$C12,Schweine_Werte!$FE$4:$FE$146),IF($B12=$A$7,SUMIF(Schweine_Werte!$AO$4:$AO$146,$C12,Schweine_Werte!$DY$4:$DY$146),IF($B12=$A$6,SUMIF(Schweine_Werte!$AO$4:$AO$146,$C12,Schweine_Werte!$CS$4:$CS$146),SUMIF(Schweine_Werte!$AO$4:$AO$146,$C12,Schweine_Werte!$BM$4:$BM$146))))</f>
        <v>0</v>
      </c>
      <c r="AM8" s="667"/>
      <c r="AN8" s="667">
        <f>IF($B12=$A$8,SUMIF(Schweine_Werte!$AO$4:$AO$146,$D12,Schweine_Werte!$FE$4:$FE$146),IF($B12=$A$7,SUMIF(Schweine_Werte!$AO$4:$AO$146,$D12,Schweine_Werte!$DY$4:$DY$146),IF($B12=$A$6,SUMIF(Schweine_Werte!$AO$4:$AO$146,$D12,Schweine_Werte!$CS$4:$CS$146),SUMIF(Schweine_Werte!$AO$4:$AO$146,$D12,Schweine_Werte!$BM$4:$BM$146))))</f>
        <v>0</v>
      </c>
      <c r="AR8" s="675">
        <v>12</v>
      </c>
      <c r="AS8" s="676">
        <f>IF(OR($C$12=$AR8,$D$12=$AR8),Schweine_Werte!$C8*0.5,IF(OR($C$12&gt;$AR8,$D$12&lt;$AR8),0,Schweine_Werte!$C8))</f>
        <v>0</v>
      </c>
      <c r="AT8" s="676">
        <f>IF(OR($C$24=$AR8,$D$24=$AR8),Schweine_Werte!$C8*0.5,IF(OR($C$24&gt;$AR8,$D$24&lt;$AR8),0,Schweine_Werte!$C8))</f>
        <v>0</v>
      </c>
      <c r="AU8" s="676">
        <f>IF(OR($C$36=$AR8,$D$36=$AR8),Schweine_Werte!$C8*0.5,IF(OR($C$36&gt;$AR8,$D$36&lt;$AR8),0,Schweine_Werte!$C8))</f>
        <v>0</v>
      </c>
      <c r="AV8" s="676">
        <f>IF(OR($C$48=$AR8,$D$48=$AR8),Schweine_Werte!$C8*0.5,IF(OR($C$48&gt;$AR8,$D$48&lt;$AR8),0,Schweine_Werte!$C8))</f>
        <v>0</v>
      </c>
      <c r="AW8" s="676">
        <f>IF(OR($C$60=$AR8,$D$60=$AR8),Schweine_Werte!$C8*0.5,IF(OR($C$60&gt;$AR8,$D$60&lt;$AR8),0,Schweine_Werte!$C8))</f>
        <v>0</v>
      </c>
      <c r="AX8" s="676">
        <f>IF(OR($C$12=$AR8,$D$12=$AR8),Schweine_Werte!$E8*0.5,IF(OR($C$12&gt;$AR8,$D$12&lt;$AR8),0,Schweine_Werte!$E8))</f>
        <v>0</v>
      </c>
      <c r="AY8" s="676">
        <f>IF(OR($C$24=$AR8,$D$24=$AR8),Schweine_Werte!$E8*0.5,IF(OR($C$24&gt;$AR8,$D$24&lt;$AR8),0,Schweine_Werte!$E8))</f>
        <v>0</v>
      </c>
      <c r="AZ8" s="679">
        <f>IF(OR($C$36=$AR8,$D$36=$AR8),Schweine_Werte!$E8*0.5,IF(OR($C$36&gt;$AR8,$D$36&lt;$AR8),0,Schweine_Werte!$E8))</f>
        <v>0</v>
      </c>
      <c r="BA8" s="679">
        <f>IF(OR($C$48=$AR8,$D$48=$AR8),Schweine_Werte!$E8*0.5,IF(OR($C$48&gt;$AR8,$D$48&lt;$AR8),0,Schweine_Werte!$E8))</f>
        <v>0</v>
      </c>
      <c r="BB8" s="679">
        <f>IF(OR($C$60=$AR8,$D$60=$AR8),Schweine_Werte!$E8*0.5,IF(OR($C$60&gt;$AR8,$D$60&lt;$AR8),0,Schweine_Werte!$E8))</f>
        <v>0</v>
      </c>
      <c r="BC8" s="676">
        <f>IF(OR($C$12=$AR8,$D$12=$AR8),Schweine_Werte!$G8*0.5,IF(OR($C$12&gt;$AR8,$D$12&lt;$AR8),0,Schweine_Werte!$G8))</f>
        <v>0</v>
      </c>
      <c r="BD8" s="676">
        <f>IF(OR($C$24=$AR8,$D$24=$AR8),Schweine_Werte!$G8*0.5,IF(OR($C$24&gt;$AR8,$D$24&lt;$AR8),0,Schweine_Werte!$G8))</f>
        <v>0</v>
      </c>
      <c r="BE8" s="679">
        <f>IF(OR($C$36=$AR8,$D$36=$AR8),Schweine_Werte!$G8*0.5,IF(OR($C$36&gt;$AR8,$D$36&lt;$AR8),0,Schweine_Werte!$G8))</f>
        <v>0</v>
      </c>
      <c r="BF8" s="679">
        <f>IF(OR($C$48=$AR8,$D$48=$AR8),Schweine_Werte!$G8*0.5,IF(OR($C$48&gt;$AR8,$D$48&lt;$AR8),0,Schweine_Werte!$G8))</f>
        <v>0</v>
      </c>
      <c r="BG8" s="679">
        <f>IF(OR($C$60=$AR8,$D$60=$AR8),Schweine_Werte!$G8*0.5,IF(OR($C$60&gt;$AR8,$D$60&lt;$AR8),0,Schweine_Werte!$G8))</f>
        <v>0</v>
      </c>
      <c r="BH8" s="676">
        <f>IF(OR($C$12=$AR8,$D$12=$AR8),Schweine_Werte!$I8*0.5,IF(OR($C$12&gt;$AR8,$D$12&lt;$AR8),0,Schweine_Werte!$I8))</f>
        <v>0</v>
      </c>
      <c r="BI8" s="676">
        <f>IF(OR($C$24=$AR8,$D$24=$AR8),Schweine_Werte!$I8*0.5,IF(OR($C$24&gt;$AR8,$D$24&lt;$AR8),0,Schweine_Werte!$I8))</f>
        <v>0</v>
      </c>
      <c r="BJ8" s="679">
        <f>IF(OR($C$36=$AR8,$D$36=$AR8),Schweine_Werte!$I8*0.5,IF(OR($C$36&gt;$AR8,$D$36&lt;$AR8),0,Schweine_Werte!$I8))</f>
        <v>0</v>
      </c>
      <c r="BK8" s="679">
        <f>IF(OR($C$48=$AR8,$D$48=$AR8),Schweine_Werte!$I8*0.5,IF(OR($C$48&gt;$AR8,$D$48&lt;$AR8),0,Schweine_Werte!$I8))</f>
        <v>0</v>
      </c>
      <c r="BL8" s="679">
        <f>IF(OR($C$60=$AR8,$D$60=$AR8),Schweine_Werte!$I8*0.5,IF(OR($C$60&gt;$AR8,$D$60&lt;$AR8),0,Schweine_Werte!$I8))</f>
        <v>0</v>
      </c>
      <c r="BM8" s="676"/>
      <c r="BN8" s="676"/>
      <c r="BO8" s="679"/>
      <c r="BP8" s="679"/>
      <c r="BQ8" s="679"/>
      <c r="BR8" s="677">
        <f>IF(OR($C$74=$AR8,$D$74=$AR8),Schweine_Werte!$M8*0.5,IF(OR($C$74&gt;$AR8,$D$74&lt;$AR8),0,Schweine_Werte!$M8))</f>
        <v>0</v>
      </c>
      <c r="BS8" s="677">
        <f>IF(OR($C$83=$AR8,$D$83=$AR8),Schweine_Werte!$M8*0.5,IF(OR($C$83&gt;$AR8,$D$83&lt;$AR8),0,Schweine_Werte!$M8))</f>
        <v>0</v>
      </c>
      <c r="BT8" s="667">
        <f>IF(OR($C$92=$AR8,$D$92=$AR8),Schweine_Werte!$M8*0.5,IF(OR($C$92&gt;$AR8,$D$92&lt;$AR8),0,Schweine_Werte!$M8))</f>
        <v>0</v>
      </c>
      <c r="BU8" s="667">
        <f>IF(OR($C$101=$AR8,$D$101=$AR8),Schweine_Werte!$M8*0.5,IF(OR($C$101&gt;$AR8,$D$101&lt;$AR8),0,Schweine_Werte!$M8))</f>
        <v>0</v>
      </c>
      <c r="BV8" s="667">
        <f>IF(OR($C$110=$AR8,$D$110=$AR8),Schweine_Werte!$M8*0.5,IF(OR($C$110&gt;$AR8,$D$110&lt;$AR8),0,Schweine_Werte!$M8))</f>
        <v>0</v>
      </c>
      <c r="BW8" s="667">
        <f>IF(OR(8=$AR8,$E$127=$AR8),Schweine_Werte!$M8*0.5,IF(OR(8&gt;$AR8,$E$127&lt;$AR8),0,Schweine_Werte!$M8))</f>
        <v>2.6783028291716549</v>
      </c>
      <c r="BX8" s="667">
        <f>IF(OR(8=$AR8,$E$145=$AR8),Schweine_Werte!$M8*0.5,IF(OR(8&gt;$AR8,$E$145&lt;$AR8),0,Schweine_Werte!$M8))</f>
        <v>2.6783028291716549</v>
      </c>
      <c r="BY8" s="677">
        <f>IF(OR($C$74=$AR8,$D$74=$AR8),Schweine_Werte!$O8*0.5,IF(OR($C$74&gt;$AR8,$D$74&lt;$AR8),0,Schweine_Werte!$O8))</f>
        <v>0</v>
      </c>
      <c r="BZ8" s="677">
        <f>IF(OR($C$83=$AR8,$D$83=$AR8),Schweine_Werte!$O8*0.5,IF(OR($C$83&gt;$AR8,$D$83&lt;$AR8),0,Schweine_Werte!$O8))</f>
        <v>0</v>
      </c>
      <c r="CA8" s="667">
        <f>IF(OR($C$92=$AR8,$D$92=$AR8),Schweine_Werte!$O8*0.5,IF(OR($C$92&gt;$AR8,$D$92&lt;$AR8),0,Schweine_Werte!$O8))</f>
        <v>0</v>
      </c>
      <c r="CB8" s="667">
        <f>IF(OR($C$101=$AR8,$D$101=$AR8),Schweine_Werte!$O8*0.5,IF(OR($C$101&gt;$AR8,$D$101&lt;$AR8),0,Schweine_Werte!$O8))</f>
        <v>0</v>
      </c>
      <c r="CC8" s="667">
        <f>IF(OR($C$110=$AR8,$D$110=$AR8),Schweine_Werte!$O8*0.5,IF(OR($C$110&gt;$AR8,$D$110&lt;$AR8),0,Schweine_Werte!$O8))</f>
        <v>0</v>
      </c>
    </row>
    <row r="9" spans="1:303" x14ac:dyDescent="0.2">
      <c r="B9" s="504"/>
      <c r="D9" s="667"/>
      <c r="E9" s="667"/>
      <c r="F9" s="667"/>
      <c r="G9" s="667"/>
      <c r="H9" s="667"/>
      <c r="I9" s="667"/>
      <c r="J9" s="667"/>
      <c r="K9" s="667"/>
      <c r="L9" s="667"/>
      <c r="M9" s="667"/>
      <c r="N9" s="667"/>
      <c r="O9" s="667"/>
      <c r="P9" s="667"/>
      <c r="Q9" s="667"/>
      <c r="R9" s="667"/>
      <c r="S9" s="667"/>
      <c r="T9" s="667"/>
      <c r="U9" s="667"/>
      <c r="V9" s="667"/>
      <c r="W9" s="678"/>
      <c r="X9" s="667"/>
      <c r="Y9" s="667"/>
      <c r="Z9" s="667"/>
      <c r="AA9" s="667"/>
      <c r="AB9" s="667"/>
      <c r="AC9" s="667"/>
      <c r="AD9" s="667"/>
      <c r="AE9" s="667"/>
      <c r="AF9" s="667"/>
      <c r="AG9" s="667"/>
      <c r="AH9" s="667"/>
      <c r="AI9" s="667"/>
      <c r="AJ9" s="667"/>
      <c r="AK9" s="667"/>
      <c r="AL9" s="667"/>
      <c r="AM9" s="667"/>
      <c r="AN9" s="667"/>
      <c r="AR9" s="675">
        <v>13</v>
      </c>
      <c r="AS9" s="676">
        <f>IF(OR($C$12=$AR9,$D$12=$AR9),Schweine_Werte!$C9*0.5,IF(OR($C$12&gt;$AR9,$D$12&lt;$AR9),0,Schweine_Werte!$C9))</f>
        <v>0</v>
      </c>
      <c r="AT9" s="676">
        <f>IF(OR($C$24=$AR9,$D$24=$AR9),Schweine_Werte!$C9*0.5,IF(OR($C$24&gt;$AR9,$D$24&lt;$AR9),0,Schweine_Werte!$C9))</f>
        <v>0</v>
      </c>
      <c r="AU9" s="676">
        <f>IF(OR($C$36=$AR9,$D$36=$AR9),Schweine_Werte!$C9*0.5,IF(OR($C$36&gt;$AR9,$D$36&lt;$AR9),0,Schweine_Werte!$C9))</f>
        <v>0</v>
      </c>
      <c r="AV9" s="676">
        <f>IF(OR($C$48=$AR9,$D$48=$AR9),Schweine_Werte!$C9*0.5,IF(OR($C$48&gt;$AR9,$D$48&lt;$AR9),0,Schweine_Werte!$C9))</f>
        <v>0</v>
      </c>
      <c r="AW9" s="676">
        <f>IF(OR($C$60=$AR9,$D$60=$AR9),Schweine_Werte!$C9*0.5,IF(OR($C$60&gt;$AR9,$D$60&lt;$AR9),0,Schweine_Werte!$C9))</f>
        <v>0</v>
      </c>
      <c r="AX9" s="676">
        <f>IF(OR($C$12=$AR9,$D$12=$AR9),Schweine_Werte!$E9*0.5,IF(OR($C$12&gt;$AR9,$D$12&lt;$AR9),0,Schweine_Werte!$E9))</f>
        <v>0</v>
      </c>
      <c r="AY9" s="676">
        <f>IF(OR($C$24=$AR9,$D$24=$AR9),Schweine_Werte!$E9*0.5,IF(OR($C$24&gt;$AR9,$D$24&lt;$AR9),0,Schweine_Werte!$E9))</f>
        <v>0</v>
      </c>
      <c r="AZ9" s="679">
        <f>IF(OR($C$36=$AR9,$D$36=$AR9),Schweine_Werte!$E9*0.5,IF(OR($C$36&gt;$AR9,$D$36&lt;$AR9),0,Schweine_Werte!$E9))</f>
        <v>0</v>
      </c>
      <c r="BA9" s="679">
        <f>IF(OR($C$48=$AR9,$D$48=$AR9),Schweine_Werte!$E9*0.5,IF(OR($C$48&gt;$AR9,$D$48&lt;$AR9),0,Schweine_Werte!$E9))</f>
        <v>0</v>
      </c>
      <c r="BB9" s="679">
        <f>IF(OR($C$60=$AR9,$D$60=$AR9),Schweine_Werte!$E9*0.5,IF(OR($C$60&gt;$AR9,$D$60&lt;$AR9),0,Schweine_Werte!$E9))</f>
        <v>0</v>
      </c>
      <c r="BC9" s="676">
        <f>IF(OR($C$12=$AR9,$D$12=$AR9),Schweine_Werte!$G9*0.5,IF(OR($C$12&gt;$AR9,$D$12&lt;$AR9),0,Schweine_Werte!$G9))</f>
        <v>0</v>
      </c>
      <c r="BD9" s="676">
        <f>IF(OR($C$24=$AR9,$D$24=$AR9),Schweine_Werte!$G9*0.5,IF(OR($C$24&gt;$AR9,$D$24&lt;$AR9),0,Schweine_Werte!$G9))</f>
        <v>0</v>
      </c>
      <c r="BE9" s="679">
        <f>IF(OR($C$36=$AR9,$D$36=$AR9),Schweine_Werte!$G9*0.5,IF(OR($C$36&gt;$AR9,$D$36&lt;$AR9),0,Schweine_Werte!$G9))</f>
        <v>0</v>
      </c>
      <c r="BF9" s="679">
        <f>IF(OR($C$48=$AR9,$D$48=$AR9),Schweine_Werte!$G9*0.5,IF(OR($C$48&gt;$AR9,$D$48&lt;$AR9),0,Schweine_Werte!$G9))</f>
        <v>0</v>
      </c>
      <c r="BG9" s="679">
        <f>IF(OR($C$60=$AR9,$D$60=$AR9),Schweine_Werte!$G9*0.5,IF(OR($C$60&gt;$AR9,$D$60&lt;$AR9),0,Schweine_Werte!$G9))</f>
        <v>0</v>
      </c>
      <c r="BH9" s="676">
        <f>IF(OR($C$12=$AR9,$D$12=$AR9),Schweine_Werte!$I9*0.5,IF(OR($C$12&gt;$AR9,$D$12&lt;$AR9),0,Schweine_Werte!$I9))</f>
        <v>0</v>
      </c>
      <c r="BI9" s="676">
        <f>IF(OR($C$24=$AR9,$D$24=$AR9),Schweine_Werte!$I9*0.5,IF(OR($C$24&gt;$AR9,$D$24&lt;$AR9),0,Schweine_Werte!$I9))</f>
        <v>0</v>
      </c>
      <c r="BJ9" s="679">
        <f>IF(OR($C$36=$AR9,$D$36=$AR9),Schweine_Werte!$I9*0.5,IF(OR($C$36&gt;$AR9,$D$36&lt;$AR9),0,Schweine_Werte!$I9))</f>
        <v>0</v>
      </c>
      <c r="BK9" s="679">
        <f>IF(OR($C$48=$AR9,$D$48=$AR9),Schweine_Werte!$I9*0.5,IF(OR($C$48&gt;$AR9,$D$48&lt;$AR9),0,Schweine_Werte!$I9))</f>
        <v>0</v>
      </c>
      <c r="BL9" s="679">
        <f>IF(OR($C$60=$AR9,$D$60=$AR9),Schweine_Werte!$I9*0.5,IF(OR($C$60&gt;$AR9,$D$60&lt;$AR9),0,Schweine_Werte!$I9))</f>
        <v>0</v>
      </c>
      <c r="BM9" s="676"/>
      <c r="BN9" s="676"/>
      <c r="BO9" s="679"/>
      <c r="BP9" s="679"/>
      <c r="BQ9" s="679"/>
      <c r="BR9" s="677">
        <f>IF(OR($C$74=$AR9,$D$74=$AR9),Schweine_Werte!$M9*0.5,IF(OR($C$74&gt;$AR9,$D$74&lt;$AR9),0,Schweine_Werte!$M9))</f>
        <v>0</v>
      </c>
      <c r="BS9" s="677">
        <f>IF(OR($C$83=$AR9,$D$83=$AR9),Schweine_Werte!$M9*0.5,IF(OR($C$83&gt;$AR9,$D$83&lt;$AR9),0,Schweine_Werte!$M9))</f>
        <v>0</v>
      </c>
      <c r="BT9" s="667">
        <f>IF(OR($C$92=$AR9,$D$92=$AR9),Schweine_Werte!$M9*0.5,IF(OR($C$92&gt;$AR9,$D$92&lt;$AR9),0,Schweine_Werte!$M9))</f>
        <v>0</v>
      </c>
      <c r="BU9" s="667">
        <f>IF(OR($C$101=$AR9,$D$101=$AR9),Schweine_Werte!$M9*0.5,IF(OR($C$101&gt;$AR9,$D$101&lt;$AR9),0,Schweine_Werte!$M9))</f>
        <v>0</v>
      </c>
      <c r="BV9" s="667">
        <f>IF(OR($C$110=$AR9,$D$110=$AR9),Schweine_Werte!$M9*0.5,IF(OR($C$110&gt;$AR9,$D$110&lt;$AR9),0,Schweine_Werte!$M9))</f>
        <v>0</v>
      </c>
      <c r="BW9" s="667">
        <f>IF(OR(8=$AR9,$E$127=$AR9),Schweine_Werte!$M9*0.5,IF(OR(8&gt;$AR9,$E$127&lt;$AR9),0,Schweine_Werte!$M9))</f>
        <v>2.5561372243616485</v>
      </c>
      <c r="BX9" s="667">
        <f>IF(OR(8=$AR9,$E$145=$AR9),Schweine_Werte!$M9*0.5,IF(OR(8&gt;$AR9,$E$145&lt;$AR9),0,Schweine_Werte!$M9))</f>
        <v>2.5561372243616485</v>
      </c>
      <c r="BY9" s="677">
        <f>IF(OR($C$74=$AR9,$D$74=$AR9),Schweine_Werte!$O9*0.5,IF(OR($C$74&gt;$AR9,$D$74&lt;$AR9),0,Schweine_Werte!$O9))</f>
        <v>0</v>
      </c>
      <c r="BZ9" s="677">
        <f>IF(OR($C$83=$AR9,$D$83=$AR9),Schweine_Werte!$O9*0.5,IF(OR($C$83&gt;$AR9,$D$83&lt;$AR9),0,Schweine_Werte!$O9))</f>
        <v>0</v>
      </c>
      <c r="CA9" s="667">
        <f>IF(OR($C$92=$AR9,$D$92=$AR9),Schweine_Werte!$O9*0.5,IF(OR($C$92&gt;$AR9,$D$92&lt;$AR9),0,Schweine_Werte!$O9))</f>
        <v>0</v>
      </c>
      <c r="CB9" s="667">
        <f>IF(OR($C$101=$AR9,$D$101=$AR9),Schweine_Werte!$O9*0.5,IF(OR($C$101&gt;$AR9,$D$101&lt;$AR9),0,Schweine_Werte!$O9))</f>
        <v>0</v>
      </c>
      <c r="CC9" s="667">
        <f>IF(OR($C$110=$AR9,$D$110=$AR9),Schweine_Werte!$O9*0.5,IF(OR($C$110&gt;$AR9,$D$110&lt;$AR9),0,Schweine_Werte!$O9))</f>
        <v>0</v>
      </c>
    </row>
    <row r="10" spans="1:303" ht="15.75" x14ac:dyDescent="0.25">
      <c r="F10" s="521"/>
      <c r="G10" s="1722" t="s">
        <v>486</v>
      </c>
      <c r="H10" s="1723"/>
      <c r="I10" s="1724"/>
      <c r="J10" s="681" t="s">
        <v>474</v>
      </c>
      <c r="K10" s="681" t="s">
        <v>487</v>
      </c>
      <c r="L10" s="1725" t="s">
        <v>488</v>
      </c>
      <c r="M10" s="1726"/>
      <c r="N10" s="1727"/>
      <c r="O10" s="1725" t="s">
        <v>489</v>
      </c>
      <c r="P10" s="1727"/>
      <c r="Q10" s="1725" t="s">
        <v>490</v>
      </c>
      <c r="R10" s="1726"/>
      <c r="S10" s="1727"/>
      <c r="T10" s="1725" t="s">
        <v>491</v>
      </c>
      <c r="U10" s="1726"/>
      <c r="V10" s="1727"/>
      <c r="W10" s="1725" t="s">
        <v>492</v>
      </c>
      <c r="X10" s="1726"/>
      <c r="Y10" s="1727"/>
      <c r="Z10" s="1728" t="s">
        <v>493</v>
      </c>
      <c r="AA10" s="1729"/>
      <c r="AB10" s="1728" t="s">
        <v>411</v>
      </c>
      <c r="AC10" s="1729"/>
      <c r="AD10" s="1728" t="s">
        <v>412</v>
      </c>
      <c r="AE10" s="1729"/>
      <c r="AF10" s="682" t="s">
        <v>494</v>
      </c>
      <c r="AG10" s="1733" t="s">
        <v>495</v>
      </c>
      <c r="AH10" s="1734"/>
      <c r="AI10" s="824" t="s">
        <v>496</v>
      </c>
      <c r="AJ10" s="1728" t="s">
        <v>493</v>
      </c>
      <c r="AK10" s="1729"/>
      <c r="AL10" s="1728" t="s">
        <v>411</v>
      </c>
      <c r="AM10" s="1729"/>
      <c r="AN10" s="1728" t="s">
        <v>412</v>
      </c>
      <c r="AO10" s="1729"/>
      <c r="AR10" s="675">
        <v>14</v>
      </c>
      <c r="AS10" s="676">
        <f>IF(OR($C$12=$AR10,$D$12=$AR10),Schweine_Werte!$C10*0.5,IF(OR($C$12&gt;$AR10,$D$12&lt;$AR10),0,Schweine_Werte!$C10))</f>
        <v>0</v>
      </c>
      <c r="AT10" s="676">
        <f>IF(OR($C$24=$AR10,$D$24=$AR10),Schweine_Werte!$C10*0.5,IF(OR($C$24&gt;$AR10,$D$24&lt;$AR10),0,Schweine_Werte!$C10))</f>
        <v>0</v>
      </c>
      <c r="AU10" s="676">
        <f>IF(OR($C$36=$AR10,$D$36=$AR10),Schweine_Werte!$C10*0.5,IF(OR($C$36&gt;$AR10,$D$36&lt;$AR10),0,Schweine_Werte!$C10))</f>
        <v>0</v>
      </c>
      <c r="AV10" s="676">
        <f>IF(OR($C$48=$AR10,$D$48=$AR10),Schweine_Werte!$C10*0.5,IF(OR($C$48&gt;$AR10,$D$48&lt;$AR10),0,Schweine_Werte!$C10))</f>
        <v>0</v>
      </c>
      <c r="AW10" s="676">
        <f>IF(OR($C$60=$AR10,$D$60=$AR10),Schweine_Werte!$C10*0.5,IF(OR($C$60&gt;$AR10,$D$60&lt;$AR10),0,Schweine_Werte!$C10))</f>
        <v>0</v>
      </c>
      <c r="AX10" s="676">
        <f>IF(OR($C$12=$AR10,$D$12=$AR10),Schweine_Werte!$E10*0.5,IF(OR($C$12&gt;$AR10,$D$12&lt;$AR10),0,Schweine_Werte!$E10))</f>
        <v>0</v>
      </c>
      <c r="AY10" s="676">
        <f>IF(OR($C$24=$AR10,$D$24=$AR10),Schweine_Werte!$E10*0.5,IF(OR($C$24&gt;$AR10,$D$24&lt;$AR10),0,Schweine_Werte!$E10))</f>
        <v>0</v>
      </c>
      <c r="AZ10" s="679">
        <f>IF(OR($C$36=$AR10,$D$36=$AR10),Schweine_Werte!$E10*0.5,IF(OR($C$36&gt;$AR10,$D$36&lt;$AR10),0,Schweine_Werte!$E10))</f>
        <v>0</v>
      </c>
      <c r="BA10" s="679">
        <f>IF(OR($C$48=$AR10,$D$48=$AR10),Schweine_Werte!$E10*0.5,IF(OR($C$48&gt;$AR10,$D$48&lt;$AR10),0,Schweine_Werte!$E10))</f>
        <v>0</v>
      </c>
      <c r="BB10" s="679">
        <f>IF(OR($C$60=$AR10,$D$60=$AR10),Schweine_Werte!$E10*0.5,IF(OR($C$60&gt;$AR10,$D$60&lt;$AR10),0,Schweine_Werte!$E10))</f>
        <v>0</v>
      </c>
      <c r="BC10" s="676">
        <f>IF(OR($C$12=$AR10,$D$12=$AR10),Schweine_Werte!$G10*0.5,IF(OR($C$12&gt;$AR10,$D$12&lt;$AR10),0,Schweine_Werte!$G10))</f>
        <v>0</v>
      </c>
      <c r="BD10" s="676">
        <f>IF(OR($C$24=$AR10,$D$24=$AR10),Schweine_Werte!$G10*0.5,IF(OR($C$24&gt;$AR10,$D$24&lt;$AR10),0,Schweine_Werte!$G10))</f>
        <v>0</v>
      </c>
      <c r="BE10" s="679">
        <f>IF(OR($C$36=$AR10,$D$36=$AR10),Schweine_Werte!$G10*0.5,IF(OR($C$36&gt;$AR10,$D$36&lt;$AR10),0,Schweine_Werte!$G10))</f>
        <v>0</v>
      </c>
      <c r="BF10" s="679">
        <f>IF(OR($C$48=$AR10,$D$48=$AR10),Schweine_Werte!$G10*0.5,IF(OR($C$48&gt;$AR10,$D$48&lt;$AR10),0,Schweine_Werte!$G10))</f>
        <v>0</v>
      </c>
      <c r="BG10" s="679">
        <f>IF(OR($C$60=$AR10,$D$60=$AR10),Schweine_Werte!$G10*0.5,IF(OR($C$60&gt;$AR10,$D$60&lt;$AR10),0,Schweine_Werte!$G10))</f>
        <v>0</v>
      </c>
      <c r="BH10" s="676">
        <f>IF(OR($C$12=$AR10,$D$12=$AR10),Schweine_Werte!$I10*0.5,IF(OR($C$12&gt;$AR10,$D$12&lt;$AR10),0,Schweine_Werte!$I10))</f>
        <v>0</v>
      </c>
      <c r="BI10" s="676">
        <f>IF(OR($C$24=$AR10,$D$24=$AR10),Schweine_Werte!$I10*0.5,IF(OR($C$24&gt;$AR10,$D$24&lt;$AR10),0,Schweine_Werte!$I10))</f>
        <v>0</v>
      </c>
      <c r="BJ10" s="679">
        <f>IF(OR($C$36=$AR10,$D$36=$AR10),Schweine_Werte!$I10*0.5,IF(OR($C$36&gt;$AR10,$D$36&lt;$AR10),0,Schweine_Werte!$I10))</f>
        <v>0</v>
      </c>
      <c r="BK10" s="679">
        <f>IF(OR($C$48=$AR10,$D$48=$AR10),Schweine_Werte!$I10*0.5,IF(OR($C$48&gt;$AR10,$D$48&lt;$AR10),0,Schweine_Werte!$I10))</f>
        <v>0</v>
      </c>
      <c r="BL10" s="679">
        <f>IF(OR($C$60=$AR10,$D$60=$AR10),Schweine_Werte!$I10*0.5,IF(OR($C$60&gt;$AR10,$D$60&lt;$AR10),0,Schweine_Werte!$I10))</f>
        <v>0</v>
      </c>
      <c r="BM10" s="676"/>
      <c r="BN10" s="676"/>
      <c r="BO10" s="679"/>
      <c r="BP10" s="679"/>
      <c r="BQ10" s="679"/>
      <c r="BR10" s="677">
        <f>IF(OR($C$74=$AR10,$D$74=$AR10),Schweine_Werte!$M10*0.5,IF(OR($C$74&gt;$AR10,$D$74&lt;$AR10),0,Schweine_Werte!$M10))</f>
        <v>0</v>
      </c>
      <c r="BS10" s="677">
        <f>IF(OR($C$83=$AR10,$D$83=$AR10),Schweine_Werte!$M10*0.5,IF(OR($C$83&gt;$AR10,$D$83&lt;$AR10),0,Schweine_Werte!$M10))</f>
        <v>0</v>
      </c>
      <c r="BT10" s="667">
        <f>IF(OR($C$92=$AR10,$D$92=$AR10),Schweine_Werte!$M10*0.5,IF(OR($C$92&gt;$AR10,$D$92&lt;$AR10),0,Schweine_Werte!$M10))</f>
        <v>0</v>
      </c>
      <c r="BU10" s="667">
        <f>IF(OR($C$101=$AR10,$D$101=$AR10),Schweine_Werte!$M10*0.5,IF(OR($C$101&gt;$AR10,$D$101&lt;$AR10),0,Schweine_Werte!$M10))</f>
        <v>0</v>
      </c>
      <c r="BV10" s="667">
        <f>IF(OR($C$110=$AR10,$D$110=$AR10),Schweine_Werte!$M10*0.5,IF(OR($C$110&gt;$AR10,$D$110&lt;$AR10),0,Schweine_Werte!$M10))</f>
        <v>0</v>
      </c>
      <c r="BW10" s="667">
        <f>IF(OR(8=$AR10,$E$127=$AR10),Schweine_Werte!$M10*0.5,IF(OR(8&gt;$AR10,$E$127&lt;$AR10),0,Schweine_Werte!$M10))</f>
        <v>2.446203657340817</v>
      </c>
      <c r="BX10" s="667">
        <f>IF(OR(8=$AR10,$E$145=$AR10),Schweine_Werte!$M10*0.5,IF(OR(8&gt;$AR10,$E$145&lt;$AR10),0,Schweine_Werte!$M10))</f>
        <v>2.446203657340817</v>
      </c>
      <c r="BY10" s="677">
        <f>IF(OR($C$74=$AR10,$D$74=$AR10),Schweine_Werte!$O10*0.5,IF(OR($C$74&gt;$AR10,$D$74&lt;$AR10),0,Schweine_Werte!$O10))</f>
        <v>0</v>
      </c>
      <c r="BZ10" s="677">
        <f>IF(OR($C$83=$AR10,$D$83=$AR10),Schweine_Werte!$O10*0.5,IF(OR($C$83&gt;$AR10,$D$83&lt;$AR10),0,Schweine_Werte!$O10))</f>
        <v>0</v>
      </c>
      <c r="CA10" s="667">
        <f>IF(OR($C$92=$AR10,$D$92=$AR10),Schweine_Werte!$O10*0.5,IF(OR($C$92&gt;$AR10,$D$92&lt;$AR10),0,Schweine_Werte!$O10))</f>
        <v>0</v>
      </c>
      <c r="CB10" s="667">
        <f>IF(OR($C$101=$AR10,$D$101=$AR10),Schweine_Werte!$O10*0.5,IF(OR($C$101&gt;$AR10,$D$101&lt;$AR10),0,Schweine_Werte!$O10))</f>
        <v>0</v>
      </c>
      <c r="CC10" s="667">
        <f>IF(OR($C$110=$AR10,$D$110=$AR10),Schweine_Werte!$O10*0.5,IF(OR($C$110&gt;$AR10,$D$110&lt;$AR10),0,Schweine_Werte!$O10))</f>
        <v>0</v>
      </c>
    </row>
    <row r="11" spans="1:303" ht="18.75" x14ac:dyDescent="0.2">
      <c r="B11" s="684" t="s">
        <v>497</v>
      </c>
      <c r="C11" s="685" t="s">
        <v>375</v>
      </c>
      <c r="D11" s="685" t="s">
        <v>498</v>
      </c>
      <c r="E11" s="685" t="s">
        <v>377</v>
      </c>
      <c r="F11" s="686" t="s">
        <v>363</v>
      </c>
      <c r="G11" s="687" t="s">
        <v>1</v>
      </c>
      <c r="H11" s="687" t="s">
        <v>499</v>
      </c>
      <c r="I11" s="687" t="s">
        <v>500</v>
      </c>
      <c r="J11" s="688" t="s">
        <v>501</v>
      </c>
      <c r="K11" s="688" t="s">
        <v>501</v>
      </c>
      <c r="L11" s="689" t="s">
        <v>365</v>
      </c>
      <c r="M11" s="689" t="s">
        <v>502</v>
      </c>
      <c r="N11" s="689" t="s">
        <v>367</v>
      </c>
      <c r="O11" s="690" t="s">
        <v>358</v>
      </c>
      <c r="P11" s="690" t="s">
        <v>359</v>
      </c>
      <c r="Q11" s="689" t="s">
        <v>365</v>
      </c>
      <c r="R11" s="689" t="s">
        <v>366</v>
      </c>
      <c r="S11" s="689" t="s">
        <v>367</v>
      </c>
      <c r="T11" s="689" t="s">
        <v>365</v>
      </c>
      <c r="U11" s="689" t="s">
        <v>366</v>
      </c>
      <c r="V11" s="689" t="s">
        <v>367</v>
      </c>
      <c r="W11" s="688" t="s">
        <v>503</v>
      </c>
      <c r="X11" s="688" t="s">
        <v>504</v>
      </c>
      <c r="Y11" s="688" t="s">
        <v>505</v>
      </c>
      <c r="Z11" s="691" t="s">
        <v>506</v>
      </c>
      <c r="AA11" s="691" t="s">
        <v>298</v>
      </c>
      <c r="AB11" s="691" t="s">
        <v>506</v>
      </c>
      <c r="AC11" s="691" t="s">
        <v>298</v>
      </c>
      <c r="AD11" s="691" t="s">
        <v>506</v>
      </c>
      <c r="AE11" s="691" t="s">
        <v>298</v>
      </c>
      <c r="AF11" s="691" t="s">
        <v>507</v>
      </c>
      <c r="AG11" s="692" t="s">
        <v>508</v>
      </c>
      <c r="AH11" s="691" t="s">
        <v>17</v>
      </c>
      <c r="AI11" s="691"/>
      <c r="AJ11" s="691" t="s">
        <v>509</v>
      </c>
      <c r="AK11" s="691" t="s">
        <v>510</v>
      </c>
      <c r="AL11" s="691" t="s">
        <v>511</v>
      </c>
      <c r="AM11" s="691" t="s">
        <v>512</v>
      </c>
      <c r="AN11" s="691" t="s">
        <v>511</v>
      </c>
      <c r="AO11" s="691" t="s">
        <v>513</v>
      </c>
      <c r="AR11" s="675">
        <v>15</v>
      </c>
      <c r="AS11" s="676">
        <f>IF(OR($C$12=$AR11,$D$12=$AR11),Schweine_Werte!$C11*0.5,IF(OR($C$12&gt;$AR11,$D$12&lt;$AR11),0,Schweine_Werte!$C11))</f>
        <v>0</v>
      </c>
      <c r="AT11" s="676">
        <f>IF(OR($C$24=$AR11,$D$24=$AR11),Schweine_Werte!$C11*0.5,IF(OR($C$24&gt;$AR11,$D$24&lt;$AR11),0,Schweine_Werte!$C11))</f>
        <v>0</v>
      </c>
      <c r="AU11" s="676">
        <f>IF(OR($C$36=$AR11,$D$36=$AR11),Schweine_Werte!$C11*0.5,IF(OR($C$36&gt;$AR11,$D$36&lt;$AR11),0,Schweine_Werte!$C11))</f>
        <v>0</v>
      </c>
      <c r="AV11" s="676">
        <f>IF(OR($C$48=$AR11,$D$48=$AR11),Schweine_Werte!$C11*0.5,IF(OR($C$48&gt;$AR11,$D$48&lt;$AR11),0,Schweine_Werte!$C11))</f>
        <v>0</v>
      </c>
      <c r="AW11" s="676">
        <f>IF(OR($C$60=$AR11,$D$60=$AR11),Schweine_Werte!$C11*0.5,IF(OR($C$60&gt;$AR11,$D$60&lt;$AR11),0,Schweine_Werte!$C11))</f>
        <v>0</v>
      </c>
      <c r="AX11" s="676">
        <f>IF(OR($C$12=$AR11,$D$12=$AR11),Schweine_Werte!$E11*0.5,IF(OR($C$12&gt;$AR11,$D$12&lt;$AR11),0,Schweine_Werte!$E11))</f>
        <v>0</v>
      </c>
      <c r="AY11" s="676">
        <f>IF(OR($C$24=$AR11,$D$24=$AR11),Schweine_Werte!$E11*0.5,IF(OR($C$24&gt;$AR11,$D$24&lt;$AR11),0,Schweine_Werte!$E11))</f>
        <v>0</v>
      </c>
      <c r="AZ11" s="679">
        <f>IF(OR($C$36=$AR11,$D$36=$AR11),Schweine_Werte!$E11*0.5,IF(OR($C$36&gt;$AR11,$D$36&lt;$AR11),0,Schweine_Werte!$E11))</f>
        <v>0</v>
      </c>
      <c r="BA11" s="679">
        <f>IF(OR($C$48=$AR11,$D$48=$AR11),Schweine_Werte!$E11*0.5,IF(OR($C$48&gt;$AR11,$D$48&lt;$AR11),0,Schweine_Werte!$E11))</f>
        <v>0</v>
      </c>
      <c r="BB11" s="679">
        <f>IF(OR($C$60=$AR11,$D$60=$AR11),Schweine_Werte!$E11*0.5,IF(OR($C$60&gt;$AR11,$D$60&lt;$AR11),0,Schweine_Werte!$E11))</f>
        <v>0</v>
      </c>
      <c r="BC11" s="676">
        <f>IF(OR($C$12=$AR11,$D$12=$AR11),Schweine_Werte!$G11*0.5,IF(OR($C$12&gt;$AR11,$D$12&lt;$AR11),0,Schweine_Werte!$G11))</f>
        <v>0</v>
      </c>
      <c r="BD11" s="676">
        <f>IF(OR($C$24=$AR11,$D$24=$AR11),Schweine_Werte!$G11*0.5,IF(OR($C$24&gt;$AR11,$D$24&lt;$AR11),0,Schweine_Werte!$G11))</f>
        <v>0</v>
      </c>
      <c r="BE11" s="679">
        <f>IF(OR($C$36=$AR11,$D$36=$AR11),Schweine_Werte!$G11*0.5,IF(OR($C$36&gt;$AR11,$D$36&lt;$AR11),0,Schweine_Werte!$G11))</f>
        <v>0</v>
      </c>
      <c r="BF11" s="679">
        <f>IF(OR($C$48=$AR11,$D$48=$AR11),Schweine_Werte!$G11*0.5,IF(OR($C$48&gt;$AR11,$D$48&lt;$AR11),0,Schweine_Werte!$G11))</f>
        <v>0</v>
      </c>
      <c r="BG11" s="679">
        <f>IF(OR($C$60=$AR11,$D$60=$AR11),Schweine_Werte!$G11*0.5,IF(OR($C$60&gt;$AR11,$D$60&lt;$AR11),0,Schweine_Werte!$G11))</f>
        <v>0</v>
      </c>
      <c r="BH11" s="676">
        <f>IF(OR($C$12=$AR11,$D$12=$AR11),Schweine_Werte!$I11*0.5,IF(OR($C$12&gt;$AR11,$D$12&lt;$AR11),0,Schweine_Werte!$I11))</f>
        <v>0</v>
      </c>
      <c r="BI11" s="676">
        <f>IF(OR($C$24=$AR11,$D$24=$AR11),Schweine_Werte!$I11*0.5,IF(OR($C$24&gt;$AR11,$D$24&lt;$AR11),0,Schweine_Werte!$I11))</f>
        <v>0</v>
      </c>
      <c r="BJ11" s="679">
        <f>IF(OR($C$36=$AR11,$D$36=$AR11),Schweine_Werte!$I11*0.5,IF(OR($C$36&gt;$AR11,$D$36&lt;$AR11),0,Schweine_Werte!$I11))</f>
        <v>0</v>
      </c>
      <c r="BK11" s="679">
        <f>IF(OR($C$48=$AR11,$D$48=$AR11),Schweine_Werte!$I11*0.5,IF(OR($C$48&gt;$AR11,$D$48&lt;$AR11),0,Schweine_Werte!$I11))</f>
        <v>0</v>
      </c>
      <c r="BL11" s="679">
        <f>IF(OR($C$60=$AR11,$D$60=$AR11),Schweine_Werte!$I11*0.5,IF(OR($C$60&gt;$AR11,$D$60&lt;$AR11),0,Schweine_Werte!$I11))</f>
        <v>0</v>
      </c>
      <c r="BM11" s="676"/>
      <c r="BN11" s="676"/>
      <c r="BO11" s="679"/>
      <c r="BP11" s="679"/>
      <c r="BQ11" s="679"/>
      <c r="BR11" s="677">
        <f>IF(OR($C$74=$AR11,$D$74=$AR11),Schweine_Werte!$M11*0.5,IF(OR($C$74&gt;$AR11,$D$74&lt;$AR11),0,Schweine_Werte!$M11))</f>
        <v>0</v>
      </c>
      <c r="BS11" s="677">
        <f>IF(OR($C$83=$AR11,$D$83=$AR11),Schweine_Werte!$M11*0.5,IF(OR($C$83&gt;$AR11,$D$83&lt;$AR11),0,Schweine_Werte!$M11))</f>
        <v>0</v>
      </c>
      <c r="BT11" s="667">
        <f>IF(OR($C$92=$AR11,$D$92=$AR11),Schweine_Werte!$M11*0.5,IF(OR($C$92&gt;$AR11,$D$92&lt;$AR11),0,Schweine_Werte!$M11))</f>
        <v>0</v>
      </c>
      <c r="BU11" s="667">
        <f>IF(OR($C$101=$AR11,$D$101=$AR11),Schweine_Werte!$M11*0.5,IF(OR($C$101&gt;$AR11,$D$101&lt;$AR11),0,Schweine_Werte!$M11))</f>
        <v>0</v>
      </c>
      <c r="BV11" s="667">
        <f>IF(OR($C$110=$AR11,$D$110=$AR11),Schweine_Werte!$M11*0.5,IF(OR($C$110&gt;$AR11,$D$110&lt;$AR11),0,Schweine_Werte!$M11))</f>
        <v>0</v>
      </c>
      <c r="BW11" s="667">
        <f>IF(OR(8=$AR11,$E$127=$AR11),Schweine_Werte!$M11*0.5,IF(OR(8&gt;$AR11,$E$127&lt;$AR11),0,Schweine_Werte!$M11))</f>
        <v>2.3467934266915833</v>
      </c>
      <c r="BX11" s="667">
        <f>IF(OR(8=$AR11,$E$145=$AR11),Schweine_Werte!$M11*0.5,IF(OR(8&gt;$AR11,$E$145&lt;$AR11),0,Schweine_Werte!$M11))</f>
        <v>2.3467934266915833</v>
      </c>
      <c r="BY11" s="677">
        <f>IF(OR($C$74=$AR11,$D$74=$AR11),Schweine_Werte!$O11*0.5,IF(OR($C$74&gt;$AR11,$D$74&lt;$AR11),0,Schweine_Werte!$O11))</f>
        <v>0</v>
      </c>
      <c r="BZ11" s="677">
        <f>IF(OR($C$83=$AR11,$D$83=$AR11),Schweine_Werte!$O11*0.5,IF(OR($C$83&gt;$AR11,$D$83&lt;$AR11),0,Schweine_Werte!$O11))</f>
        <v>0</v>
      </c>
      <c r="CA11" s="667">
        <f>IF(OR($C$92=$AR11,$D$92=$AR11),Schweine_Werte!$O11*0.5,IF(OR($C$92&gt;$AR11,$D$92&lt;$AR11),0,Schweine_Werte!$O11))</f>
        <v>0</v>
      </c>
      <c r="CB11" s="667">
        <f>IF(OR($C$101=$AR11,$D$101=$AR11),Schweine_Werte!$O11*0.5,IF(OR($C$101&gt;$AR11,$D$101&lt;$AR11),0,Schweine_Werte!$O11))</f>
        <v>0</v>
      </c>
      <c r="CC11" s="667">
        <f>IF(OR($C$110=$AR11,$D$110=$AR11),Schweine_Werte!$O11*0.5,IF(OR($C$110&gt;$AR11,$D$110&lt;$AR11),0,Schweine_Werte!$O11))</f>
        <v>0</v>
      </c>
    </row>
    <row r="12" spans="1:303" ht="15.75" x14ac:dyDescent="0.2">
      <c r="A12" s="520" t="s">
        <v>456</v>
      </c>
      <c r="B12" s="693" t="str">
        <f>IF('Abweichende Werte'!W5=1,A8,"")</f>
        <v/>
      </c>
      <c r="C12" s="694" t="str">
        <f>IF('Abweichende Werte'!W5=1,'Abweichende Werte'!J5,"")</f>
        <v/>
      </c>
      <c r="D12" s="694" t="str">
        <f>+IF('Abweichende Werte'!W5=1,'Abweichende Werte'!M5,"")</f>
        <v/>
      </c>
      <c r="E12" s="506" t="str">
        <f>+IF('Abweichende Werte'!W5=1,'Abweichende Werte'!P5,"")</f>
        <v/>
      </c>
      <c r="F12" s="695" t="e">
        <f>IF($E12&lt;=$E5,F5,IF(AND($E12&gt;$E5,$E12&lt;=$E6),F5+(F6-F5)/($E6-$E5)*($E12-$E5),IF(AND($E12&gt;$E6,$E12&lt;=$E7),F6+(F7-F6)/($E7-$E6)*($E12-$E6),IF(AND($E12&gt;$E7,$E12&lt;=$E8),F7+(F8-F7)/($E8-$E7)*($E12-$E7),IF($E12&gt;$E8,F8)))))</f>
        <v>#VALUE!</v>
      </c>
      <c r="G12" s="695" t="e">
        <f t="shared" ref="G12:N12" si="1">IF($E12&lt;=$E5,G5,IF(AND($E12&gt;$E5,$E12&lt;=$E6),G5+(G6-G5)/($E6-$E5)*($E12-$E5),IF(AND($E12&gt;$E6,$E12&lt;=$E7),G6+(G7-G6)/($E7-$E6)*($E12-$E6),IF(AND($E12&gt;$E7,$E12&lt;=$E8),G7+(G8-G7)/($E8-$E7)*($E12-$E7),IF($E12&gt;$E8,G8)))))</f>
        <v>#VALUE!</v>
      </c>
      <c r="H12" s="695" t="e">
        <f t="shared" si="1"/>
        <v>#VALUE!</v>
      </c>
      <c r="I12" s="695" t="e">
        <f t="shared" si="1"/>
        <v>#VALUE!</v>
      </c>
      <c r="J12" s="695" t="e">
        <f t="shared" si="1"/>
        <v>#VALUE!</v>
      </c>
      <c r="K12" s="695" t="e">
        <f t="shared" si="1"/>
        <v>#VALUE!</v>
      </c>
      <c r="L12" s="695" t="e">
        <f t="shared" si="1"/>
        <v>#VALUE!</v>
      </c>
      <c r="M12" s="695" t="e">
        <f t="shared" si="1"/>
        <v>#VALUE!</v>
      </c>
      <c r="N12" s="695" t="e">
        <f t="shared" si="1"/>
        <v>#VALUE!</v>
      </c>
      <c r="O12" s="696">
        <v>5.5</v>
      </c>
      <c r="P12" s="696">
        <v>1.8</v>
      </c>
      <c r="Q12" s="695" t="e">
        <f t="shared" ref="Q12:Z12" si="2">IF($E12&lt;=$E5,Q5,IF(AND($E12&gt;$E5,$E12&lt;=$E6),Q5+(Q6-Q5)/($E6-$E5)*($E12-$E5),IF(AND($E12&gt;$E6,$E12&lt;=$E7),Q6+(Q7-Q6)/($E7-$E6)*($E12-$E6),IF(AND($E12&gt;$E7,$E12&lt;=$E8),Q7+(Q8-Q7)/($E8-$E7)*($E12-$E7),IF($E12&gt;$E8,Q8)))))</f>
        <v>#VALUE!</v>
      </c>
      <c r="R12" s="695" t="e">
        <f t="shared" si="2"/>
        <v>#VALUE!</v>
      </c>
      <c r="S12" s="695" t="e">
        <f t="shared" si="2"/>
        <v>#VALUE!</v>
      </c>
      <c r="T12" s="695" t="e">
        <f t="shared" si="2"/>
        <v>#VALUE!</v>
      </c>
      <c r="U12" s="695" t="e">
        <f t="shared" si="2"/>
        <v>#VALUE!</v>
      </c>
      <c r="V12" s="695" t="e">
        <f t="shared" si="2"/>
        <v>#VALUE!</v>
      </c>
      <c r="W12" s="695" t="e">
        <f t="shared" si="2"/>
        <v>#VALUE!</v>
      </c>
      <c r="X12" s="695" t="e">
        <f t="shared" si="2"/>
        <v>#VALUE!</v>
      </c>
      <c r="Y12" s="695" t="e">
        <f t="shared" si="2"/>
        <v>#VALUE!</v>
      </c>
      <c r="Z12" s="695" t="e">
        <f t="shared" si="2"/>
        <v>#VALUE!</v>
      </c>
      <c r="AA12" s="697" t="e">
        <f>+Z12*6.25</f>
        <v>#VALUE!</v>
      </c>
      <c r="AB12" s="695" t="e">
        <f t="shared" ref="AB12" si="3">IF($E12&lt;=$E5,AB5,IF(AND($E12&gt;$E5,$E12&lt;=$E6),AB5+(AB6-AB5)/($E6-$E5)*($E12-$E5),IF(AND($E12&gt;$E6,$E12&lt;=$E7),AB6+(AB7-AB6)/($E7-$E6)*($E12-$E6),IF(AND($E12&gt;$E7,$E12&lt;=$E8),AB7+(AB8-AB7)/($E8-$E7)*($E12-$E7),IF($E12&gt;$E8,AB8)))))</f>
        <v>#VALUE!</v>
      </c>
      <c r="AC12" s="697" t="e">
        <f>+AB12*6.25</f>
        <v>#VALUE!</v>
      </c>
      <c r="AD12" s="695" t="e">
        <f t="shared" ref="AD12" si="4">IF($E12&lt;=$E5,AD5,IF(AND($E12&gt;$E5,$E12&lt;=$E6),AD5+(AD6-AD5)/($E6-$E5)*($E12-$E5),IF(AND($E12&gt;$E6,$E12&lt;=$E7),AD6+(AD7-AD6)/($E7-$E6)*($E12-$E6),IF(AND($E12&gt;$E7,$E12&lt;=$E8),AD7+(AD8-AD7)/($E8-$E7)*($E12-$E7),IF($E12&gt;$E8,AD8)))))</f>
        <v>#VALUE!</v>
      </c>
      <c r="AE12" s="697" t="e">
        <f>+AD12*6.25</f>
        <v>#VALUE!</v>
      </c>
      <c r="AF12" s="697" t="e">
        <f>365/((D12-C12)/E12*1000)</f>
        <v>#VALUE!</v>
      </c>
      <c r="AG12" s="695" t="e">
        <f>IF($E12&lt;=$E5,AG5,IF(AND($E12&gt;$E5,$E12&lt;=$E6),AG5+(AG6-AG5)/($E6-$E5)*($E12-$E5),IF(AND($E12&gt;$E6,$E12&lt;=$E7),AG6+(AG7-AG6)/($E7-$E6)*($E12-$E6),IF(AND($E12&gt;$E7,$E12&lt;=$E8),AG7+(AG8-AG7)/($E8-$E7)*($E12-$E7),IF($E12&gt;$E8,AG8)))))</f>
        <v>#VALUE!</v>
      </c>
      <c r="AH12" s="697" t="e">
        <f>+AG12/AF12</f>
        <v>#VALUE!</v>
      </c>
      <c r="AI12" s="697" t="e">
        <f>+CONCATENATE(ROUND(AH12/(D12-C12),1)," : 1")</f>
        <v>#VALUE!</v>
      </c>
      <c r="AJ12" s="695" t="e">
        <f t="shared" ref="AJ12" si="5">IF($E12&lt;=$E5,AJ5,IF(AND($E12&gt;$E5,$E12&lt;=$E6),AJ5+(AJ6-AJ5)/($E6-$E5)*($E12-$E5),IF(AND($E12&gt;$E6,$E12&lt;=$E7),AJ6+(AJ7-AJ6)/($E7-$E6)*($E12-$E6),IF(AND($E12&gt;$E7,$E12&lt;=$E8),AJ7+(AJ8-AJ7)/($E8-$E7)*($E12-$E7),IF($E12&gt;$E8,AJ8)))))</f>
        <v>#VALUE!</v>
      </c>
      <c r="AK12" s="697" t="e">
        <f>+AJ12/2.291</f>
        <v>#VALUE!</v>
      </c>
      <c r="AL12" s="695" t="e">
        <f t="shared" ref="AL12" si="6">IF($E12&lt;=$E5,AL5,IF(AND($E12&gt;$E5,$E12&lt;=$E6),AL5+(AL6-AL5)/($E6-$E5)*($E12-$E5),IF(AND($E12&gt;$E6,$E12&lt;=$E7),AL6+(AL7-AL6)/($E7-$E6)*($E12-$E6),IF(AND($E12&gt;$E7,$E12&lt;=$E8),AL7+(AL8-AL7)/($E8-$E7)*($E12-$E7),IF($E12&gt;$E8,AL8)))))</f>
        <v>#VALUE!</v>
      </c>
      <c r="AM12" s="697" t="e">
        <f>+AL12/2.291</f>
        <v>#VALUE!</v>
      </c>
      <c r="AN12" s="695" t="e">
        <f t="shared" ref="AN12" si="7">IF($E12&lt;=$E5,AN5,IF(AND($E12&gt;$E5,$E12&lt;=$E6),AN5+(AN6-AN5)/($E6-$E5)*($E12-$E5),IF(AND($E12&gt;$E6,$E12&lt;=$E7),AN6+(AN7-AN6)/($E7-$E6)*($E12-$E6),IF(AND($E12&gt;$E7,$E12&lt;=$E8),AN7+(AN8-AN7)/($E8-$E7)*($E12-$E7),IF($E12&gt;$E8,AN8)))))</f>
        <v>#VALUE!</v>
      </c>
      <c r="AO12" s="697" t="e">
        <f>+AN12/2.291</f>
        <v>#VALUE!</v>
      </c>
      <c r="AR12" s="675">
        <v>16</v>
      </c>
      <c r="AS12" s="676">
        <f>IF(OR($C$12=$AR12,$D$12=$AR12),Schweine_Werte!$C12*0.5,IF(OR($C$12&gt;$AR12,$D$12&lt;$AR12),0,Schweine_Werte!$C12))</f>
        <v>0</v>
      </c>
      <c r="AT12" s="676">
        <f>IF(OR($C$24=$AR12,$D$24=$AR12),Schweine_Werte!$C12*0.5,IF(OR($C$24&gt;$AR12,$D$24&lt;$AR12),0,Schweine_Werte!$C12))</f>
        <v>0</v>
      </c>
      <c r="AU12" s="676">
        <f>IF(OR($C$36=$AR12,$D$36=$AR12),Schweine_Werte!$C12*0.5,IF(OR($C$36&gt;$AR12,$D$36&lt;$AR12),0,Schweine_Werte!$C12))</f>
        <v>0</v>
      </c>
      <c r="AV12" s="676">
        <f>IF(OR($C$48=$AR12,$D$48=$AR12),Schweine_Werte!$C12*0.5,IF(OR($C$48&gt;$AR12,$D$48&lt;$AR12),0,Schweine_Werte!$C12))</f>
        <v>0</v>
      </c>
      <c r="AW12" s="676">
        <f>IF(OR($C$60=$AR12,$D$60=$AR12),Schweine_Werte!$C12*0.5,IF(OR($C$60&gt;$AR12,$D$60&lt;$AR12),0,Schweine_Werte!$C12))</f>
        <v>0</v>
      </c>
      <c r="AX12" s="676">
        <f>IF(OR($C$12=$AR12,$D$12=$AR12),Schweine_Werte!$E12*0.5,IF(OR($C$12&gt;$AR12,$D$12&lt;$AR12),0,Schweine_Werte!$E12))</f>
        <v>0</v>
      </c>
      <c r="AY12" s="676">
        <f>IF(OR($C$24=$AR12,$D$24=$AR12),Schweine_Werte!$E12*0.5,IF(OR($C$24&gt;$AR12,$D$24&lt;$AR12),0,Schweine_Werte!$E12))</f>
        <v>0</v>
      </c>
      <c r="AZ12" s="679">
        <f>IF(OR($C$36=$AR12,$D$36=$AR12),Schweine_Werte!$E12*0.5,IF(OR($C$36&gt;$AR12,$D$36&lt;$AR12),0,Schweine_Werte!$E12))</f>
        <v>0</v>
      </c>
      <c r="BA12" s="679">
        <f>IF(OR($C$48=$AR12,$D$48=$AR12),Schweine_Werte!$E12*0.5,IF(OR($C$48&gt;$AR12,$D$48&lt;$AR12),0,Schweine_Werte!$E12))</f>
        <v>0</v>
      </c>
      <c r="BB12" s="679">
        <f>IF(OR($C$60=$AR12,$D$60=$AR12),Schweine_Werte!$E12*0.5,IF(OR($C$60&gt;$AR12,$D$60&lt;$AR12),0,Schweine_Werte!$E12))</f>
        <v>0</v>
      </c>
      <c r="BC12" s="676">
        <f>IF(OR($C$12=$AR12,$D$12=$AR12),Schweine_Werte!$G12*0.5,IF(OR($C$12&gt;$AR12,$D$12&lt;$AR12),0,Schweine_Werte!$G12))</f>
        <v>0</v>
      </c>
      <c r="BD12" s="676">
        <f>IF(OR($C$24=$AR12,$D$24=$AR12),Schweine_Werte!$G12*0.5,IF(OR($C$24&gt;$AR12,$D$24&lt;$AR12),0,Schweine_Werte!$G12))</f>
        <v>0</v>
      </c>
      <c r="BE12" s="679">
        <f>IF(OR($C$36=$AR12,$D$36=$AR12),Schweine_Werte!$G12*0.5,IF(OR($C$36&gt;$AR12,$D$36&lt;$AR12),0,Schweine_Werte!$G12))</f>
        <v>0</v>
      </c>
      <c r="BF12" s="679">
        <f>IF(OR($C$48=$AR12,$D$48=$AR12),Schweine_Werte!$G12*0.5,IF(OR($C$48&gt;$AR12,$D$48&lt;$AR12),0,Schweine_Werte!$G12))</f>
        <v>0</v>
      </c>
      <c r="BG12" s="679">
        <f>IF(OR($C$60=$AR12,$D$60=$AR12),Schweine_Werte!$G12*0.5,IF(OR($C$60&gt;$AR12,$D$60&lt;$AR12),0,Schweine_Werte!$G12))</f>
        <v>0</v>
      </c>
      <c r="BH12" s="676">
        <f>IF(OR($C$12=$AR12,$D$12=$AR12),Schweine_Werte!$I12*0.5,IF(OR($C$12&gt;$AR12,$D$12&lt;$AR12),0,Schweine_Werte!$I12))</f>
        <v>0</v>
      </c>
      <c r="BI12" s="676">
        <f>IF(OR($C$24=$AR12,$D$24=$AR12),Schweine_Werte!$I12*0.5,IF(OR($C$24&gt;$AR12,$D$24&lt;$AR12),0,Schweine_Werte!$I12))</f>
        <v>0</v>
      </c>
      <c r="BJ12" s="679">
        <f>IF(OR($C$36=$AR12,$D$36=$AR12),Schweine_Werte!$I12*0.5,IF(OR($C$36&gt;$AR12,$D$36&lt;$AR12),0,Schweine_Werte!$I12))</f>
        <v>0</v>
      </c>
      <c r="BK12" s="679">
        <f>IF(OR($C$48=$AR12,$D$48=$AR12),Schweine_Werte!$I12*0.5,IF(OR($C$48&gt;$AR12,$D$48&lt;$AR12),0,Schweine_Werte!$I12))</f>
        <v>0</v>
      </c>
      <c r="BL12" s="679">
        <f>IF(OR($C$60=$AR12,$D$60=$AR12),Schweine_Werte!$I12*0.5,IF(OR($C$60&gt;$AR12,$D$60&lt;$AR12),0,Schweine_Werte!$I12))</f>
        <v>0</v>
      </c>
      <c r="BM12" s="676"/>
      <c r="BN12" s="676"/>
      <c r="BO12" s="679"/>
      <c r="BP12" s="679"/>
      <c r="BQ12" s="679"/>
      <c r="BR12" s="677">
        <f>IF(OR($C$74=$AR12,$D$74=$AR12),Schweine_Werte!$M12*0.5,IF(OR($C$74&gt;$AR12,$D$74&lt;$AR12),0,Schweine_Werte!$M12))</f>
        <v>0</v>
      </c>
      <c r="BS12" s="677">
        <f>IF(OR($C$83=$AR12,$D$83=$AR12),Schweine_Werte!$M12*0.5,IF(OR($C$83&gt;$AR12,$D$83&lt;$AR12),0,Schweine_Werte!$M12))</f>
        <v>0</v>
      </c>
      <c r="BT12" s="667">
        <f>IF(OR($C$92=$AR12,$D$92=$AR12),Schweine_Werte!$M12*0.5,IF(OR($C$92&gt;$AR12,$D$92&lt;$AR12),0,Schweine_Werte!$M12))</f>
        <v>0</v>
      </c>
      <c r="BU12" s="667">
        <f>IF(OR($C$101=$AR12,$D$101=$AR12),Schweine_Werte!$M12*0.5,IF(OR($C$101&gt;$AR12,$D$101&lt;$AR12),0,Schweine_Werte!$M12))</f>
        <v>0</v>
      </c>
      <c r="BV12" s="667">
        <f>IF(OR($C$110=$AR12,$D$110=$AR12),Schweine_Werte!$M12*0.5,IF(OR($C$110&gt;$AR12,$D$110&lt;$AR12),0,Schweine_Werte!$M12))</f>
        <v>0</v>
      </c>
      <c r="BW12" s="667">
        <f>IF(OR(8=$AR12,$E$127=$AR12),Schweine_Werte!$M12*0.5,IF(OR(8&gt;$AR12,$E$127&lt;$AR12),0,Schweine_Werte!$M12))</f>
        <v>2.2565030036209643</v>
      </c>
      <c r="BX12" s="667">
        <f>IF(OR(8=$AR12,$E$145=$AR12),Schweine_Werte!$M12*0.5,IF(OR(8&gt;$AR12,$E$145&lt;$AR12),0,Schweine_Werte!$M12))</f>
        <v>2.2565030036209643</v>
      </c>
      <c r="BY12" s="677">
        <f>IF(OR($C$74=$AR12,$D$74=$AR12),Schweine_Werte!$O12*0.5,IF(OR($C$74&gt;$AR12,$D$74&lt;$AR12),0,Schweine_Werte!$O12))</f>
        <v>0</v>
      </c>
      <c r="BZ12" s="677">
        <f>IF(OR($C$83=$AR12,$D$83=$AR12),Schweine_Werte!$O12*0.5,IF(OR($C$83&gt;$AR12,$D$83&lt;$AR12),0,Schweine_Werte!$O12))</f>
        <v>0</v>
      </c>
      <c r="CA12" s="667">
        <f>IF(OR($C$92=$AR12,$D$92=$AR12),Schweine_Werte!$O12*0.5,IF(OR($C$92&gt;$AR12,$D$92&lt;$AR12),0,Schweine_Werte!$O12))</f>
        <v>0</v>
      </c>
      <c r="CB12" s="667">
        <f>IF(OR($C$101=$AR12,$D$101=$AR12),Schweine_Werte!$O12*0.5,IF(OR($C$101&gt;$AR12,$D$101&lt;$AR12),0,Schweine_Werte!$O12))</f>
        <v>0</v>
      </c>
      <c r="CC12" s="667">
        <f>IF(OR($C$110=$AR12,$D$110=$AR12),Schweine_Werte!$O12*0.5,IF(OR($C$110&gt;$AR12,$D$110&lt;$AR12),0,Schweine_Werte!$O12))</f>
        <v>0</v>
      </c>
    </row>
    <row r="13" spans="1:303" ht="15" x14ac:dyDescent="0.25">
      <c r="C13" s="1738" t="s">
        <v>514</v>
      </c>
      <c r="D13" s="1738"/>
      <c r="AR13" s="675">
        <v>17</v>
      </c>
      <c r="AS13" s="676">
        <f>IF(OR($C$12=$AR13,$D$12=$AR13),Schweine_Werte!$C13*0.5,IF(OR($C$12&gt;$AR13,$D$12&lt;$AR13),0,Schweine_Werte!$C13))</f>
        <v>0</v>
      </c>
      <c r="AT13" s="676">
        <f>IF(OR($C$24=$AR13,$D$24=$AR13),Schweine_Werte!$C13*0.5,IF(OR($C$24&gt;$AR13,$D$24&lt;$AR13),0,Schweine_Werte!$C13))</f>
        <v>0</v>
      </c>
      <c r="AU13" s="676">
        <f>IF(OR($C$36=$AR13,$D$36=$AR13),Schweine_Werte!$C13*0.5,IF(OR($C$36&gt;$AR13,$D$36&lt;$AR13),0,Schweine_Werte!$C13))</f>
        <v>0</v>
      </c>
      <c r="AV13" s="676">
        <f>IF(OR($C$48=$AR13,$D$48=$AR13),Schweine_Werte!$C13*0.5,IF(OR($C$48&gt;$AR13,$D$48&lt;$AR13),0,Schweine_Werte!$C13))</f>
        <v>0</v>
      </c>
      <c r="AW13" s="676">
        <f>IF(OR($C$60=$AR13,$D$60=$AR13),Schweine_Werte!$C13*0.5,IF(OR($C$60&gt;$AR13,$D$60&lt;$AR13),0,Schweine_Werte!$C13))</f>
        <v>0</v>
      </c>
      <c r="AX13" s="676">
        <f>IF(OR($C$12=$AR13,$D$12=$AR13),Schweine_Werte!$E13*0.5,IF(OR($C$12&gt;$AR13,$D$12&lt;$AR13),0,Schweine_Werte!$E13))</f>
        <v>0</v>
      </c>
      <c r="AY13" s="676">
        <f>IF(OR($C$24=$AR13,$D$24=$AR13),Schweine_Werte!$E13*0.5,IF(OR($C$24&gt;$AR13,$D$24&lt;$AR13),0,Schweine_Werte!$E13))</f>
        <v>0</v>
      </c>
      <c r="AZ13" s="679">
        <f>IF(OR($C$36=$AR13,$D$36=$AR13),Schweine_Werte!$E13*0.5,IF(OR($C$36&gt;$AR13,$D$36&lt;$AR13),0,Schweine_Werte!$E13))</f>
        <v>0</v>
      </c>
      <c r="BA13" s="679">
        <f>IF(OR($C$48=$AR13,$D$48=$AR13),Schweine_Werte!$E13*0.5,IF(OR($C$48&gt;$AR13,$D$48&lt;$AR13),0,Schweine_Werte!$E13))</f>
        <v>0</v>
      </c>
      <c r="BB13" s="679">
        <f>IF(OR($C$60=$AR13,$D$60=$AR13),Schweine_Werte!$E13*0.5,IF(OR($C$60&gt;$AR13,$D$60&lt;$AR13),0,Schweine_Werte!$E13))</f>
        <v>0</v>
      </c>
      <c r="BC13" s="676">
        <f>IF(OR($C$12=$AR13,$D$12=$AR13),Schweine_Werte!$G13*0.5,IF(OR($C$12&gt;$AR13,$D$12&lt;$AR13),0,Schweine_Werte!$G13))</f>
        <v>0</v>
      </c>
      <c r="BD13" s="676">
        <f>IF(OR($C$24=$AR13,$D$24=$AR13),Schweine_Werte!$G13*0.5,IF(OR($C$24&gt;$AR13,$D$24&lt;$AR13),0,Schweine_Werte!$G13))</f>
        <v>0</v>
      </c>
      <c r="BE13" s="679">
        <f>IF(OR($C$36=$AR13,$D$36=$AR13),Schweine_Werte!$G13*0.5,IF(OR($C$36&gt;$AR13,$D$36&lt;$AR13),0,Schweine_Werte!$G13))</f>
        <v>0</v>
      </c>
      <c r="BF13" s="679">
        <f>IF(OR($C$48=$AR13,$D$48=$AR13),Schweine_Werte!$G13*0.5,IF(OR($C$48&gt;$AR13,$D$48&lt;$AR13),0,Schweine_Werte!$G13))</f>
        <v>0</v>
      </c>
      <c r="BG13" s="679">
        <f>IF(OR($C$60=$AR13,$D$60=$AR13),Schweine_Werte!$G13*0.5,IF(OR($C$60&gt;$AR13,$D$60&lt;$AR13),0,Schweine_Werte!$G13))</f>
        <v>0</v>
      </c>
      <c r="BH13" s="676">
        <f>IF(OR($C$12=$AR13,$D$12=$AR13),Schweine_Werte!$I13*0.5,IF(OR($C$12&gt;$AR13,$D$12&lt;$AR13),0,Schweine_Werte!$I13))</f>
        <v>0</v>
      </c>
      <c r="BI13" s="676">
        <f>IF(OR($C$24=$AR13,$D$24=$AR13),Schweine_Werte!$I13*0.5,IF(OR($C$24&gt;$AR13,$D$24&lt;$AR13),0,Schweine_Werte!$I13))</f>
        <v>0</v>
      </c>
      <c r="BJ13" s="679">
        <f>IF(OR($C$36=$AR13,$D$36=$AR13),Schweine_Werte!$I13*0.5,IF(OR($C$36&gt;$AR13,$D$36&lt;$AR13),0,Schweine_Werte!$I13))</f>
        <v>0</v>
      </c>
      <c r="BK13" s="679">
        <f>IF(OR($C$48=$AR13,$D$48=$AR13),Schweine_Werte!$I13*0.5,IF(OR($C$48&gt;$AR13,$D$48&lt;$AR13),0,Schweine_Werte!$I13))</f>
        <v>0</v>
      </c>
      <c r="BL13" s="679">
        <f>IF(OR($C$60=$AR13,$D$60=$AR13),Schweine_Werte!$I13*0.5,IF(OR($C$60&gt;$AR13,$D$60&lt;$AR13),0,Schweine_Werte!$I13))</f>
        <v>0</v>
      </c>
      <c r="BM13" s="676"/>
      <c r="BN13" s="676"/>
      <c r="BO13" s="679"/>
      <c r="BP13" s="679"/>
      <c r="BQ13" s="679"/>
      <c r="BR13" s="677">
        <f>IF(OR($C$74=$AR13,$D$74=$AR13),Schweine_Werte!$M13*0.5,IF(OR($C$74&gt;$AR13,$D$74&lt;$AR13),0,Schweine_Werte!$M13))</f>
        <v>0</v>
      </c>
      <c r="BS13" s="677">
        <f>IF(OR($C$83=$AR13,$D$83=$AR13),Schweine_Werte!$M13*0.5,IF(OR($C$83&gt;$AR13,$D$83&lt;$AR13),0,Schweine_Werte!$M13))</f>
        <v>0</v>
      </c>
      <c r="BT13" s="667">
        <f>IF(OR($C$92=$AR13,$D$92=$AR13),Schweine_Werte!$M13*0.5,IF(OR($C$92&gt;$AR13,$D$92&lt;$AR13),0,Schweine_Werte!$M13))</f>
        <v>0</v>
      </c>
      <c r="BU13" s="667">
        <f>IF(OR($C$101=$AR13,$D$101=$AR13),Schweine_Werte!$M13*0.5,IF(OR($C$101&gt;$AR13,$D$101&lt;$AR13),0,Schweine_Werte!$M13))</f>
        <v>0</v>
      </c>
      <c r="BV13" s="667">
        <f>IF(OR($C$110=$AR13,$D$110=$AR13),Schweine_Werte!$M13*0.5,IF(OR($C$110&gt;$AR13,$D$110&lt;$AR13),0,Schweine_Werte!$M13))</f>
        <v>0</v>
      </c>
      <c r="BW13" s="667">
        <f>IF(OR(8=$AR13,$E$127=$AR13),Schweine_Werte!$M13*0.5,IF(OR(8&gt;$AR13,$E$127&lt;$AR13),0,Schweine_Werte!$M13))</f>
        <v>2.174168851366757</v>
      </c>
      <c r="BX13" s="667">
        <f>IF(OR(8=$AR13,$E$145=$AR13),Schweine_Werte!$M13*0.5,IF(OR(8&gt;$AR13,$E$145&lt;$AR13),0,Schweine_Werte!$M13))</f>
        <v>2.174168851366757</v>
      </c>
      <c r="BY13" s="677">
        <f>IF(OR($C$74=$AR13,$D$74=$AR13),Schweine_Werte!$O13*0.5,IF(OR($C$74&gt;$AR13,$D$74&lt;$AR13),0,Schweine_Werte!$O13))</f>
        <v>0</v>
      </c>
      <c r="BZ13" s="677">
        <f>IF(OR($C$83=$AR13,$D$83=$AR13),Schweine_Werte!$O13*0.5,IF(OR($C$83&gt;$AR13,$D$83&lt;$AR13),0,Schweine_Werte!$O13))</f>
        <v>0</v>
      </c>
      <c r="CA13" s="667">
        <f>IF(OR($C$92=$AR13,$D$92=$AR13),Schweine_Werte!$O13*0.5,IF(OR($C$92&gt;$AR13,$D$92&lt;$AR13),0,Schweine_Werte!$O13))</f>
        <v>0</v>
      </c>
      <c r="CB13" s="667">
        <f>IF(OR($C$101=$AR13,$D$101=$AR13),Schweine_Werte!$O13*0.5,IF(OR($C$101&gt;$AR13,$D$101&lt;$AR13),0,Schweine_Werte!$O13))</f>
        <v>0</v>
      </c>
      <c r="CC13" s="667">
        <f>IF(OR($C$110=$AR13,$D$110=$AR13),Schweine_Werte!$O13*0.5,IF(OR($C$110&gt;$AR13,$D$110&lt;$AR13),0,Schweine_Werte!$O13))</f>
        <v>0</v>
      </c>
    </row>
    <row r="14" spans="1:303" ht="18.75" x14ac:dyDescent="0.3">
      <c r="H14" s="666"/>
      <c r="I14" s="666"/>
      <c r="L14" s="667"/>
      <c r="W14" s="1735" t="s">
        <v>435</v>
      </c>
      <c r="X14" s="1735"/>
      <c r="Y14" s="1735"/>
      <c r="AR14" s="675">
        <v>18</v>
      </c>
      <c r="AS14" s="676">
        <f>IF(OR($C$12=$AR14,$D$12=$AR14),Schweine_Werte!$C14*0.5,IF(OR($C$12&gt;$AR14,$D$12&lt;$AR14),0,Schweine_Werte!$C14))</f>
        <v>0</v>
      </c>
      <c r="AT14" s="676">
        <f>IF(OR($C$24=$AR14,$D$24=$AR14),Schweine_Werte!$C14*0.5,IF(OR($C$24&gt;$AR14,$D$24&lt;$AR14),0,Schweine_Werte!$C14))</f>
        <v>0</v>
      </c>
      <c r="AU14" s="676">
        <f>IF(OR($C$36=$AR14,$D$36=$AR14),Schweine_Werte!$C14*0.5,IF(OR($C$36&gt;$AR14,$D$36&lt;$AR14),0,Schweine_Werte!$C14))</f>
        <v>0</v>
      </c>
      <c r="AV14" s="676">
        <f>IF(OR($C$48=$AR14,$D$48=$AR14),Schweine_Werte!$C14*0.5,IF(OR($C$48&gt;$AR14,$D$48&lt;$AR14),0,Schweine_Werte!$C14))</f>
        <v>0</v>
      </c>
      <c r="AW14" s="676">
        <f>IF(OR($C$60=$AR14,$D$60=$AR14),Schweine_Werte!$C14*0.5,IF(OR($C$60&gt;$AR14,$D$60&lt;$AR14),0,Schweine_Werte!$C14))</f>
        <v>0</v>
      </c>
      <c r="AX14" s="676">
        <f>IF(OR($C$12=$AR14,$D$12=$AR14),Schweine_Werte!$E14*0.5,IF(OR($C$12&gt;$AR14,$D$12&lt;$AR14),0,Schweine_Werte!$E14))</f>
        <v>0</v>
      </c>
      <c r="AY14" s="676">
        <f>IF(OR($C$24=$AR14,$D$24=$AR14),Schweine_Werte!$E14*0.5,IF(OR($C$24&gt;$AR14,$D$24&lt;$AR14),0,Schweine_Werte!$E14))</f>
        <v>0</v>
      </c>
      <c r="AZ14" s="679">
        <f>IF(OR($C$36=$AR14,$D$36=$AR14),Schweine_Werte!$E14*0.5,IF(OR($C$36&gt;$AR14,$D$36&lt;$AR14),0,Schweine_Werte!$E14))</f>
        <v>0</v>
      </c>
      <c r="BA14" s="679">
        <f>IF(OR($C$48=$AR14,$D$48=$AR14),Schweine_Werte!$E14*0.5,IF(OR($C$48&gt;$AR14,$D$48&lt;$AR14),0,Schweine_Werte!$E14))</f>
        <v>0</v>
      </c>
      <c r="BB14" s="679">
        <f>IF(OR($C$60=$AR14,$D$60=$AR14),Schweine_Werte!$E14*0.5,IF(OR($C$60&gt;$AR14,$D$60&lt;$AR14),0,Schweine_Werte!$E14))</f>
        <v>0</v>
      </c>
      <c r="BC14" s="676">
        <f>IF(OR($C$12=$AR14,$D$12=$AR14),Schweine_Werte!$G14*0.5,IF(OR($C$12&gt;$AR14,$D$12&lt;$AR14),0,Schweine_Werte!$G14))</f>
        <v>0</v>
      </c>
      <c r="BD14" s="676">
        <f>IF(OR($C$24=$AR14,$D$24=$AR14),Schweine_Werte!$G14*0.5,IF(OR($C$24&gt;$AR14,$D$24&lt;$AR14),0,Schweine_Werte!$G14))</f>
        <v>0</v>
      </c>
      <c r="BE14" s="679">
        <f>IF(OR($C$36=$AR14,$D$36=$AR14),Schweine_Werte!$G14*0.5,IF(OR($C$36&gt;$AR14,$D$36&lt;$AR14),0,Schweine_Werte!$G14))</f>
        <v>0</v>
      </c>
      <c r="BF14" s="679">
        <f>IF(OR($C$48=$AR14,$D$48=$AR14),Schweine_Werte!$G14*0.5,IF(OR($C$48&gt;$AR14,$D$48&lt;$AR14),0,Schweine_Werte!$G14))</f>
        <v>0</v>
      </c>
      <c r="BG14" s="679">
        <f>IF(OR($C$60=$AR14,$D$60=$AR14),Schweine_Werte!$G14*0.5,IF(OR($C$60&gt;$AR14,$D$60&lt;$AR14),0,Schweine_Werte!$G14))</f>
        <v>0</v>
      </c>
      <c r="BH14" s="676">
        <f>IF(OR($C$12=$AR14,$D$12=$AR14),Schweine_Werte!$I14*0.5,IF(OR($C$12&gt;$AR14,$D$12&lt;$AR14),0,Schweine_Werte!$I14))</f>
        <v>0</v>
      </c>
      <c r="BI14" s="676">
        <f>IF(OR($C$24=$AR14,$D$24=$AR14),Schweine_Werte!$I14*0.5,IF(OR($C$24&gt;$AR14,$D$24&lt;$AR14),0,Schweine_Werte!$I14))</f>
        <v>0</v>
      </c>
      <c r="BJ14" s="679">
        <f>IF(OR($C$36=$AR14,$D$36=$AR14),Schweine_Werte!$I14*0.5,IF(OR($C$36&gt;$AR14,$D$36&lt;$AR14),0,Schweine_Werte!$I14))</f>
        <v>0</v>
      </c>
      <c r="BK14" s="679">
        <f>IF(OR($C$48=$AR14,$D$48=$AR14),Schweine_Werte!$I14*0.5,IF(OR($C$48&gt;$AR14,$D$48&lt;$AR14),0,Schweine_Werte!$I14))</f>
        <v>0</v>
      </c>
      <c r="BL14" s="679">
        <f>IF(OR($C$60=$AR14,$D$60=$AR14),Schweine_Werte!$I14*0.5,IF(OR($C$60&gt;$AR14,$D$60&lt;$AR14),0,Schweine_Werte!$I14))</f>
        <v>0</v>
      </c>
      <c r="BM14" s="676"/>
      <c r="BN14" s="676"/>
      <c r="BO14" s="679"/>
      <c r="BP14" s="679"/>
      <c r="BQ14" s="679"/>
      <c r="BR14" s="677">
        <f>IF(OR($C$74=$AR14,$D$74=$AR14),Schweine_Werte!$M14*0.5,IF(OR($C$74&gt;$AR14,$D$74&lt;$AR14),0,Schweine_Werte!$M14))</f>
        <v>0</v>
      </c>
      <c r="BS14" s="677">
        <f>IF(OR($C$83=$AR14,$D$83=$AR14),Schweine_Werte!$M14*0.5,IF(OR($C$83&gt;$AR14,$D$83&lt;$AR14),0,Schweine_Werte!$M14))</f>
        <v>0</v>
      </c>
      <c r="BT14" s="667">
        <f>IF(OR($C$92=$AR14,$D$92=$AR14),Schweine_Werte!$M14*0.5,IF(OR($C$92&gt;$AR14,$D$92&lt;$AR14),0,Schweine_Werte!$M14))</f>
        <v>0</v>
      </c>
      <c r="BU14" s="667">
        <f>IF(OR($C$101=$AR14,$D$101=$AR14),Schweine_Werte!$M14*0.5,IF(OR($C$101&gt;$AR14,$D$101&lt;$AR14),0,Schweine_Werte!$M14))</f>
        <v>0</v>
      </c>
      <c r="BV14" s="667">
        <f>IF(OR($C$110=$AR14,$D$110=$AR14),Schweine_Werte!$M14*0.5,IF(OR($C$110&gt;$AR14,$D$110&lt;$AR14),0,Schweine_Werte!$M14))</f>
        <v>0</v>
      </c>
      <c r="BW14" s="667">
        <f>IF(OR(8=$AR14,$E$127=$AR14),Schweine_Werte!$M14*0.5,IF(OR(8&gt;$AR14,$E$127&lt;$AR14),0,Schweine_Werte!$M14))</f>
        <v>2.0988182677263927</v>
      </c>
      <c r="BX14" s="667">
        <f>IF(OR(8=$AR14,$E$145=$AR14),Schweine_Werte!$M14*0.5,IF(OR(8&gt;$AR14,$E$145&lt;$AR14),0,Schweine_Werte!$M14))</f>
        <v>2.0988182677263927</v>
      </c>
      <c r="BY14" s="677">
        <f>IF(OR($C$74=$AR14,$D$74=$AR14),Schweine_Werte!$O14*0.5,IF(OR($C$74&gt;$AR14,$D$74&lt;$AR14),0,Schweine_Werte!$O14))</f>
        <v>0</v>
      </c>
      <c r="BZ14" s="677">
        <f>IF(OR($C$83=$AR14,$D$83=$AR14),Schweine_Werte!$O14*0.5,IF(OR($C$83&gt;$AR14,$D$83&lt;$AR14),0,Schweine_Werte!$O14))</f>
        <v>0</v>
      </c>
      <c r="CA14" s="667">
        <f>IF(OR($C$92=$AR14,$D$92=$AR14),Schweine_Werte!$O14*0.5,IF(OR($C$92&gt;$AR14,$D$92&lt;$AR14),0,Schweine_Werte!$O14))</f>
        <v>0</v>
      </c>
      <c r="CB14" s="667">
        <f>IF(OR($C$101=$AR14,$D$101=$AR14),Schweine_Werte!$O14*0.5,IF(OR($C$101&gt;$AR14,$D$101&lt;$AR14),0,Schweine_Werte!$O14))</f>
        <v>0</v>
      </c>
      <c r="CC14" s="667">
        <f>IF(OR($C$110=$AR14,$D$110=$AR14),Schweine_Werte!$O14*0.5,IF(OR($C$110&gt;$AR14,$D$110&lt;$AR14),0,Schweine_Werte!$O14))</f>
        <v>0</v>
      </c>
    </row>
    <row r="15" spans="1:303" ht="14.45" customHeight="1" x14ac:dyDescent="0.3">
      <c r="B15" s="670"/>
      <c r="C15" s="670"/>
      <c r="D15" s="670"/>
      <c r="E15" s="670"/>
      <c r="F15" s="670"/>
      <c r="G15" s="670"/>
      <c r="H15" s="671"/>
      <c r="L15" s="520" t="s">
        <v>445</v>
      </c>
      <c r="Q15" s="1735" t="s">
        <v>446</v>
      </c>
      <c r="R15" s="1735"/>
      <c r="S15" s="1735"/>
      <c r="T15" s="1735" t="s">
        <v>447</v>
      </c>
      <c r="U15" s="1735"/>
      <c r="V15" s="1735"/>
      <c r="W15" s="520" t="s">
        <v>448</v>
      </c>
      <c r="X15" s="520" t="s">
        <v>449</v>
      </c>
      <c r="Y15" s="520" t="s">
        <v>450</v>
      </c>
      <c r="Z15" s="520" t="s">
        <v>451</v>
      </c>
      <c r="AG15" s="520" t="s">
        <v>452</v>
      </c>
      <c r="AJ15" s="520" t="s">
        <v>453</v>
      </c>
      <c r="AR15" s="675">
        <v>19</v>
      </c>
      <c r="AS15" s="676">
        <f>IF(OR($C$12=$AR15,$D$12=$AR15),Schweine_Werte!$C15*0.5,IF(OR($C$12&gt;$AR15,$D$12&lt;$AR15),0,Schweine_Werte!$C15))</f>
        <v>0</v>
      </c>
      <c r="AT15" s="676">
        <f>IF(OR($C$24=$AR15,$D$24=$AR15),Schweine_Werte!$C15*0.5,IF(OR($C$24&gt;$AR15,$D$24&lt;$AR15),0,Schweine_Werte!$C15))</f>
        <v>0</v>
      </c>
      <c r="AU15" s="676">
        <f>IF(OR($C$36=$AR15,$D$36=$AR15),Schweine_Werte!$C15*0.5,IF(OR($C$36&gt;$AR15,$D$36&lt;$AR15),0,Schweine_Werte!$C15))</f>
        <v>0</v>
      </c>
      <c r="AV15" s="676">
        <f>IF(OR($C$48=$AR15,$D$48=$AR15),Schweine_Werte!$C15*0.5,IF(OR($C$48&gt;$AR15,$D$48&lt;$AR15),0,Schweine_Werte!$C15))</f>
        <v>0</v>
      </c>
      <c r="AW15" s="676">
        <f>IF(OR($C$60=$AR15,$D$60=$AR15),Schweine_Werte!$C15*0.5,IF(OR($C$60&gt;$AR15,$D$60&lt;$AR15),0,Schweine_Werte!$C15))</f>
        <v>0</v>
      </c>
      <c r="AX15" s="676">
        <f>IF(OR($C$12=$AR15,$D$12=$AR15),Schweine_Werte!$E15*0.5,IF(OR($C$12&gt;$AR15,$D$12&lt;$AR15),0,Schweine_Werte!$E15))</f>
        <v>0</v>
      </c>
      <c r="AY15" s="676">
        <f>IF(OR($C$24=$AR15,$D$24=$AR15),Schweine_Werte!$E15*0.5,IF(OR($C$24&gt;$AR15,$D$24&lt;$AR15),0,Schweine_Werte!$E15))</f>
        <v>0</v>
      </c>
      <c r="AZ15" s="679">
        <f>IF(OR($C$36=$AR15,$D$36=$AR15),Schweine_Werte!$E15*0.5,IF(OR($C$36&gt;$AR15,$D$36&lt;$AR15),0,Schweine_Werte!$E15))</f>
        <v>0</v>
      </c>
      <c r="BA15" s="679">
        <f>IF(OR($C$48=$AR15,$D$48=$AR15),Schweine_Werte!$E15*0.5,IF(OR($C$48&gt;$AR15,$D$48&lt;$AR15),0,Schweine_Werte!$E15))</f>
        <v>0</v>
      </c>
      <c r="BB15" s="679">
        <f>IF(OR($C$60=$AR15,$D$60=$AR15),Schweine_Werte!$E15*0.5,IF(OR($C$60&gt;$AR15,$D$60&lt;$AR15),0,Schweine_Werte!$E15))</f>
        <v>0</v>
      </c>
      <c r="BC15" s="676">
        <f>IF(OR($C$12=$AR15,$D$12=$AR15),Schweine_Werte!$G15*0.5,IF(OR($C$12&gt;$AR15,$D$12&lt;$AR15),0,Schweine_Werte!$G15))</f>
        <v>0</v>
      </c>
      <c r="BD15" s="676">
        <f>IF(OR($C$24=$AR15,$D$24=$AR15),Schweine_Werte!$G15*0.5,IF(OR($C$24&gt;$AR15,$D$24&lt;$AR15),0,Schweine_Werte!$G15))</f>
        <v>0</v>
      </c>
      <c r="BE15" s="679">
        <f>IF(OR($C$36=$AR15,$D$36=$AR15),Schweine_Werte!$G15*0.5,IF(OR($C$36&gt;$AR15,$D$36&lt;$AR15),0,Schweine_Werte!$G15))</f>
        <v>0</v>
      </c>
      <c r="BF15" s="679">
        <f>IF(OR($C$48=$AR15,$D$48=$AR15),Schweine_Werte!$G15*0.5,IF(OR($C$48&gt;$AR15,$D$48&lt;$AR15),0,Schweine_Werte!$G15))</f>
        <v>0</v>
      </c>
      <c r="BG15" s="679">
        <f>IF(OR($C$60=$AR15,$D$60=$AR15),Schweine_Werte!$G15*0.5,IF(OR($C$60&gt;$AR15,$D$60&lt;$AR15),0,Schweine_Werte!$G15))</f>
        <v>0</v>
      </c>
      <c r="BH15" s="676">
        <f>IF(OR($C$12=$AR15,$D$12=$AR15),Schweine_Werte!$I15*0.5,IF(OR($C$12&gt;$AR15,$D$12&lt;$AR15),0,Schweine_Werte!$I15))</f>
        <v>0</v>
      </c>
      <c r="BI15" s="676">
        <f>IF(OR($C$24=$AR15,$D$24=$AR15),Schweine_Werte!$I15*0.5,IF(OR($C$24&gt;$AR15,$D$24&lt;$AR15),0,Schweine_Werte!$I15))</f>
        <v>0</v>
      </c>
      <c r="BJ15" s="679">
        <f>IF(OR($C$36=$AR15,$D$36=$AR15),Schweine_Werte!$I15*0.5,IF(OR($C$36&gt;$AR15,$D$36&lt;$AR15),0,Schweine_Werte!$I15))</f>
        <v>0</v>
      </c>
      <c r="BK15" s="679">
        <f>IF(OR($C$48=$AR15,$D$48=$AR15),Schweine_Werte!$I15*0.5,IF(OR($C$48&gt;$AR15,$D$48&lt;$AR15),0,Schweine_Werte!$I15))</f>
        <v>0</v>
      </c>
      <c r="BL15" s="679">
        <f>IF(OR($C$60=$AR15,$D$60=$AR15),Schweine_Werte!$I15*0.5,IF(OR($C$60&gt;$AR15,$D$60&lt;$AR15),0,Schweine_Werte!$I15))</f>
        <v>0</v>
      </c>
      <c r="BM15" s="676"/>
      <c r="BN15" s="676"/>
      <c r="BO15" s="679"/>
      <c r="BP15" s="679"/>
      <c r="BQ15" s="679"/>
      <c r="BR15" s="677">
        <f>IF(OR($C$74=$AR15,$D$74=$AR15),Schweine_Werte!$M15*0.5,IF(OR($C$74&gt;$AR15,$D$74&lt;$AR15),0,Schweine_Werte!$M15))</f>
        <v>0</v>
      </c>
      <c r="BS15" s="677">
        <f>IF(OR($C$83=$AR15,$D$83=$AR15),Schweine_Werte!$M15*0.5,IF(OR($C$83&gt;$AR15,$D$83&lt;$AR15),0,Schweine_Werte!$M15))</f>
        <v>0</v>
      </c>
      <c r="BT15" s="667">
        <f>IF(OR($C$92=$AR15,$D$92=$AR15),Schweine_Werte!$M15*0.5,IF(OR($C$92&gt;$AR15,$D$92&lt;$AR15),0,Schweine_Werte!$M15))</f>
        <v>0</v>
      </c>
      <c r="BU15" s="667">
        <f>IF(OR($C$101=$AR15,$D$101=$AR15),Schweine_Werte!$M15*0.5,IF(OR($C$101&gt;$AR15,$D$101&lt;$AR15),0,Schweine_Werte!$M15))</f>
        <v>0</v>
      </c>
      <c r="BV15" s="667">
        <f>IF(OR($C$110=$AR15,$D$110=$AR15),Schweine_Werte!$M15*0.5,IF(OR($C$110&gt;$AR15,$D$110&lt;$AR15),0,Schweine_Werte!$M15))</f>
        <v>0</v>
      </c>
      <c r="BW15" s="667">
        <f>IF(OR(8=$AR15,$E$127=$AR15),Schweine_Werte!$M15*0.5,IF(OR(8&gt;$AR15,$E$127&lt;$AR15),0,Schweine_Werte!$M15))</f>
        <v>2.0329975728926217</v>
      </c>
      <c r="BX15" s="667">
        <f>IF(OR(8=$AR15,$E$145=$AR15),Schweine_Werte!$M15*0.5,IF(OR(8&gt;$AR15,$E$145&lt;$AR15),0,Schweine_Werte!$M15))</f>
        <v>2.0329975728926217</v>
      </c>
      <c r="BY15" s="677">
        <f>IF(OR($C$74=$AR15,$D$74=$AR15),Schweine_Werte!$O15*0.5,IF(OR($C$74&gt;$AR15,$D$74&lt;$AR15),0,Schweine_Werte!$O15))</f>
        <v>0</v>
      </c>
      <c r="BZ15" s="677">
        <f>IF(OR($C$83=$AR15,$D$83=$AR15),Schweine_Werte!$O15*0.5,IF(OR($C$83&gt;$AR15,$D$83&lt;$AR15),0,Schweine_Werte!$O15))</f>
        <v>0</v>
      </c>
      <c r="CA15" s="667">
        <f>IF(OR($C$92=$AR15,$D$92=$AR15),Schweine_Werte!$O15*0.5,IF(OR($C$92&gt;$AR15,$D$92&lt;$AR15),0,Schweine_Werte!$O15))</f>
        <v>0</v>
      </c>
      <c r="CB15" s="667">
        <f>IF(OR($C$101=$AR15,$D$101=$AR15),Schweine_Werte!$O15*0.5,IF(OR($C$101&gt;$AR15,$D$101&lt;$AR15),0,Schweine_Werte!$O15))</f>
        <v>0</v>
      </c>
      <c r="CC15" s="667">
        <f>IF(OR($C$110=$AR15,$D$110=$AR15),Schweine_Werte!$O15*0.5,IF(OR($C$110&gt;$AR15,$D$110&lt;$AR15),0,Schweine_Werte!$O15))</f>
        <v>0</v>
      </c>
    </row>
    <row r="16" spans="1:303" x14ac:dyDescent="0.2">
      <c r="B16" s="520" t="s">
        <v>469</v>
      </c>
      <c r="E16" s="520" t="s">
        <v>470</v>
      </c>
      <c r="F16" s="520" t="s">
        <v>363</v>
      </c>
      <c r="G16" s="520" t="s">
        <v>471</v>
      </c>
      <c r="H16" s="520" t="s">
        <v>472</v>
      </c>
      <c r="I16" s="520" t="s">
        <v>473</v>
      </c>
      <c r="J16" s="520" t="s">
        <v>474</v>
      </c>
      <c r="K16" s="520" t="s">
        <v>475</v>
      </c>
      <c r="L16" s="520" t="s">
        <v>476</v>
      </c>
      <c r="M16" s="520" t="s">
        <v>477</v>
      </c>
      <c r="N16" s="520" t="s">
        <v>478</v>
      </c>
      <c r="O16" s="520" t="s">
        <v>479</v>
      </c>
      <c r="P16" s="520" t="s">
        <v>480</v>
      </c>
      <c r="Q16" s="520" t="s">
        <v>365</v>
      </c>
      <c r="R16" s="520" t="s">
        <v>366</v>
      </c>
      <c r="S16" s="520" t="s">
        <v>367</v>
      </c>
      <c r="T16" s="520" t="s">
        <v>365</v>
      </c>
      <c r="U16" s="520" t="s">
        <v>366</v>
      </c>
      <c r="V16" s="520" t="s">
        <v>367</v>
      </c>
      <c r="AR16" s="698">
        <v>20</v>
      </c>
      <c r="AS16" s="677">
        <f>IF(OR($C$12=$AR16,$D$12=$AR16),Schweine_Werte!$C16*0.5,IF(OR($C$12&gt;$AR16,$D$12&lt;$AR16),0,Schweine_Werte!$C16))</f>
        <v>0</v>
      </c>
      <c r="AT16" s="667">
        <f>IF(OR($C$24=$AR16,$D$24=$AR16),Schweine_Werte!$C16*0.5,IF(OR($C$24&gt;$AR16,$D$24&lt;$AR16),0,Schweine_Werte!$C16))</f>
        <v>0</v>
      </c>
      <c r="AU16" s="677">
        <f>IF(OR($C$36=$AR16,$D$36=$AR16),Schweine_Werte!$C16*0.5,IF(OR($C$36&gt;$AR16,$D$36&lt;$AR16),0,Schweine_Werte!$C16))</f>
        <v>0</v>
      </c>
      <c r="AV16" s="677">
        <f>IF(OR($C$48=$AR16,$D$48=$AR16),Schweine_Werte!$C16*0.5,IF(OR($C$48&gt;$AR16,$D$48&lt;$AR16),0,Schweine_Werte!$C16))</f>
        <v>0</v>
      </c>
      <c r="AW16" s="677">
        <f>IF(OR($C$60=$AR16,$D$60=$AR16),Schweine_Werte!$C16*0.5,IF(OR($C$60&gt;$AR16,$D$60&lt;$AR16),0,Schweine_Werte!$C16))</f>
        <v>0</v>
      </c>
      <c r="AX16" s="677">
        <f>IF(OR($C$12=$AR16,$D$12=$AR16),Schweine_Werte!$E16*0.5,IF(OR($C$12&gt;$AR16,$D$12&lt;$AR16),0,Schweine_Werte!$E16))</f>
        <v>0</v>
      </c>
      <c r="AY16" s="667">
        <f>IF(OR($C$24=$AR16,$D$24=$AR16),Schweine_Werte!$E16*0.5,IF(OR($C$24&gt;$AR16,$D$24&lt;$AR16),0,Schweine_Werte!$E16))</f>
        <v>0</v>
      </c>
      <c r="AZ16" s="667">
        <f>IF(OR($C$36=$AR16,$D$36=$AR16),Schweine_Werte!$E16*0.5,IF(OR($C$36&gt;$AR16,$D$36&lt;$AR16),0,Schweine_Werte!$E16))</f>
        <v>0</v>
      </c>
      <c r="BA16" s="667">
        <f>IF(OR($C$48=$AR16,$D$48=$AR16),Schweine_Werte!$E16*0.5,IF(OR($C$48&gt;$AR16,$D$48&lt;$AR16),0,Schweine_Werte!$E16))</f>
        <v>0</v>
      </c>
      <c r="BB16" s="667">
        <f>IF(OR($C$60=$AR16,$D$60=$AR16),Schweine_Werte!$E16*0.5,IF(OR($C$60&gt;$AR16,$D$60&lt;$AR16),0,Schweine_Werte!$E16))</f>
        <v>0</v>
      </c>
      <c r="BC16" s="677">
        <f>IF(OR($C$12=$AR16,$D$12=$AR16),Schweine_Werte!$G16*0.5,IF(OR($C$12&gt;$AR16,$D$12&lt;$AR16),0,Schweine_Werte!$G16))</f>
        <v>0</v>
      </c>
      <c r="BD16" s="667">
        <f>IF(OR($C$24=$AR16,$D$24=$AR16),Schweine_Werte!$G16*0.5,IF(OR($C$24&gt;$AR16,$D$24&lt;$AR16),0,Schweine_Werte!$G16))</f>
        <v>0</v>
      </c>
      <c r="BE16" s="667">
        <f>IF(OR($C$36=$AR16,$D$36=$AR16),Schweine_Werte!$G16*0.5,IF(OR($C$36&gt;$AR16,$D$36&lt;$AR16),0,Schweine_Werte!$G16))</f>
        <v>0</v>
      </c>
      <c r="BF16" s="667">
        <f>IF(OR($C$48=$AR16,$D$48=$AR16),Schweine_Werte!$G16*0.5,IF(OR($C$48&gt;$AR16,$D$48&lt;$AR16),0,Schweine_Werte!$G16))</f>
        <v>0</v>
      </c>
      <c r="BG16" s="667">
        <f>IF(OR($C$60=$AR16,$D$60=$AR16),Schweine_Werte!$G16*0.5,IF(OR($C$60&gt;$AR16,$D$60&lt;$AR16),0,Schweine_Werte!$G16))</f>
        <v>0</v>
      </c>
      <c r="BH16" s="677">
        <f>IF(OR($C$12=$AR16,$D$12=$AR16),Schweine_Werte!$I16*0.5,IF(OR($C$12&gt;$AR16,$D$12&lt;$AR16),0,Schweine_Werte!$I16))</f>
        <v>0</v>
      </c>
      <c r="BI16" s="667">
        <f>IF(OR($C$24=$AR16,$D$24=$AR16),Schweine_Werte!$I16*0.5,IF(OR($C$24&gt;$AR16,$D$24&lt;$AR16),0,Schweine_Werte!$I16))</f>
        <v>0</v>
      </c>
      <c r="BJ16" s="667">
        <f>IF(OR($C$36=$AR16,$D$36=$AR16),Schweine_Werte!$I16*0.5,IF(OR($C$36&gt;$AR16,$D$36&lt;$AR16),0,Schweine_Werte!$I16))</f>
        <v>0</v>
      </c>
      <c r="BK16" s="667">
        <f>IF(OR($C$48=$AR16,$D$48=$AR16),Schweine_Werte!$I16*0.5,IF(OR($C$48&gt;$AR16,$D$48&lt;$AR16),0,Schweine_Werte!$I16))</f>
        <v>0</v>
      </c>
      <c r="BL16" s="667">
        <f>IF(OR($C$60=$AR16,$D$60=$AR16),Schweine_Werte!$I16*0.5,IF(OR($C$60&gt;$AR16,$D$60&lt;$AR16),0,Schweine_Werte!$I16))</f>
        <v>0</v>
      </c>
      <c r="BM16" s="677"/>
      <c r="BN16" s="667"/>
      <c r="BO16" s="667"/>
      <c r="BP16" s="667"/>
      <c r="BQ16" s="667"/>
      <c r="BR16" s="677">
        <f>IF(OR($C$74=$AR16,$D$74=$AR16),Schweine_Werte!$M16*0.5,IF(OR($C$74&gt;$AR16,$D$74&lt;$AR16),0,Schweine_Werte!$M16))</f>
        <v>0</v>
      </c>
      <c r="BS16" s="677">
        <f>IF(OR($C$83=$AR16,$D$83=$AR16),Schweine_Werte!$M16*0.5,IF(OR($C$83&gt;$AR16,$D$83&lt;$AR16),0,Schweine_Werte!$M16))</f>
        <v>0</v>
      </c>
      <c r="BT16" s="667">
        <f>IF(OR($C$92=$AR16,$D$92=$AR16),Schweine_Werte!$M16*0.5,IF(OR($C$92&gt;$AR16,$D$92&lt;$AR16),0,Schweine_Werte!$M16))</f>
        <v>0</v>
      </c>
      <c r="BU16" s="667">
        <f>IF(OR($C$101=$AR16,$D$101=$AR16),Schweine_Werte!$M16*0.5,IF(OR($C$101&gt;$AR16,$D$101&lt;$AR16),0,Schweine_Werte!$M16))</f>
        <v>0</v>
      </c>
      <c r="BV16" s="667">
        <f>IF(OR($C$110=$AR16,$D$110=$AR16),Schweine_Werte!$M16*0.5,IF(OR($C$110&gt;$AR16,$D$110&lt;$AR16),0,Schweine_Werte!$M16))</f>
        <v>0</v>
      </c>
      <c r="BW16" s="667">
        <f>IF(OR(8=$AR16,$E$127=$AR16),Schweine_Werte!$M16*0.5,IF(OR(8&gt;$AR16,$E$127&lt;$AR16),0,Schweine_Werte!$M16))</f>
        <v>1.9726458822816806</v>
      </c>
      <c r="BX16" s="667">
        <f>IF(OR(8=$AR16,$E$145=$AR16),Schweine_Werte!$M16*0.5,IF(OR(8&gt;$AR16,$E$145&lt;$AR16),0,Schweine_Werte!$M16))</f>
        <v>1.9726458822816806</v>
      </c>
      <c r="BY16" s="677">
        <f>IF(OR($C$74=$AR16,$D$74=$AR16),Schweine_Werte!$O16*0.5,IF(OR($C$74&gt;$AR16,$D$74&lt;$AR16),0,Schweine_Werte!$O16))</f>
        <v>0</v>
      </c>
      <c r="BZ16" s="677">
        <f>IF(OR($C$83=$AR16,$D$83=$AR16),Schweine_Werte!$O16*0.5,IF(OR($C$83&gt;$AR16,$D$83&lt;$AR16),0,Schweine_Werte!$O16))</f>
        <v>0</v>
      </c>
      <c r="CA16" s="667">
        <f>IF(OR($C$92=$AR16,$D$92=$AR16),Schweine_Werte!$O16*0.5,IF(OR($C$92&gt;$AR16,$D$92&lt;$AR16),0,Schweine_Werte!$O16))</f>
        <v>0</v>
      </c>
      <c r="CB16" s="667">
        <f>IF(OR($C$101=$AR16,$D$101=$AR16),Schweine_Werte!$O16*0.5,IF(OR($C$101&gt;$AR16,$D$101&lt;$AR16),0,Schweine_Werte!$O16))</f>
        <v>0</v>
      </c>
      <c r="CC16" s="667">
        <f>IF(OR($C$110=$AR16,$D$110=$AR16),Schweine_Werte!$O16*0.5,IF(OR($C$110&gt;$AR16,$D$110&lt;$AR16),0,Schweine_Werte!$O16))</f>
        <v>0</v>
      </c>
    </row>
    <row r="17" spans="1:81" x14ac:dyDescent="0.2">
      <c r="B17" s="504">
        <v>700</v>
      </c>
      <c r="D17" s="667"/>
      <c r="E17" s="667" t="e">
        <f>($D24-$C24)*1000/SUM($AT$4:$AT$146)</f>
        <v>#VALUE!</v>
      </c>
      <c r="F17" s="667" t="e">
        <f>SUMPRODUCT($AT$4:$AT$146,Schweine_Werte!$Q$4:$Q$146)/SUM($AT$4:$AT$146)</f>
        <v>#DIV/0!</v>
      </c>
      <c r="G17" s="667" t="e">
        <f>IF($B24=$A$8,SUMPRODUCT($AT$4:$AT$146,Schweine_Werte!EH$4:EH$146)/SUM($AT$4:$AT$146),IF($B24=$A$7,SUMPRODUCT($AT$4:$AT$146,Schweine_Werte!DB$4:DB$146)/SUM($AT$4:$AT$146),IF($B24=$A$6,SUMPRODUCT($AT$4:$AT$146,Schweine_Werte!BV$4:BV$146)/SUM($AT$4:$AT$146),SUMPRODUCT($AT$4:$AT$146,Schweine_Werte!AP$4:AP$146)/SUM($AT$4:$AT$146))))</f>
        <v>#DIV/0!</v>
      </c>
      <c r="H17" s="667" t="e">
        <f>IF($B24=$A$8,SUMPRODUCT($AT$4:$AT$146,Schweine_Werte!EI$4:EI$146)/SUM($AT$4:$AT$146),IF($B24=$A$7,SUMPRODUCT($AT$4:$AT$146,Schweine_Werte!DC$4:DC$146)/SUM($AT$4:$AT$146),IF($B24=$A$6,SUMPRODUCT($AT$4:$AT$146,Schweine_Werte!BW$4:BW$146)/SUM($AT$4:$AT$146),SUMPRODUCT($AT$4:$AT$146,Schweine_Werte!AQ$4:AQ$146)/SUM($AT$4:$AT$146))))</f>
        <v>#DIV/0!</v>
      </c>
      <c r="I17" s="667" t="e">
        <f>IF($B24=$A$8,SUMPRODUCT($AT$4:$AT$146,Schweine_Werte!EJ$4:EJ$146)/SUM($AT$4:$AT$146),IF($B24=$A$7,SUMPRODUCT($AT$4:$AT$146,Schweine_Werte!DD$4:DD$146)/SUM($AT$4:$AT$146),IF($B24=$A$6,SUMPRODUCT($AT$4:$AT$146,Schweine_Werte!BX$4:BX$146)/SUM($AT$4:$AT$146),SUMPRODUCT($AT$4:$AT$146,Schweine_Werte!AR$4:AR$146)/SUM($AT$4:$AT$146))))</f>
        <v>#DIV/0!</v>
      </c>
      <c r="J17" s="667" t="e">
        <f>SUMPRODUCT($AT$4:$AT$146,Schweine_Werte!$Y$4:$Y$146)/SUM($AT$4:$AT$146)</f>
        <v>#DIV/0!</v>
      </c>
      <c r="K17" s="667" t="e">
        <f>SUMPRODUCT($AT$4:$AT$146,Schweine_Werte!$AG$4:$AG$146)/SUM($AT$4:$AT$146)</f>
        <v>#DIV/0!</v>
      </c>
      <c r="L17" s="667" t="e">
        <f>T17*$F17*365/1000+$J17-$K17</f>
        <v>#DIV/0!</v>
      </c>
      <c r="M17" s="667" t="e">
        <f>U17*$F17*365/1000+$J17-$K17/2</f>
        <v>#DIV/0!</v>
      </c>
      <c r="N17" s="667" t="e">
        <f>V17*$F17*365/1000+$J17</f>
        <v>#DIV/0!</v>
      </c>
      <c r="O17" s="667">
        <f>IF($C24&lt;28,SUM($AT$4:$AT$23)+IF($D24&gt;28,$AT$24*0.5,$AT$24),0)</f>
        <v>0</v>
      </c>
      <c r="P17" s="667">
        <f>IF($D24&gt;28,SUM($AT$25:$AT$146)+IF($C24&lt;28,$AT$24*0.5,$AT$24),0)</f>
        <v>0</v>
      </c>
      <c r="Q17" s="667" t="e">
        <f t="shared" ref="Q17:S20" si="8">+T17*$F17</f>
        <v>#DIV/0!</v>
      </c>
      <c r="R17" s="667" t="e">
        <f t="shared" si="8"/>
        <v>#DIV/0!</v>
      </c>
      <c r="S17" s="667" t="e">
        <f t="shared" si="8"/>
        <v>#DIV/0!</v>
      </c>
      <c r="T17" s="667" t="e">
        <f>+($O17*Schweine_Werte!$HT$5+$P17*Schweine_Werte!$HU$5)/SUM($O17:$P17)</f>
        <v>#DIV/0!</v>
      </c>
      <c r="U17" s="667" t="e">
        <f>+($O17*Schweine_Werte!$HV$5+$P17*Schweine_Werte!$HW$5)/SUM($O17:$P17)</f>
        <v>#DIV/0!</v>
      </c>
      <c r="V17" s="667" t="e">
        <f>+($O17*Schweine_Werte!$HX$5+$P17*Schweine_Werte!$HY$5)/SUM($O17:$P17)</f>
        <v>#DIV/0!</v>
      </c>
      <c r="W17" s="678" t="e">
        <f>($J17*0.055+T17*0.365*0.86*$F17-$K17*0.018)/L17*100</f>
        <v>#DIV/0!</v>
      </c>
      <c r="X17" s="667" t="e">
        <f>($J17*0.055+U17*0.365*0.86*$F17-$K17*0.018/2)/M17*100</f>
        <v>#DIV/0!</v>
      </c>
      <c r="Y17" s="667" t="e">
        <f>($J17*0.055+V17*0.365*0.86*$F17)/N17*100</f>
        <v>#DIV/0!</v>
      </c>
      <c r="Z17" s="667" t="e">
        <f>IF($B24=$A$8,SUMPRODUCT($AT$4:$AT$146,Schweine_Werte!$EK$4:$EK$146,Schweine_Werte!$EL$4:$EL$146)/SUMPRODUCT($AT$4:$AT$146,Schweine_Werte!$EK$4:$EK$146),IF($B24=$A$7,SUMPRODUCT($AT$4:$AT$146,Schweine_Werte!$DE$4:$DE$146,Schweine_Werte!$DF$4:$DF$146)/SUMPRODUCT($AT$4:$AT$146,Schweine_Werte!$DE$4:$DE$146),IF($B24=$A$6,SUMPRODUCT($AT$4:$AT$146,Schweine_Werte!$BY$4:$BY$146,Schweine_Werte!$BZ$4:$BZ$146)/SUMPRODUCT($AT$4:$AT$146,Schweine_Werte!$BY$4:$BY$146),SUMPRODUCT($AT$4:$AT$146,Schweine_Werte!$AS$4:$AS$146,Schweine_Werte!$AT$4:$AT$146)/SUMPRODUCT($AT$4:$AT$146,Schweine_Werte!$AS$4:$AS$146))))</f>
        <v>#DIV/0!</v>
      </c>
      <c r="AA17" s="667"/>
      <c r="AB17" s="667">
        <f>IF($B24=$A$8,SUMIF(Schweine_Werte!$AO$4:$AO$146,$C24,Schweine_Werte!$EL$4:$EL$146),IF($B24=$A$7,SUMIF(Schweine_Werte!$AO$4:$AO$146,$C24,Schweine_Werte!$DF$4:$DF$146),IF($B24=$A$6,SUMIF(Schweine_Werte!$AO$4:$AO$146,$C24,Schweine_Werte!$BZ$4:$BZ$146),SUMIF(Schweine_Werte!$AO$4:$AO$146,$C24,Schweine_Werte!$AT$4:$AT$146))))</f>
        <v>0</v>
      </c>
      <c r="AC17" s="667"/>
      <c r="AD17" s="667">
        <f>IF($B24=$A$8,SUMIF(Schweine_Werte!$AO$4:$AO$146,$D24,Schweine_Werte!$EL$4:$EL$146),IF($B24=$A$7,SUMIF(Schweine_Werte!$AO$4:$AO$146,$D24,Schweine_Werte!$DF$4:$DF$146),IF($B24=$A$6,SUMIF(Schweine_Werte!$AO$4:$AO$146,$D24,Schweine_Werte!$BZ$4:$BZ$146),SUMIF(Schweine_Werte!$AO$4:$AO$146,$D24,Schweine_Werte!$AT$4:$AT$146))))</f>
        <v>0</v>
      </c>
      <c r="AE17" s="667"/>
      <c r="AF17" s="667"/>
      <c r="AG17" s="667" t="e">
        <f>IF($B24=$A$8,SUMPRODUCT($AT$4:$AT$146,Schweine_Werte!$EK$4:$EK$146)/SUM($AT$4:$AT$146),IF($B24=$A$7,SUMPRODUCT($AT$4:$AT$146,Schweine_Werte!$DE$4:$DE$146)/SUM($AT$4:$AT$146),IF($B24=$A$6,SUMPRODUCT($AT$4:$AT$146,Schweine_Werte!$BY$4:$BY$146)/SUM($AT$4:$AT$146),SUMPRODUCT($AT$4:$AT$146,Schweine_Werte!$AS$4:$AS$146)/SUM($AT$4:$AT$146))))</f>
        <v>#DIV/0!</v>
      </c>
      <c r="AH17" s="667"/>
      <c r="AI17" s="667"/>
      <c r="AJ17" s="667" t="e">
        <f>IF($B24=$A$8,SUMPRODUCT($AT$4:$AT$146,Schweine_Werte!$EK$4:$EK$146,Schweine_Werte!$EM$4:$EM$146)/SUMPRODUCT($AT$4:$AT$146,Schweine_Werte!$EK$4:$EK$146),IF($B24=$A$7,SUMPRODUCT($AT$4:$AT$146,Schweine_Werte!$DE$4:$DE$146,Schweine_Werte!$DG$4:$DG$146)/SUMPRODUCT($AT$4:$AT$146,Schweine_Werte!$DE$4:$DE$146),IF($B24=$A$6,SUMPRODUCT($AT$4:$AT$146,Schweine_Werte!$BY$4:$BY$146,Schweine_Werte!$CA$4:$CA$146)/SUMPRODUCT($AT$4:$AT$146,Schweine_Werte!$BY$4:$BY$146),SUMPRODUCT($AT$4:$AT$146,Schweine_Werte!$AS$4:$AS$146,Schweine_Werte!$AU$4:$AU$146)/SUMPRODUCT($AT$4:$AT$146,Schweine_Werte!$AS$4:$AS$146))))</f>
        <v>#DIV/0!</v>
      </c>
      <c r="AK17" s="667"/>
      <c r="AL17" s="667">
        <f>IF($B24=$A$8,SUMIF(Schweine_Werte!$AO$4:$AO$146,$C24,Schweine_Werte!$EM$4:$EM$146),IF($B24=$A$7,SUMIF(Schweine_Werte!$AO$4:$AO$146,$C24,Schweine_Werte!$DG$4:$DG$146),IF($B24=$A$6,SUMIF(Schweine_Werte!$AO$4:$AO$146,$C24,Schweine_Werte!$CA$4:$CA$146),SUMIF(Schweine_Werte!$AO$4:$AO$146,$C24,Schweine_Werte!$AU$4:$AU$146))))</f>
        <v>0</v>
      </c>
      <c r="AM17" s="667"/>
      <c r="AN17" s="667">
        <f>IF($B24=$A$8,SUMIF(Schweine_Werte!$AO$4:$AO$146,$D24,Schweine_Werte!$EM$4:$EM$146),IF($B24=$A$7,SUMIF(Schweine_Werte!$AO$4:$AO$146,$D24,Schweine_Werte!$DG$4:$DG$146),IF($B24=$A$6,SUMIF(Schweine_Werte!$AO$4:$AO$146,$D24,Schweine_Werte!$CA$4:$CA$146),SUMIF(Schweine_Werte!$AO$4:$AO$146,$D24,Schweine_Werte!$AU$4:$AU$146))))</f>
        <v>0</v>
      </c>
      <c r="AO17" s="667"/>
      <c r="AR17" s="698">
        <v>21</v>
      </c>
      <c r="AS17" s="677">
        <f>IF(OR($C$12=$AR17,$D$12=$AR17),Schweine_Werte!$C17*0.5,IF(OR($C$12&gt;$AR17,$D$12&lt;$AR17),0,Schweine_Werte!$C17))</f>
        <v>0</v>
      </c>
      <c r="AT17" s="667">
        <f>IF(OR($C$24=$AR17,$D$24=$AR17),Schweine_Werte!$C17*0.5,IF(OR($C$24&gt;$AR17,$D$24&lt;$AR17),0,Schweine_Werte!$C17))</f>
        <v>0</v>
      </c>
      <c r="AU17" s="677">
        <f>IF(OR($C$36=$AR17,$D$36=$AR17),Schweine_Werte!$C17*0.5,IF(OR($C$36&gt;$AR17,$D$36&lt;$AR17),0,Schweine_Werte!$C17))</f>
        <v>0</v>
      </c>
      <c r="AV17" s="677">
        <f>IF(OR($C$48=$AR17,$D$48=$AR17),Schweine_Werte!$C17*0.5,IF(OR($C$48&gt;$AR17,$D$48&lt;$AR17),0,Schweine_Werte!$C17))</f>
        <v>0</v>
      </c>
      <c r="AW17" s="677">
        <f>IF(OR($C$60=$AR17,$D$60=$AR17),Schweine_Werte!$C17*0.5,IF(OR($C$60&gt;$AR17,$D$60&lt;$AR17),0,Schweine_Werte!$C17))</f>
        <v>0</v>
      </c>
      <c r="AX17" s="677">
        <f>IF(OR($C$12=$AR17,$D$12=$AR17),Schweine_Werte!$E17*0.5,IF(OR($C$12&gt;$AR17,$D$12&lt;$AR17),0,Schweine_Werte!$E17))</f>
        <v>0</v>
      </c>
      <c r="AY17" s="667">
        <f>IF(OR($C$24=$AR17,$D$24=$AR17),Schweine_Werte!$E17*0.5,IF(OR($C$24&gt;$AR17,$D$24&lt;$AR17),0,Schweine_Werte!$E17))</f>
        <v>0</v>
      </c>
      <c r="AZ17" s="667">
        <f>IF(OR($C$36=$AR17,$D$36=$AR17),Schweine_Werte!$E17*0.5,IF(OR($C$36&gt;$AR17,$D$36&lt;$AR17),0,Schweine_Werte!$E17))</f>
        <v>0</v>
      </c>
      <c r="BA17" s="667">
        <f>IF(OR($C$48=$AR17,$D$48=$AR17),Schweine_Werte!$E17*0.5,IF(OR($C$48&gt;$AR17,$D$48&lt;$AR17),0,Schweine_Werte!$E17))</f>
        <v>0</v>
      </c>
      <c r="BB17" s="667">
        <f>IF(OR($C$60=$AR17,$D$60=$AR17),Schweine_Werte!$E17*0.5,IF(OR($C$60&gt;$AR17,$D$60&lt;$AR17),0,Schweine_Werte!$E17))</f>
        <v>0</v>
      </c>
      <c r="BC17" s="677">
        <f>IF(OR($C$12=$AR17,$D$12=$AR17),Schweine_Werte!$G17*0.5,IF(OR($C$12&gt;$AR17,$D$12&lt;$AR17),0,Schweine_Werte!$G17))</f>
        <v>0</v>
      </c>
      <c r="BD17" s="667">
        <f>IF(OR($C$24=$AR17,$D$24=$AR17),Schweine_Werte!$G17*0.5,IF(OR($C$24&gt;$AR17,$D$24&lt;$AR17),0,Schweine_Werte!$G17))</f>
        <v>0</v>
      </c>
      <c r="BE17" s="667">
        <f>IF(OR($C$36=$AR17,$D$36=$AR17),Schweine_Werte!$G17*0.5,IF(OR($C$36&gt;$AR17,$D$36&lt;$AR17),0,Schweine_Werte!$G17))</f>
        <v>0</v>
      </c>
      <c r="BF17" s="667">
        <f>IF(OR($C$48=$AR17,$D$48=$AR17),Schweine_Werte!$G17*0.5,IF(OR($C$48&gt;$AR17,$D$48&lt;$AR17),0,Schweine_Werte!$G17))</f>
        <v>0</v>
      </c>
      <c r="BG17" s="667">
        <f>IF(OR($C$60=$AR17,$D$60=$AR17),Schweine_Werte!$G17*0.5,IF(OR($C$60&gt;$AR17,$D$60&lt;$AR17),0,Schweine_Werte!$G17))</f>
        <v>0</v>
      </c>
      <c r="BH17" s="677">
        <f>IF(OR($C$12=$AR17,$D$12=$AR17),Schweine_Werte!$I17*0.5,IF(OR($C$12&gt;$AR17,$D$12&lt;$AR17),0,Schweine_Werte!$I17))</f>
        <v>0</v>
      </c>
      <c r="BI17" s="667">
        <f>IF(OR($C$24=$AR17,$D$24=$AR17),Schweine_Werte!$I17*0.5,IF(OR($C$24&gt;$AR17,$D$24&lt;$AR17),0,Schweine_Werte!$I17))</f>
        <v>0</v>
      </c>
      <c r="BJ17" s="667">
        <f>IF(OR($C$36=$AR17,$D$36=$AR17),Schweine_Werte!$I17*0.5,IF(OR($C$36&gt;$AR17,$D$36&lt;$AR17),0,Schweine_Werte!$I17))</f>
        <v>0</v>
      </c>
      <c r="BK17" s="667">
        <f>IF(OR($C$48=$AR17,$D$48=$AR17),Schweine_Werte!$I17*0.5,IF(OR($C$48&gt;$AR17,$D$48&lt;$AR17),0,Schweine_Werte!$I17))</f>
        <v>0</v>
      </c>
      <c r="BL17" s="667">
        <f>IF(OR($C$60=$AR17,$D$60=$AR17),Schweine_Werte!$I17*0.5,IF(OR($C$60&gt;$AR17,$D$60&lt;$AR17),0,Schweine_Werte!$I17))</f>
        <v>0</v>
      </c>
      <c r="BM17" s="677"/>
      <c r="BN17" s="667"/>
      <c r="BO17" s="667"/>
      <c r="BP17" s="667"/>
      <c r="BQ17" s="667"/>
      <c r="BR17" s="677">
        <f>IF(OR($C$74=$AR17,$D$74=$AR17),Schweine_Werte!$M17*0.5,IF(OR($C$74&gt;$AR17,$D$74&lt;$AR17),0,Schweine_Werte!$M17))</f>
        <v>0</v>
      </c>
      <c r="BS17" s="677">
        <f>IF(OR($C$83=$AR17,$D$83=$AR17),Schweine_Werte!$M17*0.5,IF(OR($C$83&gt;$AR17,$D$83&lt;$AR17),0,Schweine_Werte!$M17))</f>
        <v>0</v>
      </c>
      <c r="BT17" s="667">
        <f>IF(OR($C$92=$AR17,$D$92=$AR17),Schweine_Werte!$M17*0.5,IF(OR($C$92&gt;$AR17,$D$92&lt;$AR17),0,Schweine_Werte!$M17))</f>
        <v>0</v>
      </c>
      <c r="BU17" s="667">
        <f>IF(OR($C$101=$AR17,$D$101=$AR17),Schweine_Werte!$M17*0.5,IF(OR($C$101&gt;$AR17,$D$101&lt;$AR17),0,Schweine_Werte!$M17))</f>
        <v>0</v>
      </c>
      <c r="BV17" s="667">
        <f>IF(OR($C$110=$AR17,$D$110=$AR17),Schweine_Werte!$M17*0.5,IF(OR($C$110&gt;$AR17,$D$110&lt;$AR17),0,Schweine_Werte!$M17))</f>
        <v>0</v>
      </c>
      <c r="BW17" s="667">
        <f>IF(OR(8=$AR17,$E$127=$AR17),Schweine_Werte!$M17*0.5,IF(OR(8&gt;$AR17,$E$127&lt;$AR17),0,Schweine_Werte!$M17))</f>
        <v>1.9171696517583841</v>
      </c>
      <c r="BX17" s="667">
        <f>IF(OR(8=$AR17,$E$145=$AR17),Schweine_Werte!$M17*0.5,IF(OR(8&gt;$AR17,$E$145&lt;$AR17),0,Schweine_Werte!$M17))</f>
        <v>1.9171696517583841</v>
      </c>
      <c r="BY17" s="677">
        <f>IF(OR($C$74=$AR17,$D$74=$AR17),Schweine_Werte!$O17*0.5,IF(OR($C$74&gt;$AR17,$D$74&lt;$AR17),0,Schweine_Werte!$O17))</f>
        <v>0</v>
      </c>
      <c r="BZ17" s="677">
        <f>IF(OR($C$83=$AR17,$D$83=$AR17),Schweine_Werte!$O17*0.5,IF(OR($C$83&gt;$AR17,$D$83&lt;$AR17),0,Schweine_Werte!$O17))</f>
        <v>0</v>
      </c>
      <c r="CA17" s="667">
        <f>IF(OR($C$92=$AR17,$D$92=$AR17),Schweine_Werte!$O17*0.5,IF(OR($C$92&gt;$AR17,$D$92&lt;$AR17),0,Schweine_Werte!$O17))</f>
        <v>0</v>
      </c>
      <c r="CB17" s="667">
        <f>IF(OR($C$101=$AR17,$D$101=$AR17),Schweine_Werte!$O17*0.5,IF(OR($C$101&gt;$AR17,$D$101&lt;$AR17),0,Schweine_Werte!$O17))</f>
        <v>0</v>
      </c>
      <c r="CC17" s="667">
        <f>IF(OR($C$110=$AR17,$D$110=$AR17),Schweine_Werte!$O17*0.5,IF(OR($C$110&gt;$AR17,$D$110&lt;$AR17),0,Schweine_Werte!$O17))</f>
        <v>0</v>
      </c>
    </row>
    <row r="18" spans="1:81" x14ac:dyDescent="0.2">
      <c r="B18" s="504">
        <v>750</v>
      </c>
      <c r="D18" s="680"/>
      <c r="E18" s="667" t="e">
        <f>($D24-$C24)*1000/SUM($AY$4:$AY$146)</f>
        <v>#VALUE!</v>
      </c>
      <c r="F18" s="667" t="e">
        <f>SUMPRODUCT($AY$4:$AY$146,Schweine_Werte!$R$4:$R$146)/SUM($AY$4:$AY$146)</f>
        <v>#DIV/0!</v>
      </c>
      <c r="G18" s="667" t="e">
        <f>IF($B24=$A$8,SUMPRODUCT($AY$4:$AY$146,Schweine_Werte!EN$4:EN$146)/SUM($AY$4:$AY$146),IF($B24=$A$7,SUMPRODUCT($AY$4:$AY$146,Schweine_Werte!DH$4:DH$146)/SUM($AY$4:$AY$146),IF($B24=$A$6,SUMPRODUCT($AY$4:$AY$146,Schweine_Werte!CB$4:CB$146)/SUM($AY$4:$AY$146),SUMPRODUCT($AY$4:$AY$146,Schweine_Werte!AV$4:AV$146)/SUM($AY$4:$AY$146))))</f>
        <v>#DIV/0!</v>
      </c>
      <c r="H18" s="667" t="e">
        <f>IF($B24=$A$8,SUMPRODUCT($AY$4:$AY$146,Schweine_Werte!EO$4:EO$146)/SUM($AY$4:$AY$146),IF($B24=$A$7,SUMPRODUCT($AY$4:$AY$146,Schweine_Werte!DI$4:DI$146)/SUM($AY$4:$AY$146),IF($B24=$A$6,SUMPRODUCT($AY$4:$AY$146,Schweine_Werte!CC$4:CC$146)/SUM($AY$4:$AY$146),SUMPRODUCT($AY$4:$AY$146,Schweine_Werte!AW$4:AW$146)/SUM($AY$4:$AY$146))))</f>
        <v>#DIV/0!</v>
      </c>
      <c r="I18" s="667" t="e">
        <f>IF($B24=$A$8,SUMPRODUCT($AY$4:$AY$146,Schweine_Werte!EP$4:EP$146)/SUM($AY$4:$AY$146),IF($B24=$A$7,SUMPRODUCT($AY$4:$AY$146,Schweine_Werte!DJ$4:DJ$146)/SUM($AY$4:$AY$146),IF($B24=$A$6,SUMPRODUCT($AY$4:$AY$146,Schweine_Werte!CD$4:CD$146)/SUM($AY$4:$AY$146),SUMPRODUCT($AY$4:$AY$146,Schweine_Werte!AX$4:AX$146)/SUM($AY$4:$AY$146))))</f>
        <v>#DIV/0!</v>
      </c>
      <c r="J18" s="667" t="e">
        <f>SUMPRODUCT($AY$4:$AY$146,Schweine_Werte!$Z$4:$Z$146)/SUM($AY$4:$AY$146)</f>
        <v>#DIV/0!</v>
      </c>
      <c r="K18" s="667" t="e">
        <f>SUMPRODUCT($AY$4:$AY$146,Schweine_Werte!$AH$4:$AH$146)/SUM($AY$4:$AY$146)</f>
        <v>#DIV/0!</v>
      </c>
      <c r="L18" s="667" t="e">
        <f>T18*$F18*365/1000+$J18-$K18</f>
        <v>#DIV/0!</v>
      </c>
      <c r="M18" s="667" t="e">
        <f>U18*$F18*365/1000+$J18-$K18/2</f>
        <v>#DIV/0!</v>
      </c>
      <c r="N18" s="667" t="e">
        <f>V18*$F18*365/1000+$J18</f>
        <v>#DIV/0!</v>
      </c>
      <c r="O18" s="667">
        <f>IF($C24&lt;28,SUM($AY$4:$AY$23)+IF($D24&gt;28,$AY$24*0.5,$AY$24),0)</f>
        <v>0</v>
      </c>
      <c r="P18" s="667">
        <f>IF($D24&gt;28,SUM($AY$25:$AY$146)+IF($C24&lt;28,$AY$24*0.5,$AY$24),0)</f>
        <v>0</v>
      </c>
      <c r="Q18" s="667" t="e">
        <f t="shared" si="8"/>
        <v>#DIV/0!</v>
      </c>
      <c r="R18" s="667" t="e">
        <f t="shared" si="8"/>
        <v>#DIV/0!</v>
      </c>
      <c r="S18" s="667" t="e">
        <f t="shared" si="8"/>
        <v>#DIV/0!</v>
      </c>
      <c r="T18" s="667" t="e">
        <f>+($O18*Schweine_Werte!$HT$6+$P18*Schweine_Werte!$HU$6)/SUM($O18:$P18)</f>
        <v>#DIV/0!</v>
      </c>
      <c r="U18" s="667" t="e">
        <f>+($O18*Schweine_Werte!$HV$6+$P18*Schweine_Werte!$HW$6)/SUM($O18:$P18)</f>
        <v>#DIV/0!</v>
      </c>
      <c r="V18" s="667" t="e">
        <f>+($O18*Schweine_Werte!$HX$6+$P18*Schweine_Werte!$HY$6)/SUM($O18:$P18)</f>
        <v>#DIV/0!</v>
      </c>
      <c r="W18" s="678" t="e">
        <f>($J18*0.055+T18*0.365*0.86*$F18-$K18*0.018)/L18*100</f>
        <v>#DIV/0!</v>
      </c>
      <c r="X18" s="667" t="e">
        <f>($J18*0.055+U18*0.365*0.86*$F18-$K18*0.018/2)/M18*100</f>
        <v>#DIV/0!</v>
      </c>
      <c r="Y18" s="667" t="e">
        <f>($J18*0.055+V18*0.365*0.86*$F18)/N18*100</f>
        <v>#DIV/0!</v>
      </c>
      <c r="Z18" s="667" t="e">
        <f>IF($B24=$A$8,SUMPRODUCT($AY$4:$AY$146,Schweine_Werte!$EQ$4:$EQ$146,Schweine_Werte!$ER$4:$ER$146)/SUMPRODUCT($AY$4:$AY$146,Schweine_Werte!$EQ$4:$EQ$146),IF($B24=$A$7,SUMPRODUCT($AY$4:$AY$146,Schweine_Werte!$DK$4:$DK$146,Schweine_Werte!$DL$4:$DL$146)/SUMPRODUCT($AY$4:$AY$146,Schweine_Werte!$DK$4:$DK$146),IF($B24=$A$6,SUMPRODUCT($AY$4:$AY$146,Schweine_Werte!$CE$4:$CE$146,Schweine_Werte!$CF$4:$CF$146)/SUMPRODUCT($AY$4:$AY$146,Schweine_Werte!$CE$4:$CE$146),SUMPRODUCT($AY$4:$AY$146,Schweine_Werte!$AY$4:$AY$146,Schweine_Werte!$AZ$4:$AZ$146)/SUMPRODUCT($AY$4:$AY$146,Schweine_Werte!$AY$4:$AY$146))))</f>
        <v>#DIV/0!</v>
      </c>
      <c r="AA18" s="667"/>
      <c r="AB18" s="667">
        <f>IF($B24=$A$8,SUMIF(Schweine_Werte!$AO$4:$AO$146,$C24,Schweine_Werte!$ER$4:$ER$146),IF($B24=$A$7,SUMIF(Schweine_Werte!$AO$4:$AO$146,$C24,Schweine_Werte!$DL$4:$DL$146),IF($B24=$A$6,SUMIF(Schweine_Werte!$AO$4:$AO$146,$C24,Schweine_Werte!$CF$4:$CF$146),SUMIF(Schweine_Werte!$AO$4:$AO$146,$C24,Schweine_Werte!$AZ$4:$AZ$146))))</f>
        <v>0</v>
      </c>
      <c r="AC18" s="667"/>
      <c r="AD18" s="667">
        <f>IF($B24=$A$8,SUMIF(Schweine_Werte!$AO$4:$AO$146,$D24,Schweine_Werte!$ER$4:$ER$146),IF($B24=$A$7,SUMIF(Schweine_Werte!$AO$4:$AO$146,$D24,Schweine_Werte!$DL$4:$DL$146),IF($B24=$A$6,SUMIF(Schweine_Werte!$AO$4:$AO$146,$D24,Schweine_Werte!$CF$4:$CF$146),SUMIF(Schweine_Werte!$AO$4:$AO$146,$D24,Schweine_Werte!$AZ$4:$AZ$146))))</f>
        <v>0</v>
      </c>
      <c r="AE18" s="667"/>
      <c r="AF18" s="667"/>
      <c r="AG18" s="667" t="e">
        <f>IF($B24=$A$8,SUMPRODUCT($AY$4:$AY$146,Schweine_Werte!$EQ$4:$EQ$146)/SUM($AY$4:$AY$146),IF($B24=$A$7,SUMPRODUCT($AY$4:$AY$146,Schweine_Werte!$DK$4:$DK$146)/SUM($AY$4:$AY$146),IF($B24=$A$6,SUMPRODUCT($AY$4:$AY$146,Schweine_Werte!$CE$4:$CE$146)/SUM($AY$4:$AY$146),SUMPRODUCT($AY$4:$AY$146,Schweine_Werte!$AY$4:$AY$146)/SUM($AY$4:$AY$146))))</f>
        <v>#DIV/0!</v>
      </c>
      <c r="AH18" s="667"/>
      <c r="AI18" s="667"/>
      <c r="AJ18" s="667" t="e">
        <f>IF($B24=$A$8,SUMPRODUCT($AY$4:$AY$146,Schweine_Werte!$EQ$4:$EQ$146,Schweine_Werte!$ES$4:$ES$146)/SUMPRODUCT($AY$4:$AY$146,Schweine_Werte!$EQ$4:$EQ$146),IF($B24=$A$7,SUMPRODUCT($AY$4:$AY$146,Schweine_Werte!$DK$4:$DK$146,Schweine_Werte!$DM$4:$DM$146)/SUMPRODUCT($AY$4:$AY$146,Schweine_Werte!$DK$4:$DK$146),IF($B24=$A$6,SUMPRODUCT($AY$4:$AY$146,Schweine_Werte!$CE$4:$CE$146,Schweine_Werte!$CG$4:$CG$146)/SUMPRODUCT($AY$4:$AY$146,Schweine_Werte!$CE$4:$CE$146),SUMPRODUCT($AY$4:$AY$146,Schweine_Werte!$AY$4:$AY$146,Schweine_Werte!$BA$4:$BA$146)/SUMPRODUCT($AY$4:$AY$146,Schweine_Werte!$AY$4:$AY$146))))</f>
        <v>#DIV/0!</v>
      </c>
      <c r="AK18" s="667"/>
      <c r="AL18" s="667">
        <f>IF($B24=$A$8,SUMIF(Schweine_Werte!$AO$4:$AO$146,$C24,Schweine_Werte!$ES$4:$ES$146),IF($B24=$A$7,SUMIF(Schweine_Werte!$AO$4:$AO$146,$C24,Schweine_Werte!$DM$4:$DM$146),IF($B24=$A$6,SUMIF(Schweine_Werte!$AO$4:$AO$146,$C24,Schweine_Werte!$CG$4:$CG$146),SUMIF(Schweine_Werte!$AO$4:$AO$146,$C24,Schweine_Werte!$BA$4:$BA$146))))</f>
        <v>0</v>
      </c>
      <c r="AM18" s="667"/>
      <c r="AN18" s="667">
        <f>IF($B24=$A$8,SUMIF(Schweine_Werte!$AO$4:$AO$146,$D24,Schweine_Werte!$ES$4:$ES$146),IF($B24=$A$7,SUMIF(Schweine_Werte!$AO$4:$AO$146,$D24,Schweine_Werte!$DM$4:$DM$146),IF($B24=$A$6,SUMIF(Schweine_Werte!$AO$4:$AO$146,$D24,Schweine_Werte!$CG$4:$CG$146),SUMIF(Schweine_Werte!$AO$4:$AO$146,$D24,Schweine_Werte!$BA$4:$BA$146))))</f>
        <v>0</v>
      </c>
      <c r="AO18" s="667"/>
      <c r="AR18" s="698">
        <v>22</v>
      </c>
      <c r="AS18" s="677">
        <f>IF(OR($C$12=$AR18,$D$12=$AR18),Schweine_Werte!$C18*0.5,IF(OR($C$12&gt;$AR18,$D$12&lt;$AR18),0,Schweine_Werte!$C18))</f>
        <v>0</v>
      </c>
      <c r="AT18" s="667">
        <f>IF(OR($C$24=$AR18,$D$24=$AR18),Schweine_Werte!$C18*0.5,IF(OR($C$24&gt;$AR18,$D$24&lt;$AR18),0,Schweine_Werte!$C18))</f>
        <v>0</v>
      </c>
      <c r="AU18" s="677">
        <f>IF(OR($C$36=$AR18,$D$36=$AR18),Schweine_Werte!$C18*0.5,IF(OR($C$36&gt;$AR18,$D$36&lt;$AR18),0,Schweine_Werte!$C18))</f>
        <v>0</v>
      </c>
      <c r="AV18" s="677">
        <f>IF(OR($C$48=$AR18,$D$48=$AR18),Schweine_Werte!$C18*0.5,IF(OR($C$48&gt;$AR18,$D$48&lt;$AR18),0,Schweine_Werte!$C18))</f>
        <v>0</v>
      </c>
      <c r="AW18" s="677">
        <f>IF(OR($C$60=$AR18,$D$60=$AR18),Schweine_Werte!$C18*0.5,IF(OR($C$60&gt;$AR18,$D$60&lt;$AR18),0,Schweine_Werte!$C18))</f>
        <v>0</v>
      </c>
      <c r="AX18" s="677">
        <f>IF(OR($C$12=$AR18,$D$12=$AR18),Schweine_Werte!$E18*0.5,IF(OR($C$12&gt;$AR18,$D$12&lt;$AR18),0,Schweine_Werte!$E18))</f>
        <v>0</v>
      </c>
      <c r="AY18" s="667">
        <f>IF(OR($C$24=$AR18,$D$24=$AR18),Schweine_Werte!$E18*0.5,IF(OR($C$24&gt;$AR18,$D$24&lt;$AR18),0,Schweine_Werte!$E18))</f>
        <v>0</v>
      </c>
      <c r="AZ18" s="667">
        <f>IF(OR($C$36=$AR18,$D$36=$AR18),Schweine_Werte!$E18*0.5,IF(OR($C$36&gt;$AR18,$D$36&lt;$AR18),0,Schweine_Werte!$E18))</f>
        <v>0</v>
      </c>
      <c r="BA18" s="667">
        <f>IF(OR($C$48=$AR18,$D$48=$AR18),Schweine_Werte!$E18*0.5,IF(OR($C$48&gt;$AR18,$D$48&lt;$AR18),0,Schweine_Werte!$E18))</f>
        <v>0</v>
      </c>
      <c r="BB18" s="667">
        <f>IF(OR($C$60=$AR18,$D$60=$AR18),Schweine_Werte!$E18*0.5,IF(OR($C$60&gt;$AR18,$D$60&lt;$AR18),0,Schweine_Werte!$E18))</f>
        <v>0</v>
      </c>
      <c r="BC18" s="677">
        <f>IF(OR($C$12=$AR18,$D$12=$AR18),Schweine_Werte!$G18*0.5,IF(OR($C$12&gt;$AR18,$D$12&lt;$AR18),0,Schweine_Werte!$G18))</f>
        <v>0</v>
      </c>
      <c r="BD18" s="667">
        <f>IF(OR($C$24=$AR18,$D$24=$AR18),Schweine_Werte!$G18*0.5,IF(OR($C$24&gt;$AR18,$D$24&lt;$AR18),0,Schweine_Werte!$G18))</f>
        <v>0</v>
      </c>
      <c r="BE18" s="667">
        <f>IF(OR($C$36=$AR18,$D$36=$AR18),Schweine_Werte!$G18*0.5,IF(OR($C$36&gt;$AR18,$D$36&lt;$AR18),0,Schweine_Werte!$G18))</f>
        <v>0</v>
      </c>
      <c r="BF18" s="667">
        <f>IF(OR($C$48=$AR18,$D$48=$AR18),Schweine_Werte!$G18*0.5,IF(OR($C$48&gt;$AR18,$D$48&lt;$AR18),0,Schweine_Werte!$G18))</f>
        <v>0</v>
      </c>
      <c r="BG18" s="667">
        <f>IF(OR($C$60=$AR18,$D$60=$AR18),Schweine_Werte!$G18*0.5,IF(OR($C$60&gt;$AR18,$D$60&lt;$AR18),0,Schweine_Werte!$G18))</f>
        <v>0</v>
      </c>
      <c r="BH18" s="677">
        <f>IF(OR($C$12=$AR18,$D$12=$AR18),Schweine_Werte!$I18*0.5,IF(OR($C$12&gt;$AR18,$D$12&lt;$AR18),0,Schweine_Werte!$I18))</f>
        <v>0</v>
      </c>
      <c r="BI18" s="667">
        <f>IF(OR($C$24=$AR18,$D$24=$AR18),Schweine_Werte!$I18*0.5,IF(OR($C$24&gt;$AR18,$D$24&lt;$AR18),0,Schweine_Werte!$I18))</f>
        <v>0</v>
      </c>
      <c r="BJ18" s="667">
        <f>IF(OR($C$36=$AR18,$D$36=$AR18),Schweine_Werte!$I18*0.5,IF(OR($C$36&gt;$AR18,$D$36&lt;$AR18),0,Schweine_Werte!$I18))</f>
        <v>0</v>
      </c>
      <c r="BK18" s="667">
        <f>IF(OR($C$48=$AR18,$D$48=$AR18),Schweine_Werte!$I18*0.5,IF(OR($C$48&gt;$AR18,$D$48&lt;$AR18),0,Schweine_Werte!$I18))</f>
        <v>0</v>
      </c>
      <c r="BL18" s="667">
        <f>IF(OR($C$60=$AR18,$D$60=$AR18),Schweine_Werte!$I18*0.5,IF(OR($C$60&gt;$AR18,$D$60&lt;$AR18),0,Schweine_Werte!$I18))</f>
        <v>0</v>
      </c>
      <c r="BM18" s="677"/>
      <c r="BN18" s="667"/>
      <c r="BO18" s="667"/>
      <c r="BP18" s="667"/>
      <c r="BQ18" s="667"/>
      <c r="BR18" s="677">
        <f>IF(OR($C$74=$AR18,$D$74=$AR18),Schweine_Werte!$M18*0.5,IF(OR($C$74&gt;$AR18,$D$74&lt;$AR18),0,Schweine_Werte!$M18))</f>
        <v>0</v>
      </c>
      <c r="BS18" s="677">
        <f>IF(OR($C$83=$AR18,$D$83=$AR18),Schweine_Werte!$M18*0.5,IF(OR($C$83&gt;$AR18,$D$83&lt;$AR18),0,Schweine_Werte!$M18))</f>
        <v>0</v>
      </c>
      <c r="BT18" s="667">
        <f>IF(OR($C$92=$AR18,$D$92=$AR18),Schweine_Werte!$M18*0.5,IF(OR($C$92&gt;$AR18,$D$92&lt;$AR18),0,Schweine_Werte!$M18))</f>
        <v>0</v>
      </c>
      <c r="BU18" s="667">
        <f>IF(OR($C$101=$AR18,$D$101=$AR18),Schweine_Werte!$M18*0.5,IF(OR($C$101&gt;$AR18,$D$101&lt;$AR18),0,Schweine_Werte!$M18))</f>
        <v>0</v>
      </c>
      <c r="BV18" s="667">
        <f>IF(OR($C$110=$AR18,$D$110=$AR18),Schweine_Werte!$M18*0.5,IF(OR($C$110&gt;$AR18,$D$110&lt;$AR18),0,Schweine_Werte!$M18))</f>
        <v>0</v>
      </c>
      <c r="BW18" s="667">
        <f>IF(OR(8=$AR18,$E$127=$AR18),Schweine_Werte!$M18*0.5,IF(OR(8&gt;$AR18,$E$127&lt;$AR18),0,Schweine_Werte!$M18))</f>
        <v>1.8660590635640175</v>
      </c>
      <c r="BX18" s="667">
        <f>IF(OR(8=$AR18,$E$145=$AR18),Schweine_Werte!$M18*0.5,IF(OR(8&gt;$AR18,$E$145&lt;$AR18),0,Schweine_Werte!$M18))</f>
        <v>1.8660590635640175</v>
      </c>
      <c r="BY18" s="677">
        <f>IF(OR($C$74=$AR18,$D$74=$AR18),Schweine_Werte!$O18*0.5,IF(OR($C$74&gt;$AR18,$D$74&lt;$AR18),0,Schweine_Werte!$O18))</f>
        <v>0</v>
      </c>
      <c r="BZ18" s="677">
        <f>IF(OR($C$83=$AR18,$D$83=$AR18),Schweine_Werte!$O18*0.5,IF(OR($C$83&gt;$AR18,$D$83&lt;$AR18),0,Schweine_Werte!$O18))</f>
        <v>0</v>
      </c>
      <c r="CA18" s="667">
        <f>IF(OR($C$92=$AR18,$D$92=$AR18),Schweine_Werte!$O18*0.5,IF(OR($C$92&gt;$AR18,$D$92&lt;$AR18),0,Schweine_Werte!$O18))</f>
        <v>0</v>
      </c>
      <c r="CB18" s="667">
        <f>IF(OR($C$101=$AR18,$D$101=$AR18),Schweine_Werte!$O18*0.5,IF(OR($C$101&gt;$AR18,$D$101&lt;$AR18),0,Schweine_Werte!$O18))</f>
        <v>0</v>
      </c>
      <c r="CC18" s="667">
        <f>IF(OR($C$110=$AR18,$D$110=$AR18),Schweine_Werte!$O18*0.5,IF(OR($C$110&gt;$AR18,$D$110&lt;$AR18),0,Schweine_Werte!$O18))</f>
        <v>0</v>
      </c>
    </row>
    <row r="19" spans="1:81" x14ac:dyDescent="0.2">
      <c r="B19" s="504">
        <v>850</v>
      </c>
      <c r="D19" s="667"/>
      <c r="E19" s="667" t="e">
        <f>($D24-$C24)*1000/SUM($BD$4:$BD$146)</f>
        <v>#VALUE!</v>
      </c>
      <c r="F19" s="667" t="e">
        <f>SUMPRODUCT($BD$4:$BD$146,Schweine_Werte!$S$4:$S$146)/SUM($BD$4:$BD$146)</f>
        <v>#DIV/0!</v>
      </c>
      <c r="G19" s="667" t="e">
        <f>IF($B24=$A$8,SUMPRODUCT($BD$4:$BD$146,Schweine_Werte!ET$4:ET$146)/SUM($BD$4:$BD$146),IF($B24=$A$7,SUMPRODUCT($BD$4:$BD$146,Schweine_Werte!DN$4:DN$146)/SUM($BD$4:$BD$146),IF($B24=$A$6,SUMPRODUCT($BD$4:$BD$146,Schweine_Werte!CH$4:CH$146)/SUM($BD$4:$BD$146),SUMPRODUCT($BD$4:$BD$146,Schweine_Werte!BB$4:BB$146)/SUM($BD$4:$BD$146))))</f>
        <v>#DIV/0!</v>
      </c>
      <c r="H19" s="667" t="e">
        <f>IF($B24=$A$8,SUMPRODUCT($BD$4:$BD$146,Schweine_Werte!EU$4:EU$146)/SUM($BD$4:$BD$146),IF($B24=$A$7,SUMPRODUCT($BD$4:$BD$146,Schweine_Werte!DO$4:DO$146)/SUM($BD$4:$BD$146),IF($B24=$A$6,SUMPRODUCT($BD$4:$BD$146,Schweine_Werte!CI$4:CI$146)/SUM($BD$4:$BD$146),SUMPRODUCT($BD$4:$BD$146,Schweine_Werte!BC$4:BC$146)/SUM($BD$4:$BD$146))))</f>
        <v>#DIV/0!</v>
      </c>
      <c r="I19" s="667" t="e">
        <f>IF($B24=$A$8,SUMPRODUCT($BD$4:$BD$146,Schweine_Werte!EV$4:EV$146)/SUM($BD$4:$BD$146),IF($B24=$A$7,SUMPRODUCT($BD$4:$BD$146,Schweine_Werte!DP$4:DP$146)/SUM($BD$4:$BD$146),IF($B24=$A$6,SUMPRODUCT($BD$4:$BD$146,Schweine_Werte!CJ$4:CJ$146)/SUM($BD$4:$BD$146),SUMPRODUCT($BD$4:$BD$146,Schweine_Werte!BD$4:BD$146)/SUM($BD$4:$BD$146))))</f>
        <v>#DIV/0!</v>
      </c>
      <c r="J19" s="667" t="e">
        <f>SUMPRODUCT($BD$4:$BD$146,Schweine_Werte!$AA$4:$AA$146)/SUM($BD$4:$BD$146)</f>
        <v>#DIV/0!</v>
      </c>
      <c r="K19" s="667" t="e">
        <f>SUMPRODUCT($BD$4:$BD$146,Schweine_Werte!$AI$4:$AI$146)/SUM($BD$4:$BD$146)</f>
        <v>#DIV/0!</v>
      </c>
      <c r="L19" s="667" t="e">
        <f>T19*$F19*365/1000+$J19-$K19</f>
        <v>#DIV/0!</v>
      </c>
      <c r="M19" s="667" t="e">
        <f>U19*$F19*365/1000+$J19-$K19/2</f>
        <v>#DIV/0!</v>
      </c>
      <c r="N19" s="667" t="e">
        <f>V19*$F19*365/1000+$J19</f>
        <v>#DIV/0!</v>
      </c>
      <c r="O19" s="667">
        <f>IF($C24&lt;28,SUM($BD$4:$BD$23)+IF($D24&gt;28,$BD$24*0.5,$BD$24),0)</f>
        <v>0</v>
      </c>
      <c r="P19" s="667">
        <f>IF($D24&gt;28,SUM($BD$25:$BD$146)+IF($C24&lt;28,$BD$24*0.5,$BD$24),0)</f>
        <v>0</v>
      </c>
      <c r="Q19" s="667" t="e">
        <f t="shared" si="8"/>
        <v>#DIV/0!</v>
      </c>
      <c r="R19" s="667" t="e">
        <f t="shared" si="8"/>
        <v>#DIV/0!</v>
      </c>
      <c r="S19" s="667" t="e">
        <f t="shared" si="8"/>
        <v>#DIV/0!</v>
      </c>
      <c r="T19" s="667" t="e">
        <f>+($O19*Schweine_Werte!$HT$7+$P19*Schweine_Werte!$HU$7)/SUM($O19:$P19)</f>
        <v>#DIV/0!</v>
      </c>
      <c r="U19" s="667" t="e">
        <f>+($O19*Schweine_Werte!$HV$7+$P19*Schweine_Werte!$HW$7)/SUM($O19:$P19)</f>
        <v>#DIV/0!</v>
      </c>
      <c r="V19" s="667" t="e">
        <f>+($O19*Schweine_Werte!$HX$7+$P19*Schweine_Werte!$HY$7)/SUM($O19:$P19)</f>
        <v>#DIV/0!</v>
      </c>
      <c r="W19" s="667" t="e">
        <f>($J19*0.055+T19*0.365*0.86*$F19-$K19*0.018)/L19*100</f>
        <v>#DIV/0!</v>
      </c>
      <c r="X19" s="667" t="e">
        <f>($J19*0.055+U19*0.365*0.86*$F19-$K19*0.018/2)/M19*100</f>
        <v>#DIV/0!</v>
      </c>
      <c r="Y19" s="667" t="e">
        <f>($J19*0.055+V19*0.365*0.86*$F19)/N19*100</f>
        <v>#DIV/0!</v>
      </c>
      <c r="Z19" s="667" t="e">
        <f>IF($B24=$A$8,SUMPRODUCT($BD$4:$BD$146,Schweine_Werte!$EW$4:$EW$146,Schweine_Werte!$EX$4:$EX$146)/SUMPRODUCT($BD$4:$BD$146,Schweine_Werte!$EW$4:$EW$146),IF($B24=$A$7,SUMPRODUCT($BD$4:$BD$146,Schweine_Werte!$DQ$4:$DQ$146,Schweine_Werte!$DR$4:$DR$146)/SUMPRODUCT($BD$4:$BD$146,Schweine_Werte!$DQ$4:$DQ$146),IF($B24=$A$6,SUMPRODUCT($BD$4:$BD$146,Schweine_Werte!$CK$4:$CK$146,Schweine_Werte!$CL$4:$CL$146)/SUMPRODUCT($BD$4:$BD$146,Schweine_Werte!$CK$4:$CK$146),SUMPRODUCT($BD$4:$BD$146,Schweine_Werte!$BE$4:$BE$146,Schweine_Werte!$BF$4:$BF$146)/SUMPRODUCT($BD$4:$BD$146,Schweine_Werte!$BE$4:$BE$146))))</f>
        <v>#DIV/0!</v>
      </c>
      <c r="AA19" s="667"/>
      <c r="AB19" s="667">
        <f>IF($B24=$A$8,SUMIF(Schweine_Werte!$AO$4:$AO$146,$C24,Schweine_Werte!$EX$4:$EX$146),IF($B24=$A$7,SUMIF(Schweine_Werte!$AO$4:$AO$146,$C24,Schweine_Werte!$DR$4:$DR$146),IF($B24=$A$6,SUMIF(Schweine_Werte!$AO$4:$AO$146,$C24,Schweine_Werte!$CL$4:$CL$146),SUMIF(Schweine_Werte!$AO$4:$AO$146,$C24,Schweine_Werte!$BF$4:$BF$146))))</f>
        <v>0</v>
      </c>
      <c r="AC19" s="667"/>
      <c r="AD19" s="667">
        <f>IF($B24=$A$8,SUMIF(Schweine_Werte!$AO$4:$AO$146,$D24,Schweine_Werte!$EX$4:$EX$146),IF($B24=$A$7,SUMIF(Schweine_Werte!$AO$4:$AO$146,$D24,Schweine_Werte!$DR$4:$DR$146),IF($B24=$A$6,SUMIF(Schweine_Werte!$AO$4:$AO$146,$D24,Schweine_Werte!$CL$4:$CL$146),SUMIF(Schweine_Werte!$AO$4:$AO$146,$D24,Schweine_Werte!$BF$4:$BF$146))))</f>
        <v>0</v>
      </c>
      <c r="AE19" s="667"/>
      <c r="AF19" s="667"/>
      <c r="AG19" s="667" t="e">
        <f>IF($B24=$A$8,SUMPRODUCT($BD$4:$BD$146,Schweine_Werte!$EW$4:$EW$146)/SUM($BD$4:$BD$146),IF($B24=$A$7,SUMPRODUCT($BD$4:$BD$146,Schweine_Werte!$DQ$4:$DQ$146)/SUM($BD$4:$BD$146),IF($B24=$A$6,SUMPRODUCT($BD$4:$BD$146,Schweine_Werte!$CK$4:$CK$146)/SUM($BD$4:$BD$146),SUMPRODUCT($BD$4:$BD$146,Schweine_Werte!$BE$4:$BE$146)/SUM($BD$4:$BD$146))))</f>
        <v>#DIV/0!</v>
      </c>
      <c r="AH19" s="667"/>
      <c r="AI19" s="667"/>
      <c r="AJ19" s="667" t="e">
        <f>IF($B24=$A$8,SUMPRODUCT($BD$4:$BD$146,Schweine_Werte!$EW$4:$EW$146,Schweine_Werte!$EY$4:$EY$146)/SUMPRODUCT($BD$4:$BD$146,Schweine_Werte!$EW$4:$EW$146),IF($B24=$A$7,SUMPRODUCT($BD$4:$BD$146,Schweine_Werte!$DQ$4:$DQ$146,Schweine_Werte!$DS$4:$DS$146)/SUMPRODUCT($BD$4:$BD$146,Schweine_Werte!$DQ$4:$DQ$146),IF($B24=$A$6,SUMPRODUCT($BD$4:$BD$146,Schweine_Werte!$CK$4:$CK$146,Schweine_Werte!$CM$4:$CM$146)/SUMPRODUCT($BD$4:$BD$146,Schweine_Werte!$CK$4:$CK$146),SUMPRODUCT($BD$4:$BD$146,Schweine_Werte!$BE$4:$BE$146,Schweine_Werte!$BG$4:$BG$146)/SUMPRODUCT($BD$4:$BD$146,Schweine_Werte!$BE$4:$BE$146))))</f>
        <v>#DIV/0!</v>
      </c>
      <c r="AK19" s="667"/>
      <c r="AL19" s="667">
        <f>IF($B24=$A$8,SUMIF(Schweine_Werte!$AO$4:$AO$146,$C24,Schweine_Werte!$EY$4:$EY$146),IF($B24=$A$7,SUMIF(Schweine_Werte!$AO$4:$AO$146,$C24,Schweine_Werte!$DS$4:$DS$146),IF($B24=$A$6,SUMIF(Schweine_Werte!$AO$4:$AO$146,$C24,Schweine_Werte!$CM$4:$CM$146),SUMIF(Schweine_Werte!$AO$4:$AO$146,$C24,Schweine_Werte!$BG$4:$BG$146))))</f>
        <v>0</v>
      </c>
      <c r="AM19" s="667"/>
      <c r="AN19" s="667">
        <f>IF($B24=$A$8,SUMIF(Schweine_Werte!$AO$4:$AO$146,$D24,Schweine_Werte!$EY$4:$EY$146),IF($B24=$A$7,SUMIF(Schweine_Werte!$AO$4:$AO$146,$D24,Schweine_Werte!$DS$4:$DS$146),IF($B24=$A$6,SUMIF(Schweine_Werte!$AO$4:$AO$146,$D24,Schweine_Werte!$CM$4:$CM$146),SUMIF(Schweine_Werte!$AO$4:$AO$146,$D24,Schweine_Werte!$BG$4:$BG$146))))</f>
        <v>0</v>
      </c>
      <c r="AO19" s="667"/>
      <c r="AR19" s="698">
        <v>23</v>
      </c>
      <c r="AS19" s="677">
        <f>IF(OR($C$12=$AR19,$D$12=$AR19),Schweine_Werte!$C19*0.5,IF(OR($C$12&gt;$AR19,$D$12&lt;$AR19),0,Schweine_Werte!$C19))</f>
        <v>0</v>
      </c>
      <c r="AT19" s="667">
        <f>IF(OR($C$24=$AR19,$D$24=$AR19),Schweine_Werte!$C19*0.5,IF(OR($C$24&gt;$AR19,$D$24&lt;$AR19),0,Schweine_Werte!$C19))</f>
        <v>0</v>
      </c>
      <c r="AU19" s="677">
        <f>IF(OR($C$36=$AR19,$D$36=$AR19),Schweine_Werte!$C19*0.5,IF(OR($C$36&gt;$AR19,$D$36&lt;$AR19),0,Schweine_Werte!$C19))</f>
        <v>0</v>
      </c>
      <c r="AV19" s="677">
        <f>IF(OR($C$48=$AR19,$D$48=$AR19),Schweine_Werte!$C19*0.5,IF(OR($C$48&gt;$AR19,$D$48&lt;$AR19),0,Schweine_Werte!$C19))</f>
        <v>0</v>
      </c>
      <c r="AW19" s="677">
        <f>IF(OR($C$60=$AR19,$D$60=$AR19),Schweine_Werte!$C19*0.5,IF(OR($C$60&gt;$AR19,$D$60&lt;$AR19),0,Schweine_Werte!$C19))</f>
        <v>0</v>
      </c>
      <c r="AX19" s="677">
        <f>IF(OR($C$12=$AR19,$D$12=$AR19),Schweine_Werte!$E19*0.5,IF(OR($C$12&gt;$AR19,$D$12&lt;$AR19),0,Schweine_Werte!$E19))</f>
        <v>0</v>
      </c>
      <c r="AY19" s="667">
        <f>IF(OR($C$24=$AR19,$D$24=$AR19),Schweine_Werte!$E19*0.5,IF(OR($C$24&gt;$AR19,$D$24&lt;$AR19),0,Schweine_Werte!$E19))</f>
        <v>0</v>
      </c>
      <c r="AZ19" s="667">
        <f>IF(OR($C$36=$AR19,$D$36=$AR19),Schweine_Werte!$E19*0.5,IF(OR($C$36&gt;$AR19,$D$36&lt;$AR19),0,Schweine_Werte!$E19))</f>
        <v>0</v>
      </c>
      <c r="BA19" s="667">
        <f>IF(OR($C$48=$AR19,$D$48=$AR19),Schweine_Werte!$E19*0.5,IF(OR($C$48&gt;$AR19,$D$48&lt;$AR19),0,Schweine_Werte!$E19))</f>
        <v>0</v>
      </c>
      <c r="BB19" s="667">
        <f>IF(OR($C$60=$AR19,$D$60=$AR19),Schweine_Werte!$E19*0.5,IF(OR($C$60&gt;$AR19,$D$60&lt;$AR19),0,Schweine_Werte!$E19))</f>
        <v>0</v>
      </c>
      <c r="BC19" s="677">
        <f>IF(OR($C$12=$AR19,$D$12=$AR19),Schweine_Werte!$G19*0.5,IF(OR($C$12&gt;$AR19,$D$12&lt;$AR19),0,Schweine_Werte!$G19))</f>
        <v>0</v>
      </c>
      <c r="BD19" s="667">
        <f>IF(OR($C$24=$AR19,$D$24=$AR19),Schweine_Werte!$G19*0.5,IF(OR($C$24&gt;$AR19,$D$24&lt;$AR19),0,Schweine_Werte!$G19))</f>
        <v>0</v>
      </c>
      <c r="BE19" s="667">
        <f>IF(OR($C$36=$AR19,$D$36=$AR19),Schweine_Werte!$G19*0.5,IF(OR($C$36&gt;$AR19,$D$36&lt;$AR19),0,Schweine_Werte!$G19))</f>
        <v>0</v>
      </c>
      <c r="BF19" s="667">
        <f>IF(OR($C$48=$AR19,$D$48=$AR19),Schweine_Werte!$G19*0.5,IF(OR($C$48&gt;$AR19,$D$48&lt;$AR19),0,Schweine_Werte!$G19))</f>
        <v>0</v>
      </c>
      <c r="BG19" s="667">
        <f>IF(OR($C$60=$AR19,$D$60=$AR19),Schweine_Werte!$G19*0.5,IF(OR($C$60&gt;$AR19,$D$60&lt;$AR19),0,Schweine_Werte!$G19))</f>
        <v>0</v>
      </c>
      <c r="BH19" s="677">
        <f>IF(OR($C$12=$AR19,$D$12=$AR19),Schweine_Werte!$I19*0.5,IF(OR($C$12&gt;$AR19,$D$12&lt;$AR19),0,Schweine_Werte!$I19))</f>
        <v>0</v>
      </c>
      <c r="BI19" s="667">
        <f>IF(OR($C$24=$AR19,$D$24=$AR19),Schweine_Werte!$I19*0.5,IF(OR($C$24&gt;$AR19,$D$24&lt;$AR19),0,Schweine_Werte!$I19))</f>
        <v>0</v>
      </c>
      <c r="BJ19" s="667">
        <f>IF(OR($C$36=$AR19,$D$36=$AR19),Schweine_Werte!$I19*0.5,IF(OR($C$36&gt;$AR19,$D$36&lt;$AR19),0,Schweine_Werte!$I19))</f>
        <v>0</v>
      </c>
      <c r="BK19" s="667">
        <f>IF(OR($C$48=$AR19,$D$48=$AR19),Schweine_Werte!$I19*0.5,IF(OR($C$48&gt;$AR19,$D$48&lt;$AR19),0,Schweine_Werte!$I19))</f>
        <v>0</v>
      </c>
      <c r="BL19" s="667">
        <f>IF(OR($C$60=$AR19,$D$60=$AR19),Schweine_Werte!$I19*0.5,IF(OR($C$60&gt;$AR19,$D$60&lt;$AR19),0,Schweine_Werte!$I19))</f>
        <v>0</v>
      </c>
      <c r="BM19" s="677"/>
      <c r="BN19" s="667"/>
      <c r="BO19" s="667"/>
      <c r="BP19" s="667"/>
      <c r="BQ19" s="667"/>
      <c r="BR19" s="677">
        <f>IF(OR($C$74=$AR19,$D$74=$AR19),Schweine_Werte!$M19*0.5,IF(OR($C$74&gt;$AR19,$D$74&lt;$AR19),0,Schweine_Werte!$M19))</f>
        <v>0</v>
      </c>
      <c r="BS19" s="677">
        <f>IF(OR($C$83=$AR19,$D$83=$AR19),Schweine_Werte!$M19*0.5,IF(OR($C$83&gt;$AR19,$D$83&lt;$AR19),0,Schweine_Werte!$M19))</f>
        <v>0</v>
      </c>
      <c r="BT19" s="667">
        <f>IF(OR($C$92=$AR19,$D$92=$AR19),Schweine_Werte!$M19*0.5,IF(OR($C$92&gt;$AR19,$D$92&lt;$AR19),0,Schweine_Werte!$M19))</f>
        <v>0</v>
      </c>
      <c r="BU19" s="667">
        <f>IF(OR($C$101=$AR19,$D$101=$AR19),Schweine_Werte!$M19*0.5,IF(OR($C$101&gt;$AR19,$D$101&lt;$AR19),0,Schweine_Werte!$M19))</f>
        <v>0</v>
      </c>
      <c r="BV19" s="667">
        <f>IF(OR($C$110=$AR19,$D$110=$AR19),Schweine_Werte!$M19*0.5,IF(OR($C$110&gt;$AR19,$D$110&lt;$AR19),0,Schweine_Werte!$M19))</f>
        <v>0</v>
      </c>
      <c r="BW19" s="667">
        <f>IF(OR(8=$AR19,$E$127=$AR19),Schweine_Werte!$M19*0.5,IF(OR(8&gt;$AR19,$E$127&lt;$AR19),0,Schweine_Werte!$M19))</f>
        <v>1.8188737966224373</v>
      </c>
      <c r="BX19" s="667">
        <f>IF(OR(8=$AR19,$E$145=$AR19),Schweine_Werte!$M19*0.5,IF(OR(8&gt;$AR19,$E$145&lt;$AR19),0,Schweine_Werte!$M19))</f>
        <v>1.8188737966224373</v>
      </c>
      <c r="BY19" s="677">
        <f>IF(OR($C$74=$AR19,$D$74=$AR19),Schweine_Werte!$O19*0.5,IF(OR($C$74&gt;$AR19,$D$74&lt;$AR19),0,Schweine_Werte!$O19))</f>
        <v>0</v>
      </c>
      <c r="BZ19" s="677">
        <f>IF(OR($C$83=$AR19,$D$83=$AR19),Schweine_Werte!$O19*0.5,IF(OR($C$83&gt;$AR19,$D$83&lt;$AR19),0,Schweine_Werte!$O19))</f>
        <v>0</v>
      </c>
      <c r="CA19" s="667">
        <f>IF(OR($C$92=$AR19,$D$92=$AR19),Schweine_Werte!$O19*0.5,IF(OR($C$92&gt;$AR19,$D$92&lt;$AR19),0,Schweine_Werte!$O19))</f>
        <v>0</v>
      </c>
      <c r="CB19" s="667">
        <f>IF(OR($C$101=$AR19,$D$101=$AR19),Schweine_Werte!$O19*0.5,IF(OR($C$101&gt;$AR19,$D$101&lt;$AR19),0,Schweine_Werte!$O19))</f>
        <v>0</v>
      </c>
      <c r="CC19" s="667">
        <f>IF(OR($C$110=$AR19,$D$110=$AR19),Schweine_Werte!$O19*0.5,IF(OR($C$110&gt;$AR19,$D$110&lt;$AR19),0,Schweine_Werte!$O19))</f>
        <v>0</v>
      </c>
    </row>
    <row r="20" spans="1:81" x14ac:dyDescent="0.2">
      <c r="B20" s="504">
        <v>950</v>
      </c>
      <c r="D20" s="667"/>
      <c r="E20" s="667" t="e">
        <f>($D24-$C24)*1000/SUM($BI$4:$BI$146)</f>
        <v>#VALUE!</v>
      </c>
      <c r="F20" s="667" t="e">
        <f>SUMPRODUCT($BI$4:$BI$146,Schweine_Werte!$T$4:$T$146)/SUM($BI$4:$BI$146)</f>
        <v>#DIV/0!</v>
      </c>
      <c r="G20" s="667" t="e">
        <f>IF($B24=$A$8,SUMPRODUCT($BI$4:$BI$146,Schweine_Werte!EZ$4:EZ$146)/SUM($BI$4:$BI$146),IF($B24=$A$7,SUMPRODUCT($BI$4:$BI$146,Schweine_Werte!DT$4:DT$146)/SUM($BI$4:$BI$146),IF($B24=$A$6,SUMPRODUCT($BI$4:$BI$146,Schweine_Werte!CN$4:CN$146)/SUM($BI$4:$BI$146),SUMPRODUCT($BI$4:$BI$146,Schweine_Werte!BH$4:BH$146)/SUM($BI$4:$BI$146))))</f>
        <v>#DIV/0!</v>
      </c>
      <c r="H20" s="667" t="e">
        <f>IF($B24=$A$8,SUMPRODUCT($BI$4:$BI$146,Schweine_Werte!FA$4:FA$146)/SUM($BI$4:$BI$146),IF($B24=$A$7,SUMPRODUCT($BI$4:$BI$146,Schweine_Werte!DU$4:DU$146)/SUM($BI$4:$BI$146),IF($B24=$A$6,SUMPRODUCT($BI$4:$BI$146,Schweine_Werte!CO$4:CO$146)/SUM($BI$4:$BI$146),SUMPRODUCT($BI$4:$BI$146,Schweine_Werte!BI$4:BI$146)/SUM($BI$4:$BI$146))))</f>
        <v>#DIV/0!</v>
      </c>
      <c r="I20" s="667" t="e">
        <f>IF($B24=$A$8,SUMPRODUCT($BI$4:$BI$146,Schweine_Werte!FB$4:FB$146)/SUM($BI$4:$BI$146),IF($B24=$A$7,SUMPRODUCT($BI$4:$BI$146,Schweine_Werte!DV$4:DV$146)/SUM($BI$4:$BI$146),IF($B24=$A$6,SUMPRODUCT($BI$4:$BI$146,Schweine_Werte!CP$4:CP$146)/SUM($BI$4:$BI$146),SUMPRODUCT($BI$4:$BI$146,Schweine_Werte!BJ$4:BJ$146)/SUM($BI$4:$BI$146))))</f>
        <v>#DIV/0!</v>
      </c>
      <c r="J20" s="667" t="e">
        <f>SUMPRODUCT($BI$4:$BI$146,Schweine_Werte!$AB$4:$AB$146)/SUM($BI$4:$BI$146)</f>
        <v>#DIV/0!</v>
      </c>
      <c r="K20" s="667" t="e">
        <f>SUMPRODUCT($BI$4:$BI$146,Schweine_Werte!$AJ$4:$AJ$146)/SUM($BI$4:$BI$146)</f>
        <v>#DIV/0!</v>
      </c>
      <c r="L20" s="667" t="e">
        <f>T20*$F20*365/1000+$J20-$K20</f>
        <v>#DIV/0!</v>
      </c>
      <c r="M20" s="667" t="e">
        <f>U20*$F20*365/1000+$J20-$K20/2</f>
        <v>#DIV/0!</v>
      </c>
      <c r="N20" s="667" t="e">
        <f>V20*$F20*365/1000+$J20</f>
        <v>#DIV/0!</v>
      </c>
      <c r="O20" s="667">
        <f>IF($C24&lt;28,SUM($BI$4:$BI$23)+IF($D24&gt;28,$BI$24*0.5,$BI$24),0)</f>
        <v>0</v>
      </c>
      <c r="P20" s="667">
        <f>IF($D24&gt;28,SUM($BI$25:$BI$146)+IF($C24&lt;28,$BI$24*0.5,$BI$24),0)</f>
        <v>0</v>
      </c>
      <c r="Q20" s="667" t="e">
        <f t="shared" si="8"/>
        <v>#DIV/0!</v>
      </c>
      <c r="R20" s="667" t="e">
        <f t="shared" si="8"/>
        <v>#DIV/0!</v>
      </c>
      <c r="S20" s="667" t="e">
        <f t="shared" si="8"/>
        <v>#DIV/0!</v>
      </c>
      <c r="T20" s="667" t="e">
        <f>+($O20*Schweine_Werte!$HT$8+$P20*Schweine_Werte!$HU$8)/SUM($O20:$P20)</f>
        <v>#DIV/0!</v>
      </c>
      <c r="U20" s="667" t="e">
        <f>+($O20*Schweine_Werte!$HV$8+$P20*Schweine_Werte!$HW$8)/SUM($O20:$P20)</f>
        <v>#DIV/0!</v>
      </c>
      <c r="V20" s="667" t="e">
        <f>+($O20*Schweine_Werte!$HX$8+$P20*Schweine_Werte!$HY$8)/SUM($O20:$P20)</f>
        <v>#DIV/0!</v>
      </c>
      <c r="W20" s="678" t="e">
        <f>($J20*0.055+T20*0.365*0.86*$F20-$K20*0.018)/L20*100</f>
        <v>#DIV/0!</v>
      </c>
      <c r="X20" s="667" t="e">
        <f>($J20*0.055+U20*0.365*0.86*$F20-$K20*0.018/2)/M20*100</f>
        <v>#DIV/0!</v>
      </c>
      <c r="Y20" s="667" t="e">
        <f>($J20*0.055+V20*0.365*0.86*$F20)/N20*100</f>
        <v>#DIV/0!</v>
      </c>
      <c r="Z20" s="667" t="e">
        <f>IF($B24=$A$8,SUMPRODUCT($BI$4:$BI$146,Schweine_Werte!$FC$4:$FC$146,Schweine_Werte!$FD$4:$FD$146)/SUMPRODUCT($BI$4:$BI$146,Schweine_Werte!$FC$4:$FC$146),IF($B24=$A$7,SUMPRODUCT($BI$4:$BI$146,Schweine_Werte!$DW$4:$DW$146,Schweine_Werte!$DX$4:$DX$146)/SUMPRODUCT($BI$4:$BI$146,Schweine_Werte!$DW$4:$DW$146),IF($B24=$A$6,SUMPRODUCT($BI$4:$BI$146,Schweine_Werte!$CQ$4:$CQ$146,Schweine_Werte!$CR$4:$CR$146)/SUMPRODUCT($BI$4:$BI$146,Schweine_Werte!$CQ$4:$CQ$146),SUMPRODUCT($BI$4:$BI$146,Schweine_Werte!$BK$4:$BK$146,Schweine_Werte!$BL$4:$BL$146)/SUMPRODUCT($BI$4:$BI$146,Schweine_Werte!$BK$4:$BK$146))))</f>
        <v>#DIV/0!</v>
      </c>
      <c r="AA20" s="667"/>
      <c r="AB20" s="667">
        <f>IF($B24=$A$8,SUMIF(Schweine_Werte!$AO$4:$AO$146,$C24,Schweine_Werte!$FD$4:$FD$146),IF($B24=$A$7,SUMIF(Schweine_Werte!$AO$4:$AO$146,$C24,Schweine_Werte!$DX$4:$DX$146),IF($B24=$A$6,SUMIF(Schweine_Werte!$AO$4:$AO$146,$C24,Schweine_Werte!$CR$4:$CR$146),SUMIF(Schweine_Werte!$AO$4:$AO$146,$C24,Schweine_Werte!$BL$4:$BL$146))))</f>
        <v>0</v>
      </c>
      <c r="AC20" s="667"/>
      <c r="AD20" s="667">
        <f>IF($B24=$A$8,SUMIF(Schweine_Werte!$AO$4:$AO$146,$D24,Schweine_Werte!$FD$4:$FD$146),IF($B24=$A$7,SUMIF(Schweine_Werte!$AO$4:$AO$146,$D24,Schweine_Werte!$DX$4:$DX$146),IF($B24=$A$6,SUMIF(Schweine_Werte!$AO$4:$AO$146,$D24,Schweine_Werte!$CR$4:$CR$146),SUMIF(Schweine_Werte!$AO$4:$AO$146,$D24,Schweine_Werte!$BL$4:$BL$146))))</f>
        <v>0</v>
      </c>
      <c r="AE20" s="667"/>
      <c r="AF20" s="667"/>
      <c r="AG20" s="667" t="e">
        <f>IF($B24=$A$8,SUMPRODUCT($BI$4:$BI$146,Schweine_Werte!$FC$4:$FC$146)/SUM($BI$4:$BI$146),IF($B24=$A$7,SUMPRODUCT($BI$4:$BI$146,Schweine_Werte!$DW$4:$DW$146)/SUM($BI$4:$BI$146),IF($B24=$A$6,SUMPRODUCT($BI$4:$BI$146,Schweine_Werte!$CQ$4:$CQ$146)/SUM($BI$4:$BI$146),SUMPRODUCT($BI$4:$BI$146,Schweine_Werte!$BK$4:$BK$146)/SUM($BI$4:$BI$146))))</f>
        <v>#DIV/0!</v>
      </c>
      <c r="AH20" s="667"/>
      <c r="AI20" s="667"/>
      <c r="AJ20" s="667" t="e">
        <f>IF($B24=$A$8,SUMPRODUCT($BI$4:$BI$146,Schweine_Werte!$FC$4:$FC$146,Schweine_Werte!$FE$4:$FE$146)/SUMPRODUCT($BI$4:$BI$146,Schweine_Werte!$FC$4:$FC$146),IF($B24=$A$7,SUMPRODUCT($BI$4:$BI$146,Schweine_Werte!$DW$4:$DW$146,Schweine_Werte!$DY$4:$DY$146)/SUMPRODUCT($BI$4:$BI$146,Schweine_Werte!$DW$4:$DW$146),IF($B24=$A$6,SUMPRODUCT($BI$4:$BI$146,Schweine_Werte!$CQ$4:$CQ$146,Schweine_Werte!$CS$4:$CS$146)/SUMPRODUCT($BI$4:$BI$146,Schweine_Werte!$CQ$4:$CQ$146),SUMPRODUCT($BI$4:$BI$146,Schweine_Werte!$BK$4:$BK$146,Schweine_Werte!$BM$4:$BM$146)/SUMPRODUCT($BI$4:$BI$146,Schweine_Werte!$BK$4:$BK$146))))</f>
        <v>#DIV/0!</v>
      </c>
      <c r="AK20" s="667"/>
      <c r="AL20" s="667">
        <f>IF($B24=$A$8,SUMIF(Schweine_Werte!$AO$4:$AO$146,$C24,Schweine_Werte!$FE$4:$FE$146),IF($B24=$A$7,SUMIF(Schweine_Werte!$AO$4:$AO$146,$C24,Schweine_Werte!$DY$4:$DY$146),IF($B24=$A$6,SUMIF(Schweine_Werte!$AO$4:$AO$146,$C24,Schweine_Werte!$CS$4:$CS$146),SUMIF(Schweine_Werte!$AO$4:$AO$146,$C24,Schweine_Werte!$BM$4:$BM$146))))</f>
        <v>0</v>
      </c>
      <c r="AM20" s="667"/>
      <c r="AN20" s="667">
        <f>IF($B24=$A$8,SUMIF(Schweine_Werte!$AO$4:$AO$146,$D24,Schweine_Werte!$FE$4:$FE$146),IF($B24=$A$7,SUMIF(Schweine_Werte!$AO$4:$AO$146,$D24,Schweine_Werte!$DY$4:$DY$146),IF($B24=$A$6,SUMIF(Schweine_Werte!$AO$4:$AO$146,$D24,Schweine_Werte!$CS$4:$CS$146),SUMIF(Schweine_Werte!$AO$4:$AO$146,$D24,Schweine_Werte!$BM$4:$BM$146))))</f>
        <v>0</v>
      </c>
      <c r="AO20" s="667"/>
      <c r="AR20" s="698">
        <v>24</v>
      </c>
      <c r="AS20" s="677">
        <f>IF(OR($C$12=$AR20,$D$12=$AR20),Schweine_Werte!$C20*0.5,IF(OR($C$12&gt;$AR20,$D$12&lt;$AR20),0,Schweine_Werte!$C20))</f>
        <v>0</v>
      </c>
      <c r="AT20" s="667">
        <f>IF(OR($C$24=$AR20,$D$24=$AR20),Schweine_Werte!$C20*0.5,IF(OR($C$24&gt;$AR20,$D$24&lt;$AR20),0,Schweine_Werte!$C20))</f>
        <v>0</v>
      </c>
      <c r="AU20" s="677">
        <f>IF(OR($C$36=$AR20,$D$36=$AR20),Schweine_Werte!$C20*0.5,IF(OR($C$36&gt;$AR20,$D$36&lt;$AR20),0,Schweine_Werte!$C20))</f>
        <v>0</v>
      </c>
      <c r="AV20" s="677">
        <f>IF(OR($C$48=$AR20,$D$48=$AR20),Schweine_Werte!$C20*0.5,IF(OR($C$48&gt;$AR20,$D$48&lt;$AR20),0,Schweine_Werte!$C20))</f>
        <v>0</v>
      </c>
      <c r="AW20" s="677">
        <f>IF(OR($C$60=$AR20,$D$60=$AR20),Schweine_Werte!$C20*0.5,IF(OR($C$60&gt;$AR20,$D$60&lt;$AR20),0,Schweine_Werte!$C20))</f>
        <v>0</v>
      </c>
      <c r="AX20" s="677">
        <f>IF(OR($C$12=$AR20,$D$12=$AR20),Schweine_Werte!$E20*0.5,IF(OR($C$12&gt;$AR20,$D$12&lt;$AR20),0,Schweine_Werte!$E20))</f>
        <v>0</v>
      </c>
      <c r="AY20" s="667">
        <f>IF(OR($C$24=$AR20,$D$24=$AR20),Schweine_Werte!$E20*0.5,IF(OR($C$24&gt;$AR20,$D$24&lt;$AR20),0,Schweine_Werte!$E20))</f>
        <v>0</v>
      </c>
      <c r="AZ20" s="667">
        <f>IF(OR($C$36=$AR20,$D$36=$AR20),Schweine_Werte!$E20*0.5,IF(OR($C$36&gt;$AR20,$D$36&lt;$AR20),0,Schweine_Werte!$E20))</f>
        <v>0</v>
      </c>
      <c r="BA20" s="667">
        <f>IF(OR($C$48=$AR20,$D$48=$AR20),Schweine_Werte!$E20*0.5,IF(OR($C$48&gt;$AR20,$D$48&lt;$AR20),0,Schweine_Werte!$E20))</f>
        <v>0</v>
      </c>
      <c r="BB20" s="667">
        <f>IF(OR($C$60=$AR20,$D$60=$AR20),Schweine_Werte!$E20*0.5,IF(OR($C$60&gt;$AR20,$D$60&lt;$AR20),0,Schweine_Werte!$E20))</f>
        <v>0</v>
      </c>
      <c r="BC20" s="677">
        <f>IF(OR($C$12=$AR20,$D$12=$AR20),Schweine_Werte!$G20*0.5,IF(OR($C$12&gt;$AR20,$D$12&lt;$AR20),0,Schweine_Werte!$G20))</f>
        <v>0</v>
      </c>
      <c r="BD20" s="667">
        <f>IF(OR($C$24=$AR20,$D$24=$AR20),Schweine_Werte!$G20*0.5,IF(OR($C$24&gt;$AR20,$D$24&lt;$AR20),0,Schweine_Werte!$G20))</f>
        <v>0</v>
      </c>
      <c r="BE20" s="667">
        <f>IF(OR($C$36=$AR20,$D$36=$AR20),Schweine_Werte!$G20*0.5,IF(OR($C$36&gt;$AR20,$D$36&lt;$AR20),0,Schweine_Werte!$G20))</f>
        <v>0</v>
      </c>
      <c r="BF20" s="667">
        <f>IF(OR($C$48=$AR20,$D$48=$AR20),Schweine_Werte!$G20*0.5,IF(OR($C$48&gt;$AR20,$D$48&lt;$AR20),0,Schweine_Werte!$G20))</f>
        <v>0</v>
      </c>
      <c r="BG20" s="667">
        <f>IF(OR($C$60=$AR20,$D$60=$AR20),Schweine_Werte!$G20*0.5,IF(OR($C$60&gt;$AR20,$D$60&lt;$AR20),0,Schweine_Werte!$G20))</f>
        <v>0</v>
      </c>
      <c r="BH20" s="677">
        <f>IF(OR($C$12=$AR20,$D$12=$AR20),Schweine_Werte!$I20*0.5,IF(OR($C$12&gt;$AR20,$D$12&lt;$AR20),0,Schweine_Werte!$I20))</f>
        <v>0</v>
      </c>
      <c r="BI20" s="667">
        <f>IF(OR($C$24=$AR20,$D$24=$AR20),Schweine_Werte!$I20*0.5,IF(OR($C$24&gt;$AR20,$D$24&lt;$AR20),0,Schweine_Werte!$I20))</f>
        <v>0</v>
      </c>
      <c r="BJ20" s="667">
        <f>IF(OR($C$36=$AR20,$D$36=$AR20),Schweine_Werte!$I20*0.5,IF(OR($C$36&gt;$AR20,$D$36&lt;$AR20),0,Schweine_Werte!$I20))</f>
        <v>0</v>
      </c>
      <c r="BK20" s="667">
        <f>IF(OR($C$48=$AR20,$D$48=$AR20),Schweine_Werte!$I20*0.5,IF(OR($C$48&gt;$AR20,$D$48&lt;$AR20),0,Schweine_Werte!$I20))</f>
        <v>0</v>
      </c>
      <c r="BL20" s="667">
        <f>IF(OR($C$60=$AR20,$D$60=$AR20),Schweine_Werte!$I20*0.5,IF(OR($C$60&gt;$AR20,$D$60&lt;$AR20),0,Schweine_Werte!$I20))</f>
        <v>0</v>
      </c>
      <c r="BM20" s="677"/>
      <c r="BN20" s="667"/>
      <c r="BO20" s="667"/>
      <c r="BP20" s="667"/>
      <c r="BQ20" s="667"/>
      <c r="BR20" s="677">
        <f>IF(OR($C$74=$AR20,$D$74=$AR20),Schweine_Werte!$M20*0.5,IF(OR($C$74&gt;$AR20,$D$74&lt;$AR20),0,Schweine_Werte!$M20))</f>
        <v>0</v>
      </c>
      <c r="BS20" s="677">
        <f>IF(OR($C$83=$AR20,$D$83=$AR20),Schweine_Werte!$M20*0.5,IF(OR($C$83&gt;$AR20,$D$83&lt;$AR20),0,Schweine_Werte!$M20))</f>
        <v>0</v>
      </c>
      <c r="BT20" s="667">
        <f>IF(OR($C$92=$AR20,$D$92=$AR20),Schweine_Werte!$M20*0.5,IF(OR($C$92&gt;$AR20,$D$92&lt;$AR20),0,Schweine_Werte!$M20))</f>
        <v>0</v>
      </c>
      <c r="BU20" s="667">
        <f>IF(OR($C$101=$AR20,$D$101=$AR20),Schweine_Werte!$M20*0.5,IF(OR($C$101&gt;$AR20,$D$101&lt;$AR20),0,Schweine_Werte!$M20))</f>
        <v>0</v>
      </c>
      <c r="BV20" s="667">
        <f>IF(OR($C$110=$AR20,$D$110=$AR20),Schweine_Werte!$M20*0.5,IF(OR($C$110&gt;$AR20,$D$110&lt;$AR20),0,Schweine_Werte!$M20))</f>
        <v>0</v>
      </c>
      <c r="BW20" s="667">
        <f>IF(OR(8=$AR20,$E$127=$AR20),Schweine_Werte!$M20*0.5,IF(OR(8&gt;$AR20,$E$127&lt;$AR20),0,Schweine_Werte!$M20))</f>
        <v>1.7752316048769723</v>
      </c>
      <c r="BX20" s="667">
        <f>IF(OR(8=$AR20,$E$145=$AR20),Schweine_Werte!$M20*0.5,IF(OR(8&gt;$AR20,$E$145&lt;$AR20),0,Schweine_Werte!$M20))</f>
        <v>1.7752316048769723</v>
      </c>
      <c r="BY20" s="677">
        <f>IF(OR($C$74=$AR20,$D$74=$AR20),Schweine_Werte!$O20*0.5,IF(OR($C$74&gt;$AR20,$D$74&lt;$AR20),0,Schweine_Werte!$O20))</f>
        <v>0</v>
      </c>
      <c r="BZ20" s="677">
        <f>IF(OR($C$83=$AR20,$D$83=$AR20),Schweine_Werte!$O20*0.5,IF(OR($C$83&gt;$AR20,$D$83&lt;$AR20),0,Schweine_Werte!$O20))</f>
        <v>0</v>
      </c>
      <c r="CA20" s="667">
        <f>IF(OR($C$92=$AR20,$D$92=$AR20),Schweine_Werte!$O20*0.5,IF(OR($C$92&gt;$AR20,$D$92&lt;$AR20),0,Schweine_Werte!$O20))</f>
        <v>0</v>
      </c>
      <c r="CB20" s="667">
        <f>IF(OR($C$101=$AR20,$D$101=$AR20),Schweine_Werte!$O20*0.5,IF(OR($C$101&gt;$AR20,$D$101&lt;$AR20),0,Schweine_Werte!$O20))</f>
        <v>0</v>
      </c>
      <c r="CC20" s="667">
        <f>IF(OR($C$110=$AR20,$D$110=$AR20),Schweine_Werte!$O20*0.5,IF(OR($C$110&gt;$AR20,$D$110&lt;$AR20),0,Schweine_Werte!$O20))</f>
        <v>0</v>
      </c>
    </row>
    <row r="21" spans="1:81" x14ac:dyDescent="0.2">
      <c r="B21" s="504"/>
      <c r="D21" s="667"/>
      <c r="E21" s="667"/>
      <c r="F21" s="667"/>
      <c r="G21" s="667"/>
      <c r="H21" s="667"/>
      <c r="I21" s="667"/>
      <c r="J21" s="667"/>
      <c r="K21" s="667"/>
      <c r="L21" s="667"/>
      <c r="M21" s="667"/>
      <c r="N21" s="667"/>
      <c r="O21" s="667"/>
      <c r="P21" s="667"/>
      <c r="Q21" s="667"/>
      <c r="R21" s="667"/>
      <c r="S21" s="667"/>
      <c r="T21" s="667"/>
      <c r="U21" s="667"/>
      <c r="V21" s="667"/>
      <c r="W21" s="678"/>
      <c r="X21" s="667"/>
      <c r="Y21" s="667"/>
      <c r="Z21" s="667"/>
      <c r="AA21" s="667"/>
      <c r="AB21" s="667"/>
      <c r="AC21" s="667"/>
      <c r="AD21" s="667"/>
      <c r="AE21" s="667"/>
      <c r="AF21" s="667"/>
      <c r="AG21" s="667"/>
      <c r="AH21" s="667"/>
      <c r="AI21" s="667"/>
      <c r="AJ21" s="667"/>
      <c r="AK21" s="667"/>
      <c r="AL21" s="667"/>
      <c r="AM21" s="667"/>
      <c r="AN21" s="667"/>
      <c r="AO21" s="667"/>
      <c r="AR21" s="698">
        <v>25</v>
      </c>
      <c r="AS21" s="677">
        <f>IF(OR($C$12=$AR21,$D$12=$AR21),Schweine_Werte!$C21*0.5,IF(OR($C$12&gt;$AR21,$D$12&lt;$AR21),0,Schweine_Werte!$C21))</f>
        <v>0</v>
      </c>
      <c r="AT21" s="667">
        <f>IF(OR($C$24=$AR21,$D$24=$AR21),Schweine_Werte!$C21*0.5,IF(OR($C$24&gt;$AR21,$D$24&lt;$AR21),0,Schweine_Werte!$C21))</f>
        <v>0</v>
      </c>
      <c r="AU21" s="677">
        <f>IF(OR($C$36=$AR21,$D$36=$AR21),Schweine_Werte!$C21*0.5,IF(OR($C$36&gt;$AR21,$D$36&lt;$AR21),0,Schweine_Werte!$C21))</f>
        <v>0</v>
      </c>
      <c r="AV21" s="677">
        <f>IF(OR($C$48=$AR21,$D$48=$AR21),Schweine_Werte!$C21*0.5,IF(OR($C$48&gt;$AR21,$D$48&lt;$AR21),0,Schweine_Werte!$C21))</f>
        <v>0</v>
      </c>
      <c r="AW21" s="677">
        <f>IF(OR($C$60=$AR21,$D$60=$AR21),Schweine_Werte!$C21*0.5,IF(OR($C$60&gt;$AR21,$D$60&lt;$AR21),0,Schweine_Werte!$C21))</f>
        <v>0</v>
      </c>
      <c r="AX21" s="677">
        <f>IF(OR($C$12=$AR21,$D$12=$AR21),Schweine_Werte!$E21*0.5,IF(OR($C$12&gt;$AR21,$D$12&lt;$AR21),0,Schweine_Werte!$E21))</f>
        <v>0</v>
      </c>
      <c r="AY21" s="667">
        <f>IF(OR($C$24=$AR21,$D$24=$AR21),Schweine_Werte!$E21*0.5,IF(OR($C$24&gt;$AR21,$D$24&lt;$AR21),0,Schweine_Werte!$E21))</f>
        <v>0</v>
      </c>
      <c r="AZ21" s="667">
        <f>IF(OR($C$36=$AR21,$D$36=$AR21),Schweine_Werte!$E21*0.5,IF(OR($C$36&gt;$AR21,$D$36&lt;$AR21),0,Schweine_Werte!$E21))</f>
        <v>0</v>
      </c>
      <c r="BA21" s="667">
        <f>IF(OR($C$48=$AR21,$D$48=$AR21),Schweine_Werte!$E21*0.5,IF(OR($C$48&gt;$AR21,$D$48&lt;$AR21),0,Schweine_Werte!$E21))</f>
        <v>0</v>
      </c>
      <c r="BB21" s="667">
        <f>IF(OR($C$60=$AR21,$D$60=$AR21),Schweine_Werte!$E21*0.5,IF(OR($C$60&gt;$AR21,$D$60&lt;$AR21),0,Schweine_Werte!$E21))</f>
        <v>0</v>
      </c>
      <c r="BC21" s="677">
        <f>IF(OR($C$12=$AR21,$D$12=$AR21),Schweine_Werte!$G21*0.5,IF(OR($C$12&gt;$AR21,$D$12&lt;$AR21),0,Schweine_Werte!$G21))</f>
        <v>0</v>
      </c>
      <c r="BD21" s="667">
        <f>IF(OR($C$24=$AR21,$D$24=$AR21),Schweine_Werte!$G21*0.5,IF(OR($C$24&gt;$AR21,$D$24&lt;$AR21),0,Schweine_Werte!$G21))</f>
        <v>0</v>
      </c>
      <c r="BE21" s="667">
        <f>IF(OR($C$36=$AR21,$D$36=$AR21),Schweine_Werte!$G21*0.5,IF(OR($C$36&gt;$AR21,$D$36&lt;$AR21),0,Schweine_Werte!$G21))</f>
        <v>0</v>
      </c>
      <c r="BF21" s="667">
        <f>IF(OR($C$48=$AR21,$D$48=$AR21),Schweine_Werte!$G21*0.5,IF(OR($C$48&gt;$AR21,$D$48&lt;$AR21),0,Schweine_Werte!$G21))</f>
        <v>0</v>
      </c>
      <c r="BG21" s="667">
        <f>IF(OR($C$60=$AR21,$D$60=$AR21),Schweine_Werte!$G21*0.5,IF(OR($C$60&gt;$AR21,$D$60&lt;$AR21),0,Schweine_Werte!$G21))</f>
        <v>0</v>
      </c>
      <c r="BH21" s="677">
        <f>IF(OR($C$12=$AR21,$D$12=$AR21),Schweine_Werte!$I21*0.5,IF(OR($C$12&gt;$AR21,$D$12&lt;$AR21),0,Schweine_Werte!$I21))</f>
        <v>0</v>
      </c>
      <c r="BI21" s="667">
        <f>IF(OR($C$24=$AR21,$D$24=$AR21),Schweine_Werte!$I21*0.5,IF(OR($C$24&gt;$AR21,$D$24&lt;$AR21),0,Schweine_Werte!$I21))</f>
        <v>0</v>
      </c>
      <c r="BJ21" s="667">
        <f>IF(OR($C$36=$AR21,$D$36=$AR21),Schweine_Werte!$I21*0.5,IF(OR($C$36&gt;$AR21,$D$36&lt;$AR21),0,Schweine_Werte!$I21))</f>
        <v>0</v>
      </c>
      <c r="BK21" s="667">
        <f>IF(OR($C$48=$AR21,$D$48=$AR21),Schweine_Werte!$I21*0.5,IF(OR($C$48&gt;$AR21,$D$48&lt;$AR21),0,Schweine_Werte!$I21))</f>
        <v>0</v>
      </c>
      <c r="BL21" s="667">
        <f>IF(OR($C$60=$AR21,$D$60=$AR21),Schweine_Werte!$I21*0.5,IF(OR($C$60&gt;$AR21,$D$60&lt;$AR21),0,Schweine_Werte!$I21))</f>
        <v>0</v>
      </c>
      <c r="BM21" s="677"/>
      <c r="BN21" s="667"/>
      <c r="BO21" s="667"/>
      <c r="BP21" s="667"/>
      <c r="BQ21" s="667"/>
      <c r="BR21" s="677">
        <f>IF(OR($C$74=$AR21,$D$74=$AR21),Schweine_Werte!$M21*0.5,IF(OR($C$74&gt;$AR21,$D$74&lt;$AR21),0,Schweine_Werte!$M21))</f>
        <v>0</v>
      </c>
      <c r="BS21" s="677">
        <f>IF(OR($C$83=$AR21,$D$83=$AR21),Schweine_Werte!$M21*0.5,IF(OR($C$83&gt;$AR21,$D$83&lt;$AR21),0,Schweine_Werte!$M21))</f>
        <v>0</v>
      </c>
      <c r="BT21" s="667">
        <f>IF(OR($C$92=$AR21,$D$92=$AR21),Schweine_Werte!$M21*0.5,IF(OR($C$92&gt;$AR21,$D$92&lt;$AR21),0,Schweine_Werte!$M21))</f>
        <v>0</v>
      </c>
      <c r="BU21" s="667">
        <f>IF(OR($C$101=$AR21,$D$101=$AR21),Schweine_Werte!$M21*0.5,IF(OR($C$101&gt;$AR21,$D$101&lt;$AR21),0,Schweine_Werte!$M21))</f>
        <v>0</v>
      </c>
      <c r="BV21" s="667">
        <f>IF(OR($C$110=$AR21,$D$110=$AR21),Schweine_Werte!$M21*0.5,IF(OR($C$110&gt;$AR21,$D$110&lt;$AR21),0,Schweine_Werte!$M21))</f>
        <v>0</v>
      </c>
      <c r="BW21" s="667">
        <f>IF(OR(8=$AR21,$E$127=$AR21),Schweine_Werte!$M21*0.5,IF(OR(8&gt;$AR21,$E$127&lt;$AR21),0,Schweine_Werte!$M21))</f>
        <v>1.7347990778335918</v>
      </c>
      <c r="BX21" s="667">
        <f>IF(OR(8=$AR21,$E$145=$AR21),Schweine_Werte!$M21*0.5,IF(OR(8&gt;$AR21,$E$145&lt;$AR21),0,Schweine_Werte!$M21))</f>
        <v>1.7347990778335918</v>
      </c>
      <c r="BY21" s="677">
        <f>IF(OR($C$74=$AR21,$D$74=$AR21),Schweine_Werte!$O21*0.5,IF(OR($C$74&gt;$AR21,$D$74&lt;$AR21),0,Schweine_Werte!$O21))</f>
        <v>0</v>
      </c>
      <c r="BZ21" s="677">
        <f>IF(OR($C$83=$AR21,$D$83=$AR21),Schweine_Werte!$O21*0.5,IF(OR($C$83&gt;$AR21,$D$83&lt;$AR21),0,Schweine_Werte!$O21))</f>
        <v>0</v>
      </c>
      <c r="CA21" s="667">
        <f>IF(OR($C$92=$AR21,$D$92=$AR21),Schweine_Werte!$O21*0.5,IF(OR($C$92&gt;$AR21,$D$92&lt;$AR21),0,Schweine_Werte!$O21))</f>
        <v>0</v>
      </c>
      <c r="CB21" s="667">
        <f>IF(OR($C$101=$AR21,$D$101=$AR21),Schweine_Werte!$O21*0.5,IF(OR($C$101&gt;$AR21,$D$101&lt;$AR21),0,Schweine_Werte!$O21))</f>
        <v>0</v>
      </c>
      <c r="CC21" s="667">
        <f>IF(OR($C$110=$AR21,$D$110=$AR21),Schweine_Werte!$O21*0.5,IF(OR($C$110&gt;$AR21,$D$110&lt;$AR21),0,Schweine_Werte!$O21))</f>
        <v>0</v>
      </c>
    </row>
    <row r="22" spans="1:81" ht="15.75" x14ac:dyDescent="0.25">
      <c r="F22" s="521"/>
      <c r="G22" s="1722" t="s">
        <v>486</v>
      </c>
      <c r="H22" s="1723"/>
      <c r="I22" s="1724"/>
      <c r="J22" s="681" t="s">
        <v>474</v>
      </c>
      <c r="K22" s="681" t="s">
        <v>487</v>
      </c>
      <c r="L22" s="1725" t="s">
        <v>488</v>
      </c>
      <c r="M22" s="1726"/>
      <c r="N22" s="1727"/>
      <c r="O22" s="1725" t="s">
        <v>489</v>
      </c>
      <c r="P22" s="1727"/>
      <c r="Q22" s="1725" t="s">
        <v>490</v>
      </c>
      <c r="R22" s="1726"/>
      <c r="S22" s="1727"/>
      <c r="T22" s="1725" t="s">
        <v>491</v>
      </c>
      <c r="U22" s="1726"/>
      <c r="V22" s="1727"/>
      <c r="W22" s="1725" t="s">
        <v>492</v>
      </c>
      <c r="X22" s="1726"/>
      <c r="Y22" s="1727"/>
      <c r="Z22" s="1728" t="s">
        <v>493</v>
      </c>
      <c r="AA22" s="1729"/>
      <c r="AB22" s="1728" t="s">
        <v>411</v>
      </c>
      <c r="AC22" s="1729"/>
      <c r="AD22" s="1728" t="s">
        <v>412</v>
      </c>
      <c r="AE22" s="1729"/>
      <c r="AF22" s="682" t="s">
        <v>494</v>
      </c>
      <c r="AG22" s="1733" t="s">
        <v>495</v>
      </c>
      <c r="AH22" s="1734"/>
      <c r="AI22" s="824" t="s">
        <v>515</v>
      </c>
      <c r="AJ22" s="1728" t="s">
        <v>493</v>
      </c>
      <c r="AK22" s="1729"/>
      <c r="AL22" s="1728" t="s">
        <v>411</v>
      </c>
      <c r="AM22" s="1729"/>
      <c r="AN22" s="1728" t="s">
        <v>412</v>
      </c>
      <c r="AO22" s="1729"/>
      <c r="AR22" s="698">
        <v>26</v>
      </c>
      <c r="AS22" s="677">
        <f>IF(OR($C$12=$AR22,$D$12=$AR22),Schweine_Werte!$C22*0.5,IF(OR($C$12&gt;$AR22,$D$12&lt;$AR22),0,Schweine_Werte!$C22))</f>
        <v>0</v>
      </c>
      <c r="AT22" s="667">
        <f>IF(OR($C$24=$AR22,$D$24=$AR22),Schweine_Werte!$C22*0.5,IF(OR($C$24&gt;$AR22,$D$24&lt;$AR22),0,Schweine_Werte!$C22))</f>
        <v>0</v>
      </c>
      <c r="AU22" s="677">
        <f>IF(OR($C$36=$AR22,$D$36=$AR22),Schweine_Werte!$C22*0.5,IF(OR($C$36&gt;$AR22,$D$36&lt;$AR22),0,Schweine_Werte!$C22))</f>
        <v>0</v>
      </c>
      <c r="AV22" s="677">
        <f>IF(OR($C$48=$AR22,$D$48=$AR22),Schweine_Werte!$C22*0.5,IF(OR($C$48&gt;$AR22,$D$48&lt;$AR22),0,Schweine_Werte!$C22))</f>
        <v>0</v>
      </c>
      <c r="AW22" s="677">
        <f>IF(OR($C$60=$AR22,$D$60=$AR22),Schweine_Werte!$C22*0.5,IF(OR($C$60&gt;$AR22,$D$60&lt;$AR22),0,Schweine_Werte!$C22))</f>
        <v>0</v>
      </c>
      <c r="AX22" s="677">
        <f>IF(OR($C$12=$AR22,$D$12=$AR22),Schweine_Werte!$E22*0.5,IF(OR($C$12&gt;$AR22,$D$12&lt;$AR22),0,Schweine_Werte!$E22))</f>
        <v>0</v>
      </c>
      <c r="AY22" s="667">
        <f>IF(OR($C$24=$AR22,$D$24=$AR22),Schweine_Werte!$E22*0.5,IF(OR($C$24&gt;$AR22,$D$24&lt;$AR22),0,Schweine_Werte!$E22))</f>
        <v>0</v>
      </c>
      <c r="AZ22" s="667">
        <f>IF(OR($C$36=$AR22,$D$36=$AR22),Schweine_Werte!$E22*0.5,IF(OR($C$36&gt;$AR22,$D$36&lt;$AR22),0,Schweine_Werte!$E22))</f>
        <v>0</v>
      </c>
      <c r="BA22" s="667">
        <f>IF(OR($C$48=$AR22,$D$48=$AR22),Schweine_Werte!$E22*0.5,IF(OR($C$48&gt;$AR22,$D$48&lt;$AR22),0,Schweine_Werte!$E22))</f>
        <v>0</v>
      </c>
      <c r="BB22" s="667">
        <f>IF(OR($C$60=$AR22,$D$60=$AR22),Schweine_Werte!$E22*0.5,IF(OR($C$60&gt;$AR22,$D$60&lt;$AR22),0,Schweine_Werte!$E22))</f>
        <v>0</v>
      </c>
      <c r="BC22" s="677">
        <f>IF(OR($C$12=$AR22,$D$12=$AR22),Schweine_Werte!$G22*0.5,IF(OR($C$12&gt;$AR22,$D$12&lt;$AR22),0,Schweine_Werte!$G22))</f>
        <v>0</v>
      </c>
      <c r="BD22" s="667">
        <f>IF(OR($C$24=$AR22,$D$24=$AR22),Schweine_Werte!$G22*0.5,IF(OR($C$24&gt;$AR22,$D$24&lt;$AR22),0,Schweine_Werte!$G22))</f>
        <v>0</v>
      </c>
      <c r="BE22" s="667">
        <f>IF(OR($C$36=$AR22,$D$36=$AR22),Schweine_Werte!$G22*0.5,IF(OR($C$36&gt;$AR22,$D$36&lt;$AR22),0,Schweine_Werte!$G22))</f>
        <v>0</v>
      </c>
      <c r="BF22" s="667">
        <f>IF(OR($C$48=$AR22,$D$48=$AR22),Schweine_Werte!$G22*0.5,IF(OR($C$48&gt;$AR22,$D$48&lt;$AR22),0,Schweine_Werte!$G22))</f>
        <v>0</v>
      </c>
      <c r="BG22" s="667">
        <f>IF(OR($C$60=$AR22,$D$60=$AR22),Schweine_Werte!$G22*0.5,IF(OR($C$60&gt;$AR22,$D$60&lt;$AR22),0,Schweine_Werte!$G22))</f>
        <v>0</v>
      </c>
      <c r="BH22" s="677">
        <f>IF(OR($C$12=$AR22,$D$12=$AR22),Schweine_Werte!$I22*0.5,IF(OR($C$12&gt;$AR22,$D$12&lt;$AR22),0,Schweine_Werte!$I22))</f>
        <v>0</v>
      </c>
      <c r="BI22" s="667">
        <f>IF(OR($C$24=$AR22,$D$24=$AR22),Schweine_Werte!$I22*0.5,IF(OR($C$24&gt;$AR22,$D$24&lt;$AR22),0,Schweine_Werte!$I22))</f>
        <v>0</v>
      </c>
      <c r="BJ22" s="667">
        <f>IF(OR($C$36=$AR22,$D$36=$AR22),Schweine_Werte!$I22*0.5,IF(OR($C$36&gt;$AR22,$D$36&lt;$AR22),0,Schweine_Werte!$I22))</f>
        <v>0</v>
      </c>
      <c r="BK22" s="667">
        <f>IF(OR($C$48=$AR22,$D$48=$AR22),Schweine_Werte!$I22*0.5,IF(OR($C$48&gt;$AR22,$D$48&lt;$AR22),0,Schweine_Werte!$I22))</f>
        <v>0</v>
      </c>
      <c r="BL22" s="667">
        <f>IF(OR($C$60=$AR22,$D$60=$AR22),Schweine_Werte!$I22*0.5,IF(OR($C$60&gt;$AR22,$D$60&lt;$AR22),0,Schweine_Werte!$I22))</f>
        <v>0</v>
      </c>
      <c r="BM22" s="677"/>
      <c r="BN22" s="667"/>
      <c r="BO22" s="667"/>
      <c r="BP22" s="667"/>
      <c r="BQ22" s="667"/>
      <c r="BR22" s="677">
        <f>IF(OR($C$74=$AR22,$D$74=$AR22),Schweine_Werte!$M22*0.5,IF(OR($C$74&gt;$AR22,$D$74&lt;$AR22),0,Schweine_Werte!$M22))</f>
        <v>0</v>
      </c>
      <c r="BS22" s="677">
        <f>IF(OR($C$83=$AR22,$D$83=$AR22),Schweine_Werte!$M22*0.5,IF(OR($C$83&gt;$AR22,$D$83&lt;$AR22),0,Schweine_Werte!$M22))</f>
        <v>0</v>
      </c>
      <c r="BT22" s="667">
        <f>IF(OR($C$92=$AR22,$D$92=$AR22),Schweine_Werte!$M22*0.5,IF(OR($C$92&gt;$AR22,$D$92&lt;$AR22),0,Schweine_Werte!$M22))</f>
        <v>0</v>
      </c>
      <c r="BU22" s="667">
        <f>IF(OR($C$101=$AR22,$D$101=$AR22),Schweine_Werte!$M22*0.5,IF(OR($C$101&gt;$AR22,$D$101&lt;$AR22),0,Schweine_Werte!$M22))</f>
        <v>0</v>
      </c>
      <c r="BV22" s="667">
        <f>IF(OR($C$110=$AR22,$D$110=$AR22),Schweine_Werte!$M22*0.5,IF(OR($C$110&gt;$AR22,$D$110&lt;$AR22),0,Schweine_Werte!$M22))</f>
        <v>0</v>
      </c>
      <c r="BW22" s="667">
        <f>IF(OR(8=$AR22,$E$127=$AR22),Schweine_Werte!$M22*0.5,IF(OR(8&gt;$AR22,$E$127&lt;$AR22),0,Schweine_Werte!$M22))</f>
        <v>1.6972841119740132</v>
      </c>
      <c r="BX22" s="667">
        <f>IF(OR(8=$AR22,$E$145=$AR22),Schweine_Werte!$M22*0.5,IF(OR(8&gt;$AR22,$E$145&lt;$AR22),0,Schweine_Werte!$M22))</f>
        <v>1.6972841119740132</v>
      </c>
      <c r="BY22" s="677">
        <f>IF(OR($C$74=$AR22,$D$74=$AR22),Schweine_Werte!$O22*0.5,IF(OR($C$74&gt;$AR22,$D$74&lt;$AR22),0,Schweine_Werte!$O22))</f>
        <v>0</v>
      </c>
      <c r="BZ22" s="677">
        <f>IF(OR($C$83=$AR22,$D$83=$AR22),Schweine_Werte!$O22*0.5,IF(OR($C$83&gt;$AR22,$D$83&lt;$AR22),0,Schweine_Werte!$O22))</f>
        <v>0</v>
      </c>
      <c r="CA22" s="667">
        <f>IF(OR($C$92=$AR22,$D$92=$AR22),Schweine_Werte!$O22*0.5,IF(OR($C$92&gt;$AR22,$D$92&lt;$AR22),0,Schweine_Werte!$O22))</f>
        <v>0</v>
      </c>
      <c r="CB22" s="667">
        <f>IF(OR($C$101=$AR22,$D$101=$AR22),Schweine_Werte!$O22*0.5,IF(OR($C$101&gt;$AR22,$D$101&lt;$AR22),0,Schweine_Werte!$O22))</f>
        <v>0</v>
      </c>
      <c r="CC22" s="667">
        <f>IF(OR($C$110=$AR22,$D$110=$AR22),Schweine_Werte!$O22*0.5,IF(OR($C$110&gt;$AR22,$D$110&lt;$AR22),0,Schweine_Werte!$O22))</f>
        <v>0</v>
      </c>
    </row>
    <row r="23" spans="1:81" ht="14.45" customHeight="1" x14ac:dyDescent="0.2">
      <c r="B23" s="684" t="s">
        <v>497</v>
      </c>
      <c r="C23" s="685" t="s">
        <v>375</v>
      </c>
      <c r="D23" s="685" t="s">
        <v>498</v>
      </c>
      <c r="E23" s="685" t="s">
        <v>377</v>
      </c>
      <c r="F23" s="686" t="s">
        <v>363</v>
      </c>
      <c r="G23" s="687" t="s">
        <v>1</v>
      </c>
      <c r="H23" s="687" t="s">
        <v>499</v>
      </c>
      <c r="I23" s="687" t="s">
        <v>500</v>
      </c>
      <c r="J23" s="688" t="s">
        <v>501</v>
      </c>
      <c r="K23" s="688" t="s">
        <v>501</v>
      </c>
      <c r="L23" s="689" t="s">
        <v>365</v>
      </c>
      <c r="M23" s="689" t="s">
        <v>502</v>
      </c>
      <c r="N23" s="689" t="s">
        <v>367</v>
      </c>
      <c r="O23" s="690" t="s">
        <v>358</v>
      </c>
      <c r="P23" s="690" t="s">
        <v>359</v>
      </c>
      <c r="Q23" s="689" t="s">
        <v>365</v>
      </c>
      <c r="R23" s="689" t="s">
        <v>366</v>
      </c>
      <c r="S23" s="689" t="s">
        <v>367</v>
      </c>
      <c r="T23" s="689" t="s">
        <v>365</v>
      </c>
      <c r="U23" s="689" t="s">
        <v>366</v>
      </c>
      <c r="V23" s="689" t="s">
        <v>367</v>
      </c>
      <c r="W23" s="688" t="s">
        <v>503</v>
      </c>
      <c r="X23" s="688" t="s">
        <v>504</v>
      </c>
      <c r="Y23" s="688" t="s">
        <v>505</v>
      </c>
      <c r="Z23" s="691" t="s">
        <v>506</v>
      </c>
      <c r="AA23" s="691" t="s">
        <v>298</v>
      </c>
      <c r="AB23" s="691" t="s">
        <v>506</v>
      </c>
      <c r="AC23" s="691" t="s">
        <v>298</v>
      </c>
      <c r="AD23" s="691" t="s">
        <v>506</v>
      </c>
      <c r="AE23" s="691" t="s">
        <v>298</v>
      </c>
      <c r="AF23" s="691" t="s">
        <v>507</v>
      </c>
      <c r="AG23" s="692" t="s">
        <v>508</v>
      </c>
      <c r="AH23" s="691" t="s">
        <v>17</v>
      </c>
      <c r="AI23" s="691"/>
      <c r="AJ23" s="691" t="s">
        <v>509</v>
      </c>
      <c r="AK23" s="691" t="s">
        <v>510</v>
      </c>
      <c r="AL23" s="691" t="s">
        <v>511</v>
      </c>
      <c r="AM23" s="691" t="s">
        <v>512</v>
      </c>
      <c r="AN23" s="691" t="s">
        <v>511</v>
      </c>
      <c r="AO23" s="691" t="s">
        <v>513</v>
      </c>
      <c r="AR23" s="698">
        <v>27</v>
      </c>
      <c r="AS23" s="677">
        <f>IF(OR($C$12=$AR23,$D$12=$AR23),Schweine_Werte!$C23*0.5,IF(OR($C$12&gt;$AR23,$D$12&lt;$AR23),0,Schweine_Werte!$C23))</f>
        <v>0</v>
      </c>
      <c r="AT23" s="667">
        <f>IF(OR($C$24=$AR23,$D$24=$AR23),Schweine_Werte!$C23*0.5,IF(OR($C$24&gt;$AR23,$D$24&lt;$AR23),0,Schweine_Werte!$C23))</f>
        <v>0</v>
      </c>
      <c r="AU23" s="677">
        <f>IF(OR($C$36=$AR23,$D$36=$AR23),Schweine_Werte!$C23*0.5,IF(OR($C$36&gt;$AR23,$D$36&lt;$AR23),0,Schweine_Werte!$C23))</f>
        <v>0</v>
      </c>
      <c r="AV23" s="677">
        <f>IF(OR($C$48=$AR23,$D$48=$AR23),Schweine_Werte!$C23*0.5,IF(OR($C$48&gt;$AR23,$D$48&lt;$AR23),0,Schweine_Werte!$C23))</f>
        <v>0</v>
      </c>
      <c r="AW23" s="677">
        <f>IF(OR($C$60=$AR23,$D$60=$AR23),Schweine_Werte!$C23*0.5,IF(OR($C$60&gt;$AR23,$D$60&lt;$AR23),0,Schweine_Werte!$C23))</f>
        <v>0</v>
      </c>
      <c r="AX23" s="677">
        <f>IF(OR($C$12=$AR23,$D$12=$AR23),Schweine_Werte!$E23*0.5,IF(OR($C$12&gt;$AR23,$D$12&lt;$AR23),0,Schweine_Werte!$E23))</f>
        <v>0</v>
      </c>
      <c r="AY23" s="667">
        <f>IF(OR($C$24=$AR23,$D$24=$AR23),Schweine_Werte!$E23*0.5,IF(OR($C$24&gt;$AR23,$D$24&lt;$AR23),0,Schweine_Werte!$E23))</f>
        <v>0</v>
      </c>
      <c r="AZ23" s="667">
        <f>IF(OR($C$36=$AR23,$D$36=$AR23),Schweine_Werte!$E23*0.5,IF(OR($C$36&gt;$AR23,$D$36&lt;$AR23),0,Schweine_Werte!$E23))</f>
        <v>0</v>
      </c>
      <c r="BA23" s="667">
        <f>IF(OR($C$48=$AR23,$D$48=$AR23),Schweine_Werte!$E23*0.5,IF(OR($C$48&gt;$AR23,$D$48&lt;$AR23),0,Schweine_Werte!$E23))</f>
        <v>0</v>
      </c>
      <c r="BB23" s="667">
        <f>IF(OR($C$60=$AR23,$D$60=$AR23),Schweine_Werte!$E23*0.5,IF(OR($C$60&gt;$AR23,$D$60&lt;$AR23),0,Schweine_Werte!$E23))</f>
        <v>0</v>
      </c>
      <c r="BC23" s="677">
        <f>IF(OR($C$12=$AR23,$D$12=$AR23),Schweine_Werte!$G23*0.5,IF(OR($C$12&gt;$AR23,$D$12&lt;$AR23),0,Schweine_Werte!$G23))</f>
        <v>0</v>
      </c>
      <c r="BD23" s="667">
        <f>IF(OR($C$24=$AR23,$D$24=$AR23),Schweine_Werte!$G23*0.5,IF(OR($C$24&gt;$AR23,$D$24&lt;$AR23),0,Schweine_Werte!$G23))</f>
        <v>0</v>
      </c>
      <c r="BE23" s="667">
        <f>IF(OR($C$36=$AR23,$D$36=$AR23),Schweine_Werte!$G23*0.5,IF(OR($C$36&gt;$AR23,$D$36&lt;$AR23),0,Schweine_Werte!$G23))</f>
        <v>0</v>
      </c>
      <c r="BF23" s="667">
        <f>IF(OR($C$48=$AR23,$D$48=$AR23),Schweine_Werte!$G23*0.5,IF(OR($C$48&gt;$AR23,$D$48&lt;$AR23),0,Schweine_Werte!$G23))</f>
        <v>0</v>
      </c>
      <c r="BG23" s="667">
        <f>IF(OR($C$60=$AR23,$D$60=$AR23),Schweine_Werte!$G23*0.5,IF(OR($C$60&gt;$AR23,$D$60&lt;$AR23),0,Schweine_Werte!$G23))</f>
        <v>0</v>
      </c>
      <c r="BH23" s="677">
        <f>IF(OR($C$12=$AR23,$D$12=$AR23),Schweine_Werte!$I23*0.5,IF(OR($C$12&gt;$AR23,$D$12&lt;$AR23),0,Schweine_Werte!$I23))</f>
        <v>0</v>
      </c>
      <c r="BI23" s="667">
        <f>IF(OR($C$24=$AR23,$D$24=$AR23),Schweine_Werte!$I23*0.5,IF(OR($C$24&gt;$AR23,$D$24&lt;$AR23),0,Schweine_Werte!$I23))</f>
        <v>0</v>
      </c>
      <c r="BJ23" s="667">
        <f>IF(OR($C$36=$AR23,$D$36=$AR23),Schweine_Werte!$I23*0.5,IF(OR($C$36&gt;$AR23,$D$36&lt;$AR23),0,Schweine_Werte!$I23))</f>
        <v>0</v>
      </c>
      <c r="BK23" s="667">
        <f>IF(OR($C$48=$AR23,$D$48=$AR23),Schweine_Werte!$I23*0.5,IF(OR($C$48&gt;$AR23,$D$48&lt;$AR23),0,Schweine_Werte!$I23))</f>
        <v>0</v>
      </c>
      <c r="BL23" s="667">
        <f>IF(OR($C$60=$AR23,$D$60=$AR23),Schweine_Werte!$I23*0.5,IF(OR($C$60&gt;$AR23,$D$60&lt;$AR23),0,Schweine_Werte!$I23))</f>
        <v>0</v>
      </c>
      <c r="BM23" s="677"/>
      <c r="BN23" s="667"/>
      <c r="BO23" s="667"/>
      <c r="BP23" s="667"/>
      <c r="BQ23" s="667"/>
      <c r="BR23" s="677">
        <f>IF(OR($C$74=$AR23,$D$74=$AR23),Schweine_Werte!$M23*0.5,IF(OR($C$74&gt;$AR23,$D$74&lt;$AR23),0,Schweine_Werte!$M23))</f>
        <v>0</v>
      </c>
      <c r="BS23" s="677">
        <f>IF(OR($C$83=$AR23,$D$83=$AR23),Schweine_Werte!$M23*0.5,IF(OR($C$83&gt;$AR23,$D$83&lt;$AR23),0,Schweine_Werte!$M23))</f>
        <v>0</v>
      </c>
      <c r="BT23" s="667">
        <f>IF(OR($C$92=$AR23,$D$92=$AR23),Schweine_Werte!$M23*0.5,IF(OR($C$92&gt;$AR23,$D$92&lt;$AR23),0,Schweine_Werte!$M23))</f>
        <v>0</v>
      </c>
      <c r="BU23" s="667">
        <f>IF(OR($C$101=$AR23,$D$101=$AR23),Schweine_Werte!$M23*0.5,IF(OR($C$101&gt;$AR23,$D$101&lt;$AR23),0,Schweine_Werte!$M23))</f>
        <v>0</v>
      </c>
      <c r="BV23" s="667">
        <f>IF(OR($C$110=$AR23,$D$110=$AR23),Schweine_Werte!$M23*0.5,IF(OR($C$110&gt;$AR23,$D$110&lt;$AR23),0,Schweine_Werte!$M23))</f>
        <v>0</v>
      </c>
      <c r="BW23" s="667">
        <f>IF(OR(8=$AR23,$E$127=$AR23),Schweine_Werte!$M23*0.5,IF(OR(8&gt;$AR23,$E$127&lt;$AR23),0,Schweine_Werte!$M23))</f>
        <v>1.6624297345718522</v>
      </c>
      <c r="BX23" s="667">
        <f>IF(OR(8=$AR23,$E$145=$AR23),Schweine_Werte!$M23*0.5,IF(OR(8&gt;$AR23,$E$145&lt;$AR23),0,Schweine_Werte!$M23))</f>
        <v>1.6624297345718522</v>
      </c>
      <c r="BY23" s="677">
        <f>IF(OR($C$74=$AR23,$D$74=$AR23),Schweine_Werte!$O23*0.5,IF(OR($C$74&gt;$AR23,$D$74&lt;$AR23),0,Schweine_Werte!$O23))</f>
        <v>0</v>
      </c>
      <c r="BZ23" s="677">
        <f>IF(OR($C$83=$AR23,$D$83=$AR23),Schweine_Werte!$O23*0.5,IF(OR($C$83&gt;$AR23,$D$83&lt;$AR23),0,Schweine_Werte!$O23))</f>
        <v>0</v>
      </c>
      <c r="CA23" s="667">
        <f>IF(OR($C$92=$AR23,$D$92=$AR23),Schweine_Werte!$O23*0.5,IF(OR($C$92&gt;$AR23,$D$92&lt;$AR23),0,Schweine_Werte!$O23))</f>
        <v>0</v>
      </c>
      <c r="CB23" s="667">
        <f>IF(OR($C$101=$AR23,$D$101=$AR23),Schweine_Werte!$O23*0.5,IF(OR($C$101&gt;$AR23,$D$101&lt;$AR23),0,Schweine_Werte!$O23))</f>
        <v>0</v>
      </c>
      <c r="CC23" s="667">
        <f>IF(OR($C$110=$AR23,$D$110=$AR23),Schweine_Werte!$O23*0.5,IF(OR($C$110&gt;$AR23,$D$110&lt;$AR23),0,Schweine_Werte!$O23))</f>
        <v>0</v>
      </c>
    </row>
    <row r="24" spans="1:81" ht="15" customHeight="1" x14ac:dyDescent="0.2">
      <c r="A24" s="520" t="s">
        <v>457</v>
      </c>
      <c r="B24" s="693" t="str">
        <f>IF('Abweichende Werte'!W6=1,A8,"")</f>
        <v/>
      </c>
      <c r="C24" s="694" t="str">
        <f>IF('Abweichende Werte'!W6=1,'Abweichende Werte'!J6,"")</f>
        <v/>
      </c>
      <c r="D24" s="694" t="str">
        <f>IF('Abweichende Werte'!W6=1,'Abweichende Werte'!M6,"")</f>
        <v/>
      </c>
      <c r="E24" s="506" t="str">
        <f>IF('Abweichende Werte'!W6=1,'Abweichende Werte'!P6,"")</f>
        <v/>
      </c>
      <c r="F24" s="695" t="e">
        <f>IF($E24&lt;=$E17,F17,IF(AND($E24&gt;$E17,$E24&lt;=$E18),F17+(F18-F17)/($E18-$E17)*($E24-$E17),IF(AND($E24&gt;$E18,$E24&lt;=$E19),F18+(F19-F18)/($E19-$E18)*($E24-$E18),IF(AND($E24&gt;$E19,$E24&lt;=$E20),F19+(F20-F19)/($E20-$E19)*($E24-$E19),IF($E24&gt;$E20,F20)))))</f>
        <v>#VALUE!</v>
      </c>
      <c r="G24" s="695" t="e">
        <f t="shared" ref="G24:N24" si="9">IF($E24&lt;=$E17,G17,IF(AND($E24&gt;$E17,$E24&lt;=$E18),G17+(G18-G17)/($E18-$E17)*($E24-$E17),IF(AND($E24&gt;$E18,$E24&lt;=$E19),G18+(G19-G18)/($E19-$E18)*($E24-$E18),IF(AND($E24&gt;$E19,$E24&lt;=$E20),G19+(G20-G19)/($E20-$E19)*($E24-$E19),IF($E24&gt;$E20,G20)))))</f>
        <v>#VALUE!</v>
      </c>
      <c r="H24" s="695" t="e">
        <f t="shared" si="9"/>
        <v>#VALUE!</v>
      </c>
      <c r="I24" s="695" t="e">
        <f t="shared" si="9"/>
        <v>#VALUE!</v>
      </c>
      <c r="J24" s="695" t="e">
        <f t="shared" si="9"/>
        <v>#VALUE!</v>
      </c>
      <c r="K24" s="695" t="e">
        <f t="shared" si="9"/>
        <v>#VALUE!</v>
      </c>
      <c r="L24" s="695" t="e">
        <f t="shared" si="9"/>
        <v>#VALUE!</v>
      </c>
      <c r="M24" s="695" t="e">
        <f t="shared" si="9"/>
        <v>#VALUE!</v>
      </c>
      <c r="N24" s="695" t="e">
        <f t="shared" si="9"/>
        <v>#VALUE!</v>
      </c>
      <c r="O24" s="696">
        <v>5.5</v>
      </c>
      <c r="P24" s="696">
        <v>1.8</v>
      </c>
      <c r="Q24" s="695" t="e">
        <f t="shared" ref="Q24:Z24" si="10">IF($E24&lt;=$E17,Q17,IF(AND($E24&gt;$E17,$E24&lt;=$E18),Q17+(Q18-Q17)/($E18-$E17)*($E24-$E17),IF(AND($E24&gt;$E18,$E24&lt;=$E19),Q18+(Q19-Q18)/($E19-$E18)*($E24-$E18),IF(AND($E24&gt;$E19,$E24&lt;=$E20),Q19+(Q20-Q19)/($E20-$E19)*($E24-$E19),IF($E24&gt;$E20,Q20)))))</f>
        <v>#VALUE!</v>
      </c>
      <c r="R24" s="695" t="e">
        <f t="shared" si="10"/>
        <v>#VALUE!</v>
      </c>
      <c r="S24" s="695" t="e">
        <f t="shared" si="10"/>
        <v>#VALUE!</v>
      </c>
      <c r="T24" s="695" t="e">
        <f t="shared" si="10"/>
        <v>#VALUE!</v>
      </c>
      <c r="U24" s="695" t="e">
        <f t="shared" si="10"/>
        <v>#VALUE!</v>
      </c>
      <c r="V24" s="695" t="e">
        <f t="shared" si="10"/>
        <v>#VALUE!</v>
      </c>
      <c r="W24" s="695" t="e">
        <f>IF($E24&lt;=$E17,W17,IF(AND($E24&gt;$E17,$E24&lt;=$E18),W17+(W18-W17)/($E18-$E17)*($E24-$E17),IF(AND($E24&gt;$E18,$E24&lt;=$E19),W18+(W19-W18)/($E19-$E18)*($E24-$E18),IF(AND($E24&gt;$E19,$E24&lt;=$E20),W19+(W20-W19)/($E20-$E19)*($E24-$E19),IF($E24&gt;$E20,W20)))))</f>
        <v>#VALUE!</v>
      </c>
      <c r="X24" s="695" t="e">
        <f t="shared" si="10"/>
        <v>#VALUE!</v>
      </c>
      <c r="Y24" s="695" t="e">
        <f t="shared" si="10"/>
        <v>#VALUE!</v>
      </c>
      <c r="Z24" s="695" t="e">
        <f t="shared" si="10"/>
        <v>#VALUE!</v>
      </c>
      <c r="AA24" s="697" t="e">
        <f>+Z24*6.25</f>
        <v>#VALUE!</v>
      </c>
      <c r="AB24" s="695" t="e">
        <f t="shared" ref="AB24" si="11">IF($E24&lt;=$E17,AB17,IF(AND($E24&gt;$E17,$E24&lt;=$E18),AB17+(AB18-AB17)/($E18-$E17)*($E24-$E17),IF(AND($E24&gt;$E18,$E24&lt;=$E19),AB18+(AB19-AB18)/($E19-$E18)*($E24-$E18),IF(AND($E24&gt;$E19,$E24&lt;=$E20),AB19+(AB20-AB19)/($E20-$E19)*($E24-$E19),IF($E24&gt;$E20,AB20)))))</f>
        <v>#VALUE!</v>
      </c>
      <c r="AC24" s="697" t="e">
        <f>+AB24*6.25</f>
        <v>#VALUE!</v>
      </c>
      <c r="AD24" s="695" t="e">
        <f t="shared" ref="AD24" si="12">IF($E24&lt;=$E17,AD17,IF(AND($E24&gt;$E17,$E24&lt;=$E18),AD17+(AD18-AD17)/($E18-$E17)*($E24-$E17),IF(AND($E24&gt;$E18,$E24&lt;=$E19),AD18+(AD19-AD18)/($E19-$E18)*($E24-$E18),IF(AND($E24&gt;$E19,$E24&lt;=$E20),AD19+(AD20-AD19)/($E20-$E19)*($E24-$E19),IF($E24&gt;$E20,AD20)))))</f>
        <v>#VALUE!</v>
      </c>
      <c r="AE24" s="697" t="e">
        <f>+AD24*6.25</f>
        <v>#VALUE!</v>
      </c>
      <c r="AF24" s="697" t="e">
        <f>365/((D24-C24)/E24*1000)</f>
        <v>#VALUE!</v>
      </c>
      <c r="AG24" s="695" t="e">
        <f>IF($E24&lt;=$E17,AG17,IF(AND($E24&gt;$E17,$E24&lt;=$E18),AG17+(AG18-AG17)/($E18-$E17)*($E24-$E17),IF(AND($E24&gt;$E18,$E24&lt;=$E19),AG18+(AG19-AG18)/($E19-$E18)*($E24-$E18),IF(AND($E24&gt;$E19,$E24&lt;=$E20),AG19+(AG20-AG19)/($E20-$E19)*($E24-$E19),IF($E24&gt;$E20,AG20)))))</f>
        <v>#VALUE!</v>
      </c>
      <c r="AH24" s="697" t="e">
        <f>+AG24/AF24</f>
        <v>#VALUE!</v>
      </c>
      <c r="AI24" s="697" t="e">
        <f>+CONCATENATE(ROUND(AH24/(D24-C24),1)," : 1")</f>
        <v>#VALUE!</v>
      </c>
      <c r="AJ24" s="695" t="e">
        <f t="shared" ref="AJ24" si="13">IF($E24&lt;=$E17,AJ17,IF(AND($E24&gt;$E17,$E24&lt;=$E18),AJ17+(AJ18-AJ17)/($E18-$E17)*($E24-$E17),IF(AND($E24&gt;$E18,$E24&lt;=$E19),AJ18+(AJ19-AJ18)/($E19-$E18)*($E24-$E18),IF(AND($E24&gt;$E19,$E24&lt;=$E20),AJ19+(AJ20-AJ19)/($E20-$E19)*($E24-$E19),IF($E24&gt;$E20,AJ20)))))</f>
        <v>#VALUE!</v>
      </c>
      <c r="AK24" s="697" t="e">
        <f>+AJ24/2.291</f>
        <v>#VALUE!</v>
      </c>
      <c r="AL24" s="695" t="e">
        <f t="shared" ref="AL24" si="14">IF($E24&lt;=$E17,AL17,IF(AND($E24&gt;$E17,$E24&lt;=$E18),AL17+(AL18-AL17)/($E18-$E17)*($E24-$E17),IF(AND($E24&gt;$E18,$E24&lt;=$E19),AL18+(AL19-AL18)/($E19-$E18)*($E24-$E18),IF(AND($E24&gt;$E19,$E24&lt;=$E20),AL19+(AL20-AL19)/($E20-$E19)*($E24-$E19),IF($E24&gt;$E20,AL20)))))</f>
        <v>#VALUE!</v>
      </c>
      <c r="AM24" s="697" t="e">
        <f>+AL24/2.291</f>
        <v>#VALUE!</v>
      </c>
      <c r="AN24" s="695" t="e">
        <f t="shared" ref="AN24" si="15">IF($E24&lt;=$E17,AN17,IF(AND($E24&gt;$E17,$E24&lt;=$E18),AN17+(AN18-AN17)/($E18-$E17)*($E24-$E17),IF(AND($E24&gt;$E18,$E24&lt;=$E19),AN18+(AN19-AN18)/($E19-$E18)*($E24-$E18),IF(AND($E24&gt;$E19,$E24&lt;=$E20),AN19+(AN20-AN19)/($E20-$E19)*($E24-$E19),IF($E24&gt;$E20,AN20)))))</f>
        <v>#VALUE!</v>
      </c>
      <c r="AO24" s="697" t="e">
        <f>+AN24/2.291</f>
        <v>#VALUE!</v>
      </c>
      <c r="AR24" s="698">
        <v>28</v>
      </c>
      <c r="AS24" s="677">
        <f>IF(OR($C$12=$AR24,$D$12=$AR24),Schweine_Werte!$C24*0.5,IF(OR($C$12&gt;$AR24,$D$12&lt;$AR24),0,Schweine_Werte!$C24))</f>
        <v>0</v>
      </c>
      <c r="AT24" s="667">
        <f>IF(OR($C$24=$AR24,$D$24=$AR24),Schweine_Werte!$C24*0.5,IF(OR($C$24&gt;$AR24,$D$24&lt;$AR24),0,Schweine_Werte!$C24))</f>
        <v>0</v>
      </c>
      <c r="AU24" s="677">
        <f>IF(OR($C$36=$AR24,$D$36=$AR24),Schweine_Werte!$C24*0.5,IF(OR($C$36&gt;$AR24,$D$36&lt;$AR24),0,Schweine_Werte!$C24))</f>
        <v>0</v>
      </c>
      <c r="AV24" s="677">
        <f>IF(OR($C$48=$AR24,$D$48=$AR24),Schweine_Werte!$C24*0.5,IF(OR($C$48&gt;$AR24,$D$48&lt;$AR24),0,Schweine_Werte!$C24))</f>
        <v>0</v>
      </c>
      <c r="AW24" s="677">
        <f>IF(OR($C$60=$AR24,$D$60=$AR24),Schweine_Werte!$C24*0.5,IF(OR($C$60&gt;$AR24,$D$60&lt;$AR24),0,Schweine_Werte!$C24))</f>
        <v>0</v>
      </c>
      <c r="AX24" s="677">
        <f>IF(OR($C$12=$AR24,$D$12=$AR24),Schweine_Werte!$E24*0.5,IF(OR($C$12&gt;$AR24,$D$12&lt;$AR24),0,Schweine_Werte!$E24))</f>
        <v>0</v>
      </c>
      <c r="AY24" s="667">
        <f>IF(OR($C$24=$AR24,$D$24=$AR24),Schweine_Werte!$E24*0.5,IF(OR($C$24&gt;$AR24,$D$24&lt;$AR24),0,Schweine_Werte!$E24))</f>
        <v>0</v>
      </c>
      <c r="AZ24" s="667">
        <f>IF(OR($C$36=$AR24,$D$36=$AR24),Schweine_Werte!$E24*0.5,IF(OR($C$36&gt;$AR24,$D$36&lt;$AR24),0,Schweine_Werte!$E24))</f>
        <v>0</v>
      </c>
      <c r="BA24" s="667">
        <f>IF(OR($C$48=$AR24,$D$48=$AR24),Schweine_Werte!$E24*0.5,IF(OR($C$48&gt;$AR24,$D$48&lt;$AR24),0,Schweine_Werte!$E24))</f>
        <v>0</v>
      </c>
      <c r="BB24" s="667">
        <f>IF(OR($C$60=$AR24,$D$60=$AR24),Schweine_Werte!$E24*0.5,IF(OR($C$60&gt;$AR24,$D$60&lt;$AR24),0,Schweine_Werte!$E24))</f>
        <v>0</v>
      </c>
      <c r="BC24" s="677">
        <f>IF(OR($C$12=$AR24,$D$12=$AR24),Schweine_Werte!$G24*0.5,IF(OR($C$12&gt;$AR24,$D$12&lt;$AR24),0,Schweine_Werte!$G24))</f>
        <v>0</v>
      </c>
      <c r="BD24" s="667">
        <f>IF(OR($C$24=$AR24,$D$24=$AR24),Schweine_Werte!$G24*0.5,IF(OR($C$24&gt;$AR24,$D$24&lt;$AR24),0,Schweine_Werte!$G24))</f>
        <v>0</v>
      </c>
      <c r="BE24" s="667">
        <f>IF(OR($C$36=$AR24,$D$36=$AR24),Schweine_Werte!$G24*0.5,IF(OR($C$36&gt;$AR24,$D$36&lt;$AR24),0,Schweine_Werte!$G24))</f>
        <v>0</v>
      </c>
      <c r="BF24" s="667">
        <f>IF(OR($C$48=$AR24,$D$48=$AR24),Schweine_Werte!$G24*0.5,IF(OR($C$48&gt;$AR24,$D$48&lt;$AR24),0,Schweine_Werte!$G24))</f>
        <v>0</v>
      </c>
      <c r="BG24" s="667">
        <f>IF(OR($C$60=$AR24,$D$60=$AR24),Schweine_Werte!$G24*0.5,IF(OR($C$60&gt;$AR24,$D$60&lt;$AR24),0,Schweine_Werte!$G24))</f>
        <v>0</v>
      </c>
      <c r="BH24" s="677">
        <f>IF(OR($C$12=$AR24,$D$12=$AR24),Schweine_Werte!$I24*0.5,IF(OR($C$12&gt;$AR24,$D$12&lt;$AR24),0,Schweine_Werte!$I24))</f>
        <v>0</v>
      </c>
      <c r="BI24" s="667">
        <f>IF(OR($C$24=$AR24,$D$24=$AR24),Schweine_Werte!$I24*0.5,IF(OR($C$24&gt;$AR24,$D$24&lt;$AR24),0,Schweine_Werte!$I24))</f>
        <v>0</v>
      </c>
      <c r="BJ24" s="667">
        <f>IF(OR($C$36=$AR24,$D$36=$AR24),Schweine_Werte!$I24*0.5,IF(OR($C$36&gt;$AR24,$D$36&lt;$AR24),0,Schweine_Werte!$I24))</f>
        <v>0</v>
      </c>
      <c r="BK24" s="667">
        <f>IF(OR($C$48=$AR24,$D$48=$AR24),Schweine_Werte!$I24*0.5,IF(OR($C$48&gt;$AR24,$D$48&lt;$AR24),0,Schweine_Werte!$I24))</f>
        <v>0</v>
      </c>
      <c r="BL24" s="667">
        <f>IF(OR($C$60=$AR24,$D$60=$AR24),Schweine_Werte!$I24*0.5,IF(OR($C$60&gt;$AR24,$D$60&lt;$AR24),0,Schweine_Werte!$I24))</f>
        <v>0</v>
      </c>
      <c r="BM24" s="677"/>
      <c r="BN24" s="667"/>
      <c r="BO24" s="667"/>
      <c r="BP24" s="667"/>
      <c r="BQ24" s="667"/>
      <c r="BR24" s="677">
        <f>IF(OR($C$74=$AR24,$D$74=$AR24),Schweine_Werte!$M24*0.5,IF(OR($C$74&gt;$AR24,$D$74&lt;$AR24),0,Schweine_Werte!$M24))</f>
        <v>0</v>
      </c>
      <c r="BS24" s="677">
        <f>IF(OR($C$83=$AR24,$D$83=$AR24),Schweine_Werte!$M24*0.5,IF(OR($C$83&gt;$AR24,$D$83&lt;$AR24),0,Schweine_Werte!$M24))</f>
        <v>0</v>
      </c>
      <c r="BT24" s="667">
        <f>IF(OR($C$92=$AR24,$D$92=$AR24),Schweine_Werte!$M24*0.5,IF(OR($C$92&gt;$AR24,$D$92&lt;$AR24),0,Schweine_Werte!$M24))</f>
        <v>0</v>
      </c>
      <c r="BU24" s="667">
        <f>IF(OR($C$101=$AR24,$D$101=$AR24),Schweine_Werte!$M24*0.5,IF(OR($C$101&gt;$AR24,$D$101&lt;$AR24),0,Schweine_Werte!$M24))</f>
        <v>0</v>
      </c>
      <c r="BV24" s="667">
        <f>IF(OR($C$110=$AR24,$D$110=$AR24),Schweine_Werte!$M24*0.5,IF(OR($C$110&gt;$AR24,$D$110&lt;$AR24),0,Schweine_Werte!$M24))</f>
        <v>0</v>
      </c>
      <c r="BW24" s="667">
        <f>IF(OR(8=$AR24,$E$127=$AR24),Schweine_Werte!$M24*0.5,IF(OR(8&gt;$AR24,$E$127&lt;$AR24),0,Schweine_Werte!$M24))</f>
        <v>1.6300090047913274</v>
      </c>
      <c r="BX24" s="667">
        <f>IF(OR(8=$AR24,$E$145=$AR24),Schweine_Werte!$M24*0.5,IF(OR(8&gt;$AR24,$E$145&lt;$AR24),0,Schweine_Werte!$M24))</f>
        <v>1.6300090047913274</v>
      </c>
      <c r="BY24" s="677">
        <f>IF(OR($C$74=$AR24,$D$74=$AR24),Schweine_Werte!$O24*0.5,IF(OR($C$74&gt;$AR24,$D$74&lt;$AR24),0,Schweine_Werte!$O24))</f>
        <v>0</v>
      </c>
      <c r="BZ24" s="677">
        <f>IF(OR($C$83=$AR24,$D$83=$AR24),Schweine_Werte!$O24*0.5,IF(OR($C$83&gt;$AR24,$D$83&lt;$AR24),0,Schweine_Werte!$O24))</f>
        <v>0</v>
      </c>
      <c r="CA24" s="667">
        <f>IF(OR($C$92=$AR24,$D$92=$AR24),Schweine_Werte!$O24*0.5,IF(OR($C$92&gt;$AR24,$D$92&lt;$AR24),0,Schweine_Werte!$O24))</f>
        <v>0</v>
      </c>
      <c r="CB24" s="667">
        <f>IF(OR($C$101=$AR24,$D$101=$AR24),Schweine_Werte!$O24*0.5,IF(OR($C$101&gt;$AR24,$D$101&lt;$AR24),0,Schweine_Werte!$O24))</f>
        <v>0</v>
      </c>
      <c r="CC24" s="667">
        <f>IF(OR($C$110=$AR24,$D$110=$AR24),Schweine_Werte!$O24*0.5,IF(OR($C$110&gt;$AR24,$D$110&lt;$AR24),0,Schweine_Werte!$O24))</f>
        <v>0</v>
      </c>
    </row>
    <row r="25" spans="1:81" x14ac:dyDescent="0.2">
      <c r="AR25" s="698">
        <v>29</v>
      </c>
      <c r="AS25" s="677">
        <f>IF(OR($C$12=$AR25,$D$12=$AR25),Schweine_Werte!$C25*0.5,IF(OR($C$12&gt;$AR25,$D$12&lt;$AR25),0,Schweine_Werte!$C25))</f>
        <v>0</v>
      </c>
      <c r="AT25" s="667">
        <f>IF(OR($C$24=$AR25,$D$24=$AR25),Schweine_Werte!$C25*0.5,IF(OR($C$24&gt;$AR25,$D$24&lt;$AR25),0,Schweine_Werte!$C25))</f>
        <v>0</v>
      </c>
      <c r="AU25" s="677">
        <f>IF(OR($C$36=$AR25,$D$36=$AR25),Schweine_Werte!$C25*0.5,IF(OR($C$36&gt;$AR25,$D$36&lt;$AR25),0,Schweine_Werte!$C25))</f>
        <v>0</v>
      </c>
      <c r="AV25" s="677">
        <f>IF(OR($C$48=$AR25,$D$48=$AR25),Schweine_Werte!$C25*0.5,IF(OR($C$48&gt;$AR25,$D$48&lt;$AR25),0,Schweine_Werte!$C25))</f>
        <v>0</v>
      </c>
      <c r="AW25" s="677">
        <f>IF(OR($C$60=$AR25,$D$60=$AR25),Schweine_Werte!$C25*0.5,IF(OR($C$60&gt;$AR25,$D$60&lt;$AR25),0,Schweine_Werte!$C25))</f>
        <v>0</v>
      </c>
      <c r="AX25" s="677">
        <f>IF(OR($C$12=$AR25,$D$12=$AR25),Schweine_Werte!$E25*0.5,IF(OR($C$12&gt;$AR25,$D$12&lt;$AR25),0,Schweine_Werte!$E25))</f>
        <v>0</v>
      </c>
      <c r="AY25" s="667">
        <f>IF(OR($C$24=$AR25,$D$24=$AR25),Schweine_Werte!$E25*0.5,IF(OR($C$24&gt;$AR25,$D$24&lt;$AR25),0,Schweine_Werte!$E25))</f>
        <v>0</v>
      </c>
      <c r="AZ25" s="667">
        <f>IF(OR($C$36=$AR25,$D$36=$AR25),Schweine_Werte!$E25*0.5,IF(OR($C$36&gt;$AR25,$D$36&lt;$AR25),0,Schweine_Werte!$E25))</f>
        <v>0</v>
      </c>
      <c r="BA25" s="667">
        <f>IF(OR($C$48=$AR25,$D$48=$AR25),Schweine_Werte!$E25*0.5,IF(OR($C$48&gt;$AR25,$D$48&lt;$AR25),0,Schweine_Werte!$E25))</f>
        <v>0</v>
      </c>
      <c r="BB25" s="667">
        <f>IF(OR($C$60=$AR25,$D$60=$AR25),Schweine_Werte!$E25*0.5,IF(OR($C$60&gt;$AR25,$D$60&lt;$AR25),0,Schweine_Werte!$E25))</f>
        <v>0</v>
      </c>
      <c r="BC25" s="677">
        <f>IF(OR($C$12=$AR25,$D$12=$AR25),Schweine_Werte!$G25*0.5,IF(OR($C$12&gt;$AR25,$D$12&lt;$AR25),0,Schweine_Werte!$G25))</f>
        <v>0</v>
      </c>
      <c r="BD25" s="667">
        <f>IF(OR($C$24=$AR25,$D$24=$AR25),Schweine_Werte!$G25*0.5,IF(OR($C$24&gt;$AR25,$D$24&lt;$AR25),0,Schweine_Werte!$G25))</f>
        <v>0</v>
      </c>
      <c r="BE25" s="667">
        <f>IF(OR($C$36=$AR25,$D$36=$AR25),Schweine_Werte!$G25*0.5,IF(OR($C$36&gt;$AR25,$D$36&lt;$AR25),0,Schweine_Werte!$G25))</f>
        <v>0</v>
      </c>
      <c r="BF25" s="667">
        <f>IF(OR($C$48=$AR25,$D$48=$AR25),Schweine_Werte!$G25*0.5,IF(OR($C$48&gt;$AR25,$D$48&lt;$AR25),0,Schweine_Werte!$G25))</f>
        <v>0</v>
      </c>
      <c r="BG25" s="667">
        <f>IF(OR($C$60=$AR25,$D$60=$AR25),Schweine_Werte!$G25*0.5,IF(OR($C$60&gt;$AR25,$D$60&lt;$AR25),0,Schweine_Werte!$G25))</f>
        <v>0</v>
      </c>
      <c r="BH25" s="677">
        <f>IF(OR($C$12=$AR25,$D$12=$AR25),Schweine_Werte!$I25*0.5,IF(OR($C$12&gt;$AR25,$D$12&lt;$AR25),0,Schweine_Werte!$I25))</f>
        <v>0</v>
      </c>
      <c r="BI25" s="667">
        <f>IF(OR($C$24=$AR25,$D$24=$AR25),Schweine_Werte!$I25*0.5,IF(OR($C$24&gt;$AR25,$D$24&lt;$AR25),0,Schweine_Werte!$I25))</f>
        <v>0</v>
      </c>
      <c r="BJ25" s="667">
        <f>IF(OR($C$36=$AR25,$D$36=$AR25),Schweine_Werte!$I25*0.5,IF(OR($C$36&gt;$AR25,$D$36&lt;$AR25),0,Schweine_Werte!$I25))</f>
        <v>0</v>
      </c>
      <c r="BK25" s="667">
        <f>IF(OR($C$48=$AR25,$D$48=$AR25),Schweine_Werte!$I25*0.5,IF(OR($C$48&gt;$AR25,$D$48&lt;$AR25),0,Schweine_Werte!$I25))</f>
        <v>0</v>
      </c>
      <c r="BL25" s="667">
        <f>IF(OR($C$60=$AR25,$D$60=$AR25),Schweine_Werte!$I25*0.5,IF(OR($C$60&gt;$AR25,$D$60&lt;$AR25),0,Schweine_Werte!$I25))</f>
        <v>0</v>
      </c>
      <c r="BM25" s="677"/>
      <c r="BN25" s="667"/>
      <c r="BO25" s="667"/>
      <c r="BP25" s="667"/>
      <c r="BQ25" s="667"/>
      <c r="BR25" s="677">
        <f>IF(OR($C$74=$AR25,$D$74=$AR25),Schweine_Werte!$M25*0.5,IF(OR($C$74&gt;$AR25,$D$74&lt;$AR25),0,Schweine_Werte!$M25))</f>
        <v>0</v>
      </c>
      <c r="BS25" s="677">
        <f>IF(OR($C$83=$AR25,$D$83=$AR25),Schweine_Werte!$M25*0.5,IF(OR($C$83&gt;$AR25,$D$83&lt;$AR25),0,Schweine_Werte!$M25))</f>
        <v>0</v>
      </c>
      <c r="BT25" s="667">
        <f>IF(OR($C$92=$AR25,$D$92=$AR25),Schweine_Werte!$M25*0.5,IF(OR($C$92&gt;$AR25,$D$92&lt;$AR25),0,Schweine_Werte!$M25))</f>
        <v>0</v>
      </c>
      <c r="BU25" s="667">
        <f>IF(OR($C$101=$AR25,$D$101=$AR25),Schweine_Werte!$M25*0.5,IF(OR($C$101&gt;$AR25,$D$101&lt;$AR25),0,Schweine_Werte!$M25))</f>
        <v>0</v>
      </c>
      <c r="BV25" s="667">
        <f>IF(OR($C$110=$AR25,$D$110=$AR25),Schweine_Werte!$M25*0.5,IF(OR($C$110&gt;$AR25,$D$110&lt;$AR25),0,Schweine_Werte!$M25))</f>
        <v>0</v>
      </c>
      <c r="BW25" s="667">
        <f>IF(OR(8=$AR25,$E$127=$AR25),Schweine_Werte!$M25*0.5,IF(OR(8&gt;$AR25,$E$127&lt;$AR25),0,Schweine_Werte!$M25))</f>
        <v>1.5964550424733612</v>
      </c>
      <c r="BX25" s="667">
        <f>IF(OR(8=$AR25,$E$145=$AR25),Schweine_Werte!$M25*0.5,IF(OR(8&gt;$AR25,$E$145&lt;$AR25),0,Schweine_Werte!$M25))</f>
        <v>1.5964550424733612</v>
      </c>
      <c r="BY25" s="677">
        <f>IF(OR($C$74=$AR25,$D$74=$AR25),Schweine_Werte!$O25*0.5,IF(OR($C$74&gt;$AR25,$D$74&lt;$AR25),0,Schweine_Werte!$O25))</f>
        <v>0</v>
      </c>
      <c r="BZ25" s="677">
        <f>IF(OR($C$83=$AR25,$D$83=$AR25),Schweine_Werte!$O25*0.5,IF(OR($C$83&gt;$AR25,$D$83&lt;$AR25),0,Schweine_Werte!$O25))</f>
        <v>0</v>
      </c>
      <c r="CA25" s="667">
        <f>IF(OR($C$92=$AR25,$D$92=$AR25),Schweine_Werte!$O25*0.5,IF(OR($C$92&gt;$AR25,$D$92&lt;$AR25),0,Schweine_Werte!$O25))</f>
        <v>0</v>
      </c>
      <c r="CB25" s="667">
        <f>IF(OR($C$101=$AR25,$D$101=$AR25),Schweine_Werte!$O25*0.5,IF(OR($C$101&gt;$AR25,$D$101&lt;$AR25),0,Schweine_Werte!$O25))</f>
        <v>0</v>
      </c>
      <c r="CC25" s="667">
        <f>IF(OR($C$110=$AR25,$D$110=$AR25),Schweine_Werte!$O25*0.5,IF(OR($C$110&gt;$AR25,$D$110&lt;$AR25),0,Schweine_Werte!$O25))</f>
        <v>0</v>
      </c>
    </row>
    <row r="26" spans="1:81" ht="18.75" x14ac:dyDescent="0.3">
      <c r="H26" s="666"/>
      <c r="I26" s="666"/>
      <c r="L26" s="667"/>
      <c r="W26" s="1735" t="s">
        <v>435</v>
      </c>
      <c r="X26" s="1735"/>
      <c r="Y26" s="1735"/>
      <c r="AR26" s="698">
        <v>30</v>
      </c>
      <c r="AS26" s="677">
        <f>IF(OR($C$12=$AR26,$D$12=$AR26),Schweine_Werte!$C26*0.5,IF(OR($C$12&gt;$AR26,$D$12&lt;$AR26),0,Schweine_Werte!$C26))</f>
        <v>0</v>
      </c>
      <c r="AT26" s="667">
        <f>IF(OR($C$24=$AR26,$D$24=$AR26),Schweine_Werte!$C26*0.5,IF(OR($C$24&gt;$AR26,$D$24&lt;$AR26),0,Schweine_Werte!$C26))</f>
        <v>0</v>
      </c>
      <c r="AU26" s="677">
        <f>IF(OR($C$36=$AR26,$D$36=$AR26),Schweine_Werte!$C26*0.5,IF(OR($C$36&gt;$AR26,$D$36&lt;$AR26),0,Schweine_Werte!$C26))</f>
        <v>0</v>
      </c>
      <c r="AV26" s="677">
        <f>IF(OR($C$48=$AR26,$D$48=$AR26),Schweine_Werte!$C26*0.5,IF(OR($C$48&gt;$AR26,$D$48&lt;$AR26),0,Schweine_Werte!$C26))</f>
        <v>0</v>
      </c>
      <c r="AW26" s="677">
        <f>IF(OR($C$60=$AR26,$D$60=$AR26),Schweine_Werte!$C26*0.5,IF(OR($C$60&gt;$AR26,$D$60&lt;$AR26),0,Schweine_Werte!$C26))</f>
        <v>0</v>
      </c>
      <c r="AX26" s="677">
        <f>IF(OR($C$12=$AR26,$D$12=$AR26),Schweine_Werte!$E26*0.5,IF(OR($C$12&gt;$AR26,$D$12&lt;$AR26),0,Schweine_Werte!$E26))</f>
        <v>0</v>
      </c>
      <c r="AY26" s="667">
        <f>IF(OR($C$24=$AR26,$D$24=$AR26),Schweine_Werte!$E26*0.5,IF(OR($C$24&gt;$AR26,$D$24&lt;$AR26),0,Schweine_Werte!$E26))</f>
        <v>0</v>
      </c>
      <c r="AZ26" s="667">
        <f>IF(OR($C$36=$AR26,$D$36=$AR26),Schweine_Werte!$E26*0.5,IF(OR($C$36&gt;$AR26,$D$36&lt;$AR26),0,Schweine_Werte!$E26))</f>
        <v>0</v>
      </c>
      <c r="BA26" s="667">
        <f>IF(OR($C$48=$AR26,$D$48=$AR26),Schweine_Werte!$E26*0.5,IF(OR($C$48&gt;$AR26,$D$48&lt;$AR26),0,Schweine_Werte!$E26))</f>
        <v>0</v>
      </c>
      <c r="BB26" s="667">
        <f>IF(OR($C$60=$AR26,$D$60=$AR26),Schweine_Werte!$E26*0.5,IF(OR($C$60&gt;$AR26,$D$60&lt;$AR26),0,Schweine_Werte!$E26))</f>
        <v>0</v>
      </c>
      <c r="BC26" s="677">
        <f>IF(OR($C$12=$AR26,$D$12=$AR26),Schweine_Werte!$G26*0.5,IF(OR($C$12&gt;$AR26,$D$12&lt;$AR26),0,Schweine_Werte!$G26))</f>
        <v>0</v>
      </c>
      <c r="BD26" s="667">
        <f>IF(OR($C$24=$AR26,$D$24=$AR26),Schweine_Werte!$G26*0.5,IF(OR($C$24&gt;$AR26,$D$24&lt;$AR26),0,Schweine_Werte!$G26))</f>
        <v>0</v>
      </c>
      <c r="BE26" s="667">
        <f>IF(OR($C$36=$AR26,$D$36=$AR26),Schweine_Werte!$G26*0.5,IF(OR($C$36&gt;$AR26,$D$36&lt;$AR26),0,Schweine_Werte!$G26))</f>
        <v>0</v>
      </c>
      <c r="BF26" s="667">
        <f>IF(OR($C$48=$AR26,$D$48=$AR26),Schweine_Werte!$G26*0.5,IF(OR($C$48&gt;$AR26,$D$48&lt;$AR26),0,Schweine_Werte!$G26))</f>
        <v>0</v>
      </c>
      <c r="BG26" s="667">
        <f>IF(OR($C$60=$AR26,$D$60=$AR26),Schweine_Werte!$G26*0.5,IF(OR($C$60&gt;$AR26,$D$60&lt;$AR26),0,Schweine_Werte!$G26))</f>
        <v>0</v>
      </c>
      <c r="BH26" s="677">
        <f>IF(OR($C$12=$AR26,$D$12=$AR26),Schweine_Werte!$I26*0.5,IF(OR($C$12&gt;$AR26,$D$12&lt;$AR26),0,Schweine_Werte!$I26))</f>
        <v>0</v>
      </c>
      <c r="BI26" s="667">
        <f>IF(OR($C$24=$AR26,$D$24=$AR26),Schweine_Werte!$I26*0.5,IF(OR($C$24&gt;$AR26,$D$24&lt;$AR26),0,Schweine_Werte!$I26))</f>
        <v>0</v>
      </c>
      <c r="BJ26" s="667">
        <f>IF(OR($C$36=$AR26,$D$36=$AR26),Schweine_Werte!$I26*0.5,IF(OR($C$36&gt;$AR26,$D$36&lt;$AR26),0,Schweine_Werte!$I26))</f>
        <v>0</v>
      </c>
      <c r="BK26" s="667">
        <f>IF(OR($C$48=$AR26,$D$48=$AR26),Schweine_Werte!$I26*0.5,IF(OR($C$48&gt;$AR26,$D$48&lt;$AR26),0,Schweine_Werte!$I26))</f>
        <v>0</v>
      </c>
      <c r="BL26" s="667">
        <f>IF(OR($C$60=$AR26,$D$60=$AR26),Schweine_Werte!$I26*0.5,IF(OR($C$60&gt;$AR26,$D$60&lt;$AR26),0,Schweine_Werte!$I26))</f>
        <v>0</v>
      </c>
      <c r="BM26" s="677"/>
      <c r="BN26" s="667"/>
      <c r="BO26" s="667"/>
      <c r="BP26" s="667"/>
      <c r="BQ26" s="667"/>
      <c r="BR26" s="677">
        <f>IF(OR($C$74=$AR26,$D$74=$AR26),Schweine_Werte!$M26*0.5,IF(OR($C$74&gt;$AR26,$D$74&lt;$AR26),0,Schweine_Werte!$M26))</f>
        <v>0</v>
      </c>
      <c r="BS26" s="677">
        <f>IF(OR($C$83=$AR26,$D$83=$AR26),Schweine_Werte!$M26*0.5,IF(OR($C$83&gt;$AR26,$D$83&lt;$AR26),0,Schweine_Werte!$M26))</f>
        <v>0</v>
      </c>
      <c r="BT26" s="667">
        <f>IF(OR($C$92=$AR26,$D$92=$AR26),Schweine_Werte!$M26*0.5,IF(OR($C$92&gt;$AR26,$D$92&lt;$AR26),0,Schweine_Werte!$M26))</f>
        <v>0</v>
      </c>
      <c r="BU26" s="667">
        <f>IF(OR($C$101=$AR26,$D$101=$AR26),Schweine_Werte!$M26*0.5,IF(OR($C$101&gt;$AR26,$D$101&lt;$AR26),0,Schweine_Werte!$M26))</f>
        <v>0</v>
      </c>
      <c r="BV26" s="667">
        <f>IF(OR($C$110=$AR26,$D$110=$AR26),Schweine_Werte!$M26*0.5,IF(OR($C$110&gt;$AR26,$D$110&lt;$AR26),0,Schweine_Werte!$M26))</f>
        <v>0</v>
      </c>
      <c r="BW26" s="667">
        <f>IF(OR(8=$AR26,$E$127=$AR26),Schweine_Werte!$M26*0.5,IF(OR(8&gt;$AR26,$E$127&lt;$AR26),0,Schweine_Werte!$M26))</f>
        <v>1.5649547016254071</v>
      </c>
      <c r="BX26" s="667">
        <f>IF(OR(8=$AR26,$E$145=$AR26),Schweine_Werte!$M26*0.5,IF(OR(8&gt;$AR26,$E$145&lt;$AR26),0,Schweine_Werte!$M26))</f>
        <v>1.5649547016254071</v>
      </c>
      <c r="BY26" s="677">
        <f>IF(OR($C$74=$AR26,$D$74=$AR26),Schweine_Werte!$O26*0.5,IF(OR($C$74&gt;$AR26,$D$74&lt;$AR26),0,Schweine_Werte!$O26))</f>
        <v>0</v>
      </c>
      <c r="BZ26" s="677">
        <f>IF(OR($C$83=$AR26,$D$83=$AR26),Schweine_Werte!$O26*0.5,IF(OR($C$83&gt;$AR26,$D$83&lt;$AR26),0,Schweine_Werte!$O26))</f>
        <v>0</v>
      </c>
      <c r="CA26" s="667">
        <f>IF(OR($C$92=$AR26,$D$92=$AR26),Schweine_Werte!$O26*0.5,IF(OR($C$92&gt;$AR26,$D$92&lt;$AR26),0,Schweine_Werte!$O26))</f>
        <v>0</v>
      </c>
      <c r="CB26" s="667">
        <f>IF(OR($C$101=$AR26,$D$101=$AR26),Schweine_Werte!$O26*0.5,IF(OR($C$101&gt;$AR26,$D$101&lt;$AR26),0,Schweine_Werte!$O26))</f>
        <v>0</v>
      </c>
      <c r="CC26" s="667">
        <f>IF(OR($C$110=$AR26,$D$110=$AR26),Schweine_Werte!$O26*0.5,IF(OR($C$110&gt;$AR26,$D$110&lt;$AR26),0,Schweine_Werte!$O26))</f>
        <v>0</v>
      </c>
    </row>
    <row r="27" spans="1:81" ht="18.75" x14ac:dyDescent="0.3">
      <c r="B27" s="670"/>
      <c r="C27" s="670"/>
      <c r="D27" s="670"/>
      <c r="E27" s="670"/>
      <c r="F27" s="670"/>
      <c r="G27" s="670"/>
      <c r="H27" s="671"/>
      <c r="L27" s="520" t="s">
        <v>445</v>
      </c>
      <c r="Q27" s="1735" t="s">
        <v>446</v>
      </c>
      <c r="R27" s="1735"/>
      <c r="S27" s="1735"/>
      <c r="T27" s="1735" t="s">
        <v>447</v>
      </c>
      <c r="U27" s="1735"/>
      <c r="V27" s="1735"/>
      <c r="W27" s="520" t="s">
        <v>448</v>
      </c>
      <c r="X27" s="520" t="s">
        <v>449</v>
      </c>
      <c r="Y27" s="520" t="s">
        <v>450</v>
      </c>
      <c r="Z27" s="520" t="s">
        <v>451</v>
      </c>
      <c r="AG27" s="520" t="s">
        <v>452</v>
      </c>
      <c r="AJ27" s="520" t="s">
        <v>453</v>
      </c>
      <c r="AR27" s="698">
        <v>31</v>
      </c>
      <c r="AS27" s="677">
        <f>IF(OR($C$12=$AR27,$D$12=$AR27),Schweine_Werte!$C27*0.5,IF(OR($C$12&gt;$AR27,$D$12&lt;$AR27),0,Schweine_Werte!$C27))</f>
        <v>0</v>
      </c>
      <c r="AT27" s="667">
        <f>IF(OR($C$24=$AR27,$D$24=$AR27),Schweine_Werte!$C27*0.5,IF(OR($C$24&gt;$AR27,$D$24&lt;$AR27),0,Schweine_Werte!$C27))</f>
        <v>0</v>
      </c>
      <c r="AU27" s="677">
        <f>IF(OR($C$36=$AR27,$D$36=$AR27),Schweine_Werte!$C27*0.5,IF(OR($C$36&gt;$AR27,$D$36&lt;$AR27),0,Schweine_Werte!$C27))</f>
        <v>0</v>
      </c>
      <c r="AV27" s="677">
        <f>IF(OR($C$48=$AR27,$D$48=$AR27),Schweine_Werte!$C27*0.5,IF(OR($C$48&gt;$AR27,$D$48&lt;$AR27),0,Schweine_Werte!$C27))</f>
        <v>0</v>
      </c>
      <c r="AW27" s="677">
        <f>IF(OR($C$60=$AR27,$D$60=$AR27),Schweine_Werte!$C27*0.5,IF(OR($C$60&gt;$AR27,$D$60&lt;$AR27),0,Schweine_Werte!$C27))</f>
        <v>0</v>
      </c>
      <c r="AX27" s="677">
        <f>IF(OR($C$12=$AR27,$D$12=$AR27),Schweine_Werte!$E27*0.5,IF(OR($C$12&gt;$AR27,$D$12&lt;$AR27),0,Schweine_Werte!$E27))</f>
        <v>0</v>
      </c>
      <c r="AY27" s="667">
        <f>IF(OR($C$24=$AR27,$D$24=$AR27),Schweine_Werte!$E27*0.5,IF(OR($C$24&gt;$AR27,$D$24&lt;$AR27),0,Schweine_Werte!$E27))</f>
        <v>0</v>
      </c>
      <c r="AZ27" s="667">
        <f>IF(OR($C$36=$AR27,$D$36=$AR27),Schweine_Werte!$E27*0.5,IF(OR($C$36&gt;$AR27,$D$36&lt;$AR27),0,Schweine_Werte!$E27))</f>
        <v>0</v>
      </c>
      <c r="BA27" s="667">
        <f>IF(OR($C$48=$AR27,$D$48=$AR27),Schweine_Werte!$E27*0.5,IF(OR($C$48&gt;$AR27,$D$48&lt;$AR27),0,Schweine_Werte!$E27))</f>
        <v>0</v>
      </c>
      <c r="BB27" s="667">
        <f>IF(OR($C$60=$AR27,$D$60=$AR27),Schweine_Werte!$E27*0.5,IF(OR($C$60&gt;$AR27,$D$60&lt;$AR27),0,Schweine_Werte!$E27))</f>
        <v>0</v>
      </c>
      <c r="BC27" s="677">
        <f>IF(OR($C$12=$AR27,$D$12=$AR27),Schweine_Werte!$G27*0.5,IF(OR($C$12&gt;$AR27,$D$12&lt;$AR27),0,Schweine_Werte!$G27))</f>
        <v>0</v>
      </c>
      <c r="BD27" s="667">
        <f>IF(OR($C$24=$AR27,$D$24=$AR27),Schweine_Werte!$G27*0.5,IF(OR($C$24&gt;$AR27,$D$24&lt;$AR27),0,Schweine_Werte!$G27))</f>
        <v>0</v>
      </c>
      <c r="BE27" s="667">
        <f>IF(OR($C$36=$AR27,$D$36=$AR27),Schweine_Werte!$G27*0.5,IF(OR($C$36&gt;$AR27,$D$36&lt;$AR27),0,Schweine_Werte!$G27))</f>
        <v>0</v>
      </c>
      <c r="BF27" s="667">
        <f>IF(OR($C$48=$AR27,$D$48=$AR27),Schweine_Werte!$G27*0.5,IF(OR($C$48&gt;$AR27,$D$48&lt;$AR27),0,Schweine_Werte!$G27))</f>
        <v>0</v>
      </c>
      <c r="BG27" s="667">
        <f>IF(OR($C$60=$AR27,$D$60=$AR27),Schweine_Werte!$G27*0.5,IF(OR($C$60&gt;$AR27,$D$60&lt;$AR27),0,Schweine_Werte!$G27))</f>
        <v>0</v>
      </c>
      <c r="BH27" s="677">
        <f>IF(OR($C$12=$AR27,$D$12=$AR27),Schweine_Werte!$I27*0.5,IF(OR($C$12&gt;$AR27,$D$12&lt;$AR27),0,Schweine_Werte!$I27))</f>
        <v>0</v>
      </c>
      <c r="BI27" s="667">
        <f>IF(OR($C$24=$AR27,$D$24=$AR27),Schweine_Werte!$I27*0.5,IF(OR($C$24&gt;$AR27,$D$24&lt;$AR27),0,Schweine_Werte!$I27))</f>
        <v>0</v>
      </c>
      <c r="BJ27" s="667">
        <f>IF(OR($C$36=$AR27,$D$36=$AR27),Schweine_Werte!$I27*0.5,IF(OR($C$36&gt;$AR27,$D$36&lt;$AR27),0,Schweine_Werte!$I27))</f>
        <v>0</v>
      </c>
      <c r="BK27" s="667">
        <f>IF(OR($C$48=$AR27,$D$48=$AR27),Schweine_Werte!$I27*0.5,IF(OR($C$48&gt;$AR27,$D$48&lt;$AR27),0,Schweine_Werte!$I27))</f>
        <v>0</v>
      </c>
      <c r="BL27" s="667">
        <f>IF(OR($C$60=$AR27,$D$60=$AR27),Schweine_Werte!$I27*0.5,IF(OR($C$60&gt;$AR27,$D$60&lt;$AR27),0,Schweine_Werte!$I27))</f>
        <v>0</v>
      </c>
      <c r="BM27" s="677"/>
      <c r="BN27" s="667"/>
      <c r="BO27" s="667"/>
      <c r="BP27" s="667"/>
      <c r="BQ27" s="667"/>
      <c r="BR27" s="677">
        <f>IF(OR($C$74=$AR27,$D$74=$AR27),Schweine_Werte!$M27*0.5,IF(OR($C$74&gt;$AR27,$D$74&lt;$AR27),0,Schweine_Werte!$M27))</f>
        <v>0</v>
      </c>
      <c r="BS27" s="677">
        <f>IF(OR($C$83=$AR27,$D$83=$AR27),Schweine_Werte!$M27*0.5,IF(OR($C$83&gt;$AR27,$D$83&lt;$AR27),0,Schweine_Werte!$M27))</f>
        <v>0</v>
      </c>
      <c r="BT27" s="667">
        <f>IF(OR($C$92=$AR27,$D$92=$AR27),Schweine_Werte!$M27*0.5,IF(OR($C$92&gt;$AR27,$D$92&lt;$AR27),0,Schweine_Werte!$M27))</f>
        <v>0</v>
      </c>
      <c r="BU27" s="667">
        <f>IF(OR($C$101=$AR27,$D$101=$AR27),Schweine_Werte!$M27*0.5,IF(OR($C$101&gt;$AR27,$D$101&lt;$AR27),0,Schweine_Werte!$M27))</f>
        <v>0</v>
      </c>
      <c r="BV27" s="667">
        <f>IF(OR($C$110=$AR27,$D$110=$AR27),Schweine_Werte!$M27*0.5,IF(OR($C$110&gt;$AR27,$D$110&lt;$AR27),0,Schweine_Werte!$M27))</f>
        <v>0</v>
      </c>
      <c r="BW27" s="667">
        <f>IF(OR(8=$AR27,$E$127=$AR27),Schweine_Werte!$M27*0.5,IF(OR(8&gt;$AR27,$E$127&lt;$AR27),0,Schweine_Werte!$M27))</f>
        <v>1.5353483916272892</v>
      </c>
      <c r="BX27" s="667">
        <f>IF(OR(8=$AR27,$E$145=$AR27),Schweine_Werte!$M27*0.5,IF(OR(8&gt;$AR27,$E$145&lt;$AR27),0,Schweine_Werte!$M27))</f>
        <v>1.5353483916272892</v>
      </c>
      <c r="BY27" s="677">
        <f>IF(OR($C$74=$AR27,$D$74=$AR27),Schweine_Werte!$O27*0.5,IF(OR($C$74&gt;$AR27,$D$74&lt;$AR27),0,Schweine_Werte!$O27))</f>
        <v>0</v>
      </c>
      <c r="BZ27" s="677">
        <f>IF(OR($C$83=$AR27,$D$83=$AR27),Schweine_Werte!$O27*0.5,IF(OR($C$83&gt;$AR27,$D$83&lt;$AR27),0,Schweine_Werte!$O27))</f>
        <v>0</v>
      </c>
      <c r="CA27" s="667">
        <f>IF(OR($C$92=$AR27,$D$92=$AR27),Schweine_Werte!$O27*0.5,IF(OR($C$92&gt;$AR27,$D$92&lt;$AR27),0,Schweine_Werte!$O27))</f>
        <v>0</v>
      </c>
      <c r="CB27" s="667">
        <f>IF(OR($C$101=$AR27,$D$101=$AR27),Schweine_Werte!$O27*0.5,IF(OR($C$101&gt;$AR27,$D$101&lt;$AR27),0,Schweine_Werte!$O27))</f>
        <v>0</v>
      </c>
      <c r="CC27" s="667">
        <f>IF(OR($C$110=$AR27,$D$110=$AR27),Schweine_Werte!$O27*0.5,IF(OR($C$110&gt;$AR27,$D$110&lt;$AR27),0,Schweine_Werte!$O27))</f>
        <v>0</v>
      </c>
    </row>
    <row r="28" spans="1:81" x14ac:dyDescent="0.2">
      <c r="B28" s="520" t="s">
        <v>469</v>
      </c>
      <c r="E28" s="520" t="s">
        <v>470</v>
      </c>
      <c r="F28" s="520" t="s">
        <v>363</v>
      </c>
      <c r="G28" s="520" t="s">
        <v>471</v>
      </c>
      <c r="H28" s="520" t="s">
        <v>472</v>
      </c>
      <c r="I28" s="520" t="s">
        <v>473</v>
      </c>
      <c r="J28" s="520" t="s">
        <v>474</v>
      </c>
      <c r="K28" s="520" t="s">
        <v>475</v>
      </c>
      <c r="L28" s="520" t="s">
        <v>476</v>
      </c>
      <c r="M28" s="520" t="s">
        <v>477</v>
      </c>
      <c r="N28" s="520" t="s">
        <v>478</v>
      </c>
      <c r="O28" s="520" t="s">
        <v>479</v>
      </c>
      <c r="P28" s="520" t="s">
        <v>480</v>
      </c>
      <c r="Q28" s="520" t="s">
        <v>365</v>
      </c>
      <c r="R28" s="520" t="s">
        <v>366</v>
      </c>
      <c r="S28" s="520" t="s">
        <v>367</v>
      </c>
      <c r="T28" s="520" t="s">
        <v>365</v>
      </c>
      <c r="U28" s="520" t="s">
        <v>366</v>
      </c>
      <c r="V28" s="520" t="s">
        <v>367</v>
      </c>
      <c r="AR28" s="698">
        <v>32</v>
      </c>
      <c r="AS28" s="677">
        <f>IF(OR($C$12=$AR28,$D$12=$AR28),Schweine_Werte!$C28*0.5,IF(OR($C$12&gt;$AR28,$D$12&lt;$AR28),0,Schweine_Werte!$C28))</f>
        <v>0</v>
      </c>
      <c r="AT28" s="667">
        <f>IF(OR($C$24=$AR28,$D$24=$AR28),Schweine_Werte!$C28*0.5,IF(OR($C$24&gt;$AR28,$D$24&lt;$AR28),0,Schweine_Werte!$C28))</f>
        <v>0</v>
      </c>
      <c r="AU28" s="677">
        <f>IF(OR($C$36=$AR28,$D$36=$AR28),Schweine_Werte!$C28*0.5,IF(OR($C$36&gt;$AR28,$D$36&lt;$AR28),0,Schweine_Werte!$C28))</f>
        <v>0</v>
      </c>
      <c r="AV28" s="677">
        <f>IF(OR($C$48=$AR28,$D$48=$AR28),Schweine_Werte!$C28*0.5,IF(OR($C$48&gt;$AR28,$D$48&lt;$AR28),0,Schweine_Werte!$C28))</f>
        <v>0</v>
      </c>
      <c r="AW28" s="677">
        <f>IF(OR($C$60=$AR28,$D$60=$AR28),Schweine_Werte!$C28*0.5,IF(OR($C$60&gt;$AR28,$D$60&lt;$AR28),0,Schweine_Werte!$C28))</f>
        <v>0</v>
      </c>
      <c r="AX28" s="677">
        <f>IF(OR($C$12=$AR28,$D$12=$AR28),Schweine_Werte!$E28*0.5,IF(OR($C$12&gt;$AR28,$D$12&lt;$AR28),0,Schweine_Werte!$E28))</f>
        <v>0</v>
      </c>
      <c r="AY28" s="667">
        <f>IF(OR($C$24=$AR28,$D$24=$AR28),Schweine_Werte!$E28*0.5,IF(OR($C$24&gt;$AR28,$D$24&lt;$AR28),0,Schweine_Werte!$E28))</f>
        <v>0</v>
      </c>
      <c r="AZ28" s="667">
        <f>IF(OR($C$36=$AR28,$D$36=$AR28),Schweine_Werte!$E28*0.5,IF(OR($C$36&gt;$AR28,$D$36&lt;$AR28),0,Schweine_Werte!$E28))</f>
        <v>0</v>
      </c>
      <c r="BA28" s="667">
        <f>IF(OR($C$48=$AR28,$D$48=$AR28),Schweine_Werte!$E28*0.5,IF(OR($C$48&gt;$AR28,$D$48&lt;$AR28),0,Schweine_Werte!$E28))</f>
        <v>0</v>
      </c>
      <c r="BB28" s="667">
        <f>IF(OR($C$60=$AR28,$D$60=$AR28),Schweine_Werte!$E28*0.5,IF(OR($C$60&gt;$AR28,$D$60&lt;$AR28),0,Schweine_Werte!$E28))</f>
        <v>0</v>
      </c>
      <c r="BC28" s="677">
        <f>IF(OR($C$12=$AR28,$D$12=$AR28),Schweine_Werte!$G28*0.5,IF(OR($C$12&gt;$AR28,$D$12&lt;$AR28),0,Schweine_Werte!$G28))</f>
        <v>0</v>
      </c>
      <c r="BD28" s="667">
        <f>IF(OR($C$24=$AR28,$D$24=$AR28),Schweine_Werte!$G28*0.5,IF(OR($C$24&gt;$AR28,$D$24&lt;$AR28),0,Schweine_Werte!$G28))</f>
        <v>0</v>
      </c>
      <c r="BE28" s="667">
        <f>IF(OR($C$36=$AR28,$D$36=$AR28),Schweine_Werte!$G28*0.5,IF(OR($C$36&gt;$AR28,$D$36&lt;$AR28),0,Schweine_Werte!$G28))</f>
        <v>0</v>
      </c>
      <c r="BF28" s="667">
        <f>IF(OR($C$48=$AR28,$D$48=$AR28),Schweine_Werte!$G28*0.5,IF(OR($C$48&gt;$AR28,$D$48&lt;$AR28),0,Schweine_Werte!$G28))</f>
        <v>0</v>
      </c>
      <c r="BG28" s="667">
        <f>IF(OR($C$60=$AR28,$D$60=$AR28),Schweine_Werte!$G28*0.5,IF(OR($C$60&gt;$AR28,$D$60&lt;$AR28),0,Schweine_Werte!$G28))</f>
        <v>0</v>
      </c>
      <c r="BH28" s="677">
        <f>IF(OR($C$12=$AR28,$D$12=$AR28),Schweine_Werte!$I28*0.5,IF(OR($C$12&gt;$AR28,$D$12&lt;$AR28),0,Schweine_Werte!$I28))</f>
        <v>0</v>
      </c>
      <c r="BI28" s="667">
        <f>IF(OR($C$24=$AR28,$D$24=$AR28),Schweine_Werte!$I28*0.5,IF(OR($C$24&gt;$AR28,$D$24&lt;$AR28),0,Schweine_Werte!$I28))</f>
        <v>0</v>
      </c>
      <c r="BJ28" s="667">
        <f>IF(OR($C$36=$AR28,$D$36=$AR28),Schweine_Werte!$I28*0.5,IF(OR($C$36&gt;$AR28,$D$36&lt;$AR28),0,Schweine_Werte!$I28))</f>
        <v>0</v>
      </c>
      <c r="BK28" s="667">
        <f>IF(OR($C$48=$AR28,$D$48=$AR28),Schweine_Werte!$I28*0.5,IF(OR($C$48&gt;$AR28,$D$48&lt;$AR28),0,Schweine_Werte!$I28))</f>
        <v>0</v>
      </c>
      <c r="BL28" s="667">
        <f>IF(OR($C$60=$AR28,$D$60=$AR28),Schweine_Werte!$I28*0.5,IF(OR($C$60&gt;$AR28,$D$60&lt;$AR28),0,Schweine_Werte!$I28))</f>
        <v>0</v>
      </c>
      <c r="BM28" s="677"/>
      <c r="BN28" s="667"/>
      <c r="BO28" s="667"/>
      <c r="BP28" s="667"/>
      <c r="BQ28" s="667"/>
      <c r="BR28" s="677">
        <f>IF(OR($C$74=$AR28,$D$74=$AR28),Schweine_Werte!$M28*0.5,IF(OR($C$74&gt;$AR28,$D$74&lt;$AR28),0,Schweine_Werte!$M28))</f>
        <v>0</v>
      </c>
      <c r="BS28" s="677">
        <f>IF(OR($C$83=$AR28,$D$83=$AR28),Schweine_Werte!$M28*0.5,IF(OR($C$83&gt;$AR28,$D$83&lt;$AR28),0,Schweine_Werte!$M28))</f>
        <v>0</v>
      </c>
      <c r="BT28" s="667">
        <f>IF(OR($C$92=$AR28,$D$92=$AR28),Schweine_Werte!$M28*0.5,IF(OR($C$92&gt;$AR28,$D$92&lt;$AR28),0,Schweine_Werte!$M28))</f>
        <v>0</v>
      </c>
      <c r="BU28" s="667">
        <f>IF(OR($C$101=$AR28,$D$101=$AR28),Schweine_Werte!$M28*0.5,IF(OR($C$101&gt;$AR28,$D$101&lt;$AR28),0,Schweine_Werte!$M28))</f>
        <v>0</v>
      </c>
      <c r="BV28" s="667">
        <f>IF(OR($C$110=$AR28,$D$110=$AR28),Schweine_Werte!$M28*0.5,IF(OR($C$110&gt;$AR28,$D$110&lt;$AR28),0,Schweine_Werte!$M28))</f>
        <v>0</v>
      </c>
      <c r="BW28" s="667">
        <f>IF(OR(8=$AR28,$E$127=$AR28),Schweine_Werte!$M28*0.5,IF(OR(8&gt;$AR28,$E$127&lt;$AR28),0,Schweine_Werte!$M28))</f>
        <v>1.5074933090959595</v>
      </c>
      <c r="BX28" s="667">
        <f>IF(OR(8=$AR28,$E$145=$AR28),Schweine_Werte!$M28*0.5,IF(OR(8&gt;$AR28,$E$145&lt;$AR28),0,Schweine_Werte!$M28))</f>
        <v>1.5074933090959595</v>
      </c>
      <c r="BY28" s="677">
        <f>IF(OR($C$74=$AR28,$D$74=$AR28),Schweine_Werte!$O28*0.5,IF(OR($C$74&gt;$AR28,$D$74&lt;$AR28),0,Schweine_Werte!$O28))</f>
        <v>0</v>
      </c>
      <c r="BZ28" s="677">
        <f>IF(OR($C$83=$AR28,$D$83=$AR28),Schweine_Werte!$O28*0.5,IF(OR($C$83&gt;$AR28,$D$83&lt;$AR28),0,Schweine_Werte!$O28))</f>
        <v>0</v>
      </c>
      <c r="CA28" s="667">
        <f>IF(OR($C$92=$AR28,$D$92=$AR28),Schweine_Werte!$O28*0.5,IF(OR($C$92&gt;$AR28,$D$92&lt;$AR28),0,Schweine_Werte!$O28))</f>
        <v>0</v>
      </c>
      <c r="CB28" s="667">
        <f>IF(OR($C$101=$AR28,$D$101=$AR28),Schweine_Werte!$O28*0.5,IF(OR($C$101&gt;$AR28,$D$101&lt;$AR28),0,Schweine_Werte!$O28))</f>
        <v>0</v>
      </c>
      <c r="CC28" s="667">
        <f>IF(OR($C$110=$AR28,$D$110=$AR28),Schweine_Werte!$O28*0.5,IF(OR($C$110&gt;$AR28,$D$110&lt;$AR28),0,Schweine_Werte!$O28))</f>
        <v>0</v>
      </c>
    </row>
    <row r="29" spans="1:81" x14ac:dyDescent="0.2">
      <c r="B29" s="504">
        <v>700</v>
      </c>
      <c r="D29" s="667"/>
      <c r="E29" s="667" t="e">
        <f>($D36-$C36)*1000/SUM($AU$4:$AU$146)</f>
        <v>#VALUE!</v>
      </c>
      <c r="F29" s="667" t="e">
        <f>SUMPRODUCT($AU$4:$AU$146,Schweine_Werte!$Q$4:$Q$146)/SUM($AU$4:$AU$146)</f>
        <v>#DIV/0!</v>
      </c>
      <c r="G29" s="667" t="e">
        <f>IF($B36=$A$8,SUMPRODUCT($AU$4:$AU$146,Schweine_Werte!EH$4:EH$146)/SUM($AU$4:$AU$146),IF($B36=$A$7,SUMPRODUCT($AU$4:$AU$146,Schweine_Werte!DB$4:DB$146)/SUM($AU$4:$AU$146),IF($B36=$A$6,SUMPRODUCT($AU$4:$AU$146,Schweine_Werte!BV$4:BV$146)/SUM($AU$4:$AU$146),SUMPRODUCT($AU$4:$AU$146,Schweine_Werte!AP$4:AP$146)/SUM($AU$4:$AU$146))))</f>
        <v>#DIV/0!</v>
      </c>
      <c r="H29" s="667" t="e">
        <f>IF($B36=$A$8,SUMPRODUCT($AU$4:$AU$146,Schweine_Werte!EI$4:EI$146)/SUM($AU$4:$AU$146),IF($B36=$A$7,SUMPRODUCT($AU$4:$AU$146,Schweine_Werte!DC$4:DC$146)/SUM($AU$4:$AU$146),IF($B36=$A$6,SUMPRODUCT($AU$4:$AU$146,Schweine_Werte!BW$4:BW$146)/SUM($AU$4:$AU$146),SUMPRODUCT($AU$4:$AU$146,Schweine_Werte!AQ$4:AQ$146)/SUM($AU$4:$AU$146))))</f>
        <v>#DIV/0!</v>
      </c>
      <c r="I29" s="667" t="e">
        <f>IF($B36=$A$8,SUMPRODUCT($AU$4:$AU$146,Schweine_Werte!EJ$4:EJ$146)/SUM($AU$4:$AU$146),IF($B36=$A$7,SUMPRODUCT($AU$4:$AU$146,Schweine_Werte!DD$4:DD$146)/SUM($AU$4:$AU$146),IF($B36=$A$6,SUMPRODUCT($AU$4:$AU$146,Schweine_Werte!BX$4:BX$146)/SUM($AU$4:$AU$146),SUMPRODUCT($AU$4:$AU$146,Schweine_Werte!AR$4:AR$146)/SUM($AU$4:$AU$146))))</f>
        <v>#DIV/0!</v>
      </c>
      <c r="J29" s="667" t="e">
        <f>SUMPRODUCT($AU$4:$AU$146,Schweine_Werte!$Y$4:$Y$146)/SUM($AU$4:$AU$146)</f>
        <v>#DIV/0!</v>
      </c>
      <c r="K29" s="667" t="e">
        <f>SUMPRODUCT($AU$4:$AU$146,Schweine_Werte!$AG$4:$AG$146)/SUM($AU$4:$AU$146)</f>
        <v>#DIV/0!</v>
      </c>
      <c r="L29" s="667" t="e">
        <f>T29*$F29*365/1000+$J29-$K29</f>
        <v>#DIV/0!</v>
      </c>
      <c r="M29" s="667" t="e">
        <f>U29*$F29*365/1000+$J29-$K29/2</f>
        <v>#DIV/0!</v>
      </c>
      <c r="N29" s="667" t="e">
        <f>V29*$F29*365/1000+$J29</f>
        <v>#DIV/0!</v>
      </c>
      <c r="O29" s="667">
        <f>IF($C36&lt;28,SUM($AU$4:$AU$23)+IF($D36&gt;28,$AU$24*0.5,$AU$24),0)</f>
        <v>0</v>
      </c>
      <c r="P29" s="667">
        <f>IF($D36&gt;28,SUM($AU$25:$AU$146)+IF($C36&lt;28,$AU$24*0.5,$AU$24),0)</f>
        <v>0</v>
      </c>
      <c r="Q29" s="667" t="e">
        <f t="shared" ref="Q29:S32" si="16">+T29*$F29</f>
        <v>#DIV/0!</v>
      </c>
      <c r="R29" s="667" t="e">
        <f t="shared" si="16"/>
        <v>#DIV/0!</v>
      </c>
      <c r="S29" s="667" t="e">
        <f t="shared" si="16"/>
        <v>#DIV/0!</v>
      </c>
      <c r="T29" s="667" t="e">
        <f>+($O29*Schweine_Werte!$HT$5+$P29*Schweine_Werte!$HU$5)/SUM($O29:$P29)</f>
        <v>#DIV/0!</v>
      </c>
      <c r="U29" s="667" t="e">
        <f>+($O29*Schweine_Werte!$HV$5+$P29*Schweine_Werte!$HW$5)/SUM($O29:$P29)</f>
        <v>#DIV/0!</v>
      </c>
      <c r="V29" s="667" t="e">
        <f>+($O29*Schweine_Werte!$HX$5+$P29*Schweine_Werte!$HY$5)/SUM($O29:$P29)</f>
        <v>#DIV/0!</v>
      </c>
      <c r="W29" s="678" t="e">
        <f>($J29*0.055+T29*0.365*0.86*$F29-$K29*0.018)/L29*100</f>
        <v>#DIV/0!</v>
      </c>
      <c r="X29" s="667" t="e">
        <f>($J29*0.055+U29*0.365*0.86*$F29-$K29*0.018/2)/M29*100</f>
        <v>#DIV/0!</v>
      </c>
      <c r="Y29" s="667" t="e">
        <f>($J29*0.055+V29*0.365*0.86*$F29)/N29*100</f>
        <v>#DIV/0!</v>
      </c>
      <c r="Z29" s="667" t="e">
        <f>IF($B36=$A$8,SUMPRODUCT($AU$4:$AU$146,Schweine_Werte!$EK$4:$EK$146,Schweine_Werte!$EL$4:$EL$146)/SUMPRODUCT($AU$4:$AU$146,Schweine_Werte!$EK$4:$EK$146),IF($B36=$A$7,SUMPRODUCT($AU$4:$AU$146,Schweine_Werte!$DE$4:$DE$146,Schweine_Werte!$DF$4:$DF$146)/SUMPRODUCT($AU$4:$AU$146,Schweine_Werte!$DE$4:$DE$146),IF($B36=$A$6,SUMPRODUCT($AU$4:$AU$146,Schweine_Werte!$BY$4:$BY$146,Schweine_Werte!$BZ$4:$BZ$146)/SUMPRODUCT($AU$4:$AU$146,Schweine_Werte!$BY$4:$BY$146),SUMPRODUCT($AU$4:$AU$146,Schweine_Werte!$AS$4:$AS$146,Schweine_Werte!$AT$4:$AT$146)/SUMPRODUCT($AU$4:$AU$146,Schweine_Werte!$AS$4:$AS$146))))</f>
        <v>#DIV/0!</v>
      </c>
      <c r="AA29" s="667"/>
      <c r="AB29" s="667">
        <f>IF($B36=$A$8,SUMIF(Schweine_Werte!$AO$4:$AO$146,$C36,Schweine_Werte!$EL$4:$EL$146),IF($B36=$A$7,SUMIF(Schweine_Werte!$AO$4:$AO$146,$C36,Schweine_Werte!$DF$4:$DF$146),IF($B36=$A$6,SUMIF(Schweine_Werte!$AO$4:$AO$146,$C36,Schweine_Werte!$BZ$4:$BZ$146),SUMIF(Schweine_Werte!$AO$4:$AO$146,$C36,Schweine_Werte!$AT$4:$AT$146))))</f>
        <v>0</v>
      </c>
      <c r="AC29" s="667"/>
      <c r="AD29" s="667">
        <f>IF($B36=$A$8,SUMIF(Schweine_Werte!$AO$4:$AO$146,$D36,Schweine_Werte!$EL$4:$EL$146),IF($B36=$A$7,SUMIF(Schweine_Werte!$AO$4:$AO$146,$D36,Schweine_Werte!$DF$4:$DF$146),IF($B36=$A$6,SUMIF(Schweine_Werte!$AO$4:$AO$146,$D36,Schweine_Werte!$BZ$4:$BZ$146),SUMIF(Schweine_Werte!$AO$4:$AO$146,$D36,Schweine_Werte!$AT$4:$AT$146))))</f>
        <v>0</v>
      </c>
      <c r="AE29" s="667"/>
      <c r="AF29" s="667"/>
      <c r="AG29" s="667" t="e">
        <f>IF($B36=$A$8,SUMPRODUCT($AU$4:$AU$146,Schweine_Werte!$EK$4:$EK$146)/SUM($AU$4:$AU$146),IF($B36=$A$7,SUMPRODUCT($AU$4:$AU$146,Schweine_Werte!$DE$4:$DE$146)/SUM($AU$4:$AU$146),IF($B36=$A$6,SUMPRODUCT($AU$4:$AU$146,Schweine_Werte!$BY$4:$BY$146)/SUM($AU$4:$AU$146),SUMPRODUCT($AU$4:$AU$146,Schweine_Werte!$AS$4:$AS$146)/SUM($AU$4:$AU$146))))</f>
        <v>#DIV/0!</v>
      </c>
      <c r="AH29" s="667"/>
      <c r="AI29" s="667"/>
      <c r="AJ29" s="667" t="e">
        <f>IF($B36=$A$8,SUMPRODUCT($AU$4:$AU$146,Schweine_Werte!$EK$4:$EK$146,Schweine_Werte!$EM$4:$EM$146)/SUMPRODUCT($AU$4:$AU$146,Schweine_Werte!$EK$4:$EK$146),IF($B36=$A$7,SUMPRODUCT($AU$4:$AU$146,Schweine_Werte!$DE$4:$DE$146,Schweine_Werte!$DG$4:$DG$146)/SUMPRODUCT($AU$4:$AU$146,Schweine_Werte!$DE$4:$DE$146),IF($B36=$A$6,SUMPRODUCT($AU$4:$AU$146,Schweine_Werte!$BY$4:$BY$146,Schweine_Werte!$CA$4:$CA$146)/SUMPRODUCT($AU$4:$AU$146,Schweine_Werte!$BY$4:$BY$146),SUMPRODUCT($AU$4:$AU$146,Schweine_Werte!$AS$4:$AS$146,Schweine_Werte!$AU$4:$AU$146)/SUMPRODUCT($AU$4:$AU$146,Schweine_Werte!$AS$4:$AS$146))))</f>
        <v>#DIV/0!</v>
      </c>
      <c r="AK29" s="667"/>
      <c r="AL29" s="667">
        <f>IF($B36=$A$8,SUMIF(Schweine_Werte!$AO$4:$AO$146,$C36,Schweine_Werte!$EM$4:$EM$146),IF($B36=$A$7,SUMIF(Schweine_Werte!$AO$4:$AO$146,$C36,Schweine_Werte!$DG$4:$DG$146),IF($B36=$A$6,SUMIF(Schweine_Werte!$AO$4:$AO$146,$C36,Schweine_Werte!$CA$4:$CA$146),SUMIF(Schweine_Werte!$AO$4:$AO$146,$C36,Schweine_Werte!$AU$4:$AU$146))))</f>
        <v>0</v>
      </c>
      <c r="AM29" s="667"/>
      <c r="AN29" s="667">
        <f>IF($B36=$A$8,SUMIF(Schweine_Werte!$AO$4:$AO$146,$D36,Schweine_Werte!$EM$4:$EM$146),IF($B36=$A$7,SUMIF(Schweine_Werte!$AO$4:$AO$146,$D36,Schweine_Werte!$DG$4:$DG$146),IF($B36=$A$6,SUMIF(Schweine_Werte!$AO$4:$AO$146,$D36,Schweine_Werte!$CA$4:$CA$146),SUMIF(Schweine_Werte!$AO$4:$AO$146,$D36,Schweine_Werte!$AU$4:$AU$146))))</f>
        <v>0</v>
      </c>
      <c r="AR29" s="698">
        <v>33</v>
      </c>
      <c r="AS29" s="677">
        <f>IF(OR($C$12=$AR29,$D$12=$AR29),Schweine_Werte!$C29*0.5,IF(OR($C$12&gt;$AR29,$D$12&lt;$AR29),0,Schweine_Werte!$C29))</f>
        <v>0</v>
      </c>
      <c r="AT29" s="667">
        <f>IF(OR($C$24=$AR29,$D$24=$AR29),Schweine_Werte!$C29*0.5,IF(OR($C$24&gt;$AR29,$D$24&lt;$AR29),0,Schweine_Werte!$C29))</f>
        <v>0</v>
      </c>
      <c r="AU29" s="677">
        <f>IF(OR($C$36=$AR29,$D$36=$AR29),Schweine_Werte!$C29*0.5,IF(OR($C$36&gt;$AR29,$D$36&lt;$AR29),0,Schweine_Werte!$C29))</f>
        <v>0</v>
      </c>
      <c r="AV29" s="677">
        <f>IF(OR($C$48=$AR29,$D$48=$AR29),Schweine_Werte!$C29*0.5,IF(OR($C$48&gt;$AR29,$D$48&lt;$AR29),0,Schweine_Werte!$C29))</f>
        <v>0</v>
      </c>
      <c r="AW29" s="677">
        <f>IF(OR($C$60=$AR29,$D$60=$AR29),Schweine_Werte!$C29*0.5,IF(OR($C$60&gt;$AR29,$D$60&lt;$AR29),0,Schweine_Werte!$C29))</f>
        <v>0</v>
      </c>
      <c r="AX29" s="677">
        <f>IF(OR($C$12=$AR29,$D$12=$AR29),Schweine_Werte!$E29*0.5,IF(OR($C$12&gt;$AR29,$D$12&lt;$AR29),0,Schweine_Werte!$E29))</f>
        <v>0</v>
      </c>
      <c r="AY29" s="667">
        <f>IF(OR($C$24=$AR29,$D$24=$AR29),Schweine_Werte!$E29*0.5,IF(OR($C$24&gt;$AR29,$D$24&lt;$AR29),0,Schweine_Werte!$E29))</f>
        <v>0</v>
      </c>
      <c r="AZ29" s="667">
        <f>IF(OR($C$36=$AR29,$D$36=$AR29),Schweine_Werte!$E29*0.5,IF(OR($C$36&gt;$AR29,$D$36&lt;$AR29),0,Schweine_Werte!$E29))</f>
        <v>0</v>
      </c>
      <c r="BA29" s="667">
        <f>IF(OR($C$48=$AR29,$D$48=$AR29),Schweine_Werte!$E29*0.5,IF(OR($C$48&gt;$AR29,$D$48&lt;$AR29),0,Schweine_Werte!$E29))</f>
        <v>0</v>
      </c>
      <c r="BB29" s="667">
        <f>IF(OR($C$60=$AR29,$D$60=$AR29),Schweine_Werte!$E29*0.5,IF(OR($C$60&gt;$AR29,$D$60&lt;$AR29),0,Schweine_Werte!$E29))</f>
        <v>0</v>
      </c>
      <c r="BC29" s="677">
        <f>IF(OR($C$12=$AR29,$D$12=$AR29),Schweine_Werte!$G29*0.5,IF(OR($C$12&gt;$AR29,$D$12&lt;$AR29),0,Schweine_Werte!$G29))</f>
        <v>0</v>
      </c>
      <c r="BD29" s="667">
        <f>IF(OR($C$24=$AR29,$D$24=$AR29),Schweine_Werte!$G29*0.5,IF(OR($C$24&gt;$AR29,$D$24&lt;$AR29),0,Schweine_Werte!$G29))</f>
        <v>0</v>
      </c>
      <c r="BE29" s="667">
        <f>IF(OR($C$36=$AR29,$D$36=$AR29),Schweine_Werte!$G29*0.5,IF(OR($C$36&gt;$AR29,$D$36&lt;$AR29),0,Schweine_Werte!$G29))</f>
        <v>0</v>
      </c>
      <c r="BF29" s="667">
        <f>IF(OR($C$48=$AR29,$D$48=$AR29),Schweine_Werte!$G29*0.5,IF(OR($C$48&gt;$AR29,$D$48&lt;$AR29),0,Schweine_Werte!$G29))</f>
        <v>0</v>
      </c>
      <c r="BG29" s="667">
        <f>IF(OR($C$60=$AR29,$D$60=$AR29),Schweine_Werte!$G29*0.5,IF(OR($C$60&gt;$AR29,$D$60&lt;$AR29),0,Schweine_Werte!$G29))</f>
        <v>0</v>
      </c>
      <c r="BH29" s="677">
        <f>IF(OR($C$12=$AR29,$D$12=$AR29),Schweine_Werte!$I29*0.5,IF(OR($C$12&gt;$AR29,$D$12&lt;$AR29),0,Schweine_Werte!$I29))</f>
        <v>0</v>
      </c>
      <c r="BI29" s="667">
        <f>IF(OR($C$24=$AR29,$D$24=$AR29),Schweine_Werte!$I29*0.5,IF(OR($C$24&gt;$AR29,$D$24&lt;$AR29),0,Schweine_Werte!$I29))</f>
        <v>0</v>
      </c>
      <c r="BJ29" s="667">
        <f>IF(OR($C$36=$AR29,$D$36=$AR29),Schweine_Werte!$I29*0.5,IF(OR($C$36&gt;$AR29,$D$36&lt;$AR29),0,Schweine_Werte!$I29))</f>
        <v>0</v>
      </c>
      <c r="BK29" s="667">
        <f>IF(OR($C$48=$AR29,$D$48=$AR29),Schweine_Werte!$I29*0.5,IF(OR($C$48&gt;$AR29,$D$48&lt;$AR29),0,Schweine_Werte!$I29))</f>
        <v>0</v>
      </c>
      <c r="BL29" s="667">
        <f>IF(OR($C$60=$AR29,$D$60=$AR29),Schweine_Werte!$I29*0.5,IF(OR($C$60&gt;$AR29,$D$60&lt;$AR29),0,Schweine_Werte!$I29))</f>
        <v>0</v>
      </c>
      <c r="BM29" s="677"/>
      <c r="BN29" s="667"/>
      <c r="BO29" s="667"/>
      <c r="BP29" s="667"/>
      <c r="BQ29" s="667"/>
      <c r="BR29" s="677">
        <f>IF(OR($C$74=$AR29,$D$74=$AR29),Schweine_Werte!$M29*0.5,IF(OR($C$74&gt;$AR29,$D$74&lt;$AR29),0,Schweine_Werte!$M29))</f>
        <v>0</v>
      </c>
      <c r="BS29" s="677">
        <f>IF(OR($C$83=$AR29,$D$83=$AR29),Schweine_Werte!$M29*0.5,IF(OR($C$83&gt;$AR29,$D$83&lt;$AR29),0,Schweine_Werte!$M29))</f>
        <v>0</v>
      </c>
      <c r="BT29" s="667">
        <f>IF(OR($C$92=$AR29,$D$92=$AR29),Schweine_Werte!$M29*0.5,IF(OR($C$92&gt;$AR29,$D$92&lt;$AR29),0,Schweine_Werte!$M29))</f>
        <v>0</v>
      </c>
      <c r="BU29" s="667">
        <f>IF(OR($C$101=$AR29,$D$101=$AR29),Schweine_Werte!$M29*0.5,IF(OR($C$101&gt;$AR29,$D$101&lt;$AR29),0,Schweine_Werte!$M29))</f>
        <v>0</v>
      </c>
      <c r="BV29" s="667">
        <f>IF(OR($C$110=$AR29,$D$110=$AR29),Schweine_Werte!$M29*0.5,IF(OR($C$110&gt;$AR29,$D$110&lt;$AR29),0,Schweine_Werte!$M29))</f>
        <v>0</v>
      </c>
      <c r="BW29" s="667">
        <f>IF(OR(8=$AR29,$E$127=$AR29),Schweine_Werte!$M29*0.5,IF(OR(8&gt;$AR29,$E$127&lt;$AR29),0,Schweine_Werte!$M29))</f>
        <v>1.4812613148067963</v>
      </c>
      <c r="BX29" s="667">
        <f>IF(OR(8=$AR29,$E$145=$AR29),Schweine_Werte!$M29*0.5,IF(OR(8&gt;$AR29,$E$145&lt;$AR29),0,Schweine_Werte!$M29))</f>
        <v>1.4812613148067963</v>
      </c>
      <c r="BY29" s="677">
        <f>IF(OR($C$74=$AR29,$D$74=$AR29),Schweine_Werte!$O29*0.5,IF(OR($C$74&gt;$AR29,$D$74&lt;$AR29),0,Schweine_Werte!$O29))</f>
        <v>0</v>
      </c>
      <c r="BZ29" s="677">
        <f>IF(OR($C$83=$AR29,$D$83=$AR29),Schweine_Werte!$O29*0.5,IF(OR($C$83&gt;$AR29,$D$83&lt;$AR29),0,Schweine_Werte!$O29))</f>
        <v>0</v>
      </c>
      <c r="CA29" s="667">
        <f>IF(OR($C$92=$AR29,$D$92=$AR29),Schweine_Werte!$O29*0.5,IF(OR($C$92&gt;$AR29,$D$92&lt;$AR29),0,Schweine_Werte!$O29))</f>
        <v>0</v>
      </c>
      <c r="CB29" s="667">
        <f>IF(OR($C$101=$AR29,$D$101=$AR29),Schweine_Werte!$O29*0.5,IF(OR($C$101&gt;$AR29,$D$101&lt;$AR29),0,Schweine_Werte!$O29))</f>
        <v>0</v>
      </c>
      <c r="CC29" s="667">
        <f>IF(OR($C$110=$AR29,$D$110=$AR29),Schweine_Werte!$O29*0.5,IF(OR($C$110&gt;$AR29,$D$110&lt;$AR29),0,Schweine_Werte!$O29))</f>
        <v>0</v>
      </c>
    </row>
    <row r="30" spans="1:81" x14ac:dyDescent="0.2">
      <c r="B30" s="504">
        <v>750</v>
      </c>
      <c r="D30" s="680"/>
      <c r="E30" s="667" t="e">
        <f>($D36-$C36)*1000/SUM($AZ$4:$AZ$146)</f>
        <v>#VALUE!</v>
      </c>
      <c r="F30" s="667" t="e">
        <f>SUMPRODUCT($AZ$4:$AZ$146,Schweine_Werte!$R$4:$R$146)/SUM($AZ$4:$AZ$146)</f>
        <v>#DIV/0!</v>
      </c>
      <c r="G30" s="667" t="e">
        <f>IF($B36=$A$8,SUMPRODUCT($AZ$4:$AZ$146,Schweine_Werte!EN$4:EN$146)/SUM($AZ$4:$AZ$146),IF($B36=$A$7,SUMPRODUCT($AZ$4:$AZ$146,Schweine_Werte!DH$4:DH$146)/SUM($AZ$4:$AZ$146),IF($B36=$A$6,SUMPRODUCT($AZ$4:$AZ$146,Schweine_Werte!CB$4:CB$146)/SUM($AZ$4:$AZ$146),SUMPRODUCT($AZ$4:$AZ$146,Schweine_Werte!AV$4:AV$146)/SUM($AZ$4:$AZ$146))))</f>
        <v>#DIV/0!</v>
      </c>
      <c r="H30" s="667" t="e">
        <f>IF($B36=$A$8,SUMPRODUCT($AZ$4:$AZ$146,Schweine_Werte!EO$4:EO$146)/SUM($AZ$4:$AZ$146),IF($B36=$A$7,SUMPRODUCT($AZ$4:$AZ$146,Schweine_Werte!DI$4:DI$146)/SUM($AZ$4:$AZ$146),IF($B36=$A$6,SUMPRODUCT($AZ$4:$AZ$146,Schweine_Werte!CC$4:CC$146)/SUM($AZ$4:$AZ$146),SUMPRODUCT($AZ$4:$AZ$146,Schweine_Werte!AW$4:AW$146)/SUM($AZ$4:$AZ$146))))</f>
        <v>#DIV/0!</v>
      </c>
      <c r="I30" s="667" t="e">
        <f>IF($B36=$A$8,SUMPRODUCT($AZ$4:$AZ$146,Schweine_Werte!EP$4:EP$146)/SUM($AZ$4:$AZ$146),IF($B36=$A$7,SUMPRODUCT($AZ$4:$AZ$146,Schweine_Werte!DJ$4:DJ$146)/SUM($AZ$4:$AZ$146),IF($B36=$A$6,SUMPRODUCT($AZ$4:$AZ$146,Schweine_Werte!CD$4:CD$146)/SUM($AZ$4:$AZ$146),SUMPRODUCT($AZ$4:$AZ$146,Schweine_Werte!AX$4:AX$146)/SUM($AZ$4:$AZ$146))))</f>
        <v>#DIV/0!</v>
      </c>
      <c r="J30" s="667" t="e">
        <f>SUMPRODUCT($AZ$4:$AZ$146,Schweine_Werte!$Z$4:$Z$146)/SUM($AZ$4:$AZ$146)</f>
        <v>#DIV/0!</v>
      </c>
      <c r="K30" s="667" t="e">
        <f>SUMPRODUCT($AZ$4:$AZ$146,Schweine_Werte!$AH$4:$AH$146)/SUM($AZ$4:$AZ$146)</f>
        <v>#DIV/0!</v>
      </c>
      <c r="L30" s="667" t="e">
        <f>T30*$F30*365/1000+$J30-$K30</f>
        <v>#DIV/0!</v>
      </c>
      <c r="M30" s="667" t="e">
        <f>U30*$F30*365/1000+$J30-$K30/2</f>
        <v>#DIV/0!</v>
      </c>
      <c r="N30" s="667" t="e">
        <f>V30*$F30*365/1000+$J30</f>
        <v>#DIV/0!</v>
      </c>
      <c r="O30" s="667">
        <f>IF($C36&lt;28,SUM($AZ$4:$AZ$23)+IF($D36&gt;28,$AZ$24*0.5,$AZ$24),0)</f>
        <v>0</v>
      </c>
      <c r="P30" s="667">
        <f>IF($D36&gt;28,SUM($AZ$25:$AZ$146)+IF($C36&lt;28,$AZ$24*0.5,$AZ$24),0)</f>
        <v>0</v>
      </c>
      <c r="Q30" s="667" t="e">
        <f t="shared" si="16"/>
        <v>#DIV/0!</v>
      </c>
      <c r="R30" s="667" t="e">
        <f t="shared" si="16"/>
        <v>#DIV/0!</v>
      </c>
      <c r="S30" s="667" t="e">
        <f t="shared" si="16"/>
        <v>#DIV/0!</v>
      </c>
      <c r="T30" s="667" t="e">
        <f>+($O30*Schweine_Werte!$HT$6+$P30*Schweine_Werte!$HU$6)/SUM($O30:$P30)</f>
        <v>#DIV/0!</v>
      </c>
      <c r="U30" s="667" t="e">
        <f>+($O30*Schweine_Werte!$HV$6+$P30*Schweine_Werte!$HW$6)/SUM($O30:$P30)</f>
        <v>#DIV/0!</v>
      </c>
      <c r="V30" s="667" t="e">
        <f>+($O30*Schweine_Werte!$HX$6+$P30*Schweine_Werte!$HY$6)/SUM($O30:$P30)</f>
        <v>#DIV/0!</v>
      </c>
      <c r="W30" s="678" t="e">
        <f>($J30*0.055+T30*0.365*0.86*$F30-$K30*0.018)/L30*100</f>
        <v>#DIV/0!</v>
      </c>
      <c r="X30" s="667" t="e">
        <f>($J30*0.055+U30*0.365*0.86*$F30-$K30*0.018/2)/M30*100</f>
        <v>#DIV/0!</v>
      </c>
      <c r="Y30" s="667" t="e">
        <f>($J30*0.055+V30*0.365*0.86*$F30)/N30*100</f>
        <v>#DIV/0!</v>
      </c>
      <c r="Z30" s="667" t="e">
        <f>IF($B36=$A$8,SUMPRODUCT($AZ$4:$AZ$146,Schweine_Werte!$EQ$4:$EQ$146,Schweine_Werte!$ER$4:$ER$146)/SUMPRODUCT($AZ$4:$AZ$146,Schweine_Werte!$EQ$4:$EQ$146),IF($B36=$A$7,SUMPRODUCT($AZ$4:$AZ$146,Schweine_Werte!$DK$4:$DK$146,Schweine_Werte!$DL$4:$DL$146)/SUMPRODUCT($AZ$4:$AZ$146,Schweine_Werte!$DK$4:$DK$146),IF($B36=$A$6,SUMPRODUCT($AZ$4:$AZ$146,Schweine_Werte!$CE$4:$CE$146,Schweine_Werte!$CF$4:$CF$146)/SUMPRODUCT($AZ$4:$AZ$146,Schweine_Werte!$CE$4:$CE$146),SUMPRODUCT($AZ$4:$AZ$146,Schweine_Werte!$AY$4:$AY$146,Schweine_Werte!$AZ$4:$AZ$146)/SUMPRODUCT($AZ$4:$AZ$146,Schweine_Werte!$AY$4:$AY$146))))</f>
        <v>#DIV/0!</v>
      </c>
      <c r="AA30" s="667"/>
      <c r="AB30" s="667">
        <f>IF($B36=$A$8,SUMIF(Schweine_Werte!$AO$4:$AO$146,$C36,Schweine_Werte!$ER$4:$ER$146),IF($B36=$A$7,SUMIF(Schweine_Werte!$AO$4:$AO$146,$C36,Schweine_Werte!$DL$4:$DL$146),IF($B36=$A$6,SUMIF(Schweine_Werte!$AO$4:$AO$146,$C36,Schweine_Werte!$CF$4:$CF$146),SUMIF(Schweine_Werte!$AO$4:$AO$146,$C36,Schweine_Werte!$AZ$4:$AZ$146))))</f>
        <v>0</v>
      </c>
      <c r="AC30" s="667"/>
      <c r="AD30" s="667">
        <f>IF($B36=$A$8,SUMIF(Schweine_Werte!$AO$4:$AO$146,$D36,Schweine_Werte!$ER$4:$ER$146),IF($B36=$A$7,SUMIF(Schweine_Werte!$AO$4:$AO$146,$D36,Schweine_Werte!$DL$4:$DL$146),IF($B36=$A$6,SUMIF(Schweine_Werte!$AO$4:$AO$146,$D36,Schweine_Werte!$CF$4:$CF$146),SUMIF(Schweine_Werte!$AO$4:$AO$146,$D36,Schweine_Werte!$AZ$4:$AZ$146))))</f>
        <v>0</v>
      </c>
      <c r="AE30" s="667"/>
      <c r="AF30" s="667"/>
      <c r="AG30" s="667" t="e">
        <f>IF($B36=$A$8,SUMPRODUCT($AZ$4:$AZ$146,Schweine_Werte!$EQ$4:$EQ$146)/SUM($AZ$4:$AZ$146),IF($B36=$A$7,SUMPRODUCT($AZ$4:$AZ$146,Schweine_Werte!$DK$4:$DK$146)/SUM($AZ$4:$AZ$146),IF($B36=$A$6,SUMPRODUCT($AZ$4:$AZ$146,Schweine_Werte!$CE$4:$CE$146)/SUM($AZ$4:$AZ$146),SUMPRODUCT($AZ$4:$AZ$146,Schweine_Werte!$AY$4:$AY$146)/SUM($AZ$4:$AZ$146))))</f>
        <v>#DIV/0!</v>
      </c>
      <c r="AH30" s="667"/>
      <c r="AI30" s="667"/>
      <c r="AJ30" s="667" t="e">
        <f>IF($B36=$A$8,SUMPRODUCT($AZ$4:$AZ$146,Schweine_Werte!$EQ$4:$EQ$146,Schweine_Werte!$ES$4:$ES$146)/SUMPRODUCT($AZ$4:$AZ$146,Schweine_Werte!$EQ$4:$EQ$146),IF($B36=$A$7,SUMPRODUCT($AZ$4:$AZ$146,Schweine_Werte!$DK$4:$DK$146,Schweine_Werte!$DM$4:$DM$146)/SUMPRODUCT($AZ$4:$AZ$146,Schweine_Werte!$DK$4:$DK$146),IF($B36=$A$6,SUMPRODUCT($AZ$4:$AZ$146,Schweine_Werte!$CE$4:$CE$146,Schweine_Werte!$CG$4:$CG$146)/SUMPRODUCT($AZ$4:$AZ$146,Schweine_Werte!$CE$4:$CE$146),SUMPRODUCT($AZ$4:$AZ$146,Schweine_Werte!$AY$4:$AY$146,Schweine_Werte!$BA$4:$BA$146)/SUMPRODUCT($AZ$4:$AZ$146,Schweine_Werte!$AY$4:$AY$146))))</f>
        <v>#DIV/0!</v>
      </c>
      <c r="AK30" s="667"/>
      <c r="AL30" s="667">
        <f>IF($B36=$A$8,SUMIF(Schweine_Werte!$AO$4:$AO$146,$C36,Schweine_Werte!$ES$4:$ES$146),IF($B36=$A$7,SUMIF(Schweine_Werte!$AO$4:$AO$146,$C36,Schweine_Werte!$DM$4:$DM$146),IF($B36=$A$6,SUMIF(Schweine_Werte!$AO$4:$AO$146,$C36,Schweine_Werte!$CG$4:$CG$146),SUMIF(Schweine_Werte!$AO$4:$AO$146,$C36,Schweine_Werte!$BA$4:$BA$146))))</f>
        <v>0</v>
      </c>
      <c r="AM30" s="667"/>
      <c r="AN30" s="667">
        <f>IF($B36=$A$8,SUMIF(Schweine_Werte!$AO$4:$AO$146,$D36,Schweine_Werte!$ES$4:$ES$146),IF($B36=$A$7,SUMIF(Schweine_Werte!$AO$4:$AO$146,$D36,Schweine_Werte!$DM$4:$DM$146),IF($B36=$A$6,SUMIF(Schweine_Werte!$AO$4:$AO$146,$D36,Schweine_Werte!$CG$4:$CG$146),SUMIF(Schweine_Werte!$AO$4:$AO$146,$D36,Schweine_Werte!$BA$4:$BA$146))))</f>
        <v>0</v>
      </c>
      <c r="AR30" s="698">
        <v>34</v>
      </c>
      <c r="AS30" s="677">
        <f>IF(OR($C$12=$AR30,$D$12=$AR30),Schweine_Werte!$C30*0.5,IF(OR($C$12&gt;$AR30,$D$12&lt;$AR30),0,Schweine_Werte!$C30))</f>
        <v>0</v>
      </c>
      <c r="AT30" s="667">
        <f>IF(OR($C$24=$AR30,$D$24=$AR30),Schweine_Werte!$C30*0.5,IF(OR($C$24&gt;$AR30,$D$24&lt;$AR30),0,Schweine_Werte!$C30))</f>
        <v>0</v>
      </c>
      <c r="AU30" s="677">
        <f>IF(OR($C$36=$AR30,$D$36=$AR30),Schweine_Werte!$C30*0.5,IF(OR($C$36&gt;$AR30,$D$36&lt;$AR30),0,Schweine_Werte!$C30))</f>
        <v>0</v>
      </c>
      <c r="AV30" s="677">
        <f>IF(OR($C$48=$AR30,$D$48=$AR30),Schweine_Werte!$C30*0.5,IF(OR($C$48&gt;$AR30,$D$48&lt;$AR30),0,Schweine_Werte!$C30))</f>
        <v>0</v>
      </c>
      <c r="AW30" s="677">
        <f>IF(OR($C$60=$AR30,$D$60=$AR30),Schweine_Werte!$C30*0.5,IF(OR($C$60&gt;$AR30,$D$60&lt;$AR30),0,Schweine_Werte!$C30))</f>
        <v>0</v>
      </c>
      <c r="AX30" s="677">
        <f>IF(OR($C$12=$AR30,$D$12=$AR30),Schweine_Werte!$E30*0.5,IF(OR($C$12&gt;$AR30,$D$12&lt;$AR30),0,Schweine_Werte!$E30))</f>
        <v>0</v>
      </c>
      <c r="AY30" s="667">
        <f>IF(OR($C$24=$AR30,$D$24=$AR30),Schweine_Werte!$E30*0.5,IF(OR($C$24&gt;$AR30,$D$24&lt;$AR30),0,Schweine_Werte!$E30))</f>
        <v>0</v>
      </c>
      <c r="AZ30" s="667">
        <f>IF(OR($C$36=$AR30,$D$36=$AR30),Schweine_Werte!$E30*0.5,IF(OR($C$36&gt;$AR30,$D$36&lt;$AR30),0,Schweine_Werte!$E30))</f>
        <v>0</v>
      </c>
      <c r="BA30" s="667">
        <f>IF(OR($C$48=$AR30,$D$48=$AR30),Schweine_Werte!$E30*0.5,IF(OR($C$48&gt;$AR30,$D$48&lt;$AR30),0,Schweine_Werte!$E30))</f>
        <v>0</v>
      </c>
      <c r="BB30" s="667">
        <f>IF(OR($C$60=$AR30,$D$60=$AR30),Schweine_Werte!$E30*0.5,IF(OR($C$60&gt;$AR30,$D$60&lt;$AR30),0,Schweine_Werte!$E30))</f>
        <v>0</v>
      </c>
      <c r="BC30" s="677">
        <f>IF(OR($C$12=$AR30,$D$12=$AR30),Schweine_Werte!$G30*0.5,IF(OR($C$12&gt;$AR30,$D$12&lt;$AR30),0,Schweine_Werte!$G30))</f>
        <v>0</v>
      </c>
      <c r="BD30" s="667">
        <f>IF(OR($C$24=$AR30,$D$24=$AR30),Schweine_Werte!$G30*0.5,IF(OR($C$24&gt;$AR30,$D$24&lt;$AR30),0,Schweine_Werte!$G30))</f>
        <v>0</v>
      </c>
      <c r="BE30" s="667">
        <f>IF(OR($C$36=$AR30,$D$36=$AR30),Schweine_Werte!$G30*0.5,IF(OR($C$36&gt;$AR30,$D$36&lt;$AR30),0,Schweine_Werte!$G30))</f>
        <v>0</v>
      </c>
      <c r="BF30" s="667">
        <f>IF(OR($C$48=$AR30,$D$48=$AR30),Schweine_Werte!$G30*0.5,IF(OR($C$48&gt;$AR30,$D$48&lt;$AR30),0,Schweine_Werte!$G30))</f>
        <v>0</v>
      </c>
      <c r="BG30" s="667">
        <f>IF(OR($C$60=$AR30,$D$60=$AR30),Schweine_Werte!$G30*0.5,IF(OR($C$60&gt;$AR30,$D$60&lt;$AR30),0,Schweine_Werte!$G30))</f>
        <v>0</v>
      </c>
      <c r="BH30" s="677">
        <f>IF(OR($C$12=$AR30,$D$12=$AR30),Schweine_Werte!$I30*0.5,IF(OR($C$12&gt;$AR30,$D$12&lt;$AR30),0,Schweine_Werte!$I30))</f>
        <v>0</v>
      </c>
      <c r="BI30" s="667">
        <f>IF(OR($C$24=$AR30,$D$24=$AR30),Schweine_Werte!$I30*0.5,IF(OR($C$24&gt;$AR30,$D$24&lt;$AR30),0,Schweine_Werte!$I30))</f>
        <v>0</v>
      </c>
      <c r="BJ30" s="667">
        <f>IF(OR($C$36=$AR30,$D$36=$AR30),Schweine_Werte!$I30*0.5,IF(OR($C$36&gt;$AR30,$D$36&lt;$AR30),0,Schweine_Werte!$I30))</f>
        <v>0</v>
      </c>
      <c r="BK30" s="667">
        <f>IF(OR($C$48=$AR30,$D$48=$AR30),Schweine_Werte!$I30*0.5,IF(OR($C$48&gt;$AR30,$D$48&lt;$AR30),0,Schweine_Werte!$I30))</f>
        <v>0</v>
      </c>
      <c r="BL30" s="667">
        <f>IF(OR($C$60=$AR30,$D$60=$AR30),Schweine_Werte!$I30*0.5,IF(OR($C$60&gt;$AR30,$D$60&lt;$AR30),0,Schweine_Werte!$I30))</f>
        <v>0</v>
      </c>
      <c r="BM30" s="677"/>
      <c r="BN30" s="667"/>
      <c r="BO30" s="667"/>
      <c r="BP30" s="667"/>
      <c r="BQ30" s="667"/>
      <c r="BR30" s="677">
        <f>IF(OR($C$74=$AR30,$D$74=$AR30),Schweine_Werte!$M30*0.5,IF(OR($C$74&gt;$AR30,$D$74&lt;$AR30),0,Schweine_Werte!$M30))</f>
        <v>0</v>
      </c>
      <c r="BS30" s="677">
        <f>IF(OR($C$83=$AR30,$D$83=$AR30),Schweine_Werte!$M30*0.5,IF(OR($C$83&gt;$AR30,$D$83&lt;$AR30),0,Schweine_Werte!$M30))</f>
        <v>0</v>
      </c>
      <c r="BT30" s="667">
        <f>IF(OR($C$92=$AR30,$D$92=$AR30),Schweine_Werte!$M30*0.5,IF(OR($C$92&gt;$AR30,$D$92&lt;$AR30),0,Schweine_Werte!$M30))</f>
        <v>0</v>
      </c>
      <c r="BU30" s="667">
        <f>IF(OR($C$101=$AR30,$D$101=$AR30),Schweine_Werte!$M30*0.5,IF(OR($C$101&gt;$AR30,$D$101&lt;$AR30),0,Schweine_Werte!$M30))</f>
        <v>0</v>
      </c>
      <c r="BV30" s="667">
        <f>IF(OR($C$110=$AR30,$D$110=$AR30),Schweine_Werte!$M30*0.5,IF(OR($C$110&gt;$AR30,$D$110&lt;$AR30),0,Schweine_Werte!$M30))</f>
        <v>0</v>
      </c>
      <c r="BW30" s="667">
        <f>IF(OR(8=$AR30,$E$127=$AR30),Schweine_Werte!$M30*0.5,IF(OR(8&gt;$AR30,$E$127&lt;$AR30),0,Schweine_Werte!$M30))</f>
        <v>1.4565371262046849</v>
      </c>
      <c r="BX30" s="667">
        <f>IF(OR(8=$AR30,$E$145=$AR30),Schweine_Werte!$M30*0.5,IF(OR(8&gt;$AR30,$E$145&lt;$AR30),0,Schweine_Werte!$M30))</f>
        <v>1.4565371262046849</v>
      </c>
      <c r="BY30" s="677">
        <f>IF(OR($C$74=$AR30,$D$74=$AR30),Schweine_Werte!$O30*0.5,IF(OR($C$74&gt;$AR30,$D$74&lt;$AR30),0,Schweine_Werte!$O30))</f>
        <v>0</v>
      </c>
      <c r="BZ30" s="677">
        <f>IF(OR($C$83=$AR30,$D$83=$AR30),Schweine_Werte!$O30*0.5,IF(OR($C$83&gt;$AR30,$D$83&lt;$AR30),0,Schweine_Werte!$O30))</f>
        <v>0</v>
      </c>
      <c r="CA30" s="667">
        <f>IF(OR($C$92=$AR30,$D$92=$AR30),Schweine_Werte!$O30*0.5,IF(OR($C$92&gt;$AR30,$D$92&lt;$AR30),0,Schweine_Werte!$O30))</f>
        <v>0</v>
      </c>
      <c r="CB30" s="667">
        <f>IF(OR($C$101=$AR30,$D$101=$AR30),Schweine_Werte!$O30*0.5,IF(OR($C$101&gt;$AR30,$D$101&lt;$AR30),0,Schweine_Werte!$O30))</f>
        <v>0</v>
      </c>
      <c r="CC30" s="667">
        <f>IF(OR($C$110=$AR30,$D$110=$AR30),Schweine_Werte!$O30*0.5,IF(OR($C$110&gt;$AR30,$D$110&lt;$AR30),0,Schweine_Werte!$O30))</f>
        <v>0</v>
      </c>
    </row>
    <row r="31" spans="1:81" x14ac:dyDescent="0.2">
      <c r="B31" s="504">
        <v>850</v>
      </c>
      <c r="D31" s="667"/>
      <c r="E31" s="667" t="e">
        <f>($D36-$C36)*1000/SUM($BE$4:$BE$146)</f>
        <v>#VALUE!</v>
      </c>
      <c r="F31" s="667" t="e">
        <f>SUMPRODUCT($BE$4:$BE$146,Schweine_Werte!$S$4:$S$146)/SUM($BE$4:$BE$146)</f>
        <v>#DIV/0!</v>
      </c>
      <c r="G31" s="667" t="e">
        <f>IF($B36=$A$8,SUMPRODUCT($BE$4:$BE$146,Schweine_Werte!ET$4:ET$146)/SUM($BE$4:$BE$146),IF($B36=$A$7,SUMPRODUCT($BE$4:$BE$146,Schweine_Werte!DN$4:DN$146)/SUM($BE$4:$BE$146),IF($B36=$A$6,SUMPRODUCT($BE$4:$BE$146,Schweine_Werte!CH$4:CH$146)/SUM($BE$4:$BE$146),SUMPRODUCT($BE$4:$BE$146,Schweine_Werte!BB$4:BB$146)/SUM($BE$4:$BE$146))))</f>
        <v>#DIV/0!</v>
      </c>
      <c r="H31" s="667" t="e">
        <f>IF($B36=$A$8,SUMPRODUCT($BE$4:$BE$146,Schweine_Werte!EU$4:EU$146)/SUM($BE$4:$BE$146),IF($B36=$A$7,SUMPRODUCT($BE$4:$BE$146,Schweine_Werte!DO$4:DO$146)/SUM($BE$4:$BE$146),IF($B36=$A$6,SUMPRODUCT($BE$4:$BE$146,Schweine_Werte!CI$4:CI$146)/SUM($BE$4:$BE$146),SUMPRODUCT($BE$4:$BE$146,Schweine_Werte!BC$4:BC$146)/SUM($BE$4:$BE$146))))</f>
        <v>#DIV/0!</v>
      </c>
      <c r="I31" s="667" t="e">
        <f>IF($B36=$A$8,SUMPRODUCT($BE$4:$BE$146,Schweine_Werte!EV$4:EV$146)/SUM($BE$4:$BE$146),IF($B36=$A$7,SUMPRODUCT($BE$4:$BE$146,Schweine_Werte!DP$4:DP$146)/SUM($BE$4:$BE$146),IF($B36=$A$6,SUMPRODUCT($BE$4:$BE$146,Schweine_Werte!CJ$4:CJ$146)/SUM($BE$4:$BE$146),SUMPRODUCT($BE$4:$BE$146,Schweine_Werte!BD$4:BD$146)/SUM($BE$4:$BE$146))))</f>
        <v>#DIV/0!</v>
      </c>
      <c r="J31" s="667" t="e">
        <f>SUMPRODUCT($BE$4:$BE$146,Schweine_Werte!$AA$4:$AA$146)/SUM($BE$4:$BE$146)</f>
        <v>#DIV/0!</v>
      </c>
      <c r="K31" s="667" t="e">
        <f>SUMPRODUCT($BE$4:$BE$146,Schweine_Werte!$AI$4:$AI$146)/SUM($BE$4:$BE$146)</f>
        <v>#DIV/0!</v>
      </c>
      <c r="L31" s="667" t="e">
        <f>T31*$F31*365/1000+$J31-$K31</f>
        <v>#DIV/0!</v>
      </c>
      <c r="M31" s="667" t="e">
        <f>U31*$F31*365/1000+$J31-$K31/2</f>
        <v>#DIV/0!</v>
      </c>
      <c r="N31" s="667" t="e">
        <f>V31*$F31*365/1000+$J31</f>
        <v>#DIV/0!</v>
      </c>
      <c r="O31" s="667">
        <f>IF($C36&lt;28,SUM($BE$4:$BE$23)+IF($D36&gt;28,$BE$24*0.5,$BE$24),0)</f>
        <v>0</v>
      </c>
      <c r="P31" s="667">
        <f>IF($D36&gt;28,SUM($BE$25:$BE$146)+IF($C36&lt;28,$BE$24*0.5,$BE$24),0)</f>
        <v>0</v>
      </c>
      <c r="Q31" s="667" t="e">
        <f t="shared" si="16"/>
        <v>#DIV/0!</v>
      </c>
      <c r="R31" s="667" t="e">
        <f t="shared" si="16"/>
        <v>#DIV/0!</v>
      </c>
      <c r="S31" s="667" t="e">
        <f t="shared" si="16"/>
        <v>#DIV/0!</v>
      </c>
      <c r="T31" s="667" t="e">
        <f>+($O31*Schweine_Werte!$HT$7+$P31*Schweine_Werte!$HU$7)/SUM($O31:$P31)</f>
        <v>#DIV/0!</v>
      </c>
      <c r="U31" s="667" t="e">
        <f>+($O31*Schweine_Werte!$HV$7+$P31*Schweine_Werte!$HW$7)/SUM($O31:$P31)</f>
        <v>#DIV/0!</v>
      </c>
      <c r="V31" s="667" t="e">
        <f>+($O31*Schweine_Werte!$HX$7+$P31*Schweine_Werte!$HY$7)/SUM($O31:$P31)</f>
        <v>#DIV/0!</v>
      </c>
      <c r="W31" s="667" t="e">
        <f>($J31*0.055+T31*0.365*0.86*$F31-$K31*0.018)/L31*100</f>
        <v>#DIV/0!</v>
      </c>
      <c r="X31" s="667" t="e">
        <f>($J31*0.055+U31*0.365*0.86*$F31-$K31*0.018/2)/M31*100</f>
        <v>#DIV/0!</v>
      </c>
      <c r="Y31" s="667" t="e">
        <f>($J31*0.055+V31*0.365*0.86*$F31)/N31*100</f>
        <v>#DIV/0!</v>
      </c>
      <c r="Z31" s="667" t="e">
        <f>IF($B36=$A$8,SUMPRODUCT($BE$4:$BE$146,Schweine_Werte!$EW$4:$EW$146,Schweine_Werte!$EX$4:$EX$146)/SUMPRODUCT($BE$4:$BE$146,Schweine_Werte!$EW$4:$EW$146),IF($B36=$A$7,SUMPRODUCT($BE$4:$BE$146,Schweine_Werte!$DQ$4:$DQ$146,Schweine_Werte!$DR$4:$DR$146)/SUMPRODUCT($BE$4:$BE$146,Schweine_Werte!$DQ$4:$DQ$146),IF($B36=$A$6,SUMPRODUCT($BE$4:$BE$146,Schweine_Werte!$CK$4:$CK$146,Schweine_Werte!$CL$4:$CL$146)/SUMPRODUCT($BE$4:$BE$146,Schweine_Werte!$CK$4:$CK$146),SUMPRODUCT($BE$4:$BE$146,Schweine_Werte!$BE$4:$BE$146,Schweine_Werte!$BF$4:$BF$146)/SUMPRODUCT($BE$4:$BE$146,Schweine_Werte!$BE$4:$BE$146))))</f>
        <v>#DIV/0!</v>
      </c>
      <c r="AA31" s="667"/>
      <c r="AB31" s="667">
        <f>IF($B36=$A$8,SUMIF(Schweine_Werte!$AO$4:$AO$146,$C36,Schweine_Werte!$EX$4:$EX$146),IF($B36=$A$7,SUMIF(Schweine_Werte!$AO$4:$AO$146,$C36,Schweine_Werte!$DR$4:$DR$146),IF($B36=$A$6,SUMIF(Schweine_Werte!$AO$4:$AO$146,$C36,Schweine_Werte!$CL$4:$CL$146),SUMIF(Schweine_Werte!$AO$4:$AO$146,$C36,Schweine_Werte!$BF$4:$BF$146))))</f>
        <v>0</v>
      </c>
      <c r="AC31" s="667"/>
      <c r="AD31" s="667">
        <f>IF($B36=$A$8,SUMIF(Schweine_Werte!$AO$4:$AO$146,$D36,Schweine_Werte!$EX$4:$EX$146),IF($B36=$A$7,SUMIF(Schweine_Werte!$AO$4:$AO$146,$D36,Schweine_Werte!$DR$4:$DR$146),IF($B36=$A$6,SUMIF(Schweine_Werte!$AO$4:$AO$146,$D36,Schweine_Werte!$CL$4:$CL$146),SUMIF(Schweine_Werte!$AO$4:$AO$146,$D36,Schweine_Werte!$BF$4:$BF$146))))</f>
        <v>0</v>
      </c>
      <c r="AE31" s="667"/>
      <c r="AF31" s="667"/>
      <c r="AG31" s="667" t="e">
        <f>IF($B36=$A$8,SUMPRODUCT($BE$4:$BE$146,Schweine_Werte!$EW$4:$EW$146)/SUM($BE$4:$BE$146),IF($B36=$A$7,SUMPRODUCT($BE$4:$BE$146,Schweine_Werte!$DQ$4:$DQ$146)/SUM($BE$4:$BE$146),IF($B36=$A$6,SUMPRODUCT($BE$4:$BE$146,Schweine_Werte!$CK$4:$CK$146)/SUM($BE$4:$BE$146),SUMPRODUCT($BE$4:$BE$146,Schweine_Werte!$BE$4:$BE$146)/SUM($BE$4:$BE$146))))</f>
        <v>#DIV/0!</v>
      </c>
      <c r="AH31" s="667"/>
      <c r="AI31" s="667"/>
      <c r="AJ31" s="667" t="e">
        <f>IF($B36=$A$8,SUMPRODUCT($BE$4:$BE$146,Schweine_Werte!$EW$4:$EW$146,Schweine_Werte!$EY$4:$EY$146)/SUMPRODUCT($BE$4:$BE$146,Schweine_Werte!$EW$4:$EW$146),IF($B36=$A$7,SUMPRODUCT($BE$4:$BE$146,Schweine_Werte!$DQ$4:$DQ$146,Schweine_Werte!$DS$4:$DS$146)/SUMPRODUCT($BE$4:$BE$146,Schweine_Werte!$DQ$4:$DQ$146),IF($B36=$A$6,SUMPRODUCT($BE$4:$BE$146,Schweine_Werte!$CK$4:$CK$146,Schweine_Werte!$CM$4:$CM$146)/SUMPRODUCT($BE$4:$BE$146,Schweine_Werte!$CK$4:$CK$146),SUMPRODUCT($BE$4:$BE$146,Schweine_Werte!$BE$4:$BE$146,Schweine_Werte!$BG$4:$BG$146)/SUMPRODUCT($BE$4:$BE$146,Schweine_Werte!$BE$4:$BE$146))))</f>
        <v>#DIV/0!</v>
      </c>
      <c r="AK31" s="667"/>
      <c r="AL31" s="667">
        <f>IF($B36=$A$8,SUMIF(Schweine_Werte!$AO$4:$AO$146,$C36,Schweine_Werte!$EY$4:$EY$146),IF($B36=$A$7,SUMIF(Schweine_Werte!$AO$4:$AO$146,$C36,Schweine_Werte!$DS$4:$DS$146),IF($B36=$A$6,SUMIF(Schweine_Werte!$AO$4:$AO$146,$C36,Schweine_Werte!$CM$4:$CM$146),SUMIF(Schweine_Werte!$AO$4:$AO$146,$C36,Schweine_Werte!$BG$4:$BG$146))))</f>
        <v>0</v>
      </c>
      <c r="AM31" s="667"/>
      <c r="AN31" s="667">
        <f>IF($B36=$A$8,SUMIF(Schweine_Werte!$AO$4:$AO$146,$D36,Schweine_Werte!$EY$4:$EY$146),IF($B36=$A$7,SUMIF(Schweine_Werte!$AO$4:$AO$146,$D36,Schweine_Werte!$DS$4:$DS$146),IF($B36=$A$6,SUMIF(Schweine_Werte!$AO$4:$AO$146,$D36,Schweine_Werte!$CM$4:$CM$146),SUMIF(Schweine_Werte!$AO$4:$AO$146,$D36,Schweine_Werte!$BG$4:$BG$146))))</f>
        <v>0</v>
      </c>
      <c r="AR31" s="698">
        <v>35</v>
      </c>
      <c r="AS31" s="677">
        <f>IF(OR($C$12=$AR31,$D$12=$AR31),Schweine_Werte!$C31*0.5,IF(OR($C$12&gt;$AR31,$D$12&lt;$AR31),0,Schweine_Werte!$C31))</f>
        <v>0</v>
      </c>
      <c r="AT31" s="667">
        <f>IF(OR($C$24=$AR31,$D$24=$AR31),Schweine_Werte!$C31*0.5,IF(OR($C$24&gt;$AR31,$D$24&lt;$AR31),0,Schweine_Werte!$C31))</f>
        <v>0</v>
      </c>
      <c r="AU31" s="677">
        <f>IF(OR($C$36=$AR31,$D$36=$AR31),Schweine_Werte!$C31*0.5,IF(OR($C$36&gt;$AR31,$D$36&lt;$AR31),0,Schweine_Werte!$C31))</f>
        <v>0</v>
      </c>
      <c r="AV31" s="677">
        <f>IF(OR($C$48=$AR31,$D$48=$AR31),Schweine_Werte!$C31*0.5,IF(OR($C$48&gt;$AR31,$D$48&lt;$AR31),0,Schweine_Werte!$C31))</f>
        <v>0</v>
      </c>
      <c r="AW31" s="677">
        <f>IF(OR($C$60=$AR31,$D$60=$AR31),Schweine_Werte!$C31*0.5,IF(OR($C$60&gt;$AR31,$D$60&lt;$AR31),0,Schweine_Werte!$C31))</f>
        <v>0</v>
      </c>
      <c r="AX31" s="677">
        <f>IF(OR($C$12=$AR31,$D$12=$AR31),Schweine_Werte!$E31*0.5,IF(OR($C$12&gt;$AR31,$D$12&lt;$AR31),0,Schweine_Werte!$E31))</f>
        <v>0</v>
      </c>
      <c r="AY31" s="667">
        <f>IF(OR($C$24=$AR31,$D$24=$AR31),Schweine_Werte!$E31*0.5,IF(OR($C$24&gt;$AR31,$D$24&lt;$AR31),0,Schweine_Werte!$E31))</f>
        <v>0</v>
      </c>
      <c r="AZ31" s="667">
        <f>IF(OR($C$36=$AR31,$D$36=$AR31),Schweine_Werte!$E31*0.5,IF(OR($C$36&gt;$AR31,$D$36&lt;$AR31),0,Schweine_Werte!$E31))</f>
        <v>0</v>
      </c>
      <c r="BA31" s="667">
        <f>IF(OR($C$48=$AR31,$D$48=$AR31),Schweine_Werte!$E31*0.5,IF(OR($C$48&gt;$AR31,$D$48&lt;$AR31),0,Schweine_Werte!$E31))</f>
        <v>0</v>
      </c>
      <c r="BB31" s="667">
        <f>IF(OR($C$60=$AR31,$D$60=$AR31),Schweine_Werte!$E31*0.5,IF(OR($C$60&gt;$AR31,$D$60&lt;$AR31),0,Schweine_Werte!$E31))</f>
        <v>0</v>
      </c>
      <c r="BC31" s="677">
        <f>IF(OR($C$12=$AR31,$D$12=$AR31),Schweine_Werte!$G31*0.5,IF(OR($C$12&gt;$AR31,$D$12&lt;$AR31),0,Schweine_Werte!$G31))</f>
        <v>0</v>
      </c>
      <c r="BD31" s="667">
        <f>IF(OR($C$24=$AR31,$D$24=$AR31),Schweine_Werte!$G31*0.5,IF(OR($C$24&gt;$AR31,$D$24&lt;$AR31),0,Schweine_Werte!$G31))</f>
        <v>0</v>
      </c>
      <c r="BE31" s="667">
        <f>IF(OR($C$36=$AR31,$D$36=$AR31),Schweine_Werte!$G31*0.5,IF(OR($C$36&gt;$AR31,$D$36&lt;$AR31),0,Schweine_Werte!$G31))</f>
        <v>0</v>
      </c>
      <c r="BF31" s="667">
        <f>IF(OR($C$48=$AR31,$D$48=$AR31),Schweine_Werte!$G31*0.5,IF(OR($C$48&gt;$AR31,$D$48&lt;$AR31),0,Schweine_Werte!$G31))</f>
        <v>0</v>
      </c>
      <c r="BG31" s="667">
        <f>IF(OR($C$60=$AR31,$D$60=$AR31),Schweine_Werte!$G31*0.5,IF(OR($C$60&gt;$AR31,$D$60&lt;$AR31),0,Schweine_Werte!$G31))</f>
        <v>0</v>
      </c>
      <c r="BH31" s="677">
        <f>IF(OR($C$12=$AR31,$D$12=$AR31),Schweine_Werte!$I31*0.5,IF(OR($C$12&gt;$AR31,$D$12&lt;$AR31),0,Schweine_Werte!$I31))</f>
        <v>0</v>
      </c>
      <c r="BI31" s="667">
        <f>IF(OR($C$24=$AR31,$D$24=$AR31),Schweine_Werte!$I31*0.5,IF(OR($C$24&gt;$AR31,$D$24&lt;$AR31),0,Schweine_Werte!$I31))</f>
        <v>0</v>
      </c>
      <c r="BJ31" s="667">
        <f>IF(OR($C$36=$AR31,$D$36=$AR31),Schweine_Werte!$I31*0.5,IF(OR($C$36&gt;$AR31,$D$36&lt;$AR31),0,Schweine_Werte!$I31))</f>
        <v>0</v>
      </c>
      <c r="BK31" s="667">
        <f>IF(OR($C$48=$AR31,$D$48=$AR31),Schweine_Werte!$I31*0.5,IF(OR($C$48&gt;$AR31,$D$48&lt;$AR31),0,Schweine_Werte!$I31))</f>
        <v>0</v>
      </c>
      <c r="BL31" s="667">
        <f>IF(OR($C$60=$AR31,$D$60=$AR31),Schweine_Werte!$I31*0.5,IF(OR($C$60&gt;$AR31,$D$60&lt;$AR31),0,Schweine_Werte!$I31))</f>
        <v>0</v>
      </c>
      <c r="BM31" s="677"/>
      <c r="BN31" s="667"/>
      <c r="BO31" s="667"/>
      <c r="BP31" s="667"/>
      <c r="BQ31" s="667"/>
      <c r="BR31" s="677">
        <f>IF(OR($C$74=$AR31,$D$74=$AR31),Schweine_Werte!$M31*0.5,IF(OR($C$74&gt;$AR31,$D$74&lt;$AR31),0,Schweine_Werte!$M31))</f>
        <v>0</v>
      </c>
      <c r="BS31" s="677">
        <f>IF(OR($C$83=$AR31,$D$83=$AR31),Schweine_Werte!$M31*0.5,IF(OR($C$83&gt;$AR31,$D$83&lt;$AR31),0,Schweine_Werte!$M31))</f>
        <v>0</v>
      </c>
      <c r="BT31" s="667">
        <f>IF(OR($C$92=$AR31,$D$92=$AR31),Schweine_Werte!$M31*0.5,IF(OR($C$92&gt;$AR31,$D$92&lt;$AR31),0,Schweine_Werte!$M31))</f>
        <v>0</v>
      </c>
      <c r="BU31" s="667">
        <f>IF(OR($C$101=$AR31,$D$101=$AR31),Schweine_Werte!$M31*0.5,IF(OR($C$101&gt;$AR31,$D$101&lt;$AR31),0,Schweine_Werte!$M31))</f>
        <v>0</v>
      </c>
      <c r="BV31" s="667">
        <f>IF(OR($C$110=$AR31,$D$110=$AR31),Schweine_Werte!$M31*0.5,IF(OR($C$110&gt;$AR31,$D$110&lt;$AR31),0,Schweine_Werte!$M31))</f>
        <v>0</v>
      </c>
      <c r="BW31" s="667">
        <f>IF(OR(8=$AR31,$E$127=$AR31),Schweine_Werte!$M31*0.5,IF(OR(8&gt;$AR31,$E$127&lt;$AR31),0,Schweine_Werte!$M31))</f>
        <v>1.4332167721744244</v>
      </c>
      <c r="BX31" s="667">
        <f>IF(OR(8=$AR31,$E$145=$AR31),Schweine_Werte!$M31*0.5,IF(OR(8&gt;$AR31,$E$145&lt;$AR31),0,Schweine_Werte!$M31))</f>
        <v>1.4332167721744244</v>
      </c>
      <c r="BY31" s="677">
        <f>IF(OR($C$74=$AR31,$D$74=$AR31),Schweine_Werte!$O31*0.5,IF(OR($C$74&gt;$AR31,$D$74&lt;$AR31),0,Schweine_Werte!$O31))</f>
        <v>0</v>
      </c>
      <c r="BZ31" s="677">
        <f>IF(OR($C$83=$AR31,$D$83=$AR31),Schweine_Werte!$O31*0.5,IF(OR($C$83&gt;$AR31,$D$83&lt;$AR31),0,Schweine_Werte!$O31))</f>
        <v>0</v>
      </c>
      <c r="CA31" s="667">
        <f>IF(OR($C$92=$AR31,$D$92=$AR31),Schweine_Werte!$O31*0.5,IF(OR($C$92&gt;$AR31,$D$92&lt;$AR31),0,Schweine_Werte!$O31))</f>
        <v>0</v>
      </c>
      <c r="CB31" s="667">
        <f>IF(OR($C$101=$AR31,$D$101=$AR31),Schweine_Werte!$O31*0.5,IF(OR($C$101&gt;$AR31,$D$101&lt;$AR31),0,Schweine_Werte!$O31))</f>
        <v>0</v>
      </c>
      <c r="CC31" s="667">
        <f>IF(OR($C$110=$AR31,$D$110=$AR31),Schweine_Werte!$O31*0.5,IF(OR($C$110&gt;$AR31,$D$110&lt;$AR31),0,Schweine_Werte!$O31))</f>
        <v>0</v>
      </c>
    </row>
    <row r="32" spans="1:81" x14ac:dyDescent="0.2">
      <c r="B32" s="504">
        <v>950</v>
      </c>
      <c r="D32" s="667"/>
      <c r="E32" s="667" t="e">
        <f>($D36-$C36)*1000/SUM($BJ$4:$BJ$146)</f>
        <v>#VALUE!</v>
      </c>
      <c r="F32" s="667" t="e">
        <f>SUMPRODUCT($BJ$4:$BJ$146,Schweine_Werte!$T$4:$T$146)/SUM($BJ$4:$BJ$146)</f>
        <v>#DIV/0!</v>
      </c>
      <c r="G32" s="667" t="e">
        <f>IF($B36=$A$8,SUMPRODUCT($BJ$4:$BJ$146,Schweine_Werte!EZ$4:EZ$146)/SUM($BJ$4:$BJ$146),IF($B36=$A$7,SUMPRODUCT($BJ$4:$BJ$146,Schweine_Werte!DT$4:DT$146)/SUM($BJ$4:$BJ$146),IF($B36=$A$6,SUMPRODUCT($BJ$4:$BJ$146,Schweine_Werte!CN$4:CN$146)/SUM($BJ$4:$BJ$146),SUMPRODUCT($BJ$4:$BJ$146,Schweine_Werte!BH$4:BH$146)/SUM($BJ$4:$BJ$146))))</f>
        <v>#DIV/0!</v>
      </c>
      <c r="H32" s="667" t="e">
        <f>IF($B36=$A$8,SUMPRODUCT($BJ$4:$BJ$146,Schweine_Werte!FA$4:FA$146)/SUM($BJ$4:$BJ$146),IF($B36=$A$7,SUMPRODUCT($BJ$4:$BJ$146,Schweine_Werte!DU$4:DU$146)/SUM($BJ$4:$BJ$146),IF($B36=$A$6,SUMPRODUCT($BJ$4:$BJ$146,Schweine_Werte!CO$4:CO$146)/SUM($BJ$4:$BJ$146),SUMPRODUCT($BJ$4:$BJ$146,Schweine_Werte!BI$4:BI$146)/SUM($BJ$4:$BJ$146))))</f>
        <v>#DIV/0!</v>
      </c>
      <c r="I32" s="667" t="e">
        <f>IF($B36=$A$8,SUMPRODUCT($BJ$4:$BJ$146,Schweine_Werte!FB$4:FB$146)/SUM($BJ$4:$BJ$146),IF($B36=$A$7,SUMPRODUCT($BJ$4:$BJ$146,Schweine_Werte!DV$4:DV$146)/SUM($BJ$4:$BJ$146),IF($B36=$A$6,SUMPRODUCT($BJ$4:$BJ$146,Schweine_Werte!CP$4:CP$146)/SUM($BJ$4:$BJ$146),SUMPRODUCT($BJ$4:$BJ$146,Schweine_Werte!BJ$4:BJ$146)/SUM($BJ$4:$BJ$146))))</f>
        <v>#DIV/0!</v>
      </c>
      <c r="J32" s="667" t="e">
        <f>SUMPRODUCT($BJ$4:$BJ$146,Schweine_Werte!$AB$4:$AB$146)/SUM($BJ$4:$BJ$146)</f>
        <v>#DIV/0!</v>
      </c>
      <c r="K32" s="667" t="e">
        <f>SUMPRODUCT($BJ$4:$BJ$146,Schweine_Werte!$AJ$4:$AJ$146)/SUM($BJ$4:$BJ$146)</f>
        <v>#DIV/0!</v>
      </c>
      <c r="L32" s="667" t="e">
        <f>T32*$F32*365/1000+$J32-$K32</f>
        <v>#DIV/0!</v>
      </c>
      <c r="M32" s="667" t="e">
        <f>U32*$F32*365/1000+$J32-$K32/2</f>
        <v>#DIV/0!</v>
      </c>
      <c r="N32" s="667" t="e">
        <f>V32*$F32*365/1000+$J32</f>
        <v>#DIV/0!</v>
      </c>
      <c r="O32" s="667">
        <f>IF($C36&lt;28,SUM($BJ$4:$BJ$23)+IF($D36&gt;28,$BJ$24*0.5,$BJ$24),0)</f>
        <v>0</v>
      </c>
      <c r="P32" s="667">
        <f>IF($D36&gt;28,SUM($BJ$25:$BJ$146)+IF($C36&lt;28,$BJ$24*0.5,$BJ$24),0)</f>
        <v>0</v>
      </c>
      <c r="Q32" s="667" t="e">
        <f t="shared" si="16"/>
        <v>#DIV/0!</v>
      </c>
      <c r="R32" s="667" t="e">
        <f t="shared" si="16"/>
        <v>#DIV/0!</v>
      </c>
      <c r="S32" s="667" t="e">
        <f t="shared" si="16"/>
        <v>#DIV/0!</v>
      </c>
      <c r="T32" s="667" t="e">
        <f>+($O32*Schweine_Werte!$HT$8+$P32*Schweine_Werte!$HU$8)/SUM($O32:$P32)</f>
        <v>#DIV/0!</v>
      </c>
      <c r="U32" s="667" t="e">
        <f>+($O32*Schweine_Werte!$HV$8+$P32*Schweine_Werte!$HW$8)/SUM($O32:$P32)</f>
        <v>#DIV/0!</v>
      </c>
      <c r="V32" s="667" t="e">
        <f>+($O32*Schweine_Werte!$HX$8+$P32*Schweine_Werte!$HY$8)/SUM($O32:$P32)</f>
        <v>#DIV/0!</v>
      </c>
      <c r="W32" s="678" t="e">
        <f>($J32*0.055+T32*0.365*0.86*$F32-$K32*0.018)/L32*100</f>
        <v>#DIV/0!</v>
      </c>
      <c r="X32" s="667" t="e">
        <f>($J32*0.055+U32*0.365*0.86*$F32-$K32*0.018/2)/M32*100</f>
        <v>#DIV/0!</v>
      </c>
      <c r="Y32" s="667" t="e">
        <f>($J32*0.055+V32*0.365*0.86*$F32)/N32*100</f>
        <v>#DIV/0!</v>
      </c>
      <c r="Z32" s="667" t="e">
        <f>IF($B36=$A$8,SUMPRODUCT($BJ$4:$BJ$146,Schweine_Werte!$FC$4:$FC$146,Schweine_Werte!$FD$4:$FD$146)/SUMPRODUCT($BJ$4:$BJ$146,Schweine_Werte!$FC$4:$FC$146),IF($B36=$A$7,SUMPRODUCT($BJ$4:$BJ$146,Schweine_Werte!$DW$4:$DW$146,Schweine_Werte!$DX$4:$DX$146)/SUMPRODUCT($BJ$4:$BJ$146,Schweine_Werte!$DW$4:$DW$146),IF($B36=$A$6,SUMPRODUCT($BJ$4:$BJ$146,Schweine_Werte!$CQ$4:$CQ$146,Schweine_Werte!$CR$4:$CR$146)/SUMPRODUCT($BJ$4:$BJ$146,Schweine_Werte!$CQ$4:$CQ$146),SUMPRODUCT($BJ$4:$BJ$146,Schweine_Werte!$BK$4:$BK$146,Schweine_Werte!$BL$4:$BL$146)/SUMPRODUCT($BJ$4:$BJ$146,Schweine_Werte!$BK$4:$BK$146))))</f>
        <v>#DIV/0!</v>
      </c>
      <c r="AA32" s="667"/>
      <c r="AB32" s="667">
        <f>IF($B36=$A$8,SUMIF(Schweine_Werte!$AO$4:$AO$146,$C36,Schweine_Werte!$FD$4:$FD$146),IF($B36=$A$7,SUMIF(Schweine_Werte!$AO$4:$AO$146,$C36,Schweine_Werte!$DX$4:$DX$146),IF($B36=$A$6,SUMIF(Schweine_Werte!$AO$4:$AO$146,$C36,Schweine_Werte!$CR$4:$CR$146),SUMIF(Schweine_Werte!$AO$4:$AO$146,$C36,Schweine_Werte!$BL$4:$BL$146))))</f>
        <v>0</v>
      </c>
      <c r="AC32" s="667"/>
      <c r="AD32" s="667">
        <f>IF($B36=$A$8,SUMIF(Schweine_Werte!$AO$4:$AO$146,$D36,Schweine_Werte!$FD$4:$FD$146),IF($B36=$A$7,SUMIF(Schweine_Werte!$AO$4:$AO$146,$D36,Schweine_Werte!$DX$4:$DX$146),IF($B36=$A$6,SUMIF(Schweine_Werte!$AO$4:$AO$146,$D36,Schweine_Werte!$CR$4:$CR$146),SUMIF(Schweine_Werte!$AO$4:$AO$146,$D36,Schweine_Werte!$BL$4:$BL$146))))</f>
        <v>0</v>
      </c>
      <c r="AE32" s="667"/>
      <c r="AF32" s="667"/>
      <c r="AG32" s="667" t="e">
        <f>IF($B36=$A$8,SUMPRODUCT($BJ$4:$BJ$146,Schweine_Werte!$FC$4:$FC$146)/SUM($BJ$4:$BJ$146),IF($B36=$A$7,SUMPRODUCT($BJ$4:$BJ$146,Schweine_Werte!$DW$4:$DW$146)/SUM($BJ$4:$BJ$146),IF($B36=$A$6,SUMPRODUCT($BJ$4:$BJ$146,Schweine_Werte!$CQ$4:$CQ$146)/SUM($BJ$4:$BJ$146),SUMPRODUCT($BJ$4:$BJ$146,Schweine_Werte!$BK$4:$BK$146)/SUM($BJ$4:$BJ$146))))</f>
        <v>#DIV/0!</v>
      </c>
      <c r="AH32" s="667"/>
      <c r="AI32" s="667"/>
      <c r="AJ32" s="667" t="e">
        <f>IF($B36=$A$8,SUMPRODUCT($BJ$4:$BJ$146,Schweine_Werte!$FC$4:$FC$146,Schweine_Werte!$FE$4:$FE$146)/SUMPRODUCT($BJ$4:$BJ$146,Schweine_Werte!$FC$4:$FC$146),IF($B36=$A$7,SUMPRODUCT($BJ$4:$BJ$146,Schweine_Werte!$DW$4:$DW$146,Schweine_Werte!$DY$4:$DY$146)/SUMPRODUCT($BJ$4:$BJ$146,Schweine_Werte!$DW$4:$DW$146),IF($B36=$A$6,SUMPRODUCT($BJ$4:$BJ$146,Schweine_Werte!$CQ$4:$CQ$146,Schweine_Werte!$CS$4:$CS$146)/SUMPRODUCT($BJ$4:$BJ$146,Schweine_Werte!$CQ$4:$CQ$146),SUMPRODUCT($BJ$4:$BJ$146,Schweine_Werte!$BK$4:$BK$146,Schweine_Werte!$BM$4:$BM$146)/SUMPRODUCT($BJ$4:$BJ$146,Schweine_Werte!$BK$4:$BK$146))))</f>
        <v>#DIV/0!</v>
      </c>
      <c r="AK32" s="667"/>
      <c r="AL32" s="667">
        <f>IF($B36=$A$8,SUMIF(Schweine_Werte!$AO$4:$AO$146,$C36,Schweine_Werte!$FE$4:$FE$146),IF($B36=$A$7,SUMIF(Schweine_Werte!$AO$4:$AO$146,$C36,Schweine_Werte!$DY$4:$DY$146),IF($B36=$A$6,SUMIF(Schweine_Werte!$AO$4:$AO$146,$C36,Schweine_Werte!$CS$4:$CS$146),SUMIF(Schweine_Werte!$AO$4:$AO$146,$C36,Schweine_Werte!$BM$4:$BM$146))))</f>
        <v>0</v>
      </c>
      <c r="AM32" s="667"/>
      <c r="AN32" s="667">
        <f>IF($B36=$A$8,SUMIF(Schweine_Werte!$AO$4:$AO$146,$D36,Schweine_Werte!$FE$4:$FE$146),IF($B36=$A$7,SUMIF(Schweine_Werte!$AO$4:$AO$146,$D36,Schweine_Werte!$DY$4:$DY$146),IF($B36=$A$6,SUMIF(Schweine_Werte!$AO$4:$AO$146,$D36,Schweine_Werte!$CS$4:$CS$146),SUMIF(Schweine_Werte!$AO$4:$AO$146,$D36,Schweine_Werte!$BM$4:$BM$146))))</f>
        <v>0</v>
      </c>
      <c r="AR32" s="698">
        <v>36</v>
      </c>
      <c r="AS32" s="677">
        <f>IF(OR($C$12=$AR32,$D$12=$AR32),Schweine_Werte!$C32*0.5,IF(OR($C$12&gt;$AR32,$D$12&lt;$AR32),0,Schweine_Werte!$C32))</f>
        <v>0</v>
      </c>
      <c r="AT32" s="667">
        <f>IF(OR($C$24=$AR32,$D$24=$AR32),Schweine_Werte!$C32*0.5,IF(OR($C$24&gt;$AR32,$D$24&lt;$AR32),0,Schweine_Werte!$C32))</f>
        <v>0</v>
      </c>
      <c r="AU32" s="677">
        <f>IF(OR($C$36=$AR32,$D$36=$AR32),Schweine_Werte!$C32*0.5,IF(OR($C$36&gt;$AR32,$D$36&lt;$AR32),0,Schweine_Werte!$C32))</f>
        <v>0</v>
      </c>
      <c r="AV32" s="677">
        <f>IF(OR($C$48=$AR32,$D$48=$AR32),Schweine_Werte!$C32*0.5,IF(OR($C$48&gt;$AR32,$D$48&lt;$AR32),0,Schweine_Werte!$C32))</f>
        <v>0</v>
      </c>
      <c r="AW32" s="677">
        <f>IF(OR($C$60=$AR32,$D$60=$AR32),Schweine_Werte!$C32*0.5,IF(OR($C$60&gt;$AR32,$D$60&lt;$AR32),0,Schweine_Werte!$C32))</f>
        <v>0</v>
      </c>
      <c r="AX32" s="677">
        <f>IF(OR($C$12=$AR32,$D$12=$AR32),Schweine_Werte!$E32*0.5,IF(OR($C$12&gt;$AR32,$D$12&lt;$AR32),0,Schweine_Werte!$E32))</f>
        <v>0</v>
      </c>
      <c r="AY32" s="667">
        <f>IF(OR($C$24=$AR32,$D$24=$AR32),Schweine_Werte!$E32*0.5,IF(OR($C$24&gt;$AR32,$D$24&lt;$AR32),0,Schweine_Werte!$E32))</f>
        <v>0</v>
      </c>
      <c r="AZ32" s="667">
        <f>IF(OR($C$36=$AR32,$D$36=$AR32),Schweine_Werte!$E32*0.5,IF(OR($C$36&gt;$AR32,$D$36&lt;$AR32),0,Schweine_Werte!$E32))</f>
        <v>0</v>
      </c>
      <c r="BA32" s="667">
        <f>IF(OR($C$48=$AR32,$D$48=$AR32),Schweine_Werte!$E32*0.5,IF(OR($C$48&gt;$AR32,$D$48&lt;$AR32),0,Schweine_Werte!$E32))</f>
        <v>0</v>
      </c>
      <c r="BB32" s="667">
        <f>IF(OR($C$60=$AR32,$D$60=$AR32),Schweine_Werte!$E32*0.5,IF(OR($C$60&gt;$AR32,$D$60&lt;$AR32),0,Schweine_Werte!$E32))</f>
        <v>0</v>
      </c>
      <c r="BC32" s="677">
        <f>IF(OR($C$12=$AR32,$D$12=$AR32),Schweine_Werte!$G32*0.5,IF(OR($C$12&gt;$AR32,$D$12&lt;$AR32),0,Schweine_Werte!$G32))</f>
        <v>0</v>
      </c>
      <c r="BD32" s="667">
        <f>IF(OR($C$24=$AR32,$D$24=$AR32),Schweine_Werte!$G32*0.5,IF(OR($C$24&gt;$AR32,$D$24&lt;$AR32),0,Schweine_Werte!$G32))</f>
        <v>0</v>
      </c>
      <c r="BE32" s="667">
        <f>IF(OR($C$36=$AR32,$D$36=$AR32),Schweine_Werte!$G32*0.5,IF(OR($C$36&gt;$AR32,$D$36&lt;$AR32),0,Schweine_Werte!$G32))</f>
        <v>0</v>
      </c>
      <c r="BF32" s="667">
        <f>IF(OR($C$48=$AR32,$D$48=$AR32),Schweine_Werte!$G32*0.5,IF(OR($C$48&gt;$AR32,$D$48&lt;$AR32),0,Schweine_Werte!$G32))</f>
        <v>0</v>
      </c>
      <c r="BG32" s="667">
        <f>IF(OR($C$60=$AR32,$D$60=$AR32),Schweine_Werte!$G32*0.5,IF(OR($C$60&gt;$AR32,$D$60&lt;$AR32),0,Schweine_Werte!$G32))</f>
        <v>0</v>
      </c>
      <c r="BH32" s="677">
        <f>IF(OR($C$12=$AR32,$D$12=$AR32),Schweine_Werte!$I32*0.5,IF(OR($C$12&gt;$AR32,$D$12&lt;$AR32),0,Schweine_Werte!$I32))</f>
        <v>0</v>
      </c>
      <c r="BI32" s="667">
        <f>IF(OR($C$24=$AR32,$D$24=$AR32),Schweine_Werte!$I32*0.5,IF(OR($C$24&gt;$AR32,$D$24&lt;$AR32),0,Schweine_Werte!$I32))</f>
        <v>0</v>
      </c>
      <c r="BJ32" s="667">
        <f>IF(OR($C$36=$AR32,$D$36=$AR32),Schweine_Werte!$I32*0.5,IF(OR($C$36&gt;$AR32,$D$36&lt;$AR32),0,Schweine_Werte!$I32))</f>
        <v>0</v>
      </c>
      <c r="BK32" s="667">
        <f>IF(OR($C$48=$AR32,$D$48=$AR32),Schweine_Werte!$I32*0.5,IF(OR($C$48&gt;$AR32,$D$48&lt;$AR32),0,Schweine_Werte!$I32))</f>
        <v>0</v>
      </c>
      <c r="BL32" s="667">
        <f>IF(OR($C$60=$AR32,$D$60=$AR32),Schweine_Werte!$I32*0.5,IF(OR($C$60&gt;$AR32,$D$60&lt;$AR32),0,Schweine_Werte!$I32))</f>
        <v>0</v>
      </c>
      <c r="BM32" s="677"/>
      <c r="BN32" s="667"/>
      <c r="BO32" s="667"/>
      <c r="BP32" s="667"/>
      <c r="BQ32" s="667"/>
      <c r="BR32" s="677">
        <f>IF(OR($C$74=$AR32,$D$74=$AR32),Schweine_Werte!$M32*0.5,IF(OR($C$74&gt;$AR32,$D$74&lt;$AR32),0,Schweine_Werte!$M32))</f>
        <v>0</v>
      </c>
      <c r="BS32" s="677">
        <f>IF(OR($C$83=$AR32,$D$83=$AR32),Schweine_Werte!$M32*0.5,IF(OR($C$83&gt;$AR32,$D$83&lt;$AR32),0,Schweine_Werte!$M32))</f>
        <v>0</v>
      </c>
      <c r="BT32" s="679">
        <f>IF(OR($C$92=$AR32,$D$92=$AR32),Schweine_Werte!$M32*0.5,IF(OR($C$92&gt;$AR32,$D$92&lt;$AR32),0,Schweine_Werte!$M32))</f>
        <v>0</v>
      </c>
      <c r="BU32" s="679">
        <f>IF(OR($C$101=$AR32,$D$101=$AR32),Schweine_Werte!$M32*0.5,IF(OR($C$101&gt;$AR32,$D$101&lt;$AR32),0,Schweine_Werte!$M32))</f>
        <v>0</v>
      </c>
      <c r="BV32" s="679">
        <f>IF(OR($C$110=$AR32,$D$110=$AR32),Schweine_Werte!$M32*0.5,IF(OR($C$110&gt;$AR32,$D$110&lt;$AR32),0,Schweine_Werte!$M32))</f>
        <v>0</v>
      </c>
      <c r="BW32" s="679">
        <f>IF(OR(8=$AR32,$E$127=$AR32),Schweine_Werte!$M32*0.5,IF(OR(8&gt;$AR32,$E$127&lt;$AR32),0,Schweine_Werte!$M32))</f>
        <v>1.4112062668018681</v>
      </c>
      <c r="BX32" s="679">
        <f>IF(OR(8=$AR32,$E$145=$AR32),Schweine_Werte!$M32*0.5,IF(OR(8&gt;$AR32,$E$145&lt;$AR32),0,Schweine_Werte!$M32))</f>
        <v>1.4112062668018681</v>
      </c>
      <c r="BY32" s="677">
        <f>IF(OR($C$74=$AR32,$D$74=$AR32),Schweine_Werte!$O32*0.5,IF(OR($C$74&gt;$AR32,$D$74&lt;$AR32),0,Schweine_Werte!$O32))</f>
        <v>0</v>
      </c>
      <c r="BZ32" s="677">
        <f>IF(OR($C$83=$AR32,$D$83=$AR32),Schweine_Werte!$O32*0.5,IF(OR($C$83&gt;$AR32,$D$83&lt;$AR32),0,Schweine_Werte!$O32))</f>
        <v>0</v>
      </c>
      <c r="CA32" s="679">
        <f>IF(OR($C$92=$AR32,$D$92=$AR32),Schweine_Werte!$O32*0.5,IF(OR($C$92&gt;$AR32,$D$92&lt;$AR32),0,Schweine_Werte!$O32))</f>
        <v>0</v>
      </c>
      <c r="CB32" s="679">
        <f>IF(OR($C$101=$AR32,$D$101=$AR32),Schweine_Werte!$O32*0.5,IF(OR($C$101&gt;$AR32,$D$101&lt;$AR32),0,Schweine_Werte!$O32))</f>
        <v>0</v>
      </c>
      <c r="CC32" s="679">
        <f>IF(OR($C$110=$AR32,$D$110=$AR32),Schweine_Werte!$O32*0.5,IF(OR($C$110&gt;$AR32,$D$110&lt;$AR32),0,Schweine_Werte!$O32))</f>
        <v>0</v>
      </c>
    </row>
    <row r="33" spans="1:81" x14ac:dyDescent="0.2">
      <c r="B33" s="504"/>
      <c r="D33" s="667"/>
      <c r="E33" s="667"/>
      <c r="F33" s="667"/>
      <c r="G33" s="667"/>
      <c r="H33" s="667"/>
      <c r="I33" s="667"/>
      <c r="J33" s="667"/>
      <c r="K33" s="667"/>
      <c r="L33" s="667"/>
      <c r="M33" s="667"/>
      <c r="N33" s="667"/>
      <c r="O33" s="667"/>
      <c r="P33" s="667"/>
      <c r="Q33" s="667"/>
      <c r="R33" s="667"/>
      <c r="S33" s="667"/>
      <c r="T33" s="667"/>
      <c r="U33" s="667"/>
      <c r="V33" s="667"/>
      <c r="W33" s="678"/>
      <c r="X33" s="667"/>
      <c r="Y33" s="667"/>
      <c r="Z33" s="667"/>
      <c r="AA33" s="667"/>
      <c r="AB33" s="667"/>
      <c r="AC33" s="667"/>
      <c r="AD33" s="667"/>
      <c r="AE33" s="667"/>
      <c r="AF33" s="667"/>
      <c r="AG33" s="667"/>
      <c r="AH33" s="667"/>
      <c r="AI33" s="667"/>
      <c r="AJ33" s="667"/>
      <c r="AK33" s="667"/>
      <c r="AL33" s="667"/>
      <c r="AM33" s="667"/>
      <c r="AN33" s="667"/>
      <c r="AR33" s="698">
        <v>37</v>
      </c>
      <c r="AS33" s="677">
        <f>IF(OR($C$12=$AR33,$D$12=$AR33),Schweine_Werte!$C33*0.5,IF(OR($C$12&gt;$AR33,$D$12&lt;$AR33),0,Schweine_Werte!$C33))</f>
        <v>0</v>
      </c>
      <c r="AT33" s="667">
        <f>IF(OR($C$24=$AR33,$D$24=$AR33),Schweine_Werte!$C33*0.5,IF(OR($C$24&gt;$AR33,$D$24&lt;$AR33),0,Schweine_Werte!$C33))</f>
        <v>0</v>
      </c>
      <c r="AU33" s="677">
        <f>IF(OR($C$36=$AR33,$D$36=$AR33),Schweine_Werte!$C33*0.5,IF(OR($C$36&gt;$AR33,$D$36&lt;$AR33),0,Schweine_Werte!$C33))</f>
        <v>0</v>
      </c>
      <c r="AV33" s="677">
        <f>IF(OR($C$48=$AR33,$D$48=$AR33),Schweine_Werte!$C33*0.5,IF(OR($C$48&gt;$AR33,$D$48&lt;$AR33),0,Schweine_Werte!$C33))</f>
        <v>0</v>
      </c>
      <c r="AW33" s="677">
        <f>IF(OR($C$60=$AR33,$D$60=$AR33),Schweine_Werte!$C33*0.5,IF(OR($C$60&gt;$AR33,$D$60&lt;$AR33),0,Schweine_Werte!$C33))</f>
        <v>0</v>
      </c>
      <c r="AX33" s="677">
        <f>IF(OR($C$12=$AR33,$D$12=$AR33),Schweine_Werte!$E33*0.5,IF(OR($C$12&gt;$AR33,$D$12&lt;$AR33),0,Schweine_Werte!$E33))</f>
        <v>0</v>
      </c>
      <c r="AY33" s="667">
        <f>IF(OR($C$24=$AR33,$D$24=$AR33),Schweine_Werte!$E33*0.5,IF(OR($C$24&gt;$AR33,$D$24&lt;$AR33),0,Schweine_Werte!$E33))</f>
        <v>0</v>
      </c>
      <c r="AZ33" s="667">
        <f>IF(OR($C$36=$AR33,$D$36=$AR33),Schweine_Werte!$E33*0.5,IF(OR($C$36&gt;$AR33,$D$36&lt;$AR33),0,Schweine_Werte!$E33))</f>
        <v>0</v>
      </c>
      <c r="BA33" s="667">
        <f>IF(OR($C$48=$AR33,$D$48=$AR33),Schweine_Werte!$E33*0.5,IF(OR($C$48&gt;$AR33,$D$48&lt;$AR33),0,Schweine_Werte!$E33))</f>
        <v>0</v>
      </c>
      <c r="BB33" s="667">
        <f>IF(OR($C$60=$AR33,$D$60=$AR33),Schweine_Werte!$E33*0.5,IF(OR($C$60&gt;$AR33,$D$60&lt;$AR33),0,Schweine_Werte!$E33))</f>
        <v>0</v>
      </c>
      <c r="BC33" s="677">
        <f>IF(OR($C$12=$AR33,$D$12=$AR33),Schweine_Werte!$G33*0.5,IF(OR($C$12&gt;$AR33,$D$12&lt;$AR33),0,Schweine_Werte!$G33))</f>
        <v>0</v>
      </c>
      <c r="BD33" s="667">
        <f>IF(OR($C$24=$AR33,$D$24=$AR33),Schweine_Werte!$G33*0.5,IF(OR($C$24&gt;$AR33,$D$24&lt;$AR33),0,Schweine_Werte!$G33))</f>
        <v>0</v>
      </c>
      <c r="BE33" s="667">
        <f>IF(OR($C$36=$AR33,$D$36=$AR33),Schweine_Werte!$G33*0.5,IF(OR($C$36&gt;$AR33,$D$36&lt;$AR33),0,Schweine_Werte!$G33))</f>
        <v>0</v>
      </c>
      <c r="BF33" s="667">
        <f>IF(OR($C$48=$AR33,$D$48=$AR33),Schweine_Werte!$G33*0.5,IF(OR($C$48&gt;$AR33,$D$48&lt;$AR33),0,Schweine_Werte!$G33))</f>
        <v>0</v>
      </c>
      <c r="BG33" s="667">
        <f>IF(OR($C$60=$AR33,$D$60=$AR33),Schweine_Werte!$G33*0.5,IF(OR($C$60&gt;$AR33,$D$60&lt;$AR33),0,Schweine_Werte!$G33))</f>
        <v>0</v>
      </c>
      <c r="BH33" s="677">
        <f>IF(OR($C$12=$AR33,$D$12=$AR33),Schweine_Werte!$I33*0.5,IF(OR($C$12&gt;$AR33,$D$12&lt;$AR33),0,Schweine_Werte!$I33))</f>
        <v>0</v>
      </c>
      <c r="BI33" s="667">
        <f>IF(OR($C$24=$AR33,$D$24=$AR33),Schweine_Werte!$I33*0.5,IF(OR($C$24&gt;$AR33,$D$24&lt;$AR33),0,Schweine_Werte!$I33))</f>
        <v>0</v>
      </c>
      <c r="BJ33" s="667">
        <f>IF(OR($C$36=$AR33,$D$36=$AR33),Schweine_Werte!$I33*0.5,IF(OR($C$36&gt;$AR33,$D$36&lt;$AR33),0,Schweine_Werte!$I33))</f>
        <v>0</v>
      </c>
      <c r="BK33" s="667">
        <f>IF(OR($C$48=$AR33,$D$48=$AR33),Schweine_Werte!$I33*0.5,IF(OR($C$48&gt;$AR33,$D$48&lt;$AR33),0,Schweine_Werte!$I33))</f>
        <v>0</v>
      </c>
      <c r="BL33" s="667">
        <f>IF(OR($C$60=$AR33,$D$60=$AR33),Schweine_Werte!$I33*0.5,IF(OR($C$60&gt;$AR33,$D$60&lt;$AR33),0,Schweine_Werte!$I33))</f>
        <v>0</v>
      </c>
      <c r="BM33" s="677"/>
      <c r="BN33" s="667"/>
      <c r="BO33" s="667"/>
      <c r="BP33" s="667"/>
      <c r="BQ33" s="667"/>
      <c r="BR33" s="677">
        <f>IF(OR($C$74=$AR33,$D$74=$AR33),Schweine_Werte!$M33*0.5,IF(OR($C$74&gt;$AR33,$D$74&lt;$AR33),0,Schweine_Werte!$M33))</f>
        <v>0</v>
      </c>
      <c r="BS33" s="677">
        <f>IF(OR($C$83=$AR33,$D$83=$AR33),Schweine_Werte!$M33*0.5,IF(OR($C$83&gt;$AR33,$D$83&lt;$AR33),0,Schweine_Werte!$M33))</f>
        <v>0</v>
      </c>
      <c r="BT33" s="679">
        <f>IF(OR($C$92=$AR33,$D$92=$AR33),Schweine_Werte!$M33*0.5,IF(OR($C$92&gt;$AR33,$D$92&lt;$AR33),0,Schweine_Werte!$M33))</f>
        <v>0</v>
      </c>
      <c r="BU33" s="679">
        <f>IF(OR($C$101=$AR33,$D$101=$AR33),Schweine_Werte!$M33*0.5,IF(OR($C$101&gt;$AR33,$D$101&lt;$AR33),0,Schweine_Werte!$M33))</f>
        <v>0</v>
      </c>
      <c r="BV33" s="679">
        <f>IF(OR($C$110=$AR33,$D$110=$AR33),Schweine_Werte!$M33*0.5,IF(OR($C$110&gt;$AR33,$D$110&lt;$AR33),0,Schweine_Werte!$M33))</f>
        <v>0</v>
      </c>
      <c r="BW33" s="679">
        <f>IF(OR(8=$AR33,$E$127=$AR33),Schweine_Werte!$M33*0.5,IF(OR(8&gt;$AR33,$E$127&lt;$AR33),0,Schweine_Werte!$M33))</f>
        <v>1.3904204668329827</v>
      </c>
      <c r="BX33" s="679">
        <f>IF(OR(8=$AR33,$E$145=$AR33),Schweine_Werte!$M33*0.5,IF(OR(8&gt;$AR33,$E$145&lt;$AR33),0,Schweine_Werte!$M33))</f>
        <v>1.3904204668329827</v>
      </c>
      <c r="BY33" s="677">
        <f>IF(OR($C$74=$AR33,$D$74=$AR33),Schweine_Werte!$O33*0.5,IF(OR($C$74&gt;$AR33,$D$74&lt;$AR33),0,Schweine_Werte!$O33))</f>
        <v>0</v>
      </c>
      <c r="BZ33" s="677">
        <f>IF(OR($C$83=$AR33,$D$83=$AR33),Schweine_Werte!$O33*0.5,IF(OR($C$83&gt;$AR33,$D$83&lt;$AR33),0,Schweine_Werte!$O33))</f>
        <v>0</v>
      </c>
      <c r="CA33" s="679">
        <f>IF(OR($C$92=$AR33,$D$92=$AR33),Schweine_Werte!$O33*0.5,IF(OR($C$92&gt;$AR33,$D$92&lt;$AR33),0,Schweine_Werte!$O33))</f>
        <v>0</v>
      </c>
      <c r="CB33" s="679">
        <f>IF(OR($C$101=$AR33,$D$101=$AR33),Schweine_Werte!$O33*0.5,IF(OR($C$101&gt;$AR33,$D$101&lt;$AR33),0,Schweine_Werte!$O33))</f>
        <v>0</v>
      </c>
      <c r="CC33" s="679">
        <f>IF(OR($C$110=$AR33,$D$110=$AR33),Schweine_Werte!$O33*0.5,IF(OR($C$110&gt;$AR33,$D$110&lt;$AR33),0,Schweine_Werte!$O33))</f>
        <v>0</v>
      </c>
    </row>
    <row r="34" spans="1:81" ht="15.75" x14ac:dyDescent="0.25">
      <c r="F34" s="521"/>
      <c r="G34" s="1722" t="s">
        <v>486</v>
      </c>
      <c r="H34" s="1723"/>
      <c r="I34" s="1724"/>
      <c r="J34" s="681" t="s">
        <v>474</v>
      </c>
      <c r="K34" s="681" t="s">
        <v>487</v>
      </c>
      <c r="L34" s="1725" t="s">
        <v>488</v>
      </c>
      <c r="M34" s="1726"/>
      <c r="N34" s="1727"/>
      <c r="O34" s="1725" t="s">
        <v>489</v>
      </c>
      <c r="P34" s="1727"/>
      <c r="Q34" s="1725" t="s">
        <v>490</v>
      </c>
      <c r="R34" s="1726"/>
      <c r="S34" s="1727"/>
      <c r="T34" s="1725" t="s">
        <v>491</v>
      </c>
      <c r="U34" s="1726"/>
      <c r="V34" s="1727"/>
      <c r="W34" s="1725" t="s">
        <v>492</v>
      </c>
      <c r="X34" s="1726"/>
      <c r="Y34" s="1727"/>
      <c r="Z34" s="1728" t="s">
        <v>493</v>
      </c>
      <c r="AA34" s="1729"/>
      <c r="AB34" s="1728" t="s">
        <v>411</v>
      </c>
      <c r="AC34" s="1729"/>
      <c r="AD34" s="1728" t="s">
        <v>412</v>
      </c>
      <c r="AE34" s="1729"/>
      <c r="AF34" s="682" t="s">
        <v>494</v>
      </c>
      <c r="AG34" s="1733" t="s">
        <v>495</v>
      </c>
      <c r="AH34" s="1734"/>
      <c r="AI34" s="824" t="s">
        <v>515</v>
      </c>
      <c r="AJ34" s="1728" t="s">
        <v>493</v>
      </c>
      <c r="AK34" s="1729"/>
      <c r="AL34" s="1728" t="s">
        <v>411</v>
      </c>
      <c r="AM34" s="1729"/>
      <c r="AN34" s="1728" t="s">
        <v>412</v>
      </c>
      <c r="AO34" s="1729"/>
      <c r="AR34" s="698">
        <v>38</v>
      </c>
      <c r="AS34" s="677">
        <f>IF(OR($C$12=$AR34,$D$12=$AR34),Schweine_Werte!$C34*0.5,IF(OR($C$12&gt;$AR34,$D$12&lt;$AR34),0,Schweine_Werte!$C34))</f>
        <v>0</v>
      </c>
      <c r="AT34" s="667">
        <f>IF(OR($C$24=$AR34,$D$24=$AR34),Schweine_Werte!$C34*0.5,IF(OR($C$24&gt;$AR34,$D$24&lt;$AR34),0,Schweine_Werte!$C34))</f>
        <v>0</v>
      </c>
      <c r="AU34" s="677">
        <f>IF(OR($C$36=$AR34,$D$36=$AR34),Schweine_Werte!$C34*0.5,IF(OR($C$36&gt;$AR34,$D$36&lt;$AR34),0,Schweine_Werte!$C34))</f>
        <v>0</v>
      </c>
      <c r="AV34" s="677">
        <f>IF(OR($C$48=$AR34,$D$48=$AR34),Schweine_Werte!$C34*0.5,IF(OR($C$48&gt;$AR34,$D$48&lt;$AR34),0,Schweine_Werte!$C34))</f>
        <v>0</v>
      </c>
      <c r="AW34" s="677">
        <f>IF(OR($C$60=$AR34,$D$60=$AR34),Schweine_Werte!$C34*0.5,IF(OR($C$60&gt;$AR34,$D$60&lt;$AR34),0,Schweine_Werte!$C34))</f>
        <v>0</v>
      </c>
      <c r="AX34" s="677">
        <f>IF(OR($C$12=$AR34,$D$12=$AR34),Schweine_Werte!$E34*0.5,IF(OR($C$12&gt;$AR34,$D$12&lt;$AR34),0,Schweine_Werte!$E34))</f>
        <v>0</v>
      </c>
      <c r="AY34" s="667">
        <f>IF(OR($C$24=$AR34,$D$24=$AR34),Schweine_Werte!$E34*0.5,IF(OR($C$24&gt;$AR34,$D$24&lt;$AR34),0,Schweine_Werte!$E34))</f>
        <v>0</v>
      </c>
      <c r="AZ34" s="667">
        <f>IF(OR($C$36=$AR34,$D$36=$AR34),Schweine_Werte!$E34*0.5,IF(OR($C$36&gt;$AR34,$D$36&lt;$AR34),0,Schweine_Werte!$E34))</f>
        <v>0</v>
      </c>
      <c r="BA34" s="667">
        <f>IF(OR($C$48=$AR34,$D$48=$AR34),Schweine_Werte!$E34*0.5,IF(OR($C$48&gt;$AR34,$D$48&lt;$AR34),0,Schweine_Werte!$E34))</f>
        <v>0</v>
      </c>
      <c r="BB34" s="667">
        <f>IF(OR($C$60=$AR34,$D$60=$AR34),Schweine_Werte!$E34*0.5,IF(OR($C$60&gt;$AR34,$D$60&lt;$AR34),0,Schweine_Werte!$E34))</f>
        <v>0</v>
      </c>
      <c r="BC34" s="677">
        <f>IF(OR($C$12=$AR34,$D$12=$AR34),Schweine_Werte!$G34*0.5,IF(OR($C$12&gt;$AR34,$D$12&lt;$AR34),0,Schweine_Werte!$G34))</f>
        <v>0</v>
      </c>
      <c r="BD34" s="667">
        <f>IF(OR($C$24=$AR34,$D$24=$AR34),Schweine_Werte!$G34*0.5,IF(OR($C$24&gt;$AR34,$D$24&lt;$AR34),0,Schweine_Werte!$G34))</f>
        <v>0</v>
      </c>
      <c r="BE34" s="667">
        <f>IF(OR($C$36=$AR34,$D$36=$AR34),Schweine_Werte!$G34*0.5,IF(OR($C$36&gt;$AR34,$D$36&lt;$AR34),0,Schweine_Werte!$G34))</f>
        <v>0</v>
      </c>
      <c r="BF34" s="667">
        <f>IF(OR($C$48=$AR34,$D$48=$AR34),Schweine_Werte!$G34*0.5,IF(OR($C$48&gt;$AR34,$D$48&lt;$AR34),0,Schweine_Werte!$G34))</f>
        <v>0</v>
      </c>
      <c r="BG34" s="667">
        <f>IF(OR($C$60=$AR34,$D$60=$AR34),Schweine_Werte!$G34*0.5,IF(OR($C$60&gt;$AR34,$D$60&lt;$AR34),0,Schweine_Werte!$G34))</f>
        <v>0</v>
      </c>
      <c r="BH34" s="677">
        <f>IF(OR($C$12=$AR34,$D$12=$AR34),Schweine_Werte!$I34*0.5,IF(OR($C$12&gt;$AR34,$D$12&lt;$AR34),0,Schweine_Werte!$I34))</f>
        <v>0</v>
      </c>
      <c r="BI34" s="667">
        <f>IF(OR($C$24=$AR34,$D$24=$AR34),Schweine_Werte!$I34*0.5,IF(OR($C$24&gt;$AR34,$D$24&lt;$AR34),0,Schweine_Werte!$I34))</f>
        <v>0</v>
      </c>
      <c r="BJ34" s="667">
        <f>IF(OR($C$36=$AR34,$D$36=$AR34),Schweine_Werte!$I34*0.5,IF(OR($C$36&gt;$AR34,$D$36&lt;$AR34),0,Schweine_Werte!$I34))</f>
        <v>0</v>
      </c>
      <c r="BK34" s="667">
        <f>IF(OR($C$48=$AR34,$D$48=$AR34),Schweine_Werte!$I34*0.5,IF(OR($C$48&gt;$AR34,$D$48&lt;$AR34),0,Schweine_Werte!$I34))</f>
        <v>0</v>
      </c>
      <c r="BL34" s="667">
        <f>IF(OR($C$60=$AR34,$D$60=$AR34),Schweine_Werte!$I34*0.5,IF(OR($C$60&gt;$AR34,$D$60&lt;$AR34),0,Schweine_Werte!$I34))</f>
        <v>0</v>
      </c>
      <c r="BM34" s="677"/>
      <c r="BN34" s="667"/>
      <c r="BO34" s="667"/>
      <c r="BP34" s="667"/>
      <c r="BQ34" s="667"/>
      <c r="BR34" s="677">
        <f>IF(OR($C$74=$AR34,$D$74=$AR34),Schweine_Werte!$M34*0.5,IF(OR($C$74&gt;$AR34,$D$74&lt;$AR34),0,Schweine_Werte!$M34))</f>
        <v>0</v>
      </c>
      <c r="BS34" s="677">
        <f>IF(OR($C$83=$AR34,$D$83=$AR34),Schweine_Werte!$M34*0.5,IF(OR($C$83&gt;$AR34,$D$83&lt;$AR34),0,Schweine_Werte!$M34))</f>
        <v>0</v>
      </c>
      <c r="BT34" s="679">
        <f>IF(OR($C$92=$AR34,$D$92=$AR34),Schweine_Werte!$M34*0.5,IF(OR($C$92&gt;$AR34,$D$92&lt;$AR34),0,Schweine_Werte!$M34))</f>
        <v>0</v>
      </c>
      <c r="BU34" s="679">
        <f>IF(OR($C$101=$AR34,$D$101=$AR34),Schweine_Werte!$M34*0.5,IF(OR($C$101&gt;$AR34,$D$101&lt;$AR34),0,Schweine_Werte!$M34))</f>
        <v>0</v>
      </c>
      <c r="BV34" s="679">
        <f>IF(OR($C$110=$AR34,$D$110=$AR34),Schweine_Werte!$M34*0.5,IF(OR($C$110&gt;$AR34,$D$110&lt;$AR34),0,Schweine_Werte!$M34))</f>
        <v>0</v>
      </c>
      <c r="BW34" s="679">
        <f>IF(OR(8=$AR34,$E$127=$AR34),Schweine_Werte!$M34*0.5,IF(OR(8&gt;$AR34,$E$127&lt;$AR34),0,Schweine_Werte!$M34))</f>
        <v>1.3707820838974658</v>
      </c>
      <c r="BX34" s="679">
        <f>IF(OR(8=$AR34,$E$145=$AR34),Schweine_Werte!$M34*0.5,IF(OR(8&gt;$AR34,$E$145&lt;$AR34),0,Schweine_Werte!$M34))</f>
        <v>1.3707820838974658</v>
      </c>
      <c r="BY34" s="677">
        <f>IF(OR($C$74=$AR34,$D$74=$AR34),Schweine_Werte!$O34*0.5,IF(OR($C$74&gt;$AR34,$D$74&lt;$AR34),0,Schweine_Werte!$O34))</f>
        <v>0</v>
      </c>
      <c r="BZ34" s="677">
        <f>IF(OR($C$83=$AR34,$D$83=$AR34),Schweine_Werte!$O34*0.5,IF(OR($C$83&gt;$AR34,$D$83&lt;$AR34),0,Schweine_Werte!$O34))</f>
        <v>0</v>
      </c>
      <c r="CA34" s="679">
        <f>IF(OR($C$92=$AR34,$D$92=$AR34),Schweine_Werte!$O34*0.5,IF(OR($C$92&gt;$AR34,$D$92&lt;$AR34),0,Schweine_Werte!$O34))</f>
        <v>0</v>
      </c>
      <c r="CB34" s="679">
        <f>IF(OR($C$101=$AR34,$D$101=$AR34),Schweine_Werte!$O34*0.5,IF(OR($C$101&gt;$AR34,$D$101&lt;$AR34),0,Schweine_Werte!$O34))</f>
        <v>0</v>
      </c>
      <c r="CC34" s="679">
        <f>IF(OR($C$110=$AR34,$D$110=$AR34),Schweine_Werte!$O34*0.5,IF(OR($C$110&gt;$AR34,$D$110&lt;$AR34),0,Schweine_Werte!$O34))</f>
        <v>0</v>
      </c>
    </row>
    <row r="35" spans="1:81" ht="18.75" x14ac:dyDescent="0.2">
      <c r="B35" s="684" t="s">
        <v>497</v>
      </c>
      <c r="C35" s="685" t="s">
        <v>375</v>
      </c>
      <c r="D35" s="685" t="s">
        <v>498</v>
      </c>
      <c r="E35" s="685" t="s">
        <v>377</v>
      </c>
      <c r="F35" s="686" t="s">
        <v>363</v>
      </c>
      <c r="G35" s="687" t="s">
        <v>1</v>
      </c>
      <c r="H35" s="687" t="s">
        <v>499</v>
      </c>
      <c r="I35" s="687" t="s">
        <v>500</v>
      </c>
      <c r="J35" s="688" t="s">
        <v>501</v>
      </c>
      <c r="K35" s="688" t="s">
        <v>501</v>
      </c>
      <c r="L35" s="689" t="s">
        <v>365</v>
      </c>
      <c r="M35" s="689" t="s">
        <v>502</v>
      </c>
      <c r="N35" s="689" t="s">
        <v>367</v>
      </c>
      <c r="O35" s="690" t="s">
        <v>358</v>
      </c>
      <c r="P35" s="690" t="s">
        <v>359</v>
      </c>
      <c r="Q35" s="689" t="s">
        <v>365</v>
      </c>
      <c r="R35" s="689" t="s">
        <v>366</v>
      </c>
      <c r="S35" s="689" t="s">
        <v>367</v>
      </c>
      <c r="T35" s="689" t="s">
        <v>365</v>
      </c>
      <c r="U35" s="689" t="s">
        <v>366</v>
      </c>
      <c r="V35" s="689" t="s">
        <v>367</v>
      </c>
      <c r="W35" s="688" t="s">
        <v>503</v>
      </c>
      <c r="X35" s="688" t="s">
        <v>504</v>
      </c>
      <c r="Y35" s="688" t="s">
        <v>505</v>
      </c>
      <c r="Z35" s="691" t="s">
        <v>506</v>
      </c>
      <c r="AA35" s="691" t="s">
        <v>298</v>
      </c>
      <c r="AB35" s="691" t="s">
        <v>506</v>
      </c>
      <c r="AC35" s="691" t="s">
        <v>298</v>
      </c>
      <c r="AD35" s="691" t="s">
        <v>506</v>
      </c>
      <c r="AE35" s="691" t="s">
        <v>298</v>
      </c>
      <c r="AF35" s="691" t="s">
        <v>507</v>
      </c>
      <c r="AG35" s="692" t="s">
        <v>508</v>
      </c>
      <c r="AH35" s="691" t="s">
        <v>17</v>
      </c>
      <c r="AI35" s="691"/>
      <c r="AJ35" s="691" t="s">
        <v>509</v>
      </c>
      <c r="AK35" s="691" t="s">
        <v>510</v>
      </c>
      <c r="AL35" s="691" t="s">
        <v>511</v>
      </c>
      <c r="AM35" s="691" t="s">
        <v>512</v>
      </c>
      <c r="AN35" s="691" t="s">
        <v>511</v>
      </c>
      <c r="AO35" s="691" t="s">
        <v>513</v>
      </c>
      <c r="AR35" s="698">
        <v>39</v>
      </c>
      <c r="AS35" s="677">
        <f>IF(OR($C$12=$AR35,$D$12=$AR35),Schweine_Werte!$C35*0.5,IF(OR($C$12&gt;$AR35,$D$12&lt;$AR35),0,Schweine_Werte!$C35))</f>
        <v>0</v>
      </c>
      <c r="AT35" s="667">
        <f>IF(OR($C$24=$AR35,$D$24=$AR35),Schweine_Werte!$C35*0.5,IF(OR($C$24&gt;$AR35,$D$24&lt;$AR35),0,Schweine_Werte!$C35))</f>
        <v>0</v>
      </c>
      <c r="AU35" s="677">
        <f>IF(OR($C$36=$AR35,$D$36=$AR35),Schweine_Werte!$C35*0.5,IF(OR($C$36&gt;$AR35,$D$36&lt;$AR35),0,Schweine_Werte!$C35))</f>
        <v>0</v>
      </c>
      <c r="AV35" s="677">
        <f>IF(OR($C$48=$AR35,$D$48=$AR35),Schweine_Werte!$C35*0.5,IF(OR($C$48&gt;$AR35,$D$48&lt;$AR35),0,Schweine_Werte!$C35))</f>
        <v>0</v>
      </c>
      <c r="AW35" s="677">
        <f>IF(OR($C$60=$AR35,$D$60=$AR35),Schweine_Werte!$C35*0.5,IF(OR($C$60&gt;$AR35,$D$60&lt;$AR35),0,Schweine_Werte!$C35))</f>
        <v>0</v>
      </c>
      <c r="AX35" s="677">
        <f>IF(OR($C$12=$AR35,$D$12=$AR35),Schweine_Werte!$E35*0.5,IF(OR($C$12&gt;$AR35,$D$12&lt;$AR35),0,Schweine_Werte!$E35))</f>
        <v>0</v>
      </c>
      <c r="AY35" s="667">
        <f>IF(OR($C$24=$AR35,$D$24=$AR35),Schweine_Werte!$E35*0.5,IF(OR($C$24&gt;$AR35,$D$24&lt;$AR35),0,Schweine_Werte!$E35))</f>
        <v>0</v>
      </c>
      <c r="AZ35" s="667">
        <f>IF(OR($C$36=$AR35,$D$36=$AR35),Schweine_Werte!$E35*0.5,IF(OR($C$36&gt;$AR35,$D$36&lt;$AR35),0,Schweine_Werte!$E35))</f>
        <v>0</v>
      </c>
      <c r="BA35" s="667">
        <f>IF(OR($C$48=$AR35,$D$48=$AR35),Schweine_Werte!$E35*0.5,IF(OR($C$48&gt;$AR35,$D$48&lt;$AR35),0,Schweine_Werte!$E35))</f>
        <v>0</v>
      </c>
      <c r="BB35" s="667">
        <f>IF(OR($C$60=$AR35,$D$60=$AR35),Schweine_Werte!$E35*0.5,IF(OR($C$60&gt;$AR35,$D$60&lt;$AR35),0,Schweine_Werte!$E35))</f>
        <v>0</v>
      </c>
      <c r="BC35" s="677">
        <f>IF(OR($C$12=$AR35,$D$12=$AR35),Schweine_Werte!$G35*0.5,IF(OR($C$12&gt;$AR35,$D$12&lt;$AR35),0,Schweine_Werte!$G35))</f>
        <v>0</v>
      </c>
      <c r="BD35" s="667">
        <f>IF(OR($C$24=$AR35,$D$24=$AR35),Schweine_Werte!$G35*0.5,IF(OR($C$24&gt;$AR35,$D$24&lt;$AR35),0,Schweine_Werte!$G35))</f>
        <v>0</v>
      </c>
      <c r="BE35" s="667">
        <f>IF(OR($C$36=$AR35,$D$36=$AR35),Schweine_Werte!$G35*0.5,IF(OR($C$36&gt;$AR35,$D$36&lt;$AR35),0,Schweine_Werte!$G35))</f>
        <v>0</v>
      </c>
      <c r="BF35" s="667">
        <f>IF(OR($C$48=$AR35,$D$48=$AR35),Schweine_Werte!$G35*0.5,IF(OR($C$48&gt;$AR35,$D$48&lt;$AR35),0,Schweine_Werte!$G35))</f>
        <v>0</v>
      </c>
      <c r="BG35" s="667">
        <f>IF(OR($C$60=$AR35,$D$60=$AR35),Schweine_Werte!$G35*0.5,IF(OR($C$60&gt;$AR35,$D$60&lt;$AR35),0,Schweine_Werte!$G35))</f>
        <v>0</v>
      </c>
      <c r="BH35" s="677">
        <f>IF(OR($C$12=$AR35,$D$12=$AR35),Schweine_Werte!$I35*0.5,IF(OR($C$12&gt;$AR35,$D$12&lt;$AR35),0,Schweine_Werte!$I35))</f>
        <v>0</v>
      </c>
      <c r="BI35" s="667">
        <f>IF(OR($C$24=$AR35,$D$24=$AR35),Schweine_Werte!$I35*0.5,IF(OR($C$24&gt;$AR35,$D$24&lt;$AR35),0,Schweine_Werte!$I35))</f>
        <v>0</v>
      </c>
      <c r="BJ35" s="667">
        <f>IF(OR($C$36=$AR35,$D$36=$AR35),Schweine_Werte!$I35*0.5,IF(OR($C$36&gt;$AR35,$D$36&lt;$AR35),0,Schweine_Werte!$I35))</f>
        <v>0</v>
      </c>
      <c r="BK35" s="667">
        <f>IF(OR($C$48=$AR35,$D$48=$AR35),Schweine_Werte!$I35*0.5,IF(OR($C$48&gt;$AR35,$D$48&lt;$AR35),0,Schweine_Werte!$I35))</f>
        <v>0</v>
      </c>
      <c r="BL35" s="667">
        <f>IF(OR($C$60=$AR35,$D$60=$AR35),Schweine_Werte!$I35*0.5,IF(OR($C$60&gt;$AR35,$D$60&lt;$AR35),0,Schweine_Werte!$I35))</f>
        <v>0</v>
      </c>
      <c r="BM35" s="677"/>
      <c r="BN35" s="667"/>
      <c r="BO35" s="667"/>
      <c r="BP35" s="667"/>
      <c r="BQ35" s="667"/>
      <c r="BR35" s="677">
        <f>IF(OR($C$74=$AR35,$D$74=$AR35),Schweine_Werte!$M35*0.5,IF(OR($C$74&gt;$AR35,$D$74&lt;$AR35),0,Schweine_Werte!$M35))</f>
        <v>0</v>
      </c>
      <c r="BS35" s="677">
        <f>IF(OR($C$83=$AR35,$D$83=$AR35),Schweine_Werte!$M35*0.5,IF(OR($C$83&gt;$AR35,$D$83&lt;$AR35),0,Schweine_Werte!$M35))</f>
        <v>0</v>
      </c>
      <c r="BT35" s="679">
        <f>IF(OR($C$92=$AR35,$D$92=$AR35),Schweine_Werte!$M35*0.5,IF(OR($C$92&gt;$AR35,$D$92&lt;$AR35),0,Schweine_Werte!$M35))</f>
        <v>0</v>
      </c>
      <c r="BU35" s="679">
        <f>IF(OR($C$101=$AR35,$D$101=$AR35),Schweine_Werte!$M35*0.5,IF(OR($C$101&gt;$AR35,$D$101&lt;$AR35),0,Schweine_Werte!$M35))</f>
        <v>0</v>
      </c>
      <c r="BV35" s="679">
        <f>IF(OR($C$110=$AR35,$D$110=$AR35),Schweine_Werte!$M35*0.5,IF(OR($C$110&gt;$AR35,$D$110&lt;$AR35),0,Schweine_Werte!$M35))</f>
        <v>0</v>
      </c>
      <c r="BW35" s="679">
        <f>IF(OR(8=$AR35,$E$127=$AR35),Schweine_Werte!$M35*0.5,IF(OR(8&gt;$AR35,$E$127&lt;$AR35),0,Schweine_Werte!$M35))</f>
        <v>1.3522208276626688</v>
      </c>
      <c r="BX35" s="679">
        <f>IF(OR(8=$AR35,$E$145=$AR35),Schweine_Werte!$M35*0.5,IF(OR(8&gt;$AR35,$E$145&lt;$AR35),0,Schweine_Werte!$M35))</f>
        <v>1.3522208276626688</v>
      </c>
      <c r="BY35" s="677">
        <f>IF(OR($C$74=$AR35,$D$74=$AR35),Schweine_Werte!$O35*0.5,IF(OR($C$74&gt;$AR35,$D$74&lt;$AR35),0,Schweine_Werte!$O35))</f>
        <v>0</v>
      </c>
      <c r="BZ35" s="677">
        <f>IF(OR($C$83=$AR35,$D$83=$AR35),Schweine_Werte!$O35*0.5,IF(OR($C$83&gt;$AR35,$D$83&lt;$AR35),0,Schweine_Werte!$O35))</f>
        <v>0</v>
      </c>
      <c r="CA35" s="679">
        <f>IF(OR($C$92=$AR35,$D$92=$AR35),Schweine_Werte!$O35*0.5,IF(OR($C$92&gt;$AR35,$D$92&lt;$AR35),0,Schweine_Werte!$O35))</f>
        <v>0</v>
      </c>
      <c r="CB35" s="679">
        <f>IF(OR($C$101=$AR35,$D$101=$AR35),Schweine_Werte!$O35*0.5,IF(OR($C$101&gt;$AR35,$D$101&lt;$AR35),0,Schweine_Werte!$O35))</f>
        <v>0</v>
      </c>
      <c r="CC35" s="679">
        <f>IF(OR($C$110=$AR35,$D$110=$AR35),Schweine_Werte!$O35*0.5,IF(OR($C$110&gt;$AR35,$D$110&lt;$AR35),0,Schweine_Werte!$O35))</f>
        <v>0</v>
      </c>
    </row>
    <row r="36" spans="1:81" ht="15.75" x14ac:dyDescent="0.2">
      <c r="A36" s="520" t="s">
        <v>458</v>
      </c>
      <c r="B36" s="693" t="str">
        <f>IF('Abweichende Werte'!W7=1,A8,"")</f>
        <v/>
      </c>
      <c r="C36" s="694" t="str">
        <f>IF('Abweichende Werte'!W7=1,'Abweichende Werte'!J7,"")</f>
        <v/>
      </c>
      <c r="D36" s="694" t="str">
        <f>IF('Abweichende Werte'!W7=1,'Abweichende Werte'!M7,"")</f>
        <v/>
      </c>
      <c r="E36" s="506" t="str">
        <f>IF('Abweichende Werte'!W7=1,'Abweichende Werte'!P7,"")</f>
        <v/>
      </c>
      <c r="F36" s="695" t="e">
        <f>IF($E36&lt;=$E29,F29,IF(AND($E36&gt;$E29,$E36&lt;=$E30),F29+(F30-F29)/($E30-$E29)*($E36-$E29),IF(AND($E36&gt;$E30,$E36&lt;=$E31),F30+(F31-F30)/($E31-$E30)*($E36-$E30),IF(AND($E36&gt;$E31,$E36&lt;=$E32),F31+(F32-F31)/($E32-$E31)*($E36-$E31),IF($E36&gt;$E32,F32)))))</f>
        <v>#VALUE!</v>
      </c>
      <c r="G36" s="695" t="e">
        <f t="shared" ref="G36:N36" si="17">IF($E36&lt;=$E29,G29,IF(AND($E36&gt;$E29,$E36&lt;=$E30),G29+(G30-G29)/($E30-$E29)*($E36-$E29),IF(AND($E36&gt;$E30,$E36&lt;=$E31),G30+(G31-G30)/($E31-$E30)*($E36-$E30),IF(AND($E36&gt;$E31,$E36&lt;=$E32),G31+(G32-G31)/($E32-$E31)*($E36-$E31),IF($E36&gt;$E32,G32)))))</f>
        <v>#VALUE!</v>
      </c>
      <c r="H36" s="695" t="e">
        <f t="shared" si="17"/>
        <v>#VALUE!</v>
      </c>
      <c r="I36" s="695" t="e">
        <f t="shared" si="17"/>
        <v>#VALUE!</v>
      </c>
      <c r="J36" s="695" t="e">
        <f t="shared" si="17"/>
        <v>#VALUE!</v>
      </c>
      <c r="K36" s="695" t="e">
        <f t="shared" si="17"/>
        <v>#VALUE!</v>
      </c>
      <c r="L36" s="695" t="e">
        <f t="shared" si="17"/>
        <v>#VALUE!</v>
      </c>
      <c r="M36" s="695" t="e">
        <f t="shared" si="17"/>
        <v>#VALUE!</v>
      </c>
      <c r="N36" s="695" t="e">
        <f t="shared" si="17"/>
        <v>#VALUE!</v>
      </c>
      <c r="O36" s="696">
        <v>5.5</v>
      </c>
      <c r="P36" s="696">
        <v>1.8</v>
      </c>
      <c r="Q36" s="695" t="e">
        <f t="shared" ref="Q36:Z36" si="18">IF($E36&lt;=$E29,Q29,IF(AND($E36&gt;$E29,$E36&lt;=$E30),Q29+(Q30-Q29)/($E30-$E29)*($E36-$E29),IF(AND($E36&gt;$E30,$E36&lt;=$E31),Q30+(Q31-Q30)/($E31-$E30)*($E36-$E30),IF(AND($E36&gt;$E31,$E36&lt;=$E32),Q31+(Q32-Q31)/($E32-$E31)*($E36-$E31),IF($E36&gt;$E32,Q32)))))</f>
        <v>#VALUE!</v>
      </c>
      <c r="R36" s="695" t="e">
        <f t="shared" si="18"/>
        <v>#VALUE!</v>
      </c>
      <c r="S36" s="695" t="e">
        <f t="shared" si="18"/>
        <v>#VALUE!</v>
      </c>
      <c r="T36" s="695" t="e">
        <f t="shared" si="18"/>
        <v>#VALUE!</v>
      </c>
      <c r="U36" s="695" t="e">
        <f t="shared" si="18"/>
        <v>#VALUE!</v>
      </c>
      <c r="V36" s="695" t="e">
        <f t="shared" si="18"/>
        <v>#VALUE!</v>
      </c>
      <c r="W36" s="695" t="e">
        <f t="shared" si="18"/>
        <v>#VALUE!</v>
      </c>
      <c r="X36" s="695" t="e">
        <f t="shared" si="18"/>
        <v>#VALUE!</v>
      </c>
      <c r="Y36" s="695" t="e">
        <f t="shared" si="18"/>
        <v>#VALUE!</v>
      </c>
      <c r="Z36" s="695" t="e">
        <f t="shared" si="18"/>
        <v>#VALUE!</v>
      </c>
      <c r="AA36" s="697" t="e">
        <f>+Z36*6.25</f>
        <v>#VALUE!</v>
      </c>
      <c r="AB36" s="695" t="e">
        <f t="shared" ref="AB36" si="19">IF($E36&lt;=$E29,AB29,IF(AND($E36&gt;$E29,$E36&lt;=$E30),AB29+(AB30-AB29)/($E30-$E29)*($E36-$E29),IF(AND($E36&gt;$E30,$E36&lt;=$E31),AB30+(AB31-AB30)/($E31-$E30)*($E36-$E30),IF(AND($E36&gt;$E31,$E36&lt;=$E32),AB31+(AB32-AB31)/($E32-$E31)*($E36-$E31),IF($E36&gt;$E32,AB32)))))</f>
        <v>#VALUE!</v>
      </c>
      <c r="AC36" s="697" t="e">
        <f>+AB36*6.25</f>
        <v>#VALUE!</v>
      </c>
      <c r="AD36" s="695" t="e">
        <f t="shared" ref="AD36" si="20">IF($E36&lt;=$E29,AD29,IF(AND($E36&gt;$E29,$E36&lt;=$E30),AD29+(AD30-AD29)/($E30-$E29)*($E36-$E29),IF(AND($E36&gt;$E30,$E36&lt;=$E31),AD30+(AD31-AD30)/($E31-$E30)*($E36-$E30),IF(AND($E36&gt;$E31,$E36&lt;=$E32),AD31+(AD32-AD31)/($E32-$E31)*($E36-$E31),IF($E36&gt;$E32,AD32)))))</f>
        <v>#VALUE!</v>
      </c>
      <c r="AE36" s="697" t="e">
        <f>+AD36*6.25</f>
        <v>#VALUE!</v>
      </c>
      <c r="AF36" s="697" t="e">
        <f>365/((D36-C36)/E36*1000)</f>
        <v>#VALUE!</v>
      </c>
      <c r="AG36" s="695" t="e">
        <f>IF($E36&lt;=$E29,AG29,IF(AND($E36&gt;$E29,$E36&lt;=$E30),AG29+(AG30-AG29)/($E30-$E29)*($E36-$E29),IF(AND($E36&gt;$E30,$E36&lt;=$E31),AG30+(AG31-AG30)/($E31-$E30)*($E36-$E30),IF(AND($E36&gt;$E31,$E36&lt;=$E32),AG31+(AG32-AG31)/($E32-$E31)*($E36-$E31),IF($E36&gt;$E32,AG32)))))</f>
        <v>#VALUE!</v>
      </c>
      <c r="AH36" s="697" t="e">
        <f>+AG36/AF36</f>
        <v>#VALUE!</v>
      </c>
      <c r="AI36" s="697" t="e">
        <f>+CONCATENATE(ROUND(AH36/(D36-C36),1)," : 1")</f>
        <v>#VALUE!</v>
      </c>
      <c r="AJ36" s="695" t="e">
        <f t="shared" ref="AJ36" si="21">IF($E36&lt;=$E29,AJ29,IF(AND($E36&gt;$E29,$E36&lt;=$E30),AJ29+(AJ30-AJ29)/($E30-$E29)*($E36-$E29),IF(AND($E36&gt;$E30,$E36&lt;=$E31),AJ30+(AJ31-AJ30)/($E31-$E30)*($E36-$E30),IF(AND($E36&gt;$E31,$E36&lt;=$E32),AJ31+(AJ32-AJ31)/($E32-$E31)*($E36-$E31),IF($E36&gt;$E32,AJ32)))))</f>
        <v>#VALUE!</v>
      </c>
      <c r="AK36" s="697" t="e">
        <f>+AJ36/2.291</f>
        <v>#VALUE!</v>
      </c>
      <c r="AL36" s="695" t="e">
        <f t="shared" ref="AL36" si="22">IF($E36&lt;=$E29,AL29,IF(AND($E36&gt;$E29,$E36&lt;=$E30),AL29+(AL30-AL29)/($E30-$E29)*($E36-$E29),IF(AND($E36&gt;$E30,$E36&lt;=$E31),AL30+(AL31-AL30)/($E31-$E30)*($E36-$E30),IF(AND($E36&gt;$E31,$E36&lt;=$E32),AL31+(AL32-AL31)/($E32-$E31)*($E36-$E31),IF($E36&gt;$E32,AL32)))))</f>
        <v>#VALUE!</v>
      </c>
      <c r="AM36" s="697" t="e">
        <f>+AL36/2.291</f>
        <v>#VALUE!</v>
      </c>
      <c r="AN36" s="695" t="e">
        <f t="shared" ref="AN36" si="23">IF($E36&lt;=$E29,AN29,IF(AND($E36&gt;$E29,$E36&lt;=$E30),AN29+(AN30-AN29)/($E30-$E29)*($E36-$E29),IF(AND($E36&gt;$E30,$E36&lt;=$E31),AN30+(AN31-AN30)/($E31-$E30)*($E36-$E30),IF(AND($E36&gt;$E31,$E36&lt;=$E32),AN31+(AN32-AN31)/($E32-$E31)*($E36-$E31),IF($E36&gt;$E32,AN32)))))</f>
        <v>#VALUE!</v>
      </c>
      <c r="AO36" s="697" t="e">
        <f>+AN36/2.291</f>
        <v>#VALUE!</v>
      </c>
      <c r="AR36" s="698">
        <v>40</v>
      </c>
      <c r="AS36" s="677">
        <f>IF(OR($C$12=$AR36,$D$12=$AR36),Schweine_Werte!$C36*0.5,IF(OR($C$12&gt;$AR36,$D$12&lt;$AR36),0,Schweine_Werte!$C36))</f>
        <v>0</v>
      </c>
      <c r="AT36" s="667">
        <f>IF(OR($C$24=$AR36,$D$24=$AR36),Schweine_Werte!$C36*0.5,IF(OR($C$24&gt;$AR36,$D$24&lt;$AR36),0,Schweine_Werte!$C36))</f>
        <v>0</v>
      </c>
      <c r="AU36" s="677">
        <f>IF(OR($C$36=$AR36,$D$36=$AR36),Schweine_Werte!$C36*0.5,IF(OR($C$36&gt;$AR36,$D$36&lt;$AR36),0,Schweine_Werte!$C36))</f>
        <v>0</v>
      </c>
      <c r="AV36" s="677">
        <f>IF(OR($C$48=$AR36,$D$48=$AR36),Schweine_Werte!$C36*0.5,IF(OR($C$48&gt;$AR36,$D$48&lt;$AR36),0,Schweine_Werte!$C36))</f>
        <v>0</v>
      </c>
      <c r="AW36" s="677">
        <f>IF(OR($C$60=$AR36,$D$60=$AR36),Schweine_Werte!$C36*0.5,IF(OR($C$60&gt;$AR36,$D$60&lt;$AR36),0,Schweine_Werte!$C36))</f>
        <v>0</v>
      </c>
      <c r="AX36" s="677">
        <f>IF(OR($C$12=$AR36,$D$12=$AR36),Schweine_Werte!$E36*0.5,IF(OR($C$12&gt;$AR36,$D$12&lt;$AR36),0,Schweine_Werte!$E36))</f>
        <v>0</v>
      </c>
      <c r="AY36" s="667">
        <f>IF(OR($C$24=$AR36,$D$24=$AR36),Schweine_Werte!$E36*0.5,IF(OR($C$24&gt;$AR36,$D$24&lt;$AR36),0,Schweine_Werte!$E36))</f>
        <v>0</v>
      </c>
      <c r="AZ36" s="667">
        <f>IF(OR($C$36=$AR36,$D$36=$AR36),Schweine_Werte!$E36*0.5,IF(OR($C$36&gt;$AR36,$D$36&lt;$AR36),0,Schweine_Werte!$E36))</f>
        <v>0</v>
      </c>
      <c r="BA36" s="667">
        <f>IF(OR($C$48=$AR36,$D$48=$AR36),Schweine_Werte!$E36*0.5,IF(OR($C$48&gt;$AR36,$D$48&lt;$AR36),0,Schweine_Werte!$E36))</f>
        <v>0</v>
      </c>
      <c r="BB36" s="667">
        <f>IF(OR($C$60=$AR36,$D$60=$AR36),Schweine_Werte!$E36*0.5,IF(OR($C$60&gt;$AR36,$D$60&lt;$AR36),0,Schweine_Werte!$E36))</f>
        <v>0</v>
      </c>
      <c r="BC36" s="677">
        <f>IF(OR($C$12=$AR36,$D$12=$AR36),Schweine_Werte!$G36*0.5,IF(OR($C$12&gt;$AR36,$D$12&lt;$AR36),0,Schweine_Werte!$G36))</f>
        <v>0</v>
      </c>
      <c r="BD36" s="667">
        <f>IF(OR($C$24=$AR36,$D$24=$AR36),Schweine_Werte!$G36*0.5,IF(OR($C$24&gt;$AR36,$D$24&lt;$AR36),0,Schweine_Werte!$G36))</f>
        <v>0</v>
      </c>
      <c r="BE36" s="667">
        <f>IF(OR($C$36=$AR36,$D$36=$AR36),Schweine_Werte!$G36*0.5,IF(OR($C$36&gt;$AR36,$D$36&lt;$AR36),0,Schweine_Werte!$G36))</f>
        <v>0</v>
      </c>
      <c r="BF36" s="667">
        <f>IF(OR($C$48=$AR36,$D$48=$AR36),Schweine_Werte!$G36*0.5,IF(OR($C$48&gt;$AR36,$D$48&lt;$AR36),0,Schweine_Werte!$G36))</f>
        <v>0</v>
      </c>
      <c r="BG36" s="667">
        <f>IF(OR($C$60=$AR36,$D$60=$AR36),Schweine_Werte!$G36*0.5,IF(OR($C$60&gt;$AR36,$D$60&lt;$AR36),0,Schweine_Werte!$G36))</f>
        <v>0</v>
      </c>
      <c r="BH36" s="677">
        <f>IF(OR($C$12=$AR36,$D$12=$AR36),Schweine_Werte!$I36*0.5,IF(OR($C$12&gt;$AR36,$D$12&lt;$AR36),0,Schweine_Werte!$I36))</f>
        <v>0</v>
      </c>
      <c r="BI36" s="667">
        <f>IF(OR($C$24=$AR36,$D$24=$AR36),Schweine_Werte!$I36*0.5,IF(OR($C$24&gt;$AR36,$D$24&lt;$AR36),0,Schweine_Werte!$I36))</f>
        <v>0</v>
      </c>
      <c r="BJ36" s="667">
        <f>IF(OR($C$36=$AR36,$D$36=$AR36),Schweine_Werte!$I36*0.5,IF(OR($C$36&gt;$AR36,$D$36&lt;$AR36),0,Schweine_Werte!$I36))</f>
        <v>0</v>
      </c>
      <c r="BK36" s="667">
        <f>IF(OR($C$48=$AR36,$D$48=$AR36),Schweine_Werte!$I36*0.5,IF(OR($C$48&gt;$AR36,$D$48&lt;$AR36),0,Schweine_Werte!$I36))</f>
        <v>0</v>
      </c>
      <c r="BL36" s="667">
        <f>IF(OR($C$60=$AR36,$D$60=$AR36),Schweine_Werte!$I36*0.5,IF(OR($C$60&gt;$AR36,$D$60&lt;$AR36),0,Schweine_Werte!$I36))</f>
        <v>0</v>
      </c>
      <c r="BM36" s="677"/>
      <c r="BN36" s="667"/>
      <c r="BO36" s="667"/>
      <c r="BP36" s="667"/>
      <c r="BQ36" s="667"/>
      <c r="BR36" s="677">
        <f>IF(OR($C$74=$AR36,$D$74=$AR36),Schweine_Werte!$M36*0.5,IF(OR($C$74&gt;$AR36,$D$74&lt;$AR36),0,Schweine_Werte!$M36))</f>
        <v>0</v>
      </c>
      <c r="BS36" s="677">
        <f>IF(OR($C$83=$AR36,$D$83=$AR36),Schweine_Werte!$M36*0.5,IF(OR($C$83&gt;$AR36,$D$83&lt;$AR36),0,Schweine_Werte!$M36))</f>
        <v>0</v>
      </c>
      <c r="BT36" s="679">
        <f>IF(OR($C$92=$AR36,$D$92=$AR36),Schweine_Werte!$M36*0.5,IF(OR($C$92&gt;$AR36,$D$92&lt;$AR36),0,Schweine_Werte!$M36))</f>
        <v>0</v>
      </c>
      <c r="BU36" s="679">
        <f>IF(OR($C$101=$AR36,$D$101=$AR36),Schweine_Werte!$M36*0.5,IF(OR($C$101&gt;$AR36,$D$101&lt;$AR36),0,Schweine_Werte!$M36))</f>
        <v>0</v>
      </c>
      <c r="BV36" s="679">
        <f>IF(OR($C$110=$AR36,$D$110=$AR36),Schweine_Werte!$M36*0.5,IF(OR($C$110&gt;$AR36,$D$110&lt;$AR36),0,Schweine_Werte!$M36))</f>
        <v>0</v>
      </c>
      <c r="BW36" s="679">
        <f>IF(OR(8=$AR36,$E$127=$AR36),Schweine_Werte!$M36*0.5,IF(OR(8&gt;$AR36,$E$127&lt;$AR36),0,Schweine_Werte!$M36))</f>
        <v>1.3346726601939383</v>
      </c>
      <c r="BX36" s="679">
        <f>IF(OR(8=$AR36,$E$145=$AR36),Schweine_Werte!$M36*0.5,IF(OR(8&gt;$AR36,$E$145&lt;$AR36),0,Schweine_Werte!$M36))</f>
        <v>1.3346726601939383</v>
      </c>
      <c r="BY36" s="677">
        <f>IF(OR($C$74=$AR36,$D$74=$AR36),Schweine_Werte!$O36*0.5,IF(OR($C$74&gt;$AR36,$D$74&lt;$AR36),0,Schweine_Werte!$O36))</f>
        <v>0</v>
      </c>
      <c r="BZ36" s="677">
        <f>IF(OR($C$83=$AR36,$D$83=$AR36),Schweine_Werte!$O36*0.5,IF(OR($C$83&gt;$AR36,$D$83&lt;$AR36),0,Schweine_Werte!$O36))</f>
        <v>0</v>
      </c>
      <c r="CA36" s="679">
        <f>IF(OR($C$92=$AR36,$D$92=$AR36),Schweine_Werte!$O36*0.5,IF(OR($C$92&gt;$AR36,$D$92&lt;$AR36),0,Schweine_Werte!$O36))</f>
        <v>0</v>
      </c>
      <c r="CB36" s="679">
        <f>IF(OR($C$101=$AR36,$D$101=$AR36),Schweine_Werte!$O36*0.5,IF(OR($C$101&gt;$AR36,$D$101&lt;$AR36),0,Schweine_Werte!$O36))</f>
        <v>0</v>
      </c>
      <c r="CC36" s="679">
        <f>IF(OR($C$110=$AR36,$D$110=$AR36),Schweine_Werte!$O36*0.5,IF(OR($C$110&gt;$AR36,$D$110&lt;$AR36),0,Schweine_Werte!$O36))</f>
        <v>0</v>
      </c>
    </row>
    <row r="37" spans="1:81" x14ac:dyDescent="0.2">
      <c r="AR37" s="698">
        <v>41</v>
      </c>
      <c r="AS37" s="677">
        <f>IF(OR($C$12=$AR37,$D$12=$AR37),Schweine_Werte!$C37*0.5,IF(OR($C$12&gt;$AR37,$D$12&lt;$AR37),0,Schweine_Werte!$C37))</f>
        <v>0</v>
      </c>
      <c r="AT37" s="667">
        <f>IF(OR($C$24=$AR37,$D$24=$AR37),Schweine_Werte!$C37*0.5,IF(OR($C$24&gt;$AR37,$D$24&lt;$AR37),0,Schweine_Werte!$C37))</f>
        <v>0</v>
      </c>
      <c r="AU37" s="677">
        <f>IF(OR($C$36=$AR37,$D$36=$AR37),Schweine_Werte!$C37*0.5,IF(OR($C$36&gt;$AR37,$D$36&lt;$AR37),0,Schweine_Werte!$C37))</f>
        <v>0</v>
      </c>
      <c r="AV37" s="677">
        <f>IF(OR($C$48=$AR37,$D$48=$AR37),Schweine_Werte!$C37*0.5,IF(OR($C$48&gt;$AR37,$D$48&lt;$AR37),0,Schweine_Werte!$C37))</f>
        <v>0</v>
      </c>
      <c r="AW37" s="677">
        <f>IF(OR($C$60=$AR37,$D$60=$AR37),Schweine_Werte!$C37*0.5,IF(OR($C$60&gt;$AR37,$D$60&lt;$AR37),0,Schweine_Werte!$C37))</f>
        <v>0</v>
      </c>
      <c r="AX37" s="677">
        <f>IF(OR($C$12=$AR37,$D$12=$AR37),Schweine_Werte!$E37*0.5,IF(OR($C$12&gt;$AR37,$D$12&lt;$AR37),0,Schweine_Werte!$E37))</f>
        <v>0</v>
      </c>
      <c r="AY37" s="667">
        <f>IF(OR($C$24=$AR37,$D$24=$AR37),Schweine_Werte!$E37*0.5,IF(OR($C$24&gt;$AR37,$D$24&lt;$AR37),0,Schweine_Werte!$E37))</f>
        <v>0</v>
      </c>
      <c r="AZ37" s="667">
        <f>IF(OR($C$36=$AR37,$D$36=$AR37),Schweine_Werte!$E37*0.5,IF(OR($C$36&gt;$AR37,$D$36&lt;$AR37),0,Schweine_Werte!$E37))</f>
        <v>0</v>
      </c>
      <c r="BA37" s="667">
        <f>IF(OR($C$48=$AR37,$D$48=$AR37),Schweine_Werte!$E37*0.5,IF(OR($C$48&gt;$AR37,$D$48&lt;$AR37),0,Schweine_Werte!$E37))</f>
        <v>0</v>
      </c>
      <c r="BB37" s="667">
        <f>IF(OR($C$60=$AR37,$D$60=$AR37),Schweine_Werte!$E37*0.5,IF(OR($C$60&gt;$AR37,$D$60&lt;$AR37),0,Schweine_Werte!$E37))</f>
        <v>0</v>
      </c>
      <c r="BC37" s="677">
        <f>IF(OR($C$12=$AR37,$D$12=$AR37),Schweine_Werte!$G37*0.5,IF(OR($C$12&gt;$AR37,$D$12&lt;$AR37),0,Schweine_Werte!$G37))</f>
        <v>0</v>
      </c>
      <c r="BD37" s="667">
        <f>IF(OR($C$24=$AR37,$D$24=$AR37),Schweine_Werte!$G37*0.5,IF(OR($C$24&gt;$AR37,$D$24&lt;$AR37),0,Schweine_Werte!$G37))</f>
        <v>0</v>
      </c>
      <c r="BE37" s="667">
        <f>IF(OR($C$36=$AR37,$D$36=$AR37),Schweine_Werte!$G37*0.5,IF(OR($C$36&gt;$AR37,$D$36&lt;$AR37),0,Schweine_Werte!$G37))</f>
        <v>0</v>
      </c>
      <c r="BF37" s="667">
        <f>IF(OR($C$48=$AR37,$D$48=$AR37),Schweine_Werte!$G37*0.5,IF(OR($C$48&gt;$AR37,$D$48&lt;$AR37),0,Schweine_Werte!$G37))</f>
        <v>0</v>
      </c>
      <c r="BG37" s="667">
        <f>IF(OR($C$60=$AR37,$D$60=$AR37),Schweine_Werte!$G37*0.5,IF(OR($C$60&gt;$AR37,$D$60&lt;$AR37),0,Schweine_Werte!$G37))</f>
        <v>0</v>
      </c>
      <c r="BH37" s="677">
        <f>IF(OR($C$12=$AR37,$D$12=$AR37),Schweine_Werte!$I37*0.5,IF(OR($C$12&gt;$AR37,$D$12&lt;$AR37),0,Schweine_Werte!$I37))</f>
        <v>0</v>
      </c>
      <c r="BI37" s="667">
        <f>IF(OR($C$24=$AR37,$D$24=$AR37),Schweine_Werte!$I37*0.5,IF(OR($C$24&gt;$AR37,$D$24&lt;$AR37),0,Schweine_Werte!$I37))</f>
        <v>0</v>
      </c>
      <c r="BJ37" s="667">
        <f>IF(OR($C$36=$AR37,$D$36=$AR37),Schweine_Werte!$I37*0.5,IF(OR($C$36&gt;$AR37,$D$36&lt;$AR37),0,Schweine_Werte!$I37))</f>
        <v>0</v>
      </c>
      <c r="BK37" s="667">
        <f>IF(OR($C$48=$AR37,$D$48=$AR37),Schweine_Werte!$I37*0.5,IF(OR($C$48&gt;$AR37,$D$48&lt;$AR37),0,Schweine_Werte!$I37))</f>
        <v>0</v>
      </c>
      <c r="BL37" s="667">
        <f>IF(OR($C$60=$AR37,$D$60=$AR37),Schweine_Werte!$I37*0.5,IF(OR($C$60&gt;$AR37,$D$60&lt;$AR37),0,Schweine_Werte!$I37))</f>
        <v>0</v>
      </c>
      <c r="BM37" s="677"/>
      <c r="BN37" s="667"/>
      <c r="BO37" s="667"/>
      <c r="BP37" s="667"/>
      <c r="BQ37" s="667"/>
      <c r="BR37" s="677">
        <f>IF(OR($C$74=$AR37,$D$74=$AR37),Schweine_Werte!$M37*0.5,IF(OR($C$74&gt;$AR37,$D$74&lt;$AR37),0,Schweine_Werte!$M37))</f>
        <v>0</v>
      </c>
      <c r="BS37" s="677">
        <f>IF(OR($C$83=$AR37,$D$83=$AR37),Schweine_Werte!$M37*0.5,IF(OR($C$83&gt;$AR37,$D$83&lt;$AR37),0,Schweine_Werte!$M37))</f>
        <v>0</v>
      </c>
      <c r="BT37" s="679">
        <f>IF(OR($C$92=$AR37,$D$92=$AR37),Schweine_Werte!$M37*0.5,IF(OR($C$92&gt;$AR37,$D$92&lt;$AR37),0,Schweine_Werte!$M37))</f>
        <v>0</v>
      </c>
      <c r="BU37" s="679">
        <f>IF(OR($C$101=$AR37,$D$101=$AR37),Schweine_Werte!$M37*0.5,IF(OR($C$101&gt;$AR37,$D$101&lt;$AR37),0,Schweine_Werte!$M37))</f>
        <v>0</v>
      </c>
      <c r="BV37" s="679">
        <f>IF(OR($C$110=$AR37,$D$110=$AR37),Schweine_Werte!$M37*0.5,IF(OR($C$110&gt;$AR37,$D$110&lt;$AR37),0,Schweine_Werte!$M37))</f>
        <v>0</v>
      </c>
      <c r="BW37" s="679">
        <f>IF(OR(8=$AR37,$E$127=$AR37),Schweine_Werte!$M37*0.5,IF(OR(8&gt;$AR37,$E$127&lt;$AR37),0,Schweine_Werte!$M37))</f>
        <v>1.318079145127627</v>
      </c>
      <c r="BX37" s="679">
        <f>IF(OR(8=$AR37,$E$145=$AR37),Schweine_Werte!$M37*0.5,IF(OR(8&gt;$AR37,$E$145&lt;$AR37),0,Schweine_Werte!$M37))</f>
        <v>1.318079145127627</v>
      </c>
      <c r="BY37" s="677">
        <f>IF(OR($C$74=$AR37,$D$74=$AR37),Schweine_Werte!$O37*0.5,IF(OR($C$74&gt;$AR37,$D$74&lt;$AR37),0,Schweine_Werte!$O37))</f>
        <v>0</v>
      </c>
      <c r="BZ37" s="677">
        <f>IF(OR($C$83=$AR37,$D$83=$AR37),Schweine_Werte!$O37*0.5,IF(OR($C$83&gt;$AR37,$D$83&lt;$AR37),0,Schweine_Werte!$O37))</f>
        <v>0</v>
      </c>
      <c r="CA37" s="679">
        <f>IF(OR($C$92=$AR37,$D$92=$AR37),Schweine_Werte!$O37*0.5,IF(OR($C$92&gt;$AR37,$D$92&lt;$AR37),0,Schweine_Werte!$O37))</f>
        <v>0</v>
      </c>
      <c r="CB37" s="679">
        <f>IF(OR($C$101=$AR37,$D$101=$AR37),Schweine_Werte!$O37*0.5,IF(OR($C$101&gt;$AR37,$D$101&lt;$AR37),0,Schweine_Werte!$O37))</f>
        <v>0</v>
      </c>
      <c r="CC37" s="679">
        <f>IF(OR($C$110=$AR37,$D$110=$AR37),Schweine_Werte!$O37*0.5,IF(OR($C$110&gt;$AR37,$D$110&lt;$AR37),0,Schweine_Werte!$O37))</f>
        <v>0</v>
      </c>
    </row>
    <row r="38" spans="1:81" ht="18.75" x14ac:dyDescent="0.3">
      <c r="H38" s="666"/>
      <c r="I38" s="666"/>
      <c r="L38" s="667"/>
      <c r="W38" s="1735" t="s">
        <v>435</v>
      </c>
      <c r="X38" s="1735"/>
      <c r="Y38" s="1735"/>
      <c r="AR38" s="698">
        <v>42</v>
      </c>
      <c r="AS38" s="677">
        <f>IF(OR($C$12=$AR38,$D$12=$AR38),Schweine_Werte!$C38*0.5,IF(OR($C$12&gt;$AR38,$D$12&lt;$AR38),0,Schweine_Werte!$C38))</f>
        <v>0</v>
      </c>
      <c r="AT38" s="667">
        <f>IF(OR($C$24=$AR38,$D$24=$AR38),Schweine_Werte!$C38*0.5,IF(OR($C$24&gt;$AR38,$D$24&lt;$AR38),0,Schweine_Werte!$C38))</f>
        <v>0</v>
      </c>
      <c r="AU38" s="677">
        <f>IF(OR($C$36=$AR38,$D$36=$AR38),Schweine_Werte!$C38*0.5,IF(OR($C$36&gt;$AR38,$D$36&lt;$AR38),0,Schweine_Werte!$C38))</f>
        <v>0</v>
      </c>
      <c r="AV38" s="677">
        <f>IF(OR($C$48=$AR38,$D$48=$AR38),Schweine_Werte!$C38*0.5,IF(OR($C$48&gt;$AR38,$D$48&lt;$AR38),0,Schweine_Werte!$C38))</f>
        <v>0</v>
      </c>
      <c r="AW38" s="677">
        <f>IF(OR($C$60=$AR38,$D$60=$AR38),Schweine_Werte!$C38*0.5,IF(OR($C$60&gt;$AR38,$D$60&lt;$AR38),0,Schweine_Werte!$C38))</f>
        <v>0</v>
      </c>
      <c r="AX38" s="677">
        <f>IF(OR($C$12=$AR38,$D$12=$AR38),Schweine_Werte!$E38*0.5,IF(OR($C$12&gt;$AR38,$D$12&lt;$AR38),0,Schweine_Werte!$E38))</f>
        <v>0</v>
      </c>
      <c r="AY38" s="667">
        <f>IF(OR($C$24=$AR38,$D$24=$AR38),Schweine_Werte!$E38*0.5,IF(OR($C$24&gt;$AR38,$D$24&lt;$AR38),0,Schweine_Werte!$E38))</f>
        <v>0</v>
      </c>
      <c r="AZ38" s="667">
        <f>IF(OR($C$36=$AR38,$D$36=$AR38),Schweine_Werte!$E38*0.5,IF(OR($C$36&gt;$AR38,$D$36&lt;$AR38),0,Schweine_Werte!$E38))</f>
        <v>0</v>
      </c>
      <c r="BA38" s="667">
        <f>IF(OR($C$48=$AR38,$D$48=$AR38),Schweine_Werte!$E38*0.5,IF(OR($C$48&gt;$AR38,$D$48&lt;$AR38),0,Schweine_Werte!$E38))</f>
        <v>0</v>
      </c>
      <c r="BB38" s="667">
        <f>IF(OR($C$60=$AR38,$D$60=$AR38),Schweine_Werte!$E38*0.5,IF(OR($C$60&gt;$AR38,$D$60&lt;$AR38),0,Schweine_Werte!$E38))</f>
        <v>0</v>
      </c>
      <c r="BC38" s="677">
        <f>IF(OR($C$12=$AR38,$D$12=$AR38),Schweine_Werte!$G38*0.5,IF(OR($C$12&gt;$AR38,$D$12&lt;$AR38),0,Schweine_Werte!$G38))</f>
        <v>0</v>
      </c>
      <c r="BD38" s="667">
        <f>IF(OR($C$24=$AR38,$D$24=$AR38),Schweine_Werte!$G38*0.5,IF(OR($C$24&gt;$AR38,$D$24&lt;$AR38),0,Schweine_Werte!$G38))</f>
        <v>0</v>
      </c>
      <c r="BE38" s="667">
        <f>IF(OR($C$36=$AR38,$D$36=$AR38),Schweine_Werte!$G38*0.5,IF(OR($C$36&gt;$AR38,$D$36&lt;$AR38),0,Schweine_Werte!$G38))</f>
        <v>0</v>
      </c>
      <c r="BF38" s="667">
        <f>IF(OR($C$48=$AR38,$D$48=$AR38),Schweine_Werte!$G38*0.5,IF(OR($C$48&gt;$AR38,$D$48&lt;$AR38),0,Schweine_Werte!$G38))</f>
        <v>0</v>
      </c>
      <c r="BG38" s="667">
        <f>IF(OR($C$60=$AR38,$D$60=$AR38),Schweine_Werte!$G38*0.5,IF(OR($C$60&gt;$AR38,$D$60&lt;$AR38),0,Schweine_Werte!$G38))</f>
        <v>0</v>
      </c>
      <c r="BH38" s="677">
        <f>IF(OR($C$12=$AR38,$D$12=$AR38),Schweine_Werte!$I38*0.5,IF(OR($C$12&gt;$AR38,$D$12&lt;$AR38),0,Schweine_Werte!$I38))</f>
        <v>0</v>
      </c>
      <c r="BI38" s="667">
        <f>IF(OR($C$24=$AR38,$D$24=$AR38),Schweine_Werte!$I38*0.5,IF(OR($C$24&gt;$AR38,$D$24&lt;$AR38),0,Schweine_Werte!$I38))</f>
        <v>0</v>
      </c>
      <c r="BJ38" s="667">
        <f>IF(OR($C$36=$AR38,$D$36=$AR38),Schweine_Werte!$I38*0.5,IF(OR($C$36&gt;$AR38,$D$36&lt;$AR38),0,Schweine_Werte!$I38))</f>
        <v>0</v>
      </c>
      <c r="BK38" s="667">
        <f>IF(OR($C$48=$AR38,$D$48=$AR38),Schweine_Werte!$I38*0.5,IF(OR($C$48&gt;$AR38,$D$48&lt;$AR38),0,Schweine_Werte!$I38))</f>
        <v>0</v>
      </c>
      <c r="BL38" s="667">
        <f>IF(OR($C$60=$AR38,$D$60=$AR38),Schweine_Werte!$I38*0.5,IF(OR($C$60&gt;$AR38,$D$60&lt;$AR38),0,Schweine_Werte!$I38))</f>
        <v>0</v>
      </c>
      <c r="BM38" s="677"/>
      <c r="BN38" s="667"/>
      <c r="BO38" s="667"/>
      <c r="BP38" s="667"/>
      <c r="BQ38" s="667"/>
      <c r="BR38" s="677">
        <f>IF(OR($C$74=$AR38,$D$74=$AR38),Schweine_Werte!$M38*0.5,IF(OR($C$74&gt;$AR38,$D$74&lt;$AR38),0,Schweine_Werte!$M38))</f>
        <v>0</v>
      </c>
      <c r="BS38" s="677">
        <f>IF(OR($C$83=$AR38,$D$83=$AR38),Schweine_Werte!$M38*0.5,IF(OR($C$83&gt;$AR38,$D$83&lt;$AR38),0,Schweine_Werte!$M38))</f>
        <v>0</v>
      </c>
      <c r="BT38" s="679">
        <f>IF(OR($C$92=$AR38,$D$92=$AR38),Schweine_Werte!$M38*0.5,IF(OR($C$92&gt;$AR38,$D$92&lt;$AR38),0,Schweine_Werte!$M38))</f>
        <v>0</v>
      </c>
      <c r="BU38" s="679">
        <f>IF(OR($C$101=$AR38,$D$101=$AR38),Schweine_Werte!$M38*0.5,IF(OR($C$101&gt;$AR38,$D$101&lt;$AR38),0,Schweine_Werte!$M38))</f>
        <v>0</v>
      </c>
      <c r="BV38" s="679">
        <f>IF(OR($C$110=$AR38,$D$110=$AR38),Schweine_Werte!$M38*0.5,IF(OR($C$110&gt;$AR38,$D$110&lt;$AR38),0,Schweine_Werte!$M38))</f>
        <v>0</v>
      </c>
      <c r="BW38" s="679">
        <f>IF(OR(8=$AR38,$E$127=$AR38),Schweine_Werte!$M38*0.5,IF(OR(8&gt;$AR38,$E$127&lt;$AR38),0,Schweine_Werte!$M38))</f>
        <v>1.3023868779742263</v>
      </c>
      <c r="BX38" s="679">
        <f>IF(OR(8=$AR38,$E$145=$AR38),Schweine_Werte!$M38*0.5,IF(OR(8&gt;$AR38,$E$145&lt;$AR38),0,Schweine_Werte!$M38))</f>
        <v>1.3023868779742263</v>
      </c>
      <c r="BY38" s="677">
        <f>IF(OR($C$74=$AR38,$D$74=$AR38),Schweine_Werte!$O38*0.5,IF(OR($C$74&gt;$AR38,$D$74&lt;$AR38),0,Schweine_Werte!$O38))</f>
        <v>0</v>
      </c>
      <c r="BZ38" s="677">
        <f>IF(OR($C$83=$AR38,$D$83=$AR38),Schweine_Werte!$O38*0.5,IF(OR($C$83&gt;$AR38,$D$83&lt;$AR38),0,Schweine_Werte!$O38))</f>
        <v>0</v>
      </c>
      <c r="CA38" s="679">
        <f>IF(OR($C$92=$AR38,$D$92=$AR38),Schweine_Werte!$O38*0.5,IF(OR($C$92&gt;$AR38,$D$92&lt;$AR38),0,Schweine_Werte!$O38))</f>
        <v>0</v>
      </c>
      <c r="CB38" s="679">
        <f>IF(OR($C$101=$AR38,$D$101=$AR38),Schweine_Werte!$O38*0.5,IF(OR($C$101&gt;$AR38,$D$101&lt;$AR38),0,Schweine_Werte!$O38))</f>
        <v>0</v>
      </c>
      <c r="CC38" s="679">
        <f>IF(OR($C$110=$AR38,$D$110=$AR38),Schweine_Werte!$O38*0.5,IF(OR($C$110&gt;$AR38,$D$110&lt;$AR38),0,Schweine_Werte!$O38))</f>
        <v>0</v>
      </c>
    </row>
    <row r="39" spans="1:81" ht="18.75" x14ac:dyDescent="0.3">
      <c r="B39" s="670"/>
      <c r="C39" s="670"/>
      <c r="D39" s="670"/>
      <c r="E39" s="670"/>
      <c r="F39" s="670"/>
      <c r="G39" s="670"/>
      <c r="H39" s="671"/>
      <c r="L39" s="520" t="s">
        <v>445</v>
      </c>
      <c r="Q39" s="1735" t="s">
        <v>446</v>
      </c>
      <c r="R39" s="1735"/>
      <c r="S39" s="1735"/>
      <c r="T39" s="1735" t="s">
        <v>447</v>
      </c>
      <c r="U39" s="1735"/>
      <c r="V39" s="1735"/>
      <c r="W39" s="520" t="s">
        <v>448</v>
      </c>
      <c r="X39" s="520" t="s">
        <v>449</v>
      </c>
      <c r="Y39" s="520" t="s">
        <v>450</v>
      </c>
      <c r="Z39" s="520" t="s">
        <v>451</v>
      </c>
      <c r="AG39" s="520" t="s">
        <v>452</v>
      </c>
      <c r="AJ39" s="520" t="s">
        <v>453</v>
      </c>
      <c r="AR39" s="698">
        <v>43</v>
      </c>
      <c r="AS39" s="677">
        <f>IF(OR($C$12=$AR39,$D$12=$AR39),Schweine_Werte!$C39*0.5,IF(OR($C$12&gt;$AR39,$D$12&lt;$AR39),0,Schweine_Werte!$C39))</f>
        <v>0</v>
      </c>
      <c r="AT39" s="667">
        <f>IF(OR($C$24=$AR39,$D$24=$AR39),Schweine_Werte!$C39*0.5,IF(OR($C$24&gt;$AR39,$D$24&lt;$AR39),0,Schweine_Werte!$C39))</f>
        <v>0</v>
      </c>
      <c r="AU39" s="677">
        <f>IF(OR($C$36=$AR39,$D$36=$AR39),Schweine_Werte!$C39*0.5,IF(OR($C$36&gt;$AR39,$D$36&lt;$AR39),0,Schweine_Werte!$C39))</f>
        <v>0</v>
      </c>
      <c r="AV39" s="677">
        <f>IF(OR($C$48=$AR39,$D$48=$AR39),Schweine_Werte!$C39*0.5,IF(OR($C$48&gt;$AR39,$D$48&lt;$AR39),0,Schweine_Werte!$C39))</f>
        <v>0</v>
      </c>
      <c r="AW39" s="677">
        <f>IF(OR($C$60=$AR39,$D$60=$AR39),Schweine_Werte!$C39*0.5,IF(OR($C$60&gt;$AR39,$D$60&lt;$AR39),0,Schweine_Werte!$C39))</f>
        <v>0</v>
      </c>
      <c r="AX39" s="677">
        <f>IF(OR($C$12=$AR39,$D$12=$AR39),Schweine_Werte!$E39*0.5,IF(OR($C$12&gt;$AR39,$D$12&lt;$AR39),0,Schweine_Werte!$E39))</f>
        <v>0</v>
      </c>
      <c r="AY39" s="667">
        <f>IF(OR($C$24=$AR39,$D$24=$AR39),Schweine_Werte!$E39*0.5,IF(OR($C$24&gt;$AR39,$D$24&lt;$AR39),0,Schweine_Werte!$E39))</f>
        <v>0</v>
      </c>
      <c r="AZ39" s="667">
        <f>IF(OR($C$36=$AR39,$D$36=$AR39),Schweine_Werte!$E39*0.5,IF(OR($C$36&gt;$AR39,$D$36&lt;$AR39),0,Schweine_Werte!$E39))</f>
        <v>0</v>
      </c>
      <c r="BA39" s="667">
        <f>IF(OR($C$48=$AR39,$D$48=$AR39),Schweine_Werte!$E39*0.5,IF(OR($C$48&gt;$AR39,$D$48&lt;$AR39),0,Schweine_Werte!$E39))</f>
        <v>0</v>
      </c>
      <c r="BB39" s="667">
        <f>IF(OR($C$60=$AR39,$D$60=$AR39),Schweine_Werte!$E39*0.5,IF(OR($C$60&gt;$AR39,$D$60&lt;$AR39),0,Schweine_Werte!$E39))</f>
        <v>0</v>
      </c>
      <c r="BC39" s="677">
        <f>IF(OR($C$12=$AR39,$D$12=$AR39),Schweine_Werte!$G39*0.5,IF(OR($C$12&gt;$AR39,$D$12&lt;$AR39),0,Schweine_Werte!$G39))</f>
        <v>0</v>
      </c>
      <c r="BD39" s="667">
        <f>IF(OR($C$24=$AR39,$D$24=$AR39),Schweine_Werte!$G39*0.5,IF(OR($C$24&gt;$AR39,$D$24&lt;$AR39),0,Schweine_Werte!$G39))</f>
        <v>0</v>
      </c>
      <c r="BE39" s="667">
        <f>IF(OR($C$36=$AR39,$D$36=$AR39),Schweine_Werte!$G39*0.5,IF(OR($C$36&gt;$AR39,$D$36&lt;$AR39),0,Schweine_Werte!$G39))</f>
        <v>0</v>
      </c>
      <c r="BF39" s="667">
        <f>IF(OR($C$48=$AR39,$D$48=$AR39),Schweine_Werte!$G39*0.5,IF(OR($C$48&gt;$AR39,$D$48&lt;$AR39),0,Schweine_Werte!$G39))</f>
        <v>0</v>
      </c>
      <c r="BG39" s="667">
        <f>IF(OR($C$60=$AR39,$D$60=$AR39),Schweine_Werte!$G39*0.5,IF(OR($C$60&gt;$AR39,$D$60&lt;$AR39),0,Schweine_Werte!$G39))</f>
        <v>0</v>
      </c>
      <c r="BH39" s="677">
        <f>IF(OR($C$12=$AR39,$D$12=$AR39),Schweine_Werte!$I39*0.5,IF(OR($C$12&gt;$AR39,$D$12&lt;$AR39),0,Schweine_Werte!$I39))</f>
        <v>0</v>
      </c>
      <c r="BI39" s="667">
        <f>IF(OR($C$24=$AR39,$D$24=$AR39),Schweine_Werte!$I39*0.5,IF(OR($C$24&gt;$AR39,$D$24&lt;$AR39),0,Schweine_Werte!$I39))</f>
        <v>0</v>
      </c>
      <c r="BJ39" s="667">
        <f>IF(OR($C$36=$AR39,$D$36=$AR39),Schweine_Werte!$I39*0.5,IF(OR($C$36&gt;$AR39,$D$36&lt;$AR39),0,Schweine_Werte!$I39))</f>
        <v>0</v>
      </c>
      <c r="BK39" s="667">
        <f>IF(OR($C$48=$AR39,$D$48=$AR39),Schweine_Werte!$I39*0.5,IF(OR($C$48&gt;$AR39,$D$48&lt;$AR39),0,Schweine_Werte!$I39))</f>
        <v>0</v>
      </c>
      <c r="BL39" s="667">
        <f>IF(OR($C$60=$AR39,$D$60=$AR39),Schweine_Werte!$I39*0.5,IF(OR($C$60&gt;$AR39,$D$60&lt;$AR39),0,Schweine_Werte!$I39))</f>
        <v>0</v>
      </c>
      <c r="BM39" s="677"/>
      <c r="BN39" s="667"/>
      <c r="BO39" s="667"/>
      <c r="BP39" s="667"/>
      <c r="BQ39" s="667"/>
      <c r="BR39" s="677">
        <f>IF(OR($C$74=$AR39,$D$74=$AR39),Schweine_Werte!$M39*0.5,IF(OR($C$74&gt;$AR39,$D$74&lt;$AR39),0,Schweine_Werte!$M39))</f>
        <v>0</v>
      </c>
      <c r="BS39" s="677">
        <f>IF(OR($C$83=$AR39,$D$83=$AR39),Schweine_Werte!$M39*0.5,IF(OR($C$83&gt;$AR39,$D$83&lt;$AR39),0,Schweine_Werte!$M39))</f>
        <v>0</v>
      </c>
      <c r="BT39" s="679">
        <f>IF(OR($C$92=$AR39,$D$92=$AR39),Schweine_Werte!$M39*0.5,IF(OR($C$92&gt;$AR39,$D$92&lt;$AR39),0,Schweine_Werte!$M39))</f>
        <v>0</v>
      </c>
      <c r="BU39" s="679">
        <f>IF(OR($C$101=$AR39,$D$101=$AR39),Schweine_Werte!$M39*0.5,IF(OR($C$101&gt;$AR39,$D$101&lt;$AR39),0,Schweine_Werte!$M39))</f>
        <v>0</v>
      </c>
      <c r="BV39" s="679">
        <f>IF(OR($C$110=$AR39,$D$110=$AR39),Schweine_Werte!$M39*0.5,IF(OR($C$110&gt;$AR39,$D$110&lt;$AR39),0,Schweine_Werte!$M39))</f>
        <v>0</v>
      </c>
      <c r="BW39" s="679">
        <f>IF(OR(8=$AR39,$E$127=$AR39),Schweine_Werte!$M39*0.5,IF(OR(8&gt;$AR39,$E$127&lt;$AR39),0,Schweine_Werte!$M39))</f>
        <v>1.2875469860865005</v>
      </c>
      <c r="BX39" s="679">
        <f>IF(OR(8=$AR39,$E$145=$AR39),Schweine_Werte!$M39*0.5,IF(OR(8&gt;$AR39,$E$145&lt;$AR39),0,Schweine_Werte!$M39))</f>
        <v>1.2875469860865005</v>
      </c>
      <c r="BY39" s="677">
        <f>IF(OR($C$74=$AR39,$D$74=$AR39),Schweine_Werte!$O39*0.5,IF(OR($C$74&gt;$AR39,$D$74&lt;$AR39),0,Schweine_Werte!$O39))</f>
        <v>0</v>
      </c>
      <c r="BZ39" s="677">
        <f>IF(OR($C$83=$AR39,$D$83=$AR39),Schweine_Werte!$O39*0.5,IF(OR($C$83&gt;$AR39,$D$83&lt;$AR39),0,Schweine_Werte!$O39))</f>
        <v>0</v>
      </c>
      <c r="CA39" s="679">
        <f>IF(OR($C$92=$AR39,$D$92=$AR39),Schweine_Werte!$O39*0.5,IF(OR($C$92&gt;$AR39,$D$92&lt;$AR39),0,Schweine_Werte!$O39))</f>
        <v>0</v>
      </c>
      <c r="CB39" s="679">
        <f>IF(OR($C$101=$AR39,$D$101=$AR39),Schweine_Werte!$O39*0.5,IF(OR($C$101&gt;$AR39,$D$101&lt;$AR39),0,Schweine_Werte!$O39))</f>
        <v>0</v>
      </c>
      <c r="CC39" s="679">
        <f>IF(OR($C$110=$AR39,$D$110=$AR39),Schweine_Werte!$O39*0.5,IF(OR($C$110&gt;$AR39,$D$110&lt;$AR39),0,Schweine_Werte!$O39))</f>
        <v>0</v>
      </c>
    </row>
    <row r="40" spans="1:81" x14ac:dyDescent="0.2">
      <c r="B40" s="520" t="s">
        <v>469</v>
      </c>
      <c r="E40" s="520" t="s">
        <v>470</v>
      </c>
      <c r="F40" s="520" t="s">
        <v>363</v>
      </c>
      <c r="G40" s="520" t="s">
        <v>471</v>
      </c>
      <c r="H40" s="520" t="s">
        <v>472</v>
      </c>
      <c r="I40" s="520" t="s">
        <v>473</v>
      </c>
      <c r="J40" s="520" t="s">
        <v>474</v>
      </c>
      <c r="K40" s="520" t="s">
        <v>475</v>
      </c>
      <c r="L40" s="520" t="s">
        <v>476</v>
      </c>
      <c r="M40" s="520" t="s">
        <v>477</v>
      </c>
      <c r="N40" s="520" t="s">
        <v>478</v>
      </c>
      <c r="O40" s="520" t="s">
        <v>479</v>
      </c>
      <c r="P40" s="520" t="s">
        <v>480</v>
      </c>
      <c r="Q40" s="520" t="s">
        <v>365</v>
      </c>
      <c r="R40" s="520" t="s">
        <v>366</v>
      </c>
      <c r="S40" s="520" t="s">
        <v>367</v>
      </c>
      <c r="T40" s="520" t="s">
        <v>365</v>
      </c>
      <c r="U40" s="520" t="s">
        <v>366</v>
      </c>
      <c r="V40" s="520" t="s">
        <v>367</v>
      </c>
      <c r="AR40" s="698">
        <v>44</v>
      </c>
      <c r="AS40" s="677">
        <f>IF(OR($C$12=$AR40,$D$12=$AR40),Schweine_Werte!$C40*0.5,IF(OR($C$12&gt;$AR40,$D$12&lt;$AR40),0,Schweine_Werte!$C40))</f>
        <v>0</v>
      </c>
      <c r="AT40" s="667">
        <f>IF(OR($C$24=$AR40,$D$24=$AR40),Schweine_Werte!$C40*0.5,IF(OR($C$24&gt;$AR40,$D$24&lt;$AR40),0,Schweine_Werte!$C40))</f>
        <v>0</v>
      </c>
      <c r="AU40" s="677">
        <f>IF(OR($C$36=$AR40,$D$36=$AR40),Schweine_Werte!$C40*0.5,IF(OR($C$36&gt;$AR40,$D$36&lt;$AR40),0,Schweine_Werte!$C40))</f>
        <v>0</v>
      </c>
      <c r="AV40" s="677">
        <f>IF(OR($C$48=$AR40,$D$48=$AR40),Schweine_Werte!$C40*0.5,IF(OR($C$48&gt;$AR40,$D$48&lt;$AR40),0,Schweine_Werte!$C40))</f>
        <v>0</v>
      </c>
      <c r="AW40" s="677">
        <f>IF(OR($C$60=$AR40,$D$60=$AR40),Schweine_Werte!$C40*0.5,IF(OR($C$60&gt;$AR40,$D$60&lt;$AR40),0,Schweine_Werte!$C40))</f>
        <v>0</v>
      </c>
      <c r="AX40" s="677">
        <f>IF(OR($C$12=$AR40,$D$12=$AR40),Schweine_Werte!$E40*0.5,IF(OR($C$12&gt;$AR40,$D$12&lt;$AR40),0,Schweine_Werte!$E40))</f>
        <v>0</v>
      </c>
      <c r="AY40" s="667">
        <f>IF(OR($C$24=$AR40,$D$24=$AR40),Schweine_Werte!$E40*0.5,IF(OR($C$24&gt;$AR40,$D$24&lt;$AR40),0,Schweine_Werte!$E40))</f>
        <v>0</v>
      </c>
      <c r="AZ40" s="667">
        <f>IF(OR($C$36=$AR40,$D$36=$AR40),Schweine_Werte!$E40*0.5,IF(OR($C$36&gt;$AR40,$D$36&lt;$AR40),0,Schweine_Werte!$E40))</f>
        <v>0</v>
      </c>
      <c r="BA40" s="667">
        <f>IF(OR($C$48=$AR40,$D$48=$AR40),Schweine_Werte!$E40*0.5,IF(OR($C$48&gt;$AR40,$D$48&lt;$AR40),0,Schweine_Werte!$E40))</f>
        <v>0</v>
      </c>
      <c r="BB40" s="667">
        <f>IF(OR($C$60=$AR40,$D$60=$AR40),Schweine_Werte!$E40*0.5,IF(OR($C$60&gt;$AR40,$D$60&lt;$AR40),0,Schweine_Werte!$E40))</f>
        <v>0</v>
      </c>
      <c r="BC40" s="677">
        <f>IF(OR($C$12=$AR40,$D$12=$AR40),Schweine_Werte!$G40*0.5,IF(OR($C$12&gt;$AR40,$D$12&lt;$AR40),0,Schweine_Werte!$G40))</f>
        <v>0</v>
      </c>
      <c r="BD40" s="667">
        <f>IF(OR($C$24=$AR40,$D$24=$AR40),Schweine_Werte!$G40*0.5,IF(OR($C$24&gt;$AR40,$D$24&lt;$AR40),0,Schweine_Werte!$G40))</f>
        <v>0</v>
      </c>
      <c r="BE40" s="667">
        <f>IF(OR($C$36=$AR40,$D$36=$AR40),Schweine_Werte!$G40*0.5,IF(OR($C$36&gt;$AR40,$D$36&lt;$AR40),0,Schweine_Werte!$G40))</f>
        <v>0</v>
      </c>
      <c r="BF40" s="667">
        <f>IF(OR($C$48=$AR40,$D$48=$AR40),Schweine_Werte!$G40*0.5,IF(OR($C$48&gt;$AR40,$D$48&lt;$AR40),0,Schweine_Werte!$G40))</f>
        <v>0</v>
      </c>
      <c r="BG40" s="667">
        <f>IF(OR($C$60=$AR40,$D$60=$AR40),Schweine_Werte!$G40*0.5,IF(OR($C$60&gt;$AR40,$D$60&lt;$AR40),0,Schweine_Werte!$G40))</f>
        <v>0</v>
      </c>
      <c r="BH40" s="677">
        <f>IF(OR($C$12=$AR40,$D$12=$AR40),Schweine_Werte!$I40*0.5,IF(OR($C$12&gt;$AR40,$D$12&lt;$AR40),0,Schweine_Werte!$I40))</f>
        <v>0</v>
      </c>
      <c r="BI40" s="667">
        <f>IF(OR($C$24=$AR40,$D$24=$AR40),Schweine_Werte!$I40*0.5,IF(OR($C$24&gt;$AR40,$D$24&lt;$AR40),0,Schweine_Werte!$I40))</f>
        <v>0</v>
      </c>
      <c r="BJ40" s="667">
        <f>IF(OR($C$36=$AR40,$D$36=$AR40),Schweine_Werte!$I40*0.5,IF(OR($C$36&gt;$AR40,$D$36&lt;$AR40),0,Schweine_Werte!$I40))</f>
        <v>0</v>
      </c>
      <c r="BK40" s="667">
        <f>IF(OR($C$48=$AR40,$D$48=$AR40),Schweine_Werte!$I40*0.5,IF(OR($C$48&gt;$AR40,$D$48&lt;$AR40),0,Schweine_Werte!$I40))</f>
        <v>0</v>
      </c>
      <c r="BL40" s="667">
        <f>IF(OR($C$60=$AR40,$D$60=$AR40),Schweine_Werte!$I40*0.5,IF(OR($C$60&gt;$AR40,$D$60&lt;$AR40),0,Schweine_Werte!$I40))</f>
        <v>0</v>
      </c>
      <c r="BM40" s="677"/>
      <c r="BN40" s="667"/>
      <c r="BO40" s="667"/>
      <c r="BP40" s="667"/>
      <c r="BQ40" s="667"/>
      <c r="BR40" s="677">
        <f>IF(OR($C$74=$AR40,$D$74=$AR40),Schweine_Werte!$M40*0.5,IF(OR($C$74&gt;$AR40,$D$74&lt;$AR40),0,Schweine_Werte!$M40))</f>
        <v>0</v>
      </c>
      <c r="BS40" s="677">
        <f>IF(OR($C$83=$AR40,$D$83=$AR40),Schweine_Werte!$M40*0.5,IF(OR($C$83&gt;$AR40,$D$83&lt;$AR40),0,Schweine_Werte!$M40))</f>
        <v>0</v>
      </c>
      <c r="BT40" s="679">
        <f>IF(OR($C$92=$AR40,$D$92=$AR40),Schweine_Werte!$M40*0.5,IF(OR($C$92&gt;$AR40,$D$92&lt;$AR40),0,Schweine_Werte!$M40))</f>
        <v>0</v>
      </c>
      <c r="BU40" s="679">
        <f>IF(OR($C$101=$AR40,$D$101=$AR40),Schweine_Werte!$M40*0.5,IF(OR($C$101&gt;$AR40,$D$101&lt;$AR40),0,Schweine_Werte!$M40))</f>
        <v>0</v>
      </c>
      <c r="BV40" s="679">
        <f>IF(OR($C$110=$AR40,$D$110=$AR40),Schweine_Werte!$M40*0.5,IF(OR($C$110&gt;$AR40,$D$110&lt;$AR40),0,Schweine_Werte!$M40))</f>
        <v>0</v>
      </c>
      <c r="BW40" s="679">
        <f>IF(OR(8=$AR40,$E$127=$AR40),Schweine_Werte!$M40*0.5,IF(OR(8&gt;$AR40,$E$127&lt;$AR40),0,Schweine_Werte!$M40))</f>
        <v>1.2735146886492412</v>
      </c>
      <c r="BX40" s="679">
        <f>IF(OR(8=$AR40,$E$145=$AR40),Schweine_Werte!$M40*0.5,IF(OR(8&gt;$AR40,$E$145&lt;$AR40),0,Schweine_Werte!$M40))</f>
        <v>1.2735146886492412</v>
      </c>
      <c r="BY40" s="677">
        <f>IF(OR($C$74=$AR40,$D$74=$AR40),Schweine_Werte!$O40*0.5,IF(OR($C$74&gt;$AR40,$D$74&lt;$AR40),0,Schweine_Werte!$O40))</f>
        <v>0</v>
      </c>
      <c r="BZ40" s="677">
        <f>IF(OR($C$83=$AR40,$D$83=$AR40),Schweine_Werte!$O40*0.5,IF(OR($C$83&gt;$AR40,$D$83&lt;$AR40),0,Schweine_Werte!$O40))</f>
        <v>0</v>
      </c>
      <c r="CA40" s="679">
        <f>IF(OR($C$92=$AR40,$D$92=$AR40),Schweine_Werte!$O40*0.5,IF(OR($C$92&gt;$AR40,$D$92&lt;$AR40),0,Schweine_Werte!$O40))</f>
        <v>0</v>
      </c>
      <c r="CB40" s="679">
        <f>IF(OR($C$101=$AR40,$D$101=$AR40),Schweine_Werte!$O40*0.5,IF(OR($C$101&gt;$AR40,$D$101&lt;$AR40),0,Schweine_Werte!$O40))</f>
        <v>0</v>
      </c>
      <c r="CC40" s="679">
        <f>IF(OR($C$110=$AR40,$D$110=$AR40),Schweine_Werte!$O40*0.5,IF(OR($C$110&gt;$AR40,$D$110&lt;$AR40),0,Schweine_Werte!$O40))</f>
        <v>0</v>
      </c>
    </row>
    <row r="41" spans="1:81" x14ac:dyDescent="0.2">
      <c r="B41" s="504">
        <v>700</v>
      </c>
      <c r="D41" s="667"/>
      <c r="E41" s="667" t="e">
        <f>($D48-$C48)*1000/SUM($AV$4:$AV$146)</f>
        <v>#VALUE!</v>
      </c>
      <c r="F41" s="667" t="e">
        <f>SUMPRODUCT($AV$4:$AV$146,Schweine_Werte!$Q$4:$Q$146)/SUM($AV$4:$AV$146)</f>
        <v>#DIV/0!</v>
      </c>
      <c r="G41" s="667" t="e">
        <f>IF($B48=$A$8,SUMPRODUCT($AV$4:$AV$146,Schweine_Werte!EH$4:EH$146)/SUM($AV$4:$AV$146),IF($B48=$A$7,SUMPRODUCT($AV$4:$AV$146,Schweine_Werte!DB$4:DB$146)/SUM($AV$4:$AV$146),IF($B48=$A$6,SUMPRODUCT($AV$4:$AV$146,Schweine_Werte!BV$4:BV$146)/SUM($AV$4:$AV$146),SUMPRODUCT($AV$4:$AV$146,Schweine_Werte!AP$4:AP$146)/SUM($AV$4:$AV$146))))</f>
        <v>#DIV/0!</v>
      </c>
      <c r="H41" s="667" t="e">
        <f>IF($B48=$A$8,SUMPRODUCT($AV$4:$AV$146,Schweine_Werte!EI$4:EI$146)/SUM($AV$4:$AV$146),IF($B48=$A$7,SUMPRODUCT($AV$4:$AV$146,Schweine_Werte!DC$4:DC$146)/SUM($AV$4:$AV$146),IF($B48=$A$6,SUMPRODUCT($AV$4:$AV$146,Schweine_Werte!BW$4:BW$146)/SUM($AV$4:$AV$146),SUMPRODUCT($AV$4:$AV$146,Schweine_Werte!AQ$4:AQ$146)/SUM($AV$4:$AV$146))))</f>
        <v>#DIV/0!</v>
      </c>
      <c r="I41" s="667" t="e">
        <f>IF($B48=$A$8,SUMPRODUCT($AV$4:$AV$146,Schweine_Werte!EJ$4:EJ$146)/SUM($AV$4:$AV$146),IF($B48=$A$7,SUMPRODUCT($AV$4:$AV$146,Schweine_Werte!DD$4:DD$146)/SUM($AV$4:$AV$146),IF($B48=$A$6,SUMPRODUCT($AV$4:$AV$146,Schweine_Werte!BX$4:BX$146)/SUM($AV$4:$AV$146),SUMPRODUCT($AV$4:$AV$146,Schweine_Werte!AR$4:AR$146)/SUM($AV$4:$AV$146))))</f>
        <v>#DIV/0!</v>
      </c>
      <c r="J41" s="667" t="e">
        <f>SUMPRODUCT($AV$4:$AV$146,Schweine_Werte!$Y$4:$Y$146)/SUM($AV$4:$AV$146)</f>
        <v>#DIV/0!</v>
      </c>
      <c r="K41" s="667" t="e">
        <f>SUMPRODUCT($AV$4:$AV$146,Schweine_Werte!$AG$4:$AG$146)/SUM($AV$4:$AV$146)</f>
        <v>#DIV/0!</v>
      </c>
      <c r="L41" s="667" t="e">
        <f>T41*$F41*365/1000+$J41-$K41</f>
        <v>#DIV/0!</v>
      </c>
      <c r="M41" s="667" t="e">
        <f>U41*$F41*365/1000+$J41-$K41/2</f>
        <v>#DIV/0!</v>
      </c>
      <c r="N41" s="667" t="e">
        <f>V41*$F41*365/1000+$J41</f>
        <v>#DIV/0!</v>
      </c>
      <c r="O41" s="667">
        <f>IF($C48&lt;28,SUM($AV$4:$AV$23)+IF($D48&gt;28,$AV$24*0.5,$AV$24),0)</f>
        <v>0</v>
      </c>
      <c r="P41" s="667">
        <f>IF($D48&gt;28,SUM($AV$25:$AV$146)+IF($C48&lt;28,$AV$24*0.5,$AV$24),0)</f>
        <v>0</v>
      </c>
      <c r="Q41" s="667" t="e">
        <f t="shared" ref="Q41:S44" si="24">+T41*$F41</f>
        <v>#DIV/0!</v>
      </c>
      <c r="R41" s="667" t="e">
        <f t="shared" si="24"/>
        <v>#DIV/0!</v>
      </c>
      <c r="S41" s="667" t="e">
        <f t="shared" si="24"/>
        <v>#DIV/0!</v>
      </c>
      <c r="T41" s="667" t="e">
        <f>+($O41*Schweine_Werte!$HT$5+$P41*Schweine_Werte!$HU$5)/SUM($O41:$P41)</f>
        <v>#DIV/0!</v>
      </c>
      <c r="U41" s="667" t="e">
        <f>+($O41*Schweine_Werte!$HV$5+$P41*Schweine_Werte!$HW$5)/SUM($O41:$P41)</f>
        <v>#DIV/0!</v>
      </c>
      <c r="V41" s="667" t="e">
        <f>+($O41*Schweine_Werte!$HX$5+$P41*Schweine_Werte!$HY$5)/SUM($O41:$P41)</f>
        <v>#DIV/0!</v>
      </c>
      <c r="W41" s="678" t="e">
        <f>($J41*0.055+T41*0.365*0.86*$F41-$K41*0.018)/L41*100</f>
        <v>#DIV/0!</v>
      </c>
      <c r="X41" s="667" t="e">
        <f>($J41*0.055+U41*0.365*0.86*$F41-$K41*0.018/2)/M41*100</f>
        <v>#DIV/0!</v>
      </c>
      <c r="Y41" s="667" t="e">
        <f>($J41*0.055+V41*0.365*0.86*$F41)/N41*100</f>
        <v>#DIV/0!</v>
      </c>
      <c r="Z41" s="667" t="e">
        <f>IF($B48=$A$8,SUMPRODUCT($AV$4:$AV$146,Schweine_Werte!$EK$4:$EK$146,Schweine_Werte!$EL$4:$EL$146)/SUMPRODUCT($AV$4:$AV$146,Schweine_Werte!$EK$4:$EK$146),IF($B48=$A$7,SUMPRODUCT($AV$4:$AV$146,Schweine_Werte!$DE$4:$DE$146,Schweine_Werte!$DF$4:$DF$146)/SUMPRODUCT($AV$4:$AV$146,Schweine_Werte!$DE$4:$DE$146),IF($B48=$A$6,SUMPRODUCT($AV$4:$AV$146,Schweine_Werte!$BY$4:$BY$146,Schweine_Werte!$BZ$4:$BZ$146)/SUMPRODUCT($AV$4:$AV$146,Schweine_Werte!$BY$4:$BY$146),SUMPRODUCT($AV$4:$AV$146,Schweine_Werte!$AS$4:$AS$146,Schweine_Werte!$AT$4:$AT$146)/SUMPRODUCT($AV$4:$AV$146,Schweine_Werte!$AS$4:$AS$146))))</f>
        <v>#DIV/0!</v>
      </c>
      <c r="AA41" s="667"/>
      <c r="AB41" s="667">
        <f>IF($B48=$A$8,SUMIF(Schweine_Werte!$AO$4:$AO$146,$C48,Schweine_Werte!$EL$4:$EL$146),IF($B48=$A$7,SUMIF(Schweine_Werte!$AO$4:$AO$146,$C48,Schweine_Werte!$DF$4:$DF$146),IF($B48=$A$6,SUMIF(Schweine_Werte!$AO$4:$AO$146,$C48,Schweine_Werte!$BZ$4:$BZ$146),SUMIF(Schweine_Werte!$AO$4:$AO$146,$C48,Schweine_Werte!$AT$4:$AT$146))))</f>
        <v>0</v>
      </c>
      <c r="AC41" s="667"/>
      <c r="AD41" s="667">
        <f>IF($B48=$A$8,SUMIF(Schweine_Werte!$AO$4:$AO$146,$D48,Schweine_Werte!$EL$4:$EL$146),IF($B48=$A$7,SUMIF(Schweine_Werte!$AO$4:$AO$146,$D48,Schweine_Werte!$DF$4:$DF$146),IF($B48=$A$6,SUMIF(Schweine_Werte!$AO$4:$AO$146,$D48,Schweine_Werte!$BZ$4:$BZ$146),SUMIF(Schweine_Werte!$AO$4:$AO$146,$D48,Schweine_Werte!$AT$4:$AT$146))))</f>
        <v>0</v>
      </c>
      <c r="AE41" s="667"/>
      <c r="AF41" s="667"/>
      <c r="AG41" s="667" t="e">
        <f>IF($B48=$A$8,SUMPRODUCT($AV$4:$AV$146,Schweine_Werte!$EK$4:$EK$146)/SUM($AV$4:$AV$146),IF($B48=$A$7,SUMPRODUCT($AV$4:$AV$146,Schweine_Werte!$DE$4:$DE$146)/SUM($AV$4:$AV$146),IF($B48=$A$6,SUMPRODUCT($AV$4:$AV$146,Schweine_Werte!$BY$4:$BY$146)/SUM($AV$4:$AV$146),SUMPRODUCT($AV$4:$AV$146,Schweine_Werte!$AS$4:$AS$146)/SUM($AV$4:$AV$146))))</f>
        <v>#DIV/0!</v>
      </c>
      <c r="AH41" s="667"/>
      <c r="AI41" s="667"/>
      <c r="AJ41" s="667" t="e">
        <f>IF($B48=$A$8,SUMPRODUCT($AV$4:$AV$146,Schweine_Werte!$EK$4:$EK$146,Schweine_Werte!$EM$4:$EM$146)/SUMPRODUCT($AV$4:$AV$146,Schweine_Werte!$EK$4:$EK$146),IF($B48=$A$7,SUMPRODUCT($AV$4:$AV$146,Schweine_Werte!$DE$4:$DE$146,Schweine_Werte!$DG$4:$DG$146)/SUMPRODUCT($AV$4:$AV$146,Schweine_Werte!$DE$4:$DE$146),IF($B48=$A$6,SUMPRODUCT($AV$4:$AV$146,Schweine_Werte!$BY$4:$BY$146,Schweine_Werte!$CA$4:$CA$146)/SUMPRODUCT($AV$4:$AV$146,Schweine_Werte!$BY$4:$BY$146),SUMPRODUCT($AV$4:$AV$146,Schweine_Werte!$AS$4:$AS$146,Schweine_Werte!$AU$4:$AU$146)/SUMPRODUCT($AV$4:$AV$146,Schweine_Werte!$AS$4:$AS$146))))</f>
        <v>#DIV/0!</v>
      </c>
      <c r="AK41" s="667"/>
      <c r="AL41" s="667">
        <f>IF($B48=$A$8,SUMIF(Schweine_Werte!$AO$4:$AO$146,$C48,Schweine_Werte!$EM$4:$EM$146),IF($B48=$A$7,SUMIF(Schweine_Werte!$AO$4:$AO$146,$C48,Schweine_Werte!$DG$4:$DG$146),IF($B48=$A$6,SUMIF(Schweine_Werte!$AO$4:$AO$146,$C48,Schweine_Werte!$CA$4:$CA$146),SUMIF(Schweine_Werte!$AO$4:$AO$146,$C48,Schweine_Werte!$AU$4:$AU$146))))</f>
        <v>0</v>
      </c>
      <c r="AM41" s="667"/>
      <c r="AN41" s="667">
        <f>IF($B48=$A$8,SUMIF(Schweine_Werte!$AO$4:$AO$146,$D48,Schweine_Werte!$EM$4:$EM$146),IF($B48=$A$7,SUMIF(Schweine_Werte!$AO$4:$AO$146,$D48,Schweine_Werte!$DG$4:$DG$146),IF($B48=$A$6,SUMIF(Schweine_Werte!$AO$4:$AO$146,$D48,Schweine_Werte!$CA$4:$CA$146),SUMIF(Schweine_Werte!$AO$4:$AO$146,$D48,Schweine_Werte!$AU$4:$AU$146))))</f>
        <v>0</v>
      </c>
      <c r="AR41" s="698">
        <v>45</v>
      </c>
      <c r="AS41" s="677">
        <f>IF(OR($C$12=$AR41,$D$12=$AR41),Schweine_Werte!$C41*0.5,IF(OR($C$12&gt;$AR41,$D$12&lt;$AR41),0,Schweine_Werte!$C41))</f>
        <v>0</v>
      </c>
      <c r="AT41" s="667">
        <f>IF(OR($C$24=$AR41,$D$24=$AR41),Schweine_Werte!$C41*0.5,IF(OR($C$24&gt;$AR41,$D$24&lt;$AR41),0,Schweine_Werte!$C41))</f>
        <v>0</v>
      </c>
      <c r="AU41" s="677">
        <f>IF(OR($C$36=$AR41,$D$36=$AR41),Schweine_Werte!$C41*0.5,IF(OR($C$36&gt;$AR41,$D$36&lt;$AR41),0,Schweine_Werte!$C41))</f>
        <v>0</v>
      </c>
      <c r="AV41" s="677">
        <f>IF(OR($C$48=$AR41,$D$48=$AR41),Schweine_Werte!$C41*0.5,IF(OR($C$48&gt;$AR41,$D$48&lt;$AR41),0,Schweine_Werte!$C41))</f>
        <v>0</v>
      </c>
      <c r="AW41" s="677">
        <f>IF(OR($C$60=$AR41,$D$60=$AR41),Schweine_Werte!$C41*0.5,IF(OR($C$60&gt;$AR41,$D$60&lt;$AR41),0,Schweine_Werte!$C41))</f>
        <v>0</v>
      </c>
      <c r="AX41" s="677">
        <f>IF(OR($C$12=$AR41,$D$12=$AR41),Schweine_Werte!$E41*0.5,IF(OR($C$12&gt;$AR41,$D$12&lt;$AR41),0,Schweine_Werte!$E41))</f>
        <v>0</v>
      </c>
      <c r="AY41" s="667">
        <f>IF(OR($C$24=$AR41,$D$24=$AR41),Schweine_Werte!$E41*0.5,IF(OR($C$24&gt;$AR41,$D$24&lt;$AR41),0,Schweine_Werte!$E41))</f>
        <v>0</v>
      </c>
      <c r="AZ41" s="667">
        <f>IF(OR($C$36=$AR41,$D$36=$AR41),Schweine_Werte!$E41*0.5,IF(OR($C$36&gt;$AR41,$D$36&lt;$AR41),0,Schweine_Werte!$E41))</f>
        <v>0</v>
      </c>
      <c r="BA41" s="667">
        <f>IF(OR($C$48=$AR41,$D$48=$AR41),Schweine_Werte!$E41*0.5,IF(OR($C$48&gt;$AR41,$D$48&lt;$AR41),0,Schweine_Werte!$E41))</f>
        <v>0</v>
      </c>
      <c r="BB41" s="667">
        <f>IF(OR($C$60=$AR41,$D$60=$AR41),Schweine_Werte!$E41*0.5,IF(OR($C$60&gt;$AR41,$D$60&lt;$AR41),0,Schweine_Werte!$E41))</f>
        <v>0</v>
      </c>
      <c r="BC41" s="677">
        <f>IF(OR($C$12=$AR41,$D$12=$AR41),Schweine_Werte!$G41*0.5,IF(OR($C$12&gt;$AR41,$D$12&lt;$AR41),0,Schweine_Werte!$G41))</f>
        <v>0</v>
      </c>
      <c r="BD41" s="667">
        <f>IF(OR($C$24=$AR41,$D$24=$AR41),Schweine_Werte!$G41*0.5,IF(OR($C$24&gt;$AR41,$D$24&lt;$AR41),0,Schweine_Werte!$G41))</f>
        <v>0</v>
      </c>
      <c r="BE41" s="667">
        <f>IF(OR($C$36=$AR41,$D$36=$AR41),Schweine_Werte!$G41*0.5,IF(OR($C$36&gt;$AR41,$D$36&lt;$AR41),0,Schweine_Werte!$G41))</f>
        <v>0</v>
      </c>
      <c r="BF41" s="667">
        <f>IF(OR($C$48=$AR41,$D$48=$AR41),Schweine_Werte!$G41*0.5,IF(OR($C$48&gt;$AR41,$D$48&lt;$AR41),0,Schweine_Werte!$G41))</f>
        <v>0</v>
      </c>
      <c r="BG41" s="667">
        <f>IF(OR($C$60=$AR41,$D$60=$AR41),Schweine_Werte!$G41*0.5,IF(OR($C$60&gt;$AR41,$D$60&lt;$AR41),0,Schweine_Werte!$G41))</f>
        <v>0</v>
      </c>
      <c r="BH41" s="677">
        <f>IF(OR($C$12=$AR41,$D$12=$AR41),Schweine_Werte!$I41*0.5,IF(OR($C$12&gt;$AR41,$D$12&lt;$AR41),0,Schweine_Werte!$I41))</f>
        <v>0</v>
      </c>
      <c r="BI41" s="667">
        <f>IF(OR($C$24=$AR41,$D$24=$AR41),Schweine_Werte!$I41*0.5,IF(OR($C$24&gt;$AR41,$D$24&lt;$AR41),0,Schweine_Werte!$I41))</f>
        <v>0</v>
      </c>
      <c r="BJ41" s="667">
        <f>IF(OR($C$36=$AR41,$D$36=$AR41),Schweine_Werte!$I41*0.5,IF(OR($C$36&gt;$AR41,$D$36&lt;$AR41),0,Schweine_Werte!$I41))</f>
        <v>0</v>
      </c>
      <c r="BK41" s="667">
        <f>IF(OR($C$48=$AR41,$D$48=$AR41),Schweine_Werte!$I41*0.5,IF(OR($C$48&gt;$AR41,$D$48&lt;$AR41),0,Schweine_Werte!$I41))</f>
        <v>0</v>
      </c>
      <c r="BL41" s="667">
        <f>IF(OR($C$60=$AR41,$D$60=$AR41),Schweine_Werte!$I41*0.5,IF(OR($C$60&gt;$AR41,$D$60&lt;$AR41),0,Schweine_Werte!$I41))</f>
        <v>0</v>
      </c>
      <c r="BM41" s="677"/>
      <c r="BN41" s="667"/>
      <c r="BO41" s="667"/>
      <c r="BP41" s="667"/>
      <c r="BQ41" s="667"/>
      <c r="BR41" s="677">
        <f>IF(OR($C$74=$AR41,$D$74=$AR41),Schweine_Werte!$M41*0.5,IF(OR($C$74&gt;$AR41,$D$74&lt;$AR41),0,Schweine_Werte!$M41))</f>
        <v>0</v>
      </c>
      <c r="BS41" s="677">
        <f>IF(OR($C$83=$AR41,$D$83=$AR41),Schweine_Werte!$M41*0.5,IF(OR($C$83&gt;$AR41,$D$83&lt;$AR41),0,Schweine_Werte!$M41))</f>
        <v>0</v>
      </c>
      <c r="BT41" s="679">
        <f>IF(OR($C$92=$AR41,$D$92=$AR41),Schweine_Werte!$M41*0.5,IF(OR($C$92&gt;$AR41,$D$92&lt;$AR41),0,Schweine_Werte!$M41))</f>
        <v>0</v>
      </c>
      <c r="BU41" s="679">
        <f>IF(OR($C$101=$AR41,$D$101=$AR41),Schweine_Werte!$M41*0.5,IF(OR($C$101&gt;$AR41,$D$101&lt;$AR41),0,Schweine_Werte!$M41))</f>
        <v>0</v>
      </c>
      <c r="BV41" s="679">
        <f>IF(OR($C$110=$AR41,$D$110=$AR41),Schweine_Werte!$M41*0.5,IF(OR($C$110&gt;$AR41,$D$110&lt;$AR41),0,Schweine_Werte!$M41))</f>
        <v>0</v>
      </c>
      <c r="BW41" s="679">
        <f>IF(OR(8=$AR41,$E$127=$AR41),Schweine_Werte!$M41*0.5,IF(OR(8&gt;$AR41,$E$127&lt;$AR41),0,Schweine_Werte!$M41))</f>
        <v>1.2602489085502044</v>
      </c>
      <c r="BX41" s="679">
        <f>IF(OR(8=$AR41,$E$145=$AR41),Schweine_Werte!$M41*0.5,IF(OR(8&gt;$AR41,$E$145&lt;$AR41),0,Schweine_Werte!$M41))</f>
        <v>1.2602489085502044</v>
      </c>
      <c r="BY41" s="677">
        <f>IF(OR($C$74=$AR41,$D$74=$AR41),Schweine_Werte!$O41*0.5,IF(OR($C$74&gt;$AR41,$D$74&lt;$AR41),0,Schweine_Werte!$O41))</f>
        <v>0</v>
      </c>
      <c r="BZ41" s="677">
        <f>IF(OR($C$83=$AR41,$D$83=$AR41),Schweine_Werte!$O41*0.5,IF(OR($C$83&gt;$AR41,$D$83&lt;$AR41),0,Schweine_Werte!$O41))</f>
        <v>0</v>
      </c>
      <c r="CA41" s="679">
        <f>IF(OR($C$92=$AR41,$D$92=$AR41),Schweine_Werte!$O41*0.5,IF(OR($C$92&gt;$AR41,$D$92&lt;$AR41),0,Schweine_Werte!$O41))</f>
        <v>0</v>
      </c>
      <c r="CB41" s="679">
        <f>IF(OR($C$101=$AR41,$D$101=$AR41),Schweine_Werte!$O41*0.5,IF(OR($C$101&gt;$AR41,$D$101&lt;$AR41),0,Schweine_Werte!$O41))</f>
        <v>0</v>
      </c>
      <c r="CC41" s="679">
        <f>IF(OR($C$110=$AR41,$D$110=$AR41),Schweine_Werte!$O41*0.5,IF(OR($C$110&gt;$AR41,$D$110&lt;$AR41),0,Schweine_Werte!$O41))</f>
        <v>0</v>
      </c>
    </row>
    <row r="42" spans="1:81" x14ac:dyDescent="0.2">
      <c r="B42" s="504">
        <v>750</v>
      </c>
      <c r="D42" s="680"/>
      <c r="E42" s="667" t="e">
        <f>($D48-$C48)*1000/SUM($BA$4:$BA$146)</f>
        <v>#VALUE!</v>
      </c>
      <c r="F42" s="667" t="e">
        <f>SUMPRODUCT($BA$4:$BA$146,Schweine_Werte!$R$4:$R$146)/SUM($BA$4:$BA$146)</f>
        <v>#DIV/0!</v>
      </c>
      <c r="G42" s="667" t="e">
        <f>IF($B48=$A$8,SUMPRODUCT($BA$4:$BA$146,Schweine_Werte!EN$4:EN$146)/SUM($BA$4:$BA$146),IF($B48=$A$7,SUMPRODUCT($BA$4:$BA$146,Schweine_Werte!DH$4:DH$146)/SUM($BA$4:$BA$146),IF($B48=$A$6,SUMPRODUCT($BA$4:$BA$146,Schweine_Werte!CB$4:CB$146)/SUM($BA$4:$BA$146),SUMPRODUCT($BA$4:$BA$146,Schweine_Werte!AV$4:AV$146)/SUM($BA$4:$BA$146))))</f>
        <v>#DIV/0!</v>
      </c>
      <c r="H42" s="667" t="e">
        <f>IF($B48=$A$8,SUMPRODUCT($BA$4:$BA$146,Schweine_Werte!EO$4:EO$146)/SUM($BA$4:$BA$146),IF($B48=$A$7,SUMPRODUCT($BA$4:$BA$146,Schweine_Werte!DI$4:DI$146)/SUM($BA$4:$BA$146),IF($B48=$A$6,SUMPRODUCT($BA$4:$BA$146,Schweine_Werte!CC$4:CC$146)/SUM($BA$4:$BA$146),SUMPRODUCT($BA$4:$BA$146,Schweine_Werte!AW$4:AW$146)/SUM($BA$4:$BA$146))))</f>
        <v>#DIV/0!</v>
      </c>
      <c r="I42" s="667" t="e">
        <f>IF($B48=$A$8,SUMPRODUCT($BA$4:$BA$146,Schweine_Werte!EP$4:EP$146)/SUM($BA$4:$BA$146),IF($B48=$A$7,SUMPRODUCT($BA$4:$BA$146,Schweine_Werte!DJ$4:DJ$146)/SUM($BA$4:$BA$146),IF($B48=$A$6,SUMPRODUCT($BA$4:$BA$146,Schweine_Werte!CD$4:CD$146)/SUM($BA$4:$BA$146),SUMPRODUCT($BA$4:$BA$146,Schweine_Werte!AX$4:AX$146)/SUM($BA$4:$BA$146))))</f>
        <v>#DIV/0!</v>
      </c>
      <c r="J42" s="667" t="e">
        <f>SUMPRODUCT($BA$4:$BA$146,Schweine_Werte!$Z$4:$Z$146)/SUM($BA$4:$BA$146)</f>
        <v>#DIV/0!</v>
      </c>
      <c r="K42" s="667" t="e">
        <f>SUMPRODUCT($BA$4:$BA$146,Schweine_Werte!$AH$4:$AH$146)/SUM($BA$4:$BA$146)</f>
        <v>#DIV/0!</v>
      </c>
      <c r="L42" s="667" t="e">
        <f>T42*$F42*365/1000+$J42-$K42</f>
        <v>#DIV/0!</v>
      </c>
      <c r="M42" s="667" t="e">
        <f>U42*$F42*365/1000+$J42-$K42/2</f>
        <v>#DIV/0!</v>
      </c>
      <c r="N42" s="667" t="e">
        <f>V42*$F42*365/1000+$J42</f>
        <v>#DIV/0!</v>
      </c>
      <c r="O42" s="667">
        <f>IF($C48&lt;28,SUM($BA$4:$BA$23)+IF($D48&gt;28,$BA$24*0.5,$BA$24),0)</f>
        <v>0</v>
      </c>
      <c r="P42" s="667">
        <f>IF($D48&gt;28,SUM($BA$25:$BA$146)+IF($C48&lt;28,$BA$24*0.5,$BA$24),0)</f>
        <v>0</v>
      </c>
      <c r="Q42" s="667" t="e">
        <f t="shared" si="24"/>
        <v>#DIV/0!</v>
      </c>
      <c r="R42" s="667" t="e">
        <f t="shared" si="24"/>
        <v>#DIV/0!</v>
      </c>
      <c r="S42" s="667" t="e">
        <f t="shared" si="24"/>
        <v>#DIV/0!</v>
      </c>
      <c r="T42" s="667" t="e">
        <f>+($O42*Schweine_Werte!$HT$6+$P42*Schweine_Werte!$HU$6)/SUM($O42:$P42)</f>
        <v>#DIV/0!</v>
      </c>
      <c r="U42" s="667" t="e">
        <f>+($O42*Schweine_Werte!$HV$6+$P42*Schweine_Werte!$HW$6)/SUM($O42:$P42)</f>
        <v>#DIV/0!</v>
      </c>
      <c r="V42" s="667" t="e">
        <f>+($O42*Schweine_Werte!$HX$6+$P42*Schweine_Werte!$HY$6)/SUM($O42:$P42)</f>
        <v>#DIV/0!</v>
      </c>
      <c r="W42" s="678" t="e">
        <f>($J42*0.055+T42*0.365*0.86*$F42-$K42*0.018)/L42*100</f>
        <v>#DIV/0!</v>
      </c>
      <c r="X42" s="667" t="e">
        <f>($J42*0.055+U42*0.365*0.86*$F42-$K42*0.018/2)/M42*100</f>
        <v>#DIV/0!</v>
      </c>
      <c r="Y42" s="667" t="e">
        <f>($J42*0.055+V42*0.365*0.86*$F42)/N42*100</f>
        <v>#DIV/0!</v>
      </c>
      <c r="Z42" s="667" t="e">
        <f>IF($B48=$A$8,SUMPRODUCT($BA$4:$BA$146,Schweine_Werte!$EQ$4:$EQ$146,Schweine_Werte!$ER$4:$ER$146)/SUMPRODUCT($BA$4:$BA$146,Schweine_Werte!$EQ$4:$EQ$146),IF($B48=$A$7,SUMPRODUCT($BA$4:$BA$146,Schweine_Werte!$DK$4:$DK$146,Schweine_Werte!$DL$4:$DL$146)/SUMPRODUCT($BA$4:$BA$146,Schweine_Werte!$DK$4:$DK$146),IF($B48=$A$6,SUMPRODUCT($BA$4:$BA$146,Schweine_Werte!$CE$4:$CE$146,Schweine_Werte!$CF$4:$CF$146)/SUMPRODUCT($BA$4:$BA$146,Schweine_Werte!$CE$4:$CE$146),SUMPRODUCT($BA$4:$BA$146,Schweine_Werte!$AY$4:$AY$146,Schweine_Werte!$AZ$4:$AZ$146)/SUMPRODUCT($BA$4:$BA$146,Schweine_Werte!$AY$4:$AY$146))))</f>
        <v>#DIV/0!</v>
      </c>
      <c r="AA42" s="667"/>
      <c r="AB42" s="667">
        <f>IF($B48=$A$8,SUMIF(Schweine_Werte!$AO$4:$AO$146,$C48,Schweine_Werte!$ER$4:$ER$146),IF($B48=$A$7,SUMIF(Schweine_Werte!$AO$4:$AO$146,$C48,Schweine_Werte!$DL$4:$DL$146),IF($B48=$A$6,SUMIF(Schweine_Werte!$AO$4:$AO$146,$C48,Schweine_Werte!$CF$4:$CF$146),SUMIF(Schweine_Werte!$AO$4:$AO$146,$C48,Schweine_Werte!$AZ$4:$AZ$146))))</f>
        <v>0</v>
      </c>
      <c r="AC42" s="667"/>
      <c r="AD42" s="667">
        <f>IF($B48=$A$8,SUMIF(Schweine_Werte!$AO$4:$AO$146,$D48,Schweine_Werte!$ER$4:$ER$146),IF($B48=$A$7,SUMIF(Schweine_Werte!$AO$4:$AO$146,$D48,Schweine_Werte!$DL$4:$DL$146),IF($B48=$A$6,SUMIF(Schweine_Werte!$AO$4:$AO$146,$D48,Schweine_Werte!$CF$4:$CF$146),SUMIF(Schweine_Werte!$AO$4:$AO$146,$D48,Schweine_Werte!$AZ$4:$AZ$146))))</f>
        <v>0</v>
      </c>
      <c r="AE42" s="667"/>
      <c r="AF42" s="667"/>
      <c r="AG42" s="667" t="e">
        <f>IF($B48=$A$8,SUMPRODUCT($BA$4:$BA$146,Schweine_Werte!$EQ$4:$EQ$146)/SUM($BA$4:$BA$146),IF($B48=$A$7,SUMPRODUCT($BA$4:$BA$146,Schweine_Werte!$DK$4:$DK$146)/SUM($BA$4:$BA$146),IF($B48=$A$6,SUMPRODUCT($BA$4:$BA$146,Schweine_Werte!$CE$4:$CE$146)/SUM($BA$4:$BA$146),SUMPRODUCT($BA$4:$BA$146,Schweine_Werte!$AY$4:$AY$146)/SUM($BA$4:$BA$146))))</f>
        <v>#DIV/0!</v>
      </c>
      <c r="AH42" s="667"/>
      <c r="AI42" s="667"/>
      <c r="AJ42" s="667" t="e">
        <f>IF($B48=$A$8,SUMPRODUCT($BA$4:$BA$146,Schweine_Werte!$EQ$4:$EQ$146,Schweine_Werte!$ES$4:$ES$146)/SUMPRODUCT($BA$4:$BA$146,Schweine_Werte!$EQ$4:$EQ$146),IF($B48=$A$7,SUMPRODUCT($BA$4:$BA$146,Schweine_Werte!$DK$4:$DK$146,Schweine_Werte!$DM$4:$DM$146)/SUMPRODUCT($BA$4:$BA$146,Schweine_Werte!$DK$4:$DK$146),IF($B48=$A$6,SUMPRODUCT($BA$4:$BA$146,Schweine_Werte!$CE$4:$CE$146,Schweine_Werte!$CG$4:$CG$146)/SUMPRODUCT($BA$4:$BA$146,Schweine_Werte!$CE$4:$CE$146),SUMPRODUCT($BA$4:$BA$146,Schweine_Werte!$AY$4:$AY$146,Schweine_Werte!$BA$4:$BA$146)/SUMPRODUCT($BA$4:$BA$146,Schweine_Werte!$AY$4:$AY$146))))</f>
        <v>#DIV/0!</v>
      </c>
      <c r="AK42" s="667"/>
      <c r="AL42" s="667">
        <f>IF($B48=$A$8,SUMIF(Schweine_Werte!$AO$4:$AO$146,$C48,Schweine_Werte!$ES$4:$ES$146),IF($B48=$A$7,SUMIF(Schweine_Werte!$AO$4:$AO$146,$C48,Schweine_Werte!$DM$4:$DM$146),IF($B48=$A$6,SUMIF(Schweine_Werte!$AO$4:$AO$146,$C48,Schweine_Werte!$CG$4:$CG$146),SUMIF(Schweine_Werte!$AO$4:$AO$146,$C48,Schweine_Werte!$BA$4:$BA$146))))</f>
        <v>0</v>
      </c>
      <c r="AM42" s="667"/>
      <c r="AN42" s="667">
        <f>IF($B48=$A$8,SUMIF(Schweine_Werte!$AO$4:$AO$146,$D48,Schweine_Werte!$ES$4:$ES$146),IF($B48=$A$7,SUMIF(Schweine_Werte!$AO$4:$AO$146,$D48,Schweine_Werte!$DM$4:$DM$146),IF($B48=$A$6,SUMIF(Schweine_Werte!$AO$4:$AO$146,$D48,Schweine_Werte!$CG$4:$CG$146),SUMIF(Schweine_Werte!$AO$4:$AO$146,$D48,Schweine_Werte!$BA$4:$BA$146))))</f>
        <v>0</v>
      </c>
      <c r="AR42" s="698">
        <v>46</v>
      </c>
      <c r="AS42" s="677">
        <f>IF(OR($C$12=$AR42,$D$12=$AR42),Schweine_Werte!$C42*0.5,IF(OR($C$12&gt;$AR42,$D$12&lt;$AR42),0,Schweine_Werte!$C42))</f>
        <v>0</v>
      </c>
      <c r="AT42" s="667">
        <f>IF(OR($C$24=$AR42,$D$24=$AR42),Schweine_Werte!$C42*0.5,IF(OR($C$24&gt;$AR42,$D$24&lt;$AR42),0,Schweine_Werte!$C42))</f>
        <v>0</v>
      </c>
      <c r="AU42" s="677">
        <f>IF(OR($C$36=$AR42,$D$36=$AR42),Schweine_Werte!$C42*0.5,IF(OR($C$36&gt;$AR42,$D$36&lt;$AR42),0,Schweine_Werte!$C42))</f>
        <v>0</v>
      </c>
      <c r="AV42" s="677">
        <f>IF(OR($C$48=$AR42,$D$48=$AR42),Schweine_Werte!$C42*0.5,IF(OR($C$48&gt;$AR42,$D$48&lt;$AR42),0,Schweine_Werte!$C42))</f>
        <v>0</v>
      </c>
      <c r="AW42" s="677">
        <f>IF(OR($C$60=$AR42,$D$60=$AR42),Schweine_Werte!$C42*0.5,IF(OR($C$60&gt;$AR42,$D$60&lt;$AR42),0,Schweine_Werte!$C42))</f>
        <v>0</v>
      </c>
      <c r="AX42" s="677">
        <f>IF(OR($C$12=$AR42,$D$12=$AR42),Schweine_Werte!$E42*0.5,IF(OR($C$12&gt;$AR42,$D$12&lt;$AR42),0,Schweine_Werte!$E42))</f>
        <v>0</v>
      </c>
      <c r="AY42" s="667">
        <f>IF(OR($C$24=$AR42,$D$24=$AR42),Schweine_Werte!$E42*0.5,IF(OR($C$24&gt;$AR42,$D$24&lt;$AR42),0,Schweine_Werte!$E42))</f>
        <v>0</v>
      </c>
      <c r="AZ42" s="667">
        <f>IF(OR($C$36=$AR42,$D$36=$AR42),Schweine_Werte!$E42*0.5,IF(OR($C$36&gt;$AR42,$D$36&lt;$AR42),0,Schweine_Werte!$E42))</f>
        <v>0</v>
      </c>
      <c r="BA42" s="667">
        <f>IF(OR($C$48=$AR42,$D$48=$AR42),Schweine_Werte!$E42*0.5,IF(OR($C$48&gt;$AR42,$D$48&lt;$AR42),0,Schweine_Werte!$E42))</f>
        <v>0</v>
      </c>
      <c r="BB42" s="667">
        <f>IF(OR($C$60=$AR42,$D$60=$AR42),Schweine_Werte!$E42*0.5,IF(OR($C$60&gt;$AR42,$D$60&lt;$AR42),0,Schweine_Werte!$E42))</f>
        <v>0</v>
      </c>
      <c r="BC42" s="677">
        <f>IF(OR($C$12=$AR42,$D$12=$AR42),Schweine_Werte!$G42*0.5,IF(OR($C$12&gt;$AR42,$D$12&lt;$AR42),0,Schweine_Werte!$G42))</f>
        <v>0</v>
      </c>
      <c r="BD42" s="667">
        <f>IF(OR($C$24=$AR42,$D$24=$AR42),Schweine_Werte!$G42*0.5,IF(OR($C$24&gt;$AR42,$D$24&lt;$AR42),0,Schweine_Werte!$G42))</f>
        <v>0</v>
      </c>
      <c r="BE42" s="667">
        <f>IF(OR($C$36=$AR42,$D$36=$AR42),Schweine_Werte!$G42*0.5,IF(OR($C$36&gt;$AR42,$D$36&lt;$AR42),0,Schweine_Werte!$G42))</f>
        <v>0</v>
      </c>
      <c r="BF42" s="667">
        <f>IF(OR($C$48=$AR42,$D$48=$AR42),Schweine_Werte!$G42*0.5,IF(OR($C$48&gt;$AR42,$D$48&lt;$AR42),0,Schweine_Werte!$G42))</f>
        <v>0</v>
      </c>
      <c r="BG42" s="667">
        <f>IF(OR($C$60=$AR42,$D$60=$AR42),Schweine_Werte!$G42*0.5,IF(OR($C$60&gt;$AR42,$D$60&lt;$AR42),0,Schweine_Werte!$G42))</f>
        <v>0</v>
      </c>
      <c r="BH42" s="677">
        <f>IF(OR($C$12=$AR42,$D$12=$AR42),Schweine_Werte!$I42*0.5,IF(OR($C$12&gt;$AR42,$D$12&lt;$AR42),0,Schweine_Werte!$I42))</f>
        <v>0</v>
      </c>
      <c r="BI42" s="667">
        <f>IF(OR($C$24=$AR42,$D$24=$AR42),Schweine_Werte!$I42*0.5,IF(OR($C$24&gt;$AR42,$D$24&lt;$AR42),0,Schweine_Werte!$I42))</f>
        <v>0</v>
      </c>
      <c r="BJ42" s="667">
        <f>IF(OR($C$36=$AR42,$D$36=$AR42),Schweine_Werte!$I42*0.5,IF(OR($C$36&gt;$AR42,$D$36&lt;$AR42),0,Schweine_Werte!$I42))</f>
        <v>0</v>
      </c>
      <c r="BK42" s="667">
        <f>IF(OR($C$48=$AR42,$D$48=$AR42),Schweine_Werte!$I42*0.5,IF(OR($C$48&gt;$AR42,$D$48&lt;$AR42),0,Schweine_Werte!$I42))</f>
        <v>0</v>
      </c>
      <c r="BL42" s="667">
        <f>IF(OR($C$60=$AR42,$D$60=$AR42),Schweine_Werte!$I42*0.5,IF(OR($C$60&gt;$AR42,$D$60&lt;$AR42),0,Schweine_Werte!$I42))</f>
        <v>0</v>
      </c>
      <c r="BM42" s="677"/>
      <c r="BN42" s="667"/>
      <c r="BO42" s="667"/>
      <c r="BP42" s="667"/>
      <c r="BQ42" s="667"/>
      <c r="BR42" s="677">
        <f>IF(OR($C$74=$AR42,$D$74=$AR42),Schweine_Werte!$M42*0.5,IF(OR($C$74&gt;$AR42,$D$74&lt;$AR42),0,Schweine_Werte!$M42))</f>
        <v>0</v>
      </c>
      <c r="BS42" s="677">
        <f>IF(OR($C$83=$AR42,$D$83=$AR42),Schweine_Werte!$M42*0.5,IF(OR($C$83&gt;$AR42,$D$83&lt;$AR42),0,Schweine_Werte!$M42))</f>
        <v>0</v>
      </c>
      <c r="BT42" s="679">
        <f>IF(OR($C$92=$AR42,$D$92=$AR42),Schweine_Werte!$M42*0.5,IF(OR($C$92&gt;$AR42,$D$92&lt;$AR42),0,Schweine_Werte!$M42))</f>
        <v>0</v>
      </c>
      <c r="BU42" s="679">
        <f>IF(OR($C$101=$AR42,$D$101=$AR42),Schweine_Werte!$M42*0.5,IF(OR($C$101&gt;$AR42,$D$101&lt;$AR42),0,Schweine_Werte!$M42))</f>
        <v>0</v>
      </c>
      <c r="BV42" s="679">
        <f>IF(OR($C$110=$AR42,$D$110=$AR42),Schweine_Werte!$M42*0.5,IF(OR($C$110&gt;$AR42,$D$110&lt;$AR42),0,Schweine_Werte!$M42))</f>
        <v>0</v>
      </c>
      <c r="BW42" s="679">
        <f>IF(OR(8=$AR42,$E$127=$AR42),Schweine_Werte!$M42*0.5,IF(OR(8&gt;$AR42,$E$127&lt;$AR42),0,Schweine_Werte!$M42))</f>
        <v>1.2477119292368446</v>
      </c>
      <c r="BX42" s="679">
        <f>IF(OR(8=$AR42,$E$145=$AR42),Schweine_Werte!$M42*0.5,IF(OR(8&gt;$AR42,$E$145&lt;$AR42),0,Schweine_Werte!$M42))</f>
        <v>1.2477119292368446</v>
      </c>
      <c r="BY42" s="677">
        <f>IF(OR($C$74=$AR42,$D$74=$AR42),Schweine_Werte!$O42*0.5,IF(OR($C$74&gt;$AR42,$D$74&lt;$AR42),0,Schweine_Werte!$O42))</f>
        <v>0</v>
      </c>
      <c r="BZ42" s="677">
        <f>IF(OR($C$83=$AR42,$D$83=$AR42),Schweine_Werte!$O42*0.5,IF(OR($C$83&gt;$AR42,$D$83&lt;$AR42),0,Schweine_Werte!$O42))</f>
        <v>0</v>
      </c>
      <c r="CA42" s="679">
        <f>IF(OR($C$92=$AR42,$D$92=$AR42),Schweine_Werte!$O42*0.5,IF(OR($C$92&gt;$AR42,$D$92&lt;$AR42),0,Schweine_Werte!$O42))</f>
        <v>0</v>
      </c>
      <c r="CB42" s="679">
        <f>IF(OR($C$101=$AR42,$D$101=$AR42),Schweine_Werte!$O42*0.5,IF(OR($C$101&gt;$AR42,$D$101&lt;$AR42),0,Schweine_Werte!$O42))</f>
        <v>0</v>
      </c>
      <c r="CC42" s="679">
        <f>IF(OR($C$110=$AR42,$D$110=$AR42),Schweine_Werte!$O42*0.5,IF(OR($C$110&gt;$AR42,$D$110&lt;$AR42),0,Schweine_Werte!$O42))</f>
        <v>0</v>
      </c>
    </row>
    <row r="43" spans="1:81" x14ac:dyDescent="0.2">
      <c r="B43" s="504">
        <v>850</v>
      </c>
      <c r="D43" s="667"/>
      <c r="E43" s="667" t="e">
        <f>($D48-$C48)*1000/SUM($BF$4:$BF$146)</f>
        <v>#VALUE!</v>
      </c>
      <c r="F43" s="667" t="e">
        <f>SUMPRODUCT($BF$4:$BF$146,Schweine_Werte!$S$4:$S$146)/SUM($BF$4:$BF$146)</f>
        <v>#DIV/0!</v>
      </c>
      <c r="G43" s="667" t="e">
        <f>IF($B48=$A$8,SUMPRODUCT($BF$4:$BF$146,Schweine_Werte!ET$4:ET$146)/SUM($BF$4:$BF$146),IF($B48=$A$7,SUMPRODUCT($BF$4:$BF$146,Schweine_Werte!DN$4:DN$146)/SUM($BF$4:$BF$146),IF($B48=$A$6,SUMPRODUCT($BF$4:$BF$146,Schweine_Werte!CH$4:CH$146)/SUM($BF$4:$BF$146),SUMPRODUCT($BF$4:$BF$146,Schweine_Werte!BB$4:BB$146)/SUM($BF$4:$BF$146))))</f>
        <v>#DIV/0!</v>
      </c>
      <c r="H43" s="667" t="e">
        <f>IF($B48=$A$8,SUMPRODUCT($BF$4:$BF$146,Schweine_Werte!EU$4:EU$146)/SUM($BF$4:$BF$146),IF($B48=$A$7,SUMPRODUCT($BF$4:$BF$146,Schweine_Werte!DO$4:DO$146)/SUM($BF$4:$BF$146),IF($B48=$A$6,SUMPRODUCT($BF$4:$BF$146,Schweine_Werte!CI$4:CI$146)/SUM($BF$4:$BF$146),SUMPRODUCT($BF$4:$BF$146,Schweine_Werte!BC$4:BC$146)/SUM($BF$4:$BF$146))))</f>
        <v>#DIV/0!</v>
      </c>
      <c r="I43" s="667" t="e">
        <f>IF($B48=$A$8,SUMPRODUCT($BF$4:$BF$146,Schweine_Werte!EV$4:EV$146)/SUM($BF$4:$BF$146),IF($B48=$A$7,SUMPRODUCT($BF$4:$BF$146,Schweine_Werte!DP$4:DP$146)/SUM($BF$4:$BF$146),IF($B48=$A$6,SUMPRODUCT($BF$4:$BF$146,Schweine_Werte!CJ$4:CJ$146)/SUM($BF$4:$BF$146),SUMPRODUCT($BF$4:$BF$146,Schweine_Werte!BD$4:BD$146)/SUM($BF$4:$BF$146))))</f>
        <v>#DIV/0!</v>
      </c>
      <c r="J43" s="667" t="e">
        <f>SUMPRODUCT($BF$4:$BF$146,Schweine_Werte!$AA$4:$AA$146)/SUM($BF$4:$BF$146)</f>
        <v>#DIV/0!</v>
      </c>
      <c r="K43" s="667" t="e">
        <f>SUMPRODUCT($BF$4:$BF$146,Schweine_Werte!$AI$4:$AI$146)/SUM($BF$4:$BF$146)</f>
        <v>#DIV/0!</v>
      </c>
      <c r="L43" s="667" t="e">
        <f>T43*$F43*365/1000+$J43-$K43</f>
        <v>#DIV/0!</v>
      </c>
      <c r="M43" s="667" t="e">
        <f>U43*$F43*365/1000+$J43-$K43/2</f>
        <v>#DIV/0!</v>
      </c>
      <c r="N43" s="667" t="e">
        <f>V43*$F43*365/1000+$J43</f>
        <v>#DIV/0!</v>
      </c>
      <c r="O43" s="667">
        <f>IF($C48&lt;28,SUM($BF$4:$BF$23)+IF($D48&gt;28,$BF$24*0.5,$BF$24),0)</f>
        <v>0</v>
      </c>
      <c r="P43" s="667">
        <f>IF($D48&gt;28,SUM($BF$25:$BF$146)+IF($C48&lt;28,$BF$24*0.5,$BF$24),0)</f>
        <v>0</v>
      </c>
      <c r="Q43" s="667" t="e">
        <f t="shared" si="24"/>
        <v>#DIV/0!</v>
      </c>
      <c r="R43" s="667" t="e">
        <f t="shared" si="24"/>
        <v>#DIV/0!</v>
      </c>
      <c r="S43" s="667" t="e">
        <f t="shared" si="24"/>
        <v>#DIV/0!</v>
      </c>
      <c r="T43" s="667" t="e">
        <f>+($O43*Schweine_Werte!$HT$7+$P43*Schweine_Werte!$HU$7)/SUM($O43:$P43)</f>
        <v>#DIV/0!</v>
      </c>
      <c r="U43" s="667" t="e">
        <f>+($O43*Schweine_Werte!$HV$7+$P43*Schweine_Werte!$HW$7)/SUM($O43:$P43)</f>
        <v>#DIV/0!</v>
      </c>
      <c r="V43" s="667" t="e">
        <f>+($O43*Schweine_Werte!$HX$7+$P43*Schweine_Werte!$HY$7)/SUM($O43:$P43)</f>
        <v>#DIV/0!</v>
      </c>
      <c r="W43" s="667" t="e">
        <f>($J43*0.055+T43*0.365*0.86*$F43-$K43*0.018)/L43*100</f>
        <v>#DIV/0!</v>
      </c>
      <c r="X43" s="667" t="e">
        <f>($J43*0.055+U43*0.365*0.86*$F43-$K43*0.018/2)/M43*100</f>
        <v>#DIV/0!</v>
      </c>
      <c r="Y43" s="667" t="e">
        <f>($J43*0.055+V43*0.365*0.86*$F43)/N43*100</f>
        <v>#DIV/0!</v>
      </c>
      <c r="Z43" s="667" t="e">
        <f>IF($B48=$A$8,SUMPRODUCT($BF$4:$BF$146,Schweine_Werte!$EW$4:$EW$146,Schweine_Werte!$EX$4:$EX$146)/SUMPRODUCT($BF$4:$BF$146,Schweine_Werte!$EW$4:$EW$146),IF($B48=$A$7,SUMPRODUCT($BF$4:$BF$146,Schweine_Werte!$DQ$4:$DQ$146,Schweine_Werte!$DR$4:$DR$146)/SUMPRODUCT($BF$4:$BF$146,Schweine_Werte!$DQ$4:$DQ$146),IF($B48=$A$6,SUMPRODUCT($BF$4:$BF$146,Schweine_Werte!$CK$4:$CK$146,Schweine_Werte!$CL$4:$CL$146)/SUMPRODUCT($BF$4:$BF$146,Schweine_Werte!$CK$4:$CK$146),SUMPRODUCT($BF$4:$BF$146,Schweine_Werte!$BE$4:$BE$146,Schweine_Werte!$BF$4:$BF$146)/SUMPRODUCT($BF$4:$BF$146,Schweine_Werte!$BE$4:$BE$146))))</f>
        <v>#DIV/0!</v>
      </c>
      <c r="AA43" s="667"/>
      <c r="AB43" s="667">
        <f>IF($B48=$A$8,SUMIF(Schweine_Werte!$AO$4:$AO$146,$C48,Schweine_Werte!$EX$4:$EX$146),IF($B48=$A$7,SUMIF(Schweine_Werte!$AO$4:$AO$146,$C48,Schweine_Werte!$DR$4:$DR$146),IF($B48=$A$6,SUMIF(Schweine_Werte!$AO$4:$AO$146,$C48,Schweine_Werte!$CL$4:$CL$146),SUMIF(Schweine_Werte!$AO$4:$AO$146,$C48,Schweine_Werte!$BF$4:$BF$146))))</f>
        <v>0</v>
      </c>
      <c r="AC43" s="667"/>
      <c r="AD43" s="667">
        <f>IF($B48=$A$8,SUMIF(Schweine_Werte!$AO$4:$AO$146,$D48,Schweine_Werte!$EX$4:$EX$146),IF($B48=$A$7,SUMIF(Schweine_Werte!$AO$4:$AO$146,$D48,Schweine_Werte!$DR$4:$DR$146),IF($B48=$A$6,SUMIF(Schweine_Werte!$AO$4:$AO$146,$D48,Schweine_Werte!$CL$4:$CL$146),SUMIF(Schweine_Werte!$AO$4:$AO$146,$D48,Schweine_Werte!$BF$4:$BF$146))))</f>
        <v>0</v>
      </c>
      <c r="AE43" s="667"/>
      <c r="AF43" s="667"/>
      <c r="AG43" s="667" t="e">
        <f>IF($B48=$A$8,SUMPRODUCT($BF$4:$BF$146,Schweine_Werte!$EW$4:$EW$146)/SUM($BF$4:$BF$146),IF($B48=$A$7,SUMPRODUCT($BF$4:$BF$146,Schweine_Werte!$DQ$4:$DQ$146)/SUM($BF$4:$BF$146),IF($B48=$A$6,SUMPRODUCT($BF$4:$BF$146,Schweine_Werte!$CK$4:$CK$146)/SUM($BF$4:$BF$146),SUMPRODUCT($BF$4:$BF$146,Schweine_Werte!$BE$4:$BE$146)/SUM($BF$4:$BF$146))))</f>
        <v>#DIV/0!</v>
      </c>
      <c r="AH43" s="667"/>
      <c r="AI43" s="667"/>
      <c r="AJ43" s="667" t="e">
        <f>IF($B48=$A$8,SUMPRODUCT($BF$4:$BF$146,Schweine_Werte!$EW$4:$EW$146,Schweine_Werte!$EY$4:$EY$146)/SUMPRODUCT($BF$4:$BF$146,Schweine_Werte!$EW$4:$EW$146),IF($B48=$A$7,SUMPRODUCT($BF$4:$BF$146,Schweine_Werte!$DQ$4:$DQ$146,Schweine_Werte!$DS$4:$DS$146)/SUMPRODUCT($BF$4:$BF$146,Schweine_Werte!$DQ$4:$DQ$146),IF($B48=$A$6,SUMPRODUCT($BF$4:$BF$146,Schweine_Werte!$CK$4:$CK$146,Schweine_Werte!$CM$4:$CM$146)/SUMPRODUCT($BF$4:$BF$146,Schweine_Werte!$CK$4:$CK$146),SUMPRODUCT($BF$4:$BF$146,Schweine_Werte!$BE$4:$BE$146,Schweine_Werte!$BG$4:$BG$146)/SUMPRODUCT($BF$4:$BF$146,Schweine_Werte!$BE$4:$BE$146))))</f>
        <v>#DIV/0!</v>
      </c>
      <c r="AK43" s="667"/>
      <c r="AL43" s="667">
        <f>IF($B48=$A$8,SUMIF(Schweine_Werte!$AO$4:$AO$146,$C48,Schweine_Werte!$EY$4:$EY$146),IF($B48=$A$7,SUMIF(Schweine_Werte!$AO$4:$AO$146,$C48,Schweine_Werte!$DS$4:$DS$146),IF($B48=$A$6,SUMIF(Schweine_Werte!$AO$4:$AO$146,$C48,Schweine_Werte!$CM$4:$CM$146),SUMIF(Schweine_Werte!$AO$4:$AO$146,$C48,Schweine_Werte!$BG$4:$BG$146))))</f>
        <v>0</v>
      </c>
      <c r="AM43" s="667"/>
      <c r="AN43" s="667">
        <f>IF($B48=$A$8,SUMIF(Schweine_Werte!$AO$4:$AO$146,$D48,Schweine_Werte!$EY$4:$EY$146),IF($B48=$A$7,SUMIF(Schweine_Werte!$AO$4:$AO$146,$D48,Schweine_Werte!$DS$4:$DS$146),IF($B48=$A$6,SUMIF(Schweine_Werte!$AO$4:$AO$146,$D48,Schweine_Werte!$CM$4:$CM$146),SUMIF(Schweine_Werte!$AO$4:$AO$146,$D48,Schweine_Werte!$BG$4:$BG$146))))</f>
        <v>0</v>
      </c>
      <c r="AR43" s="698">
        <v>47</v>
      </c>
      <c r="AS43" s="677">
        <f>IF(OR($C$12=$AR43,$D$12=$AR43),Schweine_Werte!$C43*0.5,IF(OR($C$12&gt;$AR43,$D$12&lt;$AR43),0,Schweine_Werte!$C43))</f>
        <v>0</v>
      </c>
      <c r="AT43" s="667">
        <f>IF(OR($C$24=$AR43,$D$24=$AR43),Schweine_Werte!$C43*0.5,IF(OR($C$24&gt;$AR43,$D$24&lt;$AR43),0,Schweine_Werte!$C43))</f>
        <v>0</v>
      </c>
      <c r="AU43" s="677">
        <f>IF(OR($C$36=$AR43,$D$36=$AR43),Schweine_Werte!$C43*0.5,IF(OR($C$36&gt;$AR43,$D$36&lt;$AR43),0,Schweine_Werte!$C43))</f>
        <v>0</v>
      </c>
      <c r="AV43" s="677">
        <f>IF(OR($C$48=$AR43,$D$48=$AR43),Schweine_Werte!$C43*0.5,IF(OR($C$48&gt;$AR43,$D$48&lt;$AR43),0,Schweine_Werte!$C43))</f>
        <v>0</v>
      </c>
      <c r="AW43" s="677">
        <f>IF(OR($C$60=$AR43,$D$60=$AR43),Schweine_Werte!$C43*0.5,IF(OR($C$60&gt;$AR43,$D$60&lt;$AR43),0,Schweine_Werte!$C43))</f>
        <v>0</v>
      </c>
      <c r="AX43" s="677">
        <f>IF(OR($C$12=$AR43,$D$12=$AR43),Schweine_Werte!$E43*0.5,IF(OR($C$12&gt;$AR43,$D$12&lt;$AR43),0,Schweine_Werte!$E43))</f>
        <v>0</v>
      </c>
      <c r="AY43" s="667">
        <f>IF(OR($C$24=$AR43,$D$24=$AR43),Schweine_Werte!$E43*0.5,IF(OR($C$24&gt;$AR43,$D$24&lt;$AR43),0,Schweine_Werte!$E43))</f>
        <v>0</v>
      </c>
      <c r="AZ43" s="667">
        <f>IF(OR($C$36=$AR43,$D$36=$AR43),Schweine_Werte!$E43*0.5,IF(OR($C$36&gt;$AR43,$D$36&lt;$AR43),0,Schweine_Werte!$E43))</f>
        <v>0</v>
      </c>
      <c r="BA43" s="667">
        <f>IF(OR($C$48=$AR43,$D$48=$AR43),Schweine_Werte!$E43*0.5,IF(OR($C$48&gt;$AR43,$D$48&lt;$AR43),0,Schweine_Werte!$E43))</f>
        <v>0</v>
      </c>
      <c r="BB43" s="667">
        <f>IF(OR($C$60=$AR43,$D$60=$AR43),Schweine_Werte!$E43*0.5,IF(OR($C$60&gt;$AR43,$D$60&lt;$AR43),0,Schweine_Werte!$E43))</f>
        <v>0</v>
      </c>
      <c r="BC43" s="677">
        <f>IF(OR($C$12=$AR43,$D$12=$AR43),Schweine_Werte!$G43*0.5,IF(OR($C$12&gt;$AR43,$D$12&lt;$AR43),0,Schweine_Werte!$G43))</f>
        <v>0</v>
      </c>
      <c r="BD43" s="667">
        <f>IF(OR($C$24=$AR43,$D$24=$AR43),Schweine_Werte!$G43*0.5,IF(OR($C$24&gt;$AR43,$D$24&lt;$AR43),0,Schweine_Werte!$G43))</f>
        <v>0</v>
      </c>
      <c r="BE43" s="667">
        <f>IF(OR($C$36=$AR43,$D$36=$AR43),Schweine_Werte!$G43*0.5,IF(OR($C$36&gt;$AR43,$D$36&lt;$AR43),0,Schweine_Werte!$G43))</f>
        <v>0</v>
      </c>
      <c r="BF43" s="667">
        <f>IF(OR($C$48=$AR43,$D$48=$AR43),Schweine_Werte!$G43*0.5,IF(OR($C$48&gt;$AR43,$D$48&lt;$AR43),0,Schweine_Werte!$G43))</f>
        <v>0</v>
      </c>
      <c r="BG43" s="667">
        <f>IF(OR($C$60=$AR43,$D$60=$AR43),Schweine_Werte!$G43*0.5,IF(OR($C$60&gt;$AR43,$D$60&lt;$AR43),0,Schweine_Werte!$G43))</f>
        <v>0</v>
      </c>
      <c r="BH43" s="677">
        <f>IF(OR($C$12=$AR43,$D$12=$AR43),Schweine_Werte!$I43*0.5,IF(OR($C$12&gt;$AR43,$D$12&lt;$AR43),0,Schweine_Werte!$I43))</f>
        <v>0</v>
      </c>
      <c r="BI43" s="667">
        <f>IF(OR($C$24=$AR43,$D$24=$AR43),Schweine_Werte!$I43*0.5,IF(OR($C$24&gt;$AR43,$D$24&lt;$AR43),0,Schweine_Werte!$I43))</f>
        <v>0</v>
      </c>
      <c r="BJ43" s="667">
        <f>IF(OR($C$36=$AR43,$D$36=$AR43),Schweine_Werte!$I43*0.5,IF(OR($C$36&gt;$AR43,$D$36&lt;$AR43),0,Schweine_Werte!$I43))</f>
        <v>0</v>
      </c>
      <c r="BK43" s="667">
        <f>IF(OR($C$48=$AR43,$D$48=$AR43),Schweine_Werte!$I43*0.5,IF(OR($C$48&gt;$AR43,$D$48&lt;$AR43),0,Schweine_Werte!$I43))</f>
        <v>0</v>
      </c>
      <c r="BL43" s="667">
        <f>IF(OR($C$60=$AR43,$D$60=$AR43),Schweine_Werte!$I43*0.5,IF(OR($C$60&gt;$AR43,$D$60&lt;$AR43),0,Schweine_Werte!$I43))</f>
        <v>0</v>
      </c>
      <c r="BM43" s="677"/>
      <c r="BN43" s="667"/>
      <c r="BO43" s="667"/>
      <c r="BP43" s="667"/>
      <c r="BQ43" s="667"/>
      <c r="BR43" s="677">
        <f>IF(OR($C$74=$AR43,$D$74=$AR43),Schweine_Werte!$M43*0.5,IF(OR($C$74&gt;$AR43,$D$74&lt;$AR43),0,Schweine_Werte!$M43))</f>
        <v>0</v>
      </c>
      <c r="BS43" s="677">
        <f>IF(OR($C$83=$AR43,$D$83=$AR43),Schweine_Werte!$M43*0.5,IF(OR($C$83&gt;$AR43,$D$83&lt;$AR43),0,Schweine_Werte!$M43))</f>
        <v>0</v>
      </c>
      <c r="BT43" s="679">
        <f>IF(OR($C$92=$AR43,$D$92=$AR43),Schweine_Werte!$M43*0.5,IF(OR($C$92&gt;$AR43,$D$92&lt;$AR43),0,Schweine_Werte!$M43))</f>
        <v>0</v>
      </c>
      <c r="BU43" s="679">
        <f>IF(OR($C$101=$AR43,$D$101=$AR43),Schweine_Werte!$M43*0.5,IF(OR($C$101&gt;$AR43,$D$101&lt;$AR43),0,Schweine_Werte!$M43))</f>
        <v>0</v>
      </c>
      <c r="BV43" s="679">
        <f>IF(OR($C$110=$AR43,$D$110=$AR43),Schweine_Werte!$M43*0.5,IF(OR($C$110&gt;$AR43,$D$110&lt;$AR43),0,Schweine_Werte!$M43))</f>
        <v>0</v>
      </c>
      <c r="BW43" s="679">
        <f>IF(OR(8=$AR43,$E$127=$AR43),Schweine_Werte!$M43*0.5,IF(OR(8&gt;$AR43,$E$127&lt;$AR43),0,Schweine_Werte!$M43))</f>
        <v>1.2358690906989118</v>
      </c>
      <c r="BX43" s="679">
        <f>IF(OR(8=$AR43,$E$145=$AR43),Schweine_Werte!$M43*0.5,IF(OR(8&gt;$AR43,$E$145&lt;$AR43),0,Schweine_Werte!$M43))</f>
        <v>1.2358690906989118</v>
      </c>
      <c r="BY43" s="677">
        <f>IF(OR($C$74=$AR43,$D$74=$AR43),Schweine_Werte!$O43*0.5,IF(OR($C$74&gt;$AR43,$D$74&lt;$AR43),0,Schweine_Werte!$O43))</f>
        <v>0</v>
      </c>
      <c r="BZ43" s="677">
        <f>IF(OR($C$83=$AR43,$D$83=$AR43),Schweine_Werte!$O43*0.5,IF(OR($C$83&gt;$AR43,$D$83&lt;$AR43),0,Schweine_Werte!$O43))</f>
        <v>0</v>
      </c>
      <c r="CA43" s="679">
        <f>IF(OR($C$92=$AR43,$D$92=$AR43),Schweine_Werte!$O43*0.5,IF(OR($C$92&gt;$AR43,$D$92&lt;$AR43),0,Schweine_Werte!$O43))</f>
        <v>0</v>
      </c>
      <c r="CB43" s="679">
        <f>IF(OR($C$101=$AR43,$D$101=$AR43),Schweine_Werte!$O43*0.5,IF(OR($C$101&gt;$AR43,$D$101&lt;$AR43),0,Schweine_Werte!$O43))</f>
        <v>0</v>
      </c>
      <c r="CC43" s="679">
        <f>IF(OR($C$110=$AR43,$D$110=$AR43),Schweine_Werte!$O43*0.5,IF(OR($C$110&gt;$AR43,$D$110&lt;$AR43),0,Schweine_Werte!$O43))</f>
        <v>0</v>
      </c>
    </row>
    <row r="44" spans="1:81" x14ac:dyDescent="0.2">
      <c r="B44" s="504">
        <v>950</v>
      </c>
      <c r="D44" s="667"/>
      <c r="E44" s="667" t="e">
        <f>($D48-$C48)*1000/SUM($BK$4:$BK$146)</f>
        <v>#VALUE!</v>
      </c>
      <c r="F44" s="667" t="e">
        <f>SUMPRODUCT($BK$4:$BK$146,Schweine_Werte!$T$4:$T$146)/SUM($BK$4:$BK$146)</f>
        <v>#DIV/0!</v>
      </c>
      <c r="G44" s="667" t="e">
        <f>IF($B48=$A$8,SUMPRODUCT($BK$4:$BK$146,Schweine_Werte!EZ$4:EZ$146)/SUM($BK$4:$BK$146),IF($B48=$A$7,SUMPRODUCT($BK$4:$BK$146,Schweine_Werte!DT$4:DT$146)/SUM($BK$4:$BK$146),IF($B48=$A$6,SUMPRODUCT($BK$4:$BK$146,Schweine_Werte!CN$4:CN$146)/SUM($BK$4:$BK$146),SUMPRODUCT($BK$4:$BK$146,Schweine_Werte!BH$4:BH$146)/SUM($BK$4:$BK$146))))</f>
        <v>#DIV/0!</v>
      </c>
      <c r="H44" s="667" t="e">
        <f>IF($B48=$A$8,SUMPRODUCT($BK$4:$BK$146,Schweine_Werte!FA$4:FA$146)/SUM($BK$4:$BK$146),IF($B48=$A$7,SUMPRODUCT($BK$4:$BK$146,Schweine_Werte!DU$4:DU$146)/SUM($BK$4:$BK$146),IF($B48=$A$6,SUMPRODUCT($BK$4:$BK$146,Schweine_Werte!CO$4:CO$146)/SUM($BK$4:$BK$146),SUMPRODUCT($BK$4:$BK$146,Schweine_Werte!BI$4:BI$146)/SUM($BK$4:$BK$146))))</f>
        <v>#DIV/0!</v>
      </c>
      <c r="I44" s="667" t="e">
        <f>IF($B48=$A$8,SUMPRODUCT($BK$4:$BK$146,Schweine_Werte!FB$4:FB$146)/SUM($BK$4:$BK$146),IF($B48=$A$7,SUMPRODUCT($BK$4:$BK$146,Schweine_Werte!DV$4:DV$146)/SUM($BK$4:$BK$146),IF($B48=$A$6,SUMPRODUCT($BK$4:$BK$146,Schweine_Werte!CP$4:CP$146)/SUM($BK$4:$BK$146),SUMPRODUCT($BK$4:$BK$146,Schweine_Werte!BJ$4:BJ$146)/SUM($BK$4:$BK$146))))</f>
        <v>#DIV/0!</v>
      </c>
      <c r="J44" s="667" t="e">
        <f>SUMPRODUCT($BK$4:$BK$146,Schweine_Werte!$AB$4:$AB$146)/SUM($BK$4:$BK$146)</f>
        <v>#DIV/0!</v>
      </c>
      <c r="K44" s="667" t="e">
        <f>SUMPRODUCT($BK$4:$BK$146,Schweine_Werte!$AJ$4:$AJ$146)/SUM($BK$4:$BK$146)</f>
        <v>#DIV/0!</v>
      </c>
      <c r="L44" s="667" t="e">
        <f>T44*$F44*365/1000+$J44-$K44</f>
        <v>#DIV/0!</v>
      </c>
      <c r="M44" s="667" t="e">
        <f>U44*$F44*365/1000+$J44-$K44/2</f>
        <v>#DIV/0!</v>
      </c>
      <c r="N44" s="667" t="e">
        <f>V44*$F44*365/1000+$J44</f>
        <v>#DIV/0!</v>
      </c>
      <c r="O44" s="667">
        <f>IF($C48&lt;28,SUM($BK$4:$BK$23)+IF($D48&gt;28,$BK$24*0.5,$BK$24),0)</f>
        <v>0</v>
      </c>
      <c r="P44" s="667">
        <f>IF($D48&gt;28,SUM($BK$25:$BK$146)+IF($C48&lt;28,$BK$24*0.5,$BK$24),0)</f>
        <v>0</v>
      </c>
      <c r="Q44" s="667" t="e">
        <f t="shared" si="24"/>
        <v>#DIV/0!</v>
      </c>
      <c r="R44" s="667" t="e">
        <f t="shared" si="24"/>
        <v>#DIV/0!</v>
      </c>
      <c r="S44" s="667" t="e">
        <f t="shared" si="24"/>
        <v>#DIV/0!</v>
      </c>
      <c r="T44" s="667" t="e">
        <f>+($O44*Schweine_Werte!$HT$8+$P44*Schweine_Werte!$HU$8)/SUM($O44:$P44)</f>
        <v>#DIV/0!</v>
      </c>
      <c r="U44" s="667" t="e">
        <f>+($O44*Schweine_Werte!$HV$8+$P44*Schweine_Werte!$HW$8)/SUM($O44:$P44)</f>
        <v>#DIV/0!</v>
      </c>
      <c r="V44" s="667" t="e">
        <f>+($O44*Schweine_Werte!$HX$8+$P44*Schweine_Werte!$HY$8)/SUM($O44:$P44)</f>
        <v>#DIV/0!</v>
      </c>
      <c r="W44" s="678" t="e">
        <f>($J44*0.055+T44*0.365*0.86*$F44-$K44*0.018)/L44*100</f>
        <v>#DIV/0!</v>
      </c>
      <c r="X44" s="667" t="e">
        <f>($J44*0.055+U44*0.365*0.86*$F44-$K44*0.018/2)/M44*100</f>
        <v>#DIV/0!</v>
      </c>
      <c r="Y44" s="667" t="e">
        <f>($J44*0.055+V44*0.365*0.86*$F44)/N44*100</f>
        <v>#DIV/0!</v>
      </c>
      <c r="Z44" s="667" t="e">
        <f>IF($B48=$A$8,SUMPRODUCT($BK$4:$BK$146,Schweine_Werte!$FC$4:$FC$146,Schweine_Werte!$FD$4:$FD$146)/SUMPRODUCT($BK$4:$BK$146,Schweine_Werte!$FC$4:$FC$146),IF($B48=$A$7,SUMPRODUCT($BK$4:$BK$146,Schweine_Werte!$DW$4:$DW$146,Schweine_Werte!$DX$4:$DX$146)/SUMPRODUCT($BK$4:$BK$146,Schweine_Werte!$DW$4:$DW$146),IF($B48=$A$6,SUMPRODUCT($BK$4:$BK$146,Schweine_Werte!$CQ$4:$CQ$146,Schweine_Werte!$CR$4:$CR$146)/SUMPRODUCT($BK$4:$BK$146,Schweine_Werte!$CQ$4:$CQ$146),SUMPRODUCT($BK$4:$BK$146,Schweine_Werte!$BK$4:$BK$146,Schweine_Werte!$BL$4:$BL$146)/SUMPRODUCT($BK$4:$BK$146,Schweine_Werte!$BK$4:$BK$146))))</f>
        <v>#DIV/0!</v>
      </c>
      <c r="AA44" s="667"/>
      <c r="AB44" s="667">
        <f>IF($B48=$A$8,SUMIF(Schweine_Werte!$AO$4:$AO$146,$C48,Schweine_Werte!$FD$4:$FD$146),IF($B48=$A$7,SUMIF(Schweine_Werte!$AO$4:$AO$146,$C48,Schweine_Werte!$DX$4:$DX$146),IF($B48=$A$6,SUMIF(Schweine_Werte!$AO$4:$AO$146,$C48,Schweine_Werte!$CR$4:$CR$146),SUMIF(Schweine_Werte!$AO$4:$AO$146,$C48,Schweine_Werte!$BL$4:$BL$146))))</f>
        <v>0</v>
      </c>
      <c r="AC44" s="667"/>
      <c r="AD44" s="667">
        <f>IF($B48=$A$8,SUMIF(Schweine_Werte!$AO$4:$AO$146,$D48,Schweine_Werte!$FD$4:$FD$146),IF($B48=$A$7,SUMIF(Schweine_Werte!$AO$4:$AO$146,$D48,Schweine_Werte!$DX$4:$DX$146),IF($B48=$A$6,SUMIF(Schweine_Werte!$AO$4:$AO$146,$D48,Schweine_Werte!$CR$4:$CR$146),SUMIF(Schweine_Werte!$AO$4:$AO$146,$D48,Schweine_Werte!$BL$4:$BL$146))))</f>
        <v>0</v>
      </c>
      <c r="AE44" s="667"/>
      <c r="AF44" s="667"/>
      <c r="AG44" s="667" t="e">
        <f>IF($B48=$A$8,SUMPRODUCT($BK$4:$BK$146,Schweine_Werte!$FC$4:$FC$146)/SUM($BK$4:$BK$146),IF($B48=$A$7,SUMPRODUCT($BK$4:$BK$146,Schweine_Werte!$DW$4:$DW$146)/SUM($BK$4:$BK$146),IF($B48=$A$6,SUMPRODUCT($BK$4:$BK$146,Schweine_Werte!$CQ$4:$CQ$146)/SUM($BK$4:$BK$146),SUMPRODUCT($BK$4:$BK$146,Schweine_Werte!$BK$4:$BK$146)/SUM($BK$4:$BK$146))))</f>
        <v>#DIV/0!</v>
      </c>
      <c r="AH44" s="667"/>
      <c r="AI44" s="667"/>
      <c r="AJ44" s="667" t="e">
        <f>IF($B48=$A$8,SUMPRODUCT($BK$4:$BK$146,Schweine_Werte!$FC$4:$FC$146,Schweine_Werte!$FE$4:$FE$146)/SUMPRODUCT($BK$4:$BK$146,Schweine_Werte!$FC$4:$FC$146),IF($B48=$A$7,SUMPRODUCT($BK$4:$BK$146,Schweine_Werte!$DW$4:$DW$146,Schweine_Werte!$DY$4:$DY$146)/SUMPRODUCT($BK$4:$BK$146,Schweine_Werte!$DW$4:$DW$146),IF($B48=$A$6,SUMPRODUCT($BK$4:$BK$146,Schweine_Werte!$CQ$4:$CQ$146,Schweine_Werte!$CS$4:$CS$146)/SUMPRODUCT($BK$4:$BK$146,Schweine_Werte!$CQ$4:$CQ$146),SUMPRODUCT($BK$4:$BK$146,Schweine_Werte!$BK$4:$BK$146,Schweine_Werte!$BM$4:$BM$146)/SUMPRODUCT($BK$4:$BK$146,Schweine_Werte!$BK$4:$BK$146))))</f>
        <v>#DIV/0!</v>
      </c>
      <c r="AK44" s="667"/>
      <c r="AL44" s="667">
        <f>IF($B48=$A$8,SUMIF(Schweine_Werte!$AO$4:$AO$146,$C48,Schweine_Werte!$FE$4:$FE$146),IF($B48=$A$7,SUMIF(Schweine_Werte!$AO$4:$AO$146,$C48,Schweine_Werte!$DY$4:$DY$146),IF($B48=$A$6,SUMIF(Schweine_Werte!$AO$4:$AO$146,$C48,Schweine_Werte!$CS$4:$CS$146),SUMIF(Schweine_Werte!$AO$4:$AO$146,$C48,Schweine_Werte!$BM$4:$BM$146))))</f>
        <v>0</v>
      </c>
      <c r="AM44" s="667"/>
      <c r="AN44" s="667">
        <f>IF($B48=$A$8,SUMIF(Schweine_Werte!$AO$4:$AO$146,$D48,Schweine_Werte!$FE$4:$FE$146),IF($B48=$A$7,SUMIF(Schweine_Werte!$AO$4:$AO$146,$D48,Schweine_Werte!$DY$4:$DY$146),IF($B48=$A$6,SUMIF(Schweine_Werte!$AO$4:$AO$146,$D48,Schweine_Werte!$CS$4:$CS$146),SUMIF(Schweine_Werte!$AO$4:$AO$146,$D48,Schweine_Werte!$BM$4:$BM$146))))</f>
        <v>0</v>
      </c>
      <c r="AR44" s="698">
        <v>48</v>
      </c>
      <c r="AS44" s="677">
        <f>IF(OR($C$12=$AR44,$D$12=$AR44),Schweine_Werte!$C44*0.5,IF(OR($C$12&gt;$AR44,$D$12&lt;$AR44),0,Schweine_Werte!$C44))</f>
        <v>0</v>
      </c>
      <c r="AT44" s="667">
        <f>IF(OR($C$24=$AR44,$D$24=$AR44),Schweine_Werte!$C44*0.5,IF(OR($C$24&gt;$AR44,$D$24&lt;$AR44),0,Schweine_Werte!$C44))</f>
        <v>0</v>
      </c>
      <c r="AU44" s="677">
        <f>IF(OR($C$36=$AR44,$D$36=$AR44),Schweine_Werte!$C44*0.5,IF(OR($C$36&gt;$AR44,$D$36&lt;$AR44),0,Schweine_Werte!$C44))</f>
        <v>0</v>
      </c>
      <c r="AV44" s="677">
        <f>IF(OR($C$48=$AR44,$D$48=$AR44),Schweine_Werte!$C44*0.5,IF(OR($C$48&gt;$AR44,$D$48&lt;$AR44),0,Schweine_Werte!$C44))</f>
        <v>0</v>
      </c>
      <c r="AW44" s="677">
        <f>IF(OR($C$60=$AR44,$D$60=$AR44),Schweine_Werte!$C44*0.5,IF(OR($C$60&gt;$AR44,$D$60&lt;$AR44),0,Schweine_Werte!$C44))</f>
        <v>0</v>
      </c>
      <c r="AX44" s="677">
        <f>IF(OR($C$12=$AR44,$D$12=$AR44),Schweine_Werte!$E44*0.5,IF(OR($C$12&gt;$AR44,$D$12&lt;$AR44),0,Schweine_Werte!$E44))</f>
        <v>0</v>
      </c>
      <c r="AY44" s="667">
        <f>IF(OR($C$24=$AR44,$D$24=$AR44),Schweine_Werte!$E44*0.5,IF(OR($C$24&gt;$AR44,$D$24&lt;$AR44),0,Schweine_Werte!$E44))</f>
        <v>0</v>
      </c>
      <c r="AZ44" s="667">
        <f>IF(OR($C$36=$AR44,$D$36=$AR44),Schweine_Werte!$E44*0.5,IF(OR($C$36&gt;$AR44,$D$36&lt;$AR44),0,Schweine_Werte!$E44))</f>
        <v>0</v>
      </c>
      <c r="BA44" s="667">
        <f>IF(OR($C$48=$AR44,$D$48=$AR44),Schweine_Werte!$E44*0.5,IF(OR($C$48&gt;$AR44,$D$48&lt;$AR44),0,Schweine_Werte!$E44))</f>
        <v>0</v>
      </c>
      <c r="BB44" s="667">
        <f>IF(OR($C$60=$AR44,$D$60=$AR44),Schweine_Werte!$E44*0.5,IF(OR($C$60&gt;$AR44,$D$60&lt;$AR44),0,Schweine_Werte!$E44))</f>
        <v>0</v>
      </c>
      <c r="BC44" s="677">
        <f>IF(OR($C$12=$AR44,$D$12=$AR44),Schweine_Werte!$G44*0.5,IF(OR($C$12&gt;$AR44,$D$12&lt;$AR44),0,Schweine_Werte!$G44))</f>
        <v>0</v>
      </c>
      <c r="BD44" s="667">
        <f>IF(OR($C$24=$AR44,$D$24=$AR44),Schweine_Werte!$G44*0.5,IF(OR($C$24&gt;$AR44,$D$24&lt;$AR44),0,Schweine_Werte!$G44))</f>
        <v>0</v>
      </c>
      <c r="BE44" s="667">
        <f>IF(OR($C$36=$AR44,$D$36=$AR44),Schweine_Werte!$G44*0.5,IF(OR($C$36&gt;$AR44,$D$36&lt;$AR44),0,Schweine_Werte!$G44))</f>
        <v>0</v>
      </c>
      <c r="BF44" s="667">
        <f>IF(OR($C$48=$AR44,$D$48=$AR44),Schweine_Werte!$G44*0.5,IF(OR($C$48&gt;$AR44,$D$48&lt;$AR44),0,Schweine_Werte!$G44))</f>
        <v>0</v>
      </c>
      <c r="BG44" s="667">
        <f>IF(OR($C$60=$AR44,$D$60=$AR44),Schweine_Werte!$G44*0.5,IF(OR($C$60&gt;$AR44,$D$60&lt;$AR44),0,Schweine_Werte!$G44))</f>
        <v>0</v>
      </c>
      <c r="BH44" s="677">
        <f>IF(OR($C$12=$AR44,$D$12=$AR44),Schweine_Werte!$I44*0.5,IF(OR($C$12&gt;$AR44,$D$12&lt;$AR44),0,Schweine_Werte!$I44))</f>
        <v>0</v>
      </c>
      <c r="BI44" s="667">
        <f>IF(OR($C$24=$AR44,$D$24=$AR44),Schweine_Werte!$I44*0.5,IF(OR($C$24&gt;$AR44,$D$24&lt;$AR44),0,Schweine_Werte!$I44))</f>
        <v>0</v>
      </c>
      <c r="BJ44" s="667">
        <f>IF(OR($C$36=$AR44,$D$36=$AR44),Schweine_Werte!$I44*0.5,IF(OR($C$36&gt;$AR44,$D$36&lt;$AR44),0,Schweine_Werte!$I44))</f>
        <v>0</v>
      </c>
      <c r="BK44" s="667">
        <f>IF(OR($C$48=$AR44,$D$48=$AR44),Schweine_Werte!$I44*0.5,IF(OR($C$48&gt;$AR44,$D$48&lt;$AR44),0,Schweine_Werte!$I44))</f>
        <v>0</v>
      </c>
      <c r="BL44" s="667">
        <f>IF(OR($C$60=$AR44,$D$60=$AR44),Schweine_Werte!$I44*0.5,IF(OR($C$60&gt;$AR44,$D$60&lt;$AR44),0,Schweine_Werte!$I44))</f>
        <v>0</v>
      </c>
      <c r="BM44" s="677"/>
      <c r="BN44" s="667"/>
      <c r="BO44" s="667"/>
      <c r="BP44" s="667"/>
      <c r="BQ44" s="667"/>
      <c r="BR44" s="677">
        <f>IF(OR($C$74=$AR44,$D$74=$AR44),Schweine_Werte!$M44*0.5,IF(OR($C$74&gt;$AR44,$D$74&lt;$AR44),0,Schweine_Werte!$M44))</f>
        <v>0</v>
      </c>
      <c r="BS44" s="677">
        <f>IF(OR($C$83=$AR44,$D$83=$AR44),Schweine_Werte!$M44*0.5,IF(OR($C$83&gt;$AR44,$D$83&lt;$AR44),0,Schweine_Werte!$M44))</f>
        <v>0</v>
      </c>
      <c r="BT44" s="679">
        <f>IF(OR($C$92=$AR44,$D$92=$AR44),Schweine_Werte!$M44*0.5,IF(OR($C$92&gt;$AR44,$D$92&lt;$AR44),0,Schweine_Werte!$M44))</f>
        <v>0</v>
      </c>
      <c r="BU44" s="679">
        <f>IF(OR($C$101=$AR44,$D$101=$AR44),Schweine_Werte!$M44*0.5,IF(OR($C$101&gt;$AR44,$D$101&lt;$AR44),0,Schweine_Werte!$M44))</f>
        <v>0</v>
      </c>
      <c r="BV44" s="679">
        <f>IF(OR($C$110=$AR44,$D$110=$AR44),Schweine_Werte!$M44*0.5,IF(OR($C$110&gt;$AR44,$D$110&lt;$AR44),0,Schweine_Werte!$M44))</f>
        <v>0</v>
      </c>
      <c r="BW44" s="679">
        <f>IF(OR(8=$AR44,$E$127=$AR44),Schweine_Werte!$M44*0.5,IF(OR(8&gt;$AR44,$E$127&lt;$AR44),0,Schweine_Werte!$M44))</f>
        <v>1.2246885195813491</v>
      </c>
      <c r="BX44" s="679">
        <f>IF(OR(8=$AR44,$E$145=$AR44),Schweine_Werte!$M44*0.5,IF(OR(8&gt;$AR44,$E$145&lt;$AR44),0,Schweine_Werte!$M44))</f>
        <v>1.2246885195813491</v>
      </c>
      <c r="BY44" s="677">
        <f>IF(OR($C$74=$AR44,$D$74=$AR44),Schweine_Werte!$O44*0.5,IF(OR($C$74&gt;$AR44,$D$74&lt;$AR44),0,Schweine_Werte!$O44))</f>
        <v>0</v>
      </c>
      <c r="BZ44" s="677">
        <f>IF(OR($C$83=$AR44,$D$83=$AR44),Schweine_Werte!$O44*0.5,IF(OR($C$83&gt;$AR44,$D$83&lt;$AR44),0,Schweine_Werte!$O44))</f>
        <v>0</v>
      </c>
      <c r="CA44" s="679">
        <f>IF(OR($C$92=$AR44,$D$92=$AR44),Schweine_Werte!$O44*0.5,IF(OR($C$92&gt;$AR44,$D$92&lt;$AR44),0,Schweine_Werte!$O44))</f>
        <v>0</v>
      </c>
      <c r="CB44" s="679">
        <f>IF(OR($C$101=$AR44,$D$101=$AR44),Schweine_Werte!$O44*0.5,IF(OR($C$101&gt;$AR44,$D$101&lt;$AR44),0,Schweine_Werte!$O44))</f>
        <v>0</v>
      </c>
      <c r="CC44" s="679">
        <f>IF(OR($C$110=$AR44,$D$110=$AR44),Schweine_Werte!$O44*0.5,IF(OR($C$110&gt;$AR44,$D$110&lt;$AR44),0,Schweine_Werte!$O44))</f>
        <v>0</v>
      </c>
    </row>
    <row r="45" spans="1:81" x14ac:dyDescent="0.2">
      <c r="B45" s="504"/>
      <c r="D45" s="667"/>
      <c r="E45" s="667"/>
      <c r="F45" s="667"/>
      <c r="G45" s="667"/>
      <c r="H45" s="667"/>
      <c r="I45" s="667"/>
      <c r="J45" s="667"/>
      <c r="K45" s="667"/>
      <c r="L45" s="667"/>
      <c r="M45" s="667"/>
      <c r="N45" s="667"/>
      <c r="O45" s="667"/>
      <c r="P45" s="667"/>
      <c r="Q45" s="667"/>
      <c r="R45" s="667"/>
      <c r="S45" s="667"/>
      <c r="T45" s="667"/>
      <c r="U45" s="667"/>
      <c r="V45" s="667"/>
      <c r="W45" s="678"/>
      <c r="X45" s="667"/>
      <c r="Y45" s="667"/>
      <c r="Z45" s="667"/>
      <c r="AA45" s="667"/>
      <c r="AB45" s="667"/>
      <c r="AC45" s="667"/>
      <c r="AD45" s="667"/>
      <c r="AE45" s="667"/>
      <c r="AF45" s="667"/>
      <c r="AG45" s="667"/>
      <c r="AH45" s="667"/>
      <c r="AI45" s="667"/>
      <c r="AJ45" s="667"/>
      <c r="AK45" s="667"/>
      <c r="AL45" s="667"/>
      <c r="AM45" s="667"/>
      <c r="AN45" s="667"/>
      <c r="AR45" s="698">
        <v>49</v>
      </c>
      <c r="AS45" s="677">
        <f>IF(OR($C$12=$AR45,$D$12=$AR45),Schweine_Werte!$C45*0.5,IF(OR($C$12&gt;$AR45,$D$12&lt;$AR45),0,Schweine_Werte!$C45))</f>
        <v>0</v>
      </c>
      <c r="AT45" s="667">
        <f>IF(OR($C$24=$AR45,$D$24=$AR45),Schweine_Werte!$C45*0.5,IF(OR($C$24&gt;$AR45,$D$24&lt;$AR45),0,Schweine_Werte!$C45))</f>
        <v>0</v>
      </c>
      <c r="AU45" s="677">
        <f>IF(OR($C$36=$AR45,$D$36=$AR45),Schweine_Werte!$C45*0.5,IF(OR($C$36&gt;$AR45,$D$36&lt;$AR45),0,Schweine_Werte!$C45))</f>
        <v>0</v>
      </c>
      <c r="AV45" s="677">
        <f>IF(OR($C$48=$AR45,$D$48=$AR45),Schweine_Werte!$C45*0.5,IF(OR($C$48&gt;$AR45,$D$48&lt;$AR45),0,Schweine_Werte!$C45))</f>
        <v>0</v>
      </c>
      <c r="AW45" s="677">
        <f>IF(OR($C$60=$AR45,$D$60=$AR45),Schweine_Werte!$C45*0.5,IF(OR($C$60&gt;$AR45,$D$60&lt;$AR45),0,Schweine_Werte!$C45))</f>
        <v>0</v>
      </c>
      <c r="AX45" s="677">
        <f>IF(OR($C$12=$AR45,$D$12=$AR45),Schweine_Werte!$E45*0.5,IF(OR($C$12&gt;$AR45,$D$12&lt;$AR45),0,Schweine_Werte!$E45))</f>
        <v>0</v>
      </c>
      <c r="AY45" s="667">
        <f>IF(OR($C$24=$AR45,$D$24=$AR45),Schweine_Werte!$E45*0.5,IF(OR($C$24&gt;$AR45,$D$24&lt;$AR45),0,Schweine_Werte!$E45))</f>
        <v>0</v>
      </c>
      <c r="AZ45" s="667">
        <f>IF(OR($C$36=$AR45,$D$36=$AR45),Schweine_Werte!$E45*0.5,IF(OR($C$36&gt;$AR45,$D$36&lt;$AR45),0,Schweine_Werte!$E45))</f>
        <v>0</v>
      </c>
      <c r="BA45" s="667">
        <f>IF(OR($C$48=$AR45,$D$48=$AR45),Schweine_Werte!$E45*0.5,IF(OR($C$48&gt;$AR45,$D$48&lt;$AR45),0,Schweine_Werte!$E45))</f>
        <v>0</v>
      </c>
      <c r="BB45" s="667">
        <f>IF(OR($C$60=$AR45,$D$60=$AR45),Schweine_Werte!$E45*0.5,IF(OR($C$60&gt;$AR45,$D$60&lt;$AR45),0,Schweine_Werte!$E45))</f>
        <v>0</v>
      </c>
      <c r="BC45" s="677">
        <f>IF(OR($C$12=$AR45,$D$12=$AR45),Schweine_Werte!$G45*0.5,IF(OR($C$12&gt;$AR45,$D$12&lt;$AR45),0,Schweine_Werte!$G45))</f>
        <v>0</v>
      </c>
      <c r="BD45" s="667">
        <f>IF(OR($C$24=$AR45,$D$24=$AR45),Schweine_Werte!$G45*0.5,IF(OR($C$24&gt;$AR45,$D$24&lt;$AR45),0,Schweine_Werte!$G45))</f>
        <v>0</v>
      </c>
      <c r="BE45" s="667">
        <f>IF(OR($C$36=$AR45,$D$36=$AR45),Schweine_Werte!$G45*0.5,IF(OR($C$36&gt;$AR45,$D$36&lt;$AR45),0,Schweine_Werte!$G45))</f>
        <v>0</v>
      </c>
      <c r="BF45" s="667">
        <f>IF(OR($C$48=$AR45,$D$48=$AR45),Schweine_Werte!$G45*0.5,IF(OR($C$48&gt;$AR45,$D$48&lt;$AR45),0,Schweine_Werte!$G45))</f>
        <v>0</v>
      </c>
      <c r="BG45" s="667">
        <f>IF(OR($C$60=$AR45,$D$60=$AR45),Schweine_Werte!$G45*0.5,IF(OR($C$60&gt;$AR45,$D$60&lt;$AR45),0,Schweine_Werte!$G45))</f>
        <v>0</v>
      </c>
      <c r="BH45" s="677">
        <f>IF(OR($C$12=$AR45,$D$12=$AR45),Schweine_Werte!$I45*0.5,IF(OR($C$12&gt;$AR45,$D$12&lt;$AR45),0,Schweine_Werte!$I45))</f>
        <v>0</v>
      </c>
      <c r="BI45" s="667">
        <f>IF(OR($C$24=$AR45,$D$24=$AR45),Schweine_Werte!$I45*0.5,IF(OR($C$24&gt;$AR45,$D$24&lt;$AR45),0,Schweine_Werte!$I45))</f>
        <v>0</v>
      </c>
      <c r="BJ45" s="667">
        <f>IF(OR($C$36=$AR45,$D$36=$AR45),Schweine_Werte!$I45*0.5,IF(OR($C$36&gt;$AR45,$D$36&lt;$AR45),0,Schweine_Werte!$I45))</f>
        <v>0</v>
      </c>
      <c r="BK45" s="667">
        <f>IF(OR($C$48=$AR45,$D$48=$AR45),Schweine_Werte!$I45*0.5,IF(OR($C$48&gt;$AR45,$D$48&lt;$AR45),0,Schweine_Werte!$I45))</f>
        <v>0</v>
      </c>
      <c r="BL45" s="667">
        <f>IF(OR($C$60=$AR45,$D$60=$AR45),Schweine_Werte!$I45*0.5,IF(OR($C$60&gt;$AR45,$D$60&lt;$AR45),0,Schweine_Werte!$I45))</f>
        <v>0</v>
      </c>
      <c r="BM45" s="677"/>
      <c r="BN45" s="667"/>
      <c r="BO45" s="667"/>
      <c r="BP45" s="667"/>
      <c r="BQ45" s="667"/>
      <c r="BR45" s="677">
        <f>IF(OR($C$74=$AR45,$D$74=$AR45),Schweine_Werte!$M45*0.5,IF(OR($C$74&gt;$AR45,$D$74&lt;$AR45),0,Schweine_Werte!$M45))</f>
        <v>0</v>
      </c>
      <c r="BS45" s="677">
        <f>IF(OR($C$83=$AR45,$D$83=$AR45),Schweine_Werte!$M45*0.5,IF(OR($C$83&gt;$AR45,$D$83&lt;$AR45),0,Schweine_Werte!$M45))</f>
        <v>0</v>
      </c>
      <c r="BT45" s="679">
        <f>IF(OR($C$92=$AR45,$D$92=$AR45),Schweine_Werte!$M45*0.5,IF(OR($C$92&gt;$AR45,$D$92&lt;$AR45),0,Schweine_Werte!$M45))</f>
        <v>0</v>
      </c>
      <c r="BU45" s="679">
        <f>IF(OR($C$101=$AR45,$D$101=$AR45),Schweine_Werte!$M45*0.5,IF(OR($C$101&gt;$AR45,$D$101&lt;$AR45),0,Schweine_Werte!$M45))</f>
        <v>0</v>
      </c>
      <c r="BV45" s="679">
        <f>IF(OR($C$110=$AR45,$D$110=$AR45),Schweine_Werte!$M45*0.5,IF(OR($C$110&gt;$AR45,$D$110&lt;$AR45),0,Schweine_Werte!$M45))</f>
        <v>0</v>
      </c>
      <c r="BW45" s="679">
        <f>IF(OR(8=$AR45,$E$127=$AR45),Schweine_Werte!$M45*0.5,IF(OR(8&gt;$AR45,$E$127&lt;$AR45),0,Schweine_Werte!$M45))</f>
        <v>1.2141408891561545</v>
      </c>
      <c r="BX45" s="679">
        <f>IF(OR(8=$AR45,$E$145=$AR45),Schweine_Werte!$M45*0.5,IF(OR(8&gt;$AR45,$E$145&lt;$AR45),0,Schweine_Werte!$M45))</f>
        <v>1.2141408891561545</v>
      </c>
      <c r="BY45" s="677">
        <f>IF(OR($C$74=$AR45,$D$74=$AR45),Schweine_Werte!$O45*0.5,IF(OR($C$74&gt;$AR45,$D$74&lt;$AR45),0,Schweine_Werte!$O45))</f>
        <v>0</v>
      </c>
      <c r="BZ45" s="677">
        <f>IF(OR($C$83=$AR45,$D$83=$AR45),Schweine_Werte!$O45*0.5,IF(OR($C$83&gt;$AR45,$D$83&lt;$AR45),0,Schweine_Werte!$O45))</f>
        <v>0</v>
      </c>
      <c r="CA45" s="679">
        <f>IF(OR($C$92=$AR45,$D$92=$AR45),Schweine_Werte!$O45*0.5,IF(OR($C$92&gt;$AR45,$D$92&lt;$AR45),0,Schweine_Werte!$O45))</f>
        <v>0</v>
      </c>
      <c r="CB45" s="679">
        <f>IF(OR($C$101=$AR45,$D$101=$AR45),Schweine_Werte!$O45*0.5,IF(OR($C$101&gt;$AR45,$D$101&lt;$AR45),0,Schweine_Werte!$O45))</f>
        <v>0</v>
      </c>
      <c r="CC45" s="679">
        <f>IF(OR($C$110=$AR45,$D$110=$AR45),Schweine_Werte!$O45*0.5,IF(OR($C$110&gt;$AR45,$D$110&lt;$AR45),0,Schweine_Werte!$O45))</f>
        <v>0</v>
      </c>
    </row>
    <row r="46" spans="1:81" ht="15.75" x14ac:dyDescent="0.25">
      <c r="F46" s="521"/>
      <c r="G46" s="1722" t="s">
        <v>486</v>
      </c>
      <c r="H46" s="1723"/>
      <c r="I46" s="1724"/>
      <c r="J46" s="681" t="s">
        <v>474</v>
      </c>
      <c r="K46" s="681" t="s">
        <v>487</v>
      </c>
      <c r="L46" s="1725" t="s">
        <v>488</v>
      </c>
      <c r="M46" s="1726"/>
      <c r="N46" s="1727"/>
      <c r="O46" s="1725" t="s">
        <v>489</v>
      </c>
      <c r="P46" s="1727"/>
      <c r="Q46" s="1725" t="s">
        <v>490</v>
      </c>
      <c r="R46" s="1726"/>
      <c r="S46" s="1727"/>
      <c r="T46" s="1725" t="s">
        <v>491</v>
      </c>
      <c r="U46" s="1726"/>
      <c r="V46" s="1727"/>
      <c r="W46" s="1725" t="s">
        <v>492</v>
      </c>
      <c r="X46" s="1726"/>
      <c r="Y46" s="1727"/>
      <c r="Z46" s="1728" t="s">
        <v>493</v>
      </c>
      <c r="AA46" s="1729"/>
      <c r="AB46" s="1728" t="s">
        <v>411</v>
      </c>
      <c r="AC46" s="1729"/>
      <c r="AD46" s="1728" t="s">
        <v>412</v>
      </c>
      <c r="AE46" s="1729"/>
      <c r="AF46" s="682" t="s">
        <v>494</v>
      </c>
      <c r="AG46" s="1733" t="s">
        <v>495</v>
      </c>
      <c r="AH46" s="1734"/>
      <c r="AI46" s="824" t="s">
        <v>515</v>
      </c>
      <c r="AJ46" s="1728" t="s">
        <v>493</v>
      </c>
      <c r="AK46" s="1729"/>
      <c r="AL46" s="1728" t="s">
        <v>411</v>
      </c>
      <c r="AM46" s="1729"/>
      <c r="AN46" s="1728" t="s">
        <v>412</v>
      </c>
      <c r="AO46" s="1729"/>
      <c r="AR46" s="698">
        <v>50</v>
      </c>
      <c r="AS46" s="677">
        <f>IF(OR($C$12=$AR46,$D$12=$AR46),Schweine_Werte!$C46*0.5,IF(OR($C$12&gt;$AR46,$D$12&lt;$AR46),0,Schweine_Werte!$C46))</f>
        <v>0</v>
      </c>
      <c r="AT46" s="667">
        <f>IF(OR($C$24=$AR46,$D$24=$AR46),Schweine_Werte!$C46*0.5,IF(OR($C$24&gt;$AR46,$D$24&lt;$AR46),0,Schweine_Werte!$C46))</f>
        <v>0</v>
      </c>
      <c r="AU46" s="677">
        <f>IF(OR($C$36=$AR46,$D$36=$AR46),Schweine_Werte!$C46*0.5,IF(OR($C$36&gt;$AR46,$D$36&lt;$AR46),0,Schweine_Werte!$C46))</f>
        <v>0</v>
      </c>
      <c r="AV46" s="677">
        <f>IF(OR($C$48=$AR46,$D$48=$AR46),Schweine_Werte!$C46*0.5,IF(OR($C$48&gt;$AR46,$D$48&lt;$AR46),0,Schweine_Werte!$C46))</f>
        <v>0</v>
      </c>
      <c r="AW46" s="677">
        <f>IF(OR($C$60=$AR46,$D$60=$AR46),Schweine_Werte!$C46*0.5,IF(OR($C$60&gt;$AR46,$D$60&lt;$AR46),0,Schweine_Werte!$C46))</f>
        <v>0</v>
      </c>
      <c r="AX46" s="677">
        <f>IF(OR($C$12=$AR46,$D$12=$AR46),Schweine_Werte!$E46*0.5,IF(OR($C$12&gt;$AR46,$D$12&lt;$AR46),0,Schweine_Werte!$E46))</f>
        <v>0</v>
      </c>
      <c r="AY46" s="667">
        <f>IF(OR($C$24=$AR46,$D$24=$AR46),Schweine_Werte!$E46*0.5,IF(OR($C$24&gt;$AR46,$D$24&lt;$AR46),0,Schweine_Werte!$E46))</f>
        <v>0</v>
      </c>
      <c r="AZ46" s="667">
        <f>IF(OR($C$36=$AR46,$D$36=$AR46),Schweine_Werte!$E46*0.5,IF(OR($C$36&gt;$AR46,$D$36&lt;$AR46),0,Schweine_Werte!$E46))</f>
        <v>0</v>
      </c>
      <c r="BA46" s="667">
        <f>IF(OR($C$48=$AR46,$D$48=$AR46),Schweine_Werte!$E46*0.5,IF(OR($C$48&gt;$AR46,$D$48&lt;$AR46),0,Schweine_Werte!$E46))</f>
        <v>0</v>
      </c>
      <c r="BB46" s="667">
        <f>IF(OR($C$60=$AR46,$D$60=$AR46),Schweine_Werte!$E46*0.5,IF(OR($C$60&gt;$AR46,$D$60&lt;$AR46),0,Schweine_Werte!$E46))</f>
        <v>0</v>
      </c>
      <c r="BC46" s="677">
        <f>IF(OR($C$12=$AR46,$D$12=$AR46),Schweine_Werte!$G46*0.5,IF(OR($C$12&gt;$AR46,$D$12&lt;$AR46),0,Schweine_Werte!$G46))</f>
        <v>0</v>
      </c>
      <c r="BD46" s="667">
        <f>IF(OR($C$24=$AR46,$D$24=$AR46),Schweine_Werte!$G46*0.5,IF(OR($C$24&gt;$AR46,$D$24&lt;$AR46),0,Schweine_Werte!$G46))</f>
        <v>0</v>
      </c>
      <c r="BE46" s="667">
        <f>IF(OR($C$36=$AR46,$D$36=$AR46),Schweine_Werte!$G46*0.5,IF(OR($C$36&gt;$AR46,$D$36&lt;$AR46),0,Schweine_Werte!$G46))</f>
        <v>0</v>
      </c>
      <c r="BF46" s="667">
        <f>IF(OR($C$48=$AR46,$D$48=$AR46),Schweine_Werte!$G46*0.5,IF(OR($C$48&gt;$AR46,$D$48&lt;$AR46),0,Schweine_Werte!$G46))</f>
        <v>0</v>
      </c>
      <c r="BG46" s="667">
        <f>IF(OR($C$60=$AR46,$D$60=$AR46),Schweine_Werte!$G46*0.5,IF(OR($C$60&gt;$AR46,$D$60&lt;$AR46),0,Schweine_Werte!$G46))</f>
        <v>0</v>
      </c>
      <c r="BH46" s="677">
        <f>IF(OR($C$12=$AR46,$D$12=$AR46),Schweine_Werte!$I46*0.5,IF(OR($C$12&gt;$AR46,$D$12&lt;$AR46),0,Schweine_Werte!$I46))</f>
        <v>0</v>
      </c>
      <c r="BI46" s="667">
        <f>IF(OR($C$24=$AR46,$D$24=$AR46),Schweine_Werte!$I46*0.5,IF(OR($C$24&gt;$AR46,$D$24&lt;$AR46),0,Schweine_Werte!$I46))</f>
        <v>0</v>
      </c>
      <c r="BJ46" s="667">
        <f>IF(OR($C$36=$AR46,$D$36=$AR46),Schweine_Werte!$I46*0.5,IF(OR($C$36&gt;$AR46,$D$36&lt;$AR46),0,Schweine_Werte!$I46))</f>
        <v>0</v>
      </c>
      <c r="BK46" s="667">
        <f>IF(OR($C$48=$AR46,$D$48=$AR46),Schweine_Werte!$I46*0.5,IF(OR($C$48&gt;$AR46,$D$48&lt;$AR46),0,Schweine_Werte!$I46))</f>
        <v>0</v>
      </c>
      <c r="BL46" s="667">
        <f>IF(OR($C$60=$AR46,$D$60=$AR46),Schweine_Werte!$I46*0.5,IF(OR($C$60&gt;$AR46,$D$60&lt;$AR46),0,Schweine_Werte!$I46))</f>
        <v>0</v>
      </c>
      <c r="BM46" s="677"/>
      <c r="BN46" s="667"/>
      <c r="BO46" s="667"/>
      <c r="BP46" s="667"/>
      <c r="BQ46" s="667"/>
      <c r="BR46" s="677">
        <f>IF(OR($C$74=$AR46,$D$74=$AR46),Schweine_Werte!$M46*0.5,IF(OR($C$74&gt;$AR46,$D$74&lt;$AR46),0,Schweine_Werte!$M46))</f>
        <v>0</v>
      </c>
      <c r="BS46" s="677">
        <f>IF(OR($C$83=$AR46,$D$83=$AR46),Schweine_Werte!$M46*0.5,IF(OR($C$83&gt;$AR46,$D$83&lt;$AR46),0,Schweine_Werte!$M46))</f>
        <v>0</v>
      </c>
      <c r="BT46" s="679">
        <f>IF(OR($C$92=$AR46,$D$92=$AR46),Schweine_Werte!$M46*0.5,IF(OR($C$92&gt;$AR46,$D$92&lt;$AR46),0,Schweine_Werte!$M46))</f>
        <v>0</v>
      </c>
      <c r="BU46" s="679">
        <f>IF(OR($C$101=$AR46,$D$101=$AR46),Schweine_Werte!$M46*0.5,IF(OR($C$101&gt;$AR46,$D$101&lt;$AR46),0,Schweine_Werte!$M46))</f>
        <v>0</v>
      </c>
      <c r="BV46" s="679">
        <f>IF(OR($C$110=$AR46,$D$110=$AR46),Schweine_Werte!$M46*0.5,IF(OR($C$110&gt;$AR46,$D$110&lt;$AR46),0,Schweine_Werte!$M46))</f>
        <v>0</v>
      </c>
      <c r="BW46" s="679">
        <f>IF(OR(8=$AR46,$E$127=$AR46),Schweine_Werte!$M46*0.5,IF(OR(8&gt;$AR46,$E$127&lt;$AR46),0,Schweine_Werte!$M46))</f>
        <v>1.204199205490788</v>
      </c>
      <c r="BX46" s="679">
        <f>IF(OR(8=$AR46,$E$145=$AR46),Schweine_Werte!$M46*0.5,IF(OR(8&gt;$AR46,$E$145&lt;$AR46),0,Schweine_Werte!$M46))</f>
        <v>1.204199205490788</v>
      </c>
      <c r="BY46" s="677">
        <f>IF(OR($C$74=$AR46,$D$74=$AR46),Schweine_Werte!$O46*0.5,IF(OR($C$74&gt;$AR46,$D$74&lt;$AR46),0,Schweine_Werte!$O46))</f>
        <v>0</v>
      </c>
      <c r="BZ46" s="677">
        <f>IF(OR($C$83=$AR46,$D$83=$AR46),Schweine_Werte!$O46*0.5,IF(OR($C$83&gt;$AR46,$D$83&lt;$AR46),0,Schweine_Werte!$O46))</f>
        <v>0</v>
      </c>
      <c r="CA46" s="679">
        <f>IF(OR($C$92=$AR46,$D$92=$AR46),Schweine_Werte!$O46*0.5,IF(OR($C$92&gt;$AR46,$D$92&lt;$AR46),0,Schweine_Werte!$O46))</f>
        <v>0</v>
      </c>
      <c r="CB46" s="679">
        <f>IF(OR($C$101=$AR46,$D$101=$AR46),Schweine_Werte!$O46*0.5,IF(OR($C$101&gt;$AR46,$D$101&lt;$AR46),0,Schweine_Werte!$O46))</f>
        <v>0</v>
      </c>
      <c r="CC46" s="679">
        <f>IF(OR($C$110=$AR46,$D$110=$AR46),Schweine_Werte!$O46*0.5,IF(OR($C$110&gt;$AR46,$D$110&lt;$AR46),0,Schweine_Werte!$O46))</f>
        <v>0</v>
      </c>
    </row>
    <row r="47" spans="1:81" ht="18.75" x14ac:dyDescent="0.2">
      <c r="B47" s="684" t="s">
        <v>497</v>
      </c>
      <c r="C47" s="685" t="s">
        <v>375</v>
      </c>
      <c r="D47" s="685" t="s">
        <v>498</v>
      </c>
      <c r="E47" s="685" t="s">
        <v>377</v>
      </c>
      <c r="F47" s="686" t="s">
        <v>363</v>
      </c>
      <c r="G47" s="687" t="s">
        <v>1</v>
      </c>
      <c r="H47" s="687" t="s">
        <v>499</v>
      </c>
      <c r="I47" s="687" t="s">
        <v>500</v>
      </c>
      <c r="J47" s="688" t="s">
        <v>501</v>
      </c>
      <c r="K47" s="688" t="s">
        <v>501</v>
      </c>
      <c r="L47" s="689" t="s">
        <v>365</v>
      </c>
      <c r="M47" s="689" t="s">
        <v>502</v>
      </c>
      <c r="N47" s="689" t="s">
        <v>367</v>
      </c>
      <c r="O47" s="690" t="s">
        <v>358</v>
      </c>
      <c r="P47" s="690" t="s">
        <v>359</v>
      </c>
      <c r="Q47" s="689" t="s">
        <v>365</v>
      </c>
      <c r="R47" s="689" t="s">
        <v>366</v>
      </c>
      <c r="S47" s="689" t="s">
        <v>367</v>
      </c>
      <c r="T47" s="689" t="s">
        <v>365</v>
      </c>
      <c r="U47" s="689" t="s">
        <v>366</v>
      </c>
      <c r="V47" s="689" t="s">
        <v>367</v>
      </c>
      <c r="W47" s="688" t="s">
        <v>503</v>
      </c>
      <c r="X47" s="688" t="s">
        <v>504</v>
      </c>
      <c r="Y47" s="688" t="s">
        <v>505</v>
      </c>
      <c r="Z47" s="691" t="s">
        <v>506</v>
      </c>
      <c r="AA47" s="691" t="s">
        <v>298</v>
      </c>
      <c r="AB47" s="691" t="s">
        <v>506</v>
      </c>
      <c r="AC47" s="691" t="s">
        <v>298</v>
      </c>
      <c r="AD47" s="691" t="s">
        <v>506</v>
      </c>
      <c r="AE47" s="691" t="s">
        <v>298</v>
      </c>
      <c r="AF47" s="691" t="s">
        <v>507</v>
      </c>
      <c r="AG47" s="692" t="s">
        <v>508</v>
      </c>
      <c r="AH47" s="691" t="s">
        <v>17</v>
      </c>
      <c r="AI47" s="691"/>
      <c r="AJ47" s="691" t="s">
        <v>509</v>
      </c>
      <c r="AK47" s="691" t="s">
        <v>510</v>
      </c>
      <c r="AL47" s="691" t="s">
        <v>511</v>
      </c>
      <c r="AM47" s="691" t="s">
        <v>512</v>
      </c>
      <c r="AN47" s="691" t="s">
        <v>511</v>
      </c>
      <c r="AO47" s="691" t="s">
        <v>513</v>
      </c>
      <c r="AR47" s="698">
        <v>51</v>
      </c>
      <c r="AS47" s="677">
        <f>IF(OR($C$12=$AR47,$D$12=$AR47),Schweine_Werte!$C47*0.5,IF(OR($C$12&gt;$AR47,$D$12&lt;$AR47),0,Schweine_Werte!$C47))</f>
        <v>0</v>
      </c>
      <c r="AT47" s="667">
        <f>IF(OR($C$24=$AR47,$D$24=$AR47),Schweine_Werte!$C47*0.5,IF(OR($C$24&gt;$AR47,$D$24&lt;$AR47),0,Schweine_Werte!$C47))</f>
        <v>0</v>
      </c>
      <c r="AU47" s="677">
        <f>IF(OR($C$36=$AR47,$D$36=$AR47),Schweine_Werte!$C47*0.5,IF(OR($C$36&gt;$AR47,$D$36&lt;$AR47),0,Schweine_Werte!$C47))</f>
        <v>0</v>
      </c>
      <c r="AV47" s="677">
        <f>IF(OR($C$48=$AR47,$D$48=$AR47),Schweine_Werte!$C47*0.5,IF(OR($C$48&gt;$AR47,$D$48&lt;$AR47),0,Schweine_Werte!$C47))</f>
        <v>0</v>
      </c>
      <c r="AW47" s="677">
        <f>IF(OR($C$60=$AR47,$D$60=$AR47),Schweine_Werte!$C47*0.5,IF(OR($C$60&gt;$AR47,$D$60&lt;$AR47),0,Schweine_Werte!$C47))</f>
        <v>0</v>
      </c>
      <c r="AX47" s="677">
        <f>IF(OR($C$12=$AR47,$D$12=$AR47),Schweine_Werte!$E47*0.5,IF(OR($C$12&gt;$AR47,$D$12&lt;$AR47),0,Schweine_Werte!$E47))</f>
        <v>0</v>
      </c>
      <c r="AY47" s="667">
        <f>IF(OR($C$24=$AR47,$D$24=$AR47),Schweine_Werte!$E47*0.5,IF(OR($C$24&gt;$AR47,$D$24&lt;$AR47),0,Schweine_Werte!$E47))</f>
        <v>0</v>
      </c>
      <c r="AZ47" s="667">
        <f>IF(OR($C$36=$AR47,$D$36=$AR47),Schweine_Werte!$E47*0.5,IF(OR($C$36&gt;$AR47,$D$36&lt;$AR47),0,Schweine_Werte!$E47))</f>
        <v>0</v>
      </c>
      <c r="BA47" s="667">
        <f>IF(OR($C$48=$AR47,$D$48=$AR47),Schweine_Werte!$E47*0.5,IF(OR($C$48&gt;$AR47,$D$48&lt;$AR47),0,Schweine_Werte!$E47))</f>
        <v>0</v>
      </c>
      <c r="BB47" s="667">
        <f>IF(OR($C$60=$AR47,$D$60=$AR47),Schweine_Werte!$E47*0.5,IF(OR($C$60&gt;$AR47,$D$60&lt;$AR47),0,Schweine_Werte!$E47))</f>
        <v>0</v>
      </c>
      <c r="BC47" s="677">
        <f>IF(OR($C$12=$AR47,$D$12=$AR47),Schweine_Werte!$G47*0.5,IF(OR($C$12&gt;$AR47,$D$12&lt;$AR47),0,Schweine_Werte!$G47))</f>
        <v>0</v>
      </c>
      <c r="BD47" s="667">
        <f>IF(OR($C$24=$AR47,$D$24=$AR47),Schweine_Werte!$G47*0.5,IF(OR($C$24&gt;$AR47,$D$24&lt;$AR47),0,Schweine_Werte!$G47))</f>
        <v>0</v>
      </c>
      <c r="BE47" s="667">
        <f>IF(OR($C$36=$AR47,$D$36=$AR47),Schweine_Werte!$G47*0.5,IF(OR($C$36&gt;$AR47,$D$36&lt;$AR47),0,Schweine_Werte!$G47))</f>
        <v>0</v>
      </c>
      <c r="BF47" s="667">
        <f>IF(OR($C$48=$AR47,$D$48=$AR47),Schweine_Werte!$G47*0.5,IF(OR($C$48&gt;$AR47,$D$48&lt;$AR47),0,Schweine_Werte!$G47))</f>
        <v>0</v>
      </c>
      <c r="BG47" s="667">
        <f>IF(OR($C$60=$AR47,$D$60=$AR47),Schweine_Werte!$G47*0.5,IF(OR($C$60&gt;$AR47,$D$60&lt;$AR47),0,Schweine_Werte!$G47))</f>
        <v>0</v>
      </c>
      <c r="BH47" s="677">
        <f>IF(OR($C$12=$AR47,$D$12=$AR47),Schweine_Werte!$I47*0.5,IF(OR($C$12&gt;$AR47,$D$12&lt;$AR47),0,Schweine_Werte!$I47))</f>
        <v>0</v>
      </c>
      <c r="BI47" s="667">
        <f>IF(OR($C$24=$AR47,$D$24=$AR47),Schweine_Werte!$I47*0.5,IF(OR($C$24&gt;$AR47,$D$24&lt;$AR47),0,Schweine_Werte!$I47))</f>
        <v>0</v>
      </c>
      <c r="BJ47" s="667">
        <f>IF(OR($C$36=$AR47,$D$36=$AR47),Schweine_Werte!$I47*0.5,IF(OR($C$36&gt;$AR47,$D$36&lt;$AR47),0,Schweine_Werte!$I47))</f>
        <v>0</v>
      </c>
      <c r="BK47" s="667">
        <f>IF(OR($C$48=$AR47,$D$48=$AR47),Schweine_Werte!$I47*0.5,IF(OR($C$48&gt;$AR47,$D$48&lt;$AR47),0,Schweine_Werte!$I47))</f>
        <v>0</v>
      </c>
      <c r="BL47" s="667">
        <f>IF(OR($C$60=$AR47,$D$60=$AR47),Schweine_Werte!$I47*0.5,IF(OR($C$60&gt;$AR47,$D$60&lt;$AR47),0,Schweine_Werte!$I47))</f>
        <v>0</v>
      </c>
      <c r="BM47" s="677"/>
      <c r="BN47" s="667"/>
      <c r="BO47" s="667"/>
      <c r="BP47" s="667"/>
      <c r="BQ47" s="667"/>
      <c r="BR47" s="677">
        <f>IF(OR($C$74=$AR47,$D$74=$AR47),Schweine_Werte!$M47*0.5,IF(OR($C$74&gt;$AR47,$D$74&lt;$AR47),0,Schweine_Werte!$M47))</f>
        <v>0</v>
      </c>
      <c r="BS47" s="677">
        <f>IF(OR($C$83=$AR47,$D$83=$AR47),Schweine_Werte!$M47*0.5,IF(OR($C$83&gt;$AR47,$D$83&lt;$AR47),0,Schweine_Werte!$M47))</f>
        <v>0</v>
      </c>
      <c r="BT47" s="679">
        <f>IF(OR($C$92=$AR47,$D$92=$AR47),Schweine_Werte!$M47*0.5,IF(OR($C$92&gt;$AR47,$D$92&lt;$AR47),0,Schweine_Werte!$M47))</f>
        <v>0</v>
      </c>
      <c r="BU47" s="679">
        <f>IF(OR($C$101=$AR47,$D$101=$AR47),Schweine_Werte!$M47*0.5,IF(OR($C$101&gt;$AR47,$D$101&lt;$AR47),0,Schweine_Werte!$M47))</f>
        <v>0</v>
      </c>
      <c r="BV47" s="679">
        <f>IF(OR($C$110=$AR47,$D$110=$AR47),Schweine_Werte!$M47*0.5,IF(OR($C$110&gt;$AR47,$D$110&lt;$AR47),0,Schweine_Werte!$M47))</f>
        <v>0</v>
      </c>
      <c r="BW47" s="679">
        <f>IF(OR(8=$AR47,$E$127=$AR47),Schweine_Werte!$M47*0.5,IF(OR(8&gt;$AR47,$E$127&lt;$AR47),0,Schweine_Werte!$M47))</f>
        <v>1.1948386166644513</v>
      </c>
      <c r="BX47" s="679">
        <f>IF(OR(8=$AR47,$E$145=$AR47),Schweine_Werte!$M47*0.5,IF(OR(8&gt;$AR47,$E$145&lt;$AR47),0,Schweine_Werte!$M47))</f>
        <v>1.1948386166644513</v>
      </c>
      <c r="BY47" s="677">
        <f>IF(OR($C$74=$AR47,$D$74=$AR47),Schweine_Werte!$O47*0.5,IF(OR($C$74&gt;$AR47,$D$74&lt;$AR47),0,Schweine_Werte!$O47))</f>
        <v>0</v>
      </c>
      <c r="BZ47" s="677">
        <f>IF(OR($C$83=$AR47,$D$83=$AR47),Schweine_Werte!$O47*0.5,IF(OR($C$83&gt;$AR47,$D$83&lt;$AR47),0,Schweine_Werte!$O47))</f>
        <v>0</v>
      </c>
      <c r="CA47" s="679">
        <f>IF(OR($C$92=$AR47,$D$92=$AR47),Schweine_Werte!$O47*0.5,IF(OR($C$92&gt;$AR47,$D$92&lt;$AR47),0,Schweine_Werte!$O47))</f>
        <v>0</v>
      </c>
      <c r="CB47" s="679">
        <f>IF(OR($C$101=$AR47,$D$101=$AR47),Schweine_Werte!$O47*0.5,IF(OR($C$101&gt;$AR47,$D$101&lt;$AR47),0,Schweine_Werte!$O47))</f>
        <v>0</v>
      </c>
      <c r="CC47" s="679">
        <f>IF(OR($C$110=$AR47,$D$110=$AR47),Schweine_Werte!$O47*0.5,IF(OR($C$110&gt;$AR47,$D$110&lt;$AR47),0,Schweine_Werte!$O47))</f>
        <v>0</v>
      </c>
    </row>
    <row r="48" spans="1:81" ht="15.75" x14ac:dyDescent="0.2">
      <c r="A48" s="520" t="s">
        <v>459</v>
      </c>
      <c r="B48" s="693" t="str">
        <f>IF('Abweichende Werte'!W8=1,A8,"")</f>
        <v/>
      </c>
      <c r="C48" s="694" t="str">
        <f>IF('Abweichende Werte'!W8=1,'Abweichende Werte'!J8,"")</f>
        <v/>
      </c>
      <c r="D48" s="694" t="str">
        <f>IF('Abweichende Werte'!W8=1,'Abweichende Werte'!M8,"")</f>
        <v/>
      </c>
      <c r="E48" s="506" t="str">
        <f>IF('Abweichende Werte'!W8=1,'Abweichende Werte'!P8,"")</f>
        <v/>
      </c>
      <c r="F48" s="695" t="e">
        <f>IF($E48&lt;=$E41,F41,IF(AND($E48&gt;$E41,$E48&lt;=$E42),F41+(F42-F41)/($E42-$E41)*($E48-$E41),IF(AND($E48&gt;$E42,$E48&lt;=$E43),F42+(F43-F42)/($E43-$E42)*($E48-$E42),IF(AND($E48&gt;$E43,$E48&lt;=$E44),F43+(F44-F43)/($E44-$E43)*($E48-$E43),IF($E48&gt;$E44,F44)))))</f>
        <v>#VALUE!</v>
      </c>
      <c r="G48" s="695" t="e">
        <f t="shared" ref="G48:N48" si="25">IF($E48&lt;=$E41,G41,IF(AND($E48&gt;$E41,$E48&lt;=$E42),G41+(G42-G41)/($E42-$E41)*($E48-$E41),IF(AND($E48&gt;$E42,$E48&lt;=$E43),G42+(G43-G42)/($E43-$E42)*($E48-$E42),IF(AND($E48&gt;$E43,$E48&lt;=$E44),G43+(G44-G43)/($E44-$E43)*($E48-$E43),IF($E48&gt;$E44,G44)))))</f>
        <v>#VALUE!</v>
      </c>
      <c r="H48" s="695" t="e">
        <f t="shared" si="25"/>
        <v>#VALUE!</v>
      </c>
      <c r="I48" s="695" t="e">
        <f t="shared" si="25"/>
        <v>#VALUE!</v>
      </c>
      <c r="J48" s="695" t="e">
        <f t="shared" si="25"/>
        <v>#VALUE!</v>
      </c>
      <c r="K48" s="695" t="e">
        <f t="shared" si="25"/>
        <v>#VALUE!</v>
      </c>
      <c r="L48" s="695" t="e">
        <f t="shared" si="25"/>
        <v>#VALUE!</v>
      </c>
      <c r="M48" s="695" t="e">
        <f t="shared" si="25"/>
        <v>#VALUE!</v>
      </c>
      <c r="N48" s="695" t="e">
        <f t="shared" si="25"/>
        <v>#VALUE!</v>
      </c>
      <c r="O48" s="696">
        <v>5.5</v>
      </c>
      <c r="P48" s="696">
        <v>1.8</v>
      </c>
      <c r="Q48" s="695" t="e">
        <f t="shared" ref="Q48:Z48" si="26">IF($E48&lt;=$E41,Q41,IF(AND($E48&gt;$E41,$E48&lt;=$E42),Q41+(Q42-Q41)/($E42-$E41)*($E48-$E41),IF(AND($E48&gt;$E42,$E48&lt;=$E43),Q42+(Q43-Q42)/($E43-$E42)*($E48-$E42),IF(AND($E48&gt;$E43,$E48&lt;=$E44),Q43+(Q44-Q43)/($E44-$E43)*($E48-$E43),IF($E48&gt;$E44,Q44)))))</f>
        <v>#VALUE!</v>
      </c>
      <c r="R48" s="695" t="e">
        <f t="shared" si="26"/>
        <v>#VALUE!</v>
      </c>
      <c r="S48" s="695" t="e">
        <f t="shared" si="26"/>
        <v>#VALUE!</v>
      </c>
      <c r="T48" s="695" t="e">
        <f t="shared" si="26"/>
        <v>#VALUE!</v>
      </c>
      <c r="U48" s="695" t="e">
        <f t="shared" si="26"/>
        <v>#VALUE!</v>
      </c>
      <c r="V48" s="695" t="e">
        <f t="shared" si="26"/>
        <v>#VALUE!</v>
      </c>
      <c r="W48" s="695" t="e">
        <f t="shared" si="26"/>
        <v>#VALUE!</v>
      </c>
      <c r="X48" s="695" t="e">
        <f t="shared" si="26"/>
        <v>#VALUE!</v>
      </c>
      <c r="Y48" s="695" t="e">
        <f t="shared" si="26"/>
        <v>#VALUE!</v>
      </c>
      <c r="Z48" s="695" t="e">
        <f t="shared" si="26"/>
        <v>#VALUE!</v>
      </c>
      <c r="AA48" s="697" t="e">
        <f>+Z48*6.25</f>
        <v>#VALUE!</v>
      </c>
      <c r="AB48" s="695" t="e">
        <f t="shared" ref="AB48" si="27">IF($E48&lt;=$E41,AB41,IF(AND($E48&gt;$E41,$E48&lt;=$E42),AB41+(AB42-AB41)/($E42-$E41)*($E48-$E41),IF(AND($E48&gt;$E42,$E48&lt;=$E43),AB42+(AB43-AB42)/($E43-$E42)*($E48-$E42),IF(AND($E48&gt;$E43,$E48&lt;=$E44),AB43+(AB44-AB43)/($E44-$E43)*($E48-$E43),IF($E48&gt;$E44,AB44)))))</f>
        <v>#VALUE!</v>
      </c>
      <c r="AC48" s="697" t="e">
        <f>+AB48*6.25</f>
        <v>#VALUE!</v>
      </c>
      <c r="AD48" s="695" t="e">
        <f t="shared" ref="AD48" si="28">IF($E48&lt;=$E41,AD41,IF(AND($E48&gt;$E41,$E48&lt;=$E42),AD41+(AD42-AD41)/($E42-$E41)*($E48-$E41),IF(AND($E48&gt;$E42,$E48&lt;=$E43),AD42+(AD43-AD42)/($E43-$E42)*($E48-$E42),IF(AND($E48&gt;$E43,$E48&lt;=$E44),AD43+(AD44-AD43)/($E44-$E43)*($E48-$E43),IF($E48&gt;$E44,AD44)))))</f>
        <v>#VALUE!</v>
      </c>
      <c r="AE48" s="697" t="e">
        <f>+AD48*6.25</f>
        <v>#VALUE!</v>
      </c>
      <c r="AF48" s="697" t="e">
        <f>365/((D48-C48)/E48*1000)</f>
        <v>#VALUE!</v>
      </c>
      <c r="AG48" s="695" t="e">
        <f>IF($E48&lt;=$E41,AG41,IF(AND($E48&gt;$E41,$E48&lt;=$E42),AG41+(AG42-AG41)/($E42-$E41)*($E48-$E41),IF(AND($E48&gt;$E42,$E48&lt;=$E43),AG42+(AG43-AG42)/($E43-$E42)*($E48-$E42),IF(AND($E48&gt;$E43,$E48&lt;=$E44),AG43+(AG44-AG43)/($E44-$E43)*($E48-$E43),IF($E48&gt;$E44,AG44)))))</f>
        <v>#VALUE!</v>
      </c>
      <c r="AH48" s="697" t="e">
        <f>+AG48/AF48</f>
        <v>#VALUE!</v>
      </c>
      <c r="AI48" s="697" t="e">
        <f>+CONCATENATE(ROUND(AH48/(D48-C48),1)," : 1")</f>
        <v>#VALUE!</v>
      </c>
      <c r="AJ48" s="695" t="e">
        <f t="shared" ref="AJ48" si="29">IF($E48&lt;=$E41,AJ41,IF(AND($E48&gt;$E41,$E48&lt;=$E42),AJ41+(AJ42-AJ41)/($E42-$E41)*($E48-$E41),IF(AND($E48&gt;$E42,$E48&lt;=$E43),AJ42+(AJ43-AJ42)/($E43-$E42)*($E48-$E42),IF(AND($E48&gt;$E43,$E48&lt;=$E44),AJ43+(AJ44-AJ43)/($E44-$E43)*($E48-$E43),IF($E48&gt;$E44,AJ44)))))</f>
        <v>#VALUE!</v>
      </c>
      <c r="AK48" s="697" t="e">
        <f>+AJ48/2.291</f>
        <v>#VALUE!</v>
      </c>
      <c r="AL48" s="695" t="e">
        <f t="shared" ref="AL48" si="30">IF($E48&lt;=$E41,AL41,IF(AND($E48&gt;$E41,$E48&lt;=$E42),AL41+(AL42-AL41)/($E42-$E41)*($E48-$E41),IF(AND($E48&gt;$E42,$E48&lt;=$E43),AL42+(AL43-AL42)/($E43-$E42)*($E48-$E42),IF(AND($E48&gt;$E43,$E48&lt;=$E44),AL43+(AL44-AL43)/($E44-$E43)*($E48-$E43),IF($E48&gt;$E44,AL44)))))</f>
        <v>#VALUE!</v>
      </c>
      <c r="AM48" s="697" t="e">
        <f>+AL48/2.291</f>
        <v>#VALUE!</v>
      </c>
      <c r="AN48" s="695" t="e">
        <f t="shared" ref="AN48" si="31">IF($E48&lt;=$E41,AN41,IF(AND($E48&gt;$E41,$E48&lt;=$E42),AN41+(AN42-AN41)/($E42-$E41)*($E48-$E41),IF(AND($E48&gt;$E42,$E48&lt;=$E43),AN42+(AN43-AN42)/($E43-$E42)*($E48-$E42),IF(AND($E48&gt;$E43,$E48&lt;=$E44),AN43+(AN44-AN43)/($E44-$E43)*($E48-$E43),IF($E48&gt;$E44,AN44)))))</f>
        <v>#VALUE!</v>
      </c>
      <c r="AO48" s="697" t="e">
        <f>+AN48/2.291</f>
        <v>#VALUE!</v>
      </c>
      <c r="AR48" s="698">
        <v>52</v>
      </c>
      <c r="AS48" s="677">
        <f>IF(OR($C$12=$AR48,$D$12=$AR48),Schweine_Werte!$C48*0.5,IF(OR($C$12&gt;$AR48,$D$12&lt;$AR48),0,Schweine_Werte!$C48))</f>
        <v>0</v>
      </c>
      <c r="AT48" s="667">
        <f>IF(OR($C$24=$AR48,$D$24=$AR48),Schweine_Werte!$C48*0.5,IF(OR($C$24&gt;$AR48,$D$24&lt;$AR48),0,Schweine_Werte!$C48))</f>
        <v>0</v>
      </c>
      <c r="AU48" s="677">
        <f>IF(OR($C$36=$AR48,$D$36=$AR48),Schweine_Werte!$C48*0.5,IF(OR($C$36&gt;$AR48,$D$36&lt;$AR48),0,Schweine_Werte!$C48))</f>
        <v>0</v>
      </c>
      <c r="AV48" s="677">
        <f>IF(OR($C$48=$AR48,$D$48=$AR48),Schweine_Werte!$C48*0.5,IF(OR($C$48&gt;$AR48,$D$48&lt;$AR48),0,Schweine_Werte!$C48))</f>
        <v>0</v>
      </c>
      <c r="AW48" s="677">
        <f>IF(OR($C$60=$AR48,$D$60=$AR48),Schweine_Werte!$C48*0.5,IF(OR($C$60&gt;$AR48,$D$60&lt;$AR48),0,Schweine_Werte!$C48))</f>
        <v>0</v>
      </c>
      <c r="AX48" s="677">
        <f>IF(OR($C$12=$AR48,$D$12=$AR48),Schweine_Werte!$E48*0.5,IF(OR($C$12&gt;$AR48,$D$12&lt;$AR48),0,Schweine_Werte!$E48))</f>
        <v>0</v>
      </c>
      <c r="AY48" s="667">
        <f>IF(OR($C$24=$AR48,$D$24=$AR48),Schweine_Werte!$E48*0.5,IF(OR($C$24&gt;$AR48,$D$24&lt;$AR48),0,Schweine_Werte!$E48))</f>
        <v>0</v>
      </c>
      <c r="AZ48" s="667">
        <f>IF(OR($C$36=$AR48,$D$36=$AR48),Schweine_Werte!$E48*0.5,IF(OR($C$36&gt;$AR48,$D$36&lt;$AR48),0,Schweine_Werte!$E48))</f>
        <v>0</v>
      </c>
      <c r="BA48" s="667">
        <f>IF(OR($C$48=$AR48,$D$48=$AR48),Schweine_Werte!$E48*0.5,IF(OR($C$48&gt;$AR48,$D$48&lt;$AR48),0,Schweine_Werte!$E48))</f>
        <v>0</v>
      </c>
      <c r="BB48" s="667">
        <f>IF(OR($C$60=$AR48,$D$60=$AR48),Schweine_Werte!$E48*0.5,IF(OR($C$60&gt;$AR48,$D$60&lt;$AR48),0,Schweine_Werte!$E48))</f>
        <v>0</v>
      </c>
      <c r="BC48" s="677">
        <f>IF(OR($C$12=$AR48,$D$12=$AR48),Schweine_Werte!$G48*0.5,IF(OR($C$12&gt;$AR48,$D$12&lt;$AR48),0,Schweine_Werte!$G48))</f>
        <v>0</v>
      </c>
      <c r="BD48" s="667">
        <f>IF(OR($C$24=$AR48,$D$24=$AR48),Schweine_Werte!$G48*0.5,IF(OR($C$24&gt;$AR48,$D$24&lt;$AR48),0,Schweine_Werte!$G48))</f>
        <v>0</v>
      </c>
      <c r="BE48" s="667">
        <f>IF(OR($C$36=$AR48,$D$36=$AR48),Schweine_Werte!$G48*0.5,IF(OR($C$36&gt;$AR48,$D$36&lt;$AR48),0,Schweine_Werte!$G48))</f>
        <v>0</v>
      </c>
      <c r="BF48" s="667">
        <f>IF(OR($C$48=$AR48,$D$48=$AR48),Schweine_Werte!$G48*0.5,IF(OR($C$48&gt;$AR48,$D$48&lt;$AR48),0,Schweine_Werte!$G48))</f>
        <v>0</v>
      </c>
      <c r="BG48" s="667">
        <f>IF(OR($C$60=$AR48,$D$60=$AR48),Schweine_Werte!$G48*0.5,IF(OR($C$60&gt;$AR48,$D$60&lt;$AR48),0,Schweine_Werte!$G48))</f>
        <v>0</v>
      </c>
      <c r="BH48" s="677">
        <f>IF(OR($C$12=$AR48,$D$12=$AR48),Schweine_Werte!$I48*0.5,IF(OR($C$12&gt;$AR48,$D$12&lt;$AR48),0,Schweine_Werte!$I48))</f>
        <v>0</v>
      </c>
      <c r="BI48" s="667">
        <f>IF(OR($C$24=$AR48,$D$24=$AR48),Schweine_Werte!$I48*0.5,IF(OR($C$24&gt;$AR48,$D$24&lt;$AR48),0,Schweine_Werte!$I48))</f>
        <v>0</v>
      </c>
      <c r="BJ48" s="667">
        <f>IF(OR($C$36=$AR48,$D$36=$AR48),Schweine_Werte!$I48*0.5,IF(OR($C$36&gt;$AR48,$D$36&lt;$AR48),0,Schweine_Werte!$I48))</f>
        <v>0</v>
      </c>
      <c r="BK48" s="667">
        <f>IF(OR($C$48=$AR48,$D$48=$AR48),Schweine_Werte!$I48*0.5,IF(OR($C$48&gt;$AR48,$D$48&lt;$AR48),0,Schweine_Werte!$I48))</f>
        <v>0</v>
      </c>
      <c r="BL48" s="667">
        <f>IF(OR($C$60=$AR48,$D$60=$AR48),Schweine_Werte!$I48*0.5,IF(OR($C$60&gt;$AR48,$D$60&lt;$AR48),0,Schweine_Werte!$I48))</f>
        <v>0</v>
      </c>
      <c r="BM48" s="677"/>
      <c r="BN48" s="667"/>
      <c r="BO48" s="667"/>
      <c r="BP48" s="667"/>
      <c r="BQ48" s="667"/>
      <c r="BR48" s="677">
        <f>IF(OR($C$74=$AR48,$D$74=$AR48),Schweine_Werte!$M48*0.5,IF(OR($C$74&gt;$AR48,$D$74&lt;$AR48),0,Schweine_Werte!$M48))</f>
        <v>0</v>
      </c>
      <c r="BS48" s="677">
        <f>IF(OR($C$83=$AR48,$D$83=$AR48),Schweine_Werte!$M48*0.5,IF(OR($C$83&gt;$AR48,$D$83&lt;$AR48),0,Schweine_Werte!$M48))</f>
        <v>0</v>
      </c>
      <c r="BT48" s="679">
        <f>IF(OR($C$92=$AR48,$D$92=$AR48),Schweine_Werte!$M48*0.5,IF(OR($C$92&gt;$AR48,$D$92&lt;$AR48),0,Schweine_Werte!$M48))</f>
        <v>0</v>
      </c>
      <c r="BU48" s="679">
        <f>IF(OR($C$101=$AR48,$D$101=$AR48),Schweine_Werte!$M48*0.5,IF(OR($C$101&gt;$AR48,$D$101&lt;$AR48),0,Schweine_Werte!$M48))</f>
        <v>0</v>
      </c>
      <c r="BV48" s="679">
        <f>IF(OR($C$110=$AR48,$D$110=$AR48),Schweine_Werte!$M48*0.5,IF(OR($C$110&gt;$AR48,$D$110&lt;$AR48),0,Schweine_Werte!$M48))</f>
        <v>0</v>
      </c>
      <c r="BW48" s="679">
        <f>IF(OR(8=$AR48,$E$127=$AR48),Schweine_Werte!$M48*0.5,IF(OR(8&gt;$AR48,$E$127&lt;$AR48),0,Schweine_Werte!$M48))</f>
        <v>1.1860362423184319</v>
      </c>
      <c r="BX48" s="679">
        <f>IF(OR(8=$AR48,$E$145=$AR48),Schweine_Werte!$M48*0.5,IF(OR(8&gt;$AR48,$E$145&lt;$AR48),0,Schweine_Werte!$M48))</f>
        <v>1.1860362423184319</v>
      </c>
      <c r="BY48" s="677">
        <f>IF(OR($C$74=$AR48,$D$74=$AR48),Schweine_Werte!$O48*0.5,IF(OR($C$74&gt;$AR48,$D$74&lt;$AR48),0,Schweine_Werte!$O48))</f>
        <v>0</v>
      </c>
      <c r="BZ48" s="677">
        <f>IF(OR($C$83=$AR48,$D$83=$AR48),Schweine_Werte!$O48*0.5,IF(OR($C$83&gt;$AR48,$D$83&lt;$AR48),0,Schweine_Werte!$O48))</f>
        <v>0</v>
      </c>
      <c r="CA48" s="679">
        <f>IF(OR($C$92=$AR48,$D$92=$AR48),Schweine_Werte!$O48*0.5,IF(OR($C$92&gt;$AR48,$D$92&lt;$AR48),0,Schweine_Werte!$O48))</f>
        <v>0</v>
      </c>
      <c r="CB48" s="679">
        <f>IF(OR($C$101=$AR48,$D$101=$AR48),Schweine_Werte!$O48*0.5,IF(OR($C$101&gt;$AR48,$D$101&lt;$AR48),0,Schweine_Werte!$O48))</f>
        <v>0</v>
      </c>
      <c r="CC48" s="679">
        <f>IF(OR($C$110=$AR48,$D$110=$AR48),Schweine_Werte!$O48*0.5,IF(OR($C$110&gt;$AR48,$D$110&lt;$AR48),0,Schweine_Werte!$O48))</f>
        <v>0</v>
      </c>
    </row>
    <row r="49" spans="1:81" x14ac:dyDescent="0.2">
      <c r="AR49" s="698">
        <v>53</v>
      </c>
      <c r="AS49" s="677">
        <f>IF(OR($C$12=$AR49,$D$12=$AR49),Schweine_Werte!$C49*0.5,IF(OR($C$12&gt;$AR49,$D$12&lt;$AR49),0,Schweine_Werte!$C49))</f>
        <v>0</v>
      </c>
      <c r="AT49" s="667">
        <f>IF(OR($C$24=$AR49,$D$24=$AR49),Schweine_Werte!$C49*0.5,IF(OR($C$24&gt;$AR49,$D$24&lt;$AR49),0,Schweine_Werte!$C49))</f>
        <v>0</v>
      </c>
      <c r="AU49" s="677">
        <f>IF(OR($C$36=$AR49,$D$36=$AR49),Schweine_Werte!$C49*0.5,IF(OR($C$36&gt;$AR49,$D$36&lt;$AR49),0,Schweine_Werte!$C49))</f>
        <v>0</v>
      </c>
      <c r="AV49" s="677">
        <f>IF(OR($C$48=$AR49,$D$48=$AR49),Schweine_Werte!$C49*0.5,IF(OR($C$48&gt;$AR49,$D$48&lt;$AR49),0,Schweine_Werte!$C49))</f>
        <v>0</v>
      </c>
      <c r="AW49" s="677">
        <f>IF(OR($C$60=$AR49,$D$60=$AR49),Schweine_Werte!$C49*0.5,IF(OR($C$60&gt;$AR49,$D$60&lt;$AR49),0,Schweine_Werte!$C49))</f>
        <v>0</v>
      </c>
      <c r="AX49" s="677">
        <f>IF(OR($C$12=$AR49,$D$12=$AR49),Schweine_Werte!$E49*0.5,IF(OR($C$12&gt;$AR49,$D$12&lt;$AR49),0,Schweine_Werte!$E49))</f>
        <v>0</v>
      </c>
      <c r="AY49" s="667">
        <f>IF(OR($C$24=$AR49,$D$24=$AR49),Schweine_Werte!$E49*0.5,IF(OR($C$24&gt;$AR49,$D$24&lt;$AR49),0,Schweine_Werte!$E49))</f>
        <v>0</v>
      </c>
      <c r="AZ49" s="667">
        <f>IF(OR($C$36=$AR49,$D$36=$AR49),Schweine_Werte!$E49*0.5,IF(OR($C$36&gt;$AR49,$D$36&lt;$AR49),0,Schweine_Werte!$E49))</f>
        <v>0</v>
      </c>
      <c r="BA49" s="667">
        <f>IF(OR($C$48=$AR49,$D$48=$AR49),Schweine_Werte!$E49*0.5,IF(OR($C$48&gt;$AR49,$D$48&lt;$AR49),0,Schweine_Werte!$E49))</f>
        <v>0</v>
      </c>
      <c r="BB49" s="667">
        <f>IF(OR($C$60=$AR49,$D$60=$AR49),Schweine_Werte!$E49*0.5,IF(OR($C$60&gt;$AR49,$D$60&lt;$AR49),0,Schweine_Werte!$E49))</f>
        <v>0</v>
      </c>
      <c r="BC49" s="677">
        <f>IF(OR($C$12=$AR49,$D$12=$AR49),Schweine_Werte!$G49*0.5,IF(OR($C$12&gt;$AR49,$D$12&lt;$AR49),0,Schweine_Werte!$G49))</f>
        <v>0</v>
      </c>
      <c r="BD49" s="667">
        <f>IF(OR($C$24=$AR49,$D$24=$AR49),Schweine_Werte!$G49*0.5,IF(OR($C$24&gt;$AR49,$D$24&lt;$AR49),0,Schweine_Werte!$G49))</f>
        <v>0</v>
      </c>
      <c r="BE49" s="667">
        <f>IF(OR($C$36=$AR49,$D$36=$AR49),Schweine_Werte!$G49*0.5,IF(OR($C$36&gt;$AR49,$D$36&lt;$AR49),0,Schweine_Werte!$G49))</f>
        <v>0</v>
      </c>
      <c r="BF49" s="667">
        <f>IF(OR($C$48=$AR49,$D$48=$AR49),Schweine_Werte!$G49*0.5,IF(OR($C$48&gt;$AR49,$D$48&lt;$AR49),0,Schweine_Werte!$G49))</f>
        <v>0</v>
      </c>
      <c r="BG49" s="667">
        <f>IF(OR($C$60=$AR49,$D$60=$AR49),Schweine_Werte!$G49*0.5,IF(OR($C$60&gt;$AR49,$D$60&lt;$AR49),0,Schweine_Werte!$G49))</f>
        <v>0</v>
      </c>
      <c r="BH49" s="677">
        <f>IF(OR($C$12=$AR49,$D$12=$AR49),Schweine_Werte!$I49*0.5,IF(OR($C$12&gt;$AR49,$D$12&lt;$AR49),0,Schweine_Werte!$I49))</f>
        <v>0</v>
      </c>
      <c r="BI49" s="667">
        <f>IF(OR($C$24=$AR49,$D$24=$AR49),Schweine_Werte!$I49*0.5,IF(OR($C$24&gt;$AR49,$D$24&lt;$AR49),0,Schweine_Werte!$I49))</f>
        <v>0</v>
      </c>
      <c r="BJ49" s="667">
        <f>IF(OR($C$36=$AR49,$D$36=$AR49),Schweine_Werte!$I49*0.5,IF(OR($C$36&gt;$AR49,$D$36&lt;$AR49),0,Schweine_Werte!$I49))</f>
        <v>0</v>
      </c>
      <c r="BK49" s="667">
        <f>IF(OR($C$48=$AR49,$D$48=$AR49),Schweine_Werte!$I49*0.5,IF(OR($C$48&gt;$AR49,$D$48&lt;$AR49),0,Schweine_Werte!$I49))</f>
        <v>0</v>
      </c>
      <c r="BL49" s="667">
        <f>IF(OR($C$60=$AR49,$D$60=$AR49),Schweine_Werte!$I49*0.5,IF(OR($C$60&gt;$AR49,$D$60&lt;$AR49),0,Schweine_Werte!$I49))</f>
        <v>0</v>
      </c>
      <c r="BM49" s="677"/>
      <c r="BN49" s="667"/>
      <c r="BO49" s="667"/>
      <c r="BP49" s="667"/>
      <c r="BQ49" s="667"/>
      <c r="BR49" s="677">
        <f>IF(OR($C$74=$AR49,$D$74=$AR49),Schweine_Werte!$M49*0.5,IF(OR($C$74&gt;$AR49,$D$74&lt;$AR49),0,Schweine_Werte!$M49))</f>
        <v>0</v>
      </c>
      <c r="BS49" s="677">
        <f>IF(OR($C$83=$AR49,$D$83=$AR49),Schweine_Werte!$M49*0.5,IF(OR($C$83&gt;$AR49,$D$83&lt;$AR49),0,Schweine_Werte!$M49))</f>
        <v>0</v>
      </c>
      <c r="BT49" s="679">
        <f>IF(OR($C$92=$AR49,$D$92=$AR49),Schweine_Werte!$M49*0.5,IF(OR($C$92&gt;$AR49,$D$92&lt;$AR49),0,Schweine_Werte!$M49))</f>
        <v>0</v>
      </c>
      <c r="BU49" s="679">
        <f>IF(OR($C$101=$AR49,$D$101=$AR49),Schweine_Werte!$M49*0.5,IF(OR($C$101&gt;$AR49,$D$101&lt;$AR49),0,Schweine_Werte!$M49))</f>
        <v>0</v>
      </c>
      <c r="BV49" s="679">
        <f>IF(OR($C$110=$AR49,$D$110=$AR49),Schweine_Werte!$M49*0.5,IF(OR($C$110&gt;$AR49,$D$110&lt;$AR49),0,Schweine_Werte!$M49))</f>
        <v>0</v>
      </c>
      <c r="BW49" s="679">
        <f>IF(OR(8=$AR49,$E$127=$AR49),Schweine_Werte!$M49*0.5,IF(OR(8&gt;$AR49,$E$127&lt;$AR49),0,Schweine_Werte!$M49))</f>
        <v>1.1777710211960304</v>
      </c>
      <c r="BX49" s="679">
        <f>IF(OR(8=$AR49,$E$145=$AR49),Schweine_Werte!$M49*0.5,IF(OR(8&gt;$AR49,$E$145&lt;$AR49),0,Schweine_Werte!$M49))</f>
        <v>1.1777710211960304</v>
      </c>
      <c r="BY49" s="677">
        <f>IF(OR($C$74=$AR49,$D$74=$AR49),Schweine_Werte!$O49*0.5,IF(OR($C$74&gt;$AR49,$D$74&lt;$AR49),0,Schweine_Werte!$O49))</f>
        <v>0</v>
      </c>
      <c r="BZ49" s="677">
        <f>IF(OR($C$83=$AR49,$D$83=$AR49),Schweine_Werte!$O49*0.5,IF(OR($C$83&gt;$AR49,$D$83&lt;$AR49),0,Schweine_Werte!$O49))</f>
        <v>0</v>
      </c>
      <c r="CA49" s="679">
        <f>IF(OR($C$92=$AR49,$D$92=$AR49),Schweine_Werte!$O49*0.5,IF(OR($C$92&gt;$AR49,$D$92&lt;$AR49),0,Schweine_Werte!$O49))</f>
        <v>0</v>
      </c>
      <c r="CB49" s="679">
        <f>IF(OR($C$101=$AR49,$D$101=$AR49),Schweine_Werte!$O49*0.5,IF(OR($C$101&gt;$AR49,$D$101&lt;$AR49),0,Schweine_Werte!$O49))</f>
        <v>0</v>
      </c>
      <c r="CC49" s="679">
        <f>IF(OR($C$110=$AR49,$D$110=$AR49),Schweine_Werte!$O49*0.5,IF(OR($C$110&gt;$AR49,$D$110&lt;$AR49),0,Schweine_Werte!$O49))</f>
        <v>0</v>
      </c>
    </row>
    <row r="50" spans="1:81" ht="18.75" x14ac:dyDescent="0.3">
      <c r="H50" s="666"/>
      <c r="I50" s="666"/>
      <c r="L50" s="667"/>
      <c r="W50" s="1735" t="s">
        <v>435</v>
      </c>
      <c r="X50" s="1735"/>
      <c r="Y50" s="1735"/>
      <c r="AR50" s="698">
        <v>54</v>
      </c>
      <c r="AS50" s="677">
        <f>IF(OR($C$12=$AR50,$D$12=$AR50),Schweine_Werte!$C50*0.5,IF(OR($C$12&gt;$AR50,$D$12&lt;$AR50),0,Schweine_Werte!$C50))</f>
        <v>0</v>
      </c>
      <c r="AT50" s="667">
        <f>IF(OR($C$24=$AR50,$D$24=$AR50),Schweine_Werte!$C50*0.5,IF(OR($C$24&gt;$AR50,$D$24&lt;$AR50),0,Schweine_Werte!$C50))</f>
        <v>0</v>
      </c>
      <c r="AU50" s="677">
        <f>IF(OR($C$36=$AR50,$D$36=$AR50),Schweine_Werte!$C50*0.5,IF(OR($C$36&gt;$AR50,$D$36&lt;$AR50),0,Schweine_Werte!$C50))</f>
        <v>0</v>
      </c>
      <c r="AV50" s="677">
        <f>IF(OR($C$48=$AR50,$D$48=$AR50),Schweine_Werte!$C50*0.5,IF(OR($C$48&gt;$AR50,$D$48&lt;$AR50),0,Schweine_Werte!$C50))</f>
        <v>0</v>
      </c>
      <c r="AW50" s="677">
        <f>IF(OR($C$60=$AR50,$D$60=$AR50),Schweine_Werte!$C50*0.5,IF(OR($C$60&gt;$AR50,$D$60&lt;$AR50),0,Schweine_Werte!$C50))</f>
        <v>0</v>
      </c>
      <c r="AX50" s="677">
        <f>IF(OR($C$12=$AR50,$D$12=$AR50),Schweine_Werte!$E50*0.5,IF(OR($C$12&gt;$AR50,$D$12&lt;$AR50),0,Schweine_Werte!$E50))</f>
        <v>0</v>
      </c>
      <c r="AY50" s="667">
        <f>IF(OR($C$24=$AR50,$D$24=$AR50),Schweine_Werte!$E50*0.5,IF(OR($C$24&gt;$AR50,$D$24&lt;$AR50),0,Schweine_Werte!$E50))</f>
        <v>0</v>
      </c>
      <c r="AZ50" s="667">
        <f>IF(OR($C$36=$AR50,$D$36=$AR50),Schweine_Werte!$E50*0.5,IF(OR($C$36&gt;$AR50,$D$36&lt;$AR50),0,Schweine_Werte!$E50))</f>
        <v>0</v>
      </c>
      <c r="BA50" s="667">
        <f>IF(OR($C$48=$AR50,$D$48=$AR50),Schweine_Werte!$E50*0.5,IF(OR($C$48&gt;$AR50,$D$48&lt;$AR50),0,Schweine_Werte!$E50))</f>
        <v>0</v>
      </c>
      <c r="BB50" s="667">
        <f>IF(OR($C$60=$AR50,$D$60=$AR50),Schweine_Werte!$E50*0.5,IF(OR($C$60&gt;$AR50,$D$60&lt;$AR50),0,Schweine_Werte!$E50))</f>
        <v>0</v>
      </c>
      <c r="BC50" s="677">
        <f>IF(OR($C$12=$AR50,$D$12=$AR50),Schweine_Werte!$G50*0.5,IF(OR($C$12&gt;$AR50,$D$12&lt;$AR50),0,Schweine_Werte!$G50))</f>
        <v>0</v>
      </c>
      <c r="BD50" s="667">
        <f>IF(OR($C$24=$AR50,$D$24=$AR50),Schweine_Werte!$G50*0.5,IF(OR($C$24&gt;$AR50,$D$24&lt;$AR50),0,Schweine_Werte!$G50))</f>
        <v>0</v>
      </c>
      <c r="BE50" s="667">
        <f>IF(OR($C$36=$AR50,$D$36=$AR50),Schweine_Werte!$G50*0.5,IF(OR($C$36&gt;$AR50,$D$36&lt;$AR50),0,Schweine_Werte!$G50))</f>
        <v>0</v>
      </c>
      <c r="BF50" s="667">
        <f>IF(OR($C$48=$AR50,$D$48=$AR50),Schweine_Werte!$G50*0.5,IF(OR($C$48&gt;$AR50,$D$48&lt;$AR50),0,Schweine_Werte!$G50))</f>
        <v>0</v>
      </c>
      <c r="BG50" s="667">
        <f>IF(OR($C$60=$AR50,$D$60=$AR50),Schweine_Werte!$G50*0.5,IF(OR($C$60&gt;$AR50,$D$60&lt;$AR50),0,Schweine_Werte!$G50))</f>
        <v>0</v>
      </c>
      <c r="BH50" s="677">
        <f>IF(OR($C$12=$AR50,$D$12=$AR50),Schweine_Werte!$I50*0.5,IF(OR($C$12&gt;$AR50,$D$12&lt;$AR50),0,Schweine_Werte!$I50))</f>
        <v>0</v>
      </c>
      <c r="BI50" s="667">
        <f>IF(OR($C$24=$AR50,$D$24=$AR50),Schweine_Werte!$I50*0.5,IF(OR($C$24&gt;$AR50,$D$24&lt;$AR50),0,Schweine_Werte!$I50))</f>
        <v>0</v>
      </c>
      <c r="BJ50" s="667">
        <f>IF(OR($C$36=$AR50,$D$36=$AR50),Schweine_Werte!$I50*0.5,IF(OR($C$36&gt;$AR50,$D$36&lt;$AR50),0,Schweine_Werte!$I50))</f>
        <v>0</v>
      </c>
      <c r="BK50" s="667">
        <f>IF(OR($C$48=$AR50,$D$48=$AR50),Schweine_Werte!$I50*0.5,IF(OR($C$48&gt;$AR50,$D$48&lt;$AR50),0,Schweine_Werte!$I50))</f>
        <v>0</v>
      </c>
      <c r="BL50" s="667">
        <f>IF(OR($C$60=$AR50,$D$60=$AR50),Schweine_Werte!$I50*0.5,IF(OR($C$60&gt;$AR50,$D$60&lt;$AR50),0,Schweine_Werte!$I50))</f>
        <v>0</v>
      </c>
      <c r="BM50" s="677"/>
      <c r="BN50" s="667"/>
      <c r="BO50" s="667"/>
      <c r="BP50" s="667"/>
      <c r="BQ50" s="667"/>
      <c r="BR50" s="677">
        <f>IF(OR($C$74=$AR50,$D$74=$AR50),Schweine_Werte!$M50*0.5,IF(OR($C$74&gt;$AR50,$D$74&lt;$AR50),0,Schweine_Werte!$M50))</f>
        <v>0</v>
      </c>
      <c r="BS50" s="677">
        <f>IF(OR($C$83=$AR50,$D$83=$AR50),Schweine_Werte!$M50*0.5,IF(OR($C$83&gt;$AR50,$D$83&lt;$AR50),0,Schweine_Werte!$M50))</f>
        <v>0</v>
      </c>
      <c r="BT50" s="679">
        <f>IF(OR($C$92=$AR50,$D$92=$AR50),Schweine_Werte!$M50*0.5,IF(OR($C$92&gt;$AR50,$D$92&lt;$AR50),0,Schweine_Werte!$M50))</f>
        <v>0</v>
      </c>
      <c r="BU50" s="679">
        <f>IF(OR($C$101=$AR50,$D$101=$AR50),Schweine_Werte!$M50*0.5,IF(OR($C$101&gt;$AR50,$D$101&lt;$AR50),0,Schweine_Werte!$M50))</f>
        <v>0</v>
      </c>
      <c r="BV50" s="679">
        <f>IF(OR($C$110=$AR50,$D$110=$AR50),Schweine_Werte!$M50*0.5,IF(OR($C$110&gt;$AR50,$D$110&lt;$AR50),0,Schweine_Werte!$M50))</f>
        <v>0</v>
      </c>
      <c r="BW50" s="679">
        <f>IF(OR(8=$AR50,$E$127=$AR50),Schweine_Werte!$M50*0.5,IF(OR(8&gt;$AR50,$E$127&lt;$AR50),0,Schweine_Werte!$M50))</f>
        <v>1.1700235746422327</v>
      </c>
      <c r="BX50" s="679">
        <f>IF(OR(8=$AR50,$E$145=$AR50),Schweine_Werte!$M50*0.5,IF(OR(8&gt;$AR50,$E$145&lt;$AR50),0,Schweine_Werte!$M50))</f>
        <v>1.1700235746422327</v>
      </c>
      <c r="BY50" s="677">
        <f>IF(OR($C$74=$AR50,$D$74=$AR50),Schweine_Werte!$O50*0.5,IF(OR($C$74&gt;$AR50,$D$74&lt;$AR50),0,Schweine_Werte!$O50))</f>
        <v>0</v>
      </c>
      <c r="BZ50" s="677">
        <f>IF(OR($C$83=$AR50,$D$83=$AR50),Schweine_Werte!$O50*0.5,IF(OR($C$83&gt;$AR50,$D$83&lt;$AR50),0,Schweine_Werte!$O50))</f>
        <v>0</v>
      </c>
      <c r="CA50" s="679">
        <f>IF(OR($C$92=$AR50,$D$92=$AR50),Schweine_Werte!$O50*0.5,IF(OR($C$92&gt;$AR50,$D$92&lt;$AR50),0,Schweine_Werte!$O50))</f>
        <v>0</v>
      </c>
      <c r="CB50" s="679">
        <f>IF(OR($C$101=$AR50,$D$101=$AR50),Schweine_Werte!$O50*0.5,IF(OR($C$101&gt;$AR50,$D$101&lt;$AR50),0,Schweine_Werte!$O50))</f>
        <v>0</v>
      </c>
      <c r="CC50" s="679">
        <f>IF(OR($C$110=$AR50,$D$110=$AR50),Schweine_Werte!$O50*0.5,IF(OR($C$110&gt;$AR50,$D$110&lt;$AR50),0,Schweine_Werte!$O50))</f>
        <v>0</v>
      </c>
    </row>
    <row r="51" spans="1:81" ht="18.75" x14ac:dyDescent="0.3">
      <c r="B51" s="670"/>
      <c r="C51" s="670"/>
      <c r="D51" s="670"/>
      <c r="E51" s="670"/>
      <c r="F51" s="670"/>
      <c r="G51" s="670"/>
      <c r="H51" s="671"/>
      <c r="L51" s="520" t="s">
        <v>445</v>
      </c>
      <c r="Q51" s="1735" t="s">
        <v>446</v>
      </c>
      <c r="R51" s="1735"/>
      <c r="S51" s="1735"/>
      <c r="T51" s="1735" t="s">
        <v>447</v>
      </c>
      <c r="U51" s="1735"/>
      <c r="V51" s="1735"/>
      <c r="W51" s="520" t="s">
        <v>448</v>
      </c>
      <c r="X51" s="520" t="s">
        <v>449</v>
      </c>
      <c r="Y51" s="520" t="s">
        <v>450</v>
      </c>
      <c r="Z51" s="520" t="s">
        <v>451</v>
      </c>
      <c r="AG51" s="520" t="s">
        <v>452</v>
      </c>
      <c r="AJ51" s="520" t="s">
        <v>453</v>
      </c>
      <c r="AR51" s="698">
        <v>55</v>
      </c>
      <c r="AS51" s="677">
        <f>IF(OR($C$12=$AR51,$D$12=$AR51),Schweine_Werte!$C51*0.5,IF(OR($C$12&gt;$AR51,$D$12&lt;$AR51),0,Schweine_Werte!$C51))</f>
        <v>0</v>
      </c>
      <c r="AT51" s="667">
        <f>IF(OR($C$24=$AR51,$D$24=$AR51),Schweine_Werte!$C51*0.5,IF(OR($C$24&gt;$AR51,$D$24&lt;$AR51),0,Schweine_Werte!$C51))</f>
        <v>0</v>
      </c>
      <c r="AU51" s="677">
        <f>IF(OR($C$36=$AR51,$D$36=$AR51),Schweine_Werte!$C51*0.5,IF(OR($C$36&gt;$AR51,$D$36&lt;$AR51),0,Schweine_Werte!$C51))</f>
        <v>0</v>
      </c>
      <c r="AV51" s="677">
        <f>IF(OR($C$48=$AR51,$D$48=$AR51),Schweine_Werte!$C51*0.5,IF(OR($C$48&gt;$AR51,$D$48&lt;$AR51),0,Schweine_Werte!$C51))</f>
        <v>0</v>
      </c>
      <c r="AW51" s="677">
        <f>IF(OR($C$60=$AR51,$D$60=$AR51),Schweine_Werte!$C51*0.5,IF(OR($C$60&gt;$AR51,$D$60&lt;$AR51),0,Schweine_Werte!$C51))</f>
        <v>0</v>
      </c>
      <c r="AX51" s="677">
        <f>IF(OR($C$12=$AR51,$D$12=$AR51),Schweine_Werte!$E51*0.5,IF(OR($C$12&gt;$AR51,$D$12&lt;$AR51),0,Schweine_Werte!$E51))</f>
        <v>0</v>
      </c>
      <c r="AY51" s="667">
        <f>IF(OR($C$24=$AR51,$D$24=$AR51),Schweine_Werte!$E51*0.5,IF(OR($C$24&gt;$AR51,$D$24&lt;$AR51),0,Schweine_Werte!$E51))</f>
        <v>0</v>
      </c>
      <c r="AZ51" s="667">
        <f>IF(OR($C$36=$AR51,$D$36=$AR51),Schweine_Werte!$E51*0.5,IF(OR($C$36&gt;$AR51,$D$36&lt;$AR51),0,Schweine_Werte!$E51))</f>
        <v>0</v>
      </c>
      <c r="BA51" s="667">
        <f>IF(OR($C$48=$AR51,$D$48=$AR51),Schweine_Werte!$E51*0.5,IF(OR($C$48&gt;$AR51,$D$48&lt;$AR51),0,Schweine_Werte!$E51))</f>
        <v>0</v>
      </c>
      <c r="BB51" s="667">
        <f>IF(OR($C$60=$AR51,$D$60=$AR51),Schweine_Werte!$E51*0.5,IF(OR($C$60&gt;$AR51,$D$60&lt;$AR51),0,Schweine_Werte!$E51))</f>
        <v>0</v>
      </c>
      <c r="BC51" s="677">
        <f>IF(OR($C$12=$AR51,$D$12=$AR51),Schweine_Werte!$G51*0.5,IF(OR($C$12&gt;$AR51,$D$12&lt;$AR51),0,Schweine_Werte!$G51))</f>
        <v>0</v>
      </c>
      <c r="BD51" s="667">
        <f>IF(OR($C$24=$AR51,$D$24=$AR51),Schweine_Werte!$G51*0.5,IF(OR($C$24&gt;$AR51,$D$24&lt;$AR51),0,Schweine_Werte!$G51))</f>
        <v>0</v>
      </c>
      <c r="BE51" s="667">
        <f>IF(OR($C$36=$AR51,$D$36=$AR51),Schweine_Werte!$G51*0.5,IF(OR($C$36&gt;$AR51,$D$36&lt;$AR51),0,Schweine_Werte!$G51))</f>
        <v>0</v>
      </c>
      <c r="BF51" s="667">
        <f>IF(OR($C$48=$AR51,$D$48=$AR51),Schweine_Werte!$G51*0.5,IF(OR($C$48&gt;$AR51,$D$48&lt;$AR51),0,Schweine_Werte!$G51))</f>
        <v>0</v>
      </c>
      <c r="BG51" s="667">
        <f>IF(OR($C$60=$AR51,$D$60=$AR51),Schweine_Werte!$G51*0.5,IF(OR($C$60&gt;$AR51,$D$60&lt;$AR51),0,Schweine_Werte!$G51))</f>
        <v>0</v>
      </c>
      <c r="BH51" s="677">
        <f>IF(OR($C$12=$AR51,$D$12=$AR51),Schweine_Werte!$I51*0.5,IF(OR($C$12&gt;$AR51,$D$12&lt;$AR51),0,Schweine_Werte!$I51))</f>
        <v>0</v>
      </c>
      <c r="BI51" s="667">
        <f>IF(OR($C$24=$AR51,$D$24=$AR51),Schweine_Werte!$I51*0.5,IF(OR($C$24&gt;$AR51,$D$24&lt;$AR51),0,Schweine_Werte!$I51))</f>
        <v>0</v>
      </c>
      <c r="BJ51" s="667">
        <f>IF(OR($C$36=$AR51,$D$36=$AR51),Schweine_Werte!$I51*0.5,IF(OR($C$36&gt;$AR51,$D$36&lt;$AR51),0,Schweine_Werte!$I51))</f>
        <v>0</v>
      </c>
      <c r="BK51" s="667">
        <f>IF(OR($C$48=$AR51,$D$48=$AR51),Schweine_Werte!$I51*0.5,IF(OR($C$48&gt;$AR51,$D$48&lt;$AR51),0,Schweine_Werte!$I51))</f>
        <v>0</v>
      </c>
      <c r="BL51" s="667">
        <f>IF(OR($C$60=$AR51,$D$60=$AR51),Schweine_Werte!$I51*0.5,IF(OR($C$60&gt;$AR51,$D$60&lt;$AR51),0,Schweine_Werte!$I51))</f>
        <v>0</v>
      </c>
      <c r="BM51" s="677"/>
      <c r="BN51" s="667"/>
      <c r="BO51" s="667"/>
      <c r="BP51" s="667"/>
      <c r="BQ51" s="667"/>
      <c r="BR51" s="677">
        <f>IF(OR($C$74=$AR51,$D$74=$AR51),Schweine_Werte!$M51*0.5,IF(OR($C$74&gt;$AR51,$D$74&lt;$AR51),0,Schweine_Werte!$M51))</f>
        <v>0</v>
      </c>
      <c r="BS51" s="677">
        <f>IF(OR($C$83=$AR51,$D$83=$AR51),Schweine_Werte!$M51*0.5,IF(OR($C$83&gt;$AR51,$D$83&lt;$AR51),0,Schweine_Werte!$M51))</f>
        <v>0</v>
      </c>
      <c r="BT51" s="679">
        <f>IF(OR($C$92=$AR51,$D$92=$AR51),Schweine_Werte!$M51*0.5,IF(OR($C$92&gt;$AR51,$D$92&lt;$AR51),0,Schweine_Werte!$M51))</f>
        <v>0</v>
      </c>
      <c r="BU51" s="679">
        <f>IF(OR($C$101=$AR51,$D$101=$AR51),Schweine_Werte!$M51*0.5,IF(OR($C$101&gt;$AR51,$D$101&lt;$AR51),0,Schweine_Werte!$M51))</f>
        <v>0</v>
      </c>
      <c r="BV51" s="679">
        <f>IF(OR($C$110=$AR51,$D$110=$AR51),Schweine_Werte!$M51*0.5,IF(OR($C$110&gt;$AR51,$D$110&lt;$AR51),0,Schweine_Werte!$M51))</f>
        <v>0</v>
      </c>
      <c r="BW51" s="679">
        <f>IF(OR(8=$AR51,$E$127=$AR51),Schweine_Werte!$M51*0.5,IF(OR(8&gt;$AR51,$E$127&lt;$AR51),0,Schweine_Werte!$M51))</f>
        <v>1.1627760843022101</v>
      </c>
      <c r="BX51" s="679">
        <f>IF(OR(8=$AR51,$E$145=$AR51),Schweine_Werte!$M51*0.5,IF(OR(8&gt;$AR51,$E$145&lt;$AR51),0,Schweine_Werte!$M51))</f>
        <v>1.1627760843022101</v>
      </c>
      <c r="BY51" s="677">
        <f>IF(OR($C$74=$AR51,$D$74=$AR51),Schweine_Werte!$O51*0.5,IF(OR($C$74&gt;$AR51,$D$74&lt;$AR51),0,Schweine_Werte!$O51))</f>
        <v>0</v>
      </c>
      <c r="BZ51" s="677">
        <f>IF(OR($C$83=$AR51,$D$83=$AR51),Schweine_Werte!$O51*0.5,IF(OR($C$83&gt;$AR51,$D$83&lt;$AR51),0,Schweine_Werte!$O51))</f>
        <v>0</v>
      </c>
      <c r="CA51" s="679">
        <f>IF(OR($C$92=$AR51,$D$92=$AR51),Schweine_Werte!$O51*0.5,IF(OR($C$92&gt;$AR51,$D$92&lt;$AR51),0,Schweine_Werte!$O51))</f>
        <v>0</v>
      </c>
      <c r="CB51" s="679">
        <f>IF(OR($C$101=$AR51,$D$101=$AR51),Schweine_Werte!$O51*0.5,IF(OR($C$101&gt;$AR51,$D$101&lt;$AR51),0,Schweine_Werte!$O51))</f>
        <v>0</v>
      </c>
      <c r="CC51" s="679">
        <f>IF(OR($C$110=$AR51,$D$110=$AR51),Schweine_Werte!$O51*0.5,IF(OR($C$110&gt;$AR51,$D$110&lt;$AR51),0,Schweine_Werte!$O51))</f>
        <v>0</v>
      </c>
    </row>
    <row r="52" spans="1:81" x14ac:dyDescent="0.2">
      <c r="B52" s="520" t="s">
        <v>469</v>
      </c>
      <c r="E52" s="520" t="s">
        <v>470</v>
      </c>
      <c r="F52" s="520" t="s">
        <v>363</v>
      </c>
      <c r="G52" s="520" t="s">
        <v>471</v>
      </c>
      <c r="H52" s="520" t="s">
        <v>472</v>
      </c>
      <c r="I52" s="520" t="s">
        <v>473</v>
      </c>
      <c r="J52" s="520" t="s">
        <v>474</v>
      </c>
      <c r="K52" s="520" t="s">
        <v>475</v>
      </c>
      <c r="L52" s="520" t="s">
        <v>476</v>
      </c>
      <c r="M52" s="520" t="s">
        <v>477</v>
      </c>
      <c r="N52" s="520" t="s">
        <v>478</v>
      </c>
      <c r="O52" s="520" t="s">
        <v>479</v>
      </c>
      <c r="P52" s="520" t="s">
        <v>480</v>
      </c>
      <c r="Q52" s="520" t="s">
        <v>365</v>
      </c>
      <c r="R52" s="520" t="s">
        <v>366</v>
      </c>
      <c r="S52" s="520" t="s">
        <v>367</v>
      </c>
      <c r="T52" s="520" t="s">
        <v>365</v>
      </c>
      <c r="U52" s="520" t="s">
        <v>366</v>
      </c>
      <c r="V52" s="520" t="s">
        <v>367</v>
      </c>
      <c r="AR52" s="698">
        <v>56</v>
      </c>
      <c r="AS52" s="677">
        <f>IF(OR($C$12=$AR52,$D$12=$AR52),Schweine_Werte!$C52*0.5,IF(OR($C$12&gt;$AR52,$D$12&lt;$AR52),0,Schweine_Werte!$C52))</f>
        <v>0</v>
      </c>
      <c r="AT52" s="667">
        <f>IF(OR($C$24=$AR52,$D$24=$AR52),Schweine_Werte!$C52*0.5,IF(OR($C$24&gt;$AR52,$D$24&lt;$AR52),0,Schweine_Werte!$C52))</f>
        <v>0</v>
      </c>
      <c r="AU52" s="677">
        <f>IF(OR($C$36=$AR52,$D$36=$AR52),Schweine_Werte!$C52*0.5,IF(OR($C$36&gt;$AR52,$D$36&lt;$AR52),0,Schweine_Werte!$C52))</f>
        <v>0</v>
      </c>
      <c r="AV52" s="677">
        <f>IF(OR($C$48=$AR52,$D$48=$AR52),Schweine_Werte!$C52*0.5,IF(OR($C$48&gt;$AR52,$D$48&lt;$AR52),0,Schweine_Werte!$C52))</f>
        <v>0</v>
      </c>
      <c r="AW52" s="677">
        <f>IF(OR($C$60=$AR52,$D$60=$AR52),Schweine_Werte!$C52*0.5,IF(OR($C$60&gt;$AR52,$D$60&lt;$AR52),0,Schweine_Werte!$C52))</f>
        <v>0</v>
      </c>
      <c r="AX52" s="677">
        <f>IF(OR($C$12=$AR52,$D$12=$AR52),Schweine_Werte!$E52*0.5,IF(OR($C$12&gt;$AR52,$D$12&lt;$AR52),0,Schweine_Werte!$E52))</f>
        <v>0</v>
      </c>
      <c r="AY52" s="667">
        <f>IF(OR($C$24=$AR52,$D$24=$AR52),Schweine_Werte!$E52*0.5,IF(OR($C$24&gt;$AR52,$D$24&lt;$AR52),0,Schweine_Werte!$E52))</f>
        <v>0</v>
      </c>
      <c r="AZ52" s="667">
        <f>IF(OR($C$36=$AR52,$D$36=$AR52),Schweine_Werte!$E52*0.5,IF(OR($C$36&gt;$AR52,$D$36&lt;$AR52),0,Schweine_Werte!$E52))</f>
        <v>0</v>
      </c>
      <c r="BA52" s="667">
        <f>IF(OR($C$48=$AR52,$D$48=$AR52),Schweine_Werte!$E52*0.5,IF(OR($C$48&gt;$AR52,$D$48&lt;$AR52),0,Schweine_Werte!$E52))</f>
        <v>0</v>
      </c>
      <c r="BB52" s="667">
        <f>IF(OR($C$60=$AR52,$D$60=$AR52),Schweine_Werte!$E52*0.5,IF(OR($C$60&gt;$AR52,$D$60&lt;$AR52),0,Schweine_Werte!$E52))</f>
        <v>0</v>
      </c>
      <c r="BC52" s="677">
        <f>IF(OR($C$12=$AR52,$D$12=$AR52),Schweine_Werte!$G52*0.5,IF(OR($C$12&gt;$AR52,$D$12&lt;$AR52),0,Schweine_Werte!$G52))</f>
        <v>0</v>
      </c>
      <c r="BD52" s="667">
        <f>IF(OR($C$24=$AR52,$D$24=$AR52),Schweine_Werte!$G52*0.5,IF(OR($C$24&gt;$AR52,$D$24&lt;$AR52),0,Schweine_Werte!$G52))</f>
        <v>0</v>
      </c>
      <c r="BE52" s="667">
        <f>IF(OR($C$36=$AR52,$D$36=$AR52),Schweine_Werte!$G52*0.5,IF(OR($C$36&gt;$AR52,$D$36&lt;$AR52),0,Schweine_Werte!$G52))</f>
        <v>0</v>
      </c>
      <c r="BF52" s="667">
        <f>IF(OR($C$48=$AR52,$D$48=$AR52),Schweine_Werte!$G52*0.5,IF(OR($C$48&gt;$AR52,$D$48&lt;$AR52),0,Schweine_Werte!$G52))</f>
        <v>0</v>
      </c>
      <c r="BG52" s="667">
        <f>IF(OR($C$60=$AR52,$D$60=$AR52),Schweine_Werte!$G52*0.5,IF(OR($C$60&gt;$AR52,$D$60&lt;$AR52),0,Schweine_Werte!$G52))</f>
        <v>0</v>
      </c>
      <c r="BH52" s="677">
        <f>IF(OR($C$12=$AR52,$D$12=$AR52),Schweine_Werte!$I52*0.5,IF(OR($C$12&gt;$AR52,$D$12&lt;$AR52),0,Schweine_Werte!$I52))</f>
        <v>0</v>
      </c>
      <c r="BI52" s="667">
        <f>IF(OR($C$24=$AR52,$D$24=$AR52),Schweine_Werte!$I52*0.5,IF(OR($C$24&gt;$AR52,$D$24&lt;$AR52),0,Schweine_Werte!$I52))</f>
        <v>0</v>
      </c>
      <c r="BJ52" s="667">
        <f>IF(OR($C$36=$AR52,$D$36=$AR52),Schweine_Werte!$I52*0.5,IF(OR($C$36&gt;$AR52,$D$36&lt;$AR52),0,Schweine_Werte!$I52))</f>
        <v>0</v>
      </c>
      <c r="BK52" s="667">
        <f>IF(OR($C$48=$AR52,$D$48=$AR52),Schweine_Werte!$I52*0.5,IF(OR($C$48&gt;$AR52,$D$48&lt;$AR52),0,Schweine_Werte!$I52))</f>
        <v>0</v>
      </c>
      <c r="BL52" s="667">
        <f>IF(OR($C$60=$AR52,$D$60=$AR52),Schweine_Werte!$I52*0.5,IF(OR($C$60&gt;$AR52,$D$60&lt;$AR52),0,Schweine_Werte!$I52))</f>
        <v>0</v>
      </c>
      <c r="BM52" s="677"/>
      <c r="BN52" s="667"/>
      <c r="BO52" s="667"/>
      <c r="BP52" s="667"/>
      <c r="BQ52" s="667"/>
      <c r="BR52" s="677">
        <f>IF(OR($C$74=$AR52,$D$74=$AR52),Schweine_Werte!$M52*0.5,IF(OR($C$74&gt;$AR52,$D$74&lt;$AR52),0,Schweine_Werte!$M52))</f>
        <v>0</v>
      </c>
      <c r="BS52" s="677">
        <f>IF(OR($C$83=$AR52,$D$83=$AR52),Schweine_Werte!$M52*0.5,IF(OR($C$83&gt;$AR52,$D$83&lt;$AR52),0,Schweine_Werte!$M52))</f>
        <v>0</v>
      </c>
      <c r="BT52" s="679">
        <f>IF(OR($C$92=$AR52,$D$92=$AR52),Schweine_Werte!$M52*0.5,IF(OR($C$92&gt;$AR52,$D$92&lt;$AR52),0,Schweine_Werte!$M52))</f>
        <v>0</v>
      </c>
      <c r="BU52" s="679">
        <f>IF(OR($C$101=$AR52,$D$101=$AR52),Schweine_Werte!$M52*0.5,IF(OR($C$101&gt;$AR52,$D$101&lt;$AR52),0,Schweine_Werte!$M52))</f>
        <v>0</v>
      </c>
      <c r="BV52" s="679">
        <f>IF(OR($C$110=$AR52,$D$110=$AR52),Schweine_Werte!$M52*0.5,IF(OR($C$110&gt;$AR52,$D$110&lt;$AR52),0,Schweine_Werte!$M52))</f>
        <v>0</v>
      </c>
      <c r="BW52" s="679">
        <f>IF(OR(8=$AR52,$E$127=$AR52),Schweine_Werte!$M52*0.5,IF(OR(8&gt;$AR52,$E$127&lt;$AR52),0,Schweine_Werte!$M52))</f>
        <v>1.1560121824882652</v>
      </c>
      <c r="BX52" s="679">
        <f>IF(OR(8=$AR52,$E$145=$AR52),Schweine_Werte!$M52*0.5,IF(OR(8&gt;$AR52,$E$145&lt;$AR52),0,Schweine_Werte!$M52))</f>
        <v>1.1560121824882652</v>
      </c>
      <c r="BY52" s="677">
        <f>IF(OR($C$74=$AR52,$D$74=$AR52),Schweine_Werte!$O52*0.5,IF(OR($C$74&gt;$AR52,$D$74&lt;$AR52),0,Schweine_Werte!$O52))</f>
        <v>0</v>
      </c>
      <c r="BZ52" s="677">
        <f>IF(OR($C$83=$AR52,$D$83=$AR52),Schweine_Werte!$O52*0.5,IF(OR($C$83&gt;$AR52,$D$83&lt;$AR52),0,Schweine_Werte!$O52))</f>
        <v>0</v>
      </c>
      <c r="CA52" s="679">
        <f>IF(OR($C$92=$AR52,$D$92=$AR52),Schweine_Werte!$O52*0.5,IF(OR($C$92&gt;$AR52,$D$92&lt;$AR52),0,Schweine_Werte!$O52))</f>
        <v>0</v>
      </c>
      <c r="CB52" s="679">
        <f>IF(OR($C$101=$AR52,$D$101=$AR52),Schweine_Werte!$O52*0.5,IF(OR($C$101&gt;$AR52,$D$101&lt;$AR52),0,Schweine_Werte!$O52))</f>
        <v>0</v>
      </c>
      <c r="CC52" s="679">
        <f>IF(OR($C$110=$AR52,$D$110=$AR52),Schweine_Werte!$O52*0.5,IF(OR($C$110&gt;$AR52,$D$110&lt;$AR52),0,Schweine_Werte!$O52))</f>
        <v>0</v>
      </c>
    </row>
    <row r="53" spans="1:81" x14ac:dyDescent="0.2">
      <c r="B53" s="504">
        <v>700</v>
      </c>
      <c r="D53" s="667"/>
      <c r="E53" s="667" t="e">
        <f>($D60-$C60)*1000/SUM($AW$4:$AW$146)</f>
        <v>#VALUE!</v>
      </c>
      <c r="F53" s="667" t="e">
        <f>SUMPRODUCT($AW$4:$AW$146,Schweine_Werte!$Q$4:$Q$146)/SUM($AW$4:$AW$146)</f>
        <v>#DIV/0!</v>
      </c>
      <c r="G53" s="667" t="e">
        <f>IF($B60=$A$8,SUMPRODUCT($AW$4:$AW$146,Schweine_Werte!EH$4:EH$146)/SUM($AW$4:$AW$146),IF($B60=$A$7,SUMPRODUCT($AW$4:$AW$146,Schweine_Werte!DB$4:DB$146)/SUM($AW$4:$AW$146),IF($B60=$A$6,SUMPRODUCT($AW$4:$AW$146,Schweine_Werte!BV$4:BV$146)/SUM($AW$4:$AW$146),SUMPRODUCT($AW$4:$AW$146,Schweine_Werte!AP$4:AP$146)/SUM($AW$4:$AW$146))))</f>
        <v>#DIV/0!</v>
      </c>
      <c r="H53" s="667" t="e">
        <f>IF($B60=$A$8,SUMPRODUCT($AW$4:$AW$146,Schweine_Werte!EI$4:EI$146)/SUM($AW$4:$AW$146),IF($B60=$A$7,SUMPRODUCT($AW$4:$AW$146,Schweine_Werte!DC$4:DC$146)/SUM($AW$4:$AW$146),IF($B60=$A$6,SUMPRODUCT($AW$4:$AW$146,Schweine_Werte!BW$4:BW$146)/SUM($AW$4:$AW$146),SUMPRODUCT($AW$4:$AW$146,Schweine_Werte!AQ$4:AQ$146)/SUM($AW$4:$AW$146))))</f>
        <v>#DIV/0!</v>
      </c>
      <c r="I53" s="667" t="e">
        <f>IF($B60=$A$8,SUMPRODUCT($AW$4:$AW$146,Schweine_Werte!EJ$4:EJ$146)/SUM($AW$4:$AW$146),IF($B60=$A$7,SUMPRODUCT($AW$4:$AW$146,Schweine_Werte!DD$4:DD$146)/SUM($AW$4:$AW$146),IF($B60=$A$6,SUMPRODUCT($AW$4:$AW$146,Schweine_Werte!BX$4:BX$146)/SUM($AW$4:$AW$146),SUMPRODUCT($AW$4:$AW$146,Schweine_Werte!AR$4:AR$146)/SUM($AW$4:$AW$146))))</f>
        <v>#DIV/0!</v>
      </c>
      <c r="J53" s="667" t="e">
        <f>SUMPRODUCT($AW$4:$AW$146,Schweine_Werte!$Y$4:$Y$146)/SUM($AW$4:$AW$146)</f>
        <v>#DIV/0!</v>
      </c>
      <c r="K53" s="667" t="e">
        <f>SUMPRODUCT($AW$4:$AW$146,Schweine_Werte!$AG$4:$AG$146)/SUM($AW$4:$AW$146)</f>
        <v>#DIV/0!</v>
      </c>
      <c r="L53" s="667" t="e">
        <f>T53*$F53*365/1000+$J53-$K53</f>
        <v>#DIV/0!</v>
      </c>
      <c r="M53" s="667" t="e">
        <f>U53*$F53*365/1000+$J53-$K53/2</f>
        <v>#DIV/0!</v>
      </c>
      <c r="N53" s="667" t="e">
        <f>V53*$F53*365/1000+$J53</f>
        <v>#DIV/0!</v>
      </c>
      <c r="O53" s="667">
        <f>IF($C60&lt;28,SUM($AW$4:$AW$23)+IF($D60&gt;28,$AW$24*0.5,$AW$24),0)</f>
        <v>0</v>
      </c>
      <c r="P53" s="667">
        <f>IF($D60&gt;28,SUM($AW$25:$AW$146)+IF($C60&lt;28,$AW$24*0.5,$AW$24),0)</f>
        <v>0</v>
      </c>
      <c r="Q53" s="667" t="e">
        <f t="shared" ref="Q53:S56" si="32">+T53*$F53</f>
        <v>#DIV/0!</v>
      </c>
      <c r="R53" s="667" t="e">
        <f t="shared" si="32"/>
        <v>#DIV/0!</v>
      </c>
      <c r="S53" s="667" t="e">
        <f t="shared" si="32"/>
        <v>#DIV/0!</v>
      </c>
      <c r="T53" s="667" t="e">
        <f>+($O53*Schweine_Werte!$HT$5+$P53*Schweine_Werte!$HU$5)/SUM($O53:$P53)</f>
        <v>#DIV/0!</v>
      </c>
      <c r="U53" s="667" t="e">
        <f>+($O53*Schweine_Werte!$HV$5+$P53*Schweine_Werte!$HW$5)/SUM($O53:$P53)</f>
        <v>#DIV/0!</v>
      </c>
      <c r="V53" s="667" t="e">
        <f>+($O53*Schweine_Werte!$HX$5+$P53*Schweine_Werte!$HY$5)/SUM($O53:$P53)</f>
        <v>#DIV/0!</v>
      </c>
      <c r="W53" s="678" t="e">
        <f>($J53*0.055+T53*0.365*0.86*$F53-$K53*0.018)/L53*100</f>
        <v>#DIV/0!</v>
      </c>
      <c r="X53" s="667" t="e">
        <f>($J53*0.055+U53*0.365*0.86*$F53-$K53*0.018/2)/M53*100</f>
        <v>#DIV/0!</v>
      </c>
      <c r="Y53" s="667" t="e">
        <f>($J53*0.055+V53*0.365*0.86*$F53)/N53*100</f>
        <v>#DIV/0!</v>
      </c>
      <c r="Z53" s="667" t="e">
        <f>IF($B60=$A$8,SUMPRODUCT($AW$4:$AW$146,Schweine_Werte!$EK$4:$EK$146,Schweine_Werte!$EL$4:$EL$146)/SUMPRODUCT($AW$4:$AW$146,Schweine_Werte!$EK$4:$EK$146),IF($B60=$A$7,SUMPRODUCT($AW$4:$AW$146,Schweine_Werte!$DE$4:$DE$146,Schweine_Werte!$DF$4:$DF$146)/SUMPRODUCT($AW$4:$AW$146,Schweine_Werte!$DE$4:$DE$146),IF($B60=$A$6,SUMPRODUCT($AW$4:$AW$146,Schweine_Werte!$BY$4:$BY$146,Schweine_Werte!$BZ$4:$BZ$146)/SUMPRODUCT($AW$4:$AW$146,Schweine_Werte!$BY$4:$BY$146),SUMPRODUCT($AW$4:$AW$146,Schweine_Werte!$AS$4:$AS$146,Schweine_Werte!$AT$4:$AT$146)/SUMPRODUCT($AW$4:$AW$146,Schweine_Werte!$AS$4:$AS$146))))</f>
        <v>#DIV/0!</v>
      </c>
      <c r="AA53" s="667"/>
      <c r="AB53" s="667">
        <f>IF($B60=$A$8,SUMIF(Schweine_Werte!$AO$4:$AO$146,$C60,Schweine_Werte!$EL$4:$EL$146),IF($B60=$A$7,SUMIF(Schweine_Werte!$AO$4:$AO$146,$C60,Schweine_Werte!$DF$4:$DF$146),IF($B60=$A$6,SUMIF(Schweine_Werte!$AO$4:$AO$146,$C60,Schweine_Werte!$BZ$4:$BZ$146),SUMIF(Schweine_Werte!$AO$4:$AO$146,$C60,Schweine_Werte!$AT$4:$AT$146))))</f>
        <v>0</v>
      </c>
      <c r="AC53" s="667"/>
      <c r="AD53" s="667">
        <f>IF($B60=$A$8,SUMIF(Schweine_Werte!$AO$4:$AO$146,$D60,Schweine_Werte!$EL$4:$EL$146),IF($B60=$A$7,SUMIF(Schweine_Werte!$AO$4:$AO$146,$D60,Schweine_Werte!$DF$4:$DF$146),IF($B60=$A$6,SUMIF(Schweine_Werte!$AO$4:$AO$146,$D60,Schweine_Werte!$BZ$4:$BZ$146),SUMIF(Schweine_Werte!$AO$4:$AO$146,$D60,Schweine_Werte!$AT$4:$AT$146))))</f>
        <v>0</v>
      </c>
      <c r="AE53" s="667"/>
      <c r="AF53" s="667"/>
      <c r="AG53" s="667" t="e">
        <f>IF($B60=$A$8,SUMPRODUCT($AW$4:$AW$146,Schweine_Werte!$EK$4:$EK$146)/SUM($AW$4:$AW$146),IF($B60=$A$7,SUMPRODUCT($AW$4:$AW$146,Schweine_Werte!$DE$4:$DE$146)/SUM($AW$4:$AW$146),IF($B60=$A$6,SUMPRODUCT($AW$4:$AW$146,Schweine_Werte!$BY$4:$BY$146)/SUM($AW$4:$AW$146),SUMPRODUCT($AW$4:$AW$146,Schweine_Werte!$AS$4:$AS$146)/SUM($AW$4:$AW$146))))</f>
        <v>#DIV/0!</v>
      </c>
      <c r="AH53" s="667"/>
      <c r="AI53" s="667"/>
      <c r="AJ53" s="667" t="e">
        <f>IF($B60=$A$8,SUMPRODUCT($AW$4:$AW$146,Schweine_Werte!$EK$4:$EK$146,Schweine_Werte!$EM$4:$EM$146)/SUMPRODUCT($AW$4:$AW$146,Schweine_Werte!$EK$4:$EK$146),IF($B60=$A$7,SUMPRODUCT($AW$4:$AW$146,Schweine_Werte!$DE$4:$DE$146,Schweine_Werte!$DG$4:$DG$146)/SUMPRODUCT($AW$4:$AW$146,Schweine_Werte!$DE$4:$DE$146),IF($B60=$A$6,SUMPRODUCT($AW$4:$AW$146,Schweine_Werte!$BY$4:$BY$146,Schweine_Werte!$CA$4:$CA$146)/SUMPRODUCT($AW$4:$AW$146,Schweine_Werte!$BY$4:$BY$146),SUMPRODUCT($AW$4:$AW$146,Schweine_Werte!$AS$4:$AS$146,Schweine_Werte!$AU$4:$AU$146)/SUMPRODUCT($AW$4:$AW$146,Schweine_Werte!$AS$4:$AS$146))))</f>
        <v>#DIV/0!</v>
      </c>
      <c r="AK53" s="667"/>
      <c r="AL53" s="667">
        <f>IF($B60=$A$8,SUMIF(Schweine_Werte!$AO$4:$AO$146,$C60,Schweine_Werte!$EM$4:$EM$146),IF($B60=$A$7,SUMIF(Schweine_Werte!$AO$4:$AO$146,$C60,Schweine_Werte!$DG$4:$DG$146),IF($B60=$A$6,SUMIF(Schweine_Werte!$AO$4:$AO$146,$C60,Schweine_Werte!$CA$4:$CA$146),SUMIF(Schweine_Werte!$AO$4:$AO$146,$C60,Schweine_Werte!$AU$4:$AU$146))))</f>
        <v>0</v>
      </c>
      <c r="AM53" s="667"/>
      <c r="AN53" s="667">
        <f>IF($B60=$A$8,SUMIF(Schweine_Werte!$AO$4:$AO$146,$D60,Schweine_Werte!$EM$4:$EM$146),IF($B60=$A$7,SUMIF(Schweine_Werte!$AO$4:$AO$146,$D60,Schweine_Werte!$DG$4:$DG$146),IF($B60=$A$6,SUMIF(Schweine_Werte!$AO$4:$AO$146,$D60,Schweine_Werte!$CA$4:$CA$146),SUMIF(Schweine_Werte!$AO$4:$AO$146,$D60,Schweine_Werte!$AU$4:$AU$146))))</f>
        <v>0</v>
      </c>
      <c r="AR53" s="698">
        <v>57</v>
      </c>
      <c r="AS53" s="677">
        <f>IF(OR($C$12=$AR53,$D$12=$AR53),Schweine_Werte!$C53*0.5,IF(OR($C$12&gt;$AR53,$D$12&lt;$AR53),0,Schweine_Werte!$C53))</f>
        <v>0</v>
      </c>
      <c r="AT53" s="667">
        <f>IF(OR($C$24=$AR53,$D$24=$AR53),Schweine_Werte!$C53*0.5,IF(OR($C$24&gt;$AR53,$D$24&lt;$AR53),0,Schweine_Werte!$C53))</f>
        <v>0</v>
      </c>
      <c r="AU53" s="677">
        <f>IF(OR($C$36=$AR53,$D$36=$AR53),Schweine_Werte!$C53*0.5,IF(OR($C$36&gt;$AR53,$D$36&lt;$AR53),0,Schweine_Werte!$C53))</f>
        <v>0</v>
      </c>
      <c r="AV53" s="677">
        <f>IF(OR($C$48=$AR53,$D$48=$AR53),Schweine_Werte!$C53*0.5,IF(OR($C$48&gt;$AR53,$D$48&lt;$AR53),0,Schweine_Werte!$C53))</f>
        <v>0</v>
      </c>
      <c r="AW53" s="677">
        <f>IF(OR($C$60=$AR53,$D$60=$AR53),Schweine_Werte!$C53*0.5,IF(OR($C$60&gt;$AR53,$D$60&lt;$AR53),0,Schweine_Werte!$C53))</f>
        <v>0</v>
      </c>
      <c r="AX53" s="677">
        <f>IF(OR($C$12=$AR53,$D$12=$AR53),Schweine_Werte!$E53*0.5,IF(OR($C$12&gt;$AR53,$D$12&lt;$AR53),0,Schweine_Werte!$E53))</f>
        <v>0</v>
      </c>
      <c r="AY53" s="667">
        <f>IF(OR($C$24=$AR53,$D$24=$AR53),Schweine_Werte!$E53*0.5,IF(OR($C$24&gt;$AR53,$D$24&lt;$AR53),0,Schweine_Werte!$E53))</f>
        <v>0</v>
      </c>
      <c r="AZ53" s="667">
        <f>IF(OR($C$36=$AR53,$D$36=$AR53),Schweine_Werte!$E53*0.5,IF(OR($C$36&gt;$AR53,$D$36&lt;$AR53),0,Schweine_Werte!$E53))</f>
        <v>0</v>
      </c>
      <c r="BA53" s="667">
        <f>IF(OR($C$48=$AR53,$D$48=$AR53),Schweine_Werte!$E53*0.5,IF(OR($C$48&gt;$AR53,$D$48&lt;$AR53),0,Schweine_Werte!$E53))</f>
        <v>0</v>
      </c>
      <c r="BB53" s="667">
        <f>IF(OR($C$60=$AR53,$D$60=$AR53),Schweine_Werte!$E53*0.5,IF(OR($C$60&gt;$AR53,$D$60&lt;$AR53),0,Schweine_Werte!$E53))</f>
        <v>0</v>
      </c>
      <c r="BC53" s="677">
        <f>IF(OR($C$12=$AR53,$D$12=$AR53),Schweine_Werte!$G53*0.5,IF(OR($C$12&gt;$AR53,$D$12&lt;$AR53),0,Schweine_Werte!$G53))</f>
        <v>0</v>
      </c>
      <c r="BD53" s="667">
        <f>IF(OR($C$24=$AR53,$D$24=$AR53),Schweine_Werte!$G53*0.5,IF(OR($C$24&gt;$AR53,$D$24&lt;$AR53),0,Schweine_Werte!$G53))</f>
        <v>0</v>
      </c>
      <c r="BE53" s="667">
        <f>IF(OR($C$36=$AR53,$D$36=$AR53),Schweine_Werte!$G53*0.5,IF(OR($C$36&gt;$AR53,$D$36&lt;$AR53),0,Schweine_Werte!$G53))</f>
        <v>0</v>
      </c>
      <c r="BF53" s="667">
        <f>IF(OR($C$48=$AR53,$D$48=$AR53),Schweine_Werte!$G53*0.5,IF(OR($C$48&gt;$AR53,$D$48&lt;$AR53),0,Schweine_Werte!$G53))</f>
        <v>0</v>
      </c>
      <c r="BG53" s="667">
        <f>IF(OR($C$60=$AR53,$D$60=$AR53),Schweine_Werte!$G53*0.5,IF(OR($C$60&gt;$AR53,$D$60&lt;$AR53),0,Schweine_Werte!$G53))</f>
        <v>0</v>
      </c>
      <c r="BH53" s="677">
        <f>IF(OR($C$12=$AR53,$D$12=$AR53),Schweine_Werte!$I53*0.5,IF(OR($C$12&gt;$AR53,$D$12&lt;$AR53),0,Schweine_Werte!$I53))</f>
        <v>0</v>
      </c>
      <c r="BI53" s="667">
        <f>IF(OR($C$24=$AR53,$D$24=$AR53),Schweine_Werte!$I53*0.5,IF(OR($C$24&gt;$AR53,$D$24&lt;$AR53),0,Schweine_Werte!$I53))</f>
        <v>0</v>
      </c>
      <c r="BJ53" s="667">
        <f>IF(OR($C$36=$AR53,$D$36=$AR53),Schweine_Werte!$I53*0.5,IF(OR($C$36&gt;$AR53,$D$36&lt;$AR53),0,Schweine_Werte!$I53))</f>
        <v>0</v>
      </c>
      <c r="BK53" s="667">
        <f>IF(OR($C$48=$AR53,$D$48=$AR53),Schweine_Werte!$I53*0.5,IF(OR($C$48&gt;$AR53,$D$48&lt;$AR53),0,Schweine_Werte!$I53))</f>
        <v>0</v>
      </c>
      <c r="BL53" s="667">
        <f>IF(OR($C$60=$AR53,$D$60=$AR53),Schweine_Werte!$I53*0.5,IF(OR($C$60&gt;$AR53,$D$60&lt;$AR53),0,Schweine_Werte!$I53))</f>
        <v>0</v>
      </c>
      <c r="BM53" s="677"/>
      <c r="BN53" s="667"/>
      <c r="BO53" s="667"/>
      <c r="BP53" s="667"/>
      <c r="BQ53" s="667"/>
      <c r="BR53" s="677">
        <f>IF(OR($C$74=$AR53,$D$74=$AR53),Schweine_Werte!$M53*0.5,IF(OR($C$74&gt;$AR53,$D$74&lt;$AR53),0,Schweine_Werte!$M53))</f>
        <v>0</v>
      </c>
      <c r="BS53" s="677">
        <f>IF(OR($C$83=$AR53,$D$83=$AR53),Schweine_Werte!$M53*0.5,IF(OR($C$83&gt;$AR53,$D$83&lt;$AR53),0,Schweine_Werte!$M53))</f>
        <v>0</v>
      </c>
      <c r="BT53" s="679">
        <f>IF(OR($C$92=$AR53,$D$92=$AR53),Schweine_Werte!$M53*0.5,IF(OR($C$92&gt;$AR53,$D$92&lt;$AR53),0,Schweine_Werte!$M53))</f>
        <v>0</v>
      </c>
      <c r="BU53" s="679">
        <f>IF(OR($C$101=$AR53,$D$101=$AR53),Schweine_Werte!$M53*0.5,IF(OR($C$101&gt;$AR53,$D$101&lt;$AR53),0,Schweine_Werte!$M53))</f>
        <v>0</v>
      </c>
      <c r="BV53" s="679">
        <f>IF(OR($C$110=$AR53,$D$110=$AR53),Schweine_Werte!$M53*0.5,IF(OR($C$110&gt;$AR53,$D$110&lt;$AR53),0,Schweine_Werte!$M53))</f>
        <v>0</v>
      </c>
      <c r="BW53" s="679">
        <f>IF(OR(8=$AR53,$E$127=$AR53),Schweine_Werte!$M53*0.5,IF(OR(8&gt;$AR53,$E$127&lt;$AR53),0,Schweine_Werte!$M53))</f>
        <v>1.1497168538831328</v>
      </c>
      <c r="BX53" s="679">
        <f>IF(OR(8=$AR53,$E$145=$AR53),Schweine_Werte!$M53*0.5,IF(OR(8&gt;$AR53,$E$145&lt;$AR53),0,Schweine_Werte!$M53))</f>
        <v>1.1497168538831328</v>
      </c>
      <c r="BY53" s="677">
        <f>IF(OR($C$74=$AR53,$D$74=$AR53),Schweine_Werte!$O53*0.5,IF(OR($C$74&gt;$AR53,$D$74&lt;$AR53),0,Schweine_Werte!$O53))</f>
        <v>0</v>
      </c>
      <c r="BZ53" s="677">
        <f>IF(OR($C$83=$AR53,$D$83=$AR53),Schweine_Werte!$O53*0.5,IF(OR($C$83&gt;$AR53,$D$83&lt;$AR53),0,Schweine_Werte!$O53))</f>
        <v>0</v>
      </c>
      <c r="CA53" s="679">
        <f>IF(OR($C$92=$AR53,$D$92=$AR53),Schweine_Werte!$O53*0.5,IF(OR($C$92&gt;$AR53,$D$92&lt;$AR53),0,Schweine_Werte!$O53))</f>
        <v>0</v>
      </c>
      <c r="CB53" s="679">
        <f>IF(OR($C$101=$AR53,$D$101=$AR53),Schweine_Werte!$O53*0.5,IF(OR($C$101&gt;$AR53,$D$101&lt;$AR53),0,Schweine_Werte!$O53))</f>
        <v>0</v>
      </c>
      <c r="CC53" s="679">
        <f>IF(OR($C$110=$AR53,$D$110=$AR53),Schweine_Werte!$O53*0.5,IF(OR($C$110&gt;$AR53,$D$110&lt;$AR53),0,Schweine_Werte!$O53))</f>
        <v>0</v>
      </c>
    </row>
    <row r="54" spans="1:81" x14ac:dyDescent="0.2">
      <c r="B54" s="504">
        <v>750</v>
      </c>
      <c r="D54" s="680"/>
      <c r="E54" s="667" t="e">
        <f>($D60-$C60)*1000/SUM($BB$4:$BB$146)</f>
        <v>#VALUE!</v>
      </c>
      <c r="F54" s="667" t="e">
        <f>SUMPRODUCT($BB$4:$BB$146,Schweine_Werte!$R$4:$R$146)/SUM($BB$4:$BB$146)</f>
        <v>#DIV/0!</v>
      </c>
      <c r="G54" s="667" t="e">
        <f>IF($B60=$A$8,SUMPRODUCT($BB$4:$BB$146,Schweine_Werte!EN$4:EN$146)/SUM($BB$4:$BB$146),IF($B60=$A$7,SUMPRODUCT($BB$4:$BB$146,Schweine_Werte!DH$4:DH$146)/SUM($BB$4:$BB$146),IF($B60=$A$6,SUMPRODUCT($BB$4:$BB$146,Schweine_Werte!CB$4:CB$146)/SUM($BB$4:$BB$146),SUMPRODUCT($BB$4:$BB$146,Schweine_Werte!AV$4:AV$146)/SUM($BB$4:$BB$146))))</f>
        <v>#DIV/0!</v>
      </c>
      <c r="H54" s="667" t="e">
        <f>IF($B60=$A$8,SUMPRODUCT($BB$4:$BB$146,Schweine_Werte!EO$4:EO$146)/SUM($BB$4:$BB$146),IF($B60=$A$7,SUMPRODUCT($BB$4:$BB$146,Schweine_Werte!DI$4:DI$146)/SUM($BB$4:$BB$146),IF($B60=$A$6,SUMPRODUCT($BB$4:$BB$146,Schweine_Werte!CC$4:CC$146)/SUM($BB$4:$BB$146),SUMPRODUCT($BB$4:$BB$146,Schweine_Werte!AW$4:AW$146)/SUM($BB$4:$BB$146))))</f>
        <v>#DIV/0!</v>
      </c>
      <c r="I54" s="667" t="e">
        <f>IF($B60=$A$8,SUMPRODUCT($BB$4:$BB$146,Schweine_Werte!EP$4:EP$146)/SUM($BB$4:$BB$146),IF($B60=$A$7,SUMPRODUCT($BB$4:$BB$146,Schweine_Werte!DJ$4:DJ$146)/SUM($BB$4:$BB$146),IF($B60=$A$6,SUMPRODUCT($BB$4:$BB$146,Schweine_Werte!CD$4:CD$146)/SUM($BB$4:$BB$146),SUMPRODUCT($BB$4:$BB$146,Schweine_Werte!AX$4:AX$146)/SUM($BB$4:$BB$146))))</f>
        <v>#DIV/0!</v>
      </c>
      <c r="J54" s="667" t="e">
        <f>SUMPRODUCT($BB$4:$BB$146,Schweine_Werte!$Z$4:$Z$146)/SUM($BB$4:$BB$146)</f>
        <v>#DIV/0!</v>
      </c>
      <c r="K54" s="667" t="e">
        <f>SUMPRODUCT($BB$4:$BB$146,Schweine_Werte!$AH$4:$AH$146)/SUM($BB$4:$BB$146)</f>
        <v>#DIV/0!</v>
      </c>
      <c r="L54" s="667" t="e">
        <f>T54*$F54*365/1000+$J54-$K54</f>
        <v>#DIV/0!</v>
      </c>
      <c r="M54" s="667" t="e">
        <f>U54*$F54*365/1000+$J54-$K54/2</f>
        <v>#DIV/0!</v>
      </c>
      <c r="N54" s="667" t="e">
        <f>V54*$F54*365/1000+$J54</f>
        <v>#DIV/0!</v>
      </c>
      <c r="O54" s="667">
        <f>IF($C60&lt;28,SUM($BB$4:$BB$23)+IF($D60&gt;28,$BB$24*0.5,$BB$24),0)</f>
        <v>0</v>
      </c>
      <c r="P54" s="667">
        <f>IF($D60&gt;28,SUM($BB$25:$BB$146)+IF($C60&lt;28,$BB$24*0.5,$BB$24),0)</f>
        <v>0</v>
      </c>
      <c r="Q54" s="667" t="e">
        <f t="shared" si="32"/>
        <v>#DIV/0!</v>
      </c>
      <c r="R54" s="667" t="e">
        <f t="shared" si="32"/>
        <v>#DIV/0!</v>
      </c>
      <c r="S54" s="667" t="e">
        <f t="shared" si="32"/>
        <v>#DIV/0!</v>
      </c>
      <c r="T54" s="667" t="e">
        <f>+($O54*Schweine_Werte!$HT$6+$P54*Schweine_Werte!$HU$6)/SUM($O54:$P54)</f>
        <v>#DIV/0!</v>
      </c>
      <c r="U54" s="667" t="e">
        <f>+($O54*Schweine_Werte!$HV$6+$P54*Schweine_Werte!$HW$6)/SUM($O54:$P54)</f>
        <v>#DIV/0!</v>
      </c>
      <c r="V54" s="667" t="e">
        <f>+($O54*Schweine_Werte!$HX$6+$P54*Schweine_Werte!$HY$6)/SUM($O54:$P54)</f>
        <v>#DIV/0!</v>
      </c>
      <c r="W54" s="678" t="e">
        <f>($J54*0.055+T54*0.365*0.86*$F54-$K54*0.018)/L54*100</f>
        <v>#DIV/0!</v>
      </c>
      <c r="X54" s="667" t="e">
        <f>($J54*0.055+U54*0.365*0.86*$F54-$K54*0.018/2)/M54*100</f>
        <v>#DIV/0!</v>
      </c>
      <c r="Y54" s="667" t="e">
        <f>($J54*0.055+V54*0.365*0.86*$F54)/N54*100</f>
        <v>#DIV/0!</v>
      </c>
      <c r="Z54" s="667" t="e">
        <f>IF($B60=$A$8,SUMPRODUCT($BB$4:$BB$146,Schweine_Werte!$EQ$4:$EQ$146,Schweine_Werte!$ER$4:$ER$146)/SUMPRODUCT($BB$4:$BB$146,Schweine_Werte!$EQ$4:$EQ$146),IF($B60=$A$7,SUMPRODUCT($BB$4:$BB$146,Schweine_Werte!$DK$4:$DK$146,Schweine_Werte!$DL$4:$DL$146)/SUMPRODUCT($BB$4:$BB$146,Schweine_Werte!$DK$4:$DK$146),IF($B60=$A$6,SUMPRODUCT($BB$4:$BB$146,Schweine_Werte!$CE$4:$CE$146,Schweine_Werte!$CF$4:$CF$146)/SUMPRODUCT($BB$4:$BB$146,Schweine_Werte!$CE$4:$CE$146),SUMPRODUCT($BB$4:$BB$146,Schweine_Werte!$AY$4:$AY$146,Schweine_Werte!$AZ$4:$AZ$146)/SUMPRODUCT($BB$4:$BB$146,Schweine_Werte!$AY$4:$AY$146))))</f>
        <v>#DIV/0!</v>
      </c>
      <c r="AA54" s="667"/>
      <c r="AB54" s="667">
        <f>IF($B60=$A$8,SUMIF(Schweine_Werte!$AO$4:$AO$146,$C60,Schweine_Werte!$ER$4:$ER$146),IF($B60=$A$7,SUMIF(Schweine_Werte!$AO$4:$AO$146,$C60,Schweine_Werte!$DL$4:$DL$146),IF($B60=$A$6,SUMIF(Schweine_Werte!$AO$4:$AO$146,$C60,Schweine_Werte!$CF$4:$CF$146),SUMIF(Schweine_Werte!$AO$4:$AO$146,$C60,Schweine_Werte!$AZ$4:$AZ$146))))</f>
        <v>0</v>
      </c>
      <c r="AC54" s="667"/>
      <c r="AD54" s="667">
        <f>IF($B60=$A$8,SUMIF(Schweine_Werte!$AO$4:$AO$146,$D60,Schweine_Werte!$ER$4:$ER$146),IF($B60=$A$7,SUMIF(Schweine_Werte!$AO$4:$AO$146,$D60,Schweine_Werte!$DL$4:$DL$146),IF($B60=$A$6,SUMIF(Schweine_Werte!$AO$4:$AO$146,$D60,Schweine_Werte!$CF$4:$CF$146),SUMIF(Schweine_Werte!$AO$4:$AO$146,$D60,Schweine_Werte!$AZ$4:$AZ$146))))</f>
        <v>0</v>
      </c>
      <c r="AE54" s="667"/>
      <c r="AF54" s="667"/>
      <c r="AG54" s="667" t="e">
        <f>IF($B60=$A$8,SUMPRODUCT($BB$4:$BB$146,Schweine_Werte!$EQ$4:$EQ$146)/SUM($BB$4:$BB$146),IF($B60=$A$7,SUMPRODUCT($BB$4:$BB$146,Schweine_Werte!$DK$4:$DK$146)/SUM($BB$4:$BB$146),IF($B60=$A$6,SUMPRODUCT($BB$4:$BB$146,Schweine_Werte!$CE$4:$CE$146)/SUM($BB$4:$BB$146),SUMPRODUCT($BB$4:$BB$146,Schweine_Werte!$AY$4:$AY$146)/SUM($BB$4:$BB$146))))</f>
        <v>#DIV/0!</v>
      </c>
      <c r="AH54" s="667"/>
      <c r="AI54" s="667"/>
      <c r="AJ54" s="667" t="e">
        <f>IF($B60=$A$8,SUMPRODUCT($BB$4:$BB$146,Schweine_Werte!$EQ$4:$EQ$146,Schweine_Werte!$ES$4:$ES$146)/SUMPRODUCT($BB$4:$BB$146,Schweine_Werte!$EQ$4:$EQ$146),IF($B60=$A$7,SUMPRODUCT($BB$4:$BB$146,Schweine_Werte!$DK$4:$DK$146,Schweine_Werte!$DM$4:$DM$146)/SUMPRODUCT($BB$4:$BB$146,Schweine_Werte!$DK$4:$DK$146),IF($B60=$A$6,SUMPRODUCT($BB$4:$BB$146,Schweine_Werte!$CE$4:$CE$146,Schweine_Werte!$CG$4:$CG$146)/SUMPRODUCT($BB$4:$BB$146,Schweine_Werte!$CE$4:$CE$146),SUMPRODUCT($BB$4:$BB$146,Schweine_Werte!$AY$4:$AY$146,Schweine_Werte!$BA$4:$BA$146)/SUMPRODUCT($BB$4:$BB$146,Schweine_Werte!$AY$4:$AY$146))))</f>
        <v>#DIV/0!</v>
      </c>
      <c r="AK54" s="667"/>
      <c r="AL54" s="667">
        <f>IF($B60=$A$8,SUMIF(Schweine_Werte!$AO$4:$AO$146,$C60,Schweine_Werte!$ES$4:$ES$146),IF($B60=$A$7,SUMIF(Schweine_Werte!$AO$4:$AO$146,$C60,Schweine_Werte!$DM$4:$DM$146),IF($B60=$A$6,SUMIF(Schweine_Werte!$AO$4:$AO$146,$C60,Schweine_Werte!$CG$4:$CG$146),SUMIF(Schweine_Werte!$AO$4:$AO$146,$C60,Schweine_Werte!$BA$4:$BA$146))))</f>
        <v>0</v>
      </c>
      <c r="AM54" s="667"/>
      <c r="AN54" s="667">
        <f>IF($B60=$A$8,SUMIF(Schweine_Werte!$AO$4:$AO$146,$D60,Schweine_Werte!$ES$4:$ES$146),IF($B60=$A$7,SUMIF(Schweine_Werte!$AO$4:$AO$146,$D60,Schweine_Werte!$DM$4:$DM$146),IF($B60=$A$6,SUMIF(Schweine_Werte!$AO$4:$AO$146,$D60,Schweine_Werte!$CG$4:$CG$146),SUMIF(Schweine_Werte!$AO$4:$AO$146,$D60,Schweine_Werte!$BA$4:$BA$146))))</f>
        <v>0</v>
      </c>
      <c r="AR54" s="698">
        <v>58</v>
      </c>
      <c r="AS54" s="677">
        <f>IF(OR($C$12=$AR54,$D$12=$AR54),Schweine_Werte!$C54*0.5,IF(OR($C$12&gt;$AR54,$D$12&lt;$AR54),0,Schweine_Werte!$C54))</f>
        <v>0</v>
      </c>
      <c r="AT54" s="667">
        <f>IF(OR($C$24=$AR54,$D$24=$AR54),Schweine_Werte!$C54*0.5,IF(OR($C$24&gt;$AR54,$D$24&lt;$AR54),0,Schweine_Werte!$C54))</f>
        <v>0</v>
      </c>
      <c r="AU54" s="677">
        <f>IF(OR($C$36=$AR54,$D$36=$AR54),Schweine_Werte!$C54*0.5,IF(OR($C$36&gt;$AR54,$D$36&lt;$AR54),0,Schweine_Werte!$C54))</f>
        <v>0</v>
      </c>
      <c r="AV54" s="677">
        <f>IF(OR($C$48=$AR54,$D$48=$AR54),Schweine_Werte!$C54*0.5,IF(OR($C$48&gt;$AR54,$D$48&lt;$AR54),0,Schweine_Werte!$C54))</f>
        <v>0</v>
      </c>
      <c r="AW54" s="677">
        <f>IF(OR($C$60=$AR54,$D$60=$AR54),Schweine_Werte!$C54*0.5,IF(OR($C$60&gt;$AR54,$D$60&lt;$AR54),0,Schweine_Werte!$C54))</f>
        <v>0</v>
      </c>
      <c r="AX54" s="677">
        <f>IF(OR($C$12=$AR54,$D$12=$AR54),Schweine_Werte!$E54*0.5,IF(OR($C$12&gt;$AR54,$D$12&lt;$AR54),0,Schweine_Werte!$E54))</f>
        <v>0</v>
      </c>
      <c r="AY54" s="667">
        <f>IF(OR($C$24=$AR54,$D$24=$AR54),Schweine_Werte!$E54*0.5,IF(OR($C$24&gt;$AR54,$D$24&lt;$AR54),0,Schweine_Werte!$E54))</f>
        <v>0</v>
      </c>
      <c r="AZ54" s="667">
        <f>IF(OR($C$36=$AR54,$D$36=$AR54),Schweine_Werte!$E54*0.5,IF(OR($C$36&gt;$AR54,$D$36&lt;$AR54),0,Schweine_Werte!$E54))</f>
        <v>0</v>
      </c>
      <c r="BA54" s="667">
        <f>IF(OR($C$48=$AR54,$D$48=$AR54),Schweine_Werte!$E54*0.5,IF(OR($C$48&gt;$AR54,$D$48&lt;$AR54),0,Schweine_Werte!$E54))</f>
        <v>0</v>
      </c>
      <c r="BB54" s="667">
        <f>IF(OR($C$60=$AR54,$D$60=$AR54),Schweine_Werte!$E54*0.5,IF(OR($C$60&gt;$AR54,$D$60&lt;$AR54),0,Schweine_Werte!$E54))</f>
        <v>0</v>
      </c>
      <c r="BC54" s="677">
        <f>IF(OR($C$12=$AR54,$D$12=$AR54),Schweine_Werte!$G54*0.5,IF(OR($C$12&gt;$AR54,$D$12&lt;$AR54),0,Schweine_Werte!$G54))</f>
        <v>0</v>
      </c>
      <c r="BD54" s="667">
        <f>IF(OR($C$24=$AR54,$D$24=$AR54),Schweine_Werte!$G54*0.5,IF(OR($C$24&gt;$AR54,$D$24&lt;$AR54),0,Schweine_Werte!$G54))</f>
        <v>0</v>
      </c>
      <c r="BE54" s="667">
        <f>IF(OR($C$36=$AR54,$D$36=$AR54),Schweine_Werte!$G54*0.5,IF(OR($C$36&gt;$AR54,$D$36&lt;$AR54),0,Schweine_Werte!$G54))</f>
        <v>0</v>
      </c>
      <c r="BF54" s="667">
        <f>IF(OR($C$48=$AR54,$D$48=$AR54),Schweine_Werte!$G54*0.5,IF(OR($C$48&gt;$AR54,$D$48&lt;$AR54),0,Schweine_Werte!$G54))</f>
        <v>0</v>
      </c>
      <c r="BG54" s="667">
        <f>IF(OR($C$60=$AR54,$D$60=$AR54),Schweine_Werte!$G54*0.5,IF(OR($C$60&gt;$AR54,$D$60&lt;$AR54),0,Schweine_Werte!$G54))</f>
        <v>0</v>
      </c>
      <c r="BH54" s="677">
        <f>IF(OR($C$12=$AR54,$D$12=$AR54),Schweine_Werte!$I54*0.5,IF(OR($C$12&gt;$AR54,$D$12&lt;$AR54),0,Schweine_Werte!$I54))</f>
        <v>0</v>
      </c>
      <c r="BI54" s="667">
        <f>IF(OR($C$24=$AR54,$D$24=$AR54),Schweine_Werte!$I54*0.5,IF(OR($C$24&gt;$AR54,$D$24&lt;$AR54),0,Schweine_Werte!$I54))</f>
        <v>0</v>
      </c>
      <c r="BJ54" s="667">
        <f>IF(OR($C$36=$AR54,$D$36=$AR54),Schweine_Werte!$I54*0.5,IF(OR($C$36&gt;$AR54,$D$36&lt;$AR54),0,Schweine_Werte!$I54))</f>
        <v>0</v>
      </c>
      <c r="BK54" s="667">
        <f>IF(OR($C$48=$AR54,$D$48=$AR54),Schweine_Werte!$I54*0.5,IF(OR($C$48&gt;$AR54,$D$48&lt;$AR54),0,Schweine_Werte!$I54))</f>
        <v>0</v>
      </c>
      <c r="BL54" s="667">
        <f>IF(OR($C$60=$AR54,$D$60=$AR54),Schweine_Werte!$I54*0.5,IF(OR($C$60&gt;$AR54,$D$60&lt;$AR54),0,Schweine_Werte!$I54))</f>
        <v>0</v>
      </c>
      <c r="BM54" s="677"/>
      <c r="BN54" s="667"/>
      <c r="BO54" s="667"/>
      <c r="BP54" s="667"/>
      <c r="BQ54" s="667"/>
      <c r="BR54" s="677">
        <f>IF(OR($C$74=$AR54,$D$74=$AR54),Schweine_Werte!$M54*0.5,IF(OR($C$74&gt;$AR54,$D$74&lt;$AR54),0,Schweine_Werte!$M54))</f>
        <v>0</v>
      </c>
      <c r="BS54" s="677">
        <f>IF(OR($C$83=$AR54,$D$83=$AR54),Schweine_Werte!$M54*0.5,IF(OR($C$83&gt;$AR54,$D$83&lt;$AR54),0,Schweine_Werte!$M54))</f>
        <v>0</v>
      </c>
      <c r="BT54" s="679">
        <f>IF(OR($C$92=$AR54,$D$92=$AR54),Schweine_Werte!$M54*0.5,IF(OR($C$92&gt;$AR54,$D$92&lt;$AR54),0,Schweine_Werte!$M54))</f>
        <v>0</v>
      </c>
      <c r="BU54" s="679">
        <f>IF(OR($C$101=$AR54,$D$101=$AR54),Schweine_Werte!$M54*0.5,IF(OR($C$101&gt;$AR54,$D$101&lt;$AR54),0,Schweine_Werte!$M54))</f>
        <v>0</v>
      </c>
      <c r="BV54" s="679">
        <f>IF(OR($C$110=$AR54,$D$110=$AR54),Schweine_Werte!$M54*0.5,IF(OR($C$110&gt;$AR54,$D$110&lt;$AR54),0,Schweine_Werte!$M54))</f>
        <v>0</v>
      </c>
      <c r="BW54" s="679">
        <f>IF(OR(8=$AR54,$E$127=$AR54),Schweine_Werte!$M54*0.5,IF(OR(8&gt;$AR54,$E$127&lt;$AR54),0,Schweine_Werte!$M54))</f>
        <v>1.1438763474186027</v>
      </c>
      <c r="BX54" s="679">
        <f>IF(OR(8=$AR54,$E$145=$AR54),Schweine_Werte!$M54*0.5,IF(OR(8&gt;$AR54,$E$145&lt;$AR54),0,Schweine_Werte!$M54))</f>
        <v>1.1438763474186027</v>
      </c>
      <c r="BY54" s="677">
        <f>IF(OR($C$74=$AR54,$D$74=$AR54),Schweine_Werte!$O54*0.5,IF(OR($C$74&gt;$AR54,$D$74&lt;$AR54),0,Schweine_Werte!$O54))</f>
        <v>0</v>
      </c>
      <c r="BZ54" s="677">
        <f>IF(OR($C$83=$AR54,$D$83=$AR54),Schweine_Werte!$O54*0.5,IF(OR($C$83&gt;$AR54,$D$83&lt;$AR54),0,Schweine_Werte!$O54))</f>
        <v>0</v>
      </c>
      <c r="CA54" s="679">
        <f>IF(OR($C$92=$AR54,$D$92=$AR54),Schweine_Werte!$O54*0.5,IF(OR($C$92&gt;$AR54,$D$92&lt;$AR54),0,Schweine_Werte!$O54))</f>
        <v>0</v>
      </c>
      <c r="CB54" s="679">
        <f>IF(OR($C$101=$AR54,$D$101=$AR54),Schweine_Werte!$O54*0.5,IF(OR($C$101&gt;$AR54,$D$101&lt;$AR54),0,Schweine_Werte!$O54))</f>
        <v>0</v>
      </c>
      <c r="CC54" s="679">
        <f>IF(OR($C$110=$AR54,$D$110=$AR54),Schweine_Werte!$O54*0.5,IF(OR($C$110&gt;$AR54,$D$110&lt;$AR54),0,Schweine_Werte!$O54))</f>
        <v>0</v>
      </c>
    </row>
    <row r="55" spans="1:81" x14ac:dyDescent="0.2">
      <c r="B55" s="504">
        <v>850</v>
      </c>
      <c r="D55" s="667"/>
      <c r="E55" s="667" t="e">
        <f>($D60-$C60)*1000/SUM($BG$4:$BG$146)</f>
        <v>#VALUE!</v>
      </c>
      <c r="F55" s="667" t="e">
        <f>SUMPRODUCT($BG$4:$BG$146,Schweine_Werte!$S$4:$S$146)/SUM($BG$4:$BG$146)</f>
        <v>#DIV/0!</v>
      </c>
      <c r="G55" s="667" t="e">
        <f>IF($B60=$A$8,SUMPRODUCT($BG$4:$BG$146,Schweine_Werte!ET$4:ET$146)/SUM($BG$4:$BG$146),IF($B60=$A$7,SUMPRODUCT($BG$4:$BG$146,Schweine_Werte!DN$4:DN$146)/SUM($BG$4:$BG$146),IF($B60=$A$6,SUMPRODUCT($BG$4:$BG$146,Schweine_Werte!CH$4:CH$146)/SUM($BG$4:$BG$146),SUMPRODUCT($BG$4:$BG$146,Schweine_Werte!BB$4:BB$146)/SUM($BG$4:$BG$146))))</f>
        <v>#DIV/0!</v>
      </c>
      <c r="H55" s="667" t="e">
        <f>IF($B60=$A$8,SUMPRODUCT($BG$4:$BG$146,Schweine_Werte!EU$4:EU$146)/SUM($BG$4:$BG$146),IF($B60=$A$7,SUMPRODUCT($BG$4:$BG$146,Schweine_Werte!DO$4:DO$146)/SUM($BG$4:$BG$146),IF($B60=$A$6,SUMPRODUCT($BG$4:$BG$146,Schweine_Werte!CI$4:CI$146)/SUM($BG$4:$BG$146),SUMPRODUCT($BG$4:$BG$146,Schweine_Werte!BC$4:BC$146)/SUM($BG$4:$BG$146))))</f>
        <v>#DIV/0!</v>
      </c>
      <c r="I55" s="667" t="e">
        <f>IF($B60=$A$8,SUMPRODUCT($BG$4:$BG$146,Schweine_Werte!EV$4:EV$146)/SUM($BG$4:$BG$146),IF($B60=$A$7,SUMPRODUCT($BG$4:$BG$146,Schweine_Werte!DP$4:DP$146)/SUM($BG$4:$BG$146),IF($B60=$A$6,SUMPRODUCT($BG$4:$BG$146,Schweine_Werte!CJ$4:CJ$146)/SUM($BG$4:$BG$146),SUMPRODUCT($BG$4:$BG$146,Schweine_Werte!BD$4:BD$146)/SUM($BG$4:$BG$146))))</f>
        <v>#DIV/0!</v>
      </c>
      <c r="J55" s="667" t="e">
        <f>SUMPRODUCT($BG$4:$BG$146,Schweine_Werte!$AA$4:$AA$146)/SUM($BG$4:$BG$146)</f>
        <v>#DIV/0!</v>
      </c>
      <c r="K55" s="667" t="e">
        <f>SUMPRODUCT($BG$4:$BG$146,Schweine_Werte!$AI$4:$AI$146)/SUM($BG$4:$BG$146)</f>
        <v>#DIV/0!</v>
      </c>
      <c r="L55" s="667" t="e">
        <f>T55*$F55*365/1000+$J55-$K55</f>
        <v>#DIV/0!</v>
      </c>
      <c r="M55" s="667" t="e">
        <f>U55*$F55*365/1000+$J55-$K55/2</f>
        <v>#DIV/0!</v>
      </c>
      <c r="N55" s="667" t="e">
        <f>V55*$F55*365/1000+$J55</f>
        <v>#DIV/0!</v>
      </c>
      <c r="O55" s="667">
        <f>IF($C60&lt;28,SUM($BG$4:$BG$23)+IF($D60&gt;28,$BG$24*0.5,$BG$24),0)</f>
        <v>0</v>
      </c>
      <c r="P55" s="667">
        <f>IF($D60&gt;28,SUM($BG$25:$BG$146)+IF($C60&lt;28,$BG$24*0.5,$BG$24),0)</f>
        <v>0</v>
      </c>
      <c r="Q55" s="667" t="e">
        <f t="shared" si="32"/>
        <v>#DIV/0!</v>
      </c>
      <c r="R55" s="667" t="e">
        <f t="shared" si="32"/>
        <v>#DIV/0!</v>
      </c>
      <c r="S55" s="667" t="e">
        <f t="shared" si="32"/>
        <v>#DIV/0!</v>
      </c>
      <c r="T55" s="667" t="e">
        <f>+($O55*Schweine_Werte!$HT$7+$P55*Schweine_Werte!$HU$7)/SUM($O55:$P55)</f>
        <v>#DIV/0!</v>
      </c>
      <c r="U55" s="667" t="e">
        <f>+($O55*Schweine_Werte!$HV$7+$P55*Schweine_Werte!$HW$7)/SUM($O55:$P55)</f>
        <v>#DIV/0!</v>
      </c>
      <c r="V55" s="667" t="e">
        <f>+($O55*Schweine_Werte!$HX$7+$P55*Schweine_Werte!$HY$7)/SUM($O55:$P55)</f>
        <v>#DIV/0!</v>
      </c>
      <c r="W55" s="667" t="e">
        <f>($J55*0.055+T55*0.365*0.86*$F55-$K55*0.018)/L55*100</f>
        <v>#DIV/0!</v>
      </c>
      <c r="X55" s="667" t="e">
        <f>($J55*0.055+U55*0.365*0.86*$F55-$K55*0.018/2)/M55*100</f>
        <v>#DIV/0!</v>
      </c>
      <c r="Y55" s="667" t="e">
        <f>($J55*0.055+V55*0.365*0.86*$F55)/N55*100</f>
        <v>#DIV/0!</v>
      </c>
      <c r="Z55" s="667" t="e">
        <f>IF($B60=$A$8,SUMPRODUCT($BG$4:$BG$146,Schweine_Werte!$EW$4:$EW$146,Schweine_Werte!$EX$4:$EX$146)/SUMPRODUCT($BG$4:$BG$146,Schweine_Werte!$EW$4:$EW$146),IF($B60=$A$7,SUMPRODUCT($BG$4:$BG$146,Schweine_Werte!$DQ$4:$DQ$146,Schweine_Werte!$DR$4:$DR$146)/SUMPRODUCT($BG$4:$BG$146,Schweine_Werte!$DQ$4:$DQ$146),IF($B60=$A$6,SUMPRODUCT($BG$4:$BG$146,Schweine_Werte!$CK$4:$CK$146,Schweine_Werte!$CL$4:$CL$146)/SUMPRODUCT($BG$4:$BG$146,Schweine_Werte!$CK$4:$CK$146),SUMPRODUCT($BG$4:$BG$146,Schweine_Werte!$BE$4:$BE$146,Schweine_Werte!$BF$4:$BF$146)/SUMPRODUCT($BG$4:$BG$146,Schweine_Werte!$BE$4:$BE$146))))</f>
        <v>#DIV/0!</v>
      </c>
      <c r="AA55" s="667"/>
      <c r="AB55" s="667">
        <f>IF($B60=$A$8,SUMIF(Schweine_Werte!$AO$4:$AO$146,$C60,Schweine_Werte!$EX$4:$EX$146),IF($B60=$A$7,SUMIF(Schweine_Werte!$AO$4:$AO$146,$C60,Schweine_Werte!$DR$4:$DR$146),IF($B60=$A$6,SUMIF(Schweine_Werte!$AO$4:$AO$146,$C60,Schweine_Werte!$CL$4:$CL$146),SUMIF(Schweine_Werte!$AO$4:$AO$146,$C60,Schweine_Werte!$BF$4:$BF$146))))</f>
        <v>0</v>
      </c>
      <c r="AC55" s="667"/>
      <c r="AD55" s="667">
        <f>IF($B60=$A$8,SUMIF(Schweine_Werte!$AO$4:$AO$146,$D60,Schweine_Werte!$EX$4:$EX$146),IF($B60=$A$7,SUMIF(Schweine_Werte!$AO$4:$AO$146,$D60,Schweine_Werte!$DR$4:$DR$146),IF($B60=$A$6,SUMIF(Schweine_Werte!$AO$4:$AO$146,$D60,Schweine_Werte!$CL$4:$CL$146),SUMIF(Schweine_Werte!$AO$4:$AO$146,$D60,Schweine_Werte!$BF$4:$BF$146))))</f>
        <v>0</v>
      </c>
      <c r="AE55" s="667"/>
      <c r="AF55" s="667"/>
      <c r="AG55" s="667" t="e">
        <f>IF($B60=$A$8,SUMPRODUCT($BG$4:$BG$146,Schweine_Werte!$EW$4:$EW$146)/SUM($BG$4:$BG$146),IF($B60=$A$7,SUMPRODUCT($BG$4:$BG$146,Schweine_Werte!$DQ$4:$DQ$146)/SUM($BG$4:$BG$146),IF($B60=$A$6,SUMPRODUCT($BG$4:$BG$146,Schweine_Werte!$CK$4:$CK$146)/SUM($BG$4:$BG$146),SUMPRODUCT($BG$4:$BG$146,Schweine_Werte!$BE$4:$BE$146)/SUM($BG$4:$BG$146))))</f>
        <v>#DIV/0!</v>
      </c>
      <c r="AH55" s="667"/>
      <c r="AI55" s="667"/>
      <c r="AJ55" s="667" t="e">
        <f>IF($B60=$A$8,SUMPRODUCT($BG$4:$BG$146,Schweine_Werte!$EW$4:$EW$146,Schweine_Werte!$EY$4:$EY$146)/SUMPRODUCT($BG$4:$BG$146,Schweine_Werte!$EW$4:$EW$146),IF($B60=$A$7,SUMPRODUCT($BG$4:$BG$146,Schweine_Werte!$DQ$4:$DQ$146,Schweine_Werte!$DS$4:$DS$146)/SUMPRODUCT($BG$4:$BG$146,Schweine_Werte!$DQ$4:$DQ$146),IF($B60=$A$6,SUMPRODUCT($BG$4:$BG$146,Schweine_Werte!$CK$4:$CK$146,Schweine_Werte!$CM$4:$CM$146)/SUMPRODUCT($BG$4:$BG$146,Schweine_Werte!$CK$4:$CK$146),SUMPRODUCT($BG$4:$BG$146,Schweine_Werte!$BE$4:$BE$146,Schweine_Werte!$BG$4:$BG$146)/SUMPRODUCT($BG$4:$BG$146,Schweine_Werte!$BE$4:$BE$146))))</f>
        <v>#DIV/0!</v>
      </c>
      <c r="AK55" s="667"/>
      <c r="AL55" s="667">
        <f>IF($B60=$A$8,SUMIF(Schweine_Werte!$AO$4:$AO$146,$C60,Schweine_Werte!$EY$4:$EY$146),IF($B60=$A$7,SUMIF(Schweine_Werte!$AO$4:$AO$146,$C60,Schweine_Werte!$DS$4:$DS$146),IF($B60=$A$6,SUMIF(Schweine_Werte!$AO$4:$AO$146,$C60,Schweine_Werte!$CM$4:$CM$146),SUMIF(Schweine_Werte!$AO$4:$AO$146,$C60,Schweine_Werte!$BG$4:$BG$146))))</f>
        <v>0</v>
      </c>
      <c r="AM55" s="667"/>
      <c r="AN55" s="667">
        <f>IF($B60=$A$8,SUMIF(Schweine_Werte!$AO$4:$AO$146,$D60,Schweine_Werte!$EY$4:$EY$146),IF($B60=$A$7,SUMIF(Schweine_Werte!$AO$4:$AO$146,$D60,Schweine_Werte!$DS$4:$DS$146),IF($B60=$A$6,SUMIF(Schweine_Werte!$AO$4:$AO$146,$D60,Schweine_Werte!$CM$4:$CM$146),SUMIF(Schweine_Werte!$AO$4:$AO$146,$D60,Schweine_Werte!$BG$4:$BG$146))))</f>
        <v>0</v>
      </c>
      <c r="AR55" s="698">
        <v>59</v>
      </c>
      <c r="AS55" s="677">
        <f>IF(OR($C$12=$AR55,$D$12=$AR55),Schweine_Werte!$C55*0.5,IF(OR($C$12&gt;$AR55,$D$12&lt;$AR55),0,Schweine_Werte!$C55))</f>
        <v>0</v>
      </c>
      <c r="AT55" s="667">
        <f>IF(OR($C$24=$AR55,$D$24=$AR55),Schweine_Werte!$C55*0.5,IF(OR($C$24&gt;$AR55,$D$24&lt;$AR55),0,Schweine_Werte!$C55))</f>
        <v>0</v>
      </c>
      <c r="AU55" s="677">
        <f>IF(OR($C$36=$AR55,$D$36=$AR55),Schweine_Werte!$C55*0.5,IF(OR($C$36&gt;$AR55,$D$36&lt;$AR55),0,Schweine_Werte!$C55))</f>
        <v>0</v>
      </c>
      <c r="AV55" s="677">
        <f>IF(OR($C$48=$AR55,$D$48=$AR55),Schweine_Werte!$C55*0.5,IF(OR($C$48&gt;$AR55,$D$48&lt;$AR55),0,Schweine_Werte!$C55))</f>
        <v>0</v>
      </c>
      <c r="AW55" s="677">
        <f>IF(OR($C$60=$AR55,$D$60=$AR55),Schweine_Werte!$C55*0.5,IF(OR($C$60&gt;$AR55,$D$60&lt;$AR55),0,Schweine_Werte!$C55))</f>
        <v>0</v>
      </c>
      <c r="AX55" s="677">
        <f>IF(OR($C$12=$AR55,$D$12=$AR55),Schweine_Werte!$E55*0.5,IF(OR($C$12&gt;$AR55,$D$12&lt;$AR55),0,Schweine_Werte!$E55))</f>
        <v>0</v>
      </c>
      <c r="AY55" s="667">
        <f>IF(OR($C$24=$AR55,$D$24=$AR55),Schweine_Werte!$E55*0.5,IF(OR($C$24&gt;$AR55,$D$24&lt;$AR55),0,Schweine_Werte!$E55))</f>
        <v>0</v>
      </c>
      <c r="AZ55" s="667">
        <f>IF(OR($C$36=$AR55,$D$36=$AR55),Schweine_Werte!$E55*0.5,IF(OR($C$36&gt;$AR55,$D$36&lt;$AR55),0,Schweine_Werte!$E55))</f>
        <v>0</v>
      </c>
      <c r="BA55" s="667">
        <f>IF(OR($C$48=$AR55,$D$48=$AR55),Schweine_Werte!$E55*0.5,IF(OR($C$48&gt;$AR55,$D$48&lt;$AR55),0,Schweine_Werte!$E55))</f>
        <v>0</v>
      </c>
      <c r="BB55" s="667">
        <f>IF(OR($C$60=$AR55,$D$60=$AR55),Schweine_Werte!$E55*0.5,IF(OR($C$60&gt;$AR55,$D$60&lt;$AR55),0,Schweine_Werte!$E55))</f>
        <v>0</v>
      </c>
      <c r="BC55" s="677">
        <f>IF(OR($C$12=$AR55,$D$12=$AR55),Schweine_Werte!$G55*0.5,IF(OR($C$12&gt;$AR55,$D$12&lt;$AR55),0,Schweine_Werte!$G55))</f>
        <v>0</v>
      </c>
      <c r="BD55" s="667">
        <f>IF(OR($C$24=$AR55,$D$24=$AR55),Schweine_Werte!$G55*0.5,IF(OR($C$24&gt;$AR55,$D$24&lt;$AR55),0,Schweine_Werte!$G55))</f>
        <v>0</v>
      </c>
      <c r="BE55" s="667">
        <f>IF(OR($C$36=$AR55,$D$36=$AR55),Schweine_Werte!$G55*0.5,IF(OR($C$36&gt;$AR55,$D$36&lt;$AR55),0,Schweine_Werte!$G55))</f>
        <v>0</v>
      </c>
      <c r="BF55" s="667">
        <f>IF(OR($C$48=$AR55,$D$48=$AR55),Schweine_Werte!$G55*0.5,IF(OR($C$48&gt;$AR55,$D$48&lt;$AR55),0,Schweine_Werte!$G55))</f>
        <v>0</v>
      </c>
      <c r="BG55" s="667">
        <f>IF(OR($C$60=$AR55,$D$60=$AR55),Schweine_Werte!$G55*0.5,IF(OR($C$60&gt;$AR55,$D$60&lt;$AR55),0,Schweine_Werte!$G55))</f>
        <v>0</v>
      </c>
      <c r="BH55" s="677">
        <f>IF(OR($C$12=$AR55,$D$12=$AR55),Schweine_Werte!$I55*0.5,IF(OR($C$12&gt;$AR55,$D$12&lt;$AR55),0,Schweine_Werte!$I55))</f>
        <v>0</v>
      </c>
      <c r="BI55" s="667">
        <f>IF(OR($C$24=$AR55,$D$24=$AR55),Schweine_Werte!$I55*0.5,IF(OR($C$24&gt;$AR55,$D$24&lt;$AR55),0,Schweine_Werte!$I55))</f>
        <v>0</v>
      </c>
      <c r="BJ55" s="667">
        <f>IF(OR($C$36=$AR55,$D$36=$AR55),Schweine_Werte!$I55*0.5,IF(OR($C$36&gt;$AR55,$D$36&lt;$AR55),0,Schweine_Werte!$I55))</f>
        <v>0</v>
      </c>
      <c r="BK55" s="667">
        <f>IF(OR($C$48=$AR55,$D$48=$AR55),Schweine_Werte!$I55*0.5,IF(OR($C$48&gt;$AR55,$D$48&lt;$AR55),0,Schweine_Werte!$I55))</f>
        <v>0</v>
      </c>
      <c r="BL55" s="667">
        <f>IF(OR($C$60=$AR55,$D$60=$AR55),Schweine_Werte!$I55*0.5,IF(OR($C$60&gt;$AR55,$D$60&lt;$AR55),0,Schweine_Werte!$I55))</f>
        <v>0</v>
      </c>
      <c r="BM55" s="677"/>
      <c r="BN55" s="667"/>
      <c r="BO55" s="667"/>
      <c r="BP55" s="667"/>
      <c r="BQ55" s="667"/>
      <c r="BR55" s="677">
        <f>IF(OR($C$74=$AR55,$D$74=$AR55),Schweine_Werte!$M55*0.5,IF(OR($C$74&gt;$AR55,$D$74&lt;$AR55),0,Schweine_Werte!$M55))</f>
        <v>0</v>
      </c>
      <c r="BS55" s="677">
        <f>IF(OR($C$83=$AR55,$D$83=$AR55),Schweine_Werte!$M55*0.5,IF(OR($C$83&gt;$AR55,$D$83&lt;$AR55),0,Schweine_Werte!$M55))</f>
        <v>0</v>
      </c>
      <c r="BT55" s="679">
        <f>IF(OR($C$92=$AR55,$D$92=$AR55),Schweine_Werte!$M55*0.5,IF(OR($C$92&gt;$AR55,$D$92&lt;$AR55),0,Schweine_Werte!$M55))</f>
        <v>0</v>
      </c>
      <c r="BU55" s="679">
        <f>IF(OR($C$101=$AR55,$D$101=$AR55),Schweine_Werte!$M55*0.5,IF(OR($C$101&gt;$AR55,$D$101&lt;$AR55),0,Schweine_Werte!$M55))</f>
        <v>0</v>
      </c>
      <c r="BV55" s="679">
        <f>IF(OR($C$110=$AR55,$D$110=$AR55),Schweine_Werte!$M55*0.5,IF(OR($C$110&gt;$AR55,$D$110&lt;$AR55),0,Schweine_Werte!$M55))</f>
        <v>0</v>
      </c>
      <c r="BW55" s="679">
        <f>IF(OR(8=$AR55,$E$127=$AR55),Schweine_Werte!$M55*0.5,IF(OR(8&gt;$AR55,$E$127&lt;$AR55),0,Schweine_Werte!$M55))</f>
        <v>1.1384780973164939</v>
      </c>
      <c r="BX55" s="679">
        <f>IF(OR(8=$AR55,$E$145=$AR55),Schweine_Werte!$M55*0.5,IF(OR(8&gt;$AR55,$E$145&lt;$AR55),0,Schweine_Werte!$M55))</f>
        <v>1.1384780973164939</v>
      </c>
      <c r="BY55" s="677">
        <f>IF(OR($C$74=$AR55,$D$74=$AR55),Schweine_Werte!$O55*0.5,IF(OR($C$74&gt;$AR55,$D$74&lt;$AR55),0,Schweine_Werte!$O55))</f>
        <v>0</v>
      </c>
      <c r="BZ55" s="677">
        <f>IF(OR($C$83=$AR55,$D$83=$AR55),Schweine_Werte!$O55*0.5,IF(OR($C$83&gt;$AR55,$D$83&lt;$AR55),0,Schweine_Werte!$O55))</f>
        <v>0</v>
      </c>
      <c r="CA55" s="679">
        <f>IF(OR($C$92=$AR55,$D$92=$AR55),Schweine_Werte!$O55*0.5,IF(OR($C$92&gt;$AR55,$D$92&lt;$AR55),0,Schweine_Werte!$O55))</f>
        <v>0</v>
      </c>
      <c r="CB55" s="679">
        <f>IF(OR($C$101=$AR55,$D$101=$AR55),Schweine_Werte!$O55*0.5,IF(OR($C$101&gt;$AR55,$D$101&lt;$AR55),0,Schweine_Werte!$O55))</f>
        <v>0</v>
      </c>
      <c r="CC55" s="679">
        <f>IF(OR($C$110=$AR55,$D$110=$AR55),Schweine_Werte!$O55*0.5,IF(OR($C$110&gt;$AR55,$D$110&lt;$AR55),0,Schweine_Werte!$O55))</f>
        <v>0</v>
      </c>
    </row>
    <row r="56" spans="1:81" x14ac:dyDescent="0.2">
      <c r="B56" s="504">
        <v>950</v>
      </c>
      <c r="D56" s="667"/>
      <c r="E56" s="667" t="e">
        <f>($D60-$C60)*1000/SUM($BL$4:$BL$146)</f>
        <v>#VALUE!</v>
      </c>
      <c r="F56" s="667" t="e">
        <f>SUMPRODUCT($BL$4:$BL$146,Schweine_Werte!$T$4:$T$146)/SUM($BL$4:$BL$146)</f>
        <v>#DIV/0!</v>
      </c>
      <c r="G56" s="667" t="e">
        <f>IF($B60=$A$8,SUMPRODUCT($BL$4:$BL$146,Schweine_Werte!EZ$4:EZ$146)/SUM($BL$4:$BL$146),IF($B60=$A$7,SUMPRODUCT($BL$4:$BL$146,Schweine_Werte!DT$4:DT$146)/SUM($BL$4:$BL$146),IF($B60=$A$6,SUMPRODUCT($BL$4:$BL$146,Schweine_Werte!CN$4:CN$146)/SUM($BL$4:$BL$146),SUMPRODUCT($BL$4:$BL$146,Schweine_Werte!BH$4:BH$146)/SUM($BL$4:$BL$146))))</f>
        <v>#DIV/0!</v>
      </c>
      <c r="H56" s="667" t="e">
        <f>IF($B60=$A$8,SUMPRODUCT($BL$4:$BL$146,Schweine_Werte!FA$4:FA$146)/SUM($BL$4:$BL$146),IF($B60=$A$7,SUMPRODUCT($BL$4:$BL$146,Schweine_Werte!DU$4:DU$146)/SUM($BL$4:$BL$146),IF($B60=$A$6,SUMPRODUCT($BL$4:$BL$146,Schweine_Werte!CO$4:CO$146)/SUM($BL$4:$BL$146),SUMPRODUCT($BL$4:$BL$146,Schweine_Werte!BI$4:BI$146)/SUM($BL$4:$BL$146))))</f>
        <v>#DIV/0!</v>
      </c>
      <c r="I56" s="667" t="e">
        <f>IF($B60=$A$8,SUMPRODUCT($BL$4:$BL$146,Schweine_Werte!FB$4:FB$146)/SUM($BL$4:$BL$146),IF($B60=$A$7,SUMPRODUCT($BL$4:$BL$146,Schweine_Werte!DV$4:DV$146)/SUM($BL$4:$BL$146),IF($B60=$A$6,SUMPRODUCT($BL$4:$BL$146,Schweine_Werte!CP$4:CP$146)/SUM($BL$4:$BL$146),SUMPRODUCT($BL$4:$BL$146,Schweine_Werte!BJ$4:BJ$146)/SUM($BL$4:$BL$146))))</f>
        <v>#DIV/0!</v>
      </c>
      <c r="J56" s="667" t="e">
        <f>SUMPRODUCT($BL$4:$BL$146,Schweine_Werte!$AB$4:$AB$146)/SUM($BL$4:$BL$146)</f>
        <v>#DIV/0!</v>
      </c>
      <c r="K56" s="667" t="e">
        <f>SUMPRODUCT($BL$4:$BL$146,Schweine_Werte!$AJ$4:$AJ$146)/SUM($BL$4:$BL$146)</f>
        <v>#DIV/0!</v>
      </c>
      <c r="L56" s="667" t="e">
        <f>T56*$F56*365/1000+$J56-$K56</f>
        <v>#DIV/0!</v>
      </c>
      <c r="M56" s="667" t="e">
        <f>U56*$F56*365/1000+$J56-$K56/2</f>
        <v>#DIV/0!</v>
      </c>
      <c r="N56" s="667" t="e">
        <f>V56*$F56*365/1000+$J56</f>
        <v>#DIV/0!</v>
      </c>
      <c r="O56" s="667">
        <f>IF($C60&lt;28,SUM($BL$4:$BL$23)+IF($D60&gt;28,$BL$24*0.5,$BL$24),0)</f>
        <v>0</v>
      </c>
      <c r="P56" s="667">
        <f>IF($D60&gt;28,SUM($BL$25:$BL$146)+IF($C60&lt;28,$BL$24*0.5,$BL$24),0)</f>
        <v>0</v>
      </c>
      <c r="Q56" s="667" t="e">
        <f t="shared" si="32"/>
        <v>#DIV/0!</v>
      </c>
      <c r="R56" s="667" t="e">
        <f t="shared" si="32"/>
        <v>#DIV/0!</v>
      </c>
      <c r="S56" s="667" t="e">
        <f t="shared" si="32"/>
        <v>#DIV/0!</v>
      </c>
      <c r="T56" s="667" t="e">
        <f>+($O56*Schweine_Werte!$HT$8+$P56*Schweine_Werte!$HU$8)/SUM($O56:$P56)</f>
        <v>#DIV/0!</v>
      </c>
      <c r="U56" s="667" t="e">
        <f>+($O56*Schweine_Werte!$HV$8+$P56*Schweine_Werte!$HW$8)/SUM($O56:$P56)</f>
        <v>#DIV/0!</v>
      </c>
      <c r="V56" s="667" t="e">
        <f>+($O56*Schweine_Werte!$HX$8+$P56*Schweine_Werte!$HY$8)/SUM($O56:$P56)</f>
        <v>#DIV/0!</v>
      </c>
      <c r="W56" s="678" t="e">
        <f>($J56*0.055+T56*0.365*0.86*$F56-$K56*0.018)/L56*100</f>
        <v>#DIV/0!</v>
      </c>
      <c r="X56" s="667" t="e">
        <f>($J56*0.055+U56*0.365*0.86*$F56-$K56*0.018/2)/M56*100</f>
        <v>#DIV/0!</v>
      </c>
      <c r="Y56" s="667" t="e">
        <f>($J56*0.055+V56*0.365*0.86*$F56)/N56*100</f>
        <v>#DIV/0!</v>
      </c>
      <c r="Z56" s="667" t="e">
        <f>IF($B60=$A$8,SUMPRODUCT($BL$4:$BL$146,Schweine_Werte!$FC$4:$FC$146,Schweine_Werte!$FD$4:$FD$146)/SUMPRODUCT($BL$4:$BL$146,Schweine_Werte!$FC$4:$FC$146),IF($B60=$A$7,SUMPRODUCT($BL$4:$BL$146,Schweine_Werte!$DW$4:$DW$146,Schweine_Werte!$DX$4:$DX$146)/SUMPRODUCT($BL$4:$BL$146,Schweine_Werte!$DW$4:$DW$146),IF($B60=$A$6,SUMPRODUCT($BL$4:$BL$146,Schweine_Werte!$CQ$4:$CQ$146,Schweine_Werte!$CR$4:$CR$146)/SUMPRODUCT($BL$4:$BL$146,Schweine_Werte!$CQ$4:$CQ$146),SUMPRODUCT($BL$4:$BL$146,Schweine_Werte!$BK$4:$BK$146,Schweine_Werte!$BL$4:$BL$146)/SUMPRODUCT($BL$4:$BL$146,Schweine_Werte!$BK$4:$BK$146))))</f>
        <v>#DIV/0!</v>
      </c>
      <c r="AA56" s="667"/>
      <c r="AB56" s="667">
        <f>IF($B60=$A$8,SUMIF(Schweine_Werte!$AO$4:$AO$146,$C60,Schweine_Werte!$FD$4:$FD$146),IF($B60=$A$7,SUMIF(Schweine_Werte!$AO$4:$AO$146,$C60,Schweine_Werte!$DX$4:$DX$146),IF($B60=$A$6,SUMIF(Schweine_Werte!$AO$4:$AO$146,$C60,Schweine_Werte!$CR$4:$CR$146),SUMIF(Schweine_Werte!$AO$4:$AO$146,$C60,Schweine_Werte!$BL$4:$BL$146))))</f>
        <v>0</v>
      </c>
      <c r="AC56" s="667"/>
      <c r="AD56" s="667">
        <f>IF($B60=$A$8,SUMIF(Schweine_Werte!$AO$4:$AO$146,$D60,Schweine_Werte!$FD$4:$FD$146),IF($B60=$A$7,SUMIF(Schweine_Werte!$AO$4:$AO$146,$D60,Schweine_Werte!$DX$4:$DX$146),IF($B60=$A$6,SUMIF(Schweine_Werte!$AO$4:$AO$146,$D60,Schweine_Werte!$CR$4:$CR$146),SUMIF(Schweine_Werte!$AO$4:$AO$146,$D60,Schweine_Werte!$BL$4:$BL$146))))</f>
        <v>0</v>
      </c>
      <c r="AE56" s="667"/>
      <c r="AF56" s="667"/>
      <c r="AG56" s="667" t="e">
        <f>IF($B60=$A$8,SUMPRODUCT($BL$4:$BL$146,Schweine_Werte!$FC$4:$FC$146)/SUM($BL$4:$BL$146),IF($B60=$A$7,SUMPRODUCT($BL$4:$BL$146,Schweine_Werte!$DW$4:$DW$146)/SUM($BL$4:$BL$146),IF($B60=$A$6,SUMPRODUCT($BL$4:$BL$146,Schweine_Werte!$CQ$4:$CQ$146)/SUM($BL$4:$BL$146),SUMPRODUCT($BL$4:$BL$146,Schweine_Werte!$BK$4:$BK$146)/SUM($BL$4:$BL$146))))</f>
        <v>#DIV/0!</v>
      </c>
      <c r="AH56" s="667"/>
      <c r="AI56" s="667"/>
      <c r="AJ56" s="667" t="e">
        <f>IF($B60=$A$8,SUMPRODUCT($BL$4:$BL$146,Schweine_Werte!$FC$4:$FC$146,Schweine_Werte!$FE$4:$FE$146)/SUMPRODUCT($BL$4:$BL$146,Schweine_Werte!$FC$4:$FC$146),IF($B60=$A$7,SUMPRODUCT($BL$4:$BL$146,Schweine_Werte!$DW$4:$DW$146,Schweine_Werte!$DY$4:$DY$146)/SUMPRODUCT($BL$4:$BL$146,Schweine_Werte!$DW$4:$DW$146),IF($B60=$A$6,SUMPRODUCT($BL$4:$BL$146,Schweine_Werte!$CQ$4:$CQ$146,Schweine_Werte!$CS$4:$CS$146)/SUMPRODUCT($BL$4:$BL$146,Schweine_Werte!$CQ$4:$CQ$146),SUMPRODUCT($BL$4:$BL$146,Schweine_Werte!$BK$4:$BK$146,Schweine_Werte!$BM$4:$BM$146)/SUMPRODUCT($BL$4:$BL$146,Schweine_Werte!$BK$4:$BK$146))))</f>
        <v>#DIV/0!</v>
      </c>
      <c r="AK56" s="667"/>
      <c r="AL56" s="667">
        <f>IF($B60=$A$8,SUMIF(Schweine_Werte!$AO$4:$AO$146,$C60,Schweine_Werte!$FE$4:$FE$146),IF($B60=$A$7,SUMIF(Schweine_Werte!$AO$4:$AO$146,$C60,Schweine_Werte!$DY$4:$DY$146),IF($B60=$A$6,SUMIF(Schweine_Werte!$AO$4:$AO$146,$C60,Schweine_Werte!$CS$4:$CS$146),SUMIF(Schweine_Werte!$AO$4:$AO$146,$C60,Schweine_Werte!$BM$4:$BM$146))))</f>
        <v>0</v>
      </c>
      <c r="AM56" s="667"/>
      <c r="AN56" s="667">
        <f>IF($B60=$A$8,SUMIF(Schweine_Werte!$AO$4:$AO$146,$D60,Schweine_Werte!$FE$4:$FE$146),IF($B60=$A$7,SUMIF(Schweine_Werte!$AO$4:$AO$146,$D60,Schweine_Werte!$DY$4:$DY$146),IF($B60=$A$6,SUMIF(Schweine_Werte!$AO$4:$AO$146,$D60,Schweine_Werte!$CS$4:$CS$146),SUMIF(Schweine_Werte!$AO$4:$AO$146,$D60,Schweine_Werte!$BM$4:$BM$146))))</f>
        <v>0</v>
      </c>
      <c r="AR56" s="698">
        <v>60</v>
      </c>
      <c r="AS56" s="677">
        <f>IF(OR($C$12=$AR56,$D$12=$AR56),Schweine_Werte!$C56*0.5,IF(OR($C$12&gt;$AR56,$D$12&lt;$AR56),0,Schweine_Werte!$C56))</f>
        <v>0</v>
      </c>
      <c r="AT56" s="667">
        <f>IF(OR($C$24=$AR56,$D$24=$AR56),Schweine_Werte!$C56*0.5,IF(OR($C$24&gt;$AR56,$D$24&lt;$AR56),0,Schweine_Werte!$C56))</f>
        <v>0</v>
      </c>
      <c r="AU56" s="677">
        <f>IF(OR($C$36=$AR56,$D$36=$AR56),Schweine_Werte!$C56*0.5,IF(OR($C$36&gt;$AR56,$D$36&lt;$AR56),0,Schweine_Werte!$C56))</f>
        <v>0</v>
      </c>
      <c r="AV56" s="677">
        <f>IF(OR($C$48=$AR56,$D$48=$AR56),Schweine_Werte!$C56*0.5,IF(OR($C$48&gt;$AR56,$D$48&lt;$AR56),0,Schweine_Werte!$C56))</f>
        <v>0</v>
      </c>
      <c r="AW56" s="677">
        <f>IF(OR($C$60=$AR56,$D$60=$AR56),Schweine_Werte!$C56*0.5,IF(OR($C$60&gt;$AR56,$D$60&lt;$AR56),0,Schweine_Werte!$C56))</f>
        <v>0</v>
      </c>
      <c r="AX56" s="677">
        <f>IF(OR($C$12=$AR56,$D$12=$AR56),Schweine_Werte!$E56*0.5,IF(OR($C$12&gt;$AR56,$D$12&lt;$AR56),0,Schweine_Werte!$E56))</f>
        <v>0</v>
      </c>
      <c r="AY56" s="667">
        <f>IF(OR($C$24=$AR56,$D$24=$AR56),Schweine_Werte!$E56*0.5,IF(OR($C$24&gt;$AR56,$D$24&lt;$AR56),0,Schweine_Werte!$E56))</f>
        <v>0</v>
      </c>
      <c r="AZ56" s="667">
        <f>IF(OR($C$36=$AR56,$D$36=$AR56),Schweine_Werte!$E56*0.5,IF(OR($C$36&gt;$AR56,$D$36&lt;$AR56),0,Schweine_Werte!$E56))</f>
        <v>0</v>
      </c>
      <c r="BA56" s="667">
        <f>IF(OR($C$48=$AR56,$D$48=$AR56),Schweine_Werte!$E56*0.5,IF(OR($C$48&gt;$AR56,$D$48&lt;$AR56),0,Schweine_Werte!$E56))</f>
        <v>0</v>
      </c>
      <c r="BB56" s="667">
        <f>IF(OR($C$60=$AR56,$D$60=$AR56),Schweine_Werte!$E56*0.5,IF(OR($C$60&gt;$AR56,$D$60&lt;$AR56),0,Schweine_Werte!$E56))</f>
        <v>0</v>
      </c>
      <c r="BC56" s="677">
        <f>IF(OR($C$12=$AR56,$D$12=$AR56),Schweine_Werte!$G56*0.5,IF(OR($C$12&gt;$AR56,$D$12&lt;$AR56),0,Schweine_Werte!$G56))</f>
        <v>0</v>
      </c>
      <c r="BD56" s="667">
        <f>IF(OR($C$24=$AR56,$D$24=$AR56),Schweine_Werte!$G56*0.5,IF(OR($C$24&gt;$AR56,$D$24&lt;$AR56),0,Schweine_Werte!$G56))</f>
        <v>0</v>
      </c>
      <c r="BE56" s="667">
        <f>IF(OR($C$36=$AR56,$D$36=$AR56),Schweine_Werte!$G56*0.5,IF(OR($C$36&gt;$AR56,$D$36&lt;$AR56),0,Schweine_Werte!$G56))</f>
        <v>0</v>
      </c>
      <c r="BF56" s="667">
        <f>IF(OR($C$48=$AR56,$D$48=$AR56),Schweine_Werte!$G56*0.5,IF(OR($C$48&gt;$AR56,$D$48&lt;$AR56),0,Schweine_Werte!$G56))</f>
        <v>0</v>
      </c>
      <c r="BG56" s="667">
        <f>IF(OR($C$60=$AR56,$D$60=$AR56),Schweine_Werte!$G56*0.5,IF(OR($C$60&gt;$AR56,$D$60&lt;$AR56),0,Schweine_Werte!$G56))</f>
        <v>0</v>
      </c>
      <c r="BH56" s="677">
        <f>IF(OR($C$12=$AR56,$D$12=$AR56),Schweine_Werte!$I56*0.5,IF(OR($C$12&gt;$AR56,$D$12&lt;$AR56),0,Schweine_Werte!$I56))</f>
        <v>0</v>
      </c>
      <c r="BI56" s="667">
        <f>IF(OR($C$24=$AR56,$D$24=$AR56),Schweine_Werte!$I56*0.5,IF(OR($C$24&gt;$AR56,$D$24&lt;$AR56),0,Schweine_Werte!$I56))</f>
        <v>0</v>
      </c>
      <c r="BJ56" s="667">
        <f>IF(OR($C$36=$AR56,$D$36=$AR56),Schweine_Werte!$I56*0.5,IF(OR($C$36&gt;$AR56,$D$36&lt;$AR56),0,Schweine_Werte!$I56))</f>
        <v>0</v>
      </c>
      <c r="BK56" s="667">
        <f>IF(OR($C$48=$AR56,$D$48=$AR56),Schweine_Werte!$I56*0.5,IF(OR($C$48&gt;$AR56,$D$48&lt;$AR56),0,Schweine_Werte!$I56))</f>
        <v>0</v>
      </c>
      <c r="BL56" s="667">
        <f>IF(OR($C$60=$AR56,$D$60=$AR56),Schweine_Werte!$I56*0.5,IF(OR($C$60&gt;$AR56,$D$60&lt;$AR56),0,Schweine_Werte!$I56))</f>
        <v>0</v>
      </c>
      <c r="BM56" s="677"/>
      <c r="BN56" s="667"/>
      <c r="BO56" s="667"/>
      <c r="BP56" s="667"/>
      <c r="BQ56" s="667"/>
      <c r="BR56" s="677">
        <f>IF(OR($C$74=$AR56,$D$74=$AR56),Schweine_Werte!$M56*0.5,IF(OR($C$74&gt;$AR56,$D$74&lt;$AR56),0,Schweine_Werte!$M56))</f>
        <v>0</v>
      </c>
      <c r="BS56" s="677">
        <f>IF(OR($C$83=$AR56,$D$83=$AR56),Schweine_Werte!$M56*0.5,IF(OR($C$83&gt;$AR56,$D$83&lt;$AR56),0,Schweine_Werte!$M56))</f>
        <v>0</v>
      </c>
      <c r="BT56" s="679">
        <f>IF(OR($C$92=$AR56,$D$92=$AR56),Schweine_Werte!$M56*0.5,IF(OR($C$92&gt;$AR56,$D$92&lt;$AR56),0,Schweine_Werte!$M56))</f>
        <v>0</v>
      </c>
      <c r="BU56" s="679">
        <f>IF(OR($C$101=$AR56,$D$101=$AR56),Schweine_Werte!$M56*0.5,IF(OR($C$101&gt;$AR56,$D$101&lt;$AR56),0,Schweine_Werte!$M56))</f>
        <v>0</v>
      </c>
      <c r="BV56" s="679">
        <f>IF(OR($C$110=$AR56,$D$110=$AR56),Schweine_Werte!$M56*0.5,IF(OR($C$110&gt;$AR56,$D$110&lt;$AR56),0,Schweine_Werte!$M56))</f>
        <v>0</v>
      </c>
      <c r="BW56" s="679">
        <f>IF(OR(8=$AR56,$E$127=$AR56),Schweine_Werte!$M56*0.5,IF(OR(8&gt;$AR56,$E$127&lt;$AR56),0,Schweine_Werte!$M56))</f>
        <v>1.1335106524075971</v>
      </c>
      <c r="BX56" s="679">
        <f>IF(OR(8=$AR56,$E$145=$AR56),Schweine_Werte!$M56*0.5,IF(OR(8&gt;$AR56,$E$145&lt;$AR56),0,Schweine_Werte!$M56))</f>
        <v>1.1335106524075971</v>
      </c>
      <c r="BY56" s="677">
        <f>IF(OR($C$74=$AR56,$D$74=$AR56),Schweine_Werte!$O56*0.5,IF(OR($C$74&gt;$AR56,$D$74&lt;$AR56),0,Schweine_Werte!$O56))</f>
        <v>0</v>
      </c>
      <c r="BZ56" s="677">
        <f>IF(OR($C$83=$AR56,$D$83=$AR56),Schweine_Werte!$O56*0.5,IF(OR($C$83&gt;$AR56,$D$83&lt;$AR56),0,Schweine_Werte!$O56))</f>
        <v>0</v>
      </c>
      <c r="CA56" s="679">
        <f>IF(OR($C$92=$AR56,$D$92=$AR56),Schweine_Werte!$O56*0.5,IF(OR($C$92&gt;$AR56,$D$92&lt;$AR56),0,Schweine_Werte!$O56))</f>
        <v>0</v>
      </c>
      <c r="CB56" s="679">
        <f>IF(OR($C$101=$AR56,$D$101=$AR56),Schweine_Werte!$O56*0.5,IF(OR($C$101&gt;$AR56,$D$101&lt;$AR56),0,Schweine_Werte!$O56))</f>
        <v>0</v>
      </c>
      <c r="CC56" s="679">
        <f>IF(OR($C$110=$AR56,$D$110=$AR56),Schweine_Werte!$O56*0.5,IF(OR($C$110&gt;$AR56,$D$110&lt;$AR56),0,Schweine_Werte!$O56))</f>
        <v>0</v>
      </c>
    </row>
    <row r="57" spans="1:81" x14ac:dyDescent="0.2">
      <c r="B57" s="504"/>
      <c r="D57" s="667"/>
      <c r="E57" s="667"/>
      <c r="F57" s="667"/>
      <c r="G57" s="667"/>
      <c r="H57" s="667"/>
      <c r="I57" s="667"/>
      <c r="J57" s="667"/>
      <c r="K57" s="667"/>
      <c r="L57" s="667"/>
      <c r="M57" s="667"/>
      <c r="N57" s="667"/>
      <c r="O57" s="667"/>
      <c r="P57" s="667"/>
      <c r="Q57" s="667"/>
      <c r="R57" s="667"/>
      <c r="S57" s="667"/>
      <c r="T57" s="667"/>
      <c r="U57" s="667"/>
      <c r="V57" s="667"/>
      <c r="W57" s="678"/>
      <c r="X57" s="667"/>
      <c r="Y57" s="667"/>
      <c r="Z57" s="667"/>
      <c r="AA57" s="667"/>
      <c r="AB57" s="667"/>
      <c r="AC57" s="667"/>
      <c r="AD57" s="667"/>
      <c r="AE57" s="667"/>
      <c r="AF57" s="667"/>
      <c r="AG57" s="667"/>
      <c r="AH57" s="667"/>
      <c r="AI57" s="667"/>
      <c r="AJ57" s="667"/>
      <c r="AK57" s="667"/>
      <c r="AL57" s="667"/>
      <c r="AM57" s="667"/>
      <c r="AN57" s="667"/>
      <c r="AR57" s="698">
        <v>61</v>
      </c>
      <c r="AS57" s="677">
        <f>IF(OR($C$12=$AR57,$D$12=$AR57),Schweine_Werte!$C57*0.5,IF(OR($C$12&gt;$AR57,$D$12&lt;$AR57),0,Schweine_Werte!$C57))</f>
        <v>0</v>
      </c>
      <c r="AT57" s="667">
        <f>IF(OR($C$24=$AR57,$D$24=$AR57),Schweine_Werte!$C57*0.5,IF(OR($C$24&gt;$AR57,$D$24&lt;$AR57),0,Schweine_Werte!$C57))</f>
        <v>0</v>
      </c>
      <c r="AU57" s="677">
        <f>IF(OR($C$36=$AR57,$D$36=$AR57),Schweine_Werte!$C57*0.5,IF(OR($C$36&gt;$AR57,$D$36&lt;$AR57),0,Schweine_Werte!$C57))</f>
        <v>0</v>
      </c>
      <c r="AV57" s="677">
        <f>IF(OR($C$48=$AR57,$D$48=$AR57),Schweine_Werte!$C57*0.5,IF(OR($C$48&gt;$AR57,$D$48&lt;$AR57),0,Schweine_Werte!$C57))</f>
        <v>0</v>
      </c>
      <c r="AW57" s="677">
        <f>IF(OR($C$60=$AR57,$D$60=$AR57),Schweine_Werte!$C57*0.5,IF(OR($C$60&gt;$AR57,$D$60&lt;$AR57),0,Schweine_Werte!$C57))</f>
        <v>0</v>
      </c>
      <c r="AX57" s="677">
        <f>IF(OR($C$12=$AR57,$D$12=$AR57),Schweine_Werte!$E57*0.5,IF(OR($C$12&gt;$AR57,$D$12&lt;$AR57),0,Schweine_Werte!$E57))</f>
        <v>0</v>
      </c>
      <c r="AY57" s="667">
        <f>IF(OR($C$24=$AR57,$D$24=$AR57),Schweine_Werte!$E57*0.5,IF(OR($C$24&gt;$AR57,$D$24&lt;$AR57),0,Schweine_Werte!$E57))</f>
        <v>0</v>
      </c>
      <c r="AZ57" s="667">
        <f>IF(OR($C$36=$AR57,$D$36=$AR57),Schweine_Werte!$E57*0.5,IF(OR($C$36&gt;$AR57,$D$36&lt;$AR57),0,Schweine_Werte!$E57))</f>
        <v>0</v>
      </c>
      <c r="BA57" s="667">
        <f>IF(OR($C$48=$AR57,$D$48=$AR57),Schweine_Werte!$E57*0.5,IF(OR($C$48&gt;$AR57,$D$48&lt;$AR57),0,Schweine_Werte!$E57))</f>
        <v>0</v>
      </c>
      <c r="BB57" s="667">
        <f>IF(OR($C$60=$AR57,$D$60=$AR57),Schweine_Werte!$E57*0.5,IF(OR($C$60&gt;$AR57,$D$60&lt;$AR57),0,Schweine_Werte!$E57))</f>
        <v>0</v>
      </c>
      <c r="BC57" s="677">
        <f>IF(OR($C$12=$AR57,$D$12=$AR57),Schweine_Werte!$G57*0.5,IF(OR($C$12&gt;$AR57,$D$12&lt;$AR57),0,Schweine_Werte!$G57))</f>
        <v>0</v>
      </c>
      <c r="BD57" s="667">
        <f>IF(OR($C$24=$AR57,$D$24=$AR57),Schweine_Werte!$G57*0.5,IF(OR($C$24&gt;$AR57,$D$24&lt;$AR57),0,Schweine_Werte!$G57))</f>
        <v>0</v>
      </c>
      <c r="BE57" s="667">
        <f>IF(OR($C$36=$AR57,$D$36=$AR57),Schweine_Werte!$G57*0.5,IF(OR($C$36&gt;$AR57,$D$36&lt;$AR57),0,Schweine_Werte!$G57))</f>
        <v>0</v>
      </c>
      <c r="BF57" s="667">
        <f>IF(OR($C$48=$AR57,$D$48=$AR57),Schweine_Werte!$G57*0.5,IF(OR($C$48&gt;$AR57,$D$48&lt;$AR57),0,Schweine_Werte!$G57))</f>
        <v>0</v>
      </c>
      <c r="BG57" s="667">
        <f>IF(OR($C$60=$AR57,$D$60=$AR57),Schweine_Werte!$G57*0.5,IF(OR($C$60&gt;$AR57,$D$60&lt;$AR57),0,Schweine_Werte!$G57))</f>
        <v>0</v>
      </c>
      <c r="BH57" s="677">
        <f>IF(OR($C$12=$AR57,$D$12=$AR57),Schweine_Werte!$I57*0.5,IF(OR($C$12&gt;$AR57,$D$12&lt;$AR57),0,Schweine_Werte!$I57))</f>
        <v>0</v>
      </c>
      <c r="BI57" s="667">
        <f>IF(OR($C$24=$AR57,$D$24=$AR57),Schweine_Werte!$I57*0.5,IF(OR($C$24&gt;$AR57,$D$24&lt;$AR57),0,Schweine_Werte!$I57))</f>
        <v>0</v>
      </c>
      <c r="BJ57" s="667">
        <f>IF(OR($C$36=$AR57,$D$36=$AR57),Schweine_Werte!$I57*0.5,IF(OR($C$36&gt;$AR57,$D$36&lt;$AR57),0,Schweine_Werte!$I57))</f>
        <v>0</v>
      </c>
      <c r="BK57" s="667">
        <f>IF(OR($C$48=$AR57,$D$48=$AR57),Schweine_Werte!$I57*0.5,IF(OR($C$48&gt;$AR57,$D$48&lt;$AR57),0,Schweine_Werte!$I57))</f>
        <v>0</v>
      </c>
      <c r="BL57" s="667">
        <f>IF(OR($C$60=$AR57,$D$60=$AR57),Schweine_Werte!$I57*0.5,IF(OR($C$60&gt;$AR57,$D$60&lt;$AR57),0,Schweine_Werte!$I57))</f>
        <v>0</v>
      </c>
      <c r="BM57" s="677"/>
      <c r="BN57" s="667"/>
      <c r="BO57" s="667"/>
      <c r="BP57" s="667"/>
      <c r="BQ57" s="667"/>
      <c r="BR57" s="677">
        <f>IF(OR($C$74=$AR57,$D$74=$AR57),Schweine_Werte!$M57*0.5,IF(OR($C$74&gt;$AR57,$D$74&lt;$AR57),0,Schweine_Werte!$M57))</f>
        <v>0</v>
      </c>
      <c r="BS57" s="677">
        <f>IF(OR($C$83=$AR57,$D$83=$AR57),Schweine_Werte!$M57*0.5,IF(OR($C$83&gt;$AR57,$D$83&lt;$AR57),0,Schweine_Werte!$M57))</f>
        <v>0</v>
      </c>
      <c r="BT57" s="679">
        <f>IF(OR($C$92=$AR57,$D$92=$AR57),Schweine_Werte!$M57*0.5,IF(OR($C$92&gt;$AR57,$D$92&lt;$AR57),0,Schweine_Werte!$M57))</f>
        <v>0</v>
      </c>
      <c r="BU57" s="679">
        <f>IF(OR($C$101=$AR57,$D$101=$AR57),Schweine_Werte!$M57*0.5,IF(OR($C$101&gt;$AR57,$D$101&lt;$AR57),0,Schweine_Werte!$M57))</f>
        <v>0</v>
      </c>
      <c r="BV57" s="679">
        <f>IF(OR($C$110=$AR57,$D$110=$AR57),Schweine_Werte!$M57*0.5,IF(OR($C$110&gt;$AR57,$D$110&lt;$AR57),0,Schweine_Werte!$M57))</f>
        <v>0</v>
      </c>
      <c r="BW57" s="679">
        <f>IF(OR(8=$AR57,$E$127=$AR57),Schweine_Werte!$M57*0.5,IF(OR(8&gt;$AR57,$E$127&lt;$AR57),0,Schweine_Werte!$M57))</f>
        <v>1.1289636129562686</v>
      </c>
      <c r="BX57" s="679">
        <f>IF(OR(8=$AR57,$E$145=$AR57),Schweine_Werte!$M57*0.5,IF(OR(8&gt;$AR57,$E$145&lt;$AR57),0,Schweine_Werte!$M57))</f>
        <v>1.1289636129562686</v>
      </c>
      <c r="BY57" s="677">
        <f>IF(OR($C$74=$AR57,$D$74=$AR57),Schweine_Werte!$O57*0.5,IF(OR($C$74&gt;$AR57,$D$74&lt;$AR57),0,Schweine_Werte!$O57))</f>
        <v>0</v>
      </c>
      <c r="BZ57" s="677">
        <f>IF(OR($C$83=$AR57,$D$83=$AR57),Schweine_Werte!$O57*0.5,IF(OR($C$83&gt;$AR57,$D$83&lt;$AR57),0,Schweine_Werte!$O57))</f>
        <v>0</v>
      </c>
      <c r="CA57" s="679">
        <f>IF(OR($C$92=$AR57,$D$92=$AR57),Schweine_Werte!$O57*0.5,IF(OR($C$92&gt;$AR57,$D$92&lt;$AR57),0,Schweine_Werte!$O57))</f>
        <v>0</v>
      </c>
      <c r="CB57" s="679">
        <f>IF(OR($C$101=$AR57,$D$101=$AR57),Schweine_Werte!$O57*0.5,IF(OR($C$101&gt;$AR57,$D$101&lt;$AR57),0,Schweine_Werte!$O57))</f>
        <v>0</v>
      </c>
      <c r="CC57" s="679">
        <f>IF(OR($C$110=$AR57,$D$110=$AR57),Schweine_Werte!$O57*0.5,IF(OR($C$110&gt;$AR57,$D$110&lt;$AR57),0,Schweine_Werte!$O57))</f>
        <v>0</v>
      </c>
    </row>
    <row r="58" spans="1:81" ht="15.75" x14ac:dyDescent="0.25">
      <c r="F58" s="521"/>
      <c r="G58" s="1722" t="s">
        <v>486</v>
      </c>
      <c r="H58" s="1723"/>
      <c r="I58" s="1724"/>
      <c r="J58" s="681" t="s">
        <v>474</v>
      </c>
      <c r="K58" s="681" t="s">
        <v>487</v>
      </c>
      <c r="L58" s="1725" t="s">
        <v>488</v>
      </c>
      <c r="M58" s="1726"/>
      <c r="N58" s="1727"/>
      <c r="O58" s="1725" t="s">
        <v>489</v>
      </c>
      <c r="P58" s="1727"/>
      <c r="Q58" s="1725" t="s">
        <v>490</v>
      </c>
      <c r="R58" s="1726"/>
      <c r="S58" s="1727"/>
      <c r="T58" s="1725" t="s">
        <v>491</v>
      </c>
      <c r="U58" s="1726"/>
      <c r="V58" s="1727"/>
      <c r="W58" s="1725" t="s">
        <v>492</v>
      </c>
      <c r="X58" s="1726"/>
      <c r="Y58" s="1727"/>
      <c r="Z58" s="1728" t="s">
        <v>493</v>
      </c>
      <c r="AA58" s="1729"/>
      <c r="AB58" s="1728" t="s">
        <v>411</v>
      </c>
      <c r="AC58" s="1729"/>
      <c r="AD58" s="1728" t="s">
        <v>412</v>
      </c>
      <c r="AE58" s="1729"/>
      <c r="AF58" s="682" t="s">
        <v>494</v>
      </c>
      <c r="AG58" s="1733" t="s">
        <v>495</v>
      </c>
      <c r="AH58" s="1734"/>
      <c r="AI58" s="824" t="s">
        <v>515</v>
      </c>
      <c r="AJ58" s="1728" t="s">
        <v>493</v>
      </c>
      <c r="AK58" s="1729"/>
      <c r="AL58" s="1728" t="s">
        <v>411</v>
      </c>
      <c r="AM58" s="1729"/>
      <c r="AN58" s="1728" t="s">
        <v>412</v>
      </c>
      <c r="AO58" s="1729"/>
      <c r="AR58" s="698">
        <v>62</v>
      </c>
      <c r="AS58" s="677">
        <f>IF(OR($C$12=$AR58,$D$12=$AR58),Schweine_Werte!$C58*0.5,IF(OR($C$12&gt;$AR58,$D$12&lt;$AR58),0,Schweine_Werte!$C58))</f>
        <v>0</v>
      </c>
      <c r="AT58" s="667">
        <f>IF(OR($C$24=$AR58,$D$24=$AR58),Schweine_Werte!$C58*0.5,IF(OR($C$24&gt;$AR58,$D$24&lt;$AR58),0,Schweine_Werte!$C58))</f>
        <v>0</v>
      </c>
      <c r="AU58" s="677">
        <f>IF(OR($C$36=$AR58,$D$36=$AR58),Schweine_Werte!$C58*0.5,IF(OR($C$36&gt;$AR58,$D$36&lt;$AR58),0,Schweine_Werte!$C58))</f>
        <v>0</v>
      </c>
      <c r="AV58" s="677">
        <f>IF(OR($C$48=$AR58,$D$48=$AR58),Schweine_Werte!$C58*0.5,IF(OR($C$48&gt;$AR58,$D$48&lt;$AR58),0,Schweine_Werte!$C58))</f>
        <v>0</v>
      </c>
      <c r="AW58" s="677">
        <f>IF(OR($C$60=$AR58,$D$60=$AR58),Schweine_Werte!$C58*0.5,IF(OR($C$60&gt;$AR58,$D$60&lt;$AR58),0,Schweine_Werte!$C58))</f>
        <v>0</v>
      </c>
      <c r="AX58" s="677">
        <f>IF(OR($C$12=$AR58,$D$12=$AR58),Schweine_Werte!$E58*0.5,IF(OR($C$12&gt;$AR58,$D$12&lt;$AR58),0,Schweine_Werte!$E58))</f>
        <v>0</v>
      </c>
      <c r="AY58" s="667">
        <f>IF(OR($C$24=$AR58,$D$24=$AR58),Schweine_Werte!$E58*0.5,IF(OR($C$24&gt;$AR58,$D$24&lt;$AR58),0,Schweine_Werte!$E58))</f>
        <v>0</v>
      </c>
      <c r="AZ58" s="667">
        <f>IF(OR($C$36=$AR58,$D$36=$AR58),Schweine_Werte!$E58*0.5,IF(OR($C$36&gt;$AR58,$D$36&lt;$AR58),0,Schweine_Werte!$E58))</f>
        <v>0</v>
      </c>
      <c r="BA58" s="667">
        <f>IF(OR($C$48=$AR58,$D$48=$AR58),Schweine_Werte!$E58*0.5,IF(OR($C$48&gt;$AR58,$D$48&lt;$AR58),0,Schweine_Werte!$E58))</f>
        <v>0</v>
      </c>
      <c r="BB58" s="667">
        <f>IF(OR($C$60=$AR58,$D$60=$AR58),Schweine_Werte!$E58*0.5,IF(OR($C$60&gt;$AR58,$D$60&lt;$AR58),0,Schweine_Werte!$E58))</f>
        <v>0</v>
      </c>
      <c r="BC58" s="677">
        <f>IF(OR($C$12=$AR58,$D$12=$AR58),Schweine_Werte!$G58*0.5,IF(OR($C$12&gt;$AR58,$D$12&lt;$AR58),0,Schweine_Werte!$G58))</f>
        <v>0</v>
      </c>
      <c r="BD58" s="667">
        <f>IF(OR($C$24=$AR58,$D$24=$AR58),Schweine_Werte!$G58*0.5,IF(OR($C$24&gt;$AR58,$D$24&lt;$AR58),0,Schweine_Werte!$G58))</f>
        <v>0</v>
      </c>
      <c r="BE58" s="667">
        <f>IF(OR($C$36=$AR58,$D$36=$AR58),Schweine_Werte!$G58*0.5,IF(OR($C$36&gt;$AR58,$D$36&lt;$AR58),0,Schweine_Werte!$G58))</f>
        <v>0</v>
      </c>
      <c r="BF58" s="667">
        <f>IF(OR($C$48=$AR58,$D$48=$AR58),Schweine_Werte!$G58*0.5,IF(OR($C$48&gt;$AR58,$D$48&lt;$AR58),0,Schweine_Werte!$G58))</f>
        <v>0</v>
      </c>
      <c r="BG58" s="667">
        <f>IF(OR($C$60=$AR58,$D$60=$AR58),Schweine_Werte!$G58*0.5,IF(OR($C$60&gt;$AR58,$D$60&lt;$AR58),0,Schweine_Werte!$G58))</f>
        <v>0</v>
      </c>
      <c r="BH58" s="677">
        <f>IF(OR($C$12=$AR58,$D$12=$AR58),Schweine_Werte!$I58*0.5,IF(OR($C$12&gt;$AR58,$D$12&lt;$AR58),0,Schweine_Werte!$I58))</f>
        <v>0</v>
      </c>
      <c r="BI58" s="667">
        <f>IF(OR($C$24=$AR58,$D$24=$AR58),Schweine_Werte!$I58*0.5,IF(OR($C$24&gt;$AR58,$D$24&lt;$AR58),0,Schweine_Werte!$I58))</f>
        <v>0</v>
      </c>
      <c r="BJ58" s="667">
        <f>IF(OR($C$36=$AR58,$D$36=$AR58),Schweine_Werte!$I58*0.5,IF(OR($C$36&gt;$AR58,$D$36&lt;$AR58),0,Schweine_Werte!$I58))</f>
        <v>0</v>
      </c>
      <c r="BK58" s="667">
        <f>IF(OR($C$48=$AR58,$D$48=$AR58),Schweine_Werte!$I58*0.5,IF(OR($C$48&gt;$AR58,$D$48&lt;$AR58),0,Schweine_Werte!$I58))</f>
        <v>0</v>
      </c>
      <c r="BL58" s="667">
        <f>IF(OR($C$60=$AR58,$D$60=$AR58),Schweine_Werte!$I58*0.5,IF(OR($C$60&gt;$AR58,$D$60&lt;$AR58),0,Schweine_Werte!$I58))</f>
        <v>0</v>
      </c>
      <c r="BM58" s="677"/>
      <c r="BN58" s="667"/>
      <c r="BO58" s="667"/>
      <c r="BP58" s="667"/>
      <c r="BQ58" s="667"/>
      <c r="BR58" s="677">
        <f>IF(OR($C$74=$AR58,$D$74=$AR58),Schweine_Werte!$M58*0.5,IF(OR($C$74&gt;$AR58,$D$74&lt;$AR58),0,Schweine_Werte!$M58))</f>
        <v>0</v>
      </c>
      <c r="BS58" s="677">
        <f>IF(OR($C$83=$AR58,$D$83=$AR58),Schweine_Werte!$M58*0.5,IF(OR($C$83&gt;$AR58,$D$83&lt;$AR58),0,Schweine_Werte!$M58))</f>
        <v>0</v>
      </c>
      <c r="BT58" s="679">
        <f>IF(OR($C$92=$AR58,$D$92=$AR58),Schweine_Werte!$M58*0.5,IF(OR($C$92&gt;$AR58,$D$92&lt;$AR58),0,Schweine_Werte!$M58))</f>
        <v>0</v>
      </c>
      <c r="BU58" s="679">
        <f>IF(OR($C$101=$AR58,$D$101=$AR58),Schweine_Werte!$M58*0.5,IF(OR($C$101&gt;$AR58,$D$101&lt;$AR58),0,Schweine_Werte!$M58))</f>
        <v>0</v>
      </c>
      <c r="BV58" s="679">
        <f>IF(OR($C$110=$AR58,$D$110=$AR58),Schweine_Werte!$M58*0.5,IF(OR($C$110&gt;$AR58,$D$110&lt;$AR58),0,Schweine_Werte!$M58))</f>
        <v>0</v>
      </c>
      <c r="BW58" s="679">
        <f>IF(OR(8=$AR58,$E$127=$AR58),Schweine_Werte!$M58*0.5,IF(OR(8&gt;$AR58,$E$127&lt;$AR58),0,Schweine_Werte!$M58))</f>
        <v>1.1248275743163625</v>
      </c>
      <c r="BX58" s="679">
        <f>IF(OR(8=$AR58,$E$145=$AR58),Schweine_Werte!$M58*0.5,IF(OR(8&gt;$AR58,$E$145&lt;$AR58),0,Schweine_Werte!$M58))</f>
        <v>1.1248275743163625</v>
      </c>
      <c r="BY58" s="677">
        <f>IF(OR($C$74=$AR58,$D$74=$AR58),Schweine_Werte!$O58*0.5,IF(OR($C$74&gt;$AR58,$D$74&lt;$AR58),0,Schweine_Werte!$O58))</f>
        <v>0</v>
      </c>
      <c r="BZ58" s="677">
        <f>IF(OR($C$83=$AR58,$D$83=$AR58),Schweine_Werte!$O58*0.5,IF(OR($C$83&gt;$AR58,$D$83&lt;$AR58),0,Schweine_Werte!$O58))</f>
        <v>0</v>
      </c>
      <c r="CA58" s="679">
        <f>IF(OR($C$92=$AR58,$D$92=$AR58),Schweine_Werte!$O58*0.5,IF(OR($C$92&gt;$AR58,$D$92&lt;$AR58),0,Schweine_Werte!$O58))</f>
        <v>0</v>
      </c>
      <c r="CB58" s="679">
        <f>IF(OR($C$101=$AR58,$D$101=$AR58),Schweine_Werte!$O58*0.5,IF(OR($C$101&gt;$AR58,$D$101&lt;$AR58),0,Schweine_Werte!$O58))</f>
        <v>0</v>
      </c>
      <c r="CC58" s="679">
        <f>IF(OR($C$110=$AR58,$D$110=$AR58),Schweine_Werte!$O58*0.5,IF(OR($C$110&gt;$AR58,$D$110&lt;$AR58),0,Schweine_Werte!$O58))</f>
        <v>0</v>
      </c>
    </row>
    <row r="59" spans="1:81" ht="18.75" x14ac:dyDescent="0.2">
      <c r="B59" s="684" t="s">
        <v>497</v>
      </c>
      <c r="C59" s="685" t="s">
        <v>375</v>
      </c>
      <c r="D59" s="685" t="s">
        <v>498</v>
      </c>
      <c r="E59" s="685" t="s">
        <v>377</v>
      </c>
      <c r="F59" s="686" t="s">
        <v>363</v>
      </c>
      <c r="G59" s="687" t="s">
        <v>1</v>
      </c>
      <c r="H59" s="687" t="s">
        <v>499</v>
      </c>
      <c r="I59" s="687" t="s">
        <v>500</v>
      </c>
      <c r="J59" s="688" t="s">
        <v>501</v>
      </c>
      <c r="K59" s="688" t="s">
        <v>501</v>
      </c>
      <c r="L59" s="689" t="s">
        <v>365</v>
      </c>
      <c r="M59" s="689" t="s">
        <v>502</v>
      </c>
      <c r="N59" s="689" t="s">
        <v>367</v>
      </c>
      <c r="O59" s="690" t="s">
        <v>358</v>
      </c>
      <c r="P59" s="690" t="s">
        <v>359</v>
      </c>
      <c r="Q59" s="689" t="s">
        <v>365</v>
      </c>
      <c r="R59" s="689" t="s">
        <v>366</v>
      </c>
      <c r="S59" s="689" t="s">
        <v>367</v>
      </c>
      <c r="T59" s="689" t="s">
        <v>365</v>
      </c>
      <c r="U59" s="689" t="s">
        <v>366</v>
      </c>
      <c r="V59" s="689" t="s">
        <v>367</v>
      </c>
      <c r="W59" s="688" t="s">
        <v>503</v>
      </c>
      <c r="X59" s="688" t="s">
        <v>504</v>
      </c>
      <c r="Y59" s="688" t="s">
        <v>505</v>
      </c>
      <c r="Z59" s="691" t="s">
        <v>506</v>
      </c>
      <c r="AA59" s="691" t="s">
        <v>298</v>
      </c>
      <c r="AB59" s="691" t="s">
        <v>506</v>
      </c>
      <c r="AC59" s="691" t="s">
        <v>298</v>
      </c>
      <c r="AD59" s="691" t="s">
        <v>506</v>
      </c>
      <c r="AE59" s="691" t="s">
        <v>298</v>
      </c>
      <c r="AF59" s="691" t="s">
        <v>507</v>
      </c>
      <c r="AG59" s="692" t="s">
        <v>508</v>
      </c>
      <c r="AH59" s="691" t="s">
        <v>17</v>
      </c>
      <c r="AI59" s="691"/>
      <c r="AJ59" s="691" t="s">
        <v>509</v>
      </c>
      <c r="AK59" s="691" t="s">
        <v>510</v>
      </c>
      <c r="AL59" s="691" t="s">
        <v>511</v>
      </c>
      <c r="AM59" s="691" t="s">
        <v>512</v>
      </c>
      <c r="AN59" s="691" t="s">
        <v>511</v>
      </c>
      <c r="AO59" s="691" t="s">
        <v>513</v>
      </c>
      <c r="AR59" s="698">
        <v>63</v>
      </c>
      <c r="AS59" s="677">
        <f>IF(OR($C$12=$AR59,$D$12=$AR59),Schweine_Werte!$C59*0.5,IF(OR($C$12&gt;$AR59,$D$12&lt;$AR59),0,Schweine_Werte!$C59))</f>
        <v>0</v>
      </c>
      <c r="AT59" s="667">
        <f>IF(OR($C$24=$AR59,$D$24=$AR59),Schweine_Werte!$C59*0.5,IF(OR($C$24&gt;$AR59,$D$24&lt;$AR59),0,Schweine_Werte!$C59))</f>
        <v>0</v>
      </c>
      <c r="AU59" s="677">
        <f>IF(OR($C$36=$AR59,$D$36=$AR59),Schweine_Werte!$C59*0.5,IF(OR($C$36&gt;$AR59,$D$36&lt;$AR59),0,Schweine_Werte!$C59))</f>
        <v>0</v>
      </c>
      <c r="AV59" s="677">
        <f>IF(OR($C$48=$AR59,$D$48=$AR59),Schweine_Werte!$C59*0.5,IF(OR($C$48&gt;$AR59,$D$48&lt;$AR59),0,Schweine_Werte!$C59))</f>
        <v>0</v>
      </c>
      <c r="AW59" s="677">
        <f>IF(OR($C$60=$AR59,$D$60=$AR59),Schweine_Werte!$C59*0.5,IF(OR($C$60&gt;$AR59,$D$60&lt;$AR59),0,Schweine_Werte!$C59))</f>
        <v>0</v>
      </c>
      <c r="AX59" s="677">
        <f>IF(OR($C$12=$AR59,$D$12=$AR59),Schweine_Werte!$E59*0.5,IF(OR($C$12&gt;$AR59,$D$12&lt;$AR59),0,Schweine_Werte!$E59))</f>
        <v>0</v>
      </c>
      <c r="AY59" s="667">
        <f>IF(OR($C$24=$AR59,$D$24=$AR59),Schweine_Werte!$E59*0.5,IF(OR($C$24&gt;$AR59,$D$24&lt;$AR59),0,Schweine_Werte!$E59))</f>
        <v>0</v>
      </c>
      <c r="AZ59" s="667">
        <f>IF(OR($C$36=$AR59,$D$36=$AR59),Schweine_Werte!$E59*0.5,IF(OR($C$36&gt;$AR59,$D$36&lt;$AR59),0,Schweine_Werte!$E59))</f>
        <v>0</v>
      </c>
      <c r="BA59" s="667">
        <f>IF(OR($C$48=$AR59,$D$48=$AR59),Schweine_Werte!$E59*0.5,IF(OR($C$48&gt;$AR59,$D$48&lt;$AR59),0,Schweine_Werte!$E59))</f>
        <v>0</v>
      </c>
      <c r="BB59" s="667">
        <f>IF(OR($C$60=$AR59,$D$60=$AR59),Schweine_Werte!$E59*0.5,IF(OR($C$60&gt;$AR59,$D$60&lt;$AR59),0,Schweine_Werte!$E59))</f>
        <v>0</v>
      </c>
      <c r="BC59" s="677">
        <f>IF(OR($C$12=$AR59,$D$12=$AR59),Schweine_Werte!$G59*0.5,IF(OR($C$12&gt;$AR59,$D$12&lt;$AR59),0,Schweine_Werte!$G59))</f>
        <v>0</v>
      </c>
      <c r="BD59" s="667">
        <f>IF(OR($C$24=$AR59,$D$24=$AR59),Schweine_Werte!$G59*0.5,IF(OR($C$24&gt;$AR59,$D$24&lt;$AR59),0,Schweine_Werte!$G59))</f>
        <v>0</v>
      </c>
      <c r="BE59" s="667">
        <f>IF(OR($C$36=$AR59,$D$36=$AR59),Schweine_Werte!$G59*0.5,IF(OR($C$36&gt;$AR59,$D$36&lt;$AR59),0,Schweine_Werte!$G59))</f>
        <v>0</v>
      </c>
      <c r="BF59" s="667">
        <f>IF(OR($C$48=$AR59,$D$48=$AR59),Schweine_Werte!$G59*0.5,IF(OR($C$48&gt;$AR59,$D$48&lt;$AR59),0,Schweine_Werte!$G59))</f>
        <v>0</v>
      </c>
      <c r="BG59" s="667">
        <f>IF(OR($C$60=$AR59,$D$60=$AR59),Schweine_Werte!$G59*0.5,IF(OR($C$60&gt;$AR59,$D$60&lt;$AR59),0,Schweine_Werte!$G59))</f>
        <v>0</v>
      </c>
      <c r="BH59" s="677">
        <f>IF(OR($C$12=$AR59,$D$12=$AR59),Schweine_Werte!$I59*0.5,IF(OR($C$12&gt;$AR59,$D$12&lt;$AR59),0,Schweine_Werte!$I59))</f>
        <v>0</v>
      </c>
      <c r="BI59" s="667">
        <f>IF(OR($C$24=$AR59,$D$24=$AR59),Schweine_Werte!$I59*0.5,IF(OR($C$24&gt;$AR59,$D$24&lt;$AR59),0,Schweine_Werte!$I59))</f>
        <v>0</v>
      </c>
      <c r="BJ59" s="667">
        <f>IF(OR($C$36=$AR59,$D$36=$AR59),Schweine_Werte!$I59*0.5,IF(OR($C$36&gt;$AR59,$D$36&lt;$AR59),0,Schweine_Werte!$I59))</f>
        <v>0</v>
      </c>
      <c r="BK59" s="667">
        <f>IF(OR($C$48=$AR59,$D$48=$AR59),Schweine_Werte!$I59*0.5,IF(OR($C$48&gt;$AR59,$D$48&lt;$AR59),0,Schweine_Werte!$I59))</f>
        <v>0</v>
      </c>
      <c r="BL59" s="667">
        <f>IF(OR($C$60=$AR59,$D$60=$AR59),Schweine_Werte!$I59*0.5,IF(OR($C$60&gt;$AR59,$D$60&lt;$AR59),0,Schweine_Werte!$I59))</f>
        <v>0</v>
      </c>
      <c r="BM59" s="677"/>
      <c r="BN59" s="667"/>
      <c r="BO59" s="667"/>
      <c r="BP59" s="667"/>
      <c r="BQ59" s="667"/>
      <c r="BR59" s="677">
        <f>IF(OR($C$74=$AR59,$D$74=$AR59),Schweine_Werte!$M59*0.5,IF(OR($C$74&gt;$AR59,$D$74&lt;$AR59),0,Schweine_Werte!$M59))</f>
        <v>0</v>
      </c>
      <c r="BS59" s="677">
        <f>IF(OR($C$83=$AR59,$D$83=$AR59),Schweine_Werte!$M59*0.5,IF(OR($C$83&gt;$AR59,$D$83&lt;$AR59),0,Schweine_Werte!$M59))</f>
        <v>0</v>
      </c>
      <c r="BT59" s="679">
        <f>IF(OR($C$92=$AR59,$D$92=$AR59),Schweine_Werte!$M59*0.5,IF(OR($C$92&gt;$AR59,$D$92&lt;$AR59),0,Schweine_Werte!$M59))</f>
        <v>0</v>
      </c>
      <c r="BU59" s="679">
        <f>IF(OR($C$101=$AR59,$D$101=$AR59),Schweine_Werte!$M59*0.5,IF(OR($C$101&gt;$AR59,$D$101&lt;$AR59),0,Schweine_Werte!$M59))</f>
        <v>0</v>
      </c>
      <c r="BV59" s="679">
        <f>IF(OR($C$110=$AR59,$D$110=$AR59),Schweine_Werte!$M59*0.5,IF(OR($C$110&gt;$AR59,$D$110&lt;$AR59),0,Schweine_Werte!$M59))</f>
        <v>0</v>
      </c>
      <c r="BW59" s="679">
        <f>IF(OR(8=$AR59,$E$127=$AR59),Schweine_Werte!$M59*0.5,IF(OR(8&gt;$AR59,$E$127&lt;$AR59),0,Schweine_Werte!$M59))</f>
        <v>1.1210940768302988</v>
      </c>
      <c r="BX59" s="679">
        <f>IF(OR(8=$AR59,$E$145=$AR59),Schweine_Werte!$M59*0.5,IF(OR(8&gt;$AR59,$E$145&lt;$AR59),0,Schweine_Werte!$M59))</f>
        <v>1.1210940768302988</v>
      </c>
      <c r="BY59" s="677">
        <f>IF(OR($C$74=$AR59,$D$74=$AR59),Schweine_Werte!$O59*0.5,IF(OR($C$74&gt;$AR59,$D$74&lt;$AR59),0,Schweine_Werte!$O59))</f>
        <v>0</v>
      </c>
      <c r="BZ59" s="677">
        <f>IF(OR($C$83=$AR59,$D$83=$AR59),Schweine_Werte!$O59*0.5,IF(OR($C$83&gt;$AR59,$D$83&lt;$AR59),0,Schweine_Werte!$O59))</f>
        <v>0</v>
      </c>
      <c r="CA59" s="679">
        <f>IF(OR($C$92=$AR59,$D$92=$AR59),Schweine_Werte!$O59*0.5,IF(OR($C$92&gt;$AR59,$D$92&lt;$AR59),0,Schweine_Werte!$O59))</f>
        <v>0</v>
      </c>
      <c r="CB59" s="679">
        <f>IF(OR($C$101=$AR59,$D$101=$AR59),Schweine_Werte!$O59*0.5,IF(OR($C$101&gt;$AR59,$D$101&lt;$AR59),0,Schweine_Werte!$O59))</f>
        <v>0</v>
      </c>
      <c r="CC59" s="679">
        <f>IF(OR($C$110=$AR59,$D$110=$AR59),Schweine_Werte!$O59*0.5,IF(OR($C$110&gt;$AR59,$D$110&lt;$AR59),0,Schweine_Werte!$O59))</f>
        <v>0</v>
      </c>
    </row>
    <row r="60" spans="1:81" ht="15.75" x14ac:dyDescent="0.2">
      <c r="A60" s="520" t="s">
        <v>460</v>
      </c>
      <c r="B60" s="693" t="str">
        <f>IF('Abweichende Werte'!W9=1,A8,"")</f>
        <v/>
      </c>
      <c r="C60" s="694" t="str">
        <f>IF('Abweichende Werte'!W9=1,'Abweichende Werte'!J9,"")</f>
        <v/>
      </c>
      <c r="D60" s="694" t="str">
        <f>IF('Abweichende Werte'!W9=1,'Abweichende Werte'!M9,"")</f>
        <v/>
      </c>
      <c r="E60" s="506" t="str">
        <f>IF('Abweichende Werte'!W9=1,'Abweichende Werte'!P9,"")</f>
        <v/>
      </c>
      <c r="F60" s="695" t="e">
        <f>IF($E60&lt;=$E53,F53,IF(AND($E60&gt;$E53,$E60&lt;=$E54),F53+(F54-F53)/($E54-$E53)*($E60-$E53),IF(AND($E60&gt;$E54,$E60&lt;=$E55),F54+(F55-F54)/($E55-$E54)*($E60-$E54),IF(AND($E60&gt;$E55,$E60&lt;=$E56),F55+(F56-F55)/($E56-$E55)*($E60-$E55),IF($E60&gt;$E56,F56)))))</f>
        <v>#VALUE!</v>
      </c>
      <c r="G60" s="695" t="e">
        <f t="shared" ref="G60:N60" si="33">IF($E60&lt;=$E53,G53,IF(AND($E60&gt;$E53,$E60&lt;=$E54),G53+(G54-G53)/($E54-$E53)*($E60-$E53),IF(AND($E60&gt;$E54,$E60&lt;=$E55),G54+(G55-G54)/($E55-$E54)*($E60-$E54),IF(AND($E60&gt;$E55,$E60&lt;=$E56),G55+(G56-G55)/($E56-$E55)*($E60-$E55),IF($E60&gt;$E56,G56)))))</f>
        <v>#VALUE!</v>
      </c>
      <c r="H60" s="695" t="e">
        <f t="shared" si="33"/>
        <v>#VALUE!</v>
      </c>
      <c r="I60" s="695" t="e">
        <f t="shared" si="33"/>
        <v>#VALUE!</v>
      </c>
      <c r="J60" s="695" t="e">
        <f t="shared" si="33"/>
        <v>#VALUE!</v>
      </c>
      <c r="K60" s="695" t="e">
        <f t="shared" si="33"/>
        <v>#VALUE!</v>
      </c>
      <c r="L60" s="695" t="e">
        <f t="shared" si="33"/>
        <v>#VALUE!</v>
      </c>
      <c r="M60" s="695" t="e">
        <f t="shared" si="33"/>
        <v>#VALUE!</v>
      </c>
      <c r="N60" s="695" t="e">
        <f t="shared" si="33"/>
        <v>#VALUE!</v>
      </c>
      <c r="O60" s="696">
        <v>5.5</v>
      </c>
      <c r="P60" s="696">
        <v>1.8</v>
      </c>
      <c r="Q60" s="695" t="e">
        <f t="shared" ref="Q60:Z60" si="34">IF($E60&lt;=$E53,Q53,IF(AND($E60&gt;$E53,$E60&lt;=$E54),Q53+(Q54-Q53)/($E54-$E53)*($E60-$E53),IF(AND($E60&gt;$E54,$E60&lt;=$E55),Q54+(Q55-Q54)/($E55-$E54)*($E60-$E54),IF(AND($E60&gt;$E55,$E60&lt;=$E56),Q55+(Q56-Q55)/($E56-$E55)*($E60-$E55),IF($E60&gt;$E56,Q56)))))</f>
        <v>#VALUE!</v>
      </c>
      <c r="R60" s="695" t="e">
        <f t="shared" si="34"/>
        <v>#VALUE!</v>
      </c>
      <c r="S60" s="695" t="e">
        <f t="shared" si="34"/>
        <v>#VALUE!</v>
      </c>
      <c r="T60" s="695" t="e">
        <f t="shared" si="34"/>
        <v>#VALUE!</v>
      </c>
      <c r="U60" s="695" t="e">
        <f t="shared" si="34"/>
        <v>#VALUE!</v>
      </c>
      <c r="V60" s="695" t="e">
        <f t="shared" si="34"/>
        <v>#VALUE!</v>
      </c>
      <c r="W60" s="695" t="e">
        <f t="shared" si="34"/>
        <v>#VALUE!</v>
      </c>
      <c r="X60" s="695" t="e">
        <f t="shared" si="34"/>
        <v>#VALUE!</v>
      </c>
      <c r="Y60" s="695" t="e">
        <f t="shared" si="34"/>
        <v>#VALUE!</v>
      </c>
      <c r="Z60" s="695" t="e">
        <f t="shared" si="34"/>
        <v>#VALUE!</v>
      </c>
      <c r="AA60" s="697" t="e">
        <f>+Z60*6.25</f>
        <v>#VALUE!</v>
      </c>
      <c r="AB60" s="695" t="e">
        <f t="shared" ref="AB60" si="35">IF($E60&lt;=$E53,AB53,IF(AND($E60&gt;$E53,$E60&lt;=$E54),AB53+(AB54-AB53)/($E54-$E53)*($E60-$E53),IF(AND($E60&gt;$E54,$E60&lt;=$E55),AB54+(AB55-AB54)/($E55-$E54)*($E60-$E54),IF(AND($E60&gt;$E55,$E60&lt;=$E56),AB55+(AB56-AB55)/($E56-$E55)*($E60-$E55),IF($E60&gt;$E56,AB56)))))</f>
        <v>#VALUE!</v>
      </c>
      <c r="AC60" s="697" t="e">
        <f>+AB60*6.25</f>
        <v>#VALUE!</v>
      </c>
      <c r="AD60" s="695" t="e">
        <f t="shared" ref="AD60" si="36">IF($E60&lt;=$E53,AD53,IF(AND($E60&gt;$E53,$E60&lt;=$E54),AD53+(AD54-AD53)/($E54-$E53)*($E60-$E53),IF(AND($E60&gt;$E54,$E60&lt;=$E55),AD54+(AD55-AD54)/($E55-$E54)*($E60-$E54),IF(AND($E60&gt;$E55,$E60&lt;=$E56),AD55+(AD56-AD55)/($E56-$E55)*($E60-$E55),IF($E60&gt;$E56,AD56)))))</f>
        <v>#VALUE!</v>
      </c>
      <c r="AE60" s="697" t="e">
        <f>+AD60*6.25</f>
        <v>#VALUE!</v>
      </c>
      <c r="AF60" s="697" t="e">
        <f>365/((D60-C60)/E60*1000)</f>
        <v>#VALUE!</v>
      </c>
      <c r="AG60" s="695" t="e">
        <f>IF($E60&lt;=$E53,AG53,IF(AND($E60&gt;$E53,$E60&lt;=$E54),AG53+(AG54-AG53)/($E54-$E53)*($E60-$E53),IF(AND($E60&gt;$E54,$E60&lt;=$E55),AG54+(AG55-AG54)/($E55-$E54)*($E60-$E54),IF(AND($E60&gt;$E55,$E60&lt;=$E56),AG55+(AG56-AG55)/($E56-$E55)*($E60-$E55),IF($E60&gt;$E56,AG56)))))</f>
        <v>#VALUE!</v>
      </c>
      <c r="AH60" s="697" t="e">
        <f>+AG60/AF60</f>
        <v>#VALUE!</v>
      </c>
      <c r="AI60" s="697" t="e">
        <f>+CONCATENATE(ROUND(AH60/(D60-C60),1)," : 1")</f>
        <v>#VALUE!</v>
      </c>
      <c r="AJ60" s="695" t="e">
        <f t="shared" ref="AJ60" si="37">IF($E60&lt;=$E53,AJ53,IF(AND($E60&gt;$E53,$E60&lt;=$E54),AJ53+(AJ54-AJ53)/($E54-$E53)*($E60-$E53),IF(AND($E60&gt;$E54,$E60&lt;=$E55),AJ54+(AJ55-AJ54)/($E55-$E54)*($E60-$E54),IF(AND($E60&gt;$E55,$E60&lt;=$E56),AJ55+(AJ56-AJ55)/($E56-$E55)*($E60-$E55),IF($E60&gt;$E56,AJ56)))))</f>
        <v>#VALUE!</v>
      </c>
      <c r="AK60" s="697" t="e">
        <f>+AJ60/2.291</f>
        <v>#VALUE!</v>
      </c>
      <c r="AL60" s="695" t="e">
        <f t="shared" ref="AL60" si="38">IF($E60&lt;=$E53,AL53,IF(AND($E60&gt;$E53,$E60&lt;=$E54),AL53+(AL54-AL53)/($E54-$E53)*($E60-$E53),IF(AND($E60&gt;$E54,$E60&lt;=$E55),AL54+(AL55-AL54)/($E55-$E54)*($E60-$E54),IF(AND($E60&gt;$E55,$E60&lt;=$E56),AL55+(AL56-AL55)/($E56-$E55)*($E60-$E55),IF($E60&gt;$E56,AL56)))))</f>
        <v>#VALUE!</v>
      </c>
      <c r="AM60" s="697" t="e">
        <f>+AL60/2.291</f>
        <v>#VALUE!</v>
      </c>
      <c r="AN60" s="695" t="e">
        <f t="shared" ref="AN60" si="39">IF($E60&lt;=$E53,AN53,IF(AND($E60&gt;$E53,$E60&lt;=$E54),AN53+(AN54-AN53)/($E54-$E53)*($E60-$E53),IF(AND($E60&gt;$E54,$E60&lt;=$E55),AN54+(AN55-AN54)/($E55-$E54)*($E60-$E54),IF(AND($E60&gt;$E55,$E60&lt;=$E56),AN55+(AN56-AN55)/($E56-$E55)*($E60-$E55),IF($E60&gt;$E56,AN56)))))</f>
        <v>#VALUE!</v>
      </c>
      <c r="AO60" s="697" t="e">
        <f>+AN60/2.291</f>
        <v>#VALUE!</v>
      </c>
      <c r="AR60" s="698">
        <v>64</v>
      </c>
      <c r="AS60" s="677">
        <f>IF(OR($C$12=$AR60,$D$12=$AR60),Schweine_Werte!$C60*0.5,IF(OR($C$12&gt;$AR60,$D$12&lt;$AR60),0,Schweine_Werte!$C60))</f>
        <v>0</v>
      </c>
      <c r="AT60" s="667">
        <f>IF(OR($C$24=$AR60,$D$24=$AR60),Schweine_Werte!$C60*0.5,IF(OR($C$24&gt;$AR60,$D$24&lt;$AR60),0,Schweine_Werte!$C60))</f>
        <v>0</v>
      </c>
      <c r="AU60" s="677">
        <f>IF(OR($C$36=$AR60,$D$36=$AR60),Schweine_Werte!$C60*0.5,IF(OR($C$36&gt;$AR60,$D$36&lt;$AR60),0,Schweine_Werte!$C60))</f>
        <v>0</v>
      </c>
      <c r="AV60" s="677">
        <f>IF(OR($C$48=$AR60,$D$48=$AR60),Schweine_Werte!$C60*0.5,IF(OR($C$48&gt;$AR60,$D$48&lt;$AR60),0,Schweine_Werte!$C60))</f>
        <v>0</v>
      </c>
      <c r="AW60" s="677">
        <f>IF(OR($C$60=$AR60,$D$60=$AR60),Schweine_Werte!$C60*0.5,IF(OR($C$60&gt;$AR60,$D$60&lt;$AR60),0,Schweine_Werte!$C60))</f>
        <v>0</v>
      </c>
      <c r="AX60" s="677">
        <f>IF(OR($C$12=$AR60,$D$12=$AR60),Schweine_Werte!$E60*0.5,IF(OR($C$12&gt;$AR60,$D$12&lt;$AR60),0,Schweine_Werte!$E60))</f>
        <v>0</v>
      </c>
      <c r="AY60" s="667">
        <f>IF(OR($C$24=$AR60,$D$24=$AR60),Schweine_Werte!$E60*0.5,IF(OR($C$24&gt;$AR60,$D$24&lt;$AR60),0,Schweine_Werte!$E60))</f>
        <v>0</v>
      </c>
      <c r="AZ60" s="667">
        <f>IF(OR($C$36=$AR60,$D$36=$AR60),Schweine_Werte!$E60*0.5,IF(OR($C$36&gt;$AR60,$D$36&lt;$AR60),0,Schweine_Werte!$E60))</f>
        <v>0</v>
      </c>
      <c r="BA60" s="667">
        <f>IF(OR($C$48=$AR60,$D$48=$AR60),Schweine_Werte!$E60*0.5,IF(OR($C$48&gt;$AR60,$D$48&lt;$AR60),0,Schweine_Werte!$E60))</f>
        <v>0</v>
      </c>
      <c r="BB60" s="667">
        <f>IF(OR($C$60=$AR60,$D$60=$AR60),Schweine_Werte!$E60*0.5,IF(OR($C$60&gt;$AR60,$D$60&lt;$AR60),0,Schweine_Werte!$E60))</f>
        <v>0</v>
      </c>
      <c r="BC60" s="677">
        <f>IF(OR($C$12=$AR60,$D$12=$AR60),Schweine_Werte!$G60*0.5,IF(OR($C$12&gt;$AR60,$D$12&lt;$AR60),0,Schweine_Werte!$G60))</f>
        <v>0</v>
      </c>
      <c r="BD60" s="667">
        <f>IF(OR($C$24=$AR60,$D$24=$AR60),Schweine_Werte!$G60*0.5,IF(OR($C$24&gt;$AR60,$D$24&lt;$AR60),0,Schweine_Werte!$G60))</f>
        <v>0</v>
      </c>
      <c r="BE60" s="667">
        <f>IF(OR($C$36=$AR60,$D$36=$AR60),Schweine_Werte!$G60*0.5,IF(OR($C$36&gt;$AR60,$D$36&lt;$AR60),0,Schweine_Werte!$G60))</f>
        <v>0</v>
      </c>
      <c r="BF60" s="667">
        <f>IF(OR($C$48=$AR60,$D$48=$AR60),Schweine_Werte!$G60*0.5,IF(OR($C$48&gt;$AR60,$D$48&lt;$AR60),0,Schweine_Werte!$G60))</f>
        <v>0</v>
      </c>
      <c r="BG60" s="667">
        <f>IF(OR($C$60=$AR60,$D$60=$AR60),Schweine_Werte!$G60*0.5,IF(OR($C$60&gt;$AR60,$D$60&lt;$AR60),0,Schweine_Werte!$G60))</f>
        <v>0</v>
      </c>
      <c r="BH60" s="677">
        <f>IF(OR($C$12=$AR60,$D$12=$AR60),Schweine_Werte!$I60*0.5,IF(OR($C$12&gt;$AR60,$D$12&lt;$AR60),0,Schweine_Werte!$I60))</f>
        <v>0</v>
      </c>
      <c r="BI60" s="667">
        <f>IF(OR($C$24=$AR60,$D$24=$AR60),Schweine_Werte!$I60*0.5,IF(OR($C$24&gt;$AR60,$D$24&lt;$AR60),0,Schweine_Werte!$I60))</f>
        <v>0</v>
      </c>
      <c r="BJ60" s="667">
        <f>IF(OR($C$36=$AR60,$D$36=$AR60),Schweine_Werte!$I60*0.5,IF(OR($C$36&gt;$AR60,$D$36&lt;$AR60),0,Schweine_Werte!$I60))</f>
        <v>0</v>
      </c>
      <c r="BK60" s="667">
        <f>IF(OR($C$48=$AR60,$D$48=$AR60),Schweine_Werte!$I60*0.5,IF(OR($C$48&gt;$AR60,$D$48&lt;$AR60),0,Schweine_Werte!$I60))</f>
        <v>0</v>
      </c>
      <c r="BL60" s="667">
        <f>IF(OR($C$60=$AR60,$D$60=$AR60),Schweine_Werte!$I60*0.5,IF(OR($C$60&gt;$AR60,$D$60&lt;$AR60),0,Schweine_Werte!$I60))</f>
        <v>0</v>
      </c>
      <c r="BM60" s="677"/>
      <c r="BN60" s="667"/>
      <c r="BO60" s="667"/>
      <c r="BP60" s="667"/>
      <c r="BQ60" s="667"/>
      <c r="BR60" s="677">
        <f>IF(OR($C$74=$AR60,$D$74=$AR60),Schweine_Werte!$M60*0.5,IF(OR($C$74&gt;$AR60,$D$74&lt;$AR60),0,Schweine_Werte!$M60))</f>
        <v>0</v>
      </c>
      <c r="BS60" s="677">
        <f>IF(OR($C$83=$AR60,$D$83=$AR60),Schweine_Werte!$M60*0.5,IF(OR($C$83&gt;$AR60,$D$83&lt;$AR60),0,Schweine_Werte!$M60))</f>
        <v>0</v>
      </c>
      <c r="BT60" s="679">
        <f>IF(OR($C$92=$AR60,$D$92=$AR60),Schweine_Werte!$M60*0.5,IF(OR($C$92&gt;$AR60,$D$92&lt;$AR60),0,Schweine_Werte!$M60))</f>
        <v>0</v>
      </c>
      <c r="BU60" s="679">
        <f>IF(OR($C$101=$AR60,$D$101=$AR60),Schweine_Werte!$M60*0.5,IF(OR($C$101&gt;$AR60,$D$101&lt;$AR60),0,Schweine_Werte!$M60))</f>
        <v>0</v>
      </c>
      <c r="BV60" s="679">
        <f>IF(OR($C$110=$AR60,$D$110=$AR60),Schweine_Werte!$M60*0.5,IF(OR($C$110&gt;$AR60,$D$110&lt;$AR60),0,Schweine_Werte!$M60))</f>
        <v>0</v>
      </c>
      <c r="BW60" s="679">
        <f>IF(OR(8=$AR60,$E$127=$AR60),Schweine_Werte!$M60*0.5,IF(OR(8&gt;$AR60,$E$127&lt;$AR60),0,Schweine_Werte!$M60))</f>
        <v>1.1177555614589696</v>
      </c>
      <c r="BX60" s="679">
        <f>IF(OR(8=$AR60,$E$145=$AR60),Schweine_Werte!$M60*0.5,IF(OR(8&gt;$AR60,$E$145&lt;$AR60),0,Schweine_Werte!$M60))</f>
        <v>1.1177555614589696</v>
      </c>
      <c r="BY60" s="677">
        <f>IF(OR($C$74=$AR60,$D$74=$AR60),Schweine_Werte!$O60*0.5,IF(OR($C$74&gt;$AR60,$D$74&lt;$AR60),0,Schweine_Werte!$O60))</f>
        <v>0</v>
      </c>
      <c r="BZ60" s="677">
        <f>IF(OR($C$83=$AR60,$D$83=$AR60),Schweine_Werte!$O60*0.5,IF(OR($C$83&gt;$AR60,$D$83&lt;$AR60),0,Schweine_Werte!$O60))</f>
        <v>0</v>
      </c>
      <c r="CA60" s="679">
        <f>IF(OR($C$92=$AR60,$D$92=$AR60),Schweine_Werte!$O60*0.5,IF(OR($C$92&gt;$AR60,$D$92&lt;$AR60),0,Schweine_Werte!$O60))</f>
        <v>0</v>
      </c>
      <c r="CB60" s="679">
        <f>IF(OR($C$101=$AR60,$D$101=$AR60),Schweine_Werte!$O60*0.5,IF(OR($C$101&gt;$AR60,$D$101&lt;$AR60),0,Schweine_Werte!$O60))</f>
        <v>0</v>
      </c>
      <c r="CC60" s="679">
        <f>IF(OR($C$110=$AR60,$D$110=$AR60),Schweine_Werte!$O60*0.5,IF(OR($C$110&gt;$AR60,$D$110&lt;$AR60),0,Schweine_Werte!$O60))</f>
        <v>0</v>
      </c>
    </row>
    <row r="61" spans="1:81" x14ac:dyDescent="0.2">
      <c r="AR61" s="698">
        <v>65</v>
      </c>
      <c r="AS61" s="677">
        <f>IF(OR($C$12=$AR61,$D$12=$AR61),Schweine_Werte!$C61*0.5,IF(OR($C$12&gt;$AR61,$D$12&lt;$AR61),0,Schweine_Werte!$C61))</f>
        <v>0</v>
      </c>
      <c r="AT61" s="667">
        <f>IF(OR($C$24=$AR61,$D$24=$AR61),Schweine_Werte!$C61*0.5,IF(OR($C$24&gt;$AR61,$D$24&lt;$AR61),0,Schweine_Werte!$C61))</f>
        <v>0</v>
      </c>
      <c r="AU61" s="677">
        <f>IF(OR($C$36=$AR61,$D$36=$AR61),Schweine_Werte!$C61*0.5,IF(OR($C$36&gt;$AR61,$D$36&lt;$AR61),0,Schweine_Werte!$C61))</f>
        <v>0</v>
      </c>
      <c r="AV61" s="677">
        <f>IF(OR($C$48=$AR61,$D$48=$AR61),Schweine_Werte!$C61*0.5,IF(OR($C$48&gt;$AR61,$D$48&lt;$AR61),0,Schweine_Werte!$C61))</f>
        <v>0</v>
      </c>
      <c r="AW61" s="677">
        <f>IF(OR($C$60=$AR61,$D$60=$AR61),Schweine_Werte!$C61*0.5,IF(OR($C$60&gt;$AR61,$D$60&lt;$AR61),0,Schweine_Werte!$C61))</f>
        <v>0</v>
      </c>
      <c r="AX61" s="677">
        <f>IF(OR($C$12=$AR61,$D$12=$AR61),Schweine_Werte!$E61*0.5,IF(OR($C$12&gt;$AR61,$D$12&lt;$AR61),0,Schweine_Werte!$E61))</f>
        <v>0</v>
      </c>
      <c r="AY61" s="667">
        <f>IF(OR($C$24=$AR61,$D$24=$AR61),Schweine_Werte!$E61*0.5,IF(OR($C$24&gt;$AR61,$D$24&lt;$AR61),0,Schweine_Werte!$E61))</f>
        <v>0</v>
      </c>
      <c r="AZ61" s="667">
        <f>IF(OR($C$36=$AR61,$D$36=$AR61),Schweine_Werte!$E61*0.5,IF(OR($C$36&gt;$AR61,$D$36&lt;$AR61),0,Schweine_Werte!$E61))</f>
        <v>0</v>
      </c>
      <c r="BA61" s="667">
        <f>IF(OR($C$48=$AR61,$D$48=$AR61),Schweine_Werte!$E61*0.5,IF(OR($C$48&gt;$AR61,$D$48&lt;$AR61),0,Schweine_Werte!$E61))</f>
        <v>0</v>
      </c>
      <c r="BB61" s="667">
        <f>IF(OR($C$60=$AR61,$D$60=$AR61),Schweine_Werte!$E61*0.5,IF(OR($C$60&gt;$AR61,$D$60&lt;$AR61),0,Schweine_Werte!$E61))</f>
        <v>0</v>
      </c>
      <c r="BC61" s="677">
        <f>IF(OR($C$12=$AR61,$D$12=$AR61),Schweine_Werte!$G61*0.5,IF(OR($C$12&gt;$AR61,$D$12&lt;$AR61),0,Schweine_Werte!$G61))</f>
        <v>0</v>
      </c>
      <c r="BD61" s="667">
        <f>IF(OR($C$24=$AR61,$D$24=$AR61),Schweine_Werte!$G61*0.5,IF(OR($C$24&gt;$AR61,$D$24&lt;$AR61),0,Schweine_Werte!$G61))</f>
        <v>0</v>
      </c>
      <c r="BE61" s="667">
        <f>IF(OR($C$36=$AR61,$D$36=$AR61),Schweine_Werte!$G61*0.5,IF(OR($C$36&gt;$AR61,$D$36&lt;$AR61),0,Schweine_Werte!$G61))</f>
        <v>0</v>
      </c>
      <c r="BF61" s="667">
        <f>IF(OR($C$48=$AR61,$D$48=$AR61),Schweine_Werte!$G61*0.5,IF(OR($C$48&gt;$AR61,$D$48&lt;$AR61),0,Schweine_Werte!$G61))</f>
        <v>0</v>
      </c>
      <c r="BG61" s="667">
        <f>IF(OR($C$60=$AR61,$D$60=$AR61),Schweine_Werte!$G61*0.5,IF(OR($C$60&gt;$AR61,$D$60&lt;$AR61),0,Schweine_Werte!$G61))</f>
        <v>0</v>
      </c>
      <c r="BH61" s="677">
        <f>IF(OR($C$12=$AR61,$D$12=$AR61),Schweine_Werte!$I61*0.5,IF(OR($C$12&gt;$AR61,$D$12&lt;$AR61),0,Schweine_Werte!$I61))</f>
        <v>0</v>
      </c>
      <c r="BI61" s="667">
        <f>IF(OR($C$24=$AR61,$D$24=$AR61),Schweine_Werte!$I61*0.5,IF(OR($C$24&gt;$AR61,$D$24&lt;$AR61),0,Schweine_Werte!$I61))</f>
        <v>0</v>
      </c>
      <c r="BJ61" s="667">
        <f>IF(OR($C$36=$AR61,$D$36=$AR61),Schweine_Werte!$I61*0.5,IF(OR($C$36&gt;$AR61,$D$36&lt;$AR61),0,Schweine_Werte!$I61))</f>
        <v>0</v>
      </c>
      <c r="BK61" s="667">
        <f>IF(OR($C$48=$AR61,$D$48=$AR61),Schweine_Werte!$I61*0.5,IF(OR($C$48&gt;$AR61,$D$48&lt;$AR61),0,Schweine_Werte!$I61))</f>
        <v>0</v>
      </c>
      <c r="BL61" s="667">
        <f>IF(OR($C$60=$AR61,$D$60=$AR61),Schweine_Werte!$I61*0.5,IF(OR($C$60&gt;$AR61,$D$60&lt;$AR61),0,Schweine_Werte!$I61))</f>
        <v>0</v>
      </c>
      <c r="BM61" s="677"/>
      <c r="BN61" s="667"/>
      <c r="BO61" s="667"/>
      <c r="BP61" s="667"/>
      <c r="BQ61" s="667"/>
      <c r="BR61" s="677">
        <f>IF(OR($C$74=$AR61,$D$74=$AR61),Schweine_Werte!$M61*0.5,IF(OR($C$74&gt;$AR61,$D$74&lt;$AR61),0,Schweine_Werte!$M61))</f>
        <v>0</v>
      </c>
      <c r="BS61" s="677">
        <f>IF(OR($C$83=$AR61,$D$83=$AR61),Schweine_Werte!$M61*0.5,IF(OR($C$83&gt;$AR61,$D$83&lt;$AR61),0,Schweine_Werte!$M61))</f>
        <v>0</v>
      </c>
      <c r="BT61" s="679">
        <f>IF(OR($C$92=$AR61,$D$92=$AR61),Schweine_Werte!$M61*0.5,IF(OR($C$92&gt;$AR61,$D$92&lt;$AR61),0,Schweine_Werte!$M61))</f>
        <v>0</v>
      </c>
      <c r="BU61" s="679">
        <f>IF(OR($C$101=$AR61,$D$101=$AR61),Schweine_Werte!$M61*0.5,IF(OR($C$101&gt;$AR61,$D$101&lt;$AR61),0,Schweine_Werte!$M61))</f>
        <v>0</v>
      </c>
      <c r="BV61" s="679">
        <f>IF(OR($C$110=$AR61,$D$110=$AR61),Schweine_Werte!$M61*0.5,IF(OR($C$110&gt;$AR61,$D$110&lt;$AR61),0,Schweine_Werte!$M61))</f>
        <v>0</v>
      </c>
      <c r="BW61" s="679">
        <f>IF(OR(8=$AR61,$E$127=$AR61),Schweine_Werte!$M61*0.5,IF(OR(8&gt;$AR61,$E$127&lt;$AR61),0,Schweine_Werte!$M61))</f>
        <v>1.1148053306975045</v>
      </c>
      <c r="BX61" s="679">
        <f>IF(OR(8=$AR61,$E$145=$AR61),Schweine_Werte!$M61*0.5,IF(OR(8&gt;$AR61,$E$145&lt;$AR61),0,Schweine_Werte!$M61))</f>
        <v>1.1148053306975045</v>
      </c>
      <c r="BY61" s="677">
        <f>IF(OR($C$74=$AR61,$D$74=$AR61),Schweine_Werte!$O61*0.5,IF(OR($C$74&gt;$AR61,$D$74&lt;$AR61),0,Schweine_Werte!$O61))</f>
        <v>0</v>
      </c>
      <c r="BZ61" s="677">
        <f>IF(OR($C$83=$AR61,$D$83=$AR61),Schweine_Werte!$O61*0.5,IF(OR($C$83&gt;$AR61,$D$83&lt;$AR61),0,Schweine_Werte!$O61))</f>
        <v>0</v>
      </c>
      <c r="CA61" s="679">
        <f>IF(OR($C$92=$AR61,$D$92=$AR61),Schweine_Werte!$O61*0.5,IF(OR($C$92&gt;$AR61,$D$92&lt;$AR61),0,Schweine_Werte!$O61))</f>
        <v>0</v>
      </c>
      <c r="CB61" s="679">
        <f>IF(OR($C$101=$AR61,$D$101=$AR61),Schweine_Werte!$O61*0.5,IF(OR($C$101&gt;$AR61,$D$101&lt;$AR61),0,Schweine_Werte!$O61))</f>
        <v>0</v>
      </c>
      <c r="CC61" s="679">
        <f>IF(OR($C$110=$AR61,$D$110=$AR61),Schweine_Werte!$O61*0.5,IF(OR($C$110&gt;$AR61,$D$110&lt;$AR61),0,Schweine_Werte!$O61))</f>
        <v>0</v>
      </c>
    </row>
    <row r="62" spans="1:81" x14ac:dyDescent="0.2">
      <c r="AR62" s="698">
        <v>66</v>
      </c>
      <c r="AS62" s="677">
        <f>IF(OR($C$12=$AR62,$D$12=$AR62),Schweine_Werte!$C62*0.5,IF(OR($C$12&gt;$AR62,$D$12&lt;$AR62),0,Schweine_Werte!$C62))</f>
        <v>0</v>
      </c>
      <c r="AT62" s="667">
        <f>IF(OR($C$24=$AR62,$D$24=$AR62),Schweine_Werte!$C62*0.5,IF(OR($C$24&gt;$AR62,$D$24&lt;$AR62),0,Schweine_Werte!$C62))</f>
        <v>0</v>
      </c>
      <c r="AU62" s="677">
        <f>IF(OR($C$36=$AR62,$D$36=$AR62),Schweine_Werte!$C62*0.5,IF(OR($C$36&gt;$AR62,$D$36&lt;$AR62),0,Schweine_Werte!$C62))</f>
        <v>0</v>
      </c>
      <c r="AV62" s="677">
        <f>IF(OR($C$48=$AR62,$D$48=$AR62),Schweine_Werte!$C62*0.5,IF(OR($C$48&gt;$AR62,$D$48&lt;$AR62),0,Schweine_Werte!$C62))</f>
        <v>0</v>
      </c>
      <c r="AW62" s="677">
        <f>IF(OR($C$60=$AR62,$D$60=$AR62),Schweine_Werte!$C62*0.5,IF(OR($C$60&gt;$AR62,$D$60&lt;$AR62),0,Schweine_Werte!$C62))</f>
        <v>0</v>
      </c>
      <c r="AX62" s="677">
        <f>IF(OR($C$12=$AR62,$D$12=$AR62),Schweine_Werte!$E62*0.5,IF(OR($C$12&gt;$AR62,$D$12&lt;$AR62),0,Schweine_Werte!$E62))</f>
        <v>0</v>
      </c>
      <c r="AY62" s="667">
        <f>IF(OR($C$24=$AR62,$D$24=$AR62),Schweine_Werte!$E62*0.5,IF(OR($C$24&gt;$AR62,$D$24&lt;$AR62),0,Schweine_Werte!$E62))</f>
        <v>0</v>
      </c>
      <c r="AZ62" s="667">
        <f>IF(OR($C$36=$AR62,$D$36=$AR62),Schweine_Werte!$E62*0.5,IF(OR($C$36&gt;$AR62,$D$36&lt;$AR62),0,Schweine_Werte!$E62))</f>
        <v>0</v>
      </c>
      <c r="BA62" s="667">
        <f>IF(OR($C$48=$AR62,$D$48=$AR62),Schweine_Werte!$E62*0.5,IF(OR($C$48&gt;$AR62,$D$48&lt;$AR62),0,Schweine_Werte!$E62))</f>
        <v>0</v>
      </c>
      <c r="BB62" s="667">
        <f>IF(OR($C$60=$AR62,$D$60=$AR62),Schweine_Werte!$E62*0.5,IF(OR($C$60&gt;$AR62,$D$60&lt;$AR62),0,Schweine_Werte!$E62))</f>
        <v>0</v>
      </c>
      <c r="BC62" s="677">
        <f>IF(OR($C$12=$AR62,$D$12=$AR62),Schweine_Werte!$G62*0.5,IF(OR($C$12&gt;$AR62,$D$12&lt;$AR62),0,Schweine_Werte!$G62))</f>
        <v>0</v>
      </c>
      <c r="BD62" s="667">
        <f>IF(OR($C$24=$AR62,$D$24=$AR62),Schweine_Werte!$G62*0.5,IF(OR($C$24&gt;$AR62,$D$24&lt;$AR62),0,Schweine_Werte!$G62))</f>
        <v>0</v>
      </c>
      <c r="BE62" s="667">
        <f>IF(OR($C$36=$AR62,$D$36=$AR62),Schweine_Werte!$G62*0.5,IF(OR($C$36&gt;$AR62,$D$36&lt;$AR62),0,Schweine_Werte!$G62))</f>
        <v>0</v>
      </c>
      <c r="BF62" s="667">
        <f>IF(OR($C$48=$AR62,$D$48=$AR62),Schweine_Werte!$G62*0.5,IF(OR($C$48&gt;$AR62,$D$48&lt;$AR62),0,Schweine_Werte!$G62))</f>
        <v>0</v>
      </c>
      <c r="BG62" s="667">
        <f>IF(OR($C$60=$AR62,$D$60=$AR62),Schweine_Werte!$G62*0.5,IF(OR($C$60&gt;$AR62,$D$60&lt;$AR62),0,Schweine_Werte!$G62))</f>
        <v>0</v>
      </c>
      <c r="BH62" s="677">
        <f>IF(OR($C$12=$AR62,$D$12=$AR62),Schweine_Werte!$I62*0.5,IF(OR($C$12&gt;$AR62,$D$12&lt;$AR62),0,Schweine_Werte!$I62))</f>
        <v>0</v>
      </c>
      <c r="BI62" s="667">
        <f>IF(OR($C$24=$AR62,$D$24=$AR62),Schweine_Werte!$I62*0.5,IF(OR($C$24&gt;$AR62,$D$24&lt;$AR62),0,Schweine_Werte!$I62))</f>
        <v>0</v>
      </c>
      <c r="BJ62" s="667">
        <f>IF(OR($C$36=$AR62,$D$36=$AR62),Schweine_Werte!$I62*0.5,IF(OR($C$36&gt;$AR62,$D$36&lt;$AR62),0,Schweine_Werte!$I62))</f>
        <v>0</v>
      </c>
      <c r="BK62" s="667">
        <f>IF(OR($C$48=$AR62,$D$48=$AR62),Schweine_Werte!$I62*0.5,IF(OR($C$48&gt;$AR62,$D$48&lt;$AR62),0,Schweine_Werte!$I62))</f>
        <v>0</v>
      </c>
      <c r="BL62" s="667">
        <f>IF(OR($C$60=$AR62,$D$60=$AR62),Schweine_Werte!$I62*0.5,IF(OR($C$60&gt;$AR62,$D$60&lt;$AR62),0,Schweine_Werte!$I62))</f>
        <v>0</v>
      </c>
      <c r="BM62" s="677"/>
      <c r="BN62" s="667"/>
      <c r="BO62" s="667"/>
      <c r="BP62" s="667"/>
      <c r="BQ62" s="667"/>
      <c r="BR62" s="677">
        <f>IF(OR($C$74=$AR62,$D$74=$AR62),Schweine_Werte!$M62*0.5,IF(OR($C$74&gt;$AR62,$D$74&lt;$AR62),0,Schweine_Werte!$M62))</f>
        <v>0</v>
      </c>
      <c r="BS62" s="677">
        <f>IF(OR($C$83=$AR62,$D$83=$AR62),Schweine_Werte!$M62*0.5,IF(OR($C$83&gt;$AR62,$D$83&lt;$AR62),0,Schweine_Werte!$M62))</f>
        <v>0</v>
      </c>
      <c r="BT62" s="679">
        <f>IF(OR($C$92=$AR62,$D$92=$AR62),Schweine_Werte!$M62*0.5,IF(OR($C$92&gt;$AR62,$D$92&lt;$AR62),0,Schweine_Werte!$M62))</f>
        <v>0</v>
      </c>
      <c r="BU62" s="679">
        <f>IF(OR($C$101=$AR62,$D$101=$AR62),Schweine_Werte!$M62*0.5,IF(OR($C$101&gt;$AR62,$D$101&lt;$AR62),0,Schweine_Werte!$M62))</f>
        <v>0</v>
      </c>
      <c r="BV62" s="679">
        <f>IF(OR($C$110=$AR62,$D$110=$AR62),Schweine_Werte!$M62*0.5,IF(OR($C$110&gt;$AR62,$D$110&lt;$AR62),0,Schweine_Werte!$M62))</f>
        <v>0</v>
      </c>
      <c r="BW62" s="679">
        <f>IF(OR(8=$AR62,$E$127=$AR62),Schweine_Werte!$M62*0.5,IF(OR(8&gt;$AR62,$E$127&lt;$AR62),0,Schweine_Werte!$M62))</f>
        <v>1.1122375143918541</v>
      </c>
      <c r="BX62" s="679">
        <f>IF(OR(8=$AR62,$E$145=$AR62),Schweine_Werte!$M62*0.5,IF(OR(8&gt;$AR62,$E$145&lt;$AR62),0,Schweine_Werte!$M62))</f>
        <v>1.1122375143918541</v>
      </c>
      <c r="BY62" s="677">
        <f>IF(OR($C$74=$AR62,$D$74=$AR62),Schweine_Werte!$O62*0.5,IF(OR($C$74&gt;$AR62,$D$74&lt;$AR62),0,Schweine_Werte!$O62))</f>
        <v>0</v>
      </c>
      <c r="BZ62" s="677">
        <f>IF(OR($C$83=$AR62,$D$83=$AR62),Schweine_Werte!$O62*0.5,IF(OR($C$83&gt;$AR62,$D$83&lt;$AR62),0,Schweine_Werte!$O62))</f>
        <v>0</v>
      </c>
      <c r="CA62" s="679">
        <f>IF(OR($C$92=$AR62,$D$92=$AR62),Schweine_Werte!$O62*0.5,IF(OR($C$92&gt;$AR62,$D$92&lt;$AR62),0,Schweine_Werte!$O62))</f>
        <v>0</v>
      </c>
      <c r="CB62" s="679">
        <f>IF(OR($C$101=$AR62,$D$101=$AR62),Schweine_Werte!$O62*0.5,IF(OR($C$101&gt;$AR62,$D$101&lt;$AR62),0,Schweine_Werte!$O62))</f>
        <v>0</v>
      </c>
      <c r="CC62" s="679">
        <f>IF(OR($C$110=$AR62,$D$110=$AR62),Schweine_Werte!$O62*0.5,IF(OR($C$110&gt;$AR62,$D$110&lt;$AR62),0,Schweine_Werte!$O62))</f>
        <v>0</v>
      </c>
    </row>
    <row r="63" spans="1:81" x14ac:dyDescent="0.2">
      <c r="AR63" s="698">
        <v>67</v>
      </c>
      <c r="AS63" s="677">
        <f>IF(OR($C$12=$AR63,$D$12=$AR63),Schweine_Werte!$C63*0.5,IF(OR($C$12&gt;$AR63,$D$12&lt;$AR63),0,Schweine_Werte!$C63))</f>
        <v>0</v>
      </c>
      <c r="AT63" s="667">
        <f>IF(OR($C$24=$AR63,$D$24=$AR63),Schweine_Werte!$C63*0.5,IF(OR($C$24&gt;$AR63,$D$24&lt;$AR63),0,Schweine_Werte!$C63))</f>
        <v>0</v>
      </c>
      <c r="AU63" s="677">
        <f>IF(OR($C$36=$AR63,$D$36=$AR63),Schweine_Werte!$C63*0.5,IF(OR($C$36&gt;$AR63,$D$36&lt;$AR63),0,Schweine_Werte!$C63))</f>
        <v>0</v>
      </c>
      <c r="AV63" s="677">
        <f>IF(OR($C$48=$AR63,$D$48=$AR63),Schweine_Werte!$C63*0.5,IF(OR($C$48&gt;$AR63,$D$48&lt;$AR63),0,Schweine_Werte!$C63))</f>
        <v>0</v>
      </c>
      <c r="AW63" s="677">
        <f>IF(OR($C$60=$AR63,$D$60=$AR63),Schweine_Werte!$C63*0.5,IF(OR($C$60&gt;$AR63,$D$60&lt;$AR63),0,Schweine_Werte!$C63))</f>
        <v>0</v>
      </c>
      <c r="AX63" s="677">
        <f>IF(OR($C$12=$AR63,$D$12=$AR63),Schweine_Werte!$E63*0.5,IF(OR($C$12&gt;$AR63,$D$12&lt;$AR63),0,Schweine_Werte!$E63))</f>
        <v>0</v>
      </c>
      <c r="AY63" s="667">
        <f>IF(OR($C$24=$AR63,$D$24=$AR63),Schweine_Werte!$E63*0.5,IF(OR($C$24&gt;$AR63,$D$24&lt;$AR63),0,Schweine_Werte!$E63))</f>
        <v>0</v>
      </c>
      <c r="AZ63" s="667">
        <f>IF(OR($C$36=$AR63,$D$36=$AR63),Schweine_Werte!$E63*0.5,IF(OR($C$36&gt;$AR63,$D$36&lt;$AR63),0,Schweine_Werte!$E63))</f>
        <v>0</v>
      </c>
      <c r="BA63" s="667">
        <f>IF(OR($C$48=$AR63,$D$48=$AR63),Schweine_Werte!$E63*0.5,IF(OR($C$48&gt;$AR63,$D$48&lt;$AR63),0,Schweine_Werte!$E63))</f>
        <v>0</v>
      </c>
      <c r="BB63" s="667">
        <f>IF(OR($C$60=$AR63,$D$60=$AR63),Schweine_Werte!$E63*0.5,IF(OR($C$60&gt;$AR63,$D$60&lt;$AR63),0,Schweine_Werte!$E63))</f>
        <v>0</v>
      </c>
      <c r="BC63" s="677">
        <f>IF(OR($C$12=$AR63,$D$12=$AR63),Schweine_Werte!$G63*0.5,IF(OR($C$12&gt;$AR63,$D$12&lt;$AR63),0,Schweine_Werte!$G63))</f>
        <v>0</v>
      </c>
      <c r="BD63" s="667">
        <f>IF(OR($C$24=$AR63,$D$24=$AR63),Schweine_Werte!$G63*0.5,IF(OR($C$24&gt;$AR63,$D$24&lt;$AR63),0,Schweine_Werte!$G63))</f>
        <v>0</v>
      </c>
      <c r="BE63" s="667">
        <f>IF(OR($C$36=$AR63,$D$36=$AR63),Schweine_Werte!$G63*0.5,IF(OR($C$36&gt;$AR63,$D$36&lt;$AR63),0,Schweine_Werte!$G63))</f>
        <v>0</v>
      </c>
      <c r="BF63" s="667">
        <f>IF(OR($C$48=$AR63,$D$48=$AR63),Schweine_Werte!$G63*0.5,IF(OR($C$48&gt;$AR63,$D$48&lt;$AR63),0,Schweine_Werte!$G63))</f>
        <v>0</v>
      </c>
      <c r="BG63" s="667">
        <f>IF(OR($C$60=$AR63,$D$60=$AR63),Schweine_Werte!$G63*0.5,IF(OR($C$60&gt;$AR63,$D$60&lt;$AR63),0,Schweine_Werte!$G63))</f>
        <v>0</v>
      </c>
      <c r="BH63" s="677">
        <f>IF(OR($C$12=$AR63,$D$12=$AR63),Schweine_Werte!$I63*0.5,IF(OR($C$12&gt;$AR63,$D$12&lt;$AR63),0,Schweine_Werte!$I63))</f>
        <v>0</v>
      </c>
      <c r="BI63" s="667">
        <f>IF(OR($C$24=$AR63,$D$24=$AR63),Schweine_Werte!$I63*0.5,IF(OR($C$24&gt;$AR63,$D$24&lt;$AR63),0,Schweine_Werte!$I63))</f>
        <v>0</v>
      </c>
      <c r="BJ63" s="667">
        <f>IF(OR($C$36=$AR63,$D$36=$AR63),Schweine_Werte!$I63*0.5,IF(OR($C$36&gt;$AR63,$D$36&lt;$AR63),0,Schweine_Werte!$I63))</f>
        <v>0</v>
      </c>
      <c r="BK63" s="667">
        <f>IF(OR($C$48=$AR63,$D$48=$AR63),Schweine_Werte!$I63*0.5,IF(OR($C$48&gt;$AR63,$D$48&lt;$AR63),0,Schweine_Werte!$I63))</f>
        <v>0</v>
      </c>
      <c r="BL63" s="667">
        <f>IF(OR($C$60=$AR63,$D$60=$AR63),Schweine_Werte!$I63*0.5,IF(OR($C$60&gt;$AR63,$D$60&lt;$AR63),0,Schweine_Werte!$I63))</f>
        <v>0</v>
      </c>
      <c r="BM63" s="677"/>
      <c r="BN63" s="667"/>
      <c r="BO63" s="667"/>
      <c r="BP63" s="667"/>
      <c r="BQ63" s="667"/>
      <c r="BR63" s="677">
        <f>IF(OR($C$74=$AR63,$D$74=$AR63),Schweine_Werte!$M63*0.5,IF(OR($C$74&gt;$AR63,$D$74&lt;$AR63),0,Schweine_Werte!$M63))</f>
        <v>0</v>
      </c>
      <c r="BS63" s="677">
        <f>IF(OR($C$83=$AR63,$D$83=$AR63),Schweine_Werte!$M63*0.5,IF(OR($C$83&gt;$AR63,$D$83&lt;$AR63),0,Schweine_Werte!$M63))</f>
        <v>0</v>
      </c>
      <c r="BT63" s="679">
        <f>IF(OR($C$92=$AR63,$D$92=$AR63),Schweine_Werte!$M63*0.5,IF(OR($C$92&gt;$AR63,$D$92&lt;$AR63),0,Schweine_Werte!$M63))</f>
        <v>0</v>
      </c>
      <c r="BU63" s="679">
        <f>IF(OR($C$101=$AR63,$D$101=$AR63),Schweine_Werte!$M63*0.5,IF(OR($C$101&gt;$AR63,$D$101&lt;$AR63),0,Schweine_Werte!$M63))</f>
        <v>0</v>
      </c>
      <c r="BV63" s="679">
        <f>IF(OR($C$110=$AR63,$D$110=$AR63),Schweine_Werte!$M63*0.5,IF(OR($C$110&gt;$AR63,$D$110&lt;$AR63),0,Schweine_Werte!$M63))</f>
        <v>0</v>
      </c>
      <c r="BW63" s="679">
        <f>IF(OR(8=$AR63,$E$127=$AR63),Schweine_Werte!$M63*0.5,IF(OR(8&gt;$AR63,$E$127&lt;$AR63),0,Schweine_Werte!$M63))</f>
        <v>1.1100470401249107</v>
      </c>
      <c r="BX63" s="679">
        <f>IF(OR(8=$AR63,$E$145=$AR63),Schweine_Werte!$M63*0.5,IF(OR(8&gt;$AR63,$E$145&lt;$AR63),0,Schweine_Werte!$M63))</f>
        <v>1.1100470401249107</v>
      </c>
      <c r="BY63" s="677">
        <f>IF(OR($C$74=$AR63,$D$74=$AR63),Schweine_Werte!$O63*0.5,IF(OR($C$74&gt;$AR63,$D$74&lt;$AR63),0,Schweine_Werte!$O63))</f>
        <v>0</v>
      </c>
      <c r="BZ63" s="677">
        <f>IF(OR($C$83=$AR63,$D$83=$AR63),Schweine_Werte!$O63*0.5,IF(OR($C$83&gt;$AR63,$D$83&lt;$AR63),0,Schweine_Werte!$O63))</f>
        <v>0</v>
      </c>
      <c r="CA63" s="679">
        <f>IF(OR($C$92=$AR63,$D$92=$AR63),Schweine_Werte!$O63*0.5,IF(OR($C$92&gt;$AR63,$D$92&lt;$AR63),0,Schweine_Werte!$O63))</f>
        <v>0</v>
      </c>
      <c r="CB63" s="679">
        <f>IF(OR($C$101=$AR63,$D$101=$AR63),Schweine_Werte!$O63*0.5,IF(OR($C$101&gt;$AR63,$D$101&lt;$AR63),0,Schweine_Werte!$O63))</f>
        <v>0</v>
      </c>
      <c r="CC63" s="679">
        <f>IF(OR($C$110=$AR63,$D$110=$AR63),Schweine_Werte!$O63*0.5,IF(OR($C$110&gt;$AR63,$D$110&lt;$AR63),0,Schweine_Werte!$O63))</f>
        <v>0</v>
      </c>
    </row>
    <row r="64" spans="1:81" x14ac:dyDescent="0.2">
      <c r="AR64" s="698">
        <v>68</v>
      </c>
      <c r="AS64" s="677">
        <f>IF(OR($C$12=$AR64,$D$12=$AR64),Schweine_Werte!$C64*0.5,IF(OR($C$12&gt;$AR64,$D$12&lt;$AR64),0,Schweine_Werte!$C64))</f>
        <v>0</v>
      </c>
      <c r="AT64" s="667">
        <f>IF(OR($C$24=$AR64,$D$24=$AR64),Schweine_Werte!$C64*0.5,IF(OR($C$24&gt;$AR64,$D$24&lt;$AR64),0,Schweine_Werte!$C64))</f>
        <v>0</v>
      </c>
      <c r="AU64" s="677">
        <f>IF(OR($C$36=$AR64,$D$36=$AR64),Schweine_Werte!$C64*0.5,IF(OR($C$36&gt;$AR64,$D$36&lt;$AR64),0,Schweine_Werte!$C64))</f>
        <v>0</v>
      </c>
      <c r="AV64" s="677">
        <f>IF(OR($C$48=$AR64,$D$48=$AR64),Schweine_Werte!$C64*0.5,IF(OR($C$48&gt;$AR64,$D$48&lt;$AR64),0,Schweine_Werte!$C64))</f>
        <v>0</v>
      </c>
      <c r="AW64" s="677">
        <f>IF(OR($C$60=$AR64,$D$60=$AR64),Schweine_Werte!$C64*0.5,IF(OR($C$60&gt;$AR64,$D$60&lt;$AR64),0,Schweine_Werte!$C64))</f>
        <v>0</v>
      </c>
      <c r="AX64" s="677">
        <f>IF(OR($C$12=$AR64,$D$12=$AR64),Schweine_Werte!$E64*0.5,IF(OR($C$12&gt;$AR64,$D$12&lt;$AR64),0,Schweine_Werte!$E64))</f>
        <v>0</v>
      </c>
      <c r="AY64" s="667">
        <f>IF(OR($C$24=$AR64,$D$24=$AR64),Schweine_Werte!$E64*0.5,IF(OR($C$24&gt;$AR64,$D$24&lt;$AR64),0,Schweine_Werte!$E64))</f>
        <v>0</v>
      </c>
      <c r="AZ64" s="667">
        <f>IF(OR($C$36=$AR64,$D$36=$AR64),Schweine_Werte!$E64*0.5,IF(OR($C$36&gt;$AR64,$D$36&lt;$AR64),0,Schweine_Werte!$E64))</f>
        <v>0</v>
      </c>
      <c r="BA64" s="667">
        <f>IF(OR($C$48=$AR64,$D$48=$AR64),Schweine_Werte!$E64*0.5,IF(OR($C$48&gt;$AR64,$D$48&lt;$AR64),0,Schweine_Werte!$E64))</f>
        <v>0</v>
      </c>
      <c r="BB64" s="667">
        <f>IF(OR($C$60=$AR64,$D$60=$AR64),Schweine_Werte!$E64*0.5,IF(OR($C$60&gt;$AR64,$D$60&lt;$AR64),0,Schweine_Werte!$E64))</f>
        <v>0</v>
      </c>
      <c r="BC64" s="677">
        <f>IF(OR($C$12=$AR64,$D$12=$AR64),Schweine_Werte!$G64*0.5,IF(OR($C$12&gt;$AR64,$D$12&lt;$AR64),0,Schweine_Werte!$G64))</f>
        <v>0</v>
      </c>
      <c r="BD64" s="667">
        <f>IF(OR($C$24=$AR64,$D$24=$AR64),Schweine_Werte!$G64*0.5,IF(OR($C$24&gt;$AR64,$D$24&lt;$AR64),0,Schweine_Werte!$G64))</f>
        <v>0</v>
      </c>
      <c r="BE64" s="667">
        <f>IF(OR($C$36=$AR64,$D$36=$AR64),Schweine_Werte!$G64*0.5,IF(OR($C$36&gt;$AR64,$D$36&lt;$AR64),0,Schweine_Werte!$G64))</f>
        <v>0</v>
      </c>
      <c r="BF64" s="667">
        <f>IF(OR($C$48=$AR64,$D$48=$AR64),Schweine_Werte!$G64*0.5,IF(OR($C$48&gt;$AR64,$D$48&lt;$AR64),0,Schweine_Werte!$G64))</f>
        <v>0</v>
      </c>
      <c r="BG64" s="667">
        <f>IF(OR($C$60=$AR64,$D$60=$AR64),Schweine_Werte!$G64*0.5,IF(OR($C$60&gt;$AR64,$D$60&lt;$AR64),0,Schweine_Werte!$G64))</f>
        <v>0</v>
      </c>
      <c r="BH64" s="677">
        <f>IF(OR($C$12=$AR64,$D$12=$AR64),Schweine_Werte!$I64*0.5,IF(OR($C$12&gt;$AR64,$D$12&lt;$AR64),0,Schweine_Werte!$I64))</f>
        <v>0</v>
      </c>
      <c r="BI64" s="667">
        <f>IF(OR($C$24=$AR64,$D$24=$AR64),Schweine_Werte!$I64*0.5,IF(OR($C$24&gt;$AR64,$D$24&lt;$AR64),0,Schweine_Werte!$I64))</f>
        <v>0</v>
      </c>
      <c r="BJ64" s="667">
        <f>IF(OR($C$36=$AR64,$D$36=$AR64),Schweine_Werte!$I64*0.5,IF(OR($C$36&gt;$AR64,$D$36&lt;$AR64),0,Schweine_Werte!$I64))</f>
        <v>0</v>
      </c>
      <c r="BK64" s="667">
        <f>IF(OR($C$48=$AR64,$D$48=$AR64),Schweine_Werte!$I64*0.5,IF(OR($C$48&gt;$AR64,$D$48&lt;$AR64),0,Schweine_Werte!$I64))</f>
        <v>0</v>
      </c>
      <c r="BL64" s="667">
        <f>IF(OR($C$60=$AR64,$D$60=$AR64),Schweine_Werte!$I64*0.5,IF(OR($C$60&gt;$AR64,$D$60&lt;$AR64),0,Schweine_Werte!$I64))</f>
        <v>0</v>
      </c>
      <c r="BM64" s="677"/>
      <c r="BN64" s="667"/>
      <c r="BO64" s="667"/>
      <c r="BP64" s="667"/>
      <c r="BQ64" s="667"/>
      <c r="BR64" s="677">
        <f>IF(OR($C$74=$AR64,$D$74=$AR64),Schweine_Werte!$M64*0.5,IF(OR($C$74&gt;$AR64,$D$74&lt;$AR64),0,Schweine_Werte!$M64))</f>
        <v>0</v>
      </c>
      <c r="BS64" s="677">
        <f>IF(OR($C$83=$AR64,$D$83=$AR64),Schweine_Werte!$M64*0.5,IF(OR($C$83&gt;$AR64,$D$83&lt;$AR64),0,Schweine_Werte!$M64))</f>
        <v>0</v>
      </c>
      <c r="BT64" s="679">
        <f>IF(OR($C$92=$AR64,$D$92=$AR64),Schweine_Werte!$M64*0.5,IF(OR($C$92&gt;$AR64,$D$92&lt;$AR64),0,Schweine_Werte!$M64))</f>
        <v>0</v>
      </c>
      <c r="BU64" s="679">
        <f>IF(OR($C$101=$AR64,$D$101=$AR64),Schweine_Werte!$M64*0.5,IF(OR($C$101&gt;$AR64,$D$101&lt;$AR64),0,Schweine_Werte!$M64))</f>
        <v>0</v>
      </c>
      <c r="BV64" s="679">
        <f>IF(OR($C$110=$AR64,$D$110=$AR64),Schweine_Werte!$M64*0.5,IF(OR($C$110&gt;$AR64,$D$110&lt;$AR64),0,Schweine_Werte!$M64))</f>
        <v>0</v>
      </c>
      <c r="BW64" s="679">
        <f>IF(OR(8=$AR64,$E$127=$AR64),Schweine_Werte!$M64*0.5,IF(OR(8&gt;$AR64,$E$127&lt;$AR64),0,Schweine_Werte!$M64))</f>
        <v>1.1082296078893841</v>
      </c>
      <c r="BX64" s="679">
        <f>IF(OR(8=$AR64,$E$145=$AR64),Schweine_Werte!$M64*0.5,IF(OR(8&gt;$AR64,$E$145&lt;$AR64),0,Schweine_Werte!$M64))</f>
        <v>1.1082296078893841</v>
      </c>
      <c r="BY64" s="677">
        <f>IF(OR($C$74=$AR64,$D$74=$AR64),Schweine_Werte!$O64*0.5,IF(OR($C$74&gt;$AR64,$D$74&lt;$AR64),0,Schweine_Werte!$O64))</f>
        <v>0</v>
      </c>
      <c r="BZ64" s="677">
        <f>IF(OR($C$83=$AR64,$D$83=$AR64),Schweine_Werte!$O64*0.5,IF(OR($C$83&gt;$AR64,$D$83&lt;$AR64),0,Schweine_Werte!$O64))</f>
        <v>0</v>
      </c>
      <c r="CA64" s="679">
        <f>IF(OR($C$92=$AR64,$D$92=$AR64),Schweine_Werte!$O64*0.5,IF(OR($C$92&gt;$AR64,$D$92&lt;$AR64),0,Schweine_Werte!$O64))</f>
        <v>0</v>
      </c>
      <c r="CB64" s="679">
        <f>IF(OR($C$101=$AR64,$D$101=$AR64),Schweine_Werte!$O64*0.5,IF(OR($C$101&gt;$AR64,$D$101&lt;$AR64),0,Schweine_Werte!$O64))</f>
        <v>0</v>
      </c>
      <c r="CC64" s="679">
        <f>IF(OR($C$110=$AR64,$D$110=$AR64),Schweine_Werte!$O64*0.5,IF(OR($C$110&gt;$AR64,$D$110&lt;$AR64),0,Schweine_Werte!$O64))</f>
        <v>0</v>
      </c>
    </row>
    <row r="65" spans="1:81" ht="18.75" x14ac:dyDescent="0.3">
      <c r="B65" s="669" t="s">
        <v>516</v>
      </c>
      <c r="C65" s="670"/>
      <c r="D65" s="670"/>
      <c r="E65" s="670"/>
      <c r="F65" s="670"/>
      <c r="G65" s="670"/>
      <c r="H65" s="671"/>
      <c r="I65" s="666"/>
      <c r="AR65" s="698">
        <v>69</v>
      </c>
      <c r="AS65" s="677">
        <f>IF(OR($C$12=$AR65,$D$12=$AR65),Schweine_Werte!$C65*0.5,IF(OR($C$12&gt;$AR65,$D$12&lt;$AR65),0,Schweine_Werte!$C65))</f>
        <v>0</v>
      </c>
      <c r="AT65" s="667">
        <f>IF(OR($C$24=$AR65,$D$24=$AR65),Schweine_Werte!$C65*0.5,IF(OR($C$24&gt;$AR65,$D$24&lt;$AR65),0,Schweine_Werte!$C65))</f>
        <v>0</v>
      </c>
      <c r="AU65" s="677">
        <f>IF(OR($C$36=$AR65,$D$36=$AR65),Schweine_Werte!$C65*0.5,IF(OR($C$36&gt;$AR65,$D$36&lt;$AR65),0,Schweine_Werte!$C65))</f>
        <v>0</v>
      </c>
      <c r="AV65" s="677">
        <f>IF(OR($C$48=$AR65,$D$48=$AR65),Schweine_Werte!$C65*0.5,IF(OR($C$48&gt;$AR65,$D$48&lt;$AR65),0,Schweine_Werte!$C65))</f>
        <v>0</v>
      </c>
      <c r="AW65" s="677">
        <f>IF(OR($C$60=$AR65,$D$60=$AR65),Schweine_Werte!$C65*0.5,IF(OR($C$60&gt;$AR65,$D$60&lt;$AR65),0,Schweine_Werte!$C65))</f>
        <v>0</v>
      </c>
      <c r="AX65" s="677">
        <f>IF(OR($C$12=$AR65,$D$12=$AR65),Schweine_Werte!$E65*0.5,IF(OR($C$12&gt;$AR65,$D$12&lt;$AR65),0,Schweine_Werte!$E65))</f>
        <v>0</v>
      </c>
      <c r="AY65" s="667">
        <f>IF(OR($C$24=$AR65,$D$24=$AR65),Schweine_Werte!$E65*0.5,IF(OR($C$24&gt;$AR65,$D$24&lt;$AR65),0,Schweine_Werte!$E65))</f>
        <v>0</v>
      </c>
      <c r="AZ65" s="667">
        <f>IF(OR($C$36=$AR65,$D$36=$AR65),Schweine_Werte!$E65*0.5,IF(OR($C$36&gt;$AR65,$D$36&lt;$AR65),0,Schweine_Werte!$E65))</f>
        <v>0</v>
      </c>
      <c r="BA65" s="667">
        <f>IF(OR($C$48=$AR65,$D$48=$AR65),Schweine_Werte!$E65*0.5,IF(OR($C$48&gt;$AR65,$D$48&lt;$AR65),0,Schweine_Werte!$E65))</f>
        <v>0</v>
      </c>
      <c r="BB65" s="667">
        <f>IF(OR($C$60=$AR65,$D$60=$AR65),Schweine_Werte!$E65*0.5,IF(OR($C$60&gt;$AR65,$D$60&lt;$AR65),0,Schweine_Werte!$E65))</f>
        <v>0</v>
      </c>
      <c r="BC65" s="677">
        <f>IF(OR($C$12=$AR65,$D$12=$AR65),Schweine_Werte!$G65*0.5,IF(OR($C$12&gt;$AR65,$D$12&lt;$AR65),0,Schweine_Werte!$G65))</f>
        <v>0</v>
      </c>
      <c r="BD65" s="667">
        <f>IF(OR($C$24=$AR65,$D$24=$AR65),Schweine_Werte!$G65*0.5,IF(OR($C$24&gt;$AR65,$D$24&lt;$AR65),0,Schweine_Werte!$G65))</f>
        <v>0</v>
      </c>
      <c r="BE65" s="667">
        <f>IF(OR($C$36=$AR65,$D$36=$AR65),Schweine_Werte!$G65*0.5,IF(OR($C$36&gt;$AR65,$D$36&lt;$AR65),0,Schweine_Werte!$G65))</f>
        <v>0</v>
      </c>
      <c r="BF65" s="667">
        <f>IF(OR($C$48=$AR65,$D$48=$AR65),Schweine_Werte!$G65*0.5,IF(OR($C$48&gt;$AR65,$D$48&lt;$AR65),0,Schweine_Werte!$G65))</f>
        <v>0</v>
      </c>
      <c r="BG65" s="667">
        <f>IF(OR($C$60=$AR65,$D$60=$AR65),Schweine_Werte!$G65*0.5,IF(OR($C$60&gt;$AR65,$D$60&lt;$AR65),0,Schweine_Werte!$G65))</f>
        <v>0</v>
      </c>
      <c r="BH65" s="677">
        <f>IF(OR($C$12=$AR65,$D$12=$AR65),Schweine_Werte!$I65*0.5,IF(OR($C$12&gt;$AR65,$D$12&lt;$AR65),0,Schweine_Werte!$I65))</f>
        <v>0</v>
      </c>
      <c r="BI65" s="667">
        <f>IF(OR($C$24=$AR65,$D$24=$AR65),Schweine_Werte!$I65*0.5,IF(OR($C$24&gt;$AR65,$D$24&lt;$AR65),0,Schweine_Werte!$I65))</f>
        <v>0</v>
      </c>
      <c r="BJ65" s="667">
        <f>IF(OR($C$36=$AR65,$D$36=$AR65),Schweine_Werte!$I65*0.5,IF(OR($C$36&gt;$AR65,$D$36&lt;$AR65),0,Schweine_Werte!$I65))</f>
        <v>0</v>
      </c>
      <c r="BK65" s="667">
        <f>IF(OR($C$48=$AR65,$D$48=$AR65),Schweine_Werte!$I65*0.5,IF(OR($C$48&gt;$AR65,$D$48&lt;$AR65),0,Schweine_Werte!$I65))</f>
        <v>0</v>
      </c>
      <c r="BL65" s="667">
        <f>IF(OR($C$60=$AR65,$D$60=$AR65),Schweine_Werte!$I65*0.5,IF(OR($C$60&gt;$AR65,$D$60&lt;$AR65),0,Schweine_Werte!$I65))</f>
        <v>0</v>
      </c>
      <c r="BM65" s="677"/>
      <c r="BN65" s="667"/>
      <c r="BO65" s="667"/>
      <c r="BP65" s="667"/>
      <c r="BQ65" s="667"/>
      <c r="BR65" s="677">
        <f>IF(OR($C$74=$AR65,$D$74=$AR65),Schweine_Werte!$M65*0.5,IF(OR($C$74&gt;$AR65,$D$74&lt;$AR65),0,Schweine_Werte!$M65))</f>
        <v>0</v>
      </c>
      <c r="BS65" s="677">
        <f>IF(OR($C$83=$AR65,$D$83=$AR65),Schweine_Werte!$M65*0.5,IF(OR($C$83&gt;$AR65,$D$83&lt;$AR65),0,Schweine_Werte!$M65))</f>
        <v>0</v>
      </c>
      <c r="BT65" s="679">
        <f>IF(OR($C$92=$AR65,$D$92=$AR65),Schweine_Werte!$M65*0.5,IF(OR($C$92&gt;$AR65,$D$92&lt;$AR65),0,Schweine_Werte!$M65))</f>
        <v>0</v>
      </c>
      <c r="BU65" s="679">
        <f>IF(OR($C$101=$AR65,$D$101=$AR65),Schweine_Werte!$M65*0.5,IF(OR($C$101&gt;$AR65,$D$101&lt;$AR65),0,Schweine_Werte!$M65))</f>
        <v>0</v>
      </c>
      <c r="BV65" s="679">
        <f>IF(OR($C$110=$AR65,$D$110=$AR65),Schweine_Werte!$M65*0.5,IF(OR($C$110&gt;$AR65,$D$110&lt;$AR65),0,Schweine_Werte!$M65))</f>
        <v>0</v>
      </c>
      <c r="BW65" s="679">
        <f>IF(OR(8=$AR65,$E$127=$AR65),Schweine_Werte!$M65*0.5,IF(OR(8&gt;$AR65,$E$127&lt;$AR65),0,Schweine_Werte!$M65))</f>
        <v>1.106781668808736</v>
      </c>
      <c r="BX65" s="679">
        <f>IF(OR(8=$AR65,$E$145=$AR65),Schweine_Werte!$M65*0.5,IF(OR(8&gt;$AR65,$E$145&lt;$AR65),0,Schweine_Werte!$M65))</f>
        <v>1.106781668808736</v>
      </c>
      <c r="BY65" s="677">
        <f>IF(OR($C$74=$AR65,$D$74=$AR65),Schweine_Werte!$O65*0.5,IF(OR($C$74&gt;$AR65,$D$74&lt;$AR65),0,Schweine_Werte!$O65))</f>
        <v>0</v>
      </c>
      <c r="BZ65" s="677">
        <f>IF(OR($C$83=$AR65,$D$83=$AR65),Schweine_Werte!$O65*0.5,IF(OR($C$83&gt;$AR65,$D$83&lt;$AR65),0,Schweine_Werte!$O65))</f>
        <v>0</v>
      </c>
      <c r="CA65" s="679">
        <f>IF(OR($C$92=$AR65,$D$92=$AR65),Schweine_Werte!$O65*0.5,IF(OR($C$92&gt;$AR65,$D$92&lt;$AR65),0,Schweine_Werte!$O65))</f>
        <v>0</v>
      </c>
      <c r="CB65" s="679">
        <f>IF(OR($C$101=$AR65,$D$101=$AR65),Schweine_Werte!$O65*0.5,IF(OR($C$101&gt;$AR65,$D$101&lt;$AR65),0,Schweine_Werte!$O65))</f>
        <v>0</v>
      </c>
      <c r="CC65" s="679">
        <f>IF(OR($C$110=$AR65,$D$110=$AR65),Schweine_Werte!$O65*0.5,IF(OR($C$110&gt;$AR65,$D$110&lt;$AR65),0,Schweine_Werte!$O65))</f>
        <v>0</v>
      </c>
    </row>
    <row r="66" spans="1:81" x14ac:dyDescent="0.2">
      <c r="AR66" s="698">
        <v>70</v>
      </c>
      <c r="AS66" s="677">
        <f>IF(OR($C$12=$AR66,$D$12=$AR66),Schweine_Werte!$C66*0.5,IF(OR($C$12&gt;$AR66,$D$12&lt;$AR66),0,Schweine_Werte!$C66))</f>
        <v>0</v>
      </c>
      <c r="AT66" s="667">
        <f>IF(OR($C$24=$AR66,$D$24=$AR66),Schweine_Werte!$C66*0.5,IF(OR($C$24&gt;$AR66,$D$24&lt;$AR66),0,Schweine_Werte!$C66))</f>
        <v>0</v>
      </c>
      <c r="AU66" s="677">
        <f>IF(OR($C$36=$AR66,$D$36=$AR66),Schweine_Werte!$C66*0.5,IF(OR($C$36&gt;$AR66,$D$36&lt;$AR66),0,Schweine_Werte!$C66))</f>
        <v>0</v>
      </c>
      <c r="AV66" s="677">
        <f>IF(OR($C$48=$AR66,$D$48=$AR66),Schweine_Werte!$C66*0.5,IF(OR($C$48&gt;$AR66,$D$48&lt;$AR66),0,Schweine_Werte!$C66))</f>
        <v>0</v>
      </c>
      <c r="AW66" s="677">
        <f>IF(OR($C$60=$AR66,$D$60=$AR66),Schweine_Werte!$C66*0.5,IF(OR($C$60&gt;$AR66,$D$60&lt;$AR66),0,Schweine_Werte!$C66))</f>
        <v>0</v>
      </c>
      <c r="AX66" s="677">
        <f>IF(OR($C$12=$AR66,$D$12=$AR66),Schweine_Werte!$E66*0.5,IF(OR($C$12&gt;$AR66,$D$12&lt;$AR66),0,Schweine_Werte!$E66))</f>
        <v>0</v>
      </c>
      <c r="AY66" s="667">
        <f>IF(OR($C$24=$AR66,$D$24=$AR66),Schweine_Werte!$E66*0.5,IF(OR($C$24&gt;$AR66,$D$24&lt;$AR66),0,Schweine_Werte!$E66))</f>
        <v>0</v>
      </c>
      <c r="AZ66" s="667">
        <f>IF(OR($C$36=$AR66,$D$36=$AR66),Schweine_Werte!$E66*0.5,IF(OR($C$36&gt;$AR66,$D$36&lt;$AR66),0,Schweine_Werte!$E66))</f>
        <v>0</v>
      </c>
      <c r="BA66" s="667">
        <f>IF(OR($C$48=$AR66,$D$48=$AR66),Schweine_Werte!$E66*0.5,IF(OR($C$48&gt;$AR66,$D$48&lt;$AR66),0,Schweine_Werte!$E66))</f>
        <v>0</v>
      </c>
      <c r="BB66" s="667">
        <f>IF(OR($C$60=$AR66,$D$60=$AR66),Schweine_Werte!$E66*0.5,IF(OR($C$60&gt;$AR66,$D$60&lt;$AR66),0,Schweine_Werte!$E66))</f>
        <v>0</v>
      </c>
      <c r="BC66" s="677">
        <f>IF(OR($C$12=$AR66,$D$12=$AR66),Schweine_Werte!$G66*0.5,IF(OR($C$12&gt;$AR66,$D$12&lt;$AR66),0,Schweine_Werte!$G66))</f>
        <v>0</v>
      </c>
      <c r="BD66" s="667">
        <f>IF(OR($C$24=$AR66,$D$24=$AR66),Schweine_Werte!$G66*0.5,IF(OR($C$24&gt;$AR66,$D$24&lt;$AR66),0,Schweine_Werte!$G66))</f>
        <v>0</v>
      </c>
      <c r="BE66" s="667">
        <f>IF(OR($C$36=$AR66,$D$36=$AR66),Schweine_Werte!$G66*0.5,IF(OR($C$36&gt;$AR66,$D$36&lt;$AR66),0,Schweine_Werte!$G66))</f>
        <v>0</v>
      </c>
      <c r="BF66" s="667">
        <f>IF(OR($C$48=$AR66,$D$48=$AR66),Schweine_Werte!$G66*0.5,IF(OR($C$48&gt;$AR66,$D$48&lt;$AR66),0,Schweine_Werte!$G66))</f>
        <v>0</v>
      </c>
      <c r="BG66" s="667">
        <f>IF(OR($C$60=$AR66,$D$60=$AR66),Schweine_Werte!$G66*0.5,IF(OR($C$60&gt;$AR66,$D$60&lt;$AR66),0,Schweine_Werte!$G66))</f>
        <v>0</v>
      </c>
      <c r="BH66" s="677">
        <f>IF(OR($C$12=$AR66,$D$12=$AR66),Schweine_Werte!$I66*0.5,IF(OR($C$12&gt;$AR66,$D$12&lt;$AR66),0,Schweine_Werte!$I66))</f>
        <v>0</v>
      </c>
      <c r="BI66" s="667">
        <f>IF(OR($C$24=$AR66,$D$24=$AR66),Schweine_Werte!$I66*0.5,IF(OR($C$24&gt;$AR66,$D$24&lt;$AR66),0,Schweine_Werte!$I66))</f>
        <v>0</v>
      </c>
      <c r="BJ66" s="667">
        <f>IF(OR($C$36=$AR66,$D$36=$AR66),Schweine_Werte!$I66*0.5,IF(OR($C$36&gt;$AR66,$D$36&lt;$AR66),0,Schweine_Werte!$I66))</f>
        <v>0</v>
      </c>
      <c r="BK66" s="667">
        <f>IF(OR($C$48=$AR66,$D$48=$AR66),Schweine_Werte!$I66*0.5,IF(OR($C$48&gt;$AR66,$D$48&lt;$AR66),0,Schweine_Werte!$I66))</f>
        <v>0</v>
      </c>
      <c r="BL66" s="667">
        <f>IF(OR($C$60=$AR66,$D$60=$AR66),Schweine_Werte!$I66*0.5,IF(OR($C$60&gt;$AR66,$D$60&lt;$AR66),0,Schweine_Werte!$I66))</f>
        <v>0</v>
      </c>
      <c r="BM66" s="677"/>
      <c r="BN66" s="667"/>
      <c r="BO66" s="667"/>
      <c r="BP66" s="667"/>
      <c r="BQ66" s="667"/>
      <c r="BR66" s="677">
        <f>IF(OR($C$74=$AR66,$D$74=$AR66),Schweine_Werte!$M66*0.5,IF(OR($C$74&gt;$AR66,$D$74&lt;$AR66),0,Schweine_Werte!$M66))</f>
        <v>0</v>
      </c>
      <c r="BS66" s="677">
        <f>IF(OR($C$83=$AR66,$D$83=$AR66),Schweine_Werte!$M66*0.5,IF(OR($C$83&gt;$AR66,$D$83&lt;$AR66),0,Schweine_Werte!$M66))</f>
        <v>0</v>
      </c>
      <c r="BT66" s="679">
        <f>IF(OR($C$92=$AR66,$D$92=$AR66),Schweine_Werte!$M66*0.5,IF(OR($C$92&gt;$AR66,$D$92&lt;$AR66),0,Schweine_Werte!$M66))</f>
        <v>0</v>
      </c>
      <c r="BU66" s="679">
        <f>IF(OR($C$101=$AR66,$D$101=$AR66),Schweine_Werte!$M66*0.5,IF(OR($C$101&gt;$AR66,$D$101&lt;$AR66),0,Schweine_Werte!$M66))</f>
        <v>0</v>
      </c>
      <c r="BV66" s="679">
        <f>IF(OR($C$110=$AR66,$D$110=$AR66),Schweine_Werte!$M66*0.5,IF(OR($C$110&gt;$AR66,$D$110&lt;$AR66),0,Schweine_Werte!$M66))</f>
        <v>0</v>
      </c>
      <c r="BW66" s="679">
        <f>IF(OR(8=$AR66,$E$127=$AR66),Schweine_Werte!$M66*0.5,IF(OR(8&gt;$AR66,$E$127&lt;$AR66),0,Schweine_Werte!$M66))</f>
        <v>1.1057004077079438</v>
      </c>
      <c r="BX66" s="679">
        <f>IF(OR(8=$AR66,$E$145=$AR66),Schweine_Werte!$M66*0.5,IF(OR(8&gt;$AR66,$E$145&lt;$AR66),0,Schweine_Werte!$M66))</f>
        <v>1.1057004077079438</v>
      </c>
      <c r="BY66" s="677">
        <f>IF(OR($C$74=$AR66,$D$74=$AR66),Schweine_Werte!$O66*0.5,IF(OR($C$74&gt;$AR66,$D$74&lt;$AR66),0,Schweine_Werte!$O66))</f>
        <v>0</v>
      </c>
      <c r="BZ66" s="677">
        <f>IF(OR($C$83=$AR66,$D$83=$AR66),Schweine_Werte!$O66*0.5,IF(OR($C$83&gt;$AR66,$D$83&lt;$AR66),0,Schweine_Werte!$O66))</f>
        <v>0</v>
      </c>
      <c r="CA66" s="679">
        <f>IF(OR($C$92=$AR66,$D$92=$AR66),Schweine_Werte!$O66*0.5,IF(OR($C$92&gt;$AR66,$D$92&lt;$AR66),0,Schweine_Werte!$O66))</f>
        <v>0</v>
      </c>
      <c r="CB66" s="679">
        <f>IF(OR($C$101=$AR66,$D$101=$AR66),Schweine_Werte!$O66*0.5,IF(OR($C$101&gt;$AR66,$D$101&lt;$AR66),0,Schweine_Werte!$O66))</f>
        <v>0</v>
      </c>
      <c r="CC66" s="679">
        <f>IF(OR($C$110=$AR66,$D$110=$AR66),Schweine_Werte!$O66*0.5,IF(OR($C$110&gt;$AR66,$D$110&lt;$AR66),0,Schweine_Werte!$O66))</f>
        <v>0</v>
      </c>
    </row>
    <row r="67" spans="1:81" x14ac:dyDescent="0.2">
      <c r="AR67" s="698">
        <v>71</v>
      </c>
      <c r="AS67" s="677">
        <f>IF(OR($C$12=$AR67,$D$12=$AR67),Schweine_Werte!$C67*0.5,IF(OR($C$12&gt;$AR67,$D$12&lt;$AR67),0,Schweine_Werte!$C67))</f>
        <v>0</v>
      </c>
      <c r="AT67" s="667">
        <f>IF(OR($C$24=$AR67,$D$24=$AR67),Schweine_Werte!$C67*0.5,IF(OR($C$24&gt;$AR67,$D$24&lt;$AR67),0,Schweine_Werte!$C67))</f>
        <v>0</v>
      </c>
      <c r="AU67" s="677">
        <f>IF(OR($C$36=$AR67,$D$36=$AR67),Schweine_Werte!$C67*0.5,IF(OR($C$36&gt;$AR67,$D$36&lt;$AR67),0,Schweine_Werte!$C67))</f>
        <v>0</v>
      </c>
      <c r="AV67" s="677">
        <f>IF(OR($C$48=$AR67,$D$48=$AR67),Schweine_Werte!$C67*0.5,IF(OR($C$48&gt;$AR67,$D$48&lt;$AR67),0,Schweine_Werte!$C67))</f>
        <v>0</v>
      </c>
      <c r="AW67" s="677">
        <f>IF(OR($C$60=$AR67,$D$60=$AR67),Schweine_Werte!$C67*0.5,IF(OR($C$60&gt;$AR67,$D$60&lt;$AR67),0,Schweine_Werte!$C67))</f>
        <v>0</v>
      </c>
      <c r="AX67" s="677">
        <f>IF(OR($C$12=$AR67,$D$12=$AR67),Schweine_Werte!$E67*0.5,IF(OR($C$12&gt;$AR67,$D$12&lt;$AR67),0,Schweine_Werte!$E67))</f>
        <v>0</v>
      </c>
      <c r="AY67" s="667">
        <f>IF(OR($C$24=$AR67,$D$24=$AR67),Schweine_Werte!$E67*0.5,IF(OR($C$24&gt;$AR67,$D$24&lt;$AR67),0,Schweine_Werte!$E67))</f>
        <v>0</v>
      </c>
      <c r="AZ67" s="667">
        <f>IF(OR($C$36=$AR67,$D$36=$AR67),Schweine_Werte!$E67*0.5,IF(OR($C$36&gt;$AR67,$D$36&lt;$AR67),0,Schweine_Werte!$E67))</f>
        <v>0</v>
      </c>
      <c r="BA67" s="667">
        <f>IF(OR($C$48=$AR67,$D$48=$AR67),Schweine_Werte!$E67*0.5,IF(OR($C$48&gt;$AR67,$D$48&lt;$AR67),0,Schweine_Werte!$E67))</f>
        <v>0</v>
      </c>
      <c r="BB67" s="667">
        <f>IF(OR($C$60=$AR67,$D$60=$AR67),Schweine_Werte!$E67*0.5,IF(OR($C$60&gt;$AR67,$D$60&lt;$AR67),0,Schweine_Werte!$E67))</f>
        <v>0</v>
      </c>
      <c r="BC67" s="677">
        <f>IF(OR($C$12=$AR67,$D$12=$AR67),Schweine_Werte!$G67*0.5,IF(OR($C$12&gt;$AR67,$D$12&lt;$AR67),0,Schweine_Werte!$G67))</f>
        <v>0</v>
      </c>
      <c r="BD67" s="667">
        <f>IF(OR($C$24=$AR67,$D$24=$AR67),Schweine_Werte!$G67*0.5,IF(OR($C$24&gt;$AR67,$D$24&lt;$AR67),0,Schweine_Werte!$G67))</f>
        <v>0</v>
      </c>
      <c r="BE67" s="667">
        <f>IF(OR($C$36=$AR67,$D$36=$AR67),Schweine_Werte!$G67*0.5,IF(OR($C$36&gt;$AR67,$D$36&lt;$AR67),0,Schweine_Werte!$G67))</f>
        <v>0</v>
      </c>
      <c r="BF67" s="667">
        <f>IF(OR($C$48=$AR67,$D$48=$AR67),Schweine_Werte!$G67*0.5,IF(OR($C$48&gt;$AR67,$D$48&lt;$AR67),0,Schweine_Werte!$G67))</f>
        <v>0</v>
      </c>
      <c r="BG67" s="667">
        <f>IF(OR($C$60=$AR67,$D$60=$AR67),Schweine_Werte!$G67*0.5,IF(OR($C$60&gt;$AR67,$D$60&lt;$AR67),0,Schweine_Werte!$G67))</f>
        <v>0</v>
      </c>
      <c r="BH67" s="677">
        <f>IF(OR($C$12=$AR67,$D$12=$AR67),Schweine_Werte!$I67*0.5,IF(OR($C$12&gt;$AR67,$D$12&lt;$AR67),0,Schweine_Werte!$I67))</f>
        <v>0</v>
      </c>
      <c r="BI67" s="667">
        <f>IF(OR($C$24=$AR67,$D$24=$AR67),Schweine_Werte!$I67*0.5,IF(OR($C$24&gt;$AR67,$D$24&lt;$AR67),0,Schweine_Werte!$I67))</f>
        <v>0</v>
      </c>
      <c r="BJ67" s="667">
        <f>IF(OR($C$36=$AR67,$D$36=$AR67),Schweine_Werte!$I67*0.5,IF(OR($C$36&gt;$AR67,$D$36&lt;$AR67),0,Schweine_Werte!$I67))</f>
        <v>0</v>
      </c>
      <c r="BK67" s="667">
        <f>IF(OR($C$48=$AR67,$D$48=$AR67),Schweine_Werte!$I67*0.5,IF(OR($C$48&gt;$AR67,$D$48&lt;$AR67),0,Schweine_Werte!$I67))</f>
        <v>0</v>
      </c>
      <c r="BL67" s="667">
        <f>IF(OR($C$60=$AR67,$D$60=$AR67),Schweine_Werte!$I67*0.5,IF(OR($C$60&gt;$AR67,$D$60&lt;$AR67),0,Schweine_Werte!$I67))</f>
        <v>0</v>
      </c>
      <c r="BM67" s="677"/>
      <c r="BN67" s="667"/>
      <c r="BO67" s="667"/>
      <c r="BP67" s="667"/>
      <c r="BQ67" s="667"/>
      <c r="BR67" s="677">
        <f>IF(OR($C$74=$AR67,$D$74=$AR67),Schweine_Werte!$M67*0.5,IF(OR($C$74&gt;$AR67,$D$74&lt;$AR67),0,Schweine_Werte!$M67))</f>
        <v>0</v>
      </c>
      <c r="BS67" s="677">
        <f>IF(OR($C$83=$AR67,$D$83=$AR67),Schweine_Werte!$M67*0.5,IF(OR($C$83&gt;$AR67,$D$83&lt;$AR67),0,Schweine_Werte!$M67))</f>
        <v>0</v>
      </c>
      <c r="BT67" s="679">
        <f>IF(OR($C$92=$AR67,$D$92=$AR67),Schweine_Werte!$M67*0.5,IF(OR($C$92&gt;$AR67,$D$92&lt;$AR67),0,Schweine_Werte!$M67))</f>
        <v>0</v>
      </c>
      <c r="BU67" s="679">
        <f>IF(OR($C$101=$AR67,$D$101=$AR67),Schweine_Werte!$M67*0.5,IF(OR($C$101&gt;$AR67,$D$101&lt;$AR67),0,Schweine_Werte!$M67))</f>
        <v>0</v>
      </c>
      <c r="BV67" s="679">
        <f>IF(OR($C$110=$AR67,$D$110=$AR67),Schweine_Werte!$M67*0.5,IF(OR($C$110&gt;$AR67,$D$110&lt;$AR67),0,Schweine_Werte!$M67))</f>
        <v>0</v>
      </c>
      <c r="BW67" s="679">
        <f>IF(OR(8=$AR67,$E$127=$AR67),Schweine_Werte!$M67*0.5,IF(OR(8&gt;$AR67,$E$127&lt;$AR67),0,Schweine_Werte!$M67))</f>
        <v>1.1049837293732905</v>
      </c>
      <c r="BX67" s="679">
        <f>IF(OR(8=$AR67,$E$145=$AR67),Schweine_Werte!$M67*0.5,IF(OR(8&gt;$AR67,$E$145&lt;$AR67),0,Schweine_Werte!$M67))</f>
        <v>1.1049837293732905</v>
      </c>
      <c r="BY67" s="677">
        <f>IF(OR($C$74=$AR67,$D$74=$AR67),Schweine_Werte!$O67*0.5,IF(OR($C$74&gt;$AR67,$D$74&lt;$AR67),0,Schweine_Werte!$O67))</f>
        <v>0</v>
      </c>
      <c r="BZ67" s="677">
        <f>IF(OR($C$83=$AR67,$D$83=$AR67),Schweine_Werte!$O67*0.5,IF(OR($C$83&gt;$AR67,$D$83&lt;$AR67),0,Schweine_Werte!$O67))</f>
        <v>0</v>
      </c>
      <c r="CA67" s="679">
        <f>IF(OR($C$92=$AR67,$D$92=$AR67),Schweine_Werte!$O67*0.5,IF(OR($C$92&gt;$AR67,$D$92&lt;$AR67),0,Schweine_Werte!$O67))</f>
        <v>0</v>
      </c>
      <c r="CB67" s="679">
        <f>IF(OR($C$101=$AR67,$D$101=$AR67),Schweine_Werte!$O67*0.5,IF(OR($C$101&gt;$AR67,$D$101&lt;$AR67),0,Schweine_Werte!$O67))</f>
        <v>0</v>
      </c>
      <c r="CC67" s="679">
        <f>IF(OR($C$110=$AR67,$D$110=$AR67),Schweine_Werte!$O67*0.5,IF(OR($C$110&gt;$AR67,$D$110&lt;$AR67),0,Schweine_Werte!$O67))</f>
        <v>0</v>
      </c>
    </row>
    <row r="68" spans="1:81" x14ac:dyDescent="0.2">
      <c r="Q68" s="1735" t="s">
        <v>446</v>
      </c>
      <c r="R68" s="1735"/>
      <c r="S68" s="1735"/>
      <c r="T68" s="1735" t="s">
        <v>447</v>
      </c>
      <c r="U68" s="1735"/>
      <c r="V68" s="1735"/>
      <c r="W68" s="823" t="s">
        <v>435</v>
      </c>
      <c r="X68" s="823"/>
      <c r="Y68" s="823"/>
      <c r="AR68" s="698">
        <v>72</v>
      </c>
      <c r="AS68" s="677">
        <f>IF(OR($C$12=$AR68,$D$12=$AR68),Schweine_Werte!$C68*0.5,IF(OR($C$12&gt;$AR68,$D$12&lt;$AR68),0,Schweine_Werte!$C68))</f>
        <v>0</v>
      </c>
      <c r="AT68" s="667">
        <f>IF(OR($C$24=$AR68,$D$24=$AR68),Schweine_Werte!$C68*0.5,IF(OR($C$24&gt;$AR68,$D$24&lt;$AR68),0,Schweine_Werte!$C68))</f>
        <v>0</v>
      </c>
      <c r="AU68" s="677">
        <f>IF(OR($C$36=$AR68,$D$36=$AR68),Schweine_Werte!$C68*0.5,IF(OR($C$36&gt;$AR68,$D$36&lt;$AR68),0,Schweine_Werte!$C68))</f>
        <v>0</v>
      </c>
      <c r="AV68" s="677">
        <f>IF(OR($C$48=$AR68,$D$48=$AR68),Schweine_Werte!$C68*0.5,IF(OR($C$48&gt;$AR68,$D$48&lt;$AR68),0,Schweine_Werte!$C68))</f>
        <v>0</v>
      </c>
      <c r="AW68" s="677">
        <f>IF(OR($C$60=$AR68,$D$60=$AR68),Schweine_Werte!$C68*0.5,IF(OR($C$60&gt;$AR68,$D$60&lt;$AR68),0,Schweine_Werte!$C68))</f>
        <v>0</v>
      </c>
      <c r="AX68" s="677">
        <f>IF(OR($C$12=$AR68,$D$12=$AR68),Schweine_Werte!$E68*0.5,IF(OR($C$12&gt;$AR68,$D$12&lt;$AR68),0,Schweine_Werte!$E68))</f>
        <v>0</v>
      </c>
      <c r="AY68" s="667">
        <f>IF(OR($C$24=$AR68,$D$24=$AR68),Schweine_Werte!$E68*0.5,IF(OR($C$24&gt;$AR68,$D$24&lt;$AR68),0,Schweine_Werte!$E68))</f>
        <v>0</v>
      </c>
      <c r="AZ68" s="667">
        <f>IF(OR($C$36=$AR68,$D$36=$AR68),Schweine_Werte!$E68*0.5,IF(OR($C$36&gt;$AR68,$D$36&lt;$AR68),0,Schweine_Werte!$E68))</f>
        <v>0</v>
      </c>
      <c r="BA68" s="667">
        <f>IF(OR($C$48=$AR68,$D$48=$AR68),Schweine_Werte!$E68*0.5,IF(OR($C$48&gt;$AR68,$D$48&lt;$AR68),0,Schweine_Werte!$E68))</f>
        <v>0</v>
      </c>
      <c r="BB68" s="667">
        <f>IF(OR($C$60=$AR68,$D$60=$AR68),Schweine_Werte!$E68*0.5,IF(OR($C$60&gt;$AR68,$D$60&lt;$AR68),0,Schweine_Werte!$E68))</f>
        <v>0</v>
      </c>
      <c r="BC68" s="677">
        <f>IF(OR($C$12=$AR68,$D$12=$AR68),Schweine_Werte!$G68*0.5,IF(OR($C$12&gt;$AR68,$D$12&lt;$AR68),0,Schweine_Werte!$G68))</f>
        <v>0</v>
      </c>
      <c r="BD68" s="667">
        <f>IF(OR($C$24=$AR68,$D$24=$AR68),Schweine_Werte!$G68*0.5,IF(OR($C$24&gt;$AR68,$D$24&lt;$AR68),0,Schweine_Werte!$G68))</f>
        <v>0</v>
      </c>
      <c r="BE68" s="667">
        <f>IF(OR($C$36=$AR68,$D$36=$AR68),Schweine_Werte!$G68*0.5,IF(OR($C$36&gt;$AR68,$D$36&lt;$AR68),0,Schweine_Werte!$G68))</f>
        <v>0</v>
      </c>
      <c r="BF68" s="667">
        <f>IF(OR($C$48=$AR68,$D$48=$AR68),Schweine_Werte!$G68*0.5,IF(OR($C$48&gt;$AR68,$D$48&lt;$AR68),0,Schweine_Werte!$G68))</f>
        <v>0</v>
      </c>
      <c r="BG68" s="667">
        <f>IF(OR($C$60=$AR68,$D$60=$AR68),Schweine_Werte!$G68*0.5,IF(OR($C$60&gt;$AR68,$D$60&lt;$AR68),0,Schweine_Werte!$G68))</f>
        <v>0</v>
      </c>
      <c r="BH68" s="677">
        <f>IF(OR($C$12=$AR68,$D$12=$AR68),Schweine_Werte!$I68*0.5,IF(OR($C$12&gt;$AR68,$D$12&lt;$AR68),0,Schweine_Werte!$I68))</f>
        <v>0</v>
      </c>
      <c r="BI68" s="667">
        <f>IF(OR($C$24=$AR68,$D$24=$AR68),Schweine_Werte!$I68*0.5,IF(OR($C$24&gt;$AR68,$D$24&lt;$AR68),0,Schweine_Werte!$I68))</f>
        <v>0</v>
      </c>
      <c r="BJ68" s="667">
        <f>IF(OR($C$36=$AR68,$D$36=$AR68),Schweine_Werte!$I68*0.5,IF(OR($C$36&gt;$AR68,$D$36&lt;$AR68),0,Schweine_Werte!$I68))</f>
        <v>0</v>
      </c>
      <c r="BK68" s="667">
        <f>IF(OR($C$48=$AR68,$D$48=$AR68),Schweine_Werte!$I68*0.5,IF(OR($C$48&gt;$AR68,$D$48&lt;$AR68),0,Schweine_Werte!$I68))</f>
        <v>0</v>
      </c>
      <c r="BL68" s="667">
        <f>IF(OR($C$60=$AR68,$D$60=$AR68),Schweine_Werte!$I68*0.5,IF(OR($C$60&gt;$AR68,$D$60&lt;$AR68),0,Schweine_Werte!$I68))</f>
        <v>0</v>
      </c>
      <c r="BM68" s="677"/>
      <c r="BN68" s="667"/>
      <c r="BO68" s="667"/>
      <c r="BP68" s="667"/>
      <c r="BQ68" s="667"/>
      <c r="BR68" s="677">
        <f>IF(OR($C$74=$AR68,$D$74=$AR68),Schweine_Werte!$M68*0.5,IF(OR($C$74&gt;$AR68,$D$74&lt;$AR68),0,Schweine_Werte!$M68))</f>
        <v>0</v>
      </c>
      <c r="BS68" s="677">
        <f>IF(OR($C$83=$AR68,$D$83=$AR68),Schweine_Werte!$M68*0.5,IF(OR($C$83&gt;$AR68,$D$83&lt;$AR68),0,Schweine_Werte!$M68))</f>
        <v>0</v>
      </c>
      <c r="BT68" s="679">
        <f>IF(OR($C$92=$AR68,$D$92=$AR68),Schweine_Werte!$M68*0.5,IF(OR($C$92&gt;$AR68,$D$92&lt;$AR68),0,Schweine_Werte!$M68))</f>
        <v>0</v>
      </c>
      <c r="BU68" s="679">
        <f>IF(OR($C$101=$AR68,$D$101=$AR68),Schweine_Werte!$M68*0.5,IF(OR($C$101&gt;$AR68,$D$101&lt;$AR68),0,Schweine_Werte!$M68))</f>
        <v>0</v>
      </c>
      <c r="BV68" s="679">
        <f>IF(OR($C$110=$AR68,$D$110=$AR68),Schweine_Werte!$M68*0.5,IF(OR($C$110&gt;$AR68,$D$110&lt;$AR68),0,Schweine_Werte!$M68))</f>
        <v>0</v>
      </c>
      <c r="BW68" s="679">
        <f>IF(OR(8=$AR68,$E$127=$AR68),Schweine_Werte!$M68*0.5,IF(OR(8&gt;$AR68,$E$127&lt;$AR68),0,Schweine_Werte!$M68))</f>
        <v>1.104630248375454</v>
      </c>
      <c r="BX68" s="679">
        <f>IF(OR(8=$AR68,$E$145=$AR68),Schweine_Werte!$M68*0.5,IF(OR(8&gt;$AR68,$E$145&lt;$AR68),0,Schweine_Werte!$M68))</f>
        <v>1.104630248375454</v>
      </c>
      <c r="BY68" s="677">
        <f>IF(OR($C$74=$AR68,$D$74=$AR68),Schweine_Werte!$O68*0.5,IF(OR($C$74&gt;$AR68,$D$74&lt;$AR68),0,Schweine_Werte!$O68))</f>
        <v>0</v>
      </c>
      <c r="BZ68" s="677">
        <f>IF(OR($C$83=$AR68,$D$83=$AR68),Schweine_Werte!$O68*0.5,IF(OR($C$83&gt;$AR68,$D$83&lt;$AR68),0,Schweine_Werte!$O68))</f>
        <v>0</v>
      </c>
      <c r="CA68" s="679">
        <f>IF(OR($C$92=$AR68,$D$92=$AR68),Schweine_Werte!$O68*0.5,IF(OR($C$92&gt;$AR68,$D$92&lt;$AR68),0,Schweine_Werte!$O68))</f>
        <v>0</v>
      </c>
      <c r="CB68" s="679">
        <f>IF(OR($C$101=$AR68,$D$101=$AR68),Schweine_Werte!$O68*0.5,IF(OR($C$101&gt;$AR68,$D$101&lt;$AR68),0,Schweine_Werte!$O68))</f>
        <v>0</v>
      </c>
      <c r="CC68" s="679">
        <f>IF(OR($C$110=$AR68,$D$110=$AR68),Schweine_Werte!$O68*0.5,IF(OR($C$110&gt;$AR68,$D$110&lt;$AR68),0,Schweine_Werte!$O68))</f>
        <v>0</v>
      </c>
    </row>
    <row r="69" spans="1:81" x14ac:dyDescent="0.2">
      <c r="B69" s="520" t="s">
        <v>517</v>
      </c>
      <c r="E69" s="520" t="s">
        <v>470</v>
      </c>
      <c r="F69" s="520" t="s">
        <v>363</v>
      </c>
      <c r="G69" s="520" t="s">
        <v>471</v>
      </c>
      <c r="H69" s="520" t="s">
        <v>472</v>
      </c>
      <c r="I69" s="520" t="s">
        <v>473</v>
      </c>
      <c r="J69" s="520" t="s">
        <v>474</v>
      </c>
      <c r="K69" s="520" t="s">
        <v>475</v>
      </c>
      <c r="L69" s="520" t="s">
        <v>476</v>
      </c>
      <c r="M69" s="520" t="s">
        <v>477</v>
      </c>
      <c r="N69" s="520" t="s">
        <v>478</v>
      </c>
      <c r="O69" s="520" t="s">
        <v>479</v>
      </c>
      <c r="P69" s="520" t="s">
        <v>480</v>
      </c>
      <c r="Q69" s="520" t="s">
        <v>365</v>
      </c>
      <c r="R69" s="520" t="s">
        <v>366</v>
      </c>
      <c r="S69" s="520" t="s">
        <v>367</v>
      </c>
      <c r="T69" s="520" t="s">
        <v>365</v>
      </c>
      <c r="U69" s="520" t="s">
        <v>366</v>
      </c>
      <c r="V69" s="520" t="s">
        <v>367</v>
      </c>
      <c r="W69" s="520" t="s">
        <v>448</v>
      </c>
      <c r="X69" s="520" t="s">
        <v>449</v>
      </c>
      <c r="Y69" s="520" t="s">
        <v>450</v>
      </c>
      <c r="AR69" s="698">
        <v>73</v>
      </c>
      <c r="AS69" s="677">
        <f>IF(OR($C$12=$AR69,$D$12=$AR69),Schweine_Werte!$C69*0.5,IF(OR($C$12&gt;$AR69,$D$12&lt;$AR69),0,Schweine_Werte!$C69))</f>
        <v>0</v>
      </c>
      <c r="AT69" s="667">
        <f>IF(OR($C$24=$AR69,$D$24=$AR69),Schweine_Werte!$C69*0.5,IF(OR($C$24&gt;$AR69,$D$24&lt;$AR69),0,Schweine_Werte!$C69))</f>
        <v>0</v>
      </c>
      <c r="AU69" s="677">
        <f>IF(OR($C$36=$AR69,$D$36=$AR69),Schweine_Werte!$C69*0.5,IF(OR($C$36&gt;$AR69,$D$36&lt;$AR69),0,Schweine_Werte!$C69))</f>
        <v>0</v>
      </c>
      <c r="AV69" s="677">
        <f>IF(OR($C$48=$AR69,$D$48=$AR69),Schweine_Werte!$C69*0.5,IF(OR($C$48&gt;$AR69,$D$48&lt;$AR69),0,Schweine_Werte!$C69))</f>
        <v>0</v>
      </c>
      <c r="AW69" s="677">
        <f>IF(OR($C$60=$AR69,$D$60=$AR69),Schweine_Werte!$C69*0.5,IF(OR($C$60&gt;$AR69,$D$60&lt;$AR69),0,Schweine_Werte!$C69))</f>
        <v>0</v>
      </c>
      <c r="AX69" s="677">
        <f>IF(OR($C$12=$AR69,$D$12=$AR69),Schweine_Werte!$E69*0.5,IF(OR($C$12&gt;$AR69,$D$12&lt;$AR69),0,Schweine_Werte!$E69))</f>
        <v>0</v>
      </c>
      <c r="AY69" s="667">
        <f>IF(OR($C$24=$AR69,$D$24=$AR69),Schweine_Werte!$E69*0.5,IF(OR($C$24&gt;$AR69,$D$24&lt;$AR69),0,Schweine_Werte!$E69))</f>
        <v>0</v>
      </c>
      <c r="AZ69" s="667">
        <f>IF(OR($C$36=$AR69,$D$36=$AR69),Schweine_Werte!$E69*0.5,IF(OR($C$36&gt;$AR69,$D$36&lt;$AR69),0,Schweine_Werte!$E69))</f>
        <v>0</v>
      </c>
      <c r="BA69" s="667">
        <f>IF(OR($C$48=$AR69,$D$48=$AR69),Schweine_Werte!$E69*0.5,IF(OR($C$48&gt;$AR69,$D$48&lt;$AR69),0,Schweine_Werte!$E69))</f>
        <v>0</v>
      </c>
      <c r="BB69" s="667">
        <f>IF(OR($C$60=$AR69,$D$60=$AR69),Schweine_Werte!$E69*0.5,IF(OR($C$60&gt;$AR69,$D$60&lt;$AR69),0,Schweine_Werte!$E69))</f>
        <v>0</v>
      </c>
      <c r="BC69" s="677">
        <f>IF(OR($C$12=$AR69,$D$12=$AR69),Schweine_Werte!$G69*0.5,IF(OR($C$12&gt;$AR69,$D$12&lt;$AR69),0,Schweine_Werte!$G69))</f>
        <v>0</v>
      </c>
      <c r="BD69" s="667">
        <f>IF(OR($C$24=$AR69,$D$24=$AR69),Schweine_Werte!$G69*0.5,IF(OR($C$24&gt;$AR69,$D$24&lt;$AR69),0,Schweine_Werte!$G69))</f>
        <v>0</v>
      </c>
      <c r="BE69" s="667">
        <f>IF(OR($C$36=$AR69,$D$36=$AR69),Schweine_Werte!$G69*0.5,IF(OR($C$36&gt;$AR69,$D$36&lt;$AR69),0,Schweine_Werte!$G69))</f>
        <v>0</v>
      </c>
      <c r="BF69" s="667">
        <f>IF(OR($C$48=$AR69,$D$48=$AR69),Schweine_Werte!$G69*0.5,IF(OR($C$48&gt;$AR69,$D$48&lt;$AR69),0,Schweine_Werte!$G69))</f>
        <v>0</v>
      </c>
      <c r="BG69" s="667">
        <f>IF(OR($C$60=$AR69,$D$60=$AR69),Schweine_Werte!$G69*0.5,IF(OR($C$60&gt;$AR69,$D$60&lt;$AR69),0,Schweine_Werte!$G69))</f>
        <v>0</v>
      </c>
      <c r="BH69" s="677">
        <f>IF(OR($C$12=$AR69,$D$12=$AR69),Schweine_Werte!$I69*0.5,IF(OR($C$12&gt;$AR69,$D$12&lt;$AR69),0,Schweine_Werte!$I69))</f>
        <v>0</v>
      </c>
      <c r="BI69" s="667">
        <f>IF(OR($C$24=$AR69,$D$24=$AR69),Schweine_Werte!$I69*0.5,IF(OR($C$24&gt;$AR69,$D$24&lt;$AR69),0,Schweine_Werte!$I69))</f>
        <v>0</v>
      </c>
      <c r="BJ69" s="667">
        <f>IF(OR($C$36=$AR69,$D$36=$AR69),Schweine_Werte!$I69*0.5,IF(OR($C$36&gt;$AR69,$D$36&lt;$AR69),0,Schweine_Werte!$I69))</f>
        <v>0</v>
      </c>
      <c r="BK69" s="667">
        <f>IF(OR($C$48=$AR69,$D$48=$AR69),Schweine_Werte!$I69*0.5,IF(OR($C$48&gt;$AR69,$D$48&lt;$AR69),0,Schweine_Werte!$I69))</f>
        <v>0</v>
      </c>
      <c r="BL69" s="667">
        <f>IF(OR($C$60=$AR69,$D$60=$AR69),Schweine_Werte!$I69*0.5,IF(OR($C$60&gt;$AR69,$D$60&lt;$AR69),0,Schweine_Werte!$I69))</f>
        <v>0</v>
      </c>
      <c r="BM69" s="677"/>
      <c r="BN69" s="667"/>
      <c r="BO69" s="667"/>
      <c r="BP69" s="667"/>
      <c r="BQ69" s="667"/>
      <c r="BR69" s="677">
        <f>IF(OR($C$74=$AR69,$D$74=$AR69),Schweine_Werte!$M69*0.5,IF(OR($C$74&gt;$AR69,$D$74&lt;$AR69),0,Schweine_Werte!$M69))</f>
        <v>0</v>
      </c>
      <c r="BS69" s="677">
        <f>IF(OR($C$83=$AR69,$D$83=$AR69),Schweine_Werte!$M69*0.5,IF(OR($C$83&gt;$AR69,$D$83&lt;$AR69),0,Schweine_Werte!$M69))</f>
        <v>0</v>
      </c>
      <c r="BT69" s="679">
        <f>IF(OR($C$92=$AR69,$D$92=$AR69),Schweine_Werte!$M69*0.5,IF(OR($C$92&gt;$AR69,$D$92&lt;$AR69),0,Schweine_Werte!$M69))</f>
        <v>0</v>
      </c>
      <c r="BU69" s="679">
        <f>IF(OR($C$101=$AR69,$D$101=$AR69),Schweine_Werte!$M69*0.5,IF(OR($C$101&gt;$AR69,$D$101&lt;$AR69),0,Schweine_Werte!$M69))</f>
        <v>0</v>
      </c>
      <c r="BV69" s="679">
        <f>IF(OR($C$110=$AR69,$D$110=$AR69),Schweine_Werte!$M69*0.5,IF(OR($C$110&gt;$AR69,$D$110&lt;$AR69),0,Schweine_Werte!$M69))</f>
        <v>0</v>
      </c>
      <c r="BW69" s="679">
        <f>IF(OR(8=$AR69,$E$127=$AR69),Schweine_Werte!$M69*0.5,IF(OR(8&gt;$AR69,$E$127&lt;$AR69),0,Schweine_Werte!$M69))</f>
        <v>1.1046392823633366</v>
      </c>
      <c r="BX69" s="679">
        <f>IF(OR(8=$AR69,$E$145=$AR69),Schweine_Werte!$M69*0.5,IF(OR(8&gt;$AR69,$E$145&lt;$AR69),0,Schweine_Werte!$M69))</f>
        <v>1.1046392823633366</v>
      </c>
      <c r="BY69" s="677">
        <f>IF(OR($C$74=$AR69,$D$74=$AR69),Schweine_Werte!$O69*0.5,IF(OR($C$74&gt;$AR69,$D$74&lt;$AR69),0,Schweine_Werte!$O69))</f>
        <v>0</v>
      </c>
      <c r="BZ69" s="677">
        <f>IF(OR($C$83=$AR69,$D$83=$AR69),Schweine_Werte!$O69*0.5,IF(OR($C$83&gt;$AR69,$D$83&lt;$AR69),0,Schweine_Werte!$O69))</f>
        <v>0</v>
      </c>
      <c r="CA69" s="679">
        <f>IF(OR($C$92=$AR69,$D$92=$AR69),Schweine_Werte!$O69*0.5,IF(OR($C$92&gt;$AR69,$D$92&lt;$AR69),0,Schweine_Werte!$O69))</f>
        <v>0</v>
      </c>
      <c r="CB69" s="679">
        <f>IF(OR($C$101=$AR69,$D$101=$AR69),Schweine_Werte!$O69*0.5,IF(OR($C$101&gt;$AR69,$D$101&lt;$AR69),0,Schweine_Werte!$O69))</f>
        <v>0</v>
      </c>
      <c r="CC69" s="679">
        <f>IF(OR($C$110=$AR69,$D$110=$AR69),Schweine_Werte!$O69*0.5,IF(OR($C$110&gt;$AR69,$D$110&lt;$AR69),0,Schweine_Werte!$O69))</f>
        <v>0</v>
      </c>
    </row>
    <row r="70" spans="1:81" x14ac:dyDescent="0.2">
      <c r="B70" s="520">
        <v>450</v>
      </c>
      <c r="D70" s="667"/>
      <c r="E70" s="520" t="e">
        <f>($D74-$C74)*1000/SUM($BR$4:$BR$31)</f>
        <v>#VALUE!</v>
      </c>
      <c r="F70" s="667" t="e">
        <f>SUMPRODUCT($BR$4:$BR$31,Schweine_Werte!$V$4:$V$31)/SUM($BR$4:$BR$31)</f>
        <v>#DIV/0!</v>
      </c>
      <c r="G70" s="667" t="e">
        <f>IF($B74=$A$8,SUMPRODUCT($BR$4:$BR$31,Schweine_Werte!HE$4:HE$31)/SUM($BR$4:$BR$31),IF($B74=$A$7,SUMPRODUCT($BR$4:$BR$31,Schweine_Werte!GQ$4:GQ$31)/SUM($BR$4:$BR$31),IF($B74=$A$6,SUMPRODUCT($BR$4:$BR$31,Schweine_Werte!GC$4:GC$31)/SUM($BR$4:$BR$31),SUMPRODUCT($BR$4:$BR$31,Schweine_Werte!FO$4:FO$31)/SUM($BR$4:$BR$31))))</f>
        <v>#DIV/0!</v>
      </c>
      <c r="H70" s="667" t="e">
        <f>IF($B74=$A$8,SUMPRODUCT($BR$4:$BR$31,Schweine_Werte!HF$4:HF$31)/SUM($BR$4:$BR$31),IF($B74=$A$7,SUMPRODUCT($BR$4:$BR$31,Schweine_Werte!GR$4:GR$31)/SUM($BR$4:$BR$31),IF($B74=$A$6,SUMPRODUCT($BR$4:$BR$31,Schweine_Werte!GD$4:GD$31)/SUM($BR$4:$BR$31),SUMPRODUCT($BR$4:$BR$31,Schweine_Werte!FP$4:FP$31)/SUM($BR$4:$BR$31))))</f>
        <v>#DIV/0!</v>
      </c>
      <c r="I70" s="667" t="e">
        <f>IF($B74=$A$8,SUMPRODUCT($BR$4:$BR$31,Schweine_Werte!HG$4:HG$31)/SUM($BR$4:$BR$31),IF($B74=$A$7,SUMPRODUCT($BR$4:$BR$31,Schweine_Werte!GS$4:GS$31)/SUM($BR$4:$BR$31),IF($B74=$A$6,SUMPRODUCT($BR$4:$BR$31,Schweine_Werte!GE$4:GE$31)/SUM($BR$4:$BR$31),SUMPRODUCT($BR$4:$BR$31,Schweine_Werte!FQ$4:FQ$31)/SUM($BR$4:$BR$31))))</f>
        <v>#DIV/0!</v>
      </c>
      <c r="J70" s="667" t="e">
        <f>SUMPRODUCT($BR$4:$BR$31,Schweine_Werte!$AD$4:$AD$31)/SUM($BR$4:$BR$31)</f>
        <v>#DIV/0!</v>
      </c>
      <c r="K70" s="667" t="e">
        <f>SUMPRODUCT($BR$4:$BR$31,Schweine_Werte!$AL$4:$AL$31)/SUM($BR$4:$BR$31)</f>
        <v>#DIV/0!</v>
      </c>
      <c r="L70" s="667" t="e">
        <f>T70*$F70*365/1000+$J70-$K70</f>
        <v>#DIV/0!</v>
      </c>
      <c r="M70" s="667" t="e">
        <f>U70*$F70*365/1000+$J70-$K70/2</f>
        <v>#DIV/0!</v>
      </c>
      <c r="N70" s="667" t="e">
        <f>V70*$F70*365/1000+$J70</f>
        <v>#DIV/0!</v>
      </c>
      <c r="O70" s="667">
        <f>IF($C74&lt;28,SUM($BR$4:$BR$23)+IF($D74&gt;28,$BR$24*0.5,$BR$24),0)</f>
        <v>0</v>
      </c>
      <c r="P70" s="667">
        <f>IF($D74&gt;28,SUM($BR$25:$BR$31)+IF($C74&lt;28,$BR$24*0.5,$BR$24),0)</f>
        <v>0</v>
      </c>
      <c r="Q70" s="667" t="e">
        <f t="shared" ref="Q70:S71" si="40">+T70*$F70</f>
        <v>#DIV/0!</v>
      </c>
      <c r="R70" s="667" t="e">
        <f t="shared" si="40"/>
        <v>#DIV/0!</v>
      </c>
      <c r="S70" s="667" t="e">
        <f t="shared" si="40"/>
        <v>#DIV/0!</v>
      </c>
      <c r="T70" s="667" t="e">
        <f>+($O70*Schweine_Werte!$HT$15+$P70*Schweine_Werte!$HU$15)/SUM($O70:$P70)</f>
        <v>#DIV/0!</v>
      </c>
      <c r="U70" s="667" t="e">
        <f>+($O70*Schweine_Werte!$HV$15+$P70*Schweine_Werte!$HW$15)/SUM($O70:$P70)</f>
        <v>#DIV/0!</v>
      </c>
      <c r="V70" s="667" t="e">
        <f>+($O70*Schweine_Werte!$HX$15+$P70*Schweine_Werte!$HY$15)/SUM($O70:$P70)</f>
        <v>#DIV/0!</v>
      </c>
      <c r="W70" s="678" t="e">
        <f>($J70*0.055+T70*0.365*0.86*$F70-$K70*0.018)/L70*100</f>
        <v>#DIV/0!</v>
      </c>
      <c r="X70" s="678" t="e">
        <f>($J70*0.055+U70*0.365*0.86*$F70-$K70*0.018/2)/M70*100</f>
        <v>#DIV/0!</v>
      </c>
      <c r="Y70" s="667" t="e">
        <f>($J70*0.055+V70*0.365*0.86*$F70)/N70*100</f>
        <v>#DIV/0!</v>
      </c>
      <c r="Z70" s="667" t="e">
        <f>IF($B74=$A$8,SUMPRODUCT($BR$4:$BR$31,Schweine_Werte!$HH$4:$HH$31,Schweine_Werte!$HI$4:$HI$31)/SUMPRODUCT($BR$4:$BR$31,Schweine_Werte!$HH$4:$HH$31),IF($B74=$A$7,SUMPRODUCT($BR$4:$BR$31,Schweine_Werte!$GT$4:$GT$31,Schweine_Werte!$GU$4:$GU$31)/SUMPRODUCT($BR$4:$BR$31,Schweine_Werte!$GT$4:$GT$31),IF($B74=$A$6,SUMPRODUCT($BR$4:$BR$31,Schweine_Werte!$GF$4:$GF$31,Schweine_Werte!$GG$4:$GG$31)/SUMPRODUCT($BR$4:$BR$31,Schweine_Werte!$GF$4:$GF$31),SUMPRODUCT($BR$4:$BR$31,Schweine_Werte!$FR$4:$FR$31,Schweine_Werte!$FS$4:$FS$31)/SUMPRODUCT($BR$4:$BR$31,Schweine_Werte!$FR$4:$FR$31))))</f>
        <v>#DIV/0!</v>
      </c>
      <c r="AA70" s="667"/>
      <c r="AB70" s="667">
        <f>IF($B74=$A$8,SUMIF(Schweine_Werte!$AO$4:$AO$31,$C74,Schweine_Werte!$HI$4:$HI$31),IF($B74=$A$7,SUMIF(Schweine_Werte!$AO$4:$AO$31,$C74,Schweine_Werte!$GU$4:$GU$31),IF($B74=$A$6,SUMIF(Schweine_Werte!$AO$4:$AO$31,$C74,Schweine_Werte!$GG$4:$GG$31),SUMIF(Schweine_Werte!$AO$4:$AO$31,$C74,Schweine_Werte!$FS$4:$FS$31))))</f>
        <v>0</v>
      </c>
      <c r="AC70" s="667"/>
      <c r="AD70" s="667">
        <f>IF($B74=$A$8,SUMIF(Schweine_Werte!$AO$4:$AO$31,$D74,Schweine_Werte!$HI$4:$HI$31),IF($B74=$A$7,SUMIF(Schweine_Werte!$AO$4:$AO$31,$D74,Schweine_Werte!$GU$4:$GU$31),IF($B74=$A$6,SUMIF(Schweine_Werte!$AO$4:$AO$31,$D74,Schweine_Werte!$GG$4:$GG$31),SUMIF(Schweine_Werte!$AO$4:$AO$31,$D74,Schweine_Werte!$FS$4:$FS$31))))</f>
        <v>0</v>
      </c>
      <c r="AE70" s="667"/>
      <c r="AF70" s="667"/>
      <c r="AG70" s="667" t="e">
        <f>IF($B74=$A$8,SUMPRODUCT($BR$4:$BR$31,Schweine_Werte!$HH$4:$HH$31)/SUM($BR$4:$BR$31),IF($B74=$A$7,SUMPRODUCT($BR$4:$BR$31,Schweine_Werte!$GT$4:$GT$31)/SUM($BR$4:$BR$31),IF($B74=$A$6,SUMPRODUCT($BR$4:$BR$31,Schweine_Werte!$GF$4:$GF$31)/SUM($BR$4:$BR$31),SUMPRODUCT($BR$4:$BR$31,Schweine_Werte!$FR$4:$FR$31)/SUM($BR$4:$BR$31))))</f>
        <v>#DIV/0!</v>
      </c>
      <c r="AH70" s="667"/>
      <c r="AI70" s="667"/>
      <c r="AJ70" s="667" t="e">
        <f>IF($B74=$A$8,SUMPRODUCT($BR$4:$BR$31,Schweine_Werte!$HH$4:$HH$31,Schweine_Werte!$HJ$4:$HJ$31)/SUMPRODUCT($BR$4:$BR$31,Schweine_Werte!$HH$4:$HH$31),IF($B74=$A$7,SUMPRODUCT($BR$4:$BR$31,Schweine_Werte!$GT$4:$GT$31,Schweine_Werte!$GV$4:$GV$31)/SUMPRODUCT($BR$4:$BR$31,Schweine_Werte!$GT$4:$GT$31),IF($B74=$A$6,SUMPRODUCT($BR$4:$BR$31,Schweine_Werte!$GF$4:$GF$31,Schweine_Werte!$GH$4:$GH$31)/SUMPRODUCT($BR$4:$BR$31,Schweine_Werte!$GF$4:$GF$31),SUMPRODUCT($BR$4:$BR$31,Schweine_Werte!$FR$4:$FR$31,Schweine_Werte!$FT$4:$FT$31)/SUMPRODUCT($BR$4:$BR$31,Schweine_Werte!$FR$4:$FR$31))))</f>
        <v>#DIV/0!</v>
      </c>
      <c r="AK70" s="667"/>
      <c r="AL70" s="667">
        <f>IF($B74=$A$8,SUMIF(Schweine_Werte!$AO$4:$AO$31,$C74,Schweine_Werte!$HJ$4:$HJ$31),IF($B74=$A$7,SUMIF(Schweine_Werte!$AO$4:$AO$31,$C74,Schweine_Werte!$GV$4:$GV$31),IF($B74=$A$6,SUMIF(Schweine_Werte!$AO$4:$AO$31,$C74,Schweine_Werte!$GH$4:$GH$31),SUMIF(Schweine_Werte!$AO$4:$AO$31,$C74,Schweine_Werte!$FT$4:$FT$31))))</f>
        <v>0</v>
      </c>
      <c r="AM70" s="667"/>
      <c r="AN70" s="667">
        <f>IF($B74=$A$8,SUMIF(Schweine_Werte!$AO$4:$AO$31,$D74,Schweine_Werte!$HJ$4:$HJ$31),IF($B74=$A$7,SUMIF(Schweine_Werte!$AO$4:$AO$31,$D74,Schweine_Werte!$GV$4:$GV$31),IF($B74=$A$6,SUMIF(Schweine_Werte!$AO$4:$AO$31,$D74,Schweine_Werte!$GH$4:$GH$31),SUMIF(Schweine_Werte!$AO$4:$AO$31,$D74,Schweine_Werte!$FT$4:$FT$31))))</f>
        <v>0</v>
      </c>
      <c r="AO70" s="667"/>
      <c r="AR70" s="698">
        <v>74</v>
      </c>
      <c r="AS70" s="677">
        <f>IF(OR($C$12=$AR70,$D$12=$AR70),Schweine_Werte!$C70*0.5,IF(OR($C$12&gt;$AR70,$D$12&lt;$AR70),0,Schweine_Werte!$C70))</f>
        <v>0</v>
      </c>
      <c r="AT70" s="667">
        <f>IF(OR($C$24=$AR70,$D$24=$AR70),Schweine_Werte!$C70*0.5,IF(OR($C$24&gt;$AR70,$D$24&lt;$AR70),0,Schweine_Werte!$C70))</f>
        <v>0</v>
      </c>
      <c r="AU70" s="677">
        <f>IF(OR($C$36=$AR70,$D$36=$AR70),Schweine_Werte!$C70*0.5,IF(OR($C$36&gt;$AR70,$D$36&lt;$AR70),0,Schweine_Werte!$C70))</f>
        <v>0</v>
      </c>
      <c r="AV70" s="677">
        <f>IF(OR($C$48=$AR70,$D$48=$AR70),Schweine_Werte!$C70*0.5,IF(OR($C$48&gt;$AR70,$D$48&lt;$AR70),0,Schweine_Werte!$C70))</f>
        <v>0</v>
      </c>
      <c r="AW70" s="677">
        <f>IF(OR($C$60=$AR70,$D$60=$AR70),Schweine_Werte!$C70*0.5,IF(OR($C$60&gt;$AR70,$D$60&lt;$AR70),0,Schweine_Werte!$C70))</f>
        <v>0</v>
      </c>
      <c r="AX70" s="677">
        <f>IF(OR($C$12=$AR70,$D$12=$AR70),Schweine_Werte!$E70*0.5,IF(OR($C$12&gt;$AR70,$D$12&lt;$AR70),0,Schweine_Werte!$E70))</f>
        <v>0</v>
      </c>
      <c r="AY70" s="667">
        <f>IF(OR($C$24=$AR70,$D$24=$AR70),Schweine_Werte!$E70*0.5,IF(OR($C$24&gt;$AR70,$D$24&lt;$AR70),0,Schweine_Werte!$E70))</f>
        <v>0</v>
      </c>
      <c r="AZ70" s="667">
        <f>IF(OR($C$36=$AR70,$D$36=$AR70),Schweine_Werte!$E70*0.5,IF(OR($C$36&gt;$AR70,$D$36&lt;$AR70),0,Schweine_Werte!$E70))</f>
        <v>0</v>
      </c>
      <c r="BA70" s="667">
        <f>IF(OR($C$48=$AR70,$D$48=$AR70),Schweine_Werte!$E70*0.5,IF(OR($C$48&gt;$AR70,$D$48&lt;$AR70),0,Schweine_Werte!$E70))</f>
        <v>0</v>
      </c>
      <c r="BB70" s="667">
        <f>IF(OR($C$60=$AR70,$D$60=$AR70),Schweine_Werte!$E70*0.5,IF(OR($C$60&gt;$AR70,$D$60&lt;$AR70),0,Schweine_Werte!$E70))</f>
        <v>0</v>
      </c>
      <c r="BC70" s="677">
        <f>IF(OR($C$12=$AR70,$D$12=$AR70),Schweine_Werte!$G70*0.5,IF(OR($C$12&gt;$AR70,$D$12&lt;$AR70),0,Schweine_Werte!$G70))</f>
        <v>0</v>
      </c>
      <c r="BD70" s="667">
        <f>IF(OR($C$24=$AR70,$D$24=$AR70),Schweine_Werte!$G70*0.5,IF(OR($C$24&gt;$AR70,$D$24&lt;$AR70),0,Schweine_Werte!$G70))</f>
        <v>0</v>
      </c>
      <c r="BE70" s="667">
        <f>IF(OR($C$36=$AR70,$D$36=$AR70),Schweine_Werte!$G70*0.5,IF(OR($C$36&gt;$AR70,$D$36&lt;$AR70),0,Schweine_Werte!$G70))</f>
        <v>0</v>
      </c>
      <c r="BF70" s="667">
        <f>IF(OR($C$48=$AR70,$D$48=$AR70),Schweine_Werte!$G70*0.5,IF(OR($C$48&gt;$AR70,$D$48&lt;$AR70),0,Schweine_Werte!$G70))</f>
        <v>0</v>
      </c>
      <c r="BG70" s="667">
        <f>IF(OR($C$60=$AR70,$D$60=$AR70),Schweine_Werte!$G70*0.5,IF(OR($C$60&gt;$AR70,$D$60&lt;$AR70),0,Schweine_Werte!$G70))</f>
        <v>0</v>
      </c>
      <c r="BH70" s="677">
        <f>IF(OR($C$12=$AR70,$D$12=$AR70),Schweine_Werte!$I70*0.5,IF(OR($C$12&gt;$AR70,$D$12&lt;$AR70),0,Schweine_Werte!$I70))</f>
        <v>0</v>
      </c>
      <c r="BI70" s="667">
        <f>IF(OR($C$24=$AR70,$D$24=$AR70),Schweine_Werte!$I70*0.5,IF(OR($C$24&gt;$AR70,$D$24&lt;$AR70),0,Schweine_Werte!$I70))</f>
        <v>0</v>
      </c>
      <c r="BJ70" s="667">
        <f>IF(OR($C$36=$AR70,$D$36=$AR70),Schweine_Werte!$I70*0.5,IF(OR($C$36&gt;$AR70,$D$36&lt;$AR70),0,Schweine_Werte!$I70))</f>
        <v>0</v>
      </c>
      <c r="BK70" s="667">
        <f>IF(OR($C$48=$AR70,$D$48=$AR70),Schweine_Werte!$I70*0.5,IF(OR($C$48&gt;$AR70,$D$48&lt;$AR70),0,Schweine_Werte!$I70))</f>
        <v>0</v>
      </c>
      <c r="BL70" s="667">
        <f>IF(OR($C$60=$AR70,$D$60=$AR70),Schweine_Werte!$I70*0.5,IF(OR($C$60&gt;$AR70,$D$60&lt;$AR70),0,Schweine_Werte!$I70))</f>
        <v>0</v>
      </c>
      <c r="BM70" s="677"/>
      <c r="BN70" s="667"/>
      <c r="BO70" s="667"/>
      <c r="BP70" s="667"/>
      <c r="BQ70" s="667"/>
      <c r="BR70" s="677">
        <f>IF(OR($C$74=$AR70,$D$74=$AR70),Schweine_Werte!$M70*0.5,IF(OR($C$74&gt;$AR70,$D$74&lt;$AR70),0,Schweine_Werte!$M70))</f>
        <v>0</v>
      </c>
      <c r="BS70" s="677">
        <f>IF(OR($C$83=$AR70,$D$83=$AR70),Schweine_Werte!$M70*0.5,IF(OR($C$83&gt;$AR70,$D$83&lt;$AR70),0,Schweine_Werte!$M70))</f>
        <v>0</v>
      </c>
      <c r="BT70" s="679">
        <f>IF(OR($C$92=$AR70,$D$92=$AR70),Schweine_Werte!$M70*0.5,IF(OR($C$92&gt;$AR70,$D$92&lt;$AR70),0,Schweine_Werte!$M70))</f>
        <v>0</v>
      </c>
      <c r="BU70" s="679">
        <f>IF(OR($C$101=$AR70,$D$101=$AR70),Schweine_Werte!$M70*0.5,IF(OR($C$101&gt;$AR70,$D$101&lt;$AR70),0,Schweine_Werte!$M70))</f>
        <v>0</v>
      </c>
      <c r="BV70" s="679">
        <f>IF(OR($C$110=$AR70,$D$110=$AR70),Schweine_Werte!$M70*0.5,IF(OR($C$110&gt;$AR70,$D$110&lt;$AR70),0,Schweine_Werte!$M70))</f>
        <v>0</v>
      </c>
      <c r="BW70" s="679">
        <f>IF(OR(8=$AR70,$E$127=$AR70),Schweine_Werte!$M70*0.5,IF(OR(8&gt;$AR70,$E$127&lt;$AR70),0,Schweine_Werte!$M70))</f>
        <v>1.1050108487679347</v>
      </c>
      <c r="BX70" s="679">
        <f>IF(OR(8=$AR70,$E$145=$AR70),Schweine_Werte!$M70*0.5,IF(OR(8&gt;$AR70,$E$145&lt;$AR70),0,Schweine_Werte!$M70))</f>
        <v>1.1050108487679347</v>
      </c>
      <c r="BY70" s="677">
        <f>IF(OR($C$74=$AR70,$D$74=$AR70),Schweine_Werte!$O70*0.5,IF(OR($C$74&gt;$AR70,$D$74&lt;$AR70),0,Schweine_Werte!$O70))</f>
        <v>0</v>
      </c>
      <c r="BZ70" s="677">
        <f>IF(OR($C$83=$AR70,$D$83=$AR70),Schweine_Werte!$O70*0.5,IF(OR($C$83&gt;$AR70,$D$83&lt;$AR70),0,Schweine_Werte!$O70))</f>
        <v>0</v>
      </c>
      <c r="CA70" s="679">
        <f>IF(OR($C$92=$AR70,$D$92=$AR70),Schweine_Werte!$O70*0.5,IF(OR($C$92&gt;$AR70,$D$92&lt;$AR70),0,Schweine_Werte!$O70))</f>
        <v>0</v>
      </c>
      <c r="CB70" s="679">
        <f>IF(OR($C$101=$AR70,$D$101=$AR70),Schweine_Werte!$O70*0.5,IF(OR($C$101&gt;$AR70,$D$101&lt;$AR70),0,Schweine_Werte!$O70))</f>
        <v>0</v>
      </c>
      <c r="CC70" s="679">
        <f>IF(OR($C$110=$AR70,$D$110=$AR70),Schweine_Werte!$O70*0.5,IF(OR($C$110&gt;$AR70,$D$110&lt;$AR70),0,Schweine_Werte!$O70))</f>
        <v>0</v>
      </c>
    </row>
    <row r="71" spans="1:81" x14ac:dyDescent="0.2">
      <c r="B71" s="520">
        <v>500</v>
      </c>
      <c r="D71" s="667"/>
      <c r="E71" s="520" t="e">
        <f>($D74-$C74)*1000/SUM($BY$4:$BY$31)</f>
        <v>#VALUE!</v>
      </c>
      <c r="F71" s="667" t="e">
        <f>SUMPRODUCT($BY$4:$BY$31,Schweine_Werte!$W$4:$W$31)/SUM($BY$4:$BY$31)</f>
        <v>#DIV/0!</v>
      </c>
      <c r="G71" s="667" t="e">
        <f>IF($B74=$A$8,SUMPRODUCT($BY$4:$BY$31,Schweine_Werte!HK$4:HK$31)/SUM($BY$4:$BY$31),IF($B74=$A$7,SUMPRODUCT($BY$4:$BY$31,Schweine_Werte!GW$4:GW$31)/SUM($BY$4:$BY$31),IF($B74=$A$6,SUMPRODUCT($BY$4:$BY$31,Schweine_Werte!GI$4:GI$31)/SUM($BY$4:$BY$31),SUMPRODUCT($BY$4:$BY$31,Schweine_Werte!FU$4:FU$31)/SUM($BY$4:$BY$31))))</f>
        <v>#DIV/0!</v>
      </c>
      <c r="H71" s="667" t="e">
        <f>IF($B74=$A$8,SUMPRODUCT($BY$4:$BY$31,Schweine_Werte!HL$4:HL$31)/SUM($BY$4:$BY$31),IF($B74=$A$7,SUMPRODUCT($BY$4:$BY$31,Schweine_Werte!GX$4:GX$31)/SUM($BY$4:$BY$31),IF($B74=$A$6,SUMPRODUCT($BY$4:$BY$31,Schweine_Werte!GJ$4:GJ$31)/SUM($BY$4:$BY$31),SUMPRODUCT($BY$4:$BY$31,Schweine_Werte!FV$4:FV$31)/SUM($BY$4:$BY$31))))</f>
        <v>#DIV/0!</v>
      </c>
      <c r="I71" s="667" t="e">
        <f>IF($B74=$A$8,SUMPRODUCT($BY$4:$BY$31,Schweine_Werte!HM$4:HM$31)/SUM($BY$4:$BY$31),IF($B74=$A$7,SUMPRODUCT($BY$4:$BY$31,Schweine_Werte!GY$4:GY$31)/SUM($BY$4:$BY$31),IF($B74=$A$6,SUMPRODUCT($BY$4:$BY$31,Schweine_Werte!GK$4:GK$31)/SUM($BY$4:$BY$31),SUMPRODUCT($BY$4:$BY$31,Schweine_Werte!FW$4:FW$31)/SUM($BY$4:$BY$31))))</f>
        <v>#DIV/0!</v>
      </c>
      <c r="J71" s="667" t="e">
        <f>SUMPRODUCT($BY$4:$BY$31,Schweine_Werte!$AE$4:$AE$31)/SUM($BY$4:$BY$31)</f>
        <v>#DIV/0!</v>
      </c>
      <c r="K71" s="667" t="e">
        <f>SUMPRODUCT($BY$4:$BY$31,Schweine_Werte!$AM$4:$AM$31)/SUM($BY$4:$BY$31)</f>
        <v>#DIV/0!</v>
      </c>
      <c r="L71" s="667" t="e">
        <f>T71*$F71*365/1000+$J71-$K71</f>
        <v>#DIV/0!</v>
      </c>
      <c r="M71" s="667" t="e">
        <f>U71*$F71*365/1000+$J71-$K71/2</f>
        <v>#DIV/0!</v>
      </c>
      <c r="N71" s="667" t="e">
        <f>V71*$F71*365/1000+$J71</f>
        <v>#DIV/0!</v>
      </c>
      <c r="O71" s="667">
        <f>IF($C74&lt;28,SUM($BY$4:$BY$23)+IF($D74&gt;28,$BY$24*0.5,$BY$24),0)</f>
        <v>0</v>
      </c>
      <c r="P71" s="667">
        <f>IF($D74&gt;28,SUM($BY$25:$BY$31)+IF($C74&lt;28,$BY$24*0.5,$BY$24),0)</f>
        <v>0</v>
      </c>
      <c r="Q71" s="667" t="e">
        <f t="shared" si="40"/>
        <v>#DIV/0!</v>
      </c>
      <c r="R71" s="667" t="e">
        <f t="shared" si="40"/>
        <v>#DIV/0!</v>
      </c>
      <c r="S71" s="667" t="e">
        <f t="shared" si="40"/>
        <v>#DIV/0!</v>
      </c>
      <c r="T71" s="667" t="e">
        <f>+($O71*Schweine_Werte!$HT$16+$P71*Schweine_Werte!$HU$16)/SUM($O71:$P71)</f>
        <v>#DIV/0!</v>
      </c>
      <c r="U71" s="667" t="e">
        <f>+($O71*Schweine_Werte!$HV$16+$P71*Schweine_Werte!$HW$16)/SUM($O71:$P71)</f>
        <v>#DIV/0!</v>
      </c>
      <c r="V71" s="667" t="e">
        <f>+($O71*Schweine_Werte!$HX$16+$P71*Schweine_Werte!$HY$16)/SUM($O71:$P71)</f>
        <v>#DIV/0!</v>
      </c>
      <c r="W71" s="667" t="e">
        <f>($J71*0.055+T71*0.365*0.86*$F71-$K71*0.018)/L71*100</f>
        <v>#DIV/0!</v>
      </c>
      <c r="X71" s="667" t="e">
        <f>($J71*0.055+U71*0.365*0.86*$F71-$K71*0.018/2)/M71*100</f>
        <v>#DIV/0!</v>
      </c>
      <c r="Y71" s="667" t="e">
        <f>($J71*0.055+V71*0.365*0.86*$F71)/N71*100</f>
        <v>#DIV/0!</v>
      </c>
      <c r="Z71" s="667" t="e">
        <f>IF($B74=$A$8,SUMPRODUCT($BY$4:$BY$31,Schweine_Werte!$HN$4:$HN$31,Schweine_Werte!$HO$4:$HO$31)/SUMPRODUCT($BY$4:$BY$31,Schweine_Werte!$HN$4:$HN$31),IF($B74=$A$7,SUMPRODUCT($BY$4:$BY$31,Schweine_Werte!$GZ$4:$GZ$31,Schweine_Werte!$HA$4:$HA$31)/SUMPRODUCT($BY$4:$BY$31,Schweine_Werte!$GZ$4:$GZ$31),IF($B74=$A$6,SUMPRODUCT($BY$4:$BY$31,Schweine_Werte!$GL$4:$GL$31,Schweine_Werte!$GM$4:$GM$31)/SUMPRODUCT($BY$4:$BY$31,Schweine_Werte!$GL$4:$GL$31),SUMPRODUCT($BY$4:$BY$31,Schweine_Werte!$FX$4:$FX$31,Schweine_Werte!$FY$4:$FY$31)/SUMPRODUCT($BY$4:$BY$31,Schweine_Werte!$FX$4:$FX$31))))</f>
        <v>#DIV/0!</v>
      </c>
      <c r="AA71" s="667"/>
      <c r="AB71" s="667">
        <f>IF($B74=$A$8,SUMIF(Schweine_Werte!$AO$4:$AO$31,$C74,Schweine_Werte!$HO$4:$HO$31),IF($B74=$A$7,SUMIF(Schweine_Werte!$AO$4:$AO$31,$C74,Schweine_Werte!$HA$4:$HA$31),IF($B74=$A$6,SUMIF(Schweine_Werte!$AO$4:$AO$31,$C74,Schweine_Werte!$GM$4:$GM$31),SUMIF(Schweine_Werte!$AO$4:$AO$31,$C74,Schweine_Werte!$FY$4:$FY$31))))</f>
        <v>0</v>
      </c>
      <c r="AC71" s="667"/>
      <c r="AD71" s="667">
        <f>IF($B74=$A$8,SUMIF(Schweine_Werte!$AO$4:$AO$31,$D74,Schweine_Werte!$HO$4:$HO$31),IF($B74=$A$7,SUMIF(Schweine_Werte!$AO$4:$AO$31,$D74,Schweine_Werte!$HA$4:$HA$31),IF($B74=$A$6,SUMIF(Schweine_Werte!$AO$4:$AO$31,$D74,Schweine_Werte!$GM$4:$GM$31),SUMIF(Schweine_Werte!$AO$4:$AO$31,$D74,Schweine_Werte!$FY$4:$FY$31))))</f>
        <v>0</v>
      </c>
      <c r="AE71" s="667"/>
      <c r="AF71" s="667"/>
      <c r="AG71" s="667" t="e">
        <f>IF($B74=$A$8,SUMPRODUCT($BY$4:$BY$31,Schweine_Werte!$HN$4:$HN$31)/SUM($BY$4:$BY$31),IF($B74=$A$7,SUMPRODUCT($BY$4:$BY$31,Schweine_Werte!$GZ$4:$GZ$31)/SUM($BY$4:$BY$31),IF($B74=$A$6,SUMPRODUCT($BY$4:$BY$31,Schweine_Werte!$GL$4:$GL$31)/SUM($BY$4:$BY$31),SUMPRODUCT($BY$4:$BY$31,Schweine_Werte!$FX$4:$FX$31)/SUM($BY$4:$BY$31))))</f>
        <v>#DIV/0!</v>
      </c>
      <c r="AH71" s="667"/>
      <c r="AI71" s="667"/>
      <c r="AJ71" s="667" t="e">
        <f>IF($B74=$A$8,SUMPRODUCT($BY$4:$BY$31,Schweine_Werte!$HN$4:$HN$31,Schweine_Werte!$HP$4:$HP$31)/SUMPRODUCT($BY$4:$BY$31,Schweine_Werte!$HN$4:$HN$31),IF($B74=$A$7,SUMPRODUCT($BY$4:$BY$31,Schweine_Werte!$GZ$4:$GZ$31,Schweine_Werte!$HB$4:$HB$31)/SUMPRODUCT($BY$4:$BY$31,Schweine_Werte!$GZ$4:$GZ$31),IF($B74=$A$6,SUMPRODUCT($BY$4:$BY$31,Schweine_Werte!$GL$4:$GL$31,Schweine_Werte!$GN$4:$GN$31)/SUMPRODUCT($BY$4:$BY$31,Schweine_Werte!$GL$4:$GL$31),SUMPRODUCT($BY$4:$BY$31,Schweine_Werte!$FX$4:$FX$31,Schweine_Werte!$FZ$4:$FZ$31)/SUMPRODUCT($BY$4:$BY$31,Schweine_Werte!$FX$4:$FX$31))))</f>
        <v>#DIV/0!</v>
      </c>
      <c r="AK71" s="667"/>
      <c r="AL71" s="667">
        <f>IF($B74=$A$8,SUMIF(Schweine_Werte!$AO$4:$AO$31,$C74,Schweine_Werte!$HP$4:$HP$31),IF($B74=$A$7,SUMIF(Schweine_Werte!$AO$4:$AO$31,$C74,Schweine_Werte!$HB$4:$HB$31),IF($B74=$A$6,SUMIF(Schweine_Werte!$AO$4:$AO$31,$C74,Schweine_Werte!$GN$4:$GN$31),SUMIF(Schweine_Werte!$AO$4:$AO$31,$C74,Schweine_Werte!$FZ$4:$FZ$31))))</f>
        <v>0</v>
      </c>
      <c r="AM71" s="667"/>
      <c r="AN71" s="667">
        <f>IF($B74=$A$8,SUMIF(Schweine_Werte!$AO$4:$AO$31,$D74,Schweine_Werte!$HP$4:$HP$31),IF($B74=$A$7,SUMIF(Schweine_Werte!$AO$4:$AO$31,$D74,Schweine_Werte!$HB$4:$HB$31),IF($B74=$A$6,SUMIF(Schweine_Werte!$AO$4:$AO$31,$D74,Schweine_Werte!$GN$4:$GN$31),SUMIF(Schweine_Werte!$AO$4:$AO$31,$D74,Schweine_Werte!$FZ$4:$FZ$31))))</f>
        <v>0</v>
      </c>
      <c r="AO71" s="667"/>
      <c r="AR71" s="698">
        <v>75</v>
      </c>
      <c r="AS71" s="677">
        <f>IF(OR($C$12=$AR71,$D$12=$AR71),Schweine_Werte!$C71*0.5,IF(OR($C$12&gt;$AR71,$D$12&lt;$AR71),0,Schweine_Werte!$C71))</f>
        <v>0</v>
      </c>
      <c r="AT71" s="667">
        <f>IF(OR($C$24=$AR71,$D$24=$AR71),Schweine_Werte!$C71*0.5,IF(OR($C$24&gt;$AR71,$D$24&lt;$AR71),0,Schweine_Werte!$C71))</f>
        <v>0</v>
      </c>
      <c r="AU71" s="677">
        <f>IF(OR($C$36=$AR71,$D$36=$AR71),Schweine_Werte!$C71*0.5,IF(OR($C$36&gt;$AR71,$D$36&lt;$AR71),0,Schweine_Werte!$C71))</f>
        <v>0</v>
      </c>
      <c r="AV71" s="677">
        <f>IF(OR($C$48=$AR71,$D$48=$AR71),Schweine_Werte!$C71*0.5,IF(OR($C$48&gt;$AR71,$D$48&lt;$AR71),0,Schweine_Werte!$C71))</f>
        <v>0</v>
      </c>
      <c r="AW71" s="677">
        <f>IF(OR($C$60=$AR71,$D$60=$AR71),Schweine_Werte!$C71*0.5,IF(OR($C$60&gt;$AR71,$D$60&lt;$AR71),0,Schweine_Werte!$C71))</f>
        <v>0</v>
      </c>
      <c r="AX71" s="677">
        <f>IF(OR($C$12=$AR71,$D$12=$AR71),Schweine_Werte!$E71*0.5,IF(OR($C$12&gt;$AR71,$D$12&lt;$AR71),0,Schweine_Werte!$E71))</f>
        <v>0</v>
      </c>
      <c r="AY71" s="667">
        <f>IF(OR($C$24=$AR71,$D$24=$AR71),Schweine_Werte!$E71*0.5,IF(OR($C$24&gt;$AR71,$D$24&lt;$AR71),0,Schweine_Werte!$E71))</f>
        <v>0</v>
      </c>
      <c r="AZ71" s="667">
        <f>IF(OR($C$36=$AR71,$D$36=$AR71),Schweine_Werte!$E71*0.5,IF(OR($C$36&gt;$AR71,$D$36&lt;$AR71),0,Schweine_Werte!$E71))</f>
        <v>0</v>
      </c>
      <c r="BA71" s="667">
        <f>IF(OR($C$48=$AR71,$D$48=$AR71),Schweine_Werte!$E71*0.5,IF(OR($C$48&gt;$AR71,$D$48&lt;$AR71),0,Schweine_Werte!$E71))</f>
        <v>0</v>
      </c>
      <c r="BB71" s="667">
        <f>IF(OR($C$60=$AR71,$D$60=$AR71),Schweine_Werte!$E71*0.5,IF(OR($C$60&gt;$AR71,$D$60&lt;$AR71),0,Schweine_Werte!$E71))</f>
        <v>0</v>
      </c>
      <c r="BC71" s="677">
        <f>IF(OR($C$12=$AR71,$D$12=$AR71),Schweine_Werte!$G71*0.5,IF(OR($C$12&gt;$AR71,$D$12&lt;$AR71),0,Schweine_Werte!$G71))</f>
        <v>0</v>
      </c>
      <c r="BD71" s="667">
        <f>IF(OR($C$24=$AR71,$D$24=$AR71),Schweine_Werte!$G71*0.5,IF(OR($C$24&gt;$AR71,$D$24&lt;$AR71),0,Schweine_Werte!$G71))</f>
        <v>0</v>
      </c>
      <c r="BE71" s="667">
        <f>IF(OR($C$36=$AR71,$D$36=$AR71),Schweine_Werte!$G71*0.5,IF(OR($C$36&gt;$AR71,$D$36&lt;$AR71),0,Schweine_Werte!$G71))</f>
        <v>0</v>
      </c>
      <c r="BF71" s="667">
        <f>IF(OR($C$48=$AR71,$D$48=$AR71),Schweine_Werte!$G71*0.5,IF(OR($C$48&gt;$AR71,$D$48&lt;$AR71),0,Schweine_Werte!$G71))</f>
        <v>0</v>
      </c>
      <c r="BG71" s="667">
        <f>IF(OR($C$60=$AR71,$D$60=$AR71),Schweine_Werte!$G71*0.5,IF(OR($C$60&gt;$AR71,$D$60&lt;$AR71),0,Schweine_Werte!$G71))</f>
        <v>0</v>
      </c>
      <c r="BH71" s="677">
        <f>IF(OR($C$12=$AR71,$D$12=$AR71),Schweine_Werte!$I71*0.5,IF(OR($C$12&gt;$AR71,$D$12&lt;$AR71),0,Schweine_Werte!$I71))</f>
        <v>0</v>
      </c>
      <c r="BI71" s="667">
        <f>IF(OR($C$24=$AR71,$D$24=$AR71),Schweine_Werte!$I71*0.5,IF(OR($C$24&gt;$AR71,$D$24&lt;$AR71),0,Schweine_Werte!$I71))</f>
        <v>0</v>
      </c>
      <c r="BJ71" s="667">
        <f>IF(OR($C$36=$AR71,$D$36=$AR71),Schweine_Werte!$I71*0.5,IF(OR($C$36&gt;$AR71,$D$36&lt;$AR71),0,Schweine_Werte!$I71))</f>
        <v>0</v>
      </c>
      <c r="BK71" s="667">
        <f>IF(OR($C$48=$AR71,$D$48=$AR71),Schweine_Werte!$I71*0.5,IF(OR($C$48&gt;$AR71,$D$48&lt;$AR71),0,Schweine_Werte!$I71))</f>
        <v>0</v>
      </c>
      <c r="BL71" s="667">
        <f>IF(OR($C$60=$AR71,$D$60=$AR71),Schweine_Werte!$I71*0.5,IF(OR($C$60&gt;$AR71,$D$60&lt;$AR71),0,Schweine_Werte!$I71))</f>
        <v>0</v>
      </c>
      <c r="BM71" s="677"/>
      <c r="BN71" s="667"/>
      <c r="BO71" s="667"/>
      <c r="BP71" s="667"/>
      <c r="BQ71" s="667"/>
      <c r="BR71" s="677">
        <f>IF(OR($C$74=$AR71,$D$74=$AR71),Schweine_Werte!$M71*0.5,IF(OR($C$74&gt;$AR71,$D$74&lt;$AR71),0,Schweine_Werte!$M71))</f>
        <v>0</v>
      </c>
      <c r="BS71" s="677">
        <f>IF(OR($C$83=$AR71,$D$83=$AR71),Schweine_Werte!$M71*0.5,IF(OR($C$83&gt;$AR71,$D$83&lt;$AR71),0,Schweine_Werte!$M71))</f>
        <v>0</v>
      </c>
      <c r="BT71" s="679">
        <f>IF(OR($C$92=$AR71,$D$92=$AR71),Schweine_Werte!$M71*0.5,IF(OR($C$92&gt;$AR71,$D$92&lt;$AR71),0,Schweine_Werte!$M71))</f>
        <v>0</v>
      </c>
      <c r="BU71" s="679">
        <f>IF(OR($C$101=$AR71,$D$101=$AR71),Schweine_Werte!$M71*0.5,IF(OR($C$101&gt;$AR71,$D$101&lt;$AR71),0,Schweine_Werte!$M71))</f>
        <v>0</v>
      </c>
      <c r="BV71" s="679">
        <f>IF(OR($C$110=$AR71,$D$110=$AR71),Schweine_Werte!$M71*0.5,IF(OR($C$110&gt;$AR71,$D$110&lt;$AR71),0,Schweine_Werte!$M71))</f>
        <v>0</v>
      </c>
      <c r="BW71" s="679">
        <f>IF(OR(8=$AR71,$E$127=$AR71),Schweine_Werte!$M71*0.5,IF(OR(8&gt;$AR71,$E$127&lt;$AR71),0,Schweine_Werte!$M71))</f>
        <v>1.1057456648864845</v>
      </c>
      <c r="BX71" s="679">
        <f>IF(OR(8=$AR71,$E$145=$AR71),Schweine_Werte!$M71*0.5,IF(OR(8&gt;$AR71,$E$145&lt;$AR71),0,Schweine_Werte!$M71))</f>
        <v>1.1057456648864845</v>
      </c>
      <c r="BY71" s="677">
        <f>IF(OR($C$74=$AR71,$D$74=$AR71),Schweine_Werte!$O71*0.5,IF(OR($C$74&gt;$AR71,$D$74&lt;$AR71),0,Schweine_Werte!$O71))</f>
        <v>0</v>
      </c>
      <c r="BZ71" s="677">
        <f>IF(OR($C$83=$AR71,$D$83=$AR71),Schweine_Werte!$O71*0.5,IF(OR($C$83&gt;$AR71,$D$83&lt;$AR71),0,Schweine_Werte!$O71))</f>
        <v>0</v>
      </c>
      <c r="CA71" s="679">
        <f>IF(OR($C$92=$AR71,$D$92=$AR71),Schweine_Werte!$O71*0.5,IF(OR($C$92&gt;$AR71,$D$92&lt;$AR71),0,Schweine_Werte!$O71))</f>
        <v>0</v>
      </c>
      <c r="CB71" s="679">
        <f>IF(OR($C$101=$AR71,$D$101=$AR71),Schweine_Werte!$O71*0.5,IF(OR($C$101&gt;$AR71,$D$101&lt;$AR71),0,Schweine_Werte!$O71))</f>
        <v>0</v>
      </c>
      <c r="CC71" s="679">
        <f>IF(OR($C$110=$AR71,$D$110=$AR71),Schweine_Werte!$O71*0.5,IF(OR($C$110&gt;$AR71,$D$110&lt;$AR71),0,Schweine_Werte!$O71))</f>
        <v>0</v>
      </c>
    </row>
    <row r="72" spans="1:81" ht="15.75" x14ac:dyDescent="0.25">
      <c r="F72" s="521"/>
      <c r="G72" s="1722" t="s">
        <v>486</v>
      </c>
      <c r="H72" s="1723"/>
      <c r="I72" s="1724"/>
      <c r="J72" s="681" t="s">
        <v>474</v>
      </c>
      <c r="K72" s="681" t="s">
        <v>487</v>
      </c>
      <c r="L72" s="1725" t="s">
        <v>488</v>
      </c>
      <c r="M72" s="1726"/>
      <c r="N72" s="1727"/>
      <c r="O72" s="1725" t="s">
        <v>489</v>
      </c>
      <c r="P72" s="1727"/>
      <c r="Q72" s="1725" t="s">
        <v>490</v>
      </c>
      <c r="R72" s="1726"/>
      <c r="S72" s="1727"/>
      <c r="T72" s="1725" t="s">
        <v>491</v>
      </c>
      <c r="U72" s="1726"/>
      <c r="V72" s="1727"/>
      <c r="W72" s="1725" t="s">
        <v>492</v>
      </c>
      <c r="X72" s="1726"/>
      <c r="Y72" s="1727"/>
      <c r="Z72" s="1728" t="s">
        <v>493</v>
      </c>
      <c r="AA72" s="1729"/>
      <c r="AB72" s="1728" t="s">
        <v>411</v>
      </c>
      <c r="AC72" s="1729"/>
      <c r="AD72" s="1728" t="s">
        <v>412</v>
      </c>
      <c r="AE72" s="1729"/>
      <c r="AF72" s="682" t="s">
        <v>494</v>
      </c>
      <c r="AG72" s="1733" t="s">
        <v>495</v>
      </c>
      <c r="AH72" s="1734"/>
      <c r="AI72" s="824" t="s">
        <v>515</v>
      </c>
      <c r="AJ72" s="1728" t="s">
        <v>493</v>
      </c>
      <c r="AK72" s="1729"/>
      <c r="AL72" s="1728" t="s">
        <v>411</v>
      </c>
      <c r="AM72" s="1729"/>
      <c r="AN72" s="1728" t="s">
        <v>412</v>
      </c>
      <c r="AO72" s="1729"/>
      <c r="AR72" s="698">
        <v>76</v>
      </c>
      <c r="AS72" s="677">
        <f>IF(OR($C$12=$AR72,$D$12=$AR72),Schweine_Werte!$C72*0.5,IF(OR($C$12&gt;$AR72,$D$12&lt;$AR72),0,Schweine_Werte!$C72))</f>
        <v>0</v>
      </c>
      <c r="AT72" s="667">
        <f>IF(OR($C$24=$AR72,$D$24=$AR72),Schweine_Werte!$C72*0.5,IF(OR($C$24&gt;$AR72,$D$24&lt;$AR72),0,Schweine_Werte!$C72))</f>
        <v>0</v>
      </c>
      <c r="AU72" s="677">
        <f>IF(OR($C$36=$AR72,$D$36=$AR72),Schweine_Werte!$C72*0.5,IF(OR($C$36&gt;$AR72,$D$36&lt;$AR72),0,Schweine_Werte!$C72))</f>
        <v>0</v>
      </c>
      <c r="AV72" s="677">
        <f>IF(OR($C$48=$AR72,$D$48=$AR72),Schweine_Werte!$C72*0.5,IF(OR($C$48&gt;$AR72,$D$48&lt;$AR72),0,Schweine_Werte!$C72))</f>
        <v>0</v>
      </c>
      <c r="AW72" s="677">
        <f>IF(OR($C$60=$AR72,$D$60=$AR72),Schweine_Werte!$C72*0.5,IF(OR($C$60&gt;$AR72,$D$60&lt;$AR72),0,Schweine_Werte!$C72))</f>
        <v>0</v>
      </c>
      <c r="AX72" s="677">
        <f>IF(OR($C$12=$AR72,$D$12=$AR72),Schweine_Werte!$E72*0.5,IF(OR($C$12&gt;$AR72,$D$12&lt;$AR72),0,Schweine_Werte!$E72))</f>
        <v>0</v>
      </c>
      <c r="AY72" s="667">
        <f>IF(OR($C$24=$AR72,$D$24=$AR72),Schweine_Werte!$E72*0.5,IF(OR($C$24&gt;$AR72,$D$24&lt;$AR72),0,Schweine_Werte!$E72))</f>
        <v>0</v>
      </c>
      <c r="AZ72" s="667">
        <f>IF(OR($C$36=$AR72,$D$36=$AR72),Schweine_Werte!$E72*0.5,IF(OR($C$36&gt;$AR72,$D$36&lt;$AR72),0,Schweine_Werte!$E72))</f>
        <v>0</v>
      </c>
      <c r="BA72" s="667">
        <f>IF(OR($C$48=$AR72,$D$48=$AR72),Schweine_Werte!$E72*0.5,IF(OR($C$48&gt;$AR72,$D$48&lt;$AR72),0,Schweine_Werte!$E72))</f>
        <v>0</v>
      </c>
      <c r="BB72" s="667">
        <f>IF(OR($C$60=$AR72,$D$60=$AR72),Schweine_Werte!$E72*0.5,IF(OR($C$60&gt;$AR72,$D$60&lt;$AR72),0,Schweine_Werte!$E72))</f>
        <v>0</v>
      </c>
      <c r="BC72" s="677">
        <f>IF(OR($C$12=$AR72,$D$12=$AR72),Schweine_Werte!$G72*0.5,IF(OR($C$12&gt;$AR72,$D$12&lt;$AR72),0,Schweine_Werte!$G72))</f>
        <v>0</v>
      </c>
      <c r="BD72" s="667">
        <f>IF(OR($C$24=$AR72,$D$24=$AR72),Schweine_Werte!$G72*0.5,IF(OR($C$24&gt;$AR72,$D$24&lt;$AR72),0,Schweine_Werte!$G72))</f>
        <v>0</v>
      </c>
      <c r="BE72" s="667">
        <f>IF(OR($C$36=$AR72,$D$36=$AR72),Schweine_Werte!$G72*0.5,IF(OR($C$36&gt;$AR72,$D$36&lt;$AR72),0,Schweine_Werte!$G72))</f>
        <v>0</v>
      </c>
      <c r="BF72" s="667">
        <f>IF(OR($C$48=$AR72,$D$48=$AR72),Schweine_Werte!$G72*0.5,IF(OR($C$48&gt;$AR72,$D$48&lt;$AR72),0,Schweine_Werte!$G72))</f>
        <v>0</v>
      </c>
      <c r="BG72" s="667">
        <f>IF(OR($C$60=$AR72,$D$60=$AR72),Schweine_Werte!$G72*0.5,IF(OR($C$60&gt;$AR72,$D$60&lt;$AR72),0,Schweine_Werte!$G72))</f>
        <v>0</v>
      </c>
      <c r="BH72" s="677">
        <f>IF(OR($C$12=$AR72,$D$12=$AR72),Schweine_Werte!$I72*0.5,IF(OR($C$12&gt;$AR72,$D$12&lt;$AR72),0,Schweine_Werte!$I72))</f>
        <v>0</v>
      </c>
      <c r="BI72" s="667">
        <f>IF(OR($C$24=$AR72,$D$24=$AR72),Schweine_Werte!$I72*0.5,IF(OR($C$24&gt;$AR72,$D$24&lt;$AR72),0,Schweine_Werte!$I72))</f>
        <v>0</v>
      </c>
      <c r="BJ72" s="667">
        <f>IF(OR($C$36=$AR72,$D$36=$AR72),Schweine_Werte!$I72*0.5,IF(OR($C$36&gt;$AR72,$D$36&lt;$AR72),0,Schweine_Werte!$I72))</f>
        <v>0</v>
      </c>
      <c r="BK72" s="667">
        <f>IF(OR($C$48=$AR72,$D$48=$AR72),Schweine_Werte!$I72*0.5,IF(OR($C$48&gt;$AR72,$D$48&lt;$AR72),0,Schweine_Werte!$I72))</f>
        <v>0</v>
      </c>
      <c r="BL72" s="667">
        <f>IF(OR($C$60=$AR72,$D$60=$AR72),Schweine_Werte!$I72*0.5,IF(OR($C$60&gt;$AR72,$D$60&lt;$AR72),0,Schweine_Werte!$I72))</f>
        <v>0</v>
      </c>
      <c r="BM72" s="677"/>
      <c r="BN72" s="667"/>
      <c r="BO72" s="667"/>
      <c r="BP72" s="667"/>
      <c r="BQ72" s="667"/>
      <c r="BR72" s="677">
        <f>IF(OR($C$74=$AR72,$D$74=$AR72),Schweine_Werte!$M72*0.5,IF(OR($C$74&gt;$AR72,$D$74&lt;$AR72),0,Schweine_Werte!$M72))</f>
        <v>0</v>
      </c>
      <c r="BS72" s="677">
        <f>IF(OR($C$83=$AR72,$D$83=$AR72),Schweine_Werte!$M72*0.5,IF(OR($C$83&gt;$AR72,$D$83&lt;$AR72),0,Schweine_Werte!$M72))</f>
        <v>0</v>
      </c>
      <c r="BT72" s="679">
        <f>IF(OR($C$92=$AR72,$D$92=$AR72),Schweine_Werte!$M72*0.5,IF(OR($C$92&gt;$AR72,$D$92&lt;$AR72),0,Schweine_Werte!$M72))</f>
        <v>0</v>
      </c>
      <c r="BU72" s="679">
        <f>IF(OR($C$101=$AR72,$D$101=$AR72),Schweine_Werte!$M72*0.5,IF(OR($C$101&gt;$AR72,$D$101&lt;$AR72),0,Schweine_Werte!$M72))</f>
        <v>0</v>
      </c>
      <c r="BV72" s="679">
        <f>IF(OR($C$110=$AR72,$D$110=$AR72),Schweine_Werte!$M72*0.5,IF(OR($C$110&gt;$AR72,$D$110&lt;$AR72),0,Schweine_Werte!$M72))</f>
        <v>0</v>
      </c>
      <c r="BW72" s="679">
        <f>IF(OR(8=$AR72,$E$127=$AR72),Schweine_Werte!$M72*0.5,IF(OR(8&gt;$AR72,$E$127&lt;$AR72),0,Schweine_Werte!$M72))</f>
        <v>1.1068451513476441</v>
      </c>
      <c r="BX72" s="679">
        <f>IF(OR(8=$AR72,$E$145=$AR72),Schweine_Werte!$M72*0.5,IF(OR(8&gt;$AR72,$E$145&lt;$AR72),0,Schweine_Werte!$M72))</f>
        <v>1.1068451513476441</v>
      </c>
      <c r="BY72" s="677">
        <f>IF(OR($C$74=$AR72,$D$74=$AR72),Schweine_Werte!$O72*0.5,IF(OR($C$74&gt;$AR72,$D$74&lt;$AR72),0,Schweine_Werte!$O72))</f>
        <v>0</v>
      </c>
      <c r="BZ72" s="677">
        <f>IF(OR($C$83=$AR72,$D$83=$AR72),Schweine_Werte!$O72*0.5,IF(OR($C$83&gt;$AR72,$D$83&lt;$AR72),0,Schweine_Werte!$O72))</f>
        <v>0</v>
      </c>
      <c r="CA72" s="679">
        <f>IF(OR($C$92=$AR72,$D$92=$AR72),Schweine_Werte!$O72*0.5,IF(OR($C$92&gt;$AR72,$D$92&lt;$AR72),0,Schweine_Werte!$O72))</f>
        <v>0</v>
      </c>
      <c r="CB72" s="679">
        <f>IF(OR($C$101=$AR72,$D$101=$AR72),Schweine_Werte!$O72*0.5,IF(OR($C$101&gt;$AR72,$D$101&lt;$AR72),0,Schweine_Werte!$O72))</f>
        <v>0</v>
      </c>
      <c r="CC72" s="679">
        <f>IF(OR($C$110=$AR72,$D$110=$AR72),Schweine_Werte!$O72*0.5,IF(OR($C$110&gt;$AR72,$D$110&lt;$AR72),0,Schweine_Werte!$O72))</f>
        <v>0</v>
      </c>
    </row>
    <row r="73" spans="1:81" ht="18.75" x14ac:dyDescent="0.2">
      <c r="B73" s="684" t="s">
        <v>497</v>
      </c>
      <c r="C73" s="685" t="s">
        <v>375</v>
      </c>
      <c r="D73" s="685" t="s">
        <v>498</v>
      </c>
      <c r="E73" s="685" t="s">
        <v>377</v>
      </c>
      <c r="F73" s="686" t="s">
        <v>363</v>
      </c>
      <c r="G73" s="687" t="s">
        <v>1</v>
      </c>
      <c r="H73" s="687" t="s">
        <v>499</v>
      </c>
      <c r="I73" s="687" t="s">
        <v>500</v>
      </c>
      <c r="J73" s="688" t="s">
        <v>501</v>
      </c>
      <c r="K73" s="688" t="s">
        <v>501</v>
      </c>
      <c r="L73" s="689" t="s">
        <v>365</v>
      </c>
      <c r="M73" s="689" t="s">
        <v>502</v>
      </c>
      <c r="N73" s="689" t="s">
        <v>367</v>
      </c>
      <c r="O73" s="690" t="s">
        <v>358</v>
      </c>
      <c r="P73" s="690" t="s">
        <v>359</v>
      </c>
      <c r="Q73" s="689" t="s">
        <v>365</v>
      </c>
      <c r="R73" s="689" t="s">
        <v>366</v>
      </c>
      <c r="S73" s="689" t="s">
        <v>367</v>
      </c>
      <c r="T73" s="689" t="s">
        <v>365</v>
      </c>
      <c r="U73" s="689" t="s">
        <v>366</v>
      </c>
      <c r="V73" s="689" t="s">
        <v>367</v>
      </c>
      <c r="W73" s="688" t="s">
        <v>503</v>
      </c>
      <c r="X73" s="688" t="s">
        <v>504</v>
      </c>
      <c r="Y73" s="688" t="s">
        <v>505</v>
      </c>
      <c r="Z73" s="691" t="s">
        <v>506</v>
      </c>
      <c r="AA73" s="691" t="s">
        <v>298</v>
      </c>
      <c r="AB73" s="691" t="s">
        <v>506</v>
      </c>
      <c r="AC73" s="691" t="s">
        <v>298</v>
      </c>
      <c r="AD73" s="691" t="s">
        <v>506</v>
      </c>
      <c r="AE73" s="691" t="s">
        <v>298</v>
      </c>
      <c r="AF73" s="691" t="s">
        <v>507</v>
      </c>
      <c r="AG73" s="692" t="s">
        <v>508</v>
      </c>
      <c r="AH73" s="691" t="s">
        <v>17</v>
      </c>
      <c r="AI73" s="691"/>
      <c r="AJ73" s="691" t="s">
        <v>509</v>
      </c>
      <c r="AK73" s="691" t="s">
        <v>510</v>
      </c>
      <c r="AL73" s="691" t="s">
        <v>511</v>
      </c>
      <c r="AM73" s="691" t="s">
        <v>512</v>
      </c>
      <c r="AN73" s="691" t="s">
        <v>511</v>
      </c>
      <c r="AO73" s="691" t="s">
        <v>513</v>
      </c>
      <c r="AR73" s="698">
        <v>77</v>
      </c>
      <c r="AS73" s="677">
        <f>IF(OR($C$12=$AR73,$D$12=$AR73),Schweine_Werte!$C73*0.5,IF(OR($C$12&gt;$AR73,$D$12&lt;$AR73),0,Schweine_Werte!$C73))</f>
        <v>0</v>
      </c>
      <c r="AT73" s="667">
        <f>IF(OR($C$24=$AR73,$D$24=$AR73),Schweine_Werte!$C73*0.5,IF(OR($C$24&gt;$AR73,$D$24&lt;$AR73),0,Schweine_Werte!$C73))</f>
        <v>0</v>
      </c>
      <c r="AU73" s="677">
        <f>IF(OR($C$36=$AR73,$D$36=$AR73),Schweine_Werte!$C73*0.5,IF(OR($C$36&gt;$AR73,$D$36&lt;$AR73),0,Schweine_Werte!$C73))</f>
        <v>0</v>
      </c>
      <c r="AV73" s="677">
        <f>IF(OR($C$48=$AR73,$D$48=$AR73),Schweine_Werte!$C73*0.5,IF(OR($C$48&gt;$AR73,$D$48&lt;$AR73),0,Schweine_Werte!$C73))</f>
        <v>0</v>
      </c>
      <c r="AW73" s="677">
        <f>IF(OR($C$60=$AR73,$D$60=$AR73),Schweine_Werte!$C73*0.5,IF(OR($C$60&gt;$AR73,$D$60&lt;$AR73),0,Schweine_Werte!$C73))</f>
        <v>0</v>
      </c>
      <c r="AX73" s="677">
        <f>IF(OR($C$12=$AR73,$D$12=$AR73),Schweine_Werte!$E73*0.5,IF(OR($C$12&gt;$AR73,$D$12&lt;$AR73),0,Schweine_Werte!$E73))</f>
        <v>0</v>
      </c>
      <c r="AY73" s="667">
        <f>IF(OR($C$24=$AR73,$D$24=$AR73),Schweine_Werte!$E73*0.5,IF(OR($C$24&gt;$AR73,$D$24&lt;$AR73),0,Schweine_Werte!$E73))</f>
        <v>0</v>
      </c>
      <c r="AZ73" s="667">
        <f>IF(OR($C$36=$AR73,$D$36=$AR73),Schweine_Werte!$E73*0.5,IF(OR($C$36&gt;$AR73,$D$36&lt;$AR73),0,Schweine_Werte!$E73))</f>
        <v>0</v>
      </c>
      <c r="BA73" s="667">
        <f>IF(OR($C$48=$AR73,$D$48=$AR73),Schweine_Werte!$E73*0.5,IF(OR($C$48&gt;$AR73,$D$48&lt;$AR73),0,Schweine_Werte!$E73))</f>
        <v>0</v>
      </c>
      <c r="BB73" s="667">
        <f>IF(OR($C$60=$AR73,$D$60=$AR73),Schweine_Werte!$E73*0.5,IF(OR($C$60&gt;$AR73,$D$60&lt;$AR73),0,Schweine_Werte!$E73))</f>
        <v>0</v>
      </c>
      <c r="BC73" s="677">
        <f>IF(OR($C$12=$AR73,$D$12=$AR73),Schweine_Werte!$G73*0.5,IF(OR($C$12&gt;$AR73,$D$12&lt;$AR73),0,Schweine_Werte!$G73))</f>
        <v>0</v>
      </c>
      <c r="BD73" s="667">
        <f>IF(OR($C$24=$AR73,$D$24=$AR73),Schweine_Werte!$G73*0.5,IF(OR($C$24&gt;$AR73,$D$24&lt;$AR73),0,Schweine_Werte!$G73))</f>
        <v>0</v>
      </c>
      <c r="BE73" s="667">
        <f>IF(OR($C$36=$AR73,$D$36=$AR73),Schweine_Werte!$G73*0.5,IF(OR($C$36&gt;$AR73,$D$36&lt;$AR73),0,Schweine_Werte!$G73))</f>
        <v>0</v>
      </c>
      <c r="BF73" s="667">
        <f>IF(OR($C$48=$AR73,$D$48=$AR73),Schweine_Werte!$G73*0.5,IF(OR($C$48&gt;$AR73,$D$48&lt;$AR73),0,Schweine_Werte!$G73))</f>
        <v>0</v>
      </c>
      <c r="BG73" s="667">
        <f>IF(OR($C$60=$AR73,$D$60=$AR73),Schweine_Werte!$G73*0.5,IF(OR($C$60&gt;$AR73,$D$60&lt;$AR73),0,Schweine_Werte!$G73))</f>
        <v>0</v>
      </c>
      <c r="BH73" s="677">
        <f>IF(OR($C$12=$AR73,$D$12=$AR73),Schweine_Werte!$I73*0.5,IF(OR($C$12&gt;$AR73,$D$12&lt;$AR73),0,Schweine_Werte!$I73))</f>
        <v>0</v>
      </c>
      <c r="BI73" s="667">
        <f>IF(OR($C$24=$AR73,$D$24=$AR73),Schweine_Werte!$I73*0.5,IF(OR($C$24&gt;$AR73,$D$24&lt;$AR73),0,Schweine_Werte!$I73))</f>
        <v>0</v>
      </c>
      <c r="BJ73" s="667">
        <f>IF(OR($C$36=$AR73,$D$36=$AR73),Schweine_Werte!$I73*0.5,IF(OR($C$36&gt;$AR73,$D$36&lt;$AR73),0,Schweine_Werte!$I73))</f>
        <v>0</v>
      </c>
      <c r="BK73" s="667">
        <f>IF(OR($C$48=$AR73,$D$48=$AR73),Schweine_Werte!$I73*0.5,IF(OR($C$48&gt;$AR73,$D$48&lt;$AR73),0,Schweine_Werte!$I73))</f>
        <v>0</v>
      </c>
      <c r="BL73" s="667">
        <f>IF(OR($C$60=$AR73,$D$60=$AR73),Schweine_Werte!$I73*0.5,IF(OR($C$60&gt;$AR73,$D$60&lt;$AR73),0,Schweine_Werte!$I73))</f>
        <v>0</v>
      </c>
      <c r="BM73" s="677"/>
      <c r="BN73" s="667"/>
      <c r="BO73" s="667"/>
      <c r="BP73" s="667"/>
      <c r="BQ73" s="667"/>
      <c r="BR73" s="677">
        <f>IF(OR($C$74=$AR73,$D$74=$AR73),Schweine_Werte!$M73*0.5,IF(OR($C$74&gt;$AR73,$D$74&lt;$AR73),0,Schweine_Werte!$M73))</f>
        <v>0</v>
      </c>
      <c r="BS73" s="677">
        <f>IF(OR($C$83=$AR73,$D$83=$AR73),Schweine_Werte!$M73*0.5,IF(OR($C$83&gt;$AR73,$D$83&lt;$AR73),0,Schweine_Werte!$M73))</f>
        <v>0</v>
      </c>
      <c r="BT73" s="679">
        <f>IF(OR($C$92=$AR73,$D$92=$AR73),Schweine_Werte!$M73*0.5,IF(OR($C$92&gt;$AR73,$D$92&lt;$AR73),0,Schweine_Werte!$M73))</f>
        <v>0</v>
      </c>
      <c r="BU73" s="679">
        <f>IF(OR($C$101=$AR73,$D$101=$AR73),Schweine_Werte!$M73*0.5,IF(OR($C$101&gt;$AR73,$D$101&lt;$AR73),0,Schweine_Werte!$M73))</f>
        <v>0</v>
      </c>
      <c r="BV73" s="679">
        <f>IF(OR($C$110=$AR73,$D$110=$AR73),Schweine_Werte!$M73*0.5,IF(OR($C$110&gt;$AR73,$D$110&lt;$AR73),0,Schweine_Werte!$M73))</f>
        <v>0</v>
      </c>
      <c r="BW73" s="679">
        <f>IF(OR(8=$AR73,$E$127=$AR73),Schweine_Werte!$M73*0.5,IF(OR(8&gt;$AR73,$E$127&lt;$AR73),0,Schweine_Werte!$M73))</f>
        <v>1.1083114389889972</v>
      </c>
      <c r="BX73" s="679">
        <f>IF(OR(8=$AR73,$E$145=$AR73),Schweine_Werte!$M73*0.5,IF(OR(8&gt;$AR73,$E$145&lt;$AR73),0,Schweine_Werte!$M73))</f>
        <v>1.1083114389889972</v>
      </c>
      <c r="BY73" s="677">
        <f>IF(OR($C$74=$AR73,$D$74=$AR73),Schweine_Werte!$O73*0.5,IF(OR($C$74&gt;$AR73,$D$74&lt;$AR73),0,Schweine_Werte!$O73))</f>
        <v>0</v>
      </c>
      <c r="BZ73" s="677">
        <f>IF(OR($C$83=$AR73,$D$83=$AR73),Schweine_Werte!$O73*0.5,IF(OR($C$83&gt;$AR73,$D$83&lt;$AR73),0,Schweine_Werte!$O73))</f>
        <v>0</v>
      </c>
      <c r="CA73" s="679">
        <f>IF(OR($C$92=$AR73,$D$92=$AR73),Schweine_Werte!$O73*0.5,IF(OR($C$92&gt;$AR73,$D$92&lt;$AR73),0,Schweine_Werte!$O73))</f>
        <v>0</v>
      </c>
      <c r="CB73" s="679">
        <f>IF(OR($C$101=$AR73,$D$101=$AR73),Schweine_Werte!$O73*0.5,IF(OR($C$101&gt;$AR73,$D$101&lt;$AR73),0,Schweine_Werte!$O73))</f>
        <v>0</v>
      </c>
      <c r="CC73" s="679">
        <f>IF(OR($C$110=$AR73,$D$110=$AR73),Schweine_Werte!$O73*0.5,IF(OR($C$110&gt;$AR73,$D$110&lt;$AR73),0,Schweine_Werte!$O73))</f>
        <v>0</v>
      </c>
    </row>
    <row r="74" spans="1:81" ht="15.75" x14ac:dyDescent="0.25">
      <c r="A74" s="520" t="s">
        <v>461</v>
      </c>
      <c r="B74" s="699" t="str">
        <f>IF('Abweichende Werte'!X5=1,A8,"")</f>
        <v/>
      </c>
      <c r="C74" s="694" t="str">
        <f>IF('Abweichende Werte'!X5=1,'Abweichende Werte'!J5,"")</f>
        <v/>
      </c>
      <c r="D74" s="700" t="str">
        <f>IF('Abweichende Werte'!X5=1,'Abweichende Werte'!M5,"")</f>
        <v/>
      </c>
      <c r="E74" s="700" t="str">
        <f>IF('Abweichende Werte'!X5=1,'Abweichende Werte'!P5,"")</f>
        <v/>
      </c>
      <c r="F74" s="695" t="e">
        <f>IF($E74&lt;=$E70,F70,IF(AND($E74&gt;$E70,$E74&lt;=$E71),F70+(F71-F70)/($E71-$E70)*($E74-$E70),IF($E74&gt;$E71,F71)))</f>
        <v>#VALUE!</v>
      </c>
      <c r="G74" s="695" t="e">
        <f t="shared" ref="G74:N74" si="41">IF($E74&lt;=$E70,G70,IF(AND($E74&gt;$E70,$E74&lt;=$E71),G70+(G71-G70)/($E71-$E70)*($E74-$E70),IF($E74&gt;$E71,G71)))</f>
        <v>#VALUE!</v>
      </c>
      <c r="H74" s="695" t="e">
        <f t="shared" si="41"/>
        <v>#VALUE!</v>
      </c>
      <c r="I74" s="695" t="e">
        <f t="shared" si="41"/>
        <v>#VALUE!</v>
      </c>
      <c r="J74" s="695" t="e">
        <f t="shared" si="41"/>
        <v>#VALUE!</v>
      </c>
      <c r="K74" s="695" t="e">
        <f t="shared" si="41"/>
        <v>#VALUE!</v>
      </c>
      <c r="L74" s="695" t="e">
        <f t="shared" si="41"/>
        <v>#VALUE!</v>
      </c>
      <c r="M74" s="695" t="e">
        <f t="shared" si="41"/>
        <v>#VALUE!</v>
      </c>
      <c r="N74" s="695" t="e">
        <f t="shared" si="41"/>
        <v>#VALUE!</v>
      </c>
      <c r="O74" s="696">
        <v>5.5</v>
      </c>
      <c r="P74" s="696">
        <v>1.8</v>
      </c>
      <c r="Q74" s="695" t="e">
        <f t="shared" ref="Q74:Z74" si="42">IF($E74&lt;=$E70,Q70,IF(AND($E74&gt;$E70,$E74&lt;=$E71),Q70+(Q71-Q70)/($E71-$E70)*($E74-$E70),IF($E74&gt;$E71,Q71)))</f>
        <v>#VALUE!</v>
      </c>
      <c r="R74" s="695" t="e">
        <f t="shared" si="42"/>
        <v>#VALUE!</v>
      </c>
      <c r="S74" s="695" t="e">
        <f t="shared" si="42"/>
        <v>#VALUE!</v>
      </c>
      <c r="T74" s="695" t="e">
        <f t="shared" si="42"/>
        <v>#VALUE!</v>
      </c>
      <c r="U74" s="695" t="e">
        <f t="shared" si="42"/>
        <v>#VALUE!</v>
      </c>
      <c r="V74" s="695" t="e">
        <f t="shared" si="42"/>
        <v>#VALUE!</v>
      </c>
      <c r="W74" s="695" t="e">
        <f t="shared" si="42"/>
        <v>#VALUE!</v>
      </c>
      <c r="X74" s="695" t="e">
        <f t="shared" si="42"/>
        <v>#VALUE!</v>
      </c>
      <c r="Y74" s="695" t="e">
        <f t="shared" si="42"/>
        <v>#VALUE!</v>
      </c>
      <c r="Z74" s="695" t="e">
        <f t="shared" si="42"/>
        <v>#VALUE!</v>
      </c>
      <c r="AA74" s="697" t="e">
        <f>+Z74*6.25</f>
        <v>#VALUE!</v>
      </c>
      <c r="AB74" s="695" t="e">
        <f>IF($E74&lt;=$E70,AB70,IF(AND($E74&gt;$E70,$E74&lt;=$E71),AB70+(AB71-AB70)/($E71-$E70)*($E74-$E70),IF($E74&gt;$E71,AB71)))</f>
        <v>#VALUE!</v>
      </c>
      <c r="AC74" s="697" t="e">
        <f>+AB74*6.25</f>
        <v>#VALUE!</v>
      </c>
      <c r="AD74" s="695" t="e">
        <f>IF($E74&lt;=$E70,AD70,IF(AND($E74&gt;$E70,$E74&lt;=$E71),AD70+(AD71-AD70)/($E71-$E70)*($E74-$E70),IF($E74&gt;$E71,AD71)))</f>
        <v>#VALUE!</v>
      </c>
      <c r="AE74" s="697" t="e">
        <f>+AD74*6.25</f>
        <v>#VALUE!</v>
      </c>
      <c r="AF74" s="697" t="e">
        <f>365/((D74-C74)/E74*1000)</f>
        <v>#VALUE!</v>
      </c>
      <c r="AG74" s="695" t="e">
        <f>IF($E74&lt;=$E70,AG70,IF(AND($E74&gt;$E70,$E74&lt;=$E71),AG70+(AG71-AG70)/($E71-$E70)*($E74-$E70),IF($E74&gt;$E71,AG71)))</f>
        <v>#VALUE!</v>
      </c>
      <c r="AH74" s="697" t="e">
        <f>+AG74/AF74</f>
        <v>#VALUE!</v>
      </c>
      <c r="AI74" s="697" t="e">
        <f>+CONCATENATE(ROUND(AH74/(D74-C74),1)," : 1")</f>
        <v>#VALUE!</v>
      </c>
      <c r="AJ74" s="695" t="e">
        <f>IF($E74&lt;=$E70,AJ70,IF(AND($E74&gt;$E70,$E74&lt;=$E71),AJ70+(AJ71-AJ70)/($E71-$E70)*($E74-$E70),IF($E74&gt;$E71,AJ71)))</f>
        <v>#VALUE!</v>
      </c>
      <c r="AK74" s="697" t="e">
        <f>+AJ74/2.291</f>
        <v>#VALUE!</v>
      </c>
      <c r="AL74" s="695" t="e">
        <f>IF($E74&lt;=$E70,AL70,IF(AND($E74&gt;$E70,$E74&lt;=$E71),AL70+(AL71-AL70)/($E71-$E70)*($E74-$E70),IF($E74&gt;$E71,AL71)))</f>
        <v>#VALUE!</v>
      </c>
      <c r="AM74" s="697" t="e">
        <f>+AL74/2.291</f>
        <v>#VALUE!</v>
      </c>
      <c r="AN74" s="695" t="e">
        <f>IF($E74&lt;=$E70,AN70,IF(AND($E74&gt;$E70,$E74&lt;=$E71),AN70+(AN71-AN70)/($E71-$E70)*($E74-$E70),IF($E74&gt;$E71,AN71)))</f>
        <v>#VALUE!</v>
      </c>
      <c r="AO74" s="697" t="e">
        <f>+AN74/2.291</f>
        <v>#VALUE!</v>
      </c>
      <c r="AR74" s="698">
        <v>78</v>
      </c>
      <c r="AS74" s="677">
        <f>IF(OR($C$12=$AR74,$D$12=$AR74),Schweine_Werte!$C74*0.5,IF(OR($C$12&gt;$AR74,$D$12&lt;$AR74),0,Schweine_Werte!$C74))</f>
        <v>0</v>
      </c>
      <c r="AT74" s="667">
        <f>IF(OR($C$24=$AR74,$D$24=$AR74),Schweine_Werte!$C74*0.5,IF(OR($C$24&gt;$AR74,$D$24&lt;$AR74),0,Schweine_Werte!$C74))</f>
        <v>0</v>
      </c>
      <c r="AU74" s="677">
        <f>IF(OR($C$36=$AR74,$D$36=$AR74),Schweine_Werte!$C74*0.5,IF(OR($C$36&gt;$AR74,$D$36&lt;$AR74),0,Schweine_Werte!$C74))</f>
        <v>0</v>
      </c>
      <c r="AV74" s="677">
        <f>IF(OR($C$48=$AR74,$D$48=$AR74),Schweine_Werte!$C74*0.5,IF(OR($C$48&gt;$AR74,$D$48&lt;$AR74),0,Schweine_Werte!$C74))</f>
        <v>0</v>
      </c>
      <c r="AW74" s="677">
        <f>IF(OR($C$60=$AR74,$D$60=$AR74),Schweine_Werte!$C74*0.5,IF(OR($C$60&gt;$AR74,$D$60&lt;$AR74),0,Schweine_Werte!$C74))</f>
        <v>0</v>
      </c>
      <c r="AX74" s="677">
        <f>IF(OR($C$12=$AR74,$D$12=$AR74),Schweine_Werte!$E74*0.5,IF(OR($C$12&gt;$AR74,$D$12&lt;$AR74),0,Schweine_Werte!$E74))</f>
        <v>0</v>
      </c>
      <c r="AY74" s="667">
        <f>IF(OR($C$24=$AR74,$D$24=$AR74),Schweine_Werte!$E74*0.5,IF(OR($C$24&gt;$AR74,$D$24&lt;$AR74),0,Schweine_Werte!$E74))</f>
        <v>0</v>
      </c>
      <c r="AZ74" s="667">
        <f>IF(OR($C$36=$AR74,$D$36=$AR74),Schweine_Werte!$E74*0.5,IF(OR($C$36&gt;$AR74,$D$36&lt;$AR74),0,Schweine_Werte!$E74))</f>
        <v>0</v>
      </c>
      <c r="BA74" s="667">
        <f>IF(OR($C$48=$AR74,$D$48=$AR74),Schweine_Werte!$E74*0.5,IF(OR($C$48&gt;$AR74,$D$48&lt;$AR74),0,Schweine_Werte!$E74))</f>
        <v>0</v>
      </c>
      <c r="BB74" s="667">
        <f>IF(OR($C$60=$AR74,$D$60=$AR74),Schweine_Werte!$E74*0.5,IF(OR($C$60&gt;$AR74,$D$60&lt;$AR74),0,Schweine_Werte!$E74))</f>
        <v>0</v>
      </c>
      <c r="BC74" s="677">
        <f>IF(OR($C$12=$AR74,$D$12=$AR74),Schweine_Werte!$G74*0.5,IF(OR($C$12&gt;$AR74,$D$12&lt;$AR74),0,Schweine_Werte!$G74))</f>
        <v>0</v>
      </c>
      <c r="BD74" s="667">
        <f>IF(OR($C$24=$AR74,$D$24=$AR74),Schweine_Werte!$G74*0.5,IF(OR($C$24&gt;$AR74,$D$24&lt;$AR74),0,Schweine_Werte!$G74))</f>
        <v>0</v>
      </c>
      <c r="BE74" s="667">
        <f>IF(OR($C$36=$AR74,$D$36=$AR74),Schweine_Werte!$G74*0.5,IF(OR($C$36&gt;$AR74,$D$36&lt;$AR74),0,Schweine_Werte!$G74))</f>
        <v>0</v>
      </c>
      <c r="BF74" s="667">
        <f>IF(OR($C$48=$AR74,$D$48=$AR74),Schweine_Werte!$G74*0.5,IF(OR($C$48&gt;$AR74,$D$48&lt;$AR74),0,Schweine_Werte!$G74))</f>
        <v>0</v>
      </c>
      <c r="BG74" s="667">
        <f>IF(OR($C$60=$AR74,$D$60=$AR74),Schweine_Werte!$G74*0.5,IF(OR($C$60&gt;$AR74,$D$60&lt;$AR74),0,Schweine_Werte!$G74))</f>
        <v>0</v>
      </c>
      <c r="BH74" s="677">
        <f>IF(OR($C$12=$AR74,$D$12=$AR74),Schweine_Werte!$I74*0.5,IF(OR($C$12&gt;$AR74,$D$12&lt;$AR74),0,Schweine_Werte!$I74))</f>
        <v>0</v>
      </c>
      <c r="BI74" s="667">
        <f>IF(OR($C$24=$AR74,$D$24=$AR74),Schweine_Werte!$I74*0.5,IF(OR($C$24&gt;$AR74,$D$24&lt;$AR74),0,Schweine_Werte!$I74))</f>
        <v>0</v>
      </c>
      <c r="BJ74" s="667">
        <f>IF(OR($C$36=$AR74,$D$36=$AR74),Schweine_Werte!$I74*0.5,IF(OR($C$36&gt;$AR74,$D$36&lt;$AR74),0,Schweine_Werte!$I74))</f>
        <v>0</v>
      </c>
      <c r="BK74" s="667">
        <f>IF(OR($C$48=$AR74,$D$48=$AR74),Schweine_Werte!$I74*0.5,IF(OR($C$48&gt;$AR74,$D$48&lt;$AR74),0,Schweine_Werte!$I74))</f>
        <v>0</v>
      </c>
      <c r="BL74" s="667">
        <f>IF(OR($C$60=$AR74,$D$60=$AR74),Schweine_Werte!$I74*0.5,IF(OR($C$60&gt;$AR74,$D$60&lt;$AR74),0,Schweine_Werte!$I74))</f>
        <v>0</v>
      </c>
      <c r="BM74" s="677"/>
      <c r="BN74" s="667"/>
      <c r="BO74" s="667"/>
      <c r="BP74" s="667"/>
      <c r="BQ74" s="667"/>
      <c r="BR74" s="677">
        <f>IF(OR($C$74=$AR74,$D$74=$AR74),Schweine_Werte!$M74*0.5,IF(OR($C$74&gt;$AR74,$D$74&lt;$AR74),0,Schweine_Werte!$M74))</f>
        <v>0</v>
      </c>
      <c r="BS74" s="677">
        <f>IF(OR($C$83=$AR74,$D$83=$AR74),Schweine_Werte!$M74*0.5,IF(OR($C$83&gt;$AR74,$D$83&lt;$AR74),0,Schweine_Werte!$M74))</f>
        <v>0</v>
      </c>
      <c r="BT74" s="679">
        <f>IF(OR($C$92=$AR74,$D$92=$AR74),Schweine_Werte!$M74*0.5,IF(OR($C$92&gt;$AR74,$D$92&lt;$AR74),0,Schweine_Werte!$M74))</f>
        <v>0</v>
      </c>
      <c r="BU74" s="679">
        <f>IF(OR($C$101=$AR74,$D$101=$AR74),Schweine_Werte!$M74*0.5,IF(OR($C$101&gt;$AR74,$D$101&lt;$AR74),0,Schweine_Werte!$M74))</f>
        <v>0</v>
      </c>
      <c r="BV74" s="679">
        <f>IF(OR($C$110=$AR74,$D$110=$AR74),Schweine_Werte!$M74*0.5,IF(OR($C$110&gt;$AR74,$D$110&lt;$AR74),0,Schweine_Werte!$M74))</f>
        <v>0</v>
      </c>
      <c r="BW74" s="679">
        <f>IF(OR(8=$AR74,$E$127=$AR74),Schweine_Werte!$M74*0.5,IF(OR(8&gt;$AR74,$E$127&lt;$AR74),0,Schweine_Werte!$M74))</f>
        <v>1.1101473792091585</v>
      </c>
      <c r="BX74" s="679">
        <f>IF(OR(8=$AR74,$E$145=$AR74),Schweine_Werte!$M74*0.5,IF(OR(8&gt;$AR74,$E$145&lt;$AR74),0,Schweine_Werte!$M74))</f>
        <v>1.1101473792091585</v>
      </c>
      <c r="BY74" s="677">
        <f>IF(OR($C$74=$AR74,$D$74=$AR74),Schweine_Werte!$O74*0.5,IF(OR($C$74&gt;$AR74,$D$74&lt;$AR74),0,Schweine_Werte!$O74))</f>
        <v>0</v>
      </c>
      <c r="BZ74" s="677">
        <f>IF(OR($C$83=$AR74,$D$83=$AR74),Schweine_Werte!$O74*0.5,IF(OR($C$83&gt;$AR74,$D$83&lt;$AR74),0,Schweine_Werte!$O74))</f>
        <v>0</v>
      </c>
      <c r="CA74" s="679">
        <f>IF(OR($C$92=$AR74,$D$92=$AR74),Schweine_Werte!$O74*0.5,IF(OR($C$92&gt;$AR74,$D$92&lt;$AR74),0,Schweine_Werte!$O74))</f>
        <v>0</v>
      </c>
      <c r="CB74" s="679">
        <f>IF(OR($C$101=$AR74,$D$101=$AR74),Schweine_Werte!$O74*0.5,IF(OR($C$101&gt;$AR74,$D$101&lt;$AR74),0,Schweine_Werte!$O74))</f>
        <v>0</v>
      </c>
      <c r="CC74" s="679">
        <f>IF(OR($C$110=$AR74,$D$110=$AR74),Schweine_Werte!$O74*0.5,IF(OR($C$110&gt;$AR74,$D$110&lt;$AR74),0,Schweine_Werte!$O74))</f>
        <v>0</v>
      </c>
    </row>
    <row r="75" spans="1:81" ht="15" x14ac:dyDescent="0.2">
      <c r="B75" s="504"/>
      <c r="C75" s="1736" t="s">
        <v>518</v>
      </c>
      <c r="D75" s="1736"/>
      <c r="E75" s="667"/>
      <c r="F75" s="667"/>
      <c r="G75" s="667"/>
      <c r="AR75" s="698">
        <v>79</v>
      </c>
      <c r="AS75" s="677">
        <f>IF(OR($C$12=$AR75,$D$12=$AR75),Schweine_Werte!$C75*0.5,IF(OR($C$12&gt;$AR75,$D$12&lt;$AR75),0,Schweine_Werte!$C75))</f>
        <v>0</v>
      </c>
      <c r="AT75" s="667">
        <f>IF(OR($C$24=$AR75,$D$24=$AR75),Schweine_Werte!$C75*0.5,IF(OR($C$24&gt;$AR75,$D$24&lt;$AR75),0,Schweine_Werte!$C75))</f>
        <v>0</v>
      </c>
      <c r="AU75" s="677">
        <f>IF(OR($C$36=$AR75,$D$36=$AR75),Schweine_Werte!$C75*0.5,IF(OR($C$36&gt;$AR75,$D$36&lt;$AR75),0,Schweine_Werte!$C75))</f>
        <v>0</v>
      </c>
      <c r="AV75" s="677">
        <f>IF(OR($C$48=$AR75,$D$48=$AR75),Schweine_Werte!$C75*0.5,IF(OR($C$48&gt;$AR75,$D$48&lt;$AR75),0,Schweine_Werte!$C75))</f>
        <v>0</v>
      </c>
      <c r="AW75" s="677">
        <f>IF(OR($C$60=$AR75,$D$60=$AR75),Schweine_Werte!$C75*0.5,IF(OR($C$60&gt;$AR75,$D$60&lt;$AR75),0,Schweine_Werte!$C75))</f>
        <v>0</v>
      </c>
      <c r="AX75" s="677">
        <f>IF(OR($C$12=$AR75,$D$12=$AR75),Schweine_Werte!$E75*0.5,IF(OR($C$12&gt;$AR75,$D$12&lt;$AR75),0,Schweine_Werte!$E75))</f>
        <v>0</v>
      </c>
      <c r="AY75" s="667">
        <f>IF(OR($C$24=$AR75,$D$24=$AR75),Schweine_Werte!$E75*0.5,IF(OR($C$24&gt;$AR75,$D$24&lt;$AR75),0,Schweine_Werte!$E75))</f>
        <v>0</v>
      </c>
      <c r="AZ75" s="667">
        <f>IF(OR($C$36=$AR75,$D$36=$AR75),Schweine_Werte!$E75*0.5,IF(OR($C$36&gt;$AR75,$D$36&lt;$AR75),0,Schweine_Werte!$E75))</f>
        <v>0</v>
      </c>
      <c r="BA75" s="667">
        <f>IF(OR($C$48=$AR75,$D$48=$AR75),Schweine_Werte!$E75*0.5,IF(OR($C$48&gt;$AR75,$D$48&lt;$AR75),0,Schweine_Werte!$E75))</f>
        <v>0</v>
      </c>
      <c r="BB75" s="667">
        <f>IF(OR($C$60=$AR75,$D$60=$AR75),Schweine_Werte!$E75*0.5,IF(OR($C$60&gt;$AR75,$D$60&lt;$AR75),0,Schweine_Werte!$E75))</f>
        <v>0</v>
      </c>
      <c r="BC75" s="677">
        <f>IF(OR($C$12=$AR75,$D$12=$AR75),Schweine_Werte!$G75*0.5,IF(OR($C$12&gt;$AR75,$D$12&lt;$AR75),0,Schweine_Werte!$G75))</f>
        <v>0</v>
      </c>
      <c r="BD75" s="667">
        <f>IF(OR($C$24=$AR75,$D$24=$AR75),Schweine_Werte!$G75*0.5,IF(OR($C$24&gt;$AR75,$D$24&lt;$AR75),0,Schweine_Werte!$G75))</f>
        <v>0</v>
      </c>
      <c r="BE75" s="667">
        <f>IF(OR($C$36=$AR75,$D$36=$AR75),Schweine_Werte!$G75*0.5,IF(OR($C$36&gt;$AR75,$D$36&lt;$AR75),0,Schweine_Werte!$G75))</f>
        <v>0</v>
      </c>
      <c r="BF75" s="667">
        <f>IF(OR($C$48=$AR75,$D$48=$AR75),Schweine_Werte!$G75*0.5,IF(OR($C$48&gt;$AR75,$D$48&lt;$AR75),0,Schweine_Werte!$G75))</f>
        <v>0</v>
      </c>
      <c r="BG75" s="667">
        <f>IF(OR($C$60=$AR75,$D$60=$AR75),Schweine_Werte!$G75*0.5,IF(OR($C$60&gt;$AR75,$D$60&lt;$AR75),0,Schweine_Werte!$G75))</f>
        <v>0</v>
      </c>
      <c r="BH75" s="677">
        <f>IF(OR($C$12=$AR75,$D$12=$AR75),Schweine_Werte!$I75*0.5,IF(OR($C$12&gt;$AR75,$D$12&lt;$AR75),0,Schweine_Werte!$I75))</f>
        <v>0</v>
      </c>
      <c r="BI75" s="667">
        <f>IF(OR($C$24=$AR75,$D$24=$AR75),Schweine_Werte!$I75*0.5,IF(OR($C$24&gt;$AR75,$D$24&lt;$AR75),0,Schweine_Werte!$I75))</f>
        <v>0</v>
      </c>
      <c r="BJ75" s="667">
        <f>IF(OR($C$36=$AR75,$D$36=$AR75),Schweine_Werte!$I75*0.5,IF(OR($C$36&gt;$AR75,$D$36&lt;$AR75),0,Schweine_Werte!$I75))</f>
        <v>0</v>
      </c>
      <c r="BK75" s="667">
        <f>IF(OR($C$48=$AR75,$D$48=$AR75),Schweine_Werte!$I75*0.5,IF(OR($C$48&gt;$AR75,$D$48&lt;$AR75),0,Schweine_Werte!$I75))</f>
        <v>0</v>
      </c>
      <c r="BL75" s="667">
        <f>IF(OR($C$60=$AR75,$D$60=$AR75),Schweine_Werte!$I75*0.5,IF(OR($C$60&gt;$AR75,$D$60&lt;$AR75),0,Schweine_Werte!$I75))</f>
        <v>0</v>
      </c>
      <c r="BM75" s="677"/>
      <c r="BN75" s="667"/>
      <c r="BO75" s="667"/>
      <c r="BP75" s="667"/>
      <c r="BQ75" s="667"/>
      <c r="BR75" s="677">
        <f>IF(OR($C$74=$AR75,$D$74=$AR75),Schweine_Werte!$M75*0.5,IF(OR($C$74&gt;$AR75,$D$74&lt;$AR75),0,Schweine_Werte!$M75))</f>
        <v>0</v>
      </c>
      <c r="BS75" s="677">
        <f>IF(OR($C$83=$AR75,$D$83=$AR75),Schweine_Werte!$M75*0.5,IF(OR($C$83&gt;$AR75,$D$83&lt;$AR75),0,Schweine_Werte!$M75))</f>
        <v>0</v>
      </c>
      <c r="BT75" s="679">
        <f>IF(OR($C$92=$AR75,$D$92=$AR75),Schweine_Werte!$M75*0.5,IF(OR($C$92&gt;$AR75,$D$92&lt;$AR75),0,Schweine_Werte!$M75))</f>
        <v>0</v>
      </c>
      <c r="BU75" s="679">
        <f>IF(OR($C$101=$AR75,$D$101=$AR75),Schweine_Werte!$M75*0.5,IF(OR($C$101&gt;$AR75,$D$101&lt;$AR75),0,Schweine_Werte!$M75))</f>
        <v>0</v>
      </c>
      <c r="BV75" s="679">
        <f>IF(OR($C$110=$AR75,$D$110=$AR75),Schweine_Werte!$M75*0.5,IF(OR($C$110&gt;$AR75,$D$110&lt;$AR75),0,Schweine_Werte!$M75))</f>
        <v>0</v>
      </c>
      <c r="BW75" s="679">
        <f>IF(OR(8=$AR75,$E$127=$AR75),Schweine_Werte!$M75*0.5,IF(OR(8&gt;$AR75,$E$127&lt;$AR75),0,Schweine_Werte!$M75))</f>
        <v>1.1123565578886376</v>
      </c>
      <c r="BX75" s="679">
        <f>IF(OR(8=$AR75,$E$145=$AR75),Schweine_Werte!$M75*0.5,IF(OR(8&gt;$AR75,$E$145&lt;$AR75),0,Schweine_Werte!$M75))</f>
        <v>1.1123565578886376</v>
      </c>
      <c r="BY75" s="677">
        <f>IF(OR($C$74=$AR75,$D$74=$AR75),Schweine_Werte!$O75*0.5,IF(OR($C$74&gt;$AR75,$D$74&lt;$AR75),0,Schweine_Werte!$O75))</f>
        <v>0</v>
      </c>
      <c r="BZ75" s="677">
        <f>IF(OR($C$83=$AR75,$D$83=$AR75),Schweine_Werte!$O75*0.5,IF(OR($C$83&gt;$AR75,$D$83&lt;$AR75),0,Schweine_Werte!$O75))</f>
        <v>0</v>
      </c>
      <c r="CA75" s="679">
        <f>IF(OR($C$92=$AR75,$D$92=$AR75),Schweine_Werte!$O75*0.5,IF(OR($C$92&gt;$AR75,$D$92&lt;$AR75),0,Schweine_Werte!$O75))</f>
        <v>0</v>
      </c>
      <c r="CB75" s="679">
        <f>IF(OR($C$101=$AR75,$D$101=$AR75),Schweine_Werte!$O75*0.5,IF(OR($C$101&gt;$AR75,$D$101&lt;$AR75),0,Schweine_Werte!$O75))</f>
        <v>0</v>
      </c>
      <c r="CC75" s="679">
        <f>IF(OR($C$110=$AR75,$D$110=$AR75),Schweine_Werte!$O75*0.5,IF(OR($C$110&gt;$AR75,$D$110&lt;$AR75),0,Schweine_Werte!$O75))</f>
        <v>0</v>
      </c>
    </row>
    <row r="76" spans="1:81" x14ac:dyDescent="0.2">
      <c r="AR76" s="698">
        <v>80</v>
      </c>
      <c r="AS76" s="677">
        <f>IF(OR($C$12=$AR76,$D$12=$AR76),Schweine_Werte!$C76*0.5,IF(OR($C$12&gt;$AR76,$D$12&lt;$AR76),0,Schweine_Werte!$C76))</f>
        <v>0</v>
      </c>
      <c r="AT76" s="667">
        <f>IF(OR($C$24=$AR76,$D$24=$AR76),Schweine_Werte!$C76*0.5,IF(OR($C$24&gt;$AR76,$D$24&lt;$AR76),0,Schweine_Werte!$C76))</f>
        <v>0</v>
      </c>
      <c r="AU76" s="677">
        <f>IF(OR($C$36=$AR76,$D$36=$AR76),Schweine_Werte!$C76*0.5,IF(OR($C$36&gt;$AR76,$D$36&lt;$AR76),0,Schweine_Werte!$C76))</f>
        <v>0</v>
      </c>
      <c r="AV76" s="677">
        <f>IF(OR($C$48=$AR76,$D$48=$AR76),Schweine_Werte!$C76*0.5,IF(OR($C$48&gt;$AR76,$D$48&lt;$AR76),0,Schweine_Werte!$C76))</f>
        <v>0</v>
      </c>
      <c r="AW76" s="677">
        <f>IF(OR($C$60=$AR76,$D$60=$AR76),Schweine_Werte!$C76*0.5,IF(OR($C$60&gt;$AR76,$D$60&lt;$AR76),0,Schweine_Werte!$C76))</f>
        <v>0</v>
      </c>
      <c r="AX76" s="677">
        <f>IF(OR($C$12=$AR76,$D$12=$AR76),Schweine_Werte!$E76*0.5,IF(OR($C$12&gt;$AR76,$D$12&lt;$AR76),0,Schweine_Werte!$E76))</f>
        <v>0</v>
      </c>
      <c r="AY76" s="667">
        <f>IF(OR($C$24=$AR76,$D$24=$AR76),Schweine_Werte!$E76*0.5,IF(OR($C$24&gt;$AR76,$D$24&lt;$AR76),0,Schweine_Werte!$E76))</f>
        <v>0</v>
      </c>
      <c r="AZ76" s="667">
        <f>IF(OR($C$36=$AR76,$D$36=$AR76),Schweine_Werte!$E76*0.5,IF(OR($C$36&gt;$AR76,$D$36&lt;$AR76),0,Schweine_Werte!$E76))</f>
        <v>0</v>
      </c>
      <c r="BA76" s="667">
        <f>IF(OR($C$48=$AR76,$D$48=$AR76),Schweine_Werte!$E76*0.5,IF(OR($C$48&gt;$AR76,$D$48&lt;$AR76),0,Schweine_Werte!$E76))</f>
        <v>0</v>
      </c>
      <c r="BB76" s="667">
        <f>IF(OR($C$60=$AR76,$D$60=$AR76),Schweine_Werte!$E76*0.5,IF(OR($C$60&gt;$AR76,$D$60&lt;$AR76),0,Schweine_Werte!$E76))</f>
        <v>0</v>
      </c>
      <c r="BC76" s="677">
        <f>IF(OR($C$12=$AR76,$D$12=$AR76),Schweine_Werte!$G76*0.5,IF(OR($C$12&gt;$AR76,$D$12&lt;$AR76),0,Schweine_Werte!$G76))</f>
        <v>0</v>
      </c>
      <c r="BD76" s="667">
        <f>IF(OR($C$24=$AR76,$D$24=$AR76),Schweine_Werte!$G76*0.5,IF(OR($C$24&gt;$AR76,$D$24&lt;$AR76),0,Schweine_Werte!$G76))</f>
        <v>0</v>
      </c>
      <c r="BE76" s="667">
        <f>IF(OR($C$36=$AR76,$D$36=$AR76),Schweine_Werte!$G76*0.5,IF(OR($C$36&gt;$AR76,$D$36&lt;$AR76),0,Schweine_Werte!$G76))</f>
        <v>0</v>
      </c>
      <c r="BF76" s="667">
        <f>IF(OR($C$48=$AR76,$D$48=$AR76),Schweine_Werte!$G76*0.5,IF(OR($C$48&gt;$AR76,$D$48&lt;$AR76),0,Schweine_Werte!$G76))</f>
        <v>0</v>
      </c>
      <c r="BG76" s="667">
        <f>IF(OR($C$60=$AR76,$D$60=$AR76),Schweine_Werte!$G76*0.5,IF(OR($C$60&gt;$AR76,$D$60&lt;$AR76),0,Schweine_Werte!$G76))</f>
        <v>0</v>
      </c>
      <c r="BH76" s="677">
        <f>IF(OR($C$12=$AR76,$D$12=$AR76),Schweine_Werte!$I76*0.5,IF(OR($C$12&gt;$AR76,$D$12&lt;$AR76),0,Schweine_Werte!$I76))</f>
        <v>0</v>
      </c>
      <c r="BI76" s="667">
        <f>IF(OR($C$24=$AR76,$D$24=$AR76),Schweine_Werte!$I76*0.5,IF(OR($C$24&gt;$AR76,$D$24&lt;$AR76),0,Schweine_Werte!$I76))</f>
        <v>0</v>
      </c>
      <c r="BJ76" s="667">
        <f>IF(OR($C$36=$AR76,$D$36=$AR76),Schweine_Werte!$I76*0.5,IF(OR($C$36&gt;$AR76,$D$36&lt;$AR76),0,Schweine_Werte!$I76))</f>
        <v>0</v>
      </c>
      <c r="BK76" s="667">
        <f>IF(OR($C$48=$AR76,$D$48=$AR76),Schweine_Werte!$I76*0.5,IF(OR($C$48&gt;$AR76,$D$48&lt;$AR76),0,Schweine_Werte!$I76))</f>
        <v>0</v>
      </c>
      <c r="BL76" s="667">
        <f>IF(OR($C$60=$AR76,$D$60=$AR76),Schweine_Werte!$I76*0.5,IF(OR($C$60&gt;$AR76,$D$60&lt;$AR76),0,Schweine_Werte!$I76))</f>
        <v>0</v>
      </c>
      <c r="BM76" s="677"/>
      <c r="BN76" s="667"/>
      <c r="BO76" s="667"/>
      <c r="BP76" s="667"/>
      <c r="BQ76" s="667"/>
      <c r="BR76" s="677">
        <f>IF(OR($C$74=$AR76,$D$74=$AR76),Schweine_Werte!$M76*0.5,IF(OR($C$74&gt;$AR76,$D$74&lt;$AR76),0,Schweine_Werte!$M76))</f>
        <v>0</v>
      </c>
      <c r="BS76" s="677">
        <f>IF(OR($C$83=$AR76,$D$83=$AR76),Schweine_Werte!$M76*0.5,IF(OR($C$83&gt;$AR76,$D$83&lt;$AR76),0,Schweine_Werte!$M76))</f>
        <v>0</v>
      </c>
      <c r="BT76" s="679">
        <f>IF(OR($C$92=$AR76,$D$92=$AR76),Schweine_Werte!$M76*0.5,IF(OR($C$92&gt;$AR76,$D$92&lt;$AR76),0,Schweine_Werte!$M76))</f>
        <v>0</v>
      </c>
      <c r="BU76" s="679">
        <f>IF(OR($C$101=$AR76,$D$101=$AR76),Schweine_Werte!$M76*0.5,IF(OR($C$101&gt;$AR76,$D$101&lt;$AR76),0,Schweine_Werte!$M76))</f>
        <v>0</v>
      </c>
      <c r="BV76" s="679">
        <f>IF(OR($C$110=$AR76,$D$110=$AR76),Schweine_Werte!$M76*0.5,IF(OR($C$110&gt;$AR76,$D$110&lt;$AR76),0,Schweine_Werte!$M76))</f>
        <v>0</v>
      </c>
      <c r="BW76" s="679">
        <f>IF(OR(8=$AR76,$E$127=$AR76),Schweine_Werte!$M76*0.5,IF(OR(8&gt;$AR76,$E$127&lt;$AR76),0,Schweine_Werte!$M76))</f>
        <v>1.1149433130069055</v>
      </c>
      <c r="BX76" s="679">
        <f>IF(OR(8=$AR76,$E$145=$AR76),Schweine_Werte!$M76*0.5,IF(OR(8&gt;$AR76,$E$145&lt;$AR76),0,Schweine_Werte!$M76))</f>
        <v>1.1149433130069055</v>
      </c>
      <c r="BY76" s="677">
        <f>IF(OR($C$74=$AR76,$D$74=$AR76),Schweine_Werte!$O76*0.5,IF(OR($C$74&gt;$AR76,$D$74&lt;$AR76),0,Schweine_Werte!$O76))</f>
        <v>0</v>
      </c>
      <c r="BZ76" s="677">
        <f>IF(OR($C$83=$AR76,$D$83=$AR76),Schweine_Werte!$O76*0.5,IF(OR($C$83&gt;$AR76,$D$83&lt;$AR76),0,Schweine_Werte!$O76))</f>
        <v>0</v>
      </c>
      <c r="CA76" s="679">
        <f>IF(OR($C$92=$AR76,$D$92=$AR76),Schweine_Werte!$O76*0.5,IF(OR($C$92&gt;$AR76,$D$92&lt;$AR76),0,Schweine_Werte!$O76))</f>
        <v>0</v>
      </c>
      <c r="CB76" s="679">
        <f>IF(OR($C$101=$AR76,$D$101=$AR76),Schweine_Werte!$O76*0.5,IF(OR($C$101&gt;$AR76,$D$101&lt;$AR76),0,Schweine_Werte!$O76))</f>
        <v>0</v>
      </c>
      <c r="CC76" s="679">
        <f>IF(OR($C$110=$AR76,$D$110=$AR76),Schweine_Werte!$O76*0.5,IF(OR($C$110&gt;$AR76,$D$110&lt;$AR76),0,Schweine_Werte!$O76))</f>
        <v>0</v>
      </c>
    </row>
    <row r="77" spans="1:81" x14ac:dyDescent="0.2">
      <c r="Q77" s="1735" t="s">
        <v>446</v>
      </c>
      <c r="R77" s="1735"/>
      <c r="S77" s="1735"/>
      <c r="T77" s="1735" t="s">
        <v>447</v>
      </c>
      <c r="U77" s="1735"/>
      <c r="V77" s="1735"/>
      <c r="W77" s="823" t="s">
        <v>435</v>
      </c>
      <c r="X77" s="823"/>
      <c r="Y77" s="823"/>
      <c r="AR77" s="698">
        <v>81</v>
      </c>
      <c r="AS77" s="677">
        <f>IF(OR($C$12=$AR77,$D$12=$AR77),Schweine_Werte!$C77*0.5,IF(OR($C$12&gt;$AR77,$D$12&lt;$AR77),0,Schweine_Werte!$C77))</f>
        <v>0</v>
      </c>
      <c r="AT77" s="667">
        <f>IF(OR($C$24=$AR77,$D$24=$AR77),Schweine_Werte!$C77*0.5,IF(OR($C$24&gt;$AR77,$D$24&lt;$AR77),0,Schweine_Werte!$C77))</f>
        <v>0</v>
      </c>
      <c r="AU77" s="677">
        <f>IF(OR($C$36=$AR77,$D$36=$AR77),Schweine_Werte!$C77*0.5,IF(OR($C$36&gt;$AR77,$D$36&lt;$AR77),0,Schweine_Werte!$C77))</f>
        <v>0</v>
      </c>
      <c r="AV77" s="677">
        <f>IF(OR($C$48=$AR77,$D$48=$AR77),Schweine_Werte!$C77*0.5,IF(OR($C$48&gt;$AR77,$D$48&lt;$AR77),0,Schweine_Werte!$C77))</f>
        <v>0</v>
      </c>
      <c r="AW77" s="677">
        <f>IF(OR($C$60=$AR77,$D$60=$AR77),Schweine_Werte!$C77*0.5,IF(OR($C$60&gt;$AR77,$D$60&lt;$AR77),0,Schweine_Werte!$C77))</f>
        <v>0</v>
      </c>
      <c r="AX77" s="677">
        <f>IF(OR($C$12=$AR77,$D$12=$AR77),Schweine_Werte!$E77*0.5,IF(OR($C$12&gt;$AR77,$D$12&lt;$AR77),0,Schweine_Werte!$E77))</f>
        <v>0</v>
      </c>
      <c r="AY77" s="667">
        <f>IF(OR($C$24=$AR77,$D$24=$AR77),Schweine_Werte!$E77*0.5,IF(OR($C$24&gt;$AR77,$D$24&lt;$AR77),0,Schweine_Werte!$E77))</f>
        <v>0</v>
      </c>
      <c r="AZ77" s="667">
        <f>IF(OR($C$36=$AR77,$D$36=$AR77),Schweine_Werte!$E77*0.5,IF(OR($C$36&gt;$AR77,$D$36&lt;$AR77),0,Schweine_Werte!$E77))</f>
        <v>0</v>
      </c>
      <c r="BA77" s="667">
        <f>IF(OR($C$48=$AR77,$D$48=$AR77),Schweine_Werte!$E77*0.5,IF(OR($C$48&gt;$AR77,$D$48&lt;$AR77),0,Schweine_Werte!$E77))</f>
        <v>0</v>
      </c>
      <c r="BB77" s="667">
        <f>IF(OR($C$60=$AR77,$D$60=$AR77),Schweine_Werte!$E77*0.5,IF(OR($C$60&gt;$AR77,$D$60&lt;$AR77),0,Schweine_Werte!$E77))</f>
        <v>0</v>
      </c>
      <c r="BC77" s="677">
        <f>IF(OR($C$12=$AR77,$D$12=$AR77),Schweine_Werte!$G77*0.5,IF(OR($C$12&gt;$AR77,$D$12&lt;$AR77),0,Schweine_Werte!$G77))</f>
        <v>0</v>
      </c>
      <c r="BD77" s="667">
        <f>IF(OR($C$24=$AR77,$D$24=$AR77),Schweine_Werte!$G77*0.5,IF(OR($C$24&gt;$AR77,$D$24&lt;$AR77),0,Schweine_Werte!$G77))</f>
        <v>0</v>
      </c>
      <c r="BE77" s="667">
        <f>IF(OR($C$36=$AR77,$D$36=$AR77),Schweine_Werte!$G77*0.5,IF(OR($C$36&gt;$AR77,$D$36&lt;$AR77),0,Schweine_Werte!$G77))</f>
        <v>0</v>
      </c>
      <c r="BF77" s="667">
        <f>IF(OR($C$48=$AR77,$D$48=$AR77),Schweine_Werte!$G77*0.5,IF(OR($C$48&gt;$AR77,$D$48&lt;$AR77),0,Schweine_Werte!$G77))</f>
        <v>0</v>
      </c>
      <c r="BG77" s="667">
        <f>IF(OR($C$60=$AR77,$D$60=$AR77),Schweine_Werte!$G77*0.5,IF(OR($C$60&gt;$AR77,$D$60&lt;$AR77),0,Schweine_Werte!$G77))</f>
        <v>0</v>
      </c>
      <c r="BH77" s="677">
        <f>IF(OR($C$12=$AR77,$D$12=$AR77),Schweine_Werte!$I77*0.5,IF(OR($C$12&gt;$AR77,$D$12&lt;$AR77),0,Schweine_Werte!$I77))</f>
        <v>0</v>
      </c>
      <c r="BI77" s="667">
        <f>IF(OR($C$24=$AR77,$D$24=$AR77),Schweine_Werte!$I77*0.5,IF(OR($C$24&gt;$AR77,$D$24&lt;$AR77),0,Schweine_Werte!$I77))</f>
        <v>0</v>
      </c>
      <c r="BJ77" s="667">
        <f>IF(OR($C$36=$AR77,$D$36=$AR77),Schweine_Werte!$I77*0.5,IF(OR($C$36&gt;$AR77,$D$36&lt;$AR77),0,Schweine_Werte!$I77))</f>
        <v>0</v>
      </c>
      <c r="BK77" s="667">
        <f>IF(OR($C$48=$AR77,$D$48=$AR77),Schweine_Werte!$I77*0.5,IF(OR($C$48&gt;$AR77,$D$48&lt;$AR77),0,Schweine_Werte!$I77))</f>
        <v>0</v>
      </c>
      <c r="BL77" s="667">
        <f>IF(OR($C$60=$AR77,$D$60=$AR77),Schweine_Werte!$I77*0.5,IF(OR($C$60&gt;$AR77,$D$60&lt;$AR77),0,Schweine_Werte!$I77))</f>
        <v>0</v>
      </c>
      <c r="BM77" s="677"/>
      <c r="BN77" s="667"/>
      <c r="BO77" s="667"/>
      <c r="BP77" s="667"/>
      <c r="BQ77" s="667"/>
      <c r="BR77" s="677">
        <f>IF(OR($C$74=$AR77,$D$74=$AR77),Schweine_Werte!$M77*0.5,IF(OR($C$74&gt;$AR77,$D$74&lt;$AR77),0,Schweine_Werte!$M77))</f>
        <v>0</v>
      </c>
      <c r="BS77" s="677">
        <f>IF(OR($C$83=$AR77,$D$83=$AR77),Schweine_Werte!$M77*0.5,IF(OR($C$83&gt;$AR77,$D$83&lt;$AR77),0,Schweine_Werte!$M77))</f>
        <v>0</v>
      </c>
      <c r="BT77" s="679">
        <f>IF(OR($C$92=$AR77,$D$92=$AR77),Schweine_Werte!$M77*0.5,IF(OR($C$92&gt;$AR77,$D$92&lt;$AR77),0,Schweine_Werte!$M77))</f>
        <v>0</v>
      </c>
      <c r="BU77" s="679">
        <f>IF(OR($C$101=$AR77,$D$101=$AR77),Schweine_Werte!$M77*0.5,IF(OR($C$101&gt;$AR77,$D$101&lt;$AR77),0,Schweine_Werte!$M77))</f>
        <v>0</v>
      </c>
      <c r="BV77" s="679">
        <f>IF(OR($C$110=$AR77,$D$110=$AR77),Schweine_Werte!$M77*0.5,IF(OR($C$110&gt;$AR77,$D$110&lt;$AR77),0,Schweine_Werte!$M77))</f>
        <v>0</v>
      </c>
      <c r="BW77" s="679">
        <f>IF(OR(8=$AR77,$E$127=$AR77),Schweine_Werte!$M77*0.5,IF(OR(8&gt;$AR77,$E$127&lt;$AR77),0,Schweine_Werte!$M77))</f>
        <v>1.1179127561182562</v>
      </c>
      <c r="BX77" s="679">
        <f>IF(OR(8=$AR77,$E$145=$AR77),Schweine_Werte!$M77*0.5,IF(OR(8&gt;$AR77,$E$145&lt;$AR77),0,Schweine_Werte!$M77))</f>
        <v>1.1179127561182562</v>
      </c>
      <c r="BY77" s="677">
        <f>IF(OR($C$74=$AR77,$D$74=$AR77),Schweine_Werte!$O77*0.5,IF(OR($C$74&gt;$AR77,$D$74&lt;$AR77),0,Schweine_Werte!$O77))</f>
        <v>0</v>
      </c>
      <c r="BZ77" s="677">
        <f>IF(OR($C$83=$AR77,$D$83=$AR77),Schweine_Werte!$O77*0.5,IF(OR($C$83&gt;$AR77,$D$83&lt;$AR77),0,Schweine_Werte!$O77))</f>
        <v>0</v>
      </c>
      <c r="CA77" s="679">
        <f>IF(OR($C$92=$AR77,$D$92=$AR77),Schweine_Werte!$O77*0.5,IF(OR($C$92&gt;$AR77,$D$92&lt;$AR77),0,Schweine_Werte!$O77))</f>
        <v>0</v>
      </c>
      <c r="CB77" s="679">
        <f>IF(OR($C$101=$AR77,$D$101=$AR77),Schweine_Werte!$O77*0.5,IF(OR($C$101&gt;$AR77,$D$101&lt;$AR77),0,Schweine_Werte!$O77))</f>
        <v>0</v>
      </c>
      <c r="CC77" s="679">
        <f>IF(OR($C$110=$AR77,$D$110=$AR77),Schweine_Werte!$O77*0.5,IF(OR($C$110&gt;$AR77,$D$110&lt;$AR77),0,Schweine_Werte!$O77))</f>
        <v>0</v>
      </c>
    </row>
    <row r="78" spans="1:81" x14ac:dyDescent="0.2">
      <c r="B78" s="520" t="s">
        <v>517</v>
      </c>
      <c r="E78" s="520" t="s">
        <v>470</v>
      </c>
      <c r="F78" s="520" t="s">
        <v>363</v>
      </c>
      <c r="G78" s="520" t="s">
        <v>471</v>
      </c>
      <c r="H78" s="520" t="s">
        <v>472</v>
      </c>
      <c r="I78" s="520" t="s">
        <v>473</v>
      </c>
      <c r="J78" s="520" t="s">
        <v>474</v>
      </c>
      <c r="K78" s="520" t="s">
        <v>475</v>
      </c>
      <c r="L78" s="520" t="s">
        <v>476</v>
      </c>
      <c r="M78" s="520" t="s">
        <v>477</v>
      </c>
      <c r="N78" s="520" t="s">
        <v>478</v>
      </c>
      <c r="O78" s="520" t="s">
        <v>479</v>
      </c>
      <c r="P78" s="520" t="s">
        <v>480</v>
      </c>
      <c r="Q78" s="520" t="s">
        <v>365</v>
      </c>
      <c r="R78" s="520" t="s">
        <v>366</v>
      </c>
      <c r="S78" s="520" t="s">
        <v>367</v>
      </c>
      <c r="T78" s="520" t="s">
        <v>365</v>
      </c>
      <c r="U78" s="520" t="s">
        <v>366</v>
      </c>
      <c r="V78" s="520" t="s">
        <v>367</v>
      </c>
      <c r="W78" s="520" t="s">
        <v>448</v>
      </c>
      <c r="X78" s="520" t="s">
        <v>449</v>
      </c>
      <c r="Y78" s="520" t="s">
        <v>450</v>
      </c>
      <c r="AR78" s="698">
        <v>82</v>
      </c>
      <c r="AS78" s="677">
        <f>IF(OR($C$12=$AR78,$D$12=$AR78),Schweine_Werte!$C78*0.5,IF(OR($C$12&gt;$AR78,$D$12&lt;$AR78),0,Schweine_Werte!$C78))</f>
        <v>0</v>
      </c>
      <c r="AT78" s="667">
        <f>IF(OR($C$24=$AR78,$D$24=$AR78),Schweine_Werte!$C78*0.5,IF(OR($C$24&gt;$AR78,$D$24&lt;$AR78),0,Schweine_Werte!$C78))</f>
        <v>0</v>
      </c>
      <c r="AU78" s="677">
        <f>IF(OR($C$36=$AR78,$D$36=$AR78),Schweine_Werte!$C78*0.5,IF(OR($C$36&gt;$AR78,$D$36&lt;$AR78),0,Schweine_Werte!$C78))</f>
        <v>0</v>
      </c>
      <c r="AV78" s="677">
        <f>IF(OR($C$48=$AR78,$D$48=$AR78),Schweine_Werte!$C78*0.5,IF(OR($C$48&gt;$AR78,$D$48&lt;$AR78),0,Schweine_Werte!$C78))</f>
        <v>0</v>
      </c>
      <c r="AW78" s="677">
        <f>IF(OR($C$60=$AR78,$D$60=$AR78),Schweine_Werte!$C78*0.5,IF(OR($C$60&gt;$AR78,$D$60&lt;$AR78),0,Schweine_Werte!$C78))</f>
        <v>0</v>
      </c>
      <c r="AX78" s="677">
        <f>IF(OR($C$12=$AR78,$D$12=$AR78),Schweine_Werte!$E78*0.5,IF(OR($C$12&gt;$AR78,$D$12&lt;$AR78),0,Schweine_Werte!$E78))</f>
        <v>0</v>
      </c>
      <c r="AY78" s="667">
        <f>IF(OR($C$24=$AR78,$D$24=$AR78),Schweine_Werte!$E78*0.5,IF(OR($C$24&gt;$AR78,$D$24&lt;$AR78),0,Schweine_Werte!$E78))</f>
        <v>0</v>
      </c>
      <c r="AZ78" s="667">
        <f>IF(OR($C$36=$AR78,$D$36=$AR78),Schweine_Werte!$E78*0.5,IF(OR($C$36&gt;$AR78,$D$36&lt;$AR78),0,Schweine_Werte!$E78))</f>
        <v>0</v>
      </c>
      <c r="BA78" s="667">
        <f>IF(OR($C$48=$AR78,$D$48=$AR78),Schweine_Werte!$E78*0.5,IF(OR($C$48&gt;$AR78,$D$48&lt;$AR78),0,Schweine_Werte!$E78))</f>
        <v>0</v>
      </c>
      <c r="BB78" s="667">
        <f>IF(OR($C$60=$AR78,$D$60=$AR78),Schweine_Werte!$E78*0.5,IF(OR($C$60&gt;$AR78,$D$60&lt;$AR78),0,Schweine_Werte!$E78))</f>
        <v>0</v>
      </c>
      <c r="BC78" s="677">
        <f>IF(OR($C$12=$AR78,$D$12=$AR78),Schweine_Werte!$G78*0.5,IF(OR($C$12&gt;$AR78,$D$12&lt;$AR78),0,Schweine_Werte!$G78))</f>
        <v>0</v>
      </c>
      <c r="BD78" s="667">
        <f>IF(OR($C$24=$AR78,$D$24=$AR78),Schweine_Werte!$G78*0.5,IF(OR($C$24&gt;$AR78,$D$24&lt;$AR78),0,Schweine_Werte!$G78))</f>
        <v>0</v>
      </c>
      <c r="BE78" s="667">
        <f>IF(OR($C$36=$AR78,$D$36=$AR78),Schweine_Werte!$G78*0.5,IF(OR($C$36&gt;$AR78,$D$36&lt;$AR78),0,Schweine_Werte!$G78))</f>
        <v>0</v>
      </c>
      <c r="BF78" s="667">
        <f>IF(OR($C$48=$AR78,$D$48=$AR78),Schweine_Werte!$G78*0.5,IF(OR($C$48&gt;$AR78,$D$48&lt;$AR78),0,Schweine_Werte!$G78))</f>
        <v>0</v>
      </c>
      <c r="BG78" s="667">
        <f>IF(OR($C$60=$AR78,$D$60=$AR78),Schweine_Werte!$G78*0.5,IF(OR($C$60&gt;$AR78,$D$60&lt;$AR78),0,Schweine_Werte!$G78))</f>
        <v>0</v>
      </c>
      <c r="BH78" s="677">
        <f>IF(OR($C$12=$AR78,$D$12=$AR78),Schweine_Werte!$I78*0.5,IF(OR($C$12&gt;$AR78,$D$12&lt;$AR78),0,Schweine_Werte!$I78))</f>
        <v>0</v>
      </c>
      <c r="BI78" s="667">
        <f>IF(OR($C$24=$AR78,$D$24=$AR78),Schweine_Werte!$I78*0.5,IF(OR($C$24&gt;$AR78,$D$24&lt;$AR78),0,Schweine_Werte!$I78))</f>
        <v>0</v>
      </c>
      <c r="BJ78" s="667">
        <f>IF(OR($C$36=$AR78,$D$36=$AR78),Schweine_Werte!$I78*0.5,IF(OR($C$36&gt;$AR78,$D$36&lt;$AR78),0,Schweine_Werte!$I78))</f>
        <v>0</v>
      </c>
      <c r="BK78" s="667">
        <f>IF(OR($C$48=$AR78,$D$48=$AR78),Schweine_Werte!$I78*0.5,IF(OR($C$48&gt;$AR78,$D$48&lt;$AR78),0,Schweine_Werte!$I78))</f>
        <v>0</v>
      </c>
      <c r="BL78" s="667">
        <f>IF(OR($C$60=$AR78,$D$60=$AR78),Schweine_Werte!$I78*0.5,IF(OR($C$60&gt;$AR78,$D$60&lt;$AR78),0,Schweine_Werte!$I78))</f>
        <v>0</v>
      </c>
      <c r="BM78" s="677"/>
      <c r="BN78" s="667"/>
      <c r="BO78" s="667"/>
      <c r="BP78" s="667"/>
      <c r="BQ78" s="667"/>
      <c r="BR78" s="677">
        <f>IF(OR($C$74=$AR78,$D$74=$AR78),Schweine_Werte!$M78*0.5,IF(OR($C$74&gt;$AR78,$D$74&lt;$AR78),0,Schweine_Werte!$M78))</f>
        <v>0</v>
      </c>
      <c r="BS78" s="677">
        <f>IF(OR($C$83=$AR78,$D$83=$AR78),Schweine_Werte!$M78*0.5,IF(OR($C$83&gt;$AR78,$D$83&lt;$AR78),0,Schweine_Werte!$M78))</f>
        <v>0</v>
      </c>
      <c r="BT78" s="679">
        <f>IF(OR($C$92=$AR78,$D$92=$AR78),Schweine_Werte!$M78*0.5,IF(OR($C$92&gt;$AR78,$D$92&lt;$AR78),0,Schweine_Werte!$M78))</f>
        <v>0</v>
      </c>
      <c r="BU78" s="679">
        <f>IF(OR($C$101=$AR78,$D$101=$AR78),Schweine_Werte!$M78*0.5,IF(OR($C$101&gt;$AR78,$D$101&lt;$AR78),0,Schweine_Werte!$M78))</f>
        <v>0</v>
      </c>
      <c r="BV78" s="679">
        <f>IF(OR($C$110=$AR78,$D$110=$AR78),Schweine_Werte!$M78*0.5,IF(OR($C$110&gt;$AR78,$D$110&lt;$AR78),0,Schweine_Werte!$M78))</f>
        <v>0</v>
      </c>
      <c r="BW78" s="679">
        <f>IF(OR(8=$AR78,$E$127=$AR78),Schweine_Werte!$M78*0.5,IF(OR(8&gt;$AR78,$E$127&lt;$AR78),0,Schweine_Werte!$M78))</f>
        <v>1.1212707978866512</v>
      </c>
      <c r="BX78" s="679">
        <f>IF(OR(8=$AR78,$E$145=$AR78),Schweine_Werte!$M78*0.5,IF(OR(8&gt;$AR78,$E$145&lt;$AR78),0,Schweine_Werte!$M78))</f>
        <v>1.1212707978866512</v>
      </c>
      <c r="BY78" s="677">
        <f>IF(OR($C$74=$AR78,$D$74=$AR78),Schweine_Werte!$O78*0.5,IF(OR($C$74&gt;$AR78,$D$74&lt;$AR78),0,Schweine_Werte!$O78))</f>
        <v>0</v>
      </c>
      <c r="BZ78" s="677">
        <f>IF(OR($C$83=$AR78,$D$83=$AR78),Schweine_Werte!$O78*0.5,IF(OR($C$83&gt;$AR78,$D$83&lt;$AR78),0,Schweine_Werte!$O78))</f>
        <v>0</v>
      </c>
      <c r="CA78" s="679">
        <f>IF(OR($C$92=$AR78,$D$92=$AR78),Schweine_Werte!$O78*0.5,IF(OR($C$92&gt;$AR78,$D$92&lt;$AR78),0,Schweine_Werte!$O78))</f>
        <v>0</v>
      </c>
      <c r="CB78" s="679">
        <f>IF(OR($C$101=$AR78,$D$101=$AR78),Schweine_Werte!$O78*0.5,IF(OR($C$101&gt;$AR78,$D$101&lt;$AR78),0,Schweine_Werte!$O78))</f>
        <v>0</v>
      </c>
      <c r="CC78" s="679">
        <f>IF(OR($C$110=$AR78,$D$110=$AR78),Schweine_Werte!$O78*0.5,IF(OR($C$110&gt;$AR78,$D$110&lt;$AR78),0,Schweine_Werte!$O78))</f>
        <v>0</v>
      </c>
    </row>
    <row r="79" spans="1:81" x14ac:dyDescent="0.2">
      <c r="B79" s="520">
        <v>450</v>
      </c>
      <c r="D79" s="667"/>
      <c r="E79" s="520" t="e">
        <f>($D83-$C83)*1000/SUM($BS$4:$BS$31)</f>
        <v>#VALUE!</v>
      </c>
      <c r="F79" s="667" t="e">
        <f>SUMPRODUCT($BS$4:$BS$31,Schweine_Werte!$V$4:$V$31)/SUM($BS$4:$BS$31)</f>
        <v>#DIV/0!</v>
      </c>
      <c r="G79" s="667" t="e">
        <f>IF($B83=$A$8,SUMPRODUCT($BS$4:$BS$31,Schweine_Werte!HE$4:HE$31)/SUM($BS$4:$BS$31),IF($B83=$A$7,SUMPRODUCT($BS$4:$BS$31,Schweine_Werte!GQ$4:GQ$31)/SUM($BS$4:$BS$31),IF($B83=$A$6,SUMPRODUCT($BS$4:$BS$31,Schweine_Werte!GC$4:GC$31)/SUM($BS$4:$BS$31),SUMPRODUCT($BS$4:$BS$31,Schweine_Werte!FO$4:FO$31)/SUM($BS$4:$BS$31))))</f>
        <v>#DIV/0!</v>
      </c>
      <c r="H79" s="667" t="e">
        <f>IF($B83=$A$8,SUMPRODUCT($BS$4:$BS$31,Schweine_Werte!HF$4:HF$31)/SUM($BS$4:$BS$31),IF($B83=$A$7,SUMPRODUCT($BS$4:$BS$31,Schweine_Werte!GR$4:GR$31)/SUM($BS$4:$BS$31),IF($B83=$A$6,SUMPRODUCT($BS$4:$BS$31,Schweine_Werte!GD$4:GD$31)/SUM($BS$4:$BS$31),SUMPRODUCT($BS$4:$BS$31,Schweine_Werte!FP$4:FP$31)/SUM($BS$4:$BS$31))))</f>
        <v>#DIV/0!</v>
      </c>
      <c r="I79" s="667" t="e">
        <f>IF($B83=$A$8,SUMPRODUCT($BS$4:$BS$31,Schweine_Werte!HG$4:HG$31)/SUM($BS$4:$BS$31),IF($B83=$A$7,SUMPRODUCT($BS$4:$BS$31,Schweine_Werte!GS$4:GS$31)/SUM($BS$4:$BS$31),IF($B83=$A$6,SUMPRODUCT($BS$4:$BS$31,Schweine_Werte!GE$4:GE$31)/SUM($BS$4:$BS$31),SUMPRODUCT($BS$4:$BS$31,Schweine_Werte!FQ$4:FQ$31)/SUM($BS$4:$BS$31))))</f>
        <v>#DIV/0!</v>
      </c>
      <c r="J79" s="667" t="e">
        <f>SUMPRODUCT($BS$4:$BS$31,Schweine_Werte!$AD$4:$AD$31)/SUM($BS$4:$BS$31)</f>
        <v>#DIV/0!</v>
      </c>
      <c r="K79" s="667" t="e">
        <f>SUMPRODUCT($BS$4:$BS$31,Schweine_Werte!$AL$4:$AL$31)/SUM($BS$4:$BS$31)</f>
        <v>#DIV/0!</v>
      </c>
      <c r="L79" s="667" t="e">
        <f>T79*$F79*365/1000+$J79-$K79</f>
        <v>#DIV/0!</v>
      </c>
      <c r="M79" s="667" t="e">
        <f>U79*$F79*365/1000+$J79-$K79/2</f>
        <v>#DIV/0!</v>
      </c>
      <c r="N79" s="667" t="e">
        <f>V79*$F79*365/1000+$J79</f>
        <v>#DIV/0!</v>
      </c>
      <c r="O79" s="667">
        <f>IF($C83&lt;28,SUM($BS$4:$BS$23)+IF($D83&gt;28,$BS$24*0.5,$BS$24),0)</f>
        <v>0</v>
      </c>
      <c r="P79" s="667">
        <f>IF($D83&gt;28,SUM($BS$25:$BS$31)+IF($C83&lt;28,$BS$24*0.5,$BS$24),0)</f>
        <v>0</v>
      </c>
      <c r="Q79" s="667" t="e">
        <f t="shared" ref="Q79:S80" si="43">+T79*$F79</f>
        <v>#DIV/0!</v>
      </c>
      <c r="R79" s="667" t="e">
        <f t="shared" si="43"/>
        <v>#DIV/0!</v>
      </c>
      <c r="S79" s="667" t="e">
        <f t="shared" si="43"/>
        <v>#DIV/0!</v>
      </c>
      <c r="T79" s="667" t="e">
        <f>+($O79*Schweine_Werte!$HT$15+$P79*Schweine_Werte!$HU$15)/SUM($O79:$P79)</f>
        <v>#DIV/0!</v>
      </c>
      <c r="U79" s="667" t="e">
        <f>+($O79*Schweine_Werte!$HV$15+$P79*Schweine_Werte!$HW$15)/SUM($O79:$P79)</f>
        <v>#DIV/0!</v>
      </c>
      <c r="V79" s="667" t="e">
        <f>+($O79*Schweine_Werte!$HX$15+$P79*Schweine_Werte!$HY$15)/SUM($O79:$P79)</f>
        <v>#DIV/0!</v>
      </c>
      <c r="W79" s="678" t="e">
        <f>($J79*0.055+T79*0.365*0.86*$F79-$K79*0.018)/L79*100</f>
        <v>#DIV/0!</v>
      </c>
      <c r="X79" s="678" t="e">
        <f>($J79*0.055+U79*0.365*0.86*$F79-$K79*0.018/2)/M79*100</f>
        <v>#DIV/0!</v>
      </c>
      <c r="Y79" s="667" t="e">
        <f>($J79*0.055+V79*0.365*0.86*$F79)/N79*100</f>
        <v>#DIV/0!</v>
      </c>
      <c r="Z79" s="667" t="e">
        <f>IF($B83=$A$8,SUMPRODUCT($BS$4:$BS$31,Schweine_Werte!$HH$4:$HH$31,Schweine_Werte!$HI$4:$HI$31)/SUMPRODUCT($BS$4:$BS$31,Schweine_Werte!$HH$4:$HH$31),IF($B83=$A$7,SUMPRODUCT($BS$4:$BS$31,Schweine_Werte!$GT$4:$GT$31,Schweine_Werte!$GU$4:$GU$31)/SUMPRODUCT($BS$4:$BS$31,Schweine_Werte!$GT$4:$GT$31),IF($B83=$A$6,SUMPRODUCT($BS$4:$BS$31,Schweine_Werte!$GF$4:$GF$31,Schweine_Werte!$GG$4:$GG$31)/SUMPRODUCT($BS$4:$BS$31,Schweine_Werte!$GF$4:$GF$31),SUMPRODUCT($BS$4:$BS$31,Schweine_Werte!$FR$4:$FR$31,Schweine_Werte!$FS$4:$FS$31)/SUMPRODUCT($BS$4:$BS$31,Schweine_Werte!$FR$4:$FR$31))))</f>
        <v>#DIV/0!</v>
      </c>
      <c r="AA79" s="667"/>
      <c r="AB79" s="667">
        <f>IF($B83=$A$8,SUMIF(Schweine_Werte!$AO$4:$AO$31,$C83,Schweine_Werte!$HI$4:$HI$31),IF($B83=$A$7,SUMIF(Schweine_Werte!$AO$4:$AO$31,$C83,Schweine_Werte!$GU$4:$GU$31),IF($B83=$A$6,SUMIF(Schweine_Werte!$AO$4:$AO$31,$C83,Schweine_Werte!$GG$4:$GG$31),SUMIF(Schweine_Werte!$AO$4:$AO$31,$C83,Schweine_Werte!$FS$4:$FS$31))))</f>
        <v>0</v>
      </c>
      <c r="AC79" s="667"/>
      <c r="AD79" s="667">
        <f>IF($B83=$A$8,SUMIF(Schweine_Werte!$AO$4:$AO$31,$D83,Schweine_Werte!$HI$4:$HI$31),IF($B83=$A$7,SUMIF(Schweine_Werte!$AO$4:$AO$31,$D83,Schweine_Werte!$GU$4:$GU$31),IF($B83=$A$6,SUMIF(Schweine_Werte!$AO$4:$AO$31,$D83,Schweine_Werte!$GG$4:$GG$31),SUMIF(Schweine_Werte!$AO$4:$AO$31,$D83,Schweine_Werte!$FS$4:$FS$31))))</f>
        <v>0</v>
      </c>
      <c r="AE79" s="667"/>
      <c r="AF79" s="667"/>
      <c r="AG79" s="667" t="e">
        <f>IF($B83=$A$8,SUMPRODUCT($BS$4:$BS$31,Schweine_Werte!$HH$4:$HH$31)/SUM($BS$4:$BS$31),IF($B83=$A$7,SUMPRODUCT($BS$4:$BS$31,Schweine_Werte!$GT$4:$GT$31)/SUM($BS$4:$BS$31),IF($B83=$A$6,SUMPRODUCT($BS$4:$BS$31,Schweine_Werte!$GF$4:$GF$31)/SUM($BS$4:$BS$31),SUMPRODUCT($BS$4:$BS$31,Schweine_Werte!$FR$4:$FR$31)/SUM($BS$4:$BS$31))))</f>
        <v>#DIV/0!</v>
      </c>
      <c r="AH79" s="667"/>
      <c r="AI79" s="667"/>
      <c r="AJ79" s="667" t="e">
        <f>IF($B83=$A$8,SUMPRODUCT($BS$4:$BS$31,Schweine_Werte!$HH$4:$HH$31,Schweine_Werte!$HJ$4:$HJ$31)/SUMPRODUCT($BS$4:$BS$31,Schweine_Werte!$HH$4:$HH$31),IF($B83=$A$7,SUMPRODUCT($BS$4:$BS$31,Schweine_Werte!$GT$4:$GT$31,Schweine_Werte!$GV$4:$GV$31)/SUMPRODUCT($BS$4:$BS$31,Schweine_Werte!$GT$4:$GT$31),IF($B83=$A$6,SUMPRODUCT($BS$4:$BS$31,Schweine_Werte!$GF$4:$GF$31,Schweine_Werte!$GH$4:$GH$31)/SUMPRODUCT($BS$4:$BS$31,Schweine_Werte!$GF$4:$GF$31),SUMPRODUCT($BS$4:$BS$31,Schweine_Werte!$FR$4:$FR$31,Schweine_Werte!$FT$4:$FT$31)/SUMPRODUCT($BS$4:$BS$31,Schweine_Werte!$FR$4:$FR$31))))</f>
        <v>#DIV/0!</v>
      </c>
      <c r="AK79" s="667"/>
      <c r="AL79" s="667">
        <f>IF($B83=$A$8,SUMIF(Schweine_Werte!$AO$4:$AO$31,$C83,Schweine_Werte!$HJ$4:$HJ$31),IF($B83=$A$7,SUMIF(Schweine_Werte!$AO$4:$AO$31,$C83,Schweine_Werte!$GV$4:$GV$31),IF($B83=$A$6,SUMIF(Schweine_Werte!$AO$4:$AO$31,$C83,Schweine_Werte!$GH$4:$GH$31),SUMIF(Schweine_Werte!$AO$4:$AO$31,$C83,Schweine_Werte!$FT$4:$FT$31))))</f>
        <v>0</v>
      </c>
      <c r="AM79" s="667"/>
      <c r="AN79" s="667">
        <f>IF($B83=$A$8,SUMIF(Schweine_Werte!$AO$4:$AO$31,$D83,Schweine_Werte!$HJ$4:$HJ$31),IF($B83=$A$7,SUMIF(Schweine_Werte!$AO$4:$AO$31,$D83,Schweine_Werte!$GV$4:$GV$31),IF($B83=$A$6,SUMIF(Schweine_Werte!$AO$4:$AO$31,$D83,Schweine_Werte!$GH$4:$GH$31),SUMIF(Schweine_Werte!$AO$4:$AO$31,$D83,Schweine_Werte!$FT$4:$FT$31))))</f>
        <v>0</v>
      </c>
      <c r="AO79" s="667"/>
      <c r="AR79" s="698">
        <v>83</v>
      </c>
      <c r="AS79" s="677">
        <f>IF(OR($C$12=$AR79,$D$12=$AR79),Schweine_Werte!$C79*0.5,IF(OR($C$12&gt;$AR79,$D$12&lt;$AR79),0,Schweine_Werte!$C79))</f>
        <v>0</v>
      </c>
      <c r="AT79" s="667">
        <f>IF(OR($C$24=$AR79,$D$24=$AR79),Schweine_Werte!$C79*0.5,IF(OR($C$24&gt;$AR79,$D$24&lt;$AR79),0,Schweine_Werte!$C79))</f>
        <v>0</v>
      </c>
      <c r="AU79" s="677">
        <f>IF(OR($C$36=$AR79,$D$36=$AR79),Schweine_Werte!$C79*0.5,IF(OR($C$36&gt;$AR79,$D$36&lt;$AR79),0,Schweine_Werte!$C79))</f>
        <v>0</v>
      </c>
      <c r="AV79" s="677">
        <f>IF(OR($C$48=$AR79,$D$48=$AR79),Schweine_Werte!$C79*0.5,IF(OR($C$48&gt;$AR79,$D$48&lt;$AR79),0,Schweine_Werte!$C79))</f>
        <v>0</v>
      </c>
      <c r="AW79" s="677">
        <f>IF(OR($C$60=$AR79,$D$60=$AR79),Schweine_Werte!$C79*0.5,IF(OR($C$60&gt;$AR79,$D$60&lt;$AR79),0,Schweine_Werte!$C79))</f>
        <v>0</v>
      </c>
      <c r="AX79" s="677">
        <f>IF(OR($C$12=$AR79,$D$12=$AR79),Schweine_Werte!$E79*0.5,IF(OR($C$12&gt;$AR79,$D$12&lt;$AR79),0,Schweine_Werte!$E79))</f>
        <v>0</v>
      </c>
      <c r="AY79" s="667">
        <f>IF(OR($C$24=$AR79,$D$24=$AR79),Schweine_Werte!$E79*0.5,IF(OR($C$24&gt;$AR79,$D$24&lt;$AR79),0,Schweine_Werte!$E79))</f>
        <v>0</v>
      </c>
      <c r="AZ79" s="667">
        <f>IF(OR($C$36=$AR79,$D$36=$AR79),Schweine_Werte!$E79*0.5,IF(OR($C$36&gt;$AR79,$D$36&lt;$AR79),0,Schweine_Werte!$E79))</f>
        <v>0</v>
      </c>
      <c r="BA79" s="667">
        <f>IF(OR($C$48=$AR79,$D$48=$AR79),Schweine_Werte!$E79*0.5,IF(OR($C$48&gt;$AR79,$D$48&lt;$AR79),0,Schweine_Werte!$E79))</f>
        <v>0</v>
      </c>
      <c r="BB79" s="667">
        <f>IF(OR($C$60=$AR79,$D$60=$AR79),Schweine_Werte!$E79*0.5,IF(OR($C$60&gt;$AR79,$D$60&lt;$AR79),0,Schweine_Werte!$E79))</f>
        <v>0</v>
      </c>
      <c r="BC79" s="677">
        <f>IF(OR($C$12=$AR79,$D$12=$AR79),Schweine_Werte!$G79*0.5,IF(OR($C$12&gt;$AR79,$D$12&lt;$AR79),0,Schweine_Werte!$G79))</f>
        <v>0</v>
      </c>
      <c r="BD79" s="667">
        <f>IF(OR($C$24=$AR79,$D$24=$AR79),Schweine_Werte!$G79*0.5,IF(OR($C$24&gt;$AR79,$D$24&lt;$AR79),0,Schweine_Werte!$G79))</f>
        <v>0</v>
      </c>
      <c r="BE79" s="667">
        <f>IF(OR($C$36=$AR79,$D$36=$AR79),Schweine_Werte!$G79*0.5,IF(OR($C$36&gt;$AR79,$D$36&lt;$AR79),0,Schweine_Werte!$G79))</f>
        <v>0</v>
      </c>
      <c r="BF79" s="667">
        <f>IF(OR($C$48=$AR79,$D$48=$AR79),Schweine_Werte!$G79*0.5,IF(OR($C$48&gt;$AR79,$D$48&lt;$AR79),0,Schweine_Werte!$G79))</f>
        <v>0</v>
      </c>
      <c r="BG79" s="667">
        <f>IF(OR($C$60=$AR79,$D$60=$AR79),Schweine_Werte!$G79*0.5,IF(OR($C$60&gt;$AR79,$D$60&lt;$AR79),0,Schweine_Werte!$G79))</f>
        <v>0</v>
      </c>
      <c r="BH79" s="677">
        <f>IF(OR($C$12=$AR79,$D$12=$AR79),Schweine_Werte!$I79*0.5,IF(OR($C$12&gt;$AR79,$D$12&lt;$AR79),0,Schweine_Werte!$I79))</f>
        <v>0</v>
      </c>
      <c r="BI79" s="667">
        <f>IF(OR($C$24=$AR79,$D$24=$AR79),Schweine_Werte!$I79*0.5,IF(OR($C$24&gt;$AR79,$D$24&lt;$AR79),0,Schweine_Werte!$I79))</f>
        <v>0</v>
      </c>
      <c r="BJ79" s="667">
        <f>IF(OR($C$36=$AR79,$D$36=$AR79),Schweine_Werte!$I79*0.5,IF(OR($C$36&gt;$AR79,$D$36&lt;$AR79),0,Schweine_Werte!$I79))</f>
        <v>0</v>
      </c>
      <c r="BK79" s="667">
        <f>IF(OR($C$48=$AR79,$D$48=$AR79),Schweine_Werte!$I79*0.5,IF(OR($C$48&gt;$AR79,$D$48&lt;$AR79),0,Schweine_Werte!$I79))</f>
        <v>0</v>
      </c>
      <c r="BL79" s="667">
        <f>IF(OR($C$60=$AR79,$D$60=$AR79),Schweine_Werte!$I79*0.5,IF(OR($C$60&gt;$AR79,$D$60&lt;$AR79),0,Schweine_Werte!$I79))</f>
        <v>0</v>
      </c>
      <c r="BM79" s="677"/>
      <c r="BN79" s="667"/>
      <c r="BO79" s="667"/>
      <c r="BP79" s="667"/>
      <c r="BQ79" s="667"/>
      <c r="BR79" s="677">
        <f>IF(OR($C$74=$AR79,$D$74=$AR79),Schweine_Werte!$M79*0.5,IF(OR($C$74&gt;$AR79,$D$74&lt;$AR79),0,Schweine_Werte!$M79))</f>
        <v>0</v>
      </c>
      <c r="BS79" s="677">
        <f>IF(OR($C$83=$AR79,$D$83=$AR79),Schweine_Werte!$M79*0.5,IF(OR($C$83&gt;$AR79,$D$83&lt;$AR79),0,Schweine_Werte!$M79))</f>
        <v>0</v>
      </c>
      <c r="BT79" s="679">
        <f>IF(OR($C$92=$AR79,$D$92=$AR79),Schweine_Werte!$M79*0.5,IF(OR($C$92&gt;$AR79,$D$92&lt;$AR79),0,Schweine_Werte!$M79))</f>
        <v>0</v>
      </c>
      <c r="BU79" s="679">
        <f>IF(OR($C$101=$AR79,$D$101=$AR79),Schweine_Werte!$M79*0.5,IF(OR($C$101&gt;$AR79,$D$101&lt;$AR79),0,Schweine_Werte!$M79))</f>
        <v>0</v>
      </c>
      <c r="BV79" s="679">
        <f>IF(OR($C$110=$AR79,$D$110=$AR79),Schweine_Werte!$M79*0.5,IF(OR($C$110&gt;$AR79,$D$110&lt;$AR79),0,Schweine_Werte!$M79))</f>
        <v>0</v>
      </c>
      <c r="BW79" s="679">
        <f>IF(OR(8=$AR79,$E$127=$AR79),Schweine_Werte!$M79*0.5,IF(OR(8&gt;$AR79,$E$127&lt;$AR79),0,Schweine_Werte!$M79))</f>
        <v>1.1250241779203325</v>
      </c>
      <c r="BX79" s="679">
        <f>IF(OR(8=$AR79,$E$145=$AR79),Schweine_Werte!$M79*0.5,IF(OR(8&gt;$AR79,$E$145&lt;$AR79),0,Schweine_Werte!$M79))</f>
        <v>1.1250241779203325</v>
      </c>
      <c r="BY79" s="677">
        <f>IF(OR($C$74=$AR79,$D$74=$AR79),Schweine_Werte!$O79*0.5,IF(OR($C$74&gt;$AR79,$D$74&lt;$AR79),0,Schweine_Werte!$O79))</f>
        <v>0</v>
      </c>
      <c r="BZ79" s="677">
        <f>IF(OR($C$83=$AR79,$D$83=$AR79),Schweine_Werte!$O79*0.5,IF(OR($C$83&gt;$AR79,$D$83&lt;$AR79),0,Schweine_Werte!$O79))</f>
        <v>0</v>
      </c>
      <c r="CA79" s="679">
        <f>IF(OR($C$92=$AR79,$D$92=$AR79),Schweine_Werte!$O79*0.5,IF(OR($C$92&gt;$AR79,$D$92&lt;$AR79),0,Schweine_Werte!$O79))</f>
        <v>0</v>
      </c>
      <c r="CB79" s="679">
        <f>IF(OR($C$101=$AR79,$D$101=$AR79),Schweine_Werte!$O79*0.5,IF(OR($C$101&gt;$AR79,$D$101&lt;$AR79),0,Schweine_Werte!$O79))</f>
        <v>0</v>
      </c>
      <c r="CC79" s="679">
        <f>IF(OR($C$110=$AR79,$D$110=$AR79),Schweine_Werte!$O79*0.5,IF(OR($C$110&gt;$AR79,$D$110&lt;$AR79),0,Schweine_Werte!$O79))</f>
        <v>0</v>
      </c>
    </row>
    <row r="80" spans="1:81" x14ac:dyDescent="0.2">
      <c r="B80" s="520">
        <v>500</v>
      </c>
      <c r="D80" s="667"/>
      <c r="E80" s="520" t="e">
        <f>($D83-$C83)*1000/SUM($BZ$4:$BZ$31)</f>
        <v>#VALUE!</v>
      </c>
      <c r="F80" s="667" t="e">
        <f>SUMPRODUCT($BZ$4:$BZ$31,Schweine_Werte!$W$4:$W$31)/SUM($BZ$4:$BZ$31)</f>
        <v>#DIV/0!</v>
      </c>
      <c r="G80" s="667" t="e">
        <f>IF($B83=$A$8,SUMPRODUCT($BZ$4:$BZ$31,Schweine_Werte!HK$4:HK$31)/SUM($BZ$4:$BZ$31),IF($B83=$A$7,SUMPRODUCT($BZ$4:$BZ$31,Schweine_Werte!GW$4:GW$31)/SUM($BZ$4:$BZ$31),IF($B83=$A$6,SUMPRODUCT($BZ$4:$BZ$31,Schweine_Werte!GI$4:GI$31)/SUM($BZ$4:$BZ$31),SUMPRODUCT($BZ$4:$BZ$31,Schweine_Werte!FU$4:FU$31)/SUM($BZ$4:$BZ$31))))</f>
        <v>#DIV/0!</v>
      </c>
      <c r="H80" s="667" t="e">
        <f>IF($B83=$A$8,SUMPRODUCT($BZ$4:$BZ$31,Schweine_Werte!HL$4:HL$31)/SUM($BZ$4:$BZ$31),IF($B83=$A$7,SUMPRODUCT($BZ$4:$BZ$31,Schweine_Werte!GX$4:GX$31)/SUM($BZ$4:$BZ$31),IF($B83=$A$6,SUMPRODUCT($BZ$4:$BZ$31,Schweine_Werte!GJ$4:GJ$31)/SUM($BZ$4:$BZ$31),SUMPRODUCT($BZ$4:$BZ$31,Schweine_Werte!FV$4:FV$31)/SUM($BZ$4:$BZ$31))))</f>
        <v>#DIV/0!</v>
      </c>
      <c r="I80" s="667" t="e">
        <f>IF($B83=$A$8,SUMPRODUCT($BZ$4:$BZ$31,Schweine_Werte!HM$4:HM$31)/SUM($BZ$4:$BZ$31),IF($B83=$A$7,SUMPRODUCT($BZ$4:$BZ$31,Schweine_Werte!GY$4:GY$31)/SUM($BZ$4:$BZ$31),IF($B83=$A$6,SUMPRODUCT($BZ$4:$BZ$31,Schweine_Werte!GK$4:GK$31)/SUM($BZ$4:$BZ$31),SUMPRODUCT($BZ$4:$BZ$31,Schweine_Werte!FW$4:FW$31)/SUM($BZ$4:$BZ$31))))</f>
        <v>#DIV/0!</v>
      </c>
      <c r="J80" s="667" t="e">
        <f>SUMPRODUCT($BZ$4:$BZ$31,Schweine_Werte!$AE$4:$AE$31)/SUM($BZ$4:$BZ$31)</f>
        <v>#DIV/0!</v>
      </c>
      <c r="K80" s="667" t="e">
        <f>SUMPRODUCT($BZ$4:$BZ$31,Schweine_Werte!$AM$4:$AM$31)/SUM($BZ$4:$BZ$31)</f>
        <v>#DIV/0!</v>
      </c>
      <c r="L80" s="667" t="e">
        <f>T80*$F80*365/1000+$J80-$K80</f>
        <v>#DIV/0!</v>
      </c>
      <c r="M80" s="667" t="e">
        <f>U80*$F80*365/1000+$J80-$K80/2</f>
        <v>#DIV/0!</v>
      </c>
      <c r="N80" s="667" t="e">
        <f>V80*$F80*365/1000+$J80</f>
        <v>#DIV/0!</v>
      </c>
      <c r="O80" s="667">
        <f>IF($C83&lt;28,SUM($BZ$4:$BZ$23)+IF($D83&gt;28,$BZ$24*0.5,$BZ$24),0)</f>
        <v>0</v>
      </c>
      <c r="P80" s="667">
        <f>IF($D83&gt;28,SUM($BZ$25:$BZ$31)+IF($C83&lt;28,$BZ$24*0.5,$BZ$24),0)</f>
        <v>0</v>
      </c>
      <c r="Q80" s="667" t="e">
        <f t="shared" si="43"/>
        <v>#DIV/0!</v>
      </c>
      <c r="R80" s="667" t="e">
        <f t="shared" si="43"/>
        <v>#DIV/0!</v>
      </c>
      <c r="S80" s="667" t="e">
        <f t="shared" si="43"/>
        <v>#DIV/0!</v>
      </c>
      <c r="T80" s="667" t="e">
        <f>+($O80*Schweine_Werte!$HT$16+$P80*Schweine_Werte!$HU$16)/SUM($O80:$P80)</f>
        <v>#DIV/0!</v>
      </c>
      <c r="U80" s="667" t="e">
        <f>+($O80*Schweine_Werte!$HV$16+$P80*Schweine_Werte!$HW$16)/SUM($O80:$P80)</f>
        <v>#DIV/0!</v>
      </c>
      <c r="V80" s="667" t="e">
        <f>+($O80*Schweine_Werte!$HX$16+$P80*Schweine_Werte!$HY$16)/SUM($O80:$P80)</f>
        <v>#DIV/0!</v>
      </c>
      <c r="W80" s="667" t="e">
        <f>($J80*0.055+T80*0.365*0.86*$F80-$K80*0.018)/L80*100</f>
        <v>#DIV/0!</v>
      </c>
      <c r="X80" s="667" t="e">
        <f>($J80*0.055+U80*0.365*0.86*$F80-$K80*0.018/2)/M80*100</f>
        <v>#DIV/0!</v>
      </c>
      <c r="Y80" s="667" t="e">
        <f>($J80*0.055+V80*0.365*0.86*$F80)/N80*100</f>
        <v>#DIV/0!</v>
      </c>
      <c r="Z80" s="667" t="e">
        <f>IF($B83=$A$8,SUMPRODUCT($BZ$4:$BZ$31,Schweine_Werte!$HN$4:$HN$31,Schweine_Werte!$HO$4:$HO$31)/SUMPRODUCT($BZ$4:$BZ$31,Schweine_Werte!$HN$4:$HN$31),IF($B83=$A$7,SUMPRODUCT($BZ$4:$BZ$31,Schweine_Werte!$GZ$4:$GZ$31,Schweine_Werte!$HA$4:$HA$31)/SUMPRODUCT($BZ$4:$BZ$31,Schweine_Werte!$GZ$4:$GZ$31),IF($B83=$A$6,SUMPRODUCT($BZ$4:$BZ$31,Schweine_Werte!$GL$4:$GL$31,Schweine_Werte!$GM$4:$GM$31)/SUMPRODUCT($BZ$4:$BZ$31,Schweine_Werte!$GL$4:$GL$31),SUMPRODUCT($BZ$4:$BZ$31,Schweine_Werte!$FX$4:$FX$31,Schweine_Werte!$FY$4:$FY$31)/SUMPRODUCT($BZ$4:$BZ$31,Schweine_Werte!$FX$4:$FX$31))))</f>
        <v>#DIV/0!</v>
      </c>
      <c r="AA80" s="667"/>
      <c r="AB80" s="667">
        <f>IF($B83=$A$8,SUMIF(Schweine_Werte!$AO$4:$AO$31,$C83,Schweine_Werte!$HO$4:$HO$31),IF($B83=$A$7,SUMIF(Schweine_Werte!$AO$4:$AO$31,$C83,Schweine_Werte!$HA$4:$HA$31),IF($B83=$A$6,SUMIF(Schweine_Werte!$AO$4:$AO$31,$C83,Schweine_Werte!$GM$4:$GM$31),SUMIF(Schweine_Werte!$AO$4:$AO$31,$C83,Schweine_Werte!$FY$4:$FY$31))))</f>
        <v>0</v>
      </c>
      <c r="AC80" s="667"/>
      <c r="AD80" s="667">
        <f>IF($B83=$A$8,SUMIF(Schweine_Werte!$AO$4:$AO$31,$D83,Schweine_Werte!$HO$4:$HO$31),IF($B83=$A$7,SUMIF(Schweine_Werte!$AO$4:$AO$31,$D83,Schweine_Werte!$HA$4:$HA$31),IF($B83=$A$6,SUMIF(Schweine_Werte!$AO$4:$AO$31,$D83,Schweine_Werte!$GM$4:$GM$31),SUMIF(Schweine_Werte!$AO$4:$AO$31,$D83,Schweine_Werte!$FY$4:$FY$31))))</f>
        <v>0</v>
      </c>
      <c r="AE80" s="667"/>
      <c r="AF80" s="667"/>
      <c r="AG80" s="667" t="e">
        <f>IF($B83=$A$8,SUMPRODUCT($BZ$4:$BZ$31,Schweine_Werte!$HN$4:$HN$31)/SUM($BZ$4:$BZ$31),IF($B83=$A$7,SUMPRODUCT($BZ$4:$BZ$31,Schweine_Werte!$GZ$4:$GZ$31)/SUM($BZ$4:$BZ$31),IF($B83=$A$6,SUMPRODUCT($BZ$4:$BZ$31,Schweine_Werte!$GL$4:$GL$31)/SUM($BZ$4:$BZ$31),SUMPRODUCT($BZ$4:$BZ$31,Schweine_Werte!$FX$4:$FX$31)/SUM($BZ$4:$BZ$31))))</f>
        <v>#DIV/0!</v>
      </c>
      <c r="AH80" s="667"/>
      <c r="AI80" s="667"/>
      <c r="AJ80" s="667" t="e">
        <f>IF($B83=$A$8,SUMPRODUCT($BZ$4:$BZ$31,Schweine_Werte!$HN$4:$HN$31,Schweine_Werte!$HP$4:$HP$31)/SUMPRODUCT($BZ$4:$BZ$31,Schweine_Werte!$HN$4:$HN$31),IF($B83=$A$7,SUMPRODUCT($BZ$4:$BZ$31,Schweine_Werte!$GZ$4:$GZ$31,Schweine_Werte!$HB$4:$HB$31)/SUMPRODUCT($BZ$4:$BZ$31,Schweine_Werte!$GZ$4:$GZ$31),IF($B83=$A$6,SUMPRODUCT($BZ$4:$BZ$31,Schweine_Werte!$GL$4:$GL$31,Schweine_Werte!$GN$4:$GN$31)/SUMPRODUCT($BZ$4:$BZ$31,Schweine_Werte!$GL$4:$GL$31),SUMPRODUCT($BZ$4:$BZ$31,Schweine_Werte!$FX$4:$FX$31,Schweine_Werte!$FZ$4:$FZ$31)/SUMPRODUCT($BZ$4:$BZ$31,Schweine_Werte!$FX$4:$FX$31))))</f>
        <v>#DIV/0!</v>
      </c>
      <c r="AK80" s="667"/>
      <c r="AL80" s="667">
        <f>IF($B83=$A$8,SUMIF(Schweine_Werte!$AO$4:$AO$31,$C83,Schweine_Werte!$HP$4:$HP$31),IF($B83=$A$7,SUMIF(Schweine_Werte!$AO$4:$AO$31,$C83,Schweine_Werte!$HB$4:$HB$31),IF($B83=$A$6,SUMIF(Schweine_Werte!$AO$4:$AO$31,$C83,Schweine_Werte!$GN$4:$GN$31),SUMIF(Schweine_Werte!$AO$4:$AO$31,$C83,Schweine_Werte!$FZ$4:$FZ$31))))</f>
        <v>0</v>
      </c>
      <c r="AM80" s="667"/>
      <c r="AN80" s="667">
        <f>IF($B83=$A$8,SUMIF(Schweine_Werte!$AO$4:$AO$31,$D83,Schweine_Werte!$HP$4:$HP$31),IF($B83=$A$7,SUMIF(Schweine_Werte!$AO$4:$AO$31,$D83,Schweine_Werte!$HB$4:$HB$31),IF($B83=$A$6,SUMIF(Schweine_Werte!$AO$4:$AO$31,$D83,Schweine_Werte!$GN$4:$GN$31),SUMIF(Schweine_Werte!$AO$4:$AO$31,$D83,Schweine_Werte!$FZ$4:$FZ$31))))</f>
        <v>0</v>
      </c>
      <c r="AO80" s="667"/>
      <c r="AR80" s="698">
        <v>84</v>
      </c>
      <c r="AS80" s="677">
        <f>IF(OR($C$12=$AR80,$D$12=$AR80),Schweine_Werte!$C80*0.5,IF(OR($C$12&gt;$AR80,$D$12&lt;$AR80),0,Schweine_Werte!$C80))</f>
        <v>0</v>
      </c>
      <c r="AT80" s="667">
        <f>IF(OR($C$24=$AR80,$D$24=$AR80),Schweine_Werte!$C80*0.5,IF(OR($C$24&gt;$AR80,$D$24&lt;$AR80),0,Schweine_Werte!$C80))</f>
        <v>0</v>
      </c>
      <c r="AU80" s="677">
        <f>IF(OR($C$36=$AR80,$D$36=$AR80),Schweine_Werte!$C80*0.5,IF(OR($C$36&gt;$AR80,$D$36&lt;$AR80),0,Schweine_Werte!$C80))</f>
        <v>0</v>
      </c>
      <c r="AV80" s="677">
        <f>IF(OR($C$48=$AR80,$D$48=$AR80),Schweine_Werte!$C80*0.5,IF(OR($C$48&gt;$AR80,$D$48&lt;$AR80),0,Schweine_Werte!$C80))</f>
        <v>0</v>
      </c>
      <c r="AW80" s="677">
        <f>IF(OR($C$60=$AR80,$D$60=$AR80),Schweine_Werte!$C80*0.5,IF(OR($C$60&gt;$AR80,$D$60&lt;$AR80),0,Schweine_Werte!$C80))</f>
        <v>0</v>
      </c>
      <c r="AX80" s="677">
        <f>IF(OR($C$12=$AR80,$D$12=$AR80),Schweine_Werte!$E80*0.5,IF(OR($C$12&gt;$AR80,$D$12&lt;$AR80),0,Schweine_Werte!$E80))</f>
        <v>0</v>
      </c>
      <c r="AY80" s="667">
        <f>IF(OR($C$24=$AR80,$D$24=$AR80),Schweine_Werte!$E80*0.5,IF(OR($C$24&gt;$AR80,$D$24&lt;$AR80),0,Schweine_Werte!$E80))</f>
        <v>0</v>
      </c>
      <c r="AZ80" s="667">
        <f>IF(OR($C$36=$AR80,$D$36=$AR80),Schweine_Werte!$E80*0.5,IF(OR($C$36&gt;$AR80,$D$36&lt;$AR80),0,Schweine_Werte!$E80))</f>
        <v>0</v>
      </c>
      <c r="BA80" s="667">
        <f>IF(OR($C$48=$AR80,$D$48=$AR80),Schweine_Werte!$E80*0.5,IF(OR($C$48&gt;$AR80,$D$48&lt;$AR80),0,Schweine_Werte!$E80))</f>
        <v>0</v>
      </c>
      <c r="BB80" s="667">
        <f>IF(OR($C$60=$AR80,$D$60=$AR80),Schweine_Werte!$E80*0.5,IF(OR($C$60&gt;$AR80,$D$60&lt;$AR80),0,Schweine_Werte!$E80))</f>
        <v>0</v>
      </c>
      <c r="BC80" s="677">
        <f>IF(OR($C$12=$AR80,$D$12=$AR80),Schweine_Werte!$G80*0.5,IF(OR($C$12&gt;$AR80,$D$12&lt;$AR80),0,Schweine_Werte!$G80))</f>
        <v>0</v>
      </c>
      <c r="BD80" s="667">
        <f>IF(OR($C$24=$AR80,$D$24=$AR80),Schweine_Werte!$G80*0.5,IF(OR($C$24&gt;$AR80,$D$24&lt;$AR80),0,Schweine_Werte!$G80))</f>
        <v>0</v>
      </c>
      <c r="BE80" s="667">
        <f>IF(OR($C$36=$AR80,$D$36=$AR80),Schweine_Werte!$G80*0.5,IF(OR($C$36&gt;$AR80,$D$36&lt;$AR80),0,Schweine_Werte!$G80))</f>
        <v>0</v>
      </c>
      <c r="BF80" s="667">
        <f>IF(OR($C$48=$AR80,$D$48=$AR80),Schweine_Werte!$G80*0.5,IF(OR($C$48&gt;$AR80,$D$48&lt;$AR80),0,Schweine_Werte!$G80))</f>
        <v>0</v>
      </c>
      <c r="BG80" s="667">
        <f>IF(OR($C$60=$AR80,$D$60=$AR80),Schweine_Werte!$G80*0.5,IF(OR($C$60&gt;$AR80,$D$60&lt;$AR80),0,Schweine_Werte!$G80))</f>
        <v>0</v>
      </c>
      <c r="BH80" s="677">
        <f>IF(OR($C$12=$AR80,$D$12=$AR80),Schweine_Werte!$I80*0.5,IF(OR($C$12&gt;$AR80,$D$12&lt;$AR80),0,Schweine_Werte!$I80))</f>
        <v>0</v>
      </c>
      <c r="BI80" s="667">
        <f>IF(OR($C$24=$AR80,$D$24=$AR80),Schweine_Werte!$I80*0.5,IF(OR($C$24&gt;$AR80,$D$24&lt;$AR80),0,Schweine_Werte!$I80))</f>
        <v>0</v>
      </c>
      <c r="BJ80" s="667">
        <f>IF(OR($C$36=$AR80,$D$36=$AR80),Schweine_Werte!$I80*0.5,IF(OR($C$36&gt;$AR80,$D$36&lt;$AR80),0,Schweine_Werte!$I80))</f>
        <v>0</v>
      </c>
      <c r="BK80" s="667">
        <f>IF(OR($C$48=$AR80,$D$48=$AR80),Schweine_Werte!$I80*0.5,IF(OR($C$48&gt;$AR80,$D$48&lt;$AR80),0,Schweine_Werte!$I80))</f>
        <v>0</v>
      </c>
      <c r="BL80" s="667">
        <f>IF(OR($C$60=$AR80,$D$60=$AR80),Schweine_Werte!$I80*0.5,IF(OR($C$60&gt;$AR80,$D$60&lt;$AR80),0,Schweine_Werte!$I80))</f>
        <v>0</v>
      </c>
      <c r="BM80" s="677"/>
      <c r="BN80" s="667"/>
      <c r="BO80" s="667"/>
      <c r="BP80" s="667"/>
      <c r="BQ80" s="667"/>
      <c r="BR80" s="677">
        <f>IF(OR($C$74=$AR80,$D$74=$AR80),Schweine_Werte!$M80*0.5,IF(OR($C$74&gt;$AR80,$D$74&lt;$AR80),0,Schweine_Werte!$M80))</f>
        <v>0</v>
      </c>
      <c r="BS80" s="677">
        <f>IF(OR($C$83=$AR80,$D$83=$AR80),Schweine_Werte!$M80*0.5,IF(OR($C$83&gt;$AR80,$D$83&lt;$AR80),0,Schweine_Werte!$M80))</f>
        <v>0</v>
      </c>
      <c r="BT80" s="679">
        <f>IF(OR($C$92=$AR80,$D$92=$AR80),Schweine_Werte!$M80*0.5,IF(OR($C$92&gt;$AR80,$D$92&lt;$AR80),0,Schweine_Werte!$M80))</f>
        <v>0</v>
      </c>
      <c r="BU80" s="679">
        <f>IF(OR($C$101=$AR80,$D$101=$AR80),Schweine_Werte!$M80*0.5,IF(OR($C$101&gt;$AR80,$D$101&lt;$AR80),0,Schweine_Werte!$M80))</f>
        <v>0</v>
      </c>
      <c r="BV80" s="679">
        <f>IF(OR($C$110=$AR80,$D$110=$AR80),Schweine_Werte!$M80*0.5,IF(OR($C$110&gt;$AR80,$D$110&lt;$AR80),0,Schweine_Werte!$M80))</f>
        <v>0</v>
      </c>
      <c r="BW80" s="679">
        <f>IF(OR(8=$AR80,$E$127=$AR80),Schweine_Werte!$M80*0.5,IF(OR(8&gt;$AR80,$E$127&lt;$AR80),0,Schweine_Werte!$M80))</f>
        <v>1.1291804991913001</v>
      </c>
      <c r="BX80" s="679">
        <f>IF(OR(8=$AR80,$E$145=$AR80),Schweine_Werte!$M80*0.5,IF(OR(8&gt;$AR80,$E$145&lt;$AR80),0,Schweine_Werte!$M80))</f>
        <v>1.1291804991913001</v>
      </c>
      <c r="BY80" s="677">
        <f>IF(OR($C$74=$AR80,$D$74=$AR80),Schweine_Werte!$O80*0.5,IF(OR($C$74&gt;$AR80,$D$74&lt;$AR80),0,Schweine_Werte!$O80))</f>
        <v>0</v>
      </c>
      <c r="BZ80" s="677">
        <f>IF(OR($C$83=$AR80,$D$83=$AR80),Schweine_Werte!$O80*0.5,IF(OR($C$83&gt;$AR80,$D$83&lt;$AR80),0,Schweine_Werte!$O80))</f>
        <v>0</v>
      </c>
      <c r="CA80" s="679">
        <f>IF(OR($C$92=$AR80,$D$92=$AR80),Schweine_Werte!$O80*0.5,IF(OR($C$92&gt;$AR80,$D$92&lt;$AR80),0,Schweine_Werte!$O80))</f>
        <v>0</v>
      </c>
      <c r="CB80" s="679">
        <f>IF(OR($C$101=$AR80,$D$101=$AR80),Schweine_Werte!$O80*0.5,IF(OR($C$101&gt;$AR80,$D$101&lt;$AR80),0,Schweine_Werte!$O80))</f>
        <v>0</v>
      </c>
      <c r="CC80" s="679">
        <f>IF(OR($C$110=$AR80,$D$110=$AR80),Schweine_Werte!$O80*0.5,IF(OR($C$110&gt;$AR80,$D$110&lt;$AR80),0,Schweine_Werte!$O80))</f>
        <v>0</v>
      </c>
    </row>
    <row r="81" spans="1:81" ht="15.75" x14ac:dyDescent="0.25">
      <c r="F81" s="521"/>
      <c r="G81" s="1722" t="s">
        <v>486</v>
      </c>
      <c r="H81" s="1723"/>
      <c r="I81" s="1724"/>
      <c r="J81" s="681" t="s">
        <v>474</v>
      </c>
      <c r="K81" s="681" t="s">
        <v>487</v>
      </c>
      <c r="L81" s="1725" t="s">
        <v>488</v>
      </c>
      <c r="M81" s="1726"/>
      <c r="N81" s="1727"/>
      <c r="O81" s="1725" t="s">
        <v>489</v>
      </c>
      <c r="P81" s="1727"/>
      <c r="Q81" s="1725" t="s">
        <v>490</v>
      </c>
      <c r="R81" s="1726"/>
      <c r="S81" s="1727"/>
      <c r="T81" s="1725" t="s">
        <v>491</v>
      </c>
      <c r="U81" s="1726"/>
      <c r="V81" s="1727"/>
      <c r="W81" s="1725" t="s">
        <v>492</v>
      </c>
      <c r="X81" s="1726"/>
      <c r="Y81" s="1727"/>
      <c r="Z81" s="1728" t="s">
        <v>493</v>
      </c>
      <c r="AA81" s="1729"/>
      <c r="AB81" s="1728" t="s">
        <v>411</v>
      </c>
      <c r="AC81" s="1729"/>
      <c r="AD81" s="1728" t="s">
        <v>412</v>
      </c>
      <c r="AE81" s="1729"/>
      <c r="AF81" s="682" t="s">
        <v>494</v>
      </c>
      <c r="AG81" s="1733" t="s">
        <v>495</v>
      </c>
      <c r="AH81" s="1734"/>
      <c r="AI81" s="824" t="s">
        <v>515</v>
      </c>
      <c r="AJ81" s="1728" t="s">
        <v>493</v>
      </c>
      <c r="AK81" s="1729"/>
      <c r="AL81" s="1728" t="s">
        <v>411</v>
      </c>
      <c r="AM81" s="1729"/>
      <c r="AN81" s="1728" t="s">
        <v>412</v>
      </c>
      <c r="AO81" s="1729"/>
      <c r="AR81" s="698">
        <v>85</v>
      </c>
      <c r="AS81" s="677">
        <f>IF(OR($C$12=$AR81,$D$12=$AR81),Schweine_Werte!$C81*0.5,IF(OR($C$12&gt;$AR81,$D$12&lt;$AR81),0,Schweine_Werte!$C81))</f>
        <v>0</v>
      </c>
      <c r="AT81" s="667">
        <f>IF(OR($C$24=$AR81,$D$24=$AR81),Schweine_Werte!$C81*0.5,IF(OR($C$24&gt;$AR81,$D$24&lt;$AR81),0,Schweine_Werte!$C81))</f>
        <v>0</v>
      </c>
      <c r="AU81" s="677">
        <f>IF(OR($C$36=$AR81,$D$36=$AR81),Schweine_Werte!$C81*0.5,IF(OR($C$36&gt;$AR81,$D$36&lt;$AR81),0,Schweine_Werte!$C81))</f>
        <v>0</v>
      </c>
      <c r="AV81" s="677">
        <f>IF(OR($C$48=$AR81,$D$48=$AR81),Schweine_Werte!$C81*0.5,IF(OR($C$48&gt;$AR81,$D$48&lt;$AR81),0,Schweine_Werte!$C81))</f>
        <v>0</v>
      </c>
      <c r="AW81" s="677">
        <f>IF(OR($C$60=$AR81,$D$60=$AR81),Schweine_Werte!$C81*0.5,IF(OR($C$60&gt;$AR81,$D$60&lt;$AR81),0,Schweine_Werte!$C81))</f>
        <v>0</v>
      </c>
      <c r="AX81" s="677">
        <f>IF(OR($C$12=$AR81,$D$12=$AR81),Schweine_Werte!$E81*0.5,IF(OR($C$12&gt;$AR81,$D$12&lt;$AR81),0,Schweine_Werte!$E81))</f>
        <v>0</v>
      </c>
      <c r="AY81" s="667">
        <f>IF(OR($C$24=$AR81,$D$24=$AR81),Schweine_Werte!$E81*0.5,IF(OR($C$24&gt;$AR81,$D$24&lt;$AR81),0,Schweine_Werte!$E81))</f>
        <v>0</v>
      </c>
      <c r="AZ81" s="667">
        <f>IF(OR($C$36=$AR81,$D$36=$AR81),Schweine_Werte!$E81*0.5,IF(OR($C$36&gt;$AR81,$D$36&lt;$AR81),0,Schweine_Werte!$E81))</f>
        <v>0</v>
      </c>
      <c r="BA81" s="667">
        <f>IF(OR($C$48=$AR81,$D$48=$AR81),Schweine_Werte!$E81*0.5,IF(OR($C$48&gt;$AR81,$D$48&lt;$AR81),0,Schweine_Werte!$E81))</f>
        <v>0</v>
      </c>
      <c r="BB81" s="667">
        <f>IF(OR($C$60=$AR81,$D$60=$AR81),Schweine_Werte!$E81*0.5,IF(OR($C$60&gt;$AR81,$D$60&lt;$AR81),0,Schweine_Werte!$E81))</f>
        <v>0</v>
      </c>
      <c r="BC81" s="677">
        <f>IF(OR($C$12=$AR81,$D$12=$AR81),Schweine_Werte!$G81*0.5,IF(OR($C$12&gt;$AR81,$D$12&lt;$AR81),0,Schweine_Werte!$G81))</f>
        <v>0</v>
      </c>
      <c r="BD81" s="667">
        <f>IF(OR($C$24=$AR81,$D$24=$AR81),Schweine_Werte!$G81*0.5,IF(OR($C$24&gt;$AR81,$D$24&lt;$AR81),0,Schweine_Werte!$G81))</f>
        <v>0</v>
      </c>
      <c r="BE81" s="667">
        <f>IF(OR($C$36=$AR81,$D$36=$AR81),Schweine_Werte!$G81*0.5,IF(OR($C$36&gt;$AR81,$D$36&lt;$AR81),0,Schweine_Werte!$G81))</f>
        <v>0</v>
      </c>
      <c r="BF81" s="667">
        <f>IF(OR($C$48=$AR81,$D$48=$AR81),Schweine_Werte!$G81*0.5,IF(OR($C$48&gt;$AR81,$D$48&lt;$AR81),0,Schweine_Werte!$G81))</f>
        <v>0</v>
      </c>
      <c r="BG81" s="667">
        <f>IF(OR($C$60=$AR81,$D$60=$AR81),Schweine_Werte!$G81*0.5,IF(OR($C$60&gt;$AR81,$D$60&lt;$AR81),0,Schweine_Werte!$G81))</f>
        <v>0</v>
      </c>
      <c r="BH81" s="677">
        <f>IF(OR($C$12=$AR81,$D$12=$AR81),Schweine_Werte!$I81*0.5,IF(OR($C$12&gt;$AR81,$D$12&lt;$AR81),0,Schweine_Werte!$I81))</f>
        <v>0</v>
      </c>
      <c r="BI81" s="667">
        <f>IF(OR($C$24=$AR81,$D$24=$AR81),Schweine_Werte!$I81*0.5,IF(OR($C$24&gt;$AR81,$D$24&lt;$AR81),0,Schweine_Werte!$I81))</f>
        <v>0</v>
      </c>
      <c r="BJ81" s="667">
        <f>IF(OR($C$36=$AR81,$D$36=$AR81),Schweine_Werte!$I81*0.5,IF(OR($C$36&gt;$AR81,$D$36&lt;$AR81),0,Schweine_Werte!$I81))</f>
        <v>0</v>
      </c>
      <c r="BK81" s="667">
        <f>IF(OR($C$48=$AR81,$D$48=$AR81),Schweine_Werte!$I81*0.5,IF(OR($C$48&gt;$AR81,$D$48&lt;$AR81),0,Schweine_Werte!$I81))</f>
        <v>0</v>
      </c>
      <c r="BL81" s="667">
        <f>IF(OR($C$60=$AR81,$D$60=$AR81),Schweine_Werte!$I81*0.5,IF(OR($C$60&gt;$AR81,$D$60&lt;$AR81),0,Schweine_Werte!$I81))</f>
        <v>0</v>
      </c>
      <c r="BM81" s="677"/>
      <c r="BN81" s="667"/>
      <c r="BO81" s="667"/>
      <c r="BP81" s="667"/>
      <c r="BQ81" s="667"/>
      <c r="BR81" s="677">
        <f>IF(OR($C$74=$AR81,$D$74=$AR81),Schweine_Werte!$M81*0.5,IF(OR($C$74&gt;$AR81,$D$74&lt;$AR81),0,Schweine_Werte!$M81))</f>
        <v>0</v>
      </c>
      <c r="BS81" s="677">
        <f>IF(OR($C$83=$AR81,$D$83=$AR81),Schweine_Werte!$M81*0.5,IF(OR($C$83&gt;$AR81,$D$83&lt;$AR81),0,Schweine_Werte!$M81))</f>
        <v>0</v>
      </c>
      <c r="BT81" s="679">
        <f>IF(OR($C$92=$AR81,$D$92=$AR81),Schweine_Werte!$M81*0.5,IF(OR($C$92&gt;$AR81,$D$92&lt;$AR81),0,Schweine_Werte!$M81))</f>
        <v>0</v>
      </c>
      <c r="BU81" s="679">
        <f>IF(OR($C$101=$AR81,$D$101=$AR81),Schweine_Werte!$M81*0.5,IF(OR($C$101&gt;$AR81,$D$101&lt;$AR81),0,Schweine_Werte!$M81))</f>
        <v>0</v>
      </c>
      <c r="BV81" s="679">
        <f>IF(OR($C$110=$AR81,$D$110=$AR81),Schweine_Werte!$M81*0.5,IF(OR($C$110&gt;$AR81,$D$110&lt;$AR81),0,Schweine_Werte!$M81))</f>
        <v>0</v>
      </c>
      <c r="BW81" s="679">
        <f>IF(OR(8=$AR81,$E$127=$AR81),Schweine_Werte!$M81*0.5,IF(OR(8&gt;$AR81,$E$127&lt;$AR81),0,Schweine_Werte!$M81))</f>
        <v>1.1337482673734904</v>
      </c>
      <c r="BX81" s="679">
        <f>IF(OR(8=$AR81,$E$145=$AR81),Schweine_Werte!$M81*0.5,IF(OR(8&gt;$AR81,$E$145&lt;$AR81),0,Schweine_Werte!$M81))</f>
        <v>1.1337482673734904</v>
      </c>
      <c r="BY81" s="677">
        <f>IF(OR($C$74=$AR81,$D$74=$AR81),Schweine_Werte!$O81*0.5,IF(OR($C$74&gt;$AR81,$D$74&lt;$AR81),0,Schweine_Werte!$O81))</f>
        <v>0</v>
      </c>
      <c r="BZ81" s="677">
        <f>IF(OR($C$83=$AR81,$D$83=$AR81),Schweine_Werte!$O81*0.5,IF(OR($C$83&gt;$AR81,$D$83&lt;$AR81),0,Schweine_Werte!$O81))</f>
        <v>0</v>
      </c>
      <c r="CA81" s="679">
        <f>IF(OR($C$92=$AR81,$D$92=$AR81),Schweine_Werte!$O81*0.5,IF(OR($C$92&gt;$AR81,$D$92&lt;$AR81),0,Schweine_Werte!$O81))</f>
        <v>0</v>
      </c>
      <c r="CB81" s="679">
        <f>IF(OR($C$101=$AR81,$D$101=$AR81),Schweine_Werte!$O81*0.5,IF(OR($C$101&gt;$AR81,$D$101&lt;$AR81),0,Schweine_Werte!$O81))</f>
        <v>0</v>
      </c>
      <c r="CC81" s="679">
        <f>IF(OR($C$110=$AR81,$D$110=$AR81),Schweine_Werte!$O81*0.5,IF(OR($C$110&gt;$AR81,$D$110&lt;$AR81),0,Schweine_Werte!$O81))</f>
        <v>0</v>
      </c>
    </row>
    <row r="82" spans="1:81" ht="18.75" x14ac:dyDescent="0.2">
      <c r="B82" s="684" t="s">
        <v>497</v>
      </c>
      <c r="C82" s="685" t="s">
        <v>375</v>
      </c>
      <c r="D82" s="685" t="s">
        <v>498</v>
      </c>
      <c r="E82" s="685" t="s">
        <v>377</v>
      </c>
      <c r="F82" s="686" t="s">
        <v>363</v>
      </c>
      <c r="G82" s="687" t="s">
        <v>1</v>
      </c>
      <c r="H82" s="687" t="s">
        <v>499</v>
      </c>
      <c r="I82" s="687" t="s">
        <v>500</v>
      </c>
      <c r="J82" s="688" t="s">
        <v>501</v>
      </c>
      <c r="K82" s="688" t="s">
        <v>501</v>
      </c>
      <c r="L82" s="689" t="s">
        <v>365</v>
      </c>
      <c r="M82" s="689" t="s">
        <v>502</v>
      </c>
      <c r="N82" s="689" t="s">
        <v>367</v>
      </c>
      <c r="O82" s="690" t="s">
        <v>358</v>
      </c>
      <c r="P82" s="690" t="s">
        <v>359</v>
      </c>
      <c r="Q82" s="689" t="s">
        <v>365</v>
      </c>
      <c r="R82" s="689" t="s">
        <v>366</v>
      </c>
      <c r="S82" s="689" t="s">
        <v>367</v>
      </c>
      <c r="T82" s="689" t="s">
        <v>365</v>
      </c>
      <c r="U82" s="689" t="s">
        <v>366</v>
      </c>
      <c r="V82" s="689" t="s">
        <v>367</v>
      </c>
      <c r="W82" s="688" t="s">
        <v>503</v>
      </c>
      <c r="X82" s="688" t="s">
        <v>504</v>
      </c>
      <c r="Y82" s="688" t="s">
        <v>505</v>
      </c>
      <c r="Z82" s="691" t="s">
        <v>506</v>
      </c>
      <c r="AA82" s="691" t="s">
        <v>298</v>
      </c>
      <c r="AB82" s="691" t="s">
        <v>506</v>
      </c>
      <c r="AC82" s="691" t="s">
        <v>298</v>
      </c>
      <c r="AD82" s="691" t="s">
        <v>506</v>
      </c>
      <c r="AE82" s="691" t="s">
        <v>298</v>
      </c>
      <c r="AF82" s="691" t="s">
        <v>507</v>
      </c>
      <c r="AG82" s="692" t="s">
        <v>508</v>
      </c>
      <c r="AH82" s="691" t="s">
        <v>17</v>
      </c>
      <c r="AI82" s="691"/>
      <c r="AJ82" s="691" t="s">
        <v>509</v>
      </c>
      <c r="AK82" s="691" t="s">
        <v>510</v>
      </c>
      <c r="AL82" s="691" t="s">
        <v>511</v>
      </c>
      <c r="AM82" s="691" t="s">
        <v>512</v>
      </c>
      <c r="AN82" s="691" t="s">
        <v>511</v>
      </c>
      <c r="AO82" s="691" t="s">
        <v>513</v>
      </c>
      <c r="AR82" s="698">
        <v>86</v>
      </c>
      <c r="AS82" s="677">
        <f>IF(OR($C$12=$AR82,$D$12=$AR82),Schweine_Werte!$C82*0.5,IF(OR($C$12&gt;$AR82,$D$12&lt;$AR82),0,Schweine_Werte!$C82))</f>
        <v>0</v>
      </c>
      <c r="AT82" s="667">
        <f>IF(OR($C$24=$AR82,$D$24=$AR82),Schweine_Werte!$C82*0.5,IF(OR($C$24&gt;$AR82,$D$24&lt;$AR82),0,Schweine_Werte!$C82))</f>
        <v>0</v>
      </c>
      <c r="AU82" s="677">
        <f>IF(OR($C$36=$AR82,$D$36=$AR82),Schweine_Werte!$C82*0.5,IF(OR($C$36&gt;$AR82,$D$36&lt;$AR82),0,Schweine_Werte!$C82))</f>
        <v>0</v>
      </c>
      <c r="AV82" s="677">
        <f>IF(OR($C$48=$AR82,$D$48=$AR82),Schweine_Werte!$C82*0.5,IF(OR($C$48&gt;$AR82,$D$48&lt;$AR82),0,Schweine_Werte!$C82))</f>
        <v>0</v>
      </c>
      <c r="AW82" s="677">
        <f>IF(OR($C$60=$AR82,$D$60=$AR82),Schweine_Werte!$C82*0.5,IF(OR($C$60&gt;$AR82,$D$60&lt;$AR82),0,Schweine_Werte!$C82))</f>
        <v>0</v>
      </c>
      <c r="AX82" s="677">
        <f>IF(OR($C$12=$AR82,$D$12=$AR82),Schweine_Werte!$E82*0.5,IF(OR($C$12&gt;$AR82,$D$12&lt;$AR82),0,Schweine_Werte!$E82))</f>
        <v>0</v>
      </c>
      <c r="AY82" s="667">
        <f>IF(OR($C$24=$AR82,$D$24=$AR82),Schweine_Werte!$E82*0.5,IF(OR($C$24&gt;$AR82,$D$24&lt;$AR82),0,Schweine_Werte!$E82))</f>
        <v>0</v>
      </c>
      <c r="AZ82" s="667">
        <f>IF(OR($C$36=$AR82,$D$36=$AR82),Schweine_Werte!$E82*0.5,IF(OR($C$36&gt;$AR82,$D$36&lt;$AR82),0,Schweine_Werte!$E82))</f>
        <v>0</v>
      </c>
      <c r="BA82" s="667">
        <f>IF(OR($C$48=$AR82,$D$48=$AR82),Schweine_Werte!$E82*0.5,IF(OR($C$48&gt;$AR82,$D$48&lt;$AR82),0,Schweine_Werte!$E82))</f>
        <v>0</v>
      </c>
      <c r="BB82" s="667">
        <f>IF(OR($C$60=$AR82,$D$60=$AR82),Schweine_Werte!$E82*0.5,IF(OR($C$60&gt;$AR82,$D$60&lt;$AR82),0,Schweine_Werte!$E82))</f>
        <v>0</v>
      </c>
      <c r="BC82" s="677">
        <f>IF(OR($C$12=$AR82,$D$12=$AR82),Schweine_Werte!$G82*0.5,IF(OR($C$12&gt;$AR82,$D$12&lt;$AR82),0,Schweine_Werte!$G82))</f>
        <v>0</v>
      </c>
      <c r="BD82" s="667">
        <f>IF(OR($C$24=$AR82,$D$24=$AR82),Schweine_Werte!$G82*0.5,IF(OR($C$24&gt;$AR82,$D$24&lt;$AR82),0,Schweine_Werte!$G82))</f>
        <v>0</v>
      </c>
      <c r="BE82" s="667">
        <f>IF(OR($C$36=$AR82,$D$36=$AR82),Schweine_Werte!$G82*0.5,IF(OR($C$36&gt;$AR82,$D$36&lt;$AR82),0,Schweine_Werte!$G82))</f>
        <v>0</v>
      </c>
      <c r="BF82" s="667">
        <f>IF(OR($C$48=$AR82,$D$48=$AR82),Schweine_Werte!$G82*0.5,IF(OR($C$48&gt;$AR82,$D$48&lt;$AR82),0,Schweine_Werte!$G82))</f>
        <v>0</v>
      </c>
      <c r="BG82" s="667">
        <f>IF(OR($C$60=$AR82,$D$60=$AR82),Schweine_Werte!$G82*0.5,IF(OR($C$60&gt;$AR82,$D$60&lt;$AR82),0,Schweine_Werte!$G82))</f>
        <v>0</v>
      </c>
      <c r="BH82" s="677">
        <f>IF(OR($C$12=$AR82,$D$12=$AR82),Schweine_Werte!$I82*0.5,IF(OR($C$12&gt;$AR82,$D$12&lt;$AR82),0,Schweine_Werte!$I82))</f>
        <v>0</v>
      </c>
      <c r="BI82" s="667">
        <f>IF(OR($C$24=$AR82,$D$24=$AR82),Schweine_Werte!$I82*0.5,IF(OR($C$24&gt;$AR82,$D$24&lt;$AR82),0,Schweine_Werte!$I82))</f>
        <v>0</v>
      </c>
      <c r="BJ82" s="667">
        <f>IF(OR($C$36=$AR82,$D$36=$AR82),Schweine_Werte!$I82*0.5,IF(OR($C$36&gt;$AR82,$D$36&lt;$AR82),0,Schweine_Werte!$I82))</f>
        <v>0</v>
      </c>
      <c r="BK82" s="667">
        <f>IF(OR($C$48=$AR82,$D$48=$AR82),Schweine_Werte!$I82*0.5,IF(OR($C$48&gt;$AR82,$D$48&lt;$AR82),0,Schweine_Werte!$I82))</f>
        <v>0</v>
      </c>
      <c r="BL82" s="667">
        <f>IF(OR($C$60=$AR82,$D$60=$AR82),Schweine_Werte!$I82*0.5,IF(OR($C$60&gt;$AR82,$D$60&lt;$AR82),0,Schweine_Werte!$I82))</f>
        <v>0</v>
      </c>
      <c r="BM82" s="677"/>
      <c r="BN82" s="667"/>
      <c r="BO82" s="667"/>
      <c r="BP82" s="667"/>
      <c r="BQ82" s="667"/>
      <c r="BR82" s="677">
        <f>IF(OR($C$74=$AR82,$D$74=$AR82),Schweine_Werte!$M82*0.5,IF(OR($C$74&gt;$AR82,$D$74&lt;$AR82),0,Schweine_Werte!$M82))</f>
        <v>0</v>
      </c>
      <c r="BS82" s="677">
        <f>IF(OR($C$83=$AR82,$D$83=$AR82),Schweine_Werte!$M82*0.5,IF(OR($C$83&gt;$AR82,$D$83&lt;$AR82),0,Schweine_Werte!$M82))</f>
        <v>0</v>
      </c>
      <c r="BT82" s="679">
        <f>IF(OR($C$92=$AR82,$D$92=$AR82),Schweine_Werte!$M82*0.5,IF(OR($C$92&gt;$AR82,$D$92&lt;$AR82),0,Schweine_Werte!$M82))</f>
        <v>0</v>
      </c>
      <c r="BU82" s="679">
        <f>IF(OR($C$101=$AR82,$D$101=$AR82),Schweine_Werte!$M82*0.5,IF(OR($C$101&gt;$AR82,$D$101&lt;$AR82),0,Schweine_Werte!$M82))</f>
        <v>0</v>
      </c>
      <c r="BV82" s="679">
        <f>IF(OR($C$110=$AR82,$D$110=$AR82),Schweine_Werte!$M82*0.5,IF(OR($C$110&gt;$AR82,$D$110&lt;$AR82),0,Schweine_Werte!$M82))</f>
        <v>0</v>
      </c>
      <c r="BW82" s="679">
        <f>IF(OR(8=$AR82,$E$127=$AR82),Schweine_Werte!$M82*0.5,IF(OR(8&gt;$AR82,$E$127&lt;$AR82),0,Schweine_Werte!$M82))</f>
        <v>1.1387369354875152</v>
      </c>
      <c r="BX82" s="679">
        <f>IF(OR(8=$AR82,$E$145=$AR82),Schweine_Werte!$M82*0.5,IF(OR(8&gt;$AR82,$E$145&lt;$AR82),0,Schweine_Werte!$M82))</f>
        <v>1.1387369354875152</v>
      </c>
      <c r="BY82" s="677">
        <f>IF(OR($C$74=$AR82,$D$74=$AR82),Schweine_Werte!$O82*0.5,IF(OR($C$74&gt;$AR82,$D$74&lt;$AR82),0,Schweine_Werte!$O82))</f>
        <v>0</v>
      </c>
      <c r="BZ82" s="677">
        <f>IF(OR($C$83=$AR82,$D$83=$AR82),Schweine_Werte!$O82*0.5,IF(OR($C$83&gt;$AR82,$D$83&lt;$AR82),0,Schweine_Werte!$O82))</f>
        <v>0</v>
      </c>
      <c r="CA82" s="679">
        <f>IF(OR($C$92=$AR82,$D$92=$AR82),Schweine_Werte!$O82*0.5,IF(OR($C$92&gt;$AR82,$D$92&lt;$AR82),0,Schweine_Werte!$O82))</f>
        <v>0</v>
      </c>
      <c r="CB82" s="679">
        <f>IF(OR($C$101=$AR82,$D$101=$AR82),Schweine_Werte!$O82*0.5,IF(OR($C$101&gt;$AR82,$D$101&lt;$AR82),0,Schweine_Werte!$O82))</f>
        <v>0</v>
      </c>
      <c r="CC82" s="679">
        <f>IF(OR($C$110=$AR82,$D$110=$AR82),Schweine_Werte!$O82*0.5,IF(OR($C$110&gt;$AR82,$D$110&lt;$AR82),0,Schweine_Werte!$O82))</f>
        <v>0</v>
      </c>
    </row>
    <row r="83" spans="1:81" ht="15.75" x14ac:dyDescent="0.25">
      <c r="A83" s="520" t="s">
        <v>462</v>
      </c>
      <c r="B83" s="699" t="str">
        <f>IF('Abweichende Werte'!X6=1,A8,"")</f>
        <v/>
      </c>
      <c r="C83" s="694" t="str">
        <f>IF('Abweichende Werte'!X6=1,'Abweichende Werte'!J6,"")</f>
        <v/>
      </c>
      <c r="D83" s="700" t="str">
        <f>IF('Abweichende Werte'!X6=1,'Abweichende Werte'!M6,"")</f>
        <v/>
      </c>
      <c r="E83" s="700" t="str">
        <f>IF('Abweichende Werte'!X6=1,'Abweichende Werte'!P6,"")</f>
        <v/>
      </c>
      <c r="F83" s="695" t="e">
        <f>IF($E83&lt;=$E79,F79,IF(AND($E83&gt;$E79,$E83&lt;=$E80),F79+(F80-F79)/($E80-$E79)*($E83-$E79),IF($E83&gt;$E80,F80)))</f>
        <v>#VALUE!</v>
      </c>
      <c r="G83" s="695" t="e">
        <f t="shared" ref="G83:N83" si="44">IF($E83&lt;=$E79,G79,IF(AND($E83&gt;$E79,$E83&lt;=$E80),G79+(G80-G79)/($E80-$E79)*($E83-$E79),IF($E83&gt;$E80,G80)))</f>
        <v>#VALUE!</v>
      </c>
      <c r="H83" s="695" t="e">
        <f t="shared" si="44"/>
        <v>#VALUE!</v>
      </c>
      <c r="I83" s="695" t="e">
        <f t="shared" si="44"/>
        <v>#VALUE!</v>
      </c>
      <c r="J83" s="695" t="e">
        <f t="shared" si="44"/>
        <v>#VALUE!</v>
      </c>
      <c r="K83" s="695" t="e">
        <f t="shared" si="44"/>
        <v>#VALUE!</v>
      </c>
      <c r="L83" s="695" t="e">
        <f t="shared" si="44"/>
        <v>#VALUE!</v>
      </c>
      <c r="M83" s="695" t="e">
        <f t="shared" si="44"/>
        <v>#VALUE!</v>
      </c>
      <c r="N83" s="695" t="e">
        <f t="shared" si="44"/>
        <v>#VALUE!</v>
      </c>
      <c r="O83" s="696">
        <v>5.5</v>
      </c>
      <c r="P83" s="696">
        <v>1.8</v>
      </c>
      <c r="Q83" s="695" t="e">
        <f t="shared" ref="Q83:Z83" si="45">IF($E83&lt;=$E79,Q79,IF(AND($E83&gt;$E79,$E83&lt;=$E80),Q79+(Q80-Q79)/($E80-$E79)*($E83-$E79),IF($E83&gt;$E80,Q80)))</f>
        <v>#VALUE!</v>
      </c>
      <c r="R83" s="695" t="e">
        <f t="shared" si="45"/>
        <v>#VALUE!</v>
      </c>
      <c r="S83" s="695" t="e">
        <f t="shared" si="45"/>
        <v>#VALUE!</v>
      </c>
      <c r="T83" s="695" t="e">
        <f t="shared" si="45"/>
        <v>#VALUE!</v>
      </c>
      <c r="U83" s="695" t="e">
        <f t="shared" si="45"/>
        <v>#VALUE!</v>
      </c>
      <c r="V83" s="695" t="e">
        <f t="shared" si="45"/>
        <v>#VALUE!</v>
      </c>
      <c r="W83" s="695" t="e">
        <f t="shared" si="45"/>
        <v>#VALUE!</v>
      </c>
      <c r="X83" s="695" t="e">
        <f t="shared" si="45"/>
        <v>#VALUE!</v>
      </c>
      <c r="Y83" s="695" t="e">
        <f t="shared" si="45"/>
        <v>#VALUE!</v>
      </c>
      <c r="Z83" s="695" t="e">
        <f t="shared" si="45"/>
        <v>#VALUE!</v>
      </c>
      <c r="AA83" s="697" t="e">
        <f>+Z83*6.25</f>
        <v>#VALUE!</v>
      </c>
      <c r="AB83" s="695" t="e">
        <f>IF($E83&lt;=$E79,AB79,IF(AND($E83&gt;$E79,$E83&lt;=$E80),AB79+(AB80-AB79)/($E80-$E79)*($E83-$E79),IF($E83&gt;$E80,AB80)))</f>
        <v>#VALUE!</v>
      </c>
      <c r="AC83" s="697" t="e">
        <f>+AB83*6.25</f>
        <v>#VALUE!</v>
      </c>
      <c r="AD83" s="695" t="e">
        <f>IF($E83&lt;=$E79,AD79,IF(AND($E83&gt;$E79,$E83&lt;=$E80),AD79+(AD80-AD79)/($E80-$E79)*($E83-$E79),IF($E83&gt;$E80,AD80)))</f>
        <v>#VALUE!</v>
      </c>
      <c r="AE83" s="697" t="e">
        <f>+AD83*6.25</f>
        <v>#VALUE!</v>
      </c>
      <c r="AF83" s="697" t="e">
        <f>365/((D83-C83)/E83*1000)</f>
        <v>#VALUE!</v>
      </c>
      <c r="AG83" s="695" t="e">
        <f>IF($E83&lt;=$E79,AG79,IF(AND($E83&gt;$E79,$E83&lt;=$E80),AG79+(AG80-AG79)/($E80-$E79)*($E83-$E79),IF($E83&gt;$E80,AG80)))</f>
        <v>#VALUE!</v>
      </c>
      <c r="AH83" s="697" t="e">
        <f>+AG83/AF83</f>
        <v>#VALUE!</v>
      </c>
      <c r="AI83" s="697" t="e">
        <f>+CONCATENATE(ROUND(AH83/(D83-C83),1)," : 1")</f>
        <v>#VALUE!</v>
      </c>
      <c r="AJ83" s="695" t="e">
        <f>IF($E83&lt;=$E79,AJ79,IF(AND($E83&gt;$E79,$E83&lt;=$E80),AJ79+(AJ80-AJ79)/($E80-$E79)*($E83-$E79),IF($E83&gt;$E80,AJ80)))</f>
        <v>#VALUE!</v>
      </c>
      <c r="AK83" s="697" t="e">
        <f>+AJ83/2.291</f>
        <v>#VALUE!</v>
      </c>
      <c r="AL83" s="695" t="e">
        <f>IF($E83&lt;=$E79,AL79,IF(AND($E83&gt;$E79,$E83&lt;=$E80),AL79+(AL80-AL79)/($E80-$E79)*($E83-$E79),IF($E83&gt;$E80,AL80)))</f>
        <v>#VALUE!</v>
      </c>
      <c r="AM83" s="697" t="e">
        <f>+AL83/2.291</f>
        <v>#VALUE!</v>
      </c>
      <c r="AN83" s="695" t="e">
        <f>IF($E83&lt;=$E79,AN79,IF(AND($E83&gt;$E79,$E83&lt;=$E80),AN79+(AN80-AN79)/($E80-$E79)*($E83-$E79),IF($E83&gt;$E80,AN80)))</f>
        <v>#VALUE!</v>
      </c>
      <c r="AO83" s="697" t="e">
        <f>+AN83/2.291</f>
        <v>#VALUE!</v>
      </c>
      <c r="AR83" s="698">
        <v>87</v>
      </c>
      <c r="AS83" s="677">
        <f>IF(OR($C$12=$AR83,$D$12=$AR83),Schweine_Werte!$C83*0.5,IF(OR($C$12&gt;$AR83,$D$12&lt;$AR83),0,Schweine_Werte!$C83))</f>
        <v>0</v>
      </c>
      <c r="AT83" s="667">
        <f>IF(OR($C$24=$AR83,$D$24=$AR83),Schweine_Werte!$C83*0.5,IF(OR($C$24&gt;$AR83,$D$24&lt;$AR83),0,Schweine_Werte!$C83))</f>
        <v>0</v>
      </c>
      <c r="AU83" s="677">
        <f>IF(OR($C$36=$AR83,$D$36=$AR83),Schweine_Werte!$C83*0.5,IF(OR($C$36&gt;$AR83,$D$36&lt;$AR83),0,Schweine_Werte!$C83))</f>
        <v>0</v>
      </c>
      <c r="AV83" s="677">
        <f>IF(OR($C$48=$AR83,$D$48=$AR83),Schweine_Werte!$C83*0.5,IF(OR($C$48&gt;$AR83,$D$48&lt;$AR83),0,Schweine_Werte!$C83))</f>
        <v>0</v>
      </c>
      <c r="AW83" s="677">
        <f>IF(OR($C$60=$AR83,$D$60=$AR83),Schweine_Werte!$C83*0.5,IF(OR($C$60&gt;$AR83,$D$60&lt;$AR83),0,Schweine_Werte!$C83))</f>
        <v>0</v>
      </c>
      <c r="AX83" s="677">
        <f>IF(OR($C$12=$AR83,$D$12=$AR83),Schweine_Werte!$E83*0.5,IF(OR($C$12&gt;$AR83,$D$12&lt;$AR83),0,Schweine_Werte!$E83))</f>
        <v>0</v>
      </c>
      <c r="AY83" s="667">
        <f>IF(OR($C$24=$AR83,$D$24=$AR83),Schweine_Werte!$E83*0.5,IF(OR($C$24&gt;$AR83,$D$24&lt;$AR83),0,Schweine_Werte!$E83))</f>
        <v>0</v>
      </c>
      <c r="AZ83" s="667">
        <f>IF(OR($C$36=$AR83,$D$36=$AR83),Schweine_Werte!$E83*0.5,IF(OR($C$36&gt;$AR83,$D$36&lt;$AR83),0,Schweine_Werte!$E83))</f>
        <v>0</v>
      </c>
      <c r="BA83" s="667">
        <f>IF(OR($C$48=$AR83,$D$48=$AR83),Schweine_Werte!$E83*0.5,IF(OR($C$48&gt;$AR83,$D$48&lt;$AR83),0,Schweine_Werte!$E83))</f>
        <v>0</v>
      </c>
      <c r="BB83" s="667">
        <f>IF(OR($C$60=$AR83,$D$60=$AR83),Schweine_Werte!$E83*0.5,IF(OR($C$60&gt;$AR83,$D$60&lt;$AR83),0,Schweine_Werte!$E83))</f>
        <v>0</v>
      </c>
      <c r="BC83" s="677">
        <f>IF(OR($C$12=$AR83,$D$12=$AR83),Schweine_Werte!$G83*0.5,IF(OR($C$12&gt;$AR83,$D$12&lt;$AR83),0,Schweine_Werte!$G83))</f>
        <v>0</v>
      </c>
      <c r="BD83" s="667">
        <f>IF(OR($C$24=$AR83,$D$24=$AR83),Schweine_Werte!$G83*0.5,IF(OR($C$24&gt;$AR83,$D$24&lt;$AR83),0,Schweine_Werte!$G83))</f>
        <v>0</v>
      </c>
      <c r="BE83" s="667">
        <f>IF(OR($C$36=$AR83,$D$36=$AR83),Schweine_Werte!$G83*0.5,IF(OR($C$36&gt;$AR83,$D$36&lt;$AR83),0,Schweine_Werte!$G83))</f>
        <v>0</v>
      </c>
      <c r="BF83" s="667">
        <f>IF(OR($C$48=$AR83,$D$48=$AR83),Schweine_Werte!$G83*0.5,IF(OR($C$48&gt;$AR83,$D$48&lt;$AR83),0,Schweine_Werte!$G83))</f>
        <v>0</v>
      </c>
      <c r="BG83" s="667">
        <f>IF(OR($C$60=$AR83,$D$60=$AR83),Schweine_Werte!$G83*0.5,IF(OR($C$60&gt;$AR83,$D$60&lt;$AR83),0,Schweine_Werte!$G83))</f>
        <v>0</v>
      </c>
      <c r="BH83" s="677">
        <f>IF(OR($C$12=$AR83,$D$12=$AR83),Schweine_Werte!$I83*0.5,IF(OR($C$12&gt;$AR83,$D$12&lt;$AR83),0,Schweine_Werte!$I83))</f>
        <v>0</v>
      </c>
      <c r="BI83" s="667">
        <f>IF(OR($C$24=$AR83,$D$24=$AR83),Schweine_Werte!$I83*0.5,IF(OR($C$24&gt;$AR83,$D$24&lt;$AR83),0,Schweine_Werte!$I83))</f>
        <v>0</v>
      </c>
      <c r="BJ83" s="667">
        <f>IF(OR($C$36=$AR83,$D$36=$AR83),Schweine_Werte!$I83*0.5,IF(OR($C$36&gt;$AR83,$D$36&lt;$AR83),0,Schweine_Werte!$I83))</f>
        <v>0</v>
      </c>
      <c r="BK83" s="667">
        <f>IF(OR($C$48=$AR83,$D$48=$AR83),Schweine_Werte!$I83*0.5,IF(OR($C$48&gt;$AR83,$D$48&lt;$AR83),0,Schweine_Werte!$I83))</f>
        <v>0</v>
      </c>
      <c r="BL83" s="667">
        <f>IF(OR($C$60=$AR83,$D$60=$AR83),Schweine_Werte!$I83*0.5,IF(OR($C$60&gt;$AR83,$D$60&lt;$AR83),0,Schweine_Werte!$I83))</f>
        <v>0</v>
      </c>
      <c r="BM83" s="677"/>
      <c r="BN83" s="667"/>
      <c r="BO83" s="667"/>
      <c r="BP83" s="667"/>
      <c r="BQ83" s="667"/>
      <c r="BR83" s="677">
        <f>IF(OR($C$74=$AR83,$D$74=$AR83),Schweine_Werte!$M83*0.5,IF(OR($C$74&gt;$AR83,$D$74&lt;$AR83),0,Schweine_Werte!$M83))</f>
        <v>0</v>
      </c>
      <c r="BS83" s="677">
        <f>IF(OR($C$83=$AR83,$D$83=$AR83),Schweine_Werte!$M83*0.5,IF(OR($C$83&gt;$AR83,$D$83&lt;$AR83),0,Schweine_Werte!$M83))</f>
        <v>0</v>
      </c>
      <c r="BT83" s="679">
        <f>IF(OR($C$92=$AR83,$D$92=$AR83),Schweine_Werte!$M83*0.5,IF(OR($C$92&gt;$AR83,$D$92&lt;$AR83),0,Schweine_Werte!$M83))</f>
        <v>0</v>
      </c>
      <c r="BU83" s="679">
        <f>IF(OR($C$101=$AR83,$D$101=$AR83),Schweine_Werte!$M83*0.5,IF(OR($C$101&gt;$AR83,$D$101&lt;$AR83),0,Schweine_Werte!$M83))</f>
        <v>0</v>
      </c>
      <c r="BV83" s="679">
        <f>IF(OR($C$110=$AR83,$D$110=$AR83),Schweine_Werte!$M83*0.5,IF(OR($C$110&gt;$AR83,$D$110&lt;$AR83),0,Schweine_Werte!$M83))</f>
        <v>0</v>
      </c>
      <c r="BW83" s="679">
        <f>IF(OR(8=$AR83,$E$127=$AR83),Schweine_Werte!$M83*0.5,IF(OR(8&gt;$AR83,$E$127&lt;$AR83),0,Schweine_Werte!$M83))</f>
        <v>1.1441569543001229</v>
      </c>
      <c r="BX83" s="679">
        <f>IF(OR(8=$AR83,$E$145=$AR83),Schweine_Werte!$M83*0.5,IF(OR(8&gt;$AR83,$E$145&lt;$AR83),0,Schweine_Werte!$M83))</f>
        <v>1.1441569543001229</v>
      </c>
      <c r="BY83" s="677">
        <f>IF(OR($C$74=$AR83,$D$74=$AR83),Schweine_Werte!$O83*0.5,IF(OR($C$74&gt;$AR83,$D$74&lt;$AR83),0,Schweine_Werte!$O83))</f>
        <v>0</v>
      </c>
      <c r="BZ83" s="677">
        <f>IF(OR($C$83=$AR83,$D$83=$AR83),Schweine_Werte!$O83*0.5,IF(OR($C$83&gt;$AR83,$D$83&lt;$AR83),0,Schweine_Werte!$O83))</f>
        <v>0</v>
      </c>
      <c r="CA83" s="679">
        <f>IF(OR($C$92=$AR83,$D$92=$AR83),Schweine_Werte!$O83*0.5,IF(OR($C$92&gt;$AR83,$D$92&lt;$AR83),0,Schweine_Werte!$O83))</f>
        <v>0</v>
      </c>
      <c r="CB83" s="679">
        <f>IF(OR($C$101=$AR83,$D$101=$AR83),Schweine_Werte!$O83*0.5,IF(OR($C$101&gt;$AR83,$D$101&lt;$AR83),0,Schweine_Werte!$O83))</f>
        <v>0</v>
      </c>
      <c r="CC83" s="679">
        <f>IF(OR($C$110=$AR83,$D$110=$AR83),Schweine_Werte!$O83*0.5,IF(OR($C$110&gt;$AR83,$D$110&lt;$AR83),0,Schweine_Werte!$O83))</f>
        <v>0</v>
      </c>
    </row>
    <row r="84" spans="1:81" x14ac:dyDescent="0.2">
      <c r="AR84" s="698">
        <v>88</v>
      </c>
      <c r="AS84" s="677">
        <f>IF(OR($C$12=$AR84,$D$12=$AR84),Schweine_Werte!$C84*0.5,IF(OR($C$12&gt;$AR84,$D$12&lt;$AR84),0,Schweine_Werte!$C84))</f>
        <v>0</v>
      </c>
      <c r="AT84" s="667">
        <f>IF(OR($C$24=$AR84,$D$24=$AR84),Schweine_Werte!$C84*0.5,IF(OR($C$24&gt;$AR84,$D$24&lt;$AR84),0,Schweine_Werte!$C84))</f>
        <v>0</v>
      </c>
      <c r="AU84" s="677">
        <f>IF(OR($C$36=$AR84,$D$36=$AR84),Schweine_Werte!$C84*0.5,IF(OR($C$36&gt;$AR84,$D$36&lt;$AR84),0,Schweine_Werte!$C84))</f>
        <v>0</v>
      </c>
      <c r="AV84" s="677">
        <f>IF(OR($C$48=$AR84,$D$48=$AR84),Schweine_Werte!$C84*0.5,IF(OR($C$48&gt;$AR84,$D$48&lt;$AR84),0,Schweine_Werte!$C84))</f>
        <v>0</v>
      </c>
      <c r="AW84" s="677">
        <f>IF(OR($C$60=$AR84,$D$60=$AR84),Schweine_Werte!$C84*0.5,IF(OR($C$60&gt;$AR84,$D$60&lt;$AR84),0,Schweine_Werte!$C84))</f>
        <v>0</v>
      </c>
      <c r="AX84" s="677">
        <f>IF(OR($C$12=$AR84,$D$12=$AR84),Schweine_Werte!$E84*0.5,IF(OR($C$12&gt;$AR84,$D$12&lt;$AR84),0,Schweine_Werte!$E84))</f>
        <v>0</v>
      </c>
      <c r="AY84" s="667">
        <f>IF(OR($C$24=$AR84,$D$24=$AR84),Schweine_Werte!$E84*0.5,IF(OR($C$24&gt;$AR84,$D$24&lt;$AR84),0,Schweine_Werte!$E84))</f>
        <v>0</v>
      </c>
      <c r="AZ84" s="667">
        <f>IF(OR($C$36=$AR84,$D$36=$AR84),Schweine_Werte!$E84*0.5,IF(OR($C$36&gt;$AR84,$D$36&lt;$AR84),0,Schweine_Werte!$E84))</f>
        <v>0</v>
      </c>
      <c r="BA84" s="667">
        <f>IF(OR($C$48=$AR84,$D$48=$AR84),Schweine_Werte!$E84*0.5,IF(OR($C$48&gt;$AR84,$D$48&lt;$AR84),0,Schweine_Werte!$E84))</f>
        <v>0</v>
      </c>
      <c r="BB84" s="667">
        <f>IF(OR($C$60=$AR84,$D$60=$AR84),Schweine_Werte!$E84*0.5,IF(OR($C$60&gt;$AR84,$D$60&lt;$AR84),0,Schweine_Werte!$E84))</f>
        <v>0</v>
      </c>
      <c r="BC84" s="677">
        <f>IF(OR($C$12=$AR84,$D$12=$AR84),Schweine_Werte!$G84*0.5,IF(OR($C$12&gt;$AR84,$D$12&lt;$AR84),0,Schweine_Werte!$G84))</f>
        <v>0</v>
      </c>
      <c r="BD84" s="667">
        <f>IF(OR($C$24=$AR84,$D$24=$AR84),Schweine_Werte!$G84*0.5,IF(OR($C$24&gt;$AR84,$D$24&lt;$AR84),0,Schweine_Werte!$G84))</f>
        <v>0</v>
      </c>
      <c r="BE84" s="667">
        <f>IF(OR($C$36=$AR84,$D$36=$AR84),Schweine_Werte!$G84*0.5,IF(OR($C$36&gt;$AR84,$D$36&lt;$AR84),0,Schweine_Werte!$G84))</f>
        <v>0</v>
      </c>
      <c r="BF84" s="667">
        <f>IF(OR($C$48=$AR84,$D$48=$AR84),Schweine_Werte!$G84*0.5,IF(OR($C$48&gt;$AR84,$D$48&lt;$AR84),0,Schweine_Werte!$G84))</f>
        <v>0</v>
      </c>
      <c r="BG84" s="667">
        <f>IF(OR($C$60=$AR84,$D$60=$AR84),Schweine_Werte!$G84*0.5,IF(OR($C$60&gt;$AR84,$D$60&lt;$AR84),0,Schweine_Werte!$G84))</f>
        <v>0</v>
      </c>
      <c r="BH84" s="677">
        <f>IF(OR($C$12=$AR84,$D$12=$AR84),Schweine_Werte!$I84*0.5,IF(OR($C$12&gt;$AR84,$D$12&lt;$AR84),0,Schweine_Werte!$I84))</f>
        <v>0</v>
      </c>
      <c r="BI84" s="667">
        <f>IF(OR($C$24=$AR84,$D$24=$AR84),Schweine_Werte!$I84*0.5,IF(OR($C$24&gt;$AR84,$D$24&lt;$AR84),0,Schweine_Werte!$I84))</f>
        <v>0</v>
      </c>
      <c r="BJ84" s="667">
        <f>IF(OR($C$36=$AR84,$D$36=$AR84),Schweine_Werte!$I84*0.5,IF(OR($C$36&gt;$AR84,$D$36&lt;$AR84),0,Schweine_Werte!$I84))</f>
        <v>0</v>
      </c>
      <c r="BK84" s="667">
        <f>IF(OR($C$48=$AR84,$D$48=$AR84),Schweine_Werte!$I84*0.5,IF(OR($C$48&gt;$AR84,$D$48&lt;$AR84),0,Schweine_Werte!$I84))</f>
        <v>0</v>
      </c>
      <c r="BL84" s="667">
        <f>IF(OR($C$60=$AR84,$D$60=$AR84),Schweine_Werte!$I84*0.5,IF(OR($C$60&gt;$AR84,$D$60&lt;$AR84),0,Schweine_Werte!$I84))</f>
        <v>0</v>
      </c>
      <c r="BM84" s="677"/>
      <c r="BN84" s="667"/>
      <c r="BO84" s="667"/>
      <c r="BP84" s="667"/>
      <c r="BQ84" s="667"/>
      <c r="BR84" s="677">
        <f>IF(OR($C$74=$AR84,$D$74=$AR84),Schweine_Werte!$M84*0.5,IF(OR($C$74&gt;$AR84,$D$74&lt;$AR84),0,Schweine_Werte!$M84))</f>
        <v>0</v>
      </c>
      <c r="BS84" s="677">
        <f>IF(OR($C$83=$AR84,$D$83=$AR84),Schweine_Werte!$M84*0.5,IF(OR($C$83&gt;$AR84,$D$83&lt;$AR84),0,Schweine_Werte!$M84))</f>
        <v>0</v>
      </c>
      <c r="BT84" s="679">
        <f>IF(OR($C$92=$AR84,$D$92=$AR84),Schweine_Werte!$M84*0.5,IF(OR($C$92&gt;$AR84,$D$92&lt;$AR84),0,Schweine_Werte!$M84))</f>
        <v>0</v>
      </c>
      <c r="BU84" s="679">
        <f>IF(OR($C$101=$AR84,$D$101=$AR84),Schweine_Werte!$M84*0.5,IF(OR($C$101&gt;$AR84,$D$101&lt;$AR84),0,Schweine_Werte!$M84))</f>
        <v>0</v>
      </c>
      <c r="BV84" s="679">
        <f>IF(OR($C$110=$AR84,$D$110=$AR84),Schweine_Werte!$M84*0.5,IF(OR($C$110&gt;$AR84,$D$110&lt;$AR84),0,Schweine_Werte!$M84))</f>
        <v>0</v>
      </c>
      <c r="BW84" s="679">
        <f>IF(OR(8=$AR84,$E$127=$AR84),Schweine_Werte!$M84*0.5,IF(OR(8&gt;$AR84,$E$127&lt;$AR84),0,Schweine_Werte!$M84))</f>
        <v>1.1500198289942443</v>
      </c>
      <c r="BX84" s="679">
        <f>IF(OR(8=$AR84,$E$145=$AR84),Schweine_Werte!$M84*0.5,IF(OR(8&gt;$AR84,$E$145&lt;$AR84),0,Schweine_Werte!$M84))</f>
        <v>1.1500198289942443</v>
      </c>
      <c r="BY84" s="677">
        <f>IF(OR($C$74=$AR84,$D$74=$AR84),Schweine_Werte!$O84*0.5,IF(OR($C$74&gt;$AR84,$D$74&lt;$AR84),0,Schweine_Werte!$O84))</f>
        <v>0</v>
      </c>
      <c r="BZ84" s="677">
        <f>IF(OR($C$83=$AR84,$D$83=$AR84),Schweine_Werte!$O84*0.5,IF(OR($C$83&gt;$AR84,$D$83&lt;$AR84),0,Schweine_Werte!$O84))</f>
        <v>0</v>
      </c>
      <c r="CA84" s="679">
        <f>IF(OR($C$92=$AR84,$D$92=$AR84),Schweine_Werte!$O84*0.5,IF(OR($C$92&gt;$AR84,$D$92&lt;$AR84),0,Schweine_Werte!$O84))</f>
        <v>0</v>
      </c>
      <c r="CB84" s="679">
        <f>IF(OR($C$101=$AR84,$D$101=$AR84),Schweine_Werte!$O84*0.5,IF(OR($C$101&gt;$AR84,$D$101&lt;$AR84),0,Schweine_Werte!$O84))</f>
        <v>0</v>
      </c>
      <c r="CC84" s="679">
        <f>IF(OR($C$110=$AR84,$D$110=$AR84),Schweine_Werte!$O84*0.5,IF(OR($C$110&gt;$AR84,$D$110&lt;$AR84),0,Schweine_Werte!$O84))</f>
        <v>0</v>
      </c>
    </row>
    <row r="85" spans="1:81" x14ac:dyDescent="0.2">
      <c r="AR85" s="698">
        <v>89</v>
      </c>
      <c r="AS85" s="677">
        <f>IF(OR($C$12=$AR85,$D$12=$AR85),Schweine_Werte!$C85*0.5,IF(OR($C$12&gt;$AR85,$D$12&lt;$AR85),0,Schweine_Werte!$C85))</f>
        <v>0</v>
      </c>
      <c r="AT85" s="667">
        <f>IF(OR($C$24=$AR85,$D$24=$AR85),Schweine_Werte!$C85*0.5,IF(OR($C$24&gt;$AR85,$D$24&lt;$AR85),0,Schweine_Werte!$C85))</f>
        <v>0</v>
      </c>
      <c r="AU85" s="677">
        <f>IF(OR($C$36=$AR85,$D$36=$AR85),Schweine_Werte!$C85*0.5,IF(OR($C$36&gt;$AR85,$D$36&lt;$AR85),0,Schweine_Werte!$C85))</f>
        <v>0</v>
      </c>
      <c r="AV85" s="677">
        <f>IF(OR($C$48=$AR85,$D$48=$AR85),Schweine_Werte!$C85*0.5,IF(OR($C$48&gt;$AR85,$D$48&lt;$AR85),0,Schweine_Werte!$C85))</f>
        <v>0</v>
      </c>
      <c r="AW85" s="677">
        <f>IF(OR($C$60=$AR85,$D$60=$AR85),Schweine_Werte!$C85*0.5,IF(OR($C$60&gt;$AR85,$D$60&lt;$AR85),0,Schweine_Werte!$C85))</f>
        <v>0</v>
      </c>
      <c r="AX85" s="677">
        <f>IF(OR($C$12=$AR85,$D$12=$AR85),Schweine_Werte!$E85*0.5,IF(OR($C$12&gt;$AR85,$D$12&lt;$AR85),0,Schweine_Werte!$E85))</f>
        <v>0</v>
      </c>
      <c r="AY85" s="667">
        <f>IF(OR($C$24=$AR85,$D$24=$AR85),Schweine_Werte!$E85*0.5,IF(OR($C$24&gt;$AR85,$D$24&lt;$AR85),0,Schweine_Werte!$E85))</f>
        <v>0</v>
      </c>
      <c r="AZ85" s="667">
        <f>IF(OR($C$36=$AR85,$D$36=$AR85),Schweine_Werte!$E85*0.5,IF(OR($C$36&gt;$AR85,$D$36&lt;$AR85),0,Schweine_Werte!$E85))</f>
        <v>0</v>
      </c>
      <c r="BA85" s="667">
        <f>IF(OR($C$48=$AR85,$D$48=$AR85),Schweine_Werte!$E85*0.5,IF(OR($C$48&gt;$AR85,$D$48&lt;$AR85),0,Schweine_Werte!$E85))</f>
        <v>0</v>
      </c>
      <c r="BB85" s="667">
        <f>IF(OR($C$60=$AR85,$D$60=$AR85),Schweine_Werte!$E85*0.5,IF(OR($C$60&gt;$AR85,$D$60&lt;$AR85),0,Schweine_Werte!$E85))</f>
        <v>0</v>
      </c>
      <c r="BC85" s="677">
        <f>IF(OR($C$12=$AR85,$D$12=$AR85),Schweine_Werte!$G85*0.5,IF(OR($C$12&gt;$AR85,$D$12&lt;$AR85),0,Schweine_Werte!$G85))</f>
        <v>0</v>
      </c>
      <c r="BD85" s="667">
        <f>IF(OR($C$24=$AR85,$D$24=$AR85),Schweine_Werte!$G85*0.5,IF(OR($C$24&gt;$AR85,$D$24&lt;$AR85),0,Schweine_Werte!$G85))</f>
        <v>0</v>
      </c>
      <c r="BE85" s="667">
        <f>IF(OR($C$36=$AR85,$D$36=$AR85),Schweine_Werte!$G85*0.5,IF(OR($C$36&gt;$AR85,$D$36&lt;$AR85),0,Schweine_Werte!$G85))</f>
        <v>0</v>
      </c>
      <c r="BF85" s="667">
        <f>IF(OR($C$48=$AR85,$D$48=$AR85),Schweine_Werte!$G85*0.5,IF(OR($C$48&gt;$AR85,$D$48&lt;$AR85),0,Schweine_Werte!$G85))</f>
        <v>0</v>
      </c>
      <c r="BG85" s="667">
        <f>IF(OR($C$60=$AR85,$D$60=$AR85),Schweine_Werte!$G85*0.5,IF(OR($C$60&gt;$AR85,$D$60&lt;$AR85),0,Schweine_Werte!$G85))</f>
        <v>0</v>
      </c>
      <c r="BH85" s="677">
        <f>IF(OR($C$12=$AR85,$D$12=$AR85),Schweine_Werte!$I85*0.5,IF(OR($C$12&gt;$AR85,$D$12&lt;$AR85),0,Schweine_Werte!$I85))</f>
        <v>0</v>
      </c>
      <c r="BI85" s="667">
        <f>IF(OR($C$24=$AR85,$D$24=$AR85),Schweine_Werte!$I85*0.5,IF(OR($C$24&gt;$AR85,$D$24&lt;$AR85),0,Schweine_Werte!$I85))</f>
        <v>0</v>
      </c>
      <c r="BJ85" s="667">
        <f>IF(OR($C$36=$AR85,$D$36=$AR85),Schweine_Werte!$I85*0.5,IF(OR($C$36&gt;$AR85,$D$36&lt;$AR85),0,Schweine_Werte!$I85))</f>
        <v>0</v>
      </c>
      <c r="BK85" s="667">
        <f>IF(OR($C$48=$AR85,$D$48=$AR85),Schweine_Werte!$I85*0.5,IF(OR($C$48&gt;$AR85,$D$48&lt;$AR85),0,Schweine_Werte!$I85))</f>
        <v>0</v>
      </c>
      <c r="BL85" s="667">
        <f>IF(OR($C$60=$AR85,$D$60=$AR85),Schweine_Werte!$I85*0.5,IF(OR($C$60&gt;$AR85,$D$60&lt;$AR85),0,Schweine_Werte!$I85))</f>
        <v>0</v>
      </c>
      <c r="BM85" s="677"/>
      <c r="BN85" s="667"/>
      <c r="BO85" s="667"/>
      <c r="BP85" s="667"/>
      <c r="BQ85" s="667"/>
      <c r="BR85" s="677">
        <f>IF(OR($C$74=$AR85,$D$74=$AR85),Schweine_Werte!$M85*0.5,IF(OR($C$74&gt;$AR85,$D$74&lt;$AR85),0,Schweine_Werte!$M85))</f>
        <v>0</v>
      </c>
      <c r="BS85" s="677">
        <f>IF(OR($C$83=$AR85,$D$83=$AR85),Schweine_Werte!$M85*0.5,IF(OR($C$83&gt;$AR85,$D$83&lt;$AR85),0,Schweine_Werte!$M85))</f>
        <v>0</v>
      </c>
      <c r="BT85" s="679">
        <f>IF(OR($C$92=$AR85,$D$92=$AR85),Schweine_Werte!$M85*0.5,IF(OR($C$92&gt;$AR85,$D$92&lt;$AR85),0,Schweine_Werte!$M85))</f>
        <v>0</v>
      </c>
      <c r="BU85" s="679">
        <f>IF(OR($C$101=$AR85,$D$101=$AR85),Schweine_Werte!$M85*0.5,IF(OR($C$101&gt;$AR85,$D$101&lt;$AR85),0,Schweine_Werte!$M85))</f>
        <v>0</v>
      </c>
      <c r="BV85" s="679">
        <f>IF(OR($C$110=$AR85,$D$110=$AR85),Schweine_Werte!$M85*0.5,IF(OR($C$110&gt;$AR85,$D$110&lt;$AR85),0,Schweine_Werte!$M85))</f>
        <v>0</v>
      </c>
      <c r="BW85" s="679">
        <f>IF(OR(8=$AR85,$E$127=$AR85),Schweine_Werte!$M85*0.5,IF(OR(8&gt;$AR85,$E$127&lt;$AR85),0,Schweine_Werte!$M85))</f>
        <v>1.1563381827018655</v>
      </c>
      <c r="BX85" s="679">
        <f>IF(OR(8=$AR85,$E$145=$AR85),Schweine_Werte!$M85*0.5,IF(OR(8&gt;$AR85,$E$145&lt;$AR85),0,Schweine_Werte!$M85))</f>
        <v>1.1563381827018655</v>
      </c>
      <c r="BY85" s="677">
        <f>IF(OR($C$74=$AR85,$D$74=$AR85),Schweine_Werte!$O85*0.5,IF(OR($C$74&gt;$AR85,$D$74&lt;$AR85),0,Schweine_Werte!$O85))</f>
        <v>0</v>
      </c>
      <c r="BZ85" s="677">
        <f>IF(OR($C$83=$AR85,$D$83=$AR85),Schweine_Werte!$O85*0.5,IF(OR($C$83&gt;$AR85,$D$83&lt;$AR85),0,Schweine_Werte!$O85))</f>
        <v>0</v>
      </c>
      <c r="CA85" s="679">
        <f>IF(OR($C$92=$AR85,$D$92=$AR85),Schweine_Werte!$O85*0.5,IF(OR($C$92&gt;$AR85,$D$92&lt;$AR85),0,Schweine_Werte!$O85))</f>
        <v>0</v>
      </c>
      <c r="CB85" s="679">
        <f>IF(OR($C$101=$AR85,$D$101=$AR85),Schweine_Werte!$O85*0.5,IF(OR($C$101&gt;$AR85,$D$101&lt;$AR85),0,Schweine_Werte!$O85))</f>
        <v>0</v>
      </c>
      <c r="CC85" s="679">
        <f>IF(OR($C$110=$AR85,$D$110=$AR85),Schweine_Werte!$O85*0.5,IF(OR($C$110&gt;$AR85,$D$110&lt;$AR85),0,Schweine_Werte!$O85))</f>
        <v>0</v>
      </c>
    </row>
    <row r="86" spans="1:81" x14ac:dyDescent="0.2">
      <c r="Q86" s="1735" t="s">
        <v>446</v>
      </c>
      <c r="R86" s="1735"/>
      <c r="S86" s="1735"/>
      <c r="T86" s="1735" t="s">
        <v>447</v>
      </c>
      <c r="U86" s="1735"/>
      <c r="V86" s="1735"/>
      <c r="W86" s="823" t="s">
        <v>435</v>
      </c>
      <c r="X86" s="823"/>
      <c r="Y86" s="823"/>
      <c r="AR86" s="698">
        <v>90</v>
      </c>
      <c r="AS86" s="677">
        <f>IF(OR($C$12=$AR86,$D$12=$AR86),Schweine_Werte!$C86*0.5,IF(OR($C$12&gt;$AR86,$D$12&lt;$AR86),0,Schweine_Werte!$C86))</f>
        <v>0</v>
      </c>
      <c r="AT86" s="667">
        <f>IF(OR($C$24=$AR86,$D$24=$AR86),Schweine_Werte!$C86*0.5,IF(OR($C$24&gt;$AR86,$D$24&lt;$AR86),0,Schweine_Werte!$C86))</f>
        <v>0</v>
      </c>
      <c r="AU86" s="677">
        <f>IF(OR($C$36=$AR86,$D$36=$AR86),Schweine_Werte!$C86*0.5,IF(OR($C$36&gt;$AR86,$D$36&lt;$AR86),0,Schweine_Werte!$C86))</f>
        <v>0</v>
      </c>
      <c r="AV86" s="677">
        <f>IF(OR($C$48=$AR86,$D$48=$AR86),Schweine_Werte!$C86*0.5,IF(OR($C$48&gt;$AR86,$D$48&lt;$AR86),0,Schweine_Werte!$C86))</f>
        <v>0</v>
      </c>
      <c r="AW86" s="677">
        <f>IF(OR($C$60=$AR86,$D$60=$AR86),Schweine_Werte!$C86*0.5,IF(OR($C$60&gt;$AR86,$D$60&lt;$AR86),0,Schweine_Werte!$C86))</f>
        <v>0</v>
      </c>
      <c r="AX86" s="677">
        <f>IF(OR($C$12=$AR86,$D$12=$AR86),Schweine_Werte!$E86*0.5,IF(OR($C$12&gt;$AR86,$D$12&lt;$AR86),0,Schweine_Werte!$E86))</f>
        <v>0</v>
      </c>
      <c r="AY86" s="667">
        <f>IF(OR($C$24=$AR86,$D$24=$AR86),Schweine_Werte!$E86*0.5,IF(OR($C$24&gt;$AR86,$D$24&lt;$AR86),0,Schweine_Werte!$E86))</f>
        <v>0</v>
      </c>
      <c r="AZ86" s="667">
        <f>IF(OR($C$36=$AR86,$D$36=$AR86),Schweine_Werte!$E86*0.5,IF(OR($C$36&gt;$AR86,$D$36&lt;$AR86),0,Schweine_Werte!$E86))</f>
        <v>0</v>
      </c>
      <c r="BA86" s="667">
        <f>IF(OR($C$48=$AR86,$D$48=$AR86),Schweine_Werte!$E86*0.5,IF(OR($C$48&gt;$AR86,$D$48&lt;$AR86),0,Schweine_Werte!$E86))</f>
        <v>0</v>
      </c>
      <c r="BB86" s="667">
        <f>IF(OR($C$60=$AR86,$D$60=$AR86),Schweine_Werte!$E86*0.5,IF(OR($C$60&gt;$AR86,$D$60&lt;$AR86),0,Schweine_Werte!$E86))</f>
        <v>0</v>
      </c>
      <c r="BC86" s="677">
        <f>IF(OR($C$12=$AR86,$D$12=$AR86),Schweine_Werte!$G86*0.5,IF(OR($C$12&gt;$AR86,$D$12&lt;$AR86),0,Schweine_Werte!$G86))</f>
        <v>0</v>
      </c>
      <c r="BD86" s="667">
        <f>IF(OR($C$24=$AR86,$D$24=$AR86),Schweine_Werte!$G86*0.5,IF(OR($C$24&gt;$AR86,$D$24&lt;$AR86),0,Schweine_Werte!$G86))</f>
        <v>0</v>
      </c>
      <c r="BE86" s="667">
        <f>IF(OR($C$36=$AR86,$D$36=$AR86),Schweine_Werte!$G86*0.5,IF(OR($C$36&gt;$AR86,$D$36&lt;$AR86),0,Schweine_Werte!$G86))</f>
        <v>0</v>
      </c>
      <c r="BF86" s="667">
        <f>IF(OR($C$48=$AR86,$D$48=$AR86),Schweine_Werte!$G86*0.5,IF(OR($C$48&gt;$AR86,$D$48&lt;$AR86),0,Schweine_Werte!$G86))</f>
        <v>0</v>
      </c>
      <c r="BG86" s="667">
        <f>IF(OR($C$60=$AR86,$D$60=$AR86),Schweine_Werte!$G86*0.5,IF(OR($C$60&gt;$AR86,$D$60&lt;$AR86),0,Schweine_Werte!$G86))</f>
        <v>0</v>
      </c>
      <c r="BH86" s="677">
        <f>IF(OR($C$12=$AR86,$D$12=$AR86),Schweine_Werte!$I86*0.5,IF(OR($C$12&gt;$AR86,$D$12&lt;$AR86),0,Schweine_Werte!$I86))</f>
        <v>0</v>
      </c>
      <c r="BI86" s="667">
        <f>IF(OR($C$24=$AR86,$D$24=$AR86),Schweine_Werte!$I86*0.5,IF(OR($C$24&gt;$AR86,$D$24&lt;$AR86),0,Schweine_Werte!$I86))</f>
        <v>0</v>
      </c>
      <c r="BJ86" s="667">
        <f>IF(OR($C$36=$AR86,$D$36=$AR86),Schweine_Werte!$I86*0.5,IF(OR($C$36&gt;$AR86,$D$36&lt;$AR86),0,Schweine_Werte!$I86))</f>
        <v>0</v>
      </c>
      <c r="BK86" s="667">
        <f>IF(OR($C$48=$AR86,$D$48=$AR86),Schweine_Werte!$I86*0.5,IF(OR($C$48&gt;$AR86,$D$48&lt;$AR86),0,Schweine_Werte!$I86))</f>
        <v>0</v>
      </c>
      <c r="BL86" s="667">
        <f>IF(OR($C$60=$AR86,$D$60=$AR86),Schweine_Werte!$I86*0.5,IF(OR($C$60&gt;$AR86,$D$60&lt;$AR86),0,Schweine_Werte!$I86))</f>
        <v>0</v>
      </c>
      <c r="BM86" s="677"/>
      <c r="BN86" s="667"/>
      <c r="BO86" s="667"/>
      <c r="BP86" s="667"/>
      <c r="BQ86" s="667"/>
      <c r="BR86" s="677">
        <f>IF(OR($C$74=$AR86,$D$74=$AR86),Schweine_Werte!$M86*0.5,IF(OR($C$74&gt;$AR86,$D$74&lt;$AR86),0,Schweine_Werte!$M86))</f>
        <v>0</v>
      </c>
      <c r="BS86" s="677">
        <f>IF(OR($C$83=$AR86,$D$83=$AR86),Schweine_Werte!$M86*0.5,IF(OR($C$83&gt;$AR86,$D$83&lt;$AR86),0,Schweine_Werte!$M86))</f>
        <v>0</v>
      </c>
      <c r="BT86" s="679">
        <f>IF(OR($C$92=$AR86,$D$92=$AR86),Schweine_Werte!$M86*0.5,IF(OR($C$92&gt;$AR86,$D$92&lt;$AR86),0,Schweine_Werte!$M86))</f>
        <v>0</v>
      </c>
      <c r="BU86" s="679">
        <f>IF(OR($C$101=$AR86,$D$101=$AR86),Schweine_Werte!$M86*0.5,IF(OR($C$101&gt;$AR86,$D$101&lt;$AR86),0,Schweine_Werte!$M86))</f>
        <v>0</v>
      </c>
      <c r="BV86" s="679">
        <f>IF(OR($C$110=$AR86,$D$110=$AR86),Schweine_Werte!$M86*0.5,IF(OR($C$110&gt;$AR86,$D$110&lt;$AR86),0,Schweine_Werte!$M86))</f>
        <v>0</v>
      </c>
      <c r="BW86" s="679">
        <f>IF(OR(8=$AR86,$E$127=$AR86),Schweine_Werte!$M86*0.5,IF(OR(8&gt;$AR86,$E$127&lt;$AR86),0,Schweine_Werte!$M86))</f>
        <v>1.1631258275786267</v>
      </c>
      <c r="BX86" s="679">
        <f>IF(OR(8=$AR86,$E$145=$AR86),Schweine_Werte!$M86*0.5,IF(OR(8&gt;$AR86,$E$145&lt;$AR86),0,Schweine_Werte!$M86))</f>
        <v>1.1631258275786267</v>
      </c>
      <c r="BY86" s="677">
        <f>IF(OR($C$74=$AR86,$D$74=$AR86),Schweine_Werte!$O86*0.5,IF(OR($C$74&gt;$AR86,$D$74&lt;$AR86),0,Schweine_Werte!$O86))</f>
        <v>0</v>
      </c>
      <c r="BZ86" s="677">
        <f>IF(OR($C$83=$AR86,$D$83=$AR86),Schweine_Werte!$O86*0.5,IF(OR($C$83&gt;$AR86,$D$83&lt;$AR86),0,Schweine_Werte!$O86))</f>
        <v>0</v>
      </c>
      <c r="CA86" s="679">
        <f>IF(OR($C$92=$AR86,$D$92=$AR86),Schweine_Werte!$O86*0.5,IF(OR($C$92&gt;$AR86,$D$92&lt;$AR86),0,Schweine_Werte!$O86))</f>
        <v>0</v>
      </c>
      <c r="CB86" s="679">
        <f>IF(OR($C$101=$AR86,$D$101=$AR86),Schweine_Werte!$O86*0.5,IF(OR($C$101&gt;$AR86,$D$101&lt;$AR86),0,Schweine_Werte!$O86))</f>
        <v>0</v>
      </c>
      <c r="CC86" s="679">
        <f>IF(OR($C$110=$AR86,$D$110=$AR86),Schweine_Werte!$O86*0.5,IF(OR($C$110&gt;$AR86,$D$110&lt;$AR86),0,Schweine_Werte!$O86))</f>
        <v>0</v>
      </c>
    </row>
    <row r="87" spans="1:81" x14ac:dyDescent="0.2">
      <c r="B87" s="520" t="s">
        <v>517</v>
      </c>
      <c r="E87" s="520" t="s">
        <v>470</v>
      </c>
      <c r="F87" s="520" t="s">
        <v>363</v>
      </c>
      <c r="G87" s="520" t="s">
        <v>471</v>
      </c>
      <c r="H87" s="520" t="s">
        <v>472</v>
      </c>
      <c r="I87" s="520" t="s">
        <v>473</v>
      </c>
      <c r="J87" s="520" t="s">
        <v>474</v>
      </c>
      <c r="K87" s="520" t="s">
        <v>475</v>
      </c>
      <c r="L87" s="520" t="s">
        <v>476</v>
      </c>
      <c r="M87" s="520" t="s">
        <v>477</v>
      </c>
      <c r="N87" s="520" t="s">
        <v>478</v>
      </c>
      <c r="O87" s="520" t="s">
        <v>479</v>
      </c>
      <c r="P87" s="520" t="s">
        <v>480</v>
      </c>
      <c r="Q87" s="520" t="s">
        <v>365</v>
      </c>
      <c r="R87" s="520" t="s">
        <v>366</v>
      </c>
      <c r="S87" s="520" t="s">
        <v>367</v>
      </c>
      <c r="T87" s="520" t="s">
        <v>365</v>
      </c>
      <c r="U87" s="520" t="s">
        <v>366</v>
      </c>
      <c r="V87" s="520" t="s">
        <v>367</v>
      </c>
      <c r="W87" s="520" t="s">
        <v>448</v>
      </c>
      <c r="X87" s="520" t="s">
        <v>449</v>
      </c>
      <c r="Y87" s="520" t="s">
        <v>450</v>
      </c>
      <c r="AR87" s="698">
        <v>91</v>
      </c>
      <c r="AS87" s="677">
        <f>IF(OR($C$12=$AR87,$D$12=$AR87),Schweine_Werte!$C87*0.5,IF(OR($C$12&gt;$AR87,$D$12&lt;$AR87),0,Schweine_Werte!$C87))</f>
        <v>0</v>
      </c>
      <c r="AT87" s="667">
        <f>IF(OR($C$24=$AR87,$D$24=$AR87),Schweine_Werte!$C87*0.5,IF(OR($C$24&gt;$AR87,$D$24&lt;$AR87),0,Schweine_Werte!$C87))</f>
        <v>0</v>
      </c>
      <c r="AU87" s="677">
        <f>IF(OR($C$36=$AR87,$D$36=$AR87),Schweine_Werte!$C87*0.5,IF(OR($C$36&gt;$AR87,$D$36&lt;$AR87),0,Schweine_Werte!$C87))</f>
        <v>0</v>
      </c>
      <c r="AV87" s="677">
        <f>IF(OR($C$48=$AR87,$D$48=$AR87),Schweine_Werte!$C87*0.5,IF(OR($C$48&gt;$AR87,$D$48&lt;$AR87),0,Schweine_Werte!$C87))</f>
        <v>0</v>
      </c>
      <c r="AW87" s="677">
        <f>IF(OR($C$60=$AR87,$D$60=$AR87),Schweine_Werte!$C87*0.5,IF(OR($C$60&gt;$AR87,$D$60&lt;$AR87),0,Schweine_Werte!$C87))</f>
        <v>0</v>
      </c>
      <c r="AX87" s="677">
        <f>IF(OR($C$12=$AR87,$D$12=$AR87),Schweine_Werte!$E87*0.5,IF(OR($C$12&gt;$AR87,$D$12&lt;$AR87),0,Schweine_Werte!$E87))</f>
        <v>0</v>
      </c>
      <c r="AY87" s="667">
        <f>IF(OR($C$24=$AR87,$D$24=$AR87),Schweine_Werte!$E87*0.5,IF(OR($C$24&gt;$AR87,$D$24&lt;$AR87),0,Schweine_Werte!$E87))</f>
        <v>0</v>
      </c>
      <c r="AZ87" s="667">
        <f>IF(OR($C$36=$AR87,$D$36=$AR87),Schweine_Werte!$E87*0.5,IF(OR($C$36&gt;$AR87,$D$36&lt;$AR87),0,Schweine_Werte!$E87))</f>
        <v>0</v>
      </c>
      <c r="BA87" s="667">
        <f>IF(OR($C$48=$AR87,$D$48=$AR87),Schweine_Werte!$E87*0.5,IF(OR($C$48&gt;$AR87,$D$48&lt;$AR87),0,Schweine_Werte!$E87))</f>
        <v>0</v>
      </c>
      <c r="BB87" s="667">
        <f>IF(OR($C$60=$AR87,$D$60=$AR87),Schweine_Werte!$E87*0.5,IF(OR($C$60&gt;$AR87,$D$60&lt;$AR87),0,Schweine_Werte!$E87))</f>
        <v>0</v>
      </c>
      <c r="BC87" s="677">
        <f>IF(OR($C$12=$AR87,$D$12=$AR87),Schweine_Werte!$G87*0.5,IF(OR($C$12&gt;$AR87,$D$12&lt;$AR87),0,Schweine_Werte!$G87))</f>
        <v>0</v>
      </c>
      <c r="BD87" s="667">
        <f>IF(OR($C$24=$AR87,$D$24=$AR87),Schweine_Werte!$G87*0.5,IF(OR($C$24&gt;$AR87,$D$24&lt;$AR87),0,Schweine_Werte!$G87))</f>
        <v>0</v>
      </c>
      <c r="BE87" s="667">
        <f>IF(OR($C$36=$AR87,$D$36=$AR87),Schweine_Werte!$G87*0.5,IF(OR($C$36&gt;$AR87,$D$36&lt;$AR87),0,Schweine_Werte!$G87))</f>
        <v>0</v>
      </c>
      <c r="BF87" s="667">
        <f>IF(OR($C$48=$AR87,$D$48=$AR87),Schweine_Werte!$G87*0.5,IF(OR($C$48&gt;$AR87,$D$48&lt;$AR87),0,Schweine_Werte!$G87))</f>
        <v>0</v>
      </c>
      <c r="BG87" s="667">
        <f>IF(OR($C$60=$AR87,$D$60=$AR87),Schweine_Werte!$G87*0.5,IF(OR($C$60&gt;$AR87,$D$60&lt;$AR87),0,Schweine_Werte!$G87))</f>
        <v>0</v>
      </c>
      <c r="BH87" s="677">
        <f>IF(OR($C$12=$AR87,$D$12=$AR87),Schweine_Werte!$I87*0.5,IF(OR($C$12&gt;$AR87,$D$12&lt;$AR87),0,Schweine_Werte!$I87))</f>
        <v>0</v>
      </c>
      <c r="BI87" s="667">
        <f>IF(OR($C$24=$AR87,$D$24=$AR87),Schweine_Werte!$I87*0.5,IF(OR($C$24&gt;$AR87,$D$24&lt;$AR87),0,Schweine_Werte!$I87))</f>
        <v>0</v>
      </c>
      <c r="BJ87" s="667">
        <f>IF(OR($C$36=$AR87,$D$36=$AR87),Schweine_Werte!$I87*0.5,IF(OR($C$36&gt;$AR87,$D$36&lt;$AR87),0,Schweine_Werte!$I87))</f>
        <v>0</v>
      </c>
      <c r="BK87" s="667">
        <f>IF(OR($C$48=$AR87,$D$48=$AR87),Schweine_Werte!$I87*0.5,IF(OR($C$48&gt;$AR87,$D$48&lt;$AR87),0,Schweine_Werte!$I87))</f>
        <v>0</v>
      </c>
      <c r="BL87" s="667">
        <f>IF(OR($C$60=$AR87,$D$60=$AR87),Schweine_Werte!$I87*0.5,IF(OR($C$60&gt;$AR87,$D$60&lt;$AR87),0,Schweine_Werte!$I87))</f>
        <v>0</v>
      </c>
      <c r="BM87" s="677"/>
      <c r="BN87" s="667"/>
      <c r="BO87" s="667"/>
      <c r="BP87" s="667"/>
      <c r="BQ87" s="667"/>
      <c r="BR87" s="677">
        <f>IF(OR($C$74=$AR87,$D$74=$AR87),Schweine_Werte!$M87*0.5,IF(OR($C$74&gt;$AR87,$D$74&lt;$AR87),0,Schweine_Werte!$M87))</f>
        <v>0</v>
      </c>
      <c r="BS87" s="677">
        <f>IF(OR($C$83=$AR87,$D$83=$AR87),Schweine_Werte!$M87*0.5,IF(OR($C$83&gt;$AR87,$D$83&lt;$AR87),0,Schweine_Werte!$M87))</f>
        <v>0</v>
      </c>
      <c r="BT87" s="679">
        <f>IF(OR($C$92=$AR87,$D$92=$AR87),Schweine_Werte!$M87*0.5,IF(OR($C$92&gt;$AR87,$D$92&lt;$AR87),0,Schweine_Werte!$M87))</f>
        <v>0</v>
      </c>
      <c r="BU87" s="679">
        <f>IF(OR($C$101=$AR87,$D$101=$AR87),Schweine_Werte!$M87*0.5,IF(OR($C$101&gt;$AR87,$D$101&lt;$AR87),0,Schweine_Werte!$M87))</f>
        <v>0</v>
      </c>
      <c r="BV87" s="679">
        <f>IF(OR($C$110=$AR87,$D$110=$AR87),Schweine_Werte!$M87*0.5,IF(OR($C$110&gt;$AR87,$D$110&lt;$AR87),0,Schweine_Werte!$M87))</f>
        <v>0</v>
      </c>
      <c r="BW87" s="679">
        <f>IF(OR(8=$AR87,$E$127=$AR87),Schweine_Werte!$M87*0.5,IF(OR(8&gt;$AR87,$E$127&lt;$AR87),0,Schweine_Werte!$M87))</f>
        <v>1.1703978441976977</v>
      </c>
      <c r="BX87" s="679">
        <f>IF(OR(8=$AR87,$E$145=$AR87),Schweine_Werte!$M87*0.5,IF(OR(8&gt;$AR87,$E$145&lt;$AR87),0,Schweine_Werte!$M87))</f>
        <v>1.1703978441976977</v>
      </c>
      <c r="BY87" s="677">
        <f>IF(OR($C$74=$AR87,$D$74=$AR87),Schweine_Werte!$O87*0.5,IF(OR($C$74&gt;$AR87,$D$74&lt;$AR87),0,Schweine_Werte!$O87))</f>
        <v>0</v>
      </c>
      <c r="BZ87" s="677">
        <f>IF(OR($C$83=$AR87,$D$83=$AR87),Schweine_Werte!$O87*0.5,IF(OR($C$83&gt;$AR87,$D$83&lt;$AR87),0,Schweine_Werte!$O87))</f>
        <v>0</v>
      </c>
      <c r="CA87" s="679">
        <f>IF(OR($C$92=$AR87,$D$92=$AR87),Schweine_Werte!$O87*0.5,IF(OR($C$92&gt;$AR87,$D$92&lt;$AR87),0,Schweine_Werte!$O87))</f>
        <v>0</v>
      </c>
      <c r="CB87" s="679">
        <f>IF(OR($C$101=$AR87,$D$101=$AR87),Schweine_Werte!$O87*0.5,IF(OR($C$101&gt;$AR87,$D$101&lt;$AR87),0,Schweine_Werte!$O87))</f>
        <v>0</v>
      </c>
      <c r="CC87" s="679">
        <f>IF(OR($C$110=$AR87,$D$110=$AR87),Schweine_Werte!$O87*0.5,IF(OR($C$110&gt;$AR87,$D$110&lt;$AR87),0,Schweine_Werte!$O87))</f>
        <v>0</v>
      </c>
    </row>
    <row r="88" spans="1:81" x14ac:dyDescent="0.2">
      <c r="B88" s="520">
        <v>450</v>
      </c>
      <c r="D88" s="667"/>
      <c r="E88" s="520" t="e">
        <f>($D92-$C92)*1000/SUM($BT$4:$BT$31)</f>
        <v>#VALUE!</v>
      </c>
      <c r="F88" s="667" t="e">
        <f>SUMPRODUCT($BT$4:$BT$31,Schweine_Werte!$V$4:$V$31)/SUM($BT$4:$BT$31)</f>
        <v>#DIV/0!</v>
      </c>
      <c r="G88" s="667" t="e">
        <f>IF($B92=$A$8,SUMPRODUCT($BT$4:$BT$31,Schweine_Werte!HE$4:HE$31)/SUM($BT$4:$BT$31),IF($B92=$A$7,SUMPRODUCT($BT$4:$BT$31,Schweine_Werte!GQ$4:GQ$31)/SUM($BT$4:$BT$31),IF($B92=$A$6,SUMPRODUCT($BT$4:$BT$31,Schweine_Werte!GC$4:GC$31)/SUM($BT$4:$BT$31),SUMPRODUCT($BT$4:$BT$31,Schweine_Werte!FO$4:FO$31)/SUM($BT$4:$BT$31))))</f>
        <v>#DIV/0!</v>
      </c>
      <c r="H88" s="667" t="e">
        <f>IF($B92=$A$8,SUMPRODUCT($BT$4:$BT$31,Schweine_Werte!HF$4:HF$31)/SUM($BT$4:$BT$31),IF($B92=$A$7,SUMPRODUCT($BT$4:$BT$31,Schweine_Werte!GR$4:GR$31)/SUM($BT$4:$BT$31),IF($B92=$A$6,SUMPRODUCT($BT$4:$BT$31,Schweine_Werte!GD$4:GD$31)/SUM($BT$4:$BT$31),SUMPRODUCT($BT$4:$BT$31,Schweine_Werte!FP$4:FP$31)/SUM($BT$4:$BT$31))))</f>
        <v>#DIV/0!</v>
      </c>
      <c r="I88" s="667" t="e">
        <f>IF($B92=$A$8,SUMPRODUCT($BT$4:$BT$31,Schweine_Werte!HG$4:HG$31)/SUM($BT$4:$BT$31),IF($B92=$A$7,SUMPRODUCT($BT$4:$BT$31,Schweine_Werte!GS$4:GS$31)/SUM($BT$4:$BT$31),IF($B92=$A$6,SUMPRODUCT($BT$4:$BT$31,Schweine_Werte!GE$4:GE$31)/SUM($BT$4:$BT$31),SUMPRODUCT($BT$4:$BT$31,Schweine_Werte!FQ$4:FQ$31)/SUM($BT$4:$BT$31))))</f>
        <v>#DIV/0!</v>
      </c>
      <c r="J88" s="667" t="e">
        <f>SUMPRODUCT($BT$4:$BT$31,Schweine_Werte!$AD$4:$AD$31)/SUM($BT$4:$BT$31)</f>
        <v>#DIV/0!</v>
      </c>
      <c r="K88" s="667" t="e">
        <f>SUMPRODUCT($BT$4:$BT$31,Schweine_Werte!$AL$4:$AL$31)/SUM($BT$4:$BT$31)</f>
        <v>#DIV/0!</v>
      </c>
      <c r="L88" s="667" t="e">
        <f>T88*$F88*365/1000+$J88-$K88</f>
        <v>#DIV/0!</v>
      </c>
      <c r="M88" s="667" t="e">
        <f>U88*$F88*365/1000+$J88-$K88/2</f>
        <v>#DIV/0!</v>
      </c>
      <c r="N88" s="667" t="e">
        <f>V88*$F88*365/1000+$J88</f>
        <v>#DIV/0!</v>
      </c>
      <c r="O88" s="667">
        <f>IF($C92&lt;28,SUM($BT$4:$BT$23)+IF($D92&gt;28,$BT$24*0.5,$BT$24),0)</f>
        <v>0</v>
      </c>
      <c r="P88" s="667">
        <f>IF($D92&gt;28,SUM($BT$25:$BT$31)+IF($C92&lt;28,$BT$24*0.5,$BT$24),0)</f>
        <v>0</v>
      </c>
      <c r="Q88" s="667" t="e">
        <f t="shared" ref="Q88:S89" si="46">+T88*$F88</f>
        <v>#DIV/0!</v>
      </c>
      <c r="R88" s="667" t="e">
        <f t="shared" si="46"/>
        <v>#DIV/0!</v>
      </c>
      <c r="S88" s="667" t="e">
        <f t="shared" si="46"/>
        <v>#DIV/0!</v>
      </c>
      <c r="T88" s="667" t="e">
        <f>+($O88*Schweine_Werte!$HT$15+$P88*Schweine_Werte!$HU$15)/SUM($O88:$P88)</f>
        <v>#DIV/0!</v>
      </c>
      <c r="U88" s="667" t="e">
        <f>+($O88*Schweine_Werte!$HV$15+$P88*Schweine_Werte!$HW$15)/SUM($O88:$P88)</f>
        <v>#DIV/0!</v>
      </c>
      <c r="V88" s="667" t="e">
        <f>+($O88*Schweine_Werte!$HX$15+$P88*Schweine_Werte!$HY$15)/SUM($O88:$P88)</f>
        <v>#DIV/0!</v>
      </c>
      <c r="W88" s="678" t="e">
        <f>($J88*0.055+T88*0.365*0.86*$F88-$K88*0.018)/L88*100</f>
        <v>#DIV/0!</v>
      </c>
      <c r="X88" s="678" t="e">
        <f>($J88*0.055+U88*0.365*0.86*$F88-$K88*0.018/2)/M88*100</f>
        <v>#DIV/0!</v>
      </c>
      <c r="Y88" s="667" t="e">
        <f>($J88*0.055+V88*0.365*0.86*$F88)/N88*100</f>
        <v>#DIV/0!</v>
      </c>
      <c r="Z88" s="667" t="e">
        <f>IF($B92=$A$8,SUMPRODUCT($BT$4:$BT$31,Schweine_Werte!$HH$4:$HH$31,Schweine_Werte!$HI$4:$HI$31)/SUMPRODUCT($BT$4:$BT$31,Schweine_Werte!$HH$4:$HH$31),IF($B92=$A$7,SUMPRODUCT($BT$4:$BT$31,Schweine_Werte!$GT$4:$GT$31,Schweine_Werte!$GU$4:$GU$31)/SUMPRODUCT($BT$4:$BT$31,Schweine_Werte!$GT$4:$GT$31),IF($B92=$A$6,SUMPRODUCT($BT$4:$BT$31,Schweine_Werte!$GF$4:$GF$31,Schweine_Werte!$GG$4:$GG$31)/SUMPRODUCT($BT$4:$BT$31,Schweine_Werte!$GF$4:$GF$31),SUMPRODUCT($BT$4:$BT$31,Schweine_Werte!$FR$4:$FR$31,Schweine_Werte!$FS$4:$FS$31)/SUMPRODUCT($BT$4:$BT$31,Schweine_Werte!$FR$4:$FR$31))))</f>
        <v>#DIV/0!</v>
      </c>
      <c r="AA88" s="667"/>
      <c r="AB88" s="667">
        <f>IF($B92=$A$8,SUMIF(Schweine_Werte!$AO$4:$AO$31,$C92,Schweine_Werte!$HI$4:$HI$31),IF($B92=$A$7,SUMIF(Schweine_Werte!$AO$4:$AO$31,$C92,Schweine_Werte!$GU$4:$GU$31),IF($B92=$A$6,SUMIF(Schweine_Werte!$AO$4:$AO$31,$C92,Schweine_Werte!$GG$4:$GG$31),SUMIF(Schweine_Werte!$AO$4:$AO$31,$C92,Schweine_Werte!$FS$4:$FS$31))))</f>
        <v>0</v>
      </c>
      <c r="AC88" s="667"/>
      <c r="AD88" s="667">
        <f>IF($B92=$A$8,SUMIF(Schweine_Werte!$AO$4:$AO$31,$D92,Schweine_Werte!$HI$4:$HI$31),IF($B92=$A$7,SUMIF(Schweine_Werte!$AO$4:$AO$31,$D92,Schweine_Werte!$GU$4:$GU$31),IF($B92=$A$6,SUMIF(Schweine_Werte!$AO$4:$AO$31,$D92,Schweine_Werte!$GG$4:$GG$31),SUMIF(Schweine_Werte!$AO$4:$AO$31,$D92,Schweine_Werte!$FS$4:$FS$31))))</f>
        <v>0</v>
      </c>
      <c r="AE88" s="667"/>
      <c r="AF88" s="667"/>
      <c r="AG88" s="667" t="e">
        <f>IF($B92=$A$8,SUMPRODUCT($BT$4:$BT$31,Schweine_Werte!$HH$4:$HH$31)/SUM($BT$4:$BT$31),IF($B92=$A$7,SUMPRODUCT($BT$4:$BT$31,Schweine_Werte!$GT$4:$GT$31)/SUM($BT$4:$BT$31),IF($B92=$A$6,SUMPRODUCT($BT$4:$BT$31,Schweine_Werte!$GF$4:$GF$31)/SUM($BT$4:$BT$31),SUMPRODUCT($BT$4:$BT$31,Schweine_Werte!$FR$4:$FR$31)/SUM($BT$4:$BT$31))))</f>
        <v>#DIV/0!</v>
      </c>
      <c r="AH88" s="667"/>
      <c r="AI88" s="667"/>
      <c r="AJ88" s="667" t="e">
        <f>IF($B92=$A$8,SUMPRODUCT($BT$4:$BT$31,Schweine_Werte!$HH$4:$HH$31,Schweine_Werte!$HJ$4:$HJ$31)/SUMPRODUCT($BT$4:$BT$31,Schweine_Werte!$HH$4:$HH$31),IF($B92=$A$7,SUMPRODUCT($BT$4:$BT$31,Schweine_Werte!$GT$4:$GT$31,Schweine_Werte!$GV$4:$GV$31)/SUMPRODUCT($BT$4:$BT$31,Schweine_Werte!$GT$4:$GT$31),IF($B92=$A$6,SUMPRODUCT($BT$4:$BT$31,Schweine_Werte!$GF$4:$GF$31,Schweine_Werte!$GH$4:$GH$31)/SUMPRODUCT($BT$4:$BT$31,Schweine_Werte!$GF$4:$GF$31),SUMPRODUCT($BT$4:$BT$31,Schweine_Werte!$FR$4:$FR$31,Schweine_Werte!$FT$4:$FT$31)/SUMPRODUCT($BT$4:$BT$31,Schweine_Werte!$FR$4:$FR$31))))</f>
        <v>#DIV/0!</v>
      </c>
      <c r="AK88" s="667"/>
      <c r="AL88" s="667">
        <f>IF($B92=$A$8,SUMIF(Schweine_Werte!$AO$4:$AO$31,$C92,Schweine_Werte!$HJ$4:$HJ$31),IF($B92=$A$7,SUMIF(Schweine_Werte!$AO$4:$AO$31,$C92,Schweine_Werte!$GV$4:$GV$31),IF($B92=$A$6,SUMIF(Schweine_Werte!$AO$4:$AO$31,$C92,Schweine_Werte!$GH$4:$GH$31),SUMIF(Schweine_Werte!$AO$4:$AO$31,$C92,Schweine_Werte!$FT$4:$FT$31))))</f>
        <v>0</v>
      </c>
      <c r="AM88" s="667"/>
      <c r="AN88" s="667">
        <f>IF($B92=$A$8,SUMIF(Schweine_Werte!$AO$4:$AO$31,$D92,Schweine_Werte!$HJ$4:$HJ$31),IF($B92=$A$7,SUMIF(Schweine_Werte!$AO$4:$AO$31,$D92,Schweine_Werte!$GV$4:$GV$31),IF($B92=$A$6,SUMIF(Schweine_Werte!$AO$4:$AO$31,$D92,Schweine_Werte!$GH$4:$GH$31),SUMIF(Schweine_Werte!$AO$4:$AO$31,$D92,Schweine_Werte!$FT$4:$FT$31))))</f>
        <v>0</v>
      </c>
      <c r="AO88" s="667"/>
      <c r="AR88" s="698">
        <v>92</v>
      </c>
      <c r="AS88" s="677">
        <f>IF(OR($C$12=$AR88,$D$12=$AR88),Schweine_Werte!$C88*0.5,IF(OR($C$12&gt;$AR88,$D$12&lt;$AR88),0,Schweine_Werte!$C88))</f>
        <v>0</v>
      </c>
      <c r="AT88" s="667">
        <f>IF(OR($C$24=$AR88,$D$24=$AR88),Schweine_Werte!$C88*0.5,IF(OR($C$24&gt;$AR88,$D$24&lt;$AR88),0,Schweine_Werte!$C88))</f>
        <v>0</v>
      </c>
      <c r="AU88" s="677">
        <f>IF(OR($C$36=$AR88,$D$36=$AR88),Schweine_Werte!$C88*0.5,IF(OR($C$36&gt;$AR88,$D$36&lt;$AR88),0,Schweine_Werte!$C88))</f>
        <v>0</v>
      </c>
      <c r="AV88" s="677">
        <f>IF(OR($C$48=$AR88,$D$48=$AR88),Schweine_Werte!$C88*0.5,IF(OR($C$48&gt;$AR88,$D$48&lt;$AR88),0,Schweine_Werte!$C88))</f>
        <v>0</v>
      </c>
      <c r="AW88" s="677">
        <f>IF(OR($C$60=$AR88,$D$60=$AR88),Schweine_Werte!$C88*0.5,IF(OR($C$60&gt;$AR88,$D$60&lt;$AR88),0,Schweine_Werte!$C88))</f>
        <v>0</v>
      </c>
      <c r="AX88" s="677">
        <f>IF(OR($C$12=$AR88,$D$12=$AR88),Schweine_Werte!$E88*0.5,IF(OR($C$12&gt;$AR88,$D$12&lt;$AR88),0,Schweine_Werte!$E88))</f>
        <v>0</v>
      </c>
      <c r="AY88" s="667">
        <f>IF(OR($C$24=$AR88,$D$24=$AR88),Schweine_Werte!$E88*0.5,IF(OR($C$24&gt;$AR88,$D$24&lt;$AR88),0,Schweine_Werte!$E88))</f>
        <v>0</v>
      </c>
      <c r="AZ88" s="667">
        <f>IF(OR($C$36=$AR88,$D$36=$AR88),Schweine_Werte!$E88*0.5,IF(OR($C$36&gt;$AR88,$D$36&lt;$AR88),0,Schweine_Werte!$E88))</f>
        <v>0</v>
      </c>
      <c r="BA88" s="667">
        <f>IF(OR($C$48=$AR88,$D$48=$AR88),Schweine_Werte!$E88*0.5,IF(OR($C$48&gt;$AR88,$D$48&lt;$AR88),0,Schweine_Werte!$E88))</f>
        <v>0</v>
      </c>
      <c r="BB88" s="667">
        <f>IF(OR($C$60=$AR88,$D$60=$AR88),Schweine_Werte!$E88*0.5,IF(OR($C$60&gt;$AR88,$D$60&lt;$AR88),0,Schweine_Werte!$E88))</f>
        <v>0</v>
      </c>
      <c r="BC88" s="677">
        <f>IF(OR($C$12=$AR88,$D$12=$AR88),Schweine_Werte!$G88*0.5,IF(OR($C$12&gt;$AR88,$D$12&lt;$AR88),0,Schweine_Werte!$G88))</f>
        <v>0</v>
      </c>
      <c r="BD88" s="667">
        <f>IF(OR($C$24=$AR88,$D$24=$AR88),Schweine_Werte!$G88*0.5,IF(OR($C$24&gt;$AR88,$D$24&lt;$AR88),0,Schweine_Werte!$G88))</f>
        <v>0</v>
      </c>
      <c r="BE88" s="667">
        <f>IF(OR($C$36=$AR88,$D$36=$AR88),Schweine_Werte!$G88*0.5,IF(OR($C$36&gt;$AR88,$D$36&lt;$AR88),0,Schweine_Werte!$G88))</f>
        <v>0</v>
      </c>
      <c r="BF88" s="667">
        <f>IF(OR($C$48=$AR88,$D$48=$AR88),Schweine_Werte!$G88*0.5,IF(OR($C$48&gt;$AR88,$D$48&lt;$AR88),0,Schweine_Werte!$G88))</f>
        <v>0</v>
      </c>
      <c r="BG88" s="667">
        <f>IF(OR($C$60=$AR88,$D$60=$AR88),Schweine_Werte!$G88*0.5,IF(OR($C$60&gt;$AR88,$D$60&lt;$AR88),0,Schweine_Werte!$G88))</f>
        <v>0</v>
      </c>
      <c r="BH88" s="677">
        <f>IF(OR($C$12=$AR88,$D$12=$AR88),Schweine_Werte!$I88*0.5,IF(OR($C$12&gt;$AR88,$D$12&lt;$AR88),0,Schweine_Werte!$I88))</f>
        <v>0</v>
      </c>
      <c r="BI88" s="667">
        <f>IF(OR($C$24=$AR88,$D$24=$AR88),Schweine_Werte!$I88*0.5,IF(OR($C$24&gt;$AR88,$D$24&lt;$AR88),0,Schweine_Werte!$I88))</f>
        <v>0</v>
      </c>
      <c r="BJ88" s="667">
        <f>IF(OR($C$36=$AR88,$D$36=$AR88),Schweine_Werte!$I88*0.5,IF(OR($C$36&gt;$AR88,$D$36&lt;$AR88),0,Schweine_Werte!$I88))</f>
        <v>0</v>
      </c>
      <c r="BK88" s="667">
        <f>IF(OR($C$48=$AR88,$D$48=$AR88),Schweine_Werte!$I88*0.5,IF(OR($C$48&gt;$AR88,$D$48&lt;$AR88),0,Schweine_Werte!$I88))</f>
        <v>0</v>
      </c>
      <c r="BL88" s="667">
        <f>IF(OR($C$60=$AR88,$D$60=$AR88),Schweine_Werte!$I88*0.5,IF(OR($C$60&gt;$AR88,$D$60&lt;$AR88),0,Schweine_Werte!$I88))</f>
        <v>0</v>
      </c>
      <c r="BM88" s="677"/>
      <c r="BN88" s="667"/>
      <c r="BO88" s="667"/>
      <c r="BP88" s="667"/>
      <c r="BQ88" s="667"/>
      <c r="BR88" s="677">
        <f>IF(OR($C$74=$AR88,$D$74=$AR88),Schweine_Werte!$M88*0.5,IF(OR($C$74&gt;$AR88,$D$74&lt;$AR88),0,Schweine_Werte!$M88))</f>
        <v>0</v>
      </c>
      <c r="BS88" s="677">
        <f>IF(OR($C$83=$AR88,$D$83=$AR88),Schweine_Werte!$M88*0.5,IF(OR($C$83&gt;$AR88,$D$83&lt;$AR88),0,Schweine_Werte!$M88))</f>
        <v>0</v>
      </c>
      <c r="BT88" s="679">
        <f>IF(OR($C$92=$AR88,$D$92=$AR88),Schweine_Werte!$M88*0.5,IF(OR($C$92&gt;$AR88,$D$92&lt;$AR88),0,Schweine_Werte!$M88))</f>
        <v>0</v>
      </c>
      <c r="BU88" s="679">
        <f>IF(OR($C$101=$AR88,$D$101=$AR88),Schweine_Werte!$M88*0.5,IF(OR($C$101&gt;$AR88,$D$101&lt;$AR88),0,Schweine_Werte!$M88))</f>
        <v>0</v>
      </c>
      <c r="BV88" s="679">
        <f>IF(OR($C$110=$AR88,$D$110=$AR88),Schweine_Werte!$M88*0.5,IF(OR($C$110&gt;$AR88,$D$110&lt;$AR88),0,Schweine_Werte!$M88))</f>
        <v>0</v>
      </c>
      <c r="BW88" s="679">
        <f>IF(OR(8=$AR88,$E$127=$AR88),Schweine_Werte!$M88*0.5,IF(OR(8&gt;$AR88,$E$127&lt;$AR88),0,Schweine_Werte!$M88))</f>
        <v>1.1781706701533199</v>
      </c>
      <c r="BX88" s="679">
        <f>IF(OR(8=$AR88,$E$145=$AR88),Schweine_Werte!$M88*0.5,IF(OR(8&gt;$AR88,$E$145&lt;$AR88),0,Schweine_Werte!$M88))</f>
        <v>1.1781706701533199</v>
      </c>
      <c r="BY88" s="677">
        <f>IF(OR($C$74=$AR88,$D$74=$AR88),Schweine_Werte!$O88*0.5,IF(OR($C$74&gt;$AR88,$D$74&lt;$AR88),0,Schweine_Werte!$O88))</f>
        <v>0</v>
      </c>
      <c r="BZ88" s="677">
        <f>IF(OR($C$83=$AR88,$D$83=$AR88),Schweine_Werte!$O88*0.5,IF(OR($C$83&gt;$AR88,$D$83&lt;$AR88),0,Schweine_Werte!$O88))</f>
        <v>0</v>
      </c>
      <c r="CA88" s="679">
        <f>IF(OR($C$92=$AR88,$D$92=$AR88),Schweine_Werte!$O88*0.5,IF(OR($C$92&gt;$AR88,$D$92&lt;$AR88),0,Schweine_Werte!$O88))</f>
        <v>0</v>
      </c>
      <c r="CB88" s="679">
        <f>IF(OR($C$101=$AR88,$D$101=$AR88),Schweine_Werte!$O88*0.5,IF(OR($C$101&gt;$AR88,$D$101&lt;$AR88),0,Schweine_Werte!$O88))</f>
        <v>0</v>
      </c>
      <c r="CC88" s="679">
        <f>IF(OR($C$110=$AR88,$D$110=$AR88),Schweine_Werte!$O88*0.5,IF(OR($C$110&gt;$AR88,$D$110&lt;$AR88),0,Schweine_Werte!$O88))</f>
        <v>0</v>
      </c>
    </row>
    <row r="89" spans="1:81" x14ac:dyDescent="0.2">
      <c r="B89" s="520">
        <v>500</v>
      </c>
      <c r="D89" s="667"/>
      <c r="E89" s="520" t="e">
        <f>($D92-$C92)*1000/SUM($CA$4:$CA$31)</f>
        <v>#VALUE!</v>
      </c>
      <c r="F89" s="667" t="e">
        <f>SUMPRODUCT($CA$4:$CA$31,Schweine_Werte!$W$4:$W$31)/SUM($CA$4:$CA$31)</f>
        <v>#DIV/0!</v>
      </c>
      <c r="G89" s="667" t="e">
        <f>IF($B92=$A$8,SUMPRODUCT($CA$4:$CA$31,Schweine_Werte!HK$4:HK$31)/SUM($CA$4:$CA$31),IF($B92=$A$7,SUMPRODUCT($CA$4:$CA$31,Schweine_Werte!GW$4:GW$31)/SUM($CA$4:$CA$31),IF($B92=$A$6,SUMPRODUCT($CA$4:$CA$31,Schweine_Werte!GI$4:GI$31)/SUM($CA$4:$CA$31),SUMPRODUCT($CA$4:$CA$31,Schweine_Werte!FU$4:FU$31)/SUM($CA$4:$CA$31))))</f>
        <v>#DIV/0!</v>
      </c>
      <c r="H89" s="667" t="e">
        <f>IF($B92=$A$8,SUMPRODUCT($CA$4:$CA$31,Schweine_Werte!HL$4:HL$31)/SUM($CA$4:$CA$31),IF($B92=$A$7,SUMPRODUCT($CA$4:$CA$31,Schweine_Werte!GX$4:GX$31)/SUM($CA$4:$CA$31),IF($B92=$A$6,SUMPRODUCT($CA$4:$CA$31,Schweine_Werte!GJ$4:GJ$31)/SUM($CA$4:$CA$31),SUMPRODUCT($CA$4:$CA$31,Schweine_Werte!FV$4:FV$31)/SUM($CA$4:$CA$31))))</f>
        <v>#DIV/0!</v>
      </c>
      <c r="I89" s="667" t="e">
        <f>IF($B92=$A$8,SUMPRODUCT($CA$4:$CA$31,Schweine_Werte!HM$4:HM$31)/SUM($CA$4:$CA$31),IF($B92=$A$7,SUMPRODUCT($CA$4:$CA$31,Schweine_Werte!GY$4:GY$31)/SUM($CA$4:$CA$31),IF($B92=$A$6,SUMPRODUCT($CA$4:$CA$31,Schweine_Werte!GK$4:GK$31)/SUM($CA$4:$CA$31),SUMPRODUCT($CA$4:$CA$31,Schweine_Werte!FW$4:FW$31)/SUM($CA$4:$CA$31))))</f>
        <v>#DIV/0!</v>
      </c>
      <c r="J89" s="667" t="e">
        <f>SUMPRODUCT($CA$4:$CA$31,Schweine_Werte!$AE$4:$AE$31)/SUM($CA$4:$CA$31)</f>
        <v>#DIV/0!</v>
      </c>
      <c r="K89" s="667" t="e">
        <f>SUMPRODUCT($CA$4:$CA$31,Schweine_Werte!$AM$4:$AM$31)/SUM($CA$4:$CA$31)</f>
        <v>#DIV/0!</v>
      </c>
      <c r="L89" s="667" t="e">
        <f>T89*$F89*365/1000+$J89-$K89</f>
        <v>#DIV/0!</v>
      </c>
      <c r="M89" s="667" t="e">
        <f>U89*$F89*365/1000+$J89-$K89/2</f>
        <v>#DIV/0!</v>
      </c>
      <c r="N89" s="667" t="e">
        <f>V89*$F89*365/1000+$J89</f>
        <v>#DIV/0!</v>
      </c>
      <c r="O89" s="667">
        <f>IF($C92&lt;28,SUM($CA$4:$CA$23)+IF($D92&gt;28,$CA$24*0.5,$CA$24),0)</f>
        <v>0</v>
      </c>
      <c r="P89" s="667">
        <f>IF($D92&gt;28,SUM($CA$25:$CA$31)+IF($C92&lt;28,$CA$24*0.5,$CA$24),0)</f>
        <v>0</v>
      </c>
      <c r="Q89" s="667" t="e">
        <f t="shared" si="46"/>
        <v>#DIV/0!</v>
      </c>
      <c r="R89" s="667" t="e">
        <f t="shared" si="46"/>
        <v>#DIV/0!</v>
      </c>
      <c r="S89" s="667" t="e">
        <f t="shared" si="46"/>
        <v>#DIV/0!</v>
      </c>
      <c r="T89" s="667" t="e">
        <f>+($O89*Schweine_Werte!$HT$16+$P89*Schweine_Werte!$HU$16)/SUM($O89:$P89)</f>
        <v>#DIV/0!</v>
      </c>
      <c r="U89" s="667" t="e">
        <f>+($O89*Schweine_Werte!$HV$16+$P89*Schweine_Werte!$HW$16)/SUM($O89:$P89)</f>
        <v>#DIV/0!</v>
      </c>
      <c r="V89" s="667" t="e">
        <f>+($O89*Schweine_Werte!$HX$16+$P89*Schweine_Werte!$HY$16)/SUM($O89:$P89)</f>
        <v>#DIV/0!</v>
      </c>
      <c r="W89" s="667" t="e">
        <f>($J89*0.055+T89*0.365*0.86*$F89-$K89*0.018)/L89*100</f>
        <v>#DIV/0!</v>
      </c>
      <c r="X89" s="667" t="e">
        <f>($J89*0.055+U89*0.365*0.86*$F89-$K89*0.018/2)/M89*100</f>
        <v>#DIV/0!</v>
      </c>
      <c r="Y89" s="667" t="e">
        <f>($J89*0.055+V89*0.365*0.86*$F89)/N89*100</f>
        <v>#DIV/0!</v>
      </c>
      <c r="Z89" s="667" t="e">
        <f>IF($B92=$A$8,SUMPRODUCT($CA$4:$CA$31,Schweine_Werte!$HN$4:$HN$31,Schweine_Werte!$HO$4:$HO$31)/SUMPRODUCT($CA$4:$CA$31,Schweine_Werte!$HN$4:$HN$31),IF($B92=$A$7,SUMPRODUCT($CA$4:$CA$31,Schweine_Werte!$GZ$4:$GZ$31,Schweine_Werte!$HA$4:$HA$31)/SUMPRODUCT($CA$4:$CA$31,Schweine_Werte!$GZ$4:$GZ$31),IF($B92=$A$6,SUMPRODUCT($CA$4:$CA$31,Schweine_Werte!$GL$4:$GL$31,Schweine_Werte!$GM$4:$GM$31)/SUMPRODUCT($CA$4:$CA$31,Schweine_Werte!$GL$4:$GL$31),SUMPRODUCT($CA$4:$CA$31,Schweine_Werte!$FX$4:$FX$31,Schweine_Werte!$FY$4:$FY$31)/SUMPRODUCT($CA$4:$CA$31,Schweine_Werte!$FX$4:$FX$31))))</f>
        <v>#DIV/0!</v>
      </c>
      <c r="AA89" s="667"/>
      <c r="AB89" s="667">
        <f>IF($B92=$A$8,SUMIF(Schweine_Werte!$AO$4:$AO$31,$C92,Schweine_Werte!$HO$4:$HO$31),IF($B92=$A$7,SUMIF(Schweine_Werte!$AO$4:$AO$31,$C92,Schweine_Werte!$HA$4:$HA$31),IF($B92=$A$6,SUMIF(Schweine_Werte!$AO$4:$AO$31,$C92,Schweine_Werte!$GM$4:$GM$31),SUMIF(Schweine_Werte!$AO$4:$AO$31,$C92,Schweine_Werte!$FY$4:$FY$31))))</f>
        <v>0</v>
      </c>
      <c r="AC89" s="667"/>
      <c r="AD89" s="667">
        <f>IF($B92=$A$8,SUMIF(Schweine_Werte!$AO$4:$AO$31,$D92,Schweine_Werte!$HO$4:$HO$31),IF($B92=$A$7,SUMIF(Schweine_Werte!$AO$4:$AO$31,$D92,Schweine_Werte!$HA$4:$HA$31),IF($B92=$A$6,SUMIF(Schweine_Werte!$AO$4:$AO$31,$D92,Schweine_Werte!$GM$4:$GM$31),SUMIF(Schweine_Werte!$AO$4:$AO$31,$D92,Schweine_Werte!$FY$4:$FY$31))))</f>
        <v>0</v>
      </c>
      <c r="AE89" s="667"/>
      <c r="AF89" s="667"/>
      <c r="AG89" s="667" t="e">
        <f>IF($B92=$A$8,SUMPRODUCT($CA$4:$CA$31,Schweine_Werte!$HN$4:$HN$31)/SUM($CA$4:$CA$31),IF($B92=$A$7,SUMPRODUCT($CA$4:$CA$31,Schweine_Werte!$GZ$4:$GZ$31)/SUM($CA$4:$CA$31),IF($B92=$A$6,SUMPRODUCT($CA$4:$CA$31,Schweine_Werte!$GL$4:$GL$31)/SUM($CA$4:$CA$31),SUMPRODUCT($CA$4:$CA$31,Schweine_Werte!$FX$4:$FX$31)/SUM($CA$4:$CA$31))))</f>
        <v>#DIV/0!</v>
      </c>
      <c r="AH89" s="667"/>
      <c r="AI89" s="667"/>
      <c r="AJ89" s="667" t="e">
        <f>IF($B92=$A$8,SUMPRODUCT($CA$4:$CA$31,Schweine_Werte!$HN$4:$HN$31,Schweine_Werte!$HP$4:$HP$31)/SUMPRODUCT($CA$4:$CA$31,Schweine_Werte!$HN$4:$HN$31),IF($B92=$A$7,SUMPRODUCT($CA$4:$CA$31,Schweine_Werte!$GZ$4:$GZ$31,Schweine_Werte!$HB$4:$HB$31)/SUMPRODUCT($CA$4:$CA$31,Schweine_Werte!$GZ$4:$GZ$31),IF($B92=$A$6,SUMPRODUCT($CA$4:$CA$31,Schweine_Werte!$GL$4:$GL$31,Schweine_Werte!$GN$4:$GN$31)/SUMPRODUCT($CA$4:$CA$31,Schweine_Werte!$GL$4:$GL$31),SUMPRODUCT($CA$4:$CA$31,Schweine_Werte!$FX$4:$FX$31,Schweine_Werte!$FZ$4:$FZ$31)/SUMPRODUCT($CA$4:$CA$31,Schweine_Werte!$FX$4:$FX$31))))</f>
        <v>#DIV/0!</v>
      </c>
      <c r="AK89" s="667"/>
      <c r="AL89" s="667">
        <f>IF($B92=$A$8,SUMIF(Schweine_Werte!$AO$4:$AO$31,$C92,Schweine_Werte!$HP$4:$HP$31),IF($B92=$A$7,SUMIF(Schweine_Werte!$AO$4:$AO$31,$C92,Schweine_Werte!$HB$4:$HB$31),IF($B92=$A$6,SUMIF(Schweine_Werte!$AO$4:$AO$31,$C92,Schweine_Werte!$GN$4:$GN$31),SUMIF(Schweine_Werte!$AO$4:$AO$31,$C92,Schweine_Werte!$FZ$4:$FZ$31))))</f>
        <v>0</v>
      </c>
      <c r="AM89" s="667"/>
      <c r="AN89" s="667">
        <f>IF($B92=$A$8,SUMIF(Schweine_Werte!$AO$4:$AO$31,$D92,Schweine_Werte!$HP$4:$HP$31),IF($B92=$A$7,SUMIF(Schweine_Werte!$AO$4:$AO$31,$D92,Schweine_Werte!$HB$4:$HB$31),IF($B92=$A$6,SUMIF(Schweine_Werte!$AO$4:$AO$31,$D92,Schweine_Werte!$GN$4:$GN$31),SUMIF(Schweine_Werte!$AO$4:$AO$31,$D92,Schweine_Werte!$FZ$4:$FZ$31))))</f>
        <v>0</v>
      </c>
      <c r="AO89" s="667"/>
      <c r="AR89" s="698">
        <v>93</v>
      </c>
      <c r="AS89" s="677">
        <f>IF(OR($C$12=$AR89,$D$12=$AR89),Schweine_Werte!$C89*0.5,IF(OR($C$12&gt;$AR89,$D$12&lt;$AR89),0,Schweine_Werte!$C89))</f>
        <v>0</v>
      </c>
      <c r="AT89" s="667">
        <f>IF(OR($C$24=$AR89,$D$24=$AR89),Schweine_Werte!$C89*0.5,IF(OR($C$24&gt;$AR89,$D$24&lt;$AR89),0,Schweine_Werte!$C89))</f>
        <v>0</v>
      </c>
      <c r="AU89" s="677">
        <f>IF(OR($C$36=$AR89,$D$36=$AR89),Schweine_Werte!$C89*0.5,IF(OR($C$36&gt;$AR89,$D$36&lt;$AR89),0,Schweine_Werte!$C89))</f>
        <v>0</v>
      </c>
      <c r="AV89" s="677">
        <f>IF(OR($C$48=$AR89,$D$48=$AR89),Schweine_Werte!$C89*0.5,IF(OR($C$48&gt;$AR89,$D$48&lt;$AR89),0,Schweine_Werte!$C89))</f>
        <v>0</v>
      </c>
      <c r="AW89" s="677">
        <f>IF(OR($C$60=$AR89,$D$60=$AR89),Schweine_Werte!$C89*0.5,IF(OR($C$60&gt;$AR89,$D$60&lt;$AR89),0,Schweine_Werte!$C89))</f>
        <v>0</v>
      </c>
      <c r="AX89" s="677">
        <f>IF(OR($C$12=$AR89,$D$12=$AR89),Schweine_Werte!$E89*0.5,IF(OR($C$12&gt;$AR89,$D$12&lt;$AR89),0,Schweine_Werte!$E89))</f>
        <v>0</v>
      </c>
      <c r="AY89" s="667">
        <f>IF(OR($C$24=$AR89,$D$24=$AR89),Schweine_Werte!$E89*0.5,IF(OR($C$24&gt;$AR89,$D$24&lt;$AR89),0,Schweine_Werte!$E89))</f>
        <v>0</v>
      </c>
      <c r="AZ89" s="667">
        <f>IF(OR($C$36=$AR89,$D$36=$AR89),Schweine_Werte!$E89*0.5,IF(OR($C$36&gt;$AR89,$D$36&lt;$AR89),0,Schweine_Werte!$E89))</f>
        <v>0</v>
      </c>
      <c r="BA89" s="667">
        <f>IF(OR($C$48=$AR89,$D$48=$AR89),Schweine_Werte!$E89*0.5,IF(OR($C$48&gt;$AR89,$D$48&lt;$AR89),0,Schweine_Werte!$E89))</f>
        <v>0</v>
      </c>
      <c r="BB89" s="667">
        <f>IF(OR($C$60=$AR89,$D$60=$AR89),Schweine_Werte!$E89*0.5,IF(OR($C$60&gt;$AR89,$D$60&lt;$AR89),0,Schweine_Werte!$E89))</f>
        <v>0</v>
      </c>
      <c r="BC89" s="677">
        <f>IF(OR($C$12=$AR89,$D$12=$AR89),Schweine_Werte!$G89*0.5,IF(OR($C$12&gt;$AR89,$D$12&lt;$AR89),0,Schweine_Werte!$G89))</f>
        <v>0</v>
      </c>
      <c r="BD89" s="667">
        <f>IF(OR($C$24=$AR89,$D$24=$AR89),Schweine_Werte!$G89*0.5,IF(OR($C$24&gt;$AR89,$D$24&lt;$AR89),0,Schweine_Werte!$G89))</f>
        <v>0</v>
      </c>
      <c r="BE89" s="667">
        <f>IF(OR($C$36=$AR89,$D$36=$AR89),Schweine_Werte!$G89*0.5,IF(OR($C$36&gt;$AR89,$D$36&lt;$AR89),0,Schweine_Werte!$G89))</f>
        <v>0</v>
      </c>
      <c r="BF89" s="667">
        <f>IF(OR($C$48=$AR89,$D$48=$AR89),Schweine_Werte!$G89*0.5,IF(OR($C$48&gt;$AR89,$D$48&lt;$AR89),0,Schweine_Werte!$G89))</f>
        <v>0</v>
      </c>
      <c r="BG89" s="667">
        <f>IF(OR($C$60=$AR89,$D$60=$AR89),Schweine_Werte!$G89*0.5,IF(OR($C$60&gt;$AR89,$D$60&lt;$AR89),0,Schweine_Werte!$G89))</f>
        <v>0</v>
      </c>
      <c r="BH89" s="677">
        <f>IF(OR($C$12=$AR89,$D$12=$AR89),Schweine_Werte!$I89*0.5,IF(OR($C$12&gt;$AR89,$D$12&lt;$AR89),0,Schweine_Werte!$I89))</f>
        <v>0</v>
      </c>
      <c r="BI89" s="667">
        <f>IF(OR($C$24=$AR89,$D$24=$AR89),Schweine_Werte!$I89*0.5,IF(OR($C$24&gt;$AR89,$D$24&lt;$AR89),0,Schweine_Werte!$I89))</f>
        <v>0</v>
      </c>
      <c r="BJ89" s="667">
        <f>IF(OR($C$36=$AR89,$D$36=$AR89),Schweine_Werte!$I89*0.5,IF(OR($C$36&gt;$AR89,$D$36&lt;$AR89),0,Schweine_Werte!$I89))</f>
        <v>0</v>
      </c>
      <c r="BK89" s="667">
        <f>IF(OR($C$48=$AR89,$D$48=$AR89),Schweine_Werte!$I89*0.5,IF(OR($C$48&gt;$AR89,$D$48&lt;$AR89),0,Schweine_Werte!$I89))</f>
        <v>0</v>
      </c>
      <c r="BL89" s="667">
        <f>IF(OR($C$60=$AR89,$D$60=$AR89),Schweine_Werte!$I89*0.5,IF(OR($C$60&gt;$AR89,$D$60&lt;$AR89),0,Schweine_Werte!$I89))</f>
        <v>0</v>
      </c>
      <c r="BM89" s="677"/>
      <c r="BN89" s="667"/>
      <c r="BO89" s="667"/>
      <c r="BP89" s="667"/>
      <c r="BQ89" s="667"/>
      <c r="BR89" s="677">
        <f>IF(OR($C$74=$AR89,$D$74=$AR89),Schweine_Werte!$M89*0.5,IF(OR($C$74&gt;$AR89,$D$74&lt;$AR89),0,Schweine_Werte!$M89))</f>
        <v>0</v>
      </c>
      <c r="BS89" s="677">
        <f>IF(OR($C$83=$AR89,$D$83=$AR89),Schweine_Werte!$M89*0.5,IF(OR($C$83&gt;$AR89,$D$83&lt;$AR89),0,Schweine_Werte!$M89))</f>
        <v>0</v>
      </c>
      <c r="BT89" s="679">
        <f>IF(OR($C$92=$AR89,$D$92=$AR89),Schweine_Werte!$M89*0.5,IF(OR($C$92&gt;$AR89,$D$92&lt;$AR89),0,Schweine_Werte!$M89))</f>
        <v>0</v>
      </c>
      <c r="BU89" s="679">
        <f>IF(OR($C$101=$AR89,$D$101=$AR89),Schweine_Werte!$M89*0.5,IF(OR($C$101&gt;$AR89,$D$101&lt;$AR89),0,Schweine_Werte!$M89))</f>
        <v>0</v>
      </c>
      <c r="BV89" s="679">
        <f>IF(OR($C$110=$AR89,$D$110=$AR89),Schweine_Werte!$M89*0.5,IF(OR($C$110&gt;$AR89,$D$110&lt;$AR89),0,Schweine_Werte!$M89))</f>
        <v>0</v>
      </c>
      <c r="BW89" s="679">
        <f>IF(OR(8=$AR89,$E$127=$AR89),Schweine_Werte!$M89*0.5,IF(OR(8&gt;$AR89,$E$127&lt;$AR89),0,Schweine_Werte!$M89))</f>
        <v>1.186462198893864</v>
      </c>
      <c r="BX89" s="679">
        <f>IF(OR(8=$AR89,$E$145=$AR89),Schweine_Werte!$M89*0.5,IF(OR(8&gt;$AR89,$E$145&lt;$AR89),0,Schweine_Werte!$M89))</f>
        <v>1.186462198893864</v>
      </c>
      <c r="BY89" s="677">
        <f>IF(OR($C$74=$AR89,$D$74=$AR89),Schweine_Werte!$O89*0.5,IF(OR($C$74&gt;$AR89,$D$74&lt;$AR89),0,Schweine_Werte!$O89))</f>
        <v>0</v>
      </c>
      <c r="BZ89" s="677">
        <f>IF(OR($C$83=$AR89,$D$83=$AR89),Schweine_Werte!$O89*0.5,IF(OR($C$83&gt;$AR89,$D$83&lt;$AR89),0,Schweine_Werte!$O89))</f>
        <v>0</v>
      </c>
      <c r="CA89" s="679">
        <f>IF(OR($C$92=$AR89,$D$92=$AR89),Schweine_Werte!$O89*0.5,IF(OR($C$92&gt;$AR89,$D$92&lt;$AR89),0,Schweine_Werte!$O89))</f>
        <v>0</v>
      </c>
      <c r="CB89" s="679">
        <f>IF(OR($C$101=$AR89,$D$101=$AR89),Schweine_Werte!$O89*0.5,IF(OR($C$101&gt;$AR89,$D$101&lt;$AR89),0,Schweine_Werte!$O89))</f>
        <v>0</v>
      </c>
      <c r="CC89" s="679">
        <f>IF(OR($C$110=$AR89,$D$110=$AR89),Schweine_Werte!$O89*0.5,IF(OR($C$110&gt;$AR89,$D$110&lt;$AR89),0,Schweine_Werte!$O89))</f>
        <v>0</v>
      </c>
    </row>
    <row r="90" spans="1:81" ht="15.75" x14ac:dyDescent="0.25">
      <c r="F90" s="521"/>
      <c r="G90" s="1722" t="s">
        <v>486</v>
      </c>
      <c r="H90" s="1723"/>
      <c r="I90" s="1724"/>
      <c r="J90" s="681" t="s">
        <v>474</v>
      </c>
      <c r="K90" s="681" t="s">
        <v>487</v>
      </c>
      <c r="L90" s="1725" t="s">
        <v>488</v>
      </c>
      <c r="M90" s="1726"/>
      <c r="N90" s="1727"/>
      <c r="O90" s="1725" t="s">
        <v>489</v>
      </c>
      <c r="P90" s="1727"/>
      <c r="Q90" s="1725" t="s">
        <v>490</v>
      </c>
      <c r="R90" s="1726"/>
      <c r="S90" s="1727"/>
      <c r="T90" s="1725" t="s">
        <v>491</v>
      </c>
      <c r="U90" s="1726"/>
      <c r="V90" s="1727"/>
      <c r="W90" s="1725" t="s">
        <v>492</v>
      </c>
      <c r="X90" s="1726"/>
      <c r="Y90" s="1727"/>
      <c r="Z90" s="1728" t="s">
        <v>493</v>
      </c>
      <c r="AA90" s="1729"/>
      <c r="AB90" s="1728" t="s">
        <v>411</v>
      </c>
      <c r="AC90" s="1729"/>
      <c r="AD90" s="1728" t="s">
        <v>412</v>
      </c>
      <c r="AE90" s="1729"/>
      <c r="AF90" s="682" t="s">
        <v>494</v>
      </c>
      <c r="AG90" s="1733" t="s">
        <v>495</v>
      </c>
      <c r="AH90" s="1734"/>
      <c r="AI90" s="824" t="s">
        <v>515</v>
      </c>
      <c r="AJ90" s="1728" t="s">
        <v>493</v>
      </c>
      <c r="AK90" s="1729"/>
      <c r="AL90" s="1728" t="s">
        <v>411</v>
      </c>
      <c r="AM90" s="1729"/>
      <c r="AN90" s="1728" t="s">
        <v>412</v>
      </c>
      <c r="AO90" s="1729"/>
      <c r="AR90" s="698">
        <v>94</v>
      </c>
      <c r="AS90" s="677">
        <f>IF(OR($C$12=$AR90,$D$12=$AR90),Schweine_Werte!$C90*0.5,IF(OR($C$12&gt;$AR90,$D$12&lt;$AR90),0,Schweine_Werte!$C90))</f>
        <v>0</v>
      </c>
      <c r="AT90" s="667">
        <f>IF(OR($C$24=$AR90,$D$24=$AR90),Schweine_Werte!$C90*0.5,IF(OR($C$24&gt;$AR90,$D$24&lt;$AR90),0,Schweine_Werte!$C90))</f>
        <v>0</v>
      </c>
      <c r="AU90" s="677">
        <f>IF(OR($C$36=$AR90,$D$36=$AR90),Schweine_Werte!$C90*0.5,IF(OR($C$36&gt;$AR90,$D$36&lt;$AR90),0,Schweine_Werte!$C90))</f>
        <v>0</v>
      </c>
      <c r="AV90" s="677">
        <f>IF(OR($C$48=$AR90,$D$48=$AR90),Schweine_Werte!$C90*0.5,IF(OR($C$48&gt;$AR90,$D$48&lt;$AR90),0,Schweine_Werte!$C90))</f>
        <v>0</v>
      </c>
      <c r="AW90" s="677">
        <f>IF(OR($C$60=$AR90,$D$60=$AR90),Schweine_Werte!$C90*0.5,IF(OR($C$60&gt;$AR90,$D$60&lt;$AR90),0,Schweine_Werte!$C90))</f>
        <v>0</v>
      </c>
      <c r="AX90" s="677">
        <f>IF(OR($C$12=$AR90,$D$12=$AR90),Schweine_Werte!$E90*0.5,IF(OR($C$12&gt;$AR90,$D$12&lt;$AR90),0,Schweine_Werte!$E90))</f>
        <v>0</v>
      </c>
      <c r="AY90" s="667">
        <f>IF(OR($C$24=$AR90,$D$24=$AR90),Schweine_Werte!$E90*0.5,IF(OR($C$24&gt;$AR90,$D$24&lt;$AR90),0,Schweine_Werte!$E90))</f>
        <v>0</v>
      </c>
      <c r="AZ90" s="667">
        <f>IF(OR($C$36=$AR90,$D$36=$AR90),Schweine_Werte!$E90*0.5,IF(OR($C$36&gt;$AR90,$D$36&lt;$AR90),0,Schweine_Werte!$E90))</f>
        <v>0</v>
      </c>
      <c r="BA90" s="667">
        <f>IF(OR($C$48=$AR90,$D$48=$AR90),Schweine_Werte!$E90*0.5,IF(OR($C$48&gt;$AR90,$D$48&lt;$AR90),0,Schweine_Werte!$E90))</f>
        <v>0</v>
      </c>
      <c r="BB90" s="667">
        <f>IF(OR($C$60=$AR90,$D$60=$AR90),Schweine_Werte!$E90*0.5,IF(OR($C$60&gt;$AR90,$D$60&lt;$AR90),0,Schweine_Werte!$E90))</f>
        <v>0</v>
      </c>
      <c r="BC90" s="677">
        <f>IF(OR($C$12=$AR90,$D$12=$AR90),Schweine_Werte!$G90*0.5,IF(OR($C$12&gt;$AR90,$D$12&lt;$AR90),0,Schweine_Werte!$G90))</f>
        <v>0</v>
      </c>
      <c r="BD90" s="667">
        <f>IF(OR($C$24=$AR90,$D$24=$AR90),Schweine_Werte!$G90*0.5,IF(OR($C$24&gt;$AR90,$D$24&lt;$AR90),0,Schweine_Werte!$G90))</f>
        <v>0</v>
      </c>
      <c r="BE90" s="667">
        <f>IF(OR($C$36=$AR90,$D$36=$AR90),Schweine_Werte!$G90*0.5,IF(OR($C$36&gt;$AR90,$D$36&lt;$AR90),0,Schweine_Werte!$G90))</f>
        <v>0</v>
      </c>
      <c r="BF90" s="667">
        <f>IF(OR($C$48=$AR90,$D$48=$AR90),Schweine_Werte!$G90*0.5,IF(OR($C$48&gt;$AR90,$D$48&lt;$AR90),0,Schweine_Werte!$G90))</f>
        <v>0</v>
      </c>
      <c r="BG90" s="667">
        <f>IF(OR($C$60=$AR90,$D$60=$AR90),Schweine_Werte!$G90*0.5,IF(OR($C$60&gt;$AR90,$D$60&lt;$AR90),0,Schweine_Werte!$G90))</f>
        <v>0</v>
      </c>
      <c r="BH90" s="677">
        <f>IF(OR($C$12=$AR90,$D$12=$AR90),Schweine_Werte!$I90*0.5,IF(OR($C$12&gt;$AR90,$D$12&lt;$AR90),0,Schweine_Werte!$I90))</f>
        <v>0</v>
      </c>
      <c r="BI90" s="667">
        <f>IF(OR($C$24=$AR90,$D$24=$AR90),Schweine_Werte!$I90*0.5,IF(OR($C$24&gt;$AR90,$D$24&lt;$AR90),0,Schweine_Werte!$I90))</f>
        <v>0</v>
      </c>
      <c r="BJ90" s="667">
        <f>IF(OR($C$36=$AR90,$D$36=$AR90),Schweine_Werte!$I90*0.5,IF(OR($C$36&gt;$AR90,$D$36&lt;$AR90),0,Schweine_Werte!$I90))</f>
        <v>0</v>
      </c>
      <c r="BK90" s="667">
        <f>IF(OR($C$48=$AR90,$D$48=$AR90),Schweine_Werte!$I90*0.5,IF(OR($C$48&gt;$AR90,$D$48&lt;$AR90),0,Schweine_Werte!$I90))</f>
        <v>0</v>
      </c>
      <c r="BL90" s="667">
        <f>IF(OR($C$60=$AR90,$D$60=$AR90),Schweine_Werte!$I90*0.5,IF(OR($C$60&gt;$AR90,$D$60&lt;$AR90),0,Schweine_Werte!$I90))</f>
        <v>0</v>
      </c>
      <c r="BM90" s="677"/>
      <c r="BN90" s="667"/>
      <c r="BO90" s="667"/>
      <c r="BP90" s="667"/>
      <c r="BQ90" s="667"/>
      <c r="BR90" s="677">
        <f>IF(OR($C$74=$AR90,$D$74=$AR90),Schweine_Werte!$M90*0.5,IF(OR($C$74&gt;$AR90,$D$74&lt;$AR90),0,Schweine_Werte!$M90))</f>
        <v>0</v>
      </c>
      <c r="BS90" s="677">
        <f>IF(OR($C$83=$AR90,$D$83=$AR90),Schweine_Werte!$M90*0.5,IF(OR($C$83&gt;$AR90,$D$83&lt;$AR90),0,Schweine_Werte!$M90))</f>
        <v>0</v>
      </c>
      <c r="BT90" s="679">
        <f>IF(OR($C$92=$AR90,$D$92=$AR90),Schweine_Werte!$M90*0.5,IF(OR($C$92&gt;$AR90,$D$92&lt;$AR90),0,Schweine_Werte!$M90))</f>
        <v>0</v>
      </c>
      <c r="BU90" s="679">
        <f>IF(OR($C$101=$AR90,$D$101=$AR90),Schweine_Werte!$M90*0.5,IF(OR($C$101&gt;$AR90,$D$101&lt;$AR90),0,Schweine_Werte!$M90))</f>
        <v>0</v>
      </c>
      <c r="BV90" s="679">
        <f>IF(OR($C$110=$AR90,$D$110=$AR90),Schweine_Werte!$M90*0.5,IF(OR($C$110&gt;$AR90,$D$110&lt;$AR90),0,Schweine_Werte!$M90))</f>
        <v>0</v>
      </c>
      <c r="BW90" s="679">
        <f>IF(OR(8=$AR90,$E$127=$AR90),Schweine_Werte!$M90*0.5,IF(OR(8&gt;$AR90,$E$127&lt;$AR90),0,Schweine_Werte!$M90))</f>
        <v>1.1952918899533977</v>
      </c>
      <c r="BX90" s="679">
        <f>IF(OR(8=$AR90,$E$145=$AR90),Schweine_Werte!$M90*0.5,IF(OR(8&gt;$AR90,$E$145&lt;$AR90),0,Schweine_Werte!$M90))</f>
        <v>1.1952918899533977</v>
      </c>
      <c r="BY90" s="677">
        <f>IF(OR($C$74=$AR90,$D$74=$AR90),Schweine_Werte!$O90*0.5,IF(OR($C$74&gt;$AR90,$D$74&lt;$AR90),0,Schweine_Werte!$O90))</f>
        <v>0</v>
      </c>
      <c r="BZ90" s="677">
        <f>IF(OR($C$83=$AR90,$D$83=$AR90),Schweine_Werte!$O90*0.5,IF(OR($C$83&gt;$AR90,$D$83&lt;$AR90),0,Schweine_Werte!$O90))</f>
        <v>0</v>
      </c>
      <c r="CA90" s="679">
        <f>IF(OR($C$92=$AR90,$D$92=$AR90),Schweine_Werte!$O90*0.5,IF(OR($C$92&gt;$AR90,$D$92&lt;$AR90),0,Schweine_Werte!$O90))</f>
        <v>0</v>
      </c>
      <c r="CB90" s="679">
        <f>IF(OR($C$101=$AR90,$D$101=$AR90),Schweine_Werte!$O90*0.5,IF(OR($C$101&gt;$AR90,$D$101&lt;$AR90),0,Schweine_Werte!$O90))</f>
        <v>0</v>
      </c>
      <c r="CC90" s="679">
        <f>IF(OR($C$110=$AR90,$D$110=$AR90),Schweine_Werte!$O90*0.5,IF(OR($C$110&gt;$AR90,$D$110&lt;$AR90),0,Schweine_Werte!$O90))</f>
        <v>0</v>
      </c>
    </row>
    <row r="91" spans="1:81" ht="18.75" x14ac:dyDescent="0.2">
      <c r="B91" s="684" t="s">
        <v>497</v>
      </c>
      <c r="C91" s="685" t="s">
        <v>375</v>
      </c>
      <c r="D91" s="685" t="s">
        <v>498</v>
      </c>
      <c r="E91" s="685" t="s">
        <v>377</v>
      </c>
      <c r="F91" s="686" t="s">
        <v>363</v>
      </c>
      <c r="G91" s="687" t="s">
        <v>1</v>
      </c>
      <c r="H91" s="687" t="s">
        <v>499</v>
      </c>
      <c r="I91" s="687" t="s">
        <v>500</v>
      </c>
      <c r="J91" s="688" t="s">
        <v>501</v>
      </c>
      <c r="K91" s="688" t="s">
        <v>501</v>
      </c>
      <c r="L91" s="689" t="s">
        <v>365</v>
      </c>
      <c r="M91" s="689" t="s">
        <v>502</v>
      </c>
      <c r="N91" s="689" t="s">
        <v>367</v>
      </c>
      <c r="O91" s="690" t="s">
        <v>358</v>
      </c>
      <c r="P91" s="690" t="s">
        <v>359</v>
      </c>
      <c r="Q91" s="689" t="s">
        <v>365</v>
      </c>
      <c r="R91" s="689" t="s">
        <v>366</v>
      </c>
      <c r="S91" s="689" t="s">
        <v>367</v>
      </c>
      <c r="T91" s="689" t="s">
        <v>365</v>
      </c>
      <c r="U91" s="689" t="s">
        <v>366</v>
      </c>
      <c r="V91" s="689" t="s">
        <v>367</v>
      </c>
      <c r="W91" s="688" t="s">
        <v>503</v>
      </c>
      <c r="X91" s="688" t="s">
        <v>504</v>
      </c>
      <c r="Y91" s="688" t="s">
        <v>505</v>
      </c>
      <c r="Z91" s="691" t="s">
        <v>506</v>
      </c>
      <c r="AA91" s="691" t="s">
        <v>298</v>
      </c>
      <c r="AB91" s="691" t="s">
        <v>506</v>
      </c>
      <c r="AC91" s="691" t="s">
        <v>298</v>
      </c>
      <c r="AD91" s="691" t="s">
        <v>506</v>
      </c>
      <c r="AE91" s="691" t="s">
        <v>298</v>
      </c>
      <c r="AF91" s="691" t="s">
        <v>507</v>
      </c>
      <c r="AG91" s="692" t="s">
        <v>508</v>
      </c>
      <c r="AH91" s="691" t="s">
        <v>17</v>
      </c>
      <c r="AI91" s="691"/>
      <c r="AJ91" s="691" t="s">
        <v>509</v>
      </c>
      <c r="AK91" s="691" t="s">
        <v>510</v>
      </c>
      <c r="AL91" s="691" t="s">
        <v>511</v>
      </c>
      <c r="AM91" s="691" t="s">
        <v>512</v>
      </c>
      <c r="AN91" s="691" t="s">
        <v>511</v>
      </c>
      <c r="AO91" s="691" t="s">
        <v>513</v>
      </c>
      <c r="AR91" s="698">
        <v>95</v>
      </c>
      <c r="AS91" s="677">
        <f>IF(OR($C$12=$AR91,$D$12=$AR91),Schweine_Werte!$C91*0.5,IF(OR($C$12&gt;$AR91,$D$12&lt;$AR91),0,Schweine_Werte!$C91))</f>
        <v>0</v>
      </c>
      <c r="AT91" s="667">
        <f>IF(OR($C$24=$AR91,$D$24=$AR91),Schweine_Werte!$C91*0.5,IF(OR($C$24&gt;$AR91,$D$24&lt;$AR91),0,Schweine_Werte!$C91))</f>
        <v>0</v>
      </c>
      <c r="AU91" s="677">
        <f>IF(OR($C$36=$AR91,$D$36=$AR91),Schweine_Werte!$C91*0.5,IF(OR($C$36&gt;$AR91,$D$36&lt;$AR91),0,Schweine_Werte!$C91))</f>
        <v>0</v>
      </c>
      <c r="AV91" s="677">
        <f>IF(OR($C$48=$AR91,$D$48=$AR91),Schweine_Werte!$C91*0.5,IF(OR($C$48&gt;$AR91,$D$48&lt;$AR91),0,Schweine_Werte!$C91))</f>
        <v>0</v>
      </c>
      <c r="AW91" s="677">
        <f>IF(OR($C$60=$AR91,$D$60=$AR91),Schweine_Werte!$C91*0.5,IF(OR($C$60&gt;$AR91,$D$60&lt;$AR91),0,Schweine_Werte!$C91))</f>
        <v>0</v>
      </c>
      <c r="AX91" s="677">
        <f>IF(OR($C$12=$AR91,$D$12=$AR91),Schweine_Werte!$E91*0.5,IF(OR($C$12&gt;$AR91,$D$12&lt;$AR91),0,Schweine_Werte!$E91))</f>
        <v>0</v>
      </c>
      <c r="AY91" s="667">
        <f>IF(OR($C$24=$AR91,$D$24=$AR91),Schweine_Werte!$E91*0.5,IF(OR($C$24&gt;$AR91,$D$24&lt;$AR91),0,Schweine_Werte!$E91))</f>
        <v>0</v>
      </c>
      <c r="AZ91" s="667">
        <f>IF(OR($C$36=$AR91,$D$36=$AR91),Schweine_Werte!$E91*0.5,IF(OR($C$36&gt;$AR91,$D$36&lt;$AR91),0,Schweine_Werte!$E91))</f>
        <v>0</v>
      </c>
      <c r="BA91" s="667">
        <f>IF(OR($C$48=$AR91,$D$48=$AR91),Schweine_Werte!$E91*0.5,IF(OR($C$48&gt;$AR91,$D$48&lt;$AR91),0,Schweine_Werte!$E91))</f>
        <v>0</v>
      </c>
      <c r="BB91" s="667">
        <f>IF(OR($C$60=$AR91,$D$60=$AR91),Schweine_Werte!$E91*0.5,IF(OR($C$60&gt;$AR91,$D$60&lt;$AR91),0,Schweine_Werte!$E91))</f>
        <v>0</v>
      </c>
      <c r="BC91" s="677">
        <f>IF(OR($C$12=$AR91,$D$12=$AR91),Schweine_Werte!$G91*0.5,IF(OR($C$12&gt;$AR91,$D$12&lt;$AR91),0,Schweine_Werte!$G91))</f>
        <v>0</v>
      </c>
      <c r="BD91" s="667">
        <f>IF(OR($C$24=$AR91,$D$24=$AR91),Schweine_Werte!$G91*0.5,IF(OR($C$24&gt;$AR91,$D$24&lt;$AR91),0,Schweine_Werte!$G91))</f>
        <v>0</v>
      </c>
      <c r="BE91" s="667">
        <f>IF(OR($C$36=$AR91,$D$36=$AR91),Schweine_Werte!$G91*0.5,IF(OR($C$36&gt;$AR91,$D$36&lt;$AR91),0,Schweine_Werte!$G91))</f>
        <v>0</v>
      </c>
      <c r="BF91" s="667">
        <f>IF(OR($C$48=$AR91,$D$48=$AR91),Schweine_Werte!$G91*0.5,IF(OR($C$48&gt;$AR91,$D$48&lt;$AR91),0,Schweine_Werte!$G91))</f>
        <v>0</v>
      </c>
      <c r="BG91" s="667">
        <f>IF(OR($C$60=$AR91,$D$60=$AR91),Schweine_Werte!$G91*0.5,IF(OR($C$60&gt;$AR91,$D$60&lt;$AR91),0,Schweine_Werte!$G91))</f>
        <v>0</v>
      </c>
      <c r="BH91" s="677">
        <f>IF(OR($C$12=$AR91,$D$12=$AR91),Schweine_Werte!$I91*0.5,IF(OR($C$12&gt;$AR91,$D$12&lt;$AR91),0,Schweine_Werte!$I91))</f>
        <v>0</v>
      </c>
      <c r="BI91" s="667">
        <f>IF(OR($C$24=$AR91,$D$24=$AR91),Schweine_Werte!$I91*0.5,IF(OR($C$24&gt;$AR91,$D$24&lt;$AR91),0,Schweine_Werte!$I91))</f>
        <v>0</v>
      </c>
      <c r="BJ91" s="667">
        <f>IF(OR($C$36=$AR91,$D$36=$AR91),Schweine_Werte!$I91*0.5,IF(OR($C$36&gt;$AR91,$D$36&lt;$AR91),0,Schweine_Werte!$I91))</f>
        <v>0</v>
      </c>
      <c r="BK91" s="667">
        <f>IF(OR($C$48=$AR91,$D$48=$AR91),Schweine_Werte!$I91*0.5,IF(OR($C$48&gt;$AR91,$D$48&lt;$AR91),0,Schweine_Werte!$I91))</f>
        <v>0</v>
      </c>
      <c r="BL91" s="667">
        <f>IF(OR($C$60=$AR91,$D$60=$AR91),Schweine_Werte!$I91*0.5,IF(OR($C$60&gt;$AR91,$D$60&lt;$AR91),0,Schweine_Werte!$I91))</f>
        <v>0</v>
      </c>
      <c r="BM91" s="677"/>
      <c r="BN91" s="667"/>
      <c r="BO91" s="667"/>
      <c r="BP91" s="667"/>
      <c r="BQ91" s="667"/>
      <c r="BR91" s="677">
        <f>IF(OR($C$74=$AR91,$D$74=$AR91),Schweine_Werte!$M91*0.5,IF(OR($C$74&gt;$AR91,$D$74&lt;$AR91),0,Schweine_Werte!$M91))</f>
        <v>0</v>
      </c>
      <c r="BS91" s="677">
        <f>IF(OR($C$83=$AR91,$D$83=$AR91),Schweine_Werte!$M91*0.5,IF(OR($C$83&gt;$AR91,$D$83&lt;$AR91),0,Schweine_Werte!$M91))</f>
        <v>0</v>
      </c>
      <c r="BT91" s="679">
        <f>IF(OR($C$92=$AR91,$D$92=$AR91),Schweine_Werte!$M91*0.5,IF(OR($C$92&gt;$AR91,$D$92&lt;$AR91),0,Schweine_Werte!$M91))</f>
        <v>0</v>
      </c>
      <c r="BU91" s="679">
        <f>IF(OR($C$101=$AR91,$D$101=$AR91),Schweine_Werte!$M91*0.5,IF(OR($C$101&gt;$AR91,$D$101&lt;$AR91),0,Schweine_Werte!$M91))</f>
        <v>0</v>
      </c>
      <c r="BV91" s="679">
        <f>IF(OR($C$110=$AR91,$D$110=$AR91),Schweine_Werte!$M91*0.5,IF(OR($C$110&gt;$AR91,$D$110&lt;$AR91),0,Schweine_Werte!$M91))</f>
        <v>0</v>
      </c>
      <c r="BW91" s="679">
        <f>IF(OR(8=$AR91,$E$127=$AR91),Schweine_Werte!$M91*0.5,IF(OR(8&gt;$AR91,$E$127&lt;$AR91),0,Schweine_Werte!$M91))</f>
        <v>1.2046808919230616</v>
      </c>
      <c r="BX91" s="679">
        <f>IF(OR(8=$AR91,$E$145=$AR91),Schweine_Werte!$M91*0.5,IF(OR(8&gt;$AR91,$E$145&lt;$AR91),0,Schweine_Werte!$M91))</f>
        <v>1.2046808919230616</v>
      </c>
      <c r="BY91" s="677">
        <f>IF(OR($C$74=$AR91,$D$74=$AR91),Schweine_Werte!$O91*0.5,IF(OR($C$74&gt;$AR91,$D$74&lt;$AR91),0,Schweine_Werte!$O91))</f>
        <v>0</v>
      </c>
      <c r="BZ91" s="677">
        <f>IF(OR($C$83=$AR91,$D$83=$AR91),Schweine_Werte!$O91*0.5,IF(OR($C$83&gt;$AR91,$D$83&lt;$AR91),0,Schweine_Werte!$O91))</f>
        <v>0</v>
      </c>
      <c r="CA91" s="679">
        <f>IF(OR($C$92=$AR91,$D$92=$AR91),Schweine_Werte!$O91*0.5,IF(OR($C$92&gt;$AR91,$D$92&lt;$AR91),0,Schweine_Werte!$O91))</f>
        <v>0</v>
      </c>
      <c r="CB91" s="679">
        <f>IF(OR($C$101=$AR91,$D$101=$AR91),Schweine_Werte!$O91*0.5,IF(OR($C$101&gt;$AR91,$D$101&lt;$AR91),0,Schweine_Werte!$O91))</f>
        <v>0</v>
      </c>
      <c r="CC91" s="679">
        <f>IF(OR($C$110=$AR91,$D$110=$AR91),Schweine_Werte!$O91*0.5,IF(OR($C$110&gt;$AR91,$D$110&lt;$AR91),0,Schweine_Werte!$O91))</f>
        <v>0</v>
      </c>
    </row>
    <row r="92" spans="1:81" ht="15.75" x14ac:dyDescent="0.25">
      <c r="A92" s="520" t="s">
        <v>463</v>
      </c>
      <c r="B92" s="699" t="str">
        <f>IF('Abweichende Werte'!X7=1,A8,"")</f>
        <v/>
      </c>
      <c r="C92" s="694" t="str">
        <f>IF('Abweichende Werte'!X7=1,'Abweichende Werte'!J7,"")</f>
        <v/>
      </c>
      <c r="D92" s="700" t="str">
        <f>IF('Abweichende Werte'!X7=1,'Abweichende Werte'!M7,"")</f>
        <v/>
      </c>
      <c r="E92" s="700" t="str">
        <f>IF('Abweichende Werte'!X7=1,'Abweichende Werte'!P7,"")</f>
        <v/>
      </c>
      <c r="F92" s="695" t="e">
        <f>IF($E92&lt;=$E88,F88,IF(AND($E92&gt;$E88,$E92&lt;=$E89),F88+(F89-F88)/($E89-$E88)*($E92-$E88),IF($E92&gt;$E89,F89)))</f>
        <v>#VALUE!</v>
      </c>
      <c r="G92" s="695" t="e">
        <f t="shared" ref="G92:N92" si="47">IF($E92&lt;=$E88,G88,IF(AND($E92&gt;$E88,$E92&lt;=$E89),G88+(G89-G88)/($E89-$E88)*($E92-$E88),IF($E92&gt;$E89,G89)))</f>
        <v>#VALUE!</v>
      </c>
      <c r="H92" s="695" t="e">
        <f t="shared" si="47"/>
        <v>#VALUE!</v>
      </c>
      <c r="I92" s="695" t="e">
        <f t="shared" si="47"/>
        <v>#VALUE!</v>
      </c>
      <c r="J92" s="695" t="e">
        <f t="shared" si="47"/>
        <v>#VALUE!</v>
      </c>
      <c r="K92" s="695" t="e">
        <f t="shared" si="47"/>
        <v>#VALUE!</v>
      </c>
      <c r="L92" s="695" t="e">
        <f t="shared" si="47"/>
        <v>#VALUE!</v>
      </c>
      <c r="M92" s="695" t="e">
        <f t="shared" si="47"/>
        <v>#VALUE!</v>
      </c>
      <c r="N92" s="695" t="e">
        <f t="shared" si="47"/>
        <v>#VALUE!</v>
      </c>
      <c r="O92" s="696">
        <v>5.5</v>
      </c>
      <c r="P92" s="696">
        <v>1.8</v>
      </c>
      <c r="Q92" s="695" t="e">
        <f t="shared" ref="Q92:Z92" si="48">IF($E92&lt;=$E88,Q88,IF(AND($E92&gt;$E88,$E92&lt;=$E89),Q88+(Q89-Q88)/($E89-$E88)*($E92-$E88),IF($E92&gt;$E89,Q89)))</f>
        <v>#VALUE!</v>
      </c>
      <c r="R92" s="695" t="e">
        <f t="shared" si="48"/>
        <v>#VALUE!</v>
      </c>
      <c r="S92" s="695" t="e">
        <f t="shared" si="48"/>
        <v>#VALUE!</v>
      </c>
      <c r="T92" s="695" t="e">
        <f t="shared" si="48"/>
        <v>#VALUE!</v>
      </c>
      <c r="U92" s="695" t="e">
        <f t="shared" si="48"/>
        <v>#VALUE!</v>
      </c>
      <c r="V92" s="695" t="e">
        <f t="shared" si="48"/>
        <v>#VALUE!</v>
      </c>
      <c r="W92" s="695" t="e">
        <f t="shared" si="48"/>
        <v>#VALUE!</v>
      </c>
      <c r="X92" s="695" t="e">
        <f t="shared" si="48"/>
        <v>#VALUE!</v>
      </c>
      <c r="Y92" s="695" t="e">
        <f t="shared" si="48"/>
        <v>#VALUE!</v>
      </c>
      <c r="Z92" s="695" t="e">
        <f t="shared" si="48"/>
        <v>#VALUE!</v>
      </c>
      <c r="AA92" s="697" t="e">
        <f>+Z92*6.25</f>
        <v>#VALUE!</v>
      </c>
      <c r="AB92" s="695" t="e">
        <f>IF($E92&lt;=$E88,AB88,IF(AND($E92&gt;$E88,$E92&lt;=$E89),AB88+(AB89-AB88)/($E89-$E88)*($E92-$E88),IF($E92&gt;$E89,AB89)))</f>
        <v>#VALUE!</v>
      </c>
      <c r="AC92" s="697" t="e">
        <f>+AB92*6.25</f>
        <v>#VALUE!</v>
      </c>
      <c r="AD92" s="695" t="e">
        <f>IF($E92&lt;=$E88,AD88,IF(AND($E92&gt;$E88,$E92&lt;=$E89),AD88+(AD89-AD88)/($E89-$E88)*($E92-$E88),IF($E92&gt;$E89,AD89)))</f>
        <v>#VALUE!</v>
      </c>
      <c r="AE92" s="697" t="e">
        <f>+AD92*6.25</f>
        <v>#VALUE!</v>
      </c>
      <c r="AF92" s="697" t="e">
        <f>365/((D92-C92)/E92*1000)</f>
        <v>#VALUE!</v>
      </c>
      <c r="AG92" s="695" t="e">
        <f>IF($E92&lt;=$E88,AG88,IF(AND($E92&gt;$E88,$E92&lt;=$E89),AG88+(AG89-AG88)/($E89-$E88)*($E92-$E88),IF($E92&gt;$E89,AG89)))</f>
        <v>#VALUE!</v>
      </c>
      <c r="AH92" s="697" t="e">
        <f>+AG92/AF92</f>
        <v>#VALUE!</v>
      </c>
      <c r="AI92" s="697" t="e">
        <f>+CONCATENATE(ROUND(AH92/(D92-C92),1)," : 1")</f>
        <v>#VALUE!</v>
      </c>
      <c r="AJ92" s="695" t="e">
        <f>IF($E92&lt;=$E88,AJ88,IF(AND($E92&gt;$E88,$E92&lt;=$E89),AJ88+(AJ89-AJ88)/($E89-$E88)*($E92-$E88),IF($E92&gt;$E89,AJ89)))</f>
        <v>#VALUE!</v>
      </c>
      <c r="AK92" s="697" t="e">
        <f>+AJ92/2.291</f>
        <v>#VALUE!</v>
      </c>
      <c r="AL92" s="695" t="e">
        <f>IF($E92&lt;=$E88,AL88,IF(AND($E92&gt;$E88,$E92&lt;=$E89),AL88+(AL89-AL88)/($E89-$E88)*($E92-$E88),IF($E92&gt;$E89,AL89)))</f>
        <v>#VALUE!</v>
      </c>
      <c r="AM92" s="697" t="e">
        <f>+AL92/2.291</f>
        <v>#VALUE!</v>
      </c>
      <c r="AN92" s="695" t="e">
        <f>IF($E92&lt;=$E88,AN88,IF(AND($E92&gt;$E88,$E92&lt;=$E89),AN88+(AN89-AN88)/($E89-$E88)*($E92-$E88),IF($E92&gt;$E89,AN89)))</f>
        <v>#VALUE!</v>
      </c>
      <c r="AO92" s="697" t="e">
        <f>+AN92/2.291</f>
        <v>#VALUE!</v>
      </c>
      <c r="AP92" s="667"/>
      <c r="AR92" s="698">
        <v>96</v>
      </c>
      <c r="AS92" s="677">
        <f>IF(OR($C$12=$AR92,$D$12=$AR92),Schweine_Werte!$C92*0.5,IF(OR($C$12&gt;$AR92,$D$12&lt;$AR92),0,Schweine_Werte!$C92))</f>
        <v>0</v>
      </c>
      <c r="AT92" s="667">
        <f>IF(OR($C$24=$AR92,$D$24=$AR92),Schweine_Werte!$C92*0.5,IF(OR($C$24&gt;$AR92,$D$24&lt;$AR92),0,Schweine_Werte!$C92))</f>
        <v>0</v>
      </c>
      <c r="AU92" s="677">
        <f>IF(OR($C$36=$AR92,$D$36=$AR92),Schweine_Werte!$C92*0.5,IF(OR($C$36&gt;$AR92,$D$36&lt;$AR92),0,Schweine_Werte!$C92))</f>
        <v>0</v>
      </c>
      <c r="AV92" s="677">
        <f>IF(OR($C$48=$AR92,$D$48=$AR92),Schweine_Werte!$C92*0.5,IF(OR($C$48&gt;$AR92,$D$48&lt;$AR92),0,Schweine_Werte!$C92))</f>
        <v>0</v>
      </c>
      <c r="AW92" s="677">
        <f>IF(OR($C$60=$AR92,$D$60=$AR92),Schweine_Werte!$C92*0.5,IF(OR($C$60&gt;$AR92,$D$60&lt;$AR92),0,Schweine_Werte!$C92))</f>
        <v>0</v>
      </c>
      <c r="AX92" s="677">
        <f>IF(OR($C$12=$AR92,$D$12=$AR92),Schweine_Werte!$E92*0.5,IF(OR($C$12&gt;$AR92,$D$12&lt;$AR92),0,Schweine_Werte!$E92))</f>
        <v>0</v>
      </c>
      <c r="AY92" s="667">
        <f>IF(OR($C$24=$AR92,$D$24=$AR92),Schweine_Werte!$E92*0.5,IF(OR($C$24&gt;$AR92,$D$24&lt;$AR92),0,Schweine_Werte!$E92))</f>
        <v>0</v>
      </c>
      <c r="AZ92" s="667">
        <f>IF(OR($C$36=$AR92,$D$36=$AR92),Schweine_Werte!$E92*0.5,IF(OR($C$36&gt;$AR92,$D$36&lt;$AR92),0,Schweine_Werte!$E92))</f>
        <v>0</v>
      </c>
      <c r="BA92" s="667">
        <f>IF(OR($C$48=$AR92,$D$48=$AR92),Schweine_Werte!$E92*0.5,IF(OR($C$48&gt;$AR92,$D$48&lt;$AR92),0,Schweine_Werte!$E92))</f>
        <v>0</v>
      </c>
      <c r="BB92" s="667">
        <f>IF(OR($C$60=$AR92,$D$60=$AR92),Schweine_Werte!$E92*0.5,IF(OR($C$60&gt;$AR92,$D$60&lt;$AR92),0,Schweine_Werte!$E92))</f>
        <v>0</v>
      </c>
      <c r="BC92" s="677">
        <f>IF(OR($C$12=$AR92,$D$12=$AR92),Schweine_Werte!$G92*0.5,IF(OR($C$12&gt;$AR92,$D$12&lt;$AR92),0,Schweine_Werte!$G92))</f>
        <v>0</v>
      </c>
      <c r="BD92" s="667">
        <f>IF(OR($C$24=$AR92,$D$24=$AR92),Schweine_Werte!$G92*0.5,IF(OR($C$24&gt;$AR92,$D$24&lt;$AR92),0,Schweine_Werte!$G92))</f>
        <v>0</v>
      </c>
      <c r="BE92" s="667">
        <f>IF(OR($C$36=$AR92,$D$36=$AR92),Schweine_Werte!$G92*0.5,IF(OR($C$36&gt;$AR92,$D$36&lt;$AR92),0,Schweine_Werte!$G92))</f>
        <v>0</v>
      </c>
      <c r="BF92" s="667">
        <f>IF(OR($C$48=$AR92,$D$48=$AR92),Schweine_Werte!$G92*0.5,IF(OR($C$48&gt;$AR92,$D$48&lt;$AR92),0,Schweine_Werte!$G92))</f>
        <v>0</v>
      </c>
      <c r="BG92" s="667">
        <f>IF(OR($C$60=$AR92,$D$60=$AR92),Schweine_Werte!$G92*0.5,IF(OR($C$60&gt;$AR92,$D$60&lt;$AR92),0,Schweine_Werte!$G92))</f>
        <v>0</v>
      </c>
      <c r="BH92" s="677">
        <f>IF(OR($C$12=$AR92,$D$12=$AR92),Schweine_Werte!$I92*0.5,IF(OR($C$12&gt;$AR92,$D$12&lt;$AR92),0,Schweine_Werte!$I92))</f>
        <v>0</v>
      </c>
      <c r="BI92" s="667">
        <f>IF(OR($C$24=$AR92,$D$24=$AR92),Schweine_Werte!$I92*0.5,IF(OR($C$24&gt;$AR92,$D$24&lt;$AR92),0,Schweine_Werte!$I92))</f>
        <v>0</v>
      </c>
      <c r="BJ92" s="667">
        <f>IF(OR($C$36=$AR92,$D$36=$AR92),Schweine_Werte!$I92*0.5,IF(OR($C$36&gt;$AR92,$D$36&lt;$AR92),0,Schweine_Werte!$I92))</f>
        <v>0</v>
      </c>
      <c r="BK92" s="667">
        <f>IF(OR($C$48=$AR92,$D$48=$AR92),Schweine_Werte!$I92*0.5,IF(OR($C$48&gt;$AR92,$D$48&lt;$AR92),0,Schweine_Werte!$I92))</f>
        <v>0</v>
      </c>
      <c r="BL92" s="667">
        <f>IF(OR($C$60=$AR92,$D$60=$AR92),Schweine_Werte!$I92*0.5,IF(OR($C$60&gt;$AR92,$D$60&lt;$AR92),0,Schweine_Werte!$I92))</f>
        <v>0</v>
      </c>
      <c r="BM92" s="677"/>
      <c r="BN92" s="667"/>
      <c r="BO92" s="667"/>
      <c r="BP92" s="667"/>
      <c r="BQ92" s="667"/>
      <c r="BR92" s="677">
        <f>IF(OR($C$74=$AR92,$D$74=$AR92),Schweine_Werte!$M92*0.5,IF(OR($C$74&gt;$AR92,$D$74&lt;$AR92),0,Schweine_Werte!$M92))</f>
        <v>0</v>
      </c>
      <c r="BS92" s="677">
        <f>IF(OR($C$83=$AR92,$D$83=$AR92),Schweine_Werte!$M92*0.5,IF(OR($C$83&gt;$AR92,$D$83&lt;$AR92),0,Schweine_Werte!$M92))</f>
        <v>0</v>
      </c>
      <c r="BT92" s="679">
        <f>IF(OR($C$92=$AR92,$D$92=$AR92),Schweine_Werte!$M92*0.5,IF(OR($C$92&gt;$AR92,$D$92&lt;$AR92),0,Schweine_Werte!$M92))</f>
        <v>0</v>
      </c>
      <c r="BU92" s="679">
        <f>IF(OR($C$101=$AR92,$D$101=$AR92),Schweine_Werte!$M92*0.5,IF(OR($C$101&gt;$AR92,$D$101&lt;$AR92),0,Schweine_Werte!$M92))</f>
        <v>0</v>
      </c>
      <c r="BV92" s="679">
        <f>IF(OR($C$110=$AR92,$D$110=$AR92),Schweine_Werte!$M92*0.5,IF(OR($C$110&gt;$AR92,$D$110&lt;$AR92),0,Schweine_Werte!$M92))</f>
        <v>0</v>
      </c>
      <c r="BW92" s="679">
        <f>IF(OR(8=$AR92,$E$127=$AR92),Schweine_Werte!$M92*0.5,IF(OR(8&gt;$AR92,$E$127&lt;$AR92),0,Schweine_Werte!$M92))</f>
        <v>1.2146521797033036</v>
      </c>
      <c r="BX92" s="679">
        <f>IF(OR(8=$AR92,$E$145=$AR92),Schweine_Werte!$M92*0.5,IF(OR(8&gt;$AR92,$E$145&lt;$AR92),0,Schweine_Werte!$M92))</f>
        <v>1.2146521797033036</v>
      </c>
      <c r="BY92" s="677">
        <f>IF(OR($C$74=$AR92,$D$74=$AR92),Schweine_Werte!$O92*0.5,IF(OR($C$74&gt;$AR92,$D$74&lt;$AR92),0,Schweine_Werte!$O92))</f>
        <v>0</v>
      </c>
      <c r="BZ92" s="677">
        <f>IF(OR($C$83=$AR92,$D$83=$AR92),Schweine_Werte!$O92*0.5,IF(OR($C$83&gt;$AR92,$D$83&lt;$AR92),0,Schweine_Werte!$O92))</f>
        <v>0</v>
      </c>
      <c r="CA92" s="679">
        <f>IF(OR($C$92=$AR92,$D$92=$AR92),Schweine_Werte!$O92*0.5,IF(OR($C$92&gt;$AR92,$D$92&lt;$AR92),0,Schweine_Werte!$O92))</f>
        <v>0</v>
      </c>
      <c r="CB92" s="679">
        <f>IF(OR($C$101=$AR92,$D$101=$AR92),Schweine_Werte!$O92*0.5,IF(OR($C$101&gt;$AR92,$D$101&lt;$AR92),0,Schweine_Werte!$O92))</f>
        <v>0</v>
      </c>
      <c r="CC92" s="679">
        <f>IF(OR($C$110=$AR92,$D$110=$AR92),Schweine_Werte!$O92*0.5,IF(OR($C$110&gt;$AR92,$D$110&lt;$AR92),0,Schweine_Werte!$O92))</f>
        <v>0</v>
      </c>
    </row>
    <row r="93" spans="1:81" x14ac:dyDescent="0.2">
      <c r="AR93" s="698">
        <v>97</v>
      </c>
      <c r="AS93" s="677">
        <f>IF(OR($C$12=$AR93,$D$12=$AR93),Schweine_Werte!$C93*0.5,IF(OR($C$12&gt;$AR93,$D$12&lt;$AR93),0,Schweine_Werte!$C93))</f>
        <v>0</v>
      </c>
      <c r="AT93" s="667">
        <f>IF(OR($C$24=$AR93,$D$24=$AR93),Schweine_Werte!$C93*0.5,IF(OR($C$24&gt;$AR93,$D$24&lt;$AR93),0,Schweine_Werte!$C93))</f>
        <v>0</v>
      </c>
      <c r="AU93" s="677">
        <f>IF(OR($C$36=$AR93,$D$36=$AR93),Schweine_Werte!$C93*0.5,IF(OR($C$36&gt;$AR93,$D$36&lt;$AR93),0,Schweine_Werte!$C93))</f>
        <v>0</v>
      </c>
      <c r="AV93" s="677">
        <f>IF(OR($C$48=$AR93,$D$48=$AR93),Schweine_Werte!$C93*0.5,IF(OR($C$48&gt;$AR93,$D$48&lt;$AR93),0,Schweine_Werte!$C93))</f>
        <v>0</v>
      </c>
      <c r="AW93" s="677">
        <f>IF(OR($C$60=$AR93,$D$60=$AR93),Schweine_Werte!$C93*0.5,IF(OR($C$60&gt;$AR93,$D$60&lt;$AR93),0,Schweine_Werte!$C93))</f>
        <v>0</v>
      </c>
      <c r="AX93" s="677">
        <f>IF(OR($C$12=$AR93,$D$12=$AR93),Schweine_Werte!$E93*0.5,IF(OR($C$12&gt;$AR93,$D$12&lt;$AR93),0,Schweine_Werte!$E93))</f>
        <v>0</v>
      </c>
      <c r="AY93" s="667">
        <f>IF(OR($C$24=$AR93,$D$24=$AR93),Schweine_Werte!$E93*0.5,IF(OR($C$24&gt;$AR93,$D$24&lt;$AR93),0,Schweine_Werte!$E93))</f>
        <v>0</v>
      </c>
      <c r="AZ93" s="667">
        <f>IF(OR($C$36=$AR93,$D$36=$AR93),Schweine_Werte!$E93*0.5,IF(OR($C$36&gt;$AR93,$D$36&lt;$AR93),0,Schweine_Werte!$E93))</f>
        <v>0</v>
      </c>
      <c r="BA93" s="667">
        <f>IF(OR($C$48=$AR93,$D$48=$AR93),Schweine_Werte!$E93*0.5,IF(OR($C$48&gt;$AR93,$D$48&lt;$AR93),0,Schweine_Werte!$E93))</f>
        <v>0</v>
      </c>
      <c r="BB93" s="667">
        <f>IF(OR($C$60=$AR93,$D$60=$AR93),Schweine_Werte!$E93*0.5,IF(OR($C$60&gt;$AR93,$D$60&lt;$AR93),0,Schweine_Werte!$E93))</f>
        <v>0</v>
      </c>
      <c r="BC93" s="677">
        <f>IF(OR($C$12=$AR93,$D$12=$AR93),Schweine_Werte!$G93*0.5,IF(OR($C$12&gt;$AR93,$D$12&lt;$AR93),0,Schweine_Werte!$G93))</f>
        <v>0</v>
      </c>
      <c r="BD93" s="667">
        <f>IF(OR($C$24=$AR93,$D$24=$AR93),Schweine_Werte!$G93*0.5,IF(OR($C$24&gt;$AR93,$D$24&lt;$AR93),0,Schweine_Werte!$G93))</f>
        <v>0</v>
      </c>
      <c r="BE93" s="667">
        <f>IF(OR($C$36=$AR93,$D$36=$AR93),Schweine_Werte!$G93*0.5,IF(OR($C$36&gt;$AR93,$D$36&lt;$AR93),0,Schweine_Werte!$G93))</f>
        <v>0</v>
      </c>
      <c r="BF93" s="667">
        <f>IF(OR($C$48=$AR93,$D$48=$AR93),Schweine_Werte!$G93*0.5,IF(OR($C$48&gt;$AR93,$D$48&lt;$AR93),0,Schweine_Werte!$G93))</f>
        <v>0</v>
      </c>
      <c r="BG93" s="667">
        <f>IF(OR($C$60=$AR93,$D$60=$AR93),Schweine_Werte!$G93*0.5,IF(OR($C$60&gt;$AR93,$D$60&lt;$AR93),0,Schweine_Werte!$G93))</f>
        <v>0</v>
      </c>
      <c r="BH93" s="677">
        <f>IF(OR($C$12=$AR93,$D$12=$AR93),Schweine_Werte!$I93*0.5,IF(OR($C$12&gt;$AR93,$D$12&lt;$AR93),0,Schweine_Werte!$I93))</f>
        <v>0</v>
      </c>
      <c r="BI93" s="667">
        <f>IF(OR($C$24=$AR93,$D$24=$AR93),Schweine_Werte!$I93*0.5,IF(OR($C$24&gt;$AR93,$D$24&lt;$AR93),0,Schweine_Werte!$I93))</f>
        <v>0</v>
      </c>
      <c r="BJ93" s="667">
        <f>IF(OR($C$36=$AR93,$D$36=$AR93),Schweine_Werte!$I93*0.5,IF(OR($C$36&gt;$AR93,$D$36&lt;$AR93),0,Schweine_Werte!$I93))</f>
        <v>0</v>
      </c>
      <c r="BK93" s="667">
        <f>IF(OR($C$48=$AR93,$D$48=$AR93),Schweine_Werte!$I93*0.5,IF(OR($C$48&gt;$AR93,$D$48&lt;$AR93),0,Schweine_Werte!$I93))</f>
        <v>0</v>
      </c>
      <c r="BL93" s="667">
        <f>IF(OR($C$60=$AR93,$D$60=$AR93),Schweine_Werte!$I93*0.5,IF(OR($C$60&gt;$AR93,$D$60&lt;$AR93),0,Schweine_Werte!$I93))</f>
        <v>0</v>
      </c>
      <c r="BM93" s="677"/>
      <c r="BN93" s="667"/>
      <c r="BO93" s="667"/>
      <c r="BP93" s="667"/>
      <c r="BQ93" s="667"/>
      <c r="BR93" s="677">
        <f>IF(OR($C$74=$AR93,$D$74=$AR93),Schweine_Werte!$M93*0.5,IF(OR($C$74&gt;$AR93,$D$74&lt;$AR93),0,Schweine_Werte!$M93))</f>
        <v>0</v>
      </c>
      <c r="BS93" s="677">
        <f>IF(OR($C$83=$AR93,$D$83=$AR93),Schweine_Werte!$M93*0.5,IF(OR($C$83&gt;$AR93,$D$83&lt;$AR93),0,Schweine_Werte!$M93))</f>
        <v>0</v>
      </c>
      <c r="BT93" s="679">
        <f>IF(OR($C$92=$AR93,$D$92=$AR93),Schweine_Werte!$M93*0.5,IF(OR($C$92&gt;$AR93,$D$92&lt;$AR93),0,Schweine_Werte!$M93))</f>
        <v>0</v>
      </c>
      <c r="BU93" s="679">
        <f>IF(OR($C$101=$AR93,$D$101=$AR93),Schweine_Werte!$M93*0.5,IF(OR($C$101&gt;$AR93,$D$101&lt;$AR93),0,Schweine_Werte!$M93))</f>
        <v>0</v>
      </c>
      <c r="BV93" s="679">
        <f>IF(OR($C$110=$AR93,$D$110=$AR93),Schweine_Werte!$M93*0.5,IF(OR($C$110&gt;$AR93,$D$110&lt;$AR93),0,Schweine_Werte!$M93))</f>
        <v>0</v>
      </c>
      <c r="BW93" s="679">
        <f>IF(OR(8=$AR93,$E$127=$AR93),Schweine_Werte!$M93*0.5,IF(OR(8&gt;$AR93,$E$127&lt;$AR93),0,Schweine_Werte!$M93))</f>
        <v>1.225230707810347</v>
      </c>
      <c r="BX93" s="679">
        <f>IF(OR(8=$AR93,$E$145=$AR93),Schweine_Werte!$M93*0.5,IF(OR(8&gt;$AR93,$E$145&lt;$AR93),0,Schweine_Werte!$M93))</f>
        <v>1.225230707810347</v>
      </c>
      <c r="BY93" s="677">
        <f>IF(OR($C$74=$AR93,$D$74=$AR93),Schweine_Werte!$O93*0.5,IF(OR($C$74&gt;$AR93,$D$74&lt;$AR93),0,Schweine_Werte!$O93))</f>
        <v>0</v>
      </c>
      <c r="BZ93" s="677">
        <f>IF(OR($C$83=$AR93,$D$83=$AR93),Schweine_Werte!$O93*0.5,IF(OR($C$83&gt;$AR93,$D$83&lt;$AR93),0,Schweine_Werte!$O93))</f>
        <v>0</v>
      </c>
      <c r="CA93" s="679">
        <f>IF(OR($C$92=$AR93,$D$92=$AR93),Schweine_Werte!$O93*0.5,IF(OR($C$92&gt;$AR93,$D$92&lt;$AR93),0,Schweine_Werte!$O93))</f>
        <v>0</v>
      </c>
      <c r="CB93" s="679">
        <f>IF(OR($C$101=$AR93,$D$101=$AR93),Schweine_Werte!$O93*0.5,IF(OR($C$101&gt;$AR93,$D$101&lt;$AR93),0,Schweine_Werte!$O93))</f>
        <v>0</v>
      </c>
      <c r="CC93" s="679">
        <f>IF(OR($C$110=$AR93,$D$110=$AR93),Schweine_Werte!$O93*0.5,IF(OR($C$110&gt;$AR93,$D$110&lt;$AR93),0,Schweine_Werte!$O93))</f>
        <v>0</v>
      </c>
    </row>
    <row r="94" spans="1:81" x14ac:dyDescent="0.2">
      <c r="AR94" s="698">
        <v>98</v>
      </c>
      <c r="AS94" s="677">
        <f>IF(OR($C$12=$AR94,$D$12=$AR94),Schweine_Werte!$C94*0.5,IF(OR($C$12&gt;$AR94,$D$12&lt;$AR94),0,Schweine_Werte!$C94))</f>
        <v>0</v>
      </c>
      <c r="AT94" s="667">
        <f>IF(OR($C$24=$AR94,$D$24=$AR94),Schweine_Werte!$C94*0.5,IF(OR($C$24&gt;$AR94,$D$24&lt;$AR94),0,Schweine_Werte!$C94))</f>
        <v>0</v>
      </c>
      <c r="AU94" s="677">
        <f>IF(OR($C$36=$AR94,$D$36=$AR94),Schweine_Werte!$C94*0.5,IF(OR($C$36&gt;$AR94,$D$36&lt;$AR94),0,Schweine_Werte!$C94))</f>
        <v>0</v>
      </c>
      <c r="AV94" s="677">
        <f>IF(OR($C$48=$AR94,$D$48=$AR94),Schweine_Werte!$C94*0.5,IF(OR($C$48&gt;$AR94,$D$48&lt;$AR94),0,Schweine_Werte!$C94))</f>
        <v>0</v>
      </c>
      <c r="AW94" s="677">
        <f>IF(OR($C$60=$AR94,$D$60=$AR94),Schweine_Werte!$C94*0.5,IF(OR($C$60&gt;$AR94,$D$60&lt;$AR94),0,Schweine_Werte!$C94))</f>
        <v>0</v>
      </c>
      <c r="AX94" s="677">
        <f>IF(OR($C$12=$AR94,$D$12=$AR94),Schweine_Werte!$E94*0.5,IF(OR($C$12&gt;$AR94,$D$12&lt;$AR94),0,Schweine_Werte!$E94))</f>
        <v>0</v>
      </c>
      <c r="AY94" s="667">
        <f>IF(OR($C$24=$AR94,$D$24=$AR94),Schweine_Werte!$E94*0.5,IF(OR($C$24&gt;$AR94,$D$24&lt;$AR94),0,Schweine_Werte!$E94))</f>
        <v>0</v>
      </c>
      <c r="AZ94" s="667">
        <f>IF(OR($C$36=$AR94,$D$36=$AR94),Schweine_Werte!$E94*0.5,IF(OR($C$36&gt;$AR94,$D$36&lt;$AR94),0,Schweine_Werte!$E94))</f>
        <v>0</v>
      </c>
      <c r="BA94" s="667">
        <f>IF(OR($C$48=$AR94,$D$48=$AR94),Schweine_Werte!$E94*0.5,IF(OR($C$48&gt;$AR94,$D$48&lt;$AR94),0,Schweine_Werte!$E94))</f>
        <v>0</v>
      </c>
      <c r="BB94" s="667">
        <f>IF(OR($C$60=$AR94,$D$60=$AR94),Schweine_Werte!$E94*0.5,IF(OR($C$60&gt;$AR94,$D$60&lt;$AR94),0,Schweine_Werte!$E94))</f>
        <v>0</v>
      </c>
      <c r="BC94" s="677">
        <f>IF(OR($C$12=$AR94,$D$12=$AR94),Schweine_Werte!$G94*0.5,IF(OR($C$12&gt;$AR94,$D$12&lt;$AR94),0,Schweine_Werte!$G94))</f>
        <v>0</v>
      </c>
      <c r="BD94" s="667">
        <f>IF(OR($C$24=$AR94,$D$24=$AR94),Schweine_Werte!$G94*0.5,IF(OR($C$24&gt;$AR94,$D$24&lt;$AR94),0,Schweine_Werte!$G94))</f>
        <v>0</v>
      </c>
      <c r="BE94" s="667">
        <f>IF(OR($C$36=$AR94,$D$36=$AR94),Schweine_Werte!$G94*0.5,IF(OR($C$36&gt;$AR94,$D$36&lt;$AR94),0,Schweine_Werte!$G94))</f>
        <v>0</v>
      </c>
      <c r="BF94" s="667">
        <f>IF(OR($C$48=$AR94,$D$48=$AR94),Schweine_Werte!$G94*0.5,IF(OR($C$48&gt;$AR94,$D$48&lt;$AR94),0,Schweine_Werte!$G94))</f>
        <v>0</v>
      </c>
      <c r="BG94" s="667">
        <f>IF(OR($C$60=$AR94,$D$60=$AR94),Schweine_Werte!$G94*0.5,IF(OR($C$60&gt;$AR94,$D$60&lt;$AR94),0,Schweine_Werte!$G94))</f>
        <v>0</v>
      </c>
      <c r="BH94" s="677">
        <f>IF(OR($C$12=$AR94,$D$12=$AR94),Schweine_Werte!$I94*0.5,IF(OR($C$12&gt;$AR94,$D$12&lt;$AR94),0,Schweine_Werte!$I94))</f>
        <v>0</v>
      </c>
      <c r="BI94" s="667">
        <f>IF(OR($C$24=$AR94,$D$24=$AR94),Schweine_Werte!$I94*0.5,IF(OR($C$24&gt;$AR94,$D$24&lt;$AR94),0,Schweine_Werte!$I94))</f>
        <v>0</v>
      </c>
      <c r="BJ94" s="667">
        <f>IF(OR($C$36=$AR94,$D$36=$AR94),Schweine_Werte!$I94*0.5,IF(OR($C$36&gt;$AR94,$D$36&lt;$AR94),0,Schweine_Werte!$I94))</f>
        <v>0</v>
      </c>
      <c r="BK94" s="667">
        <f>IF(OR($C$48=$AR94,$D$48=$AR94),Schweine_Werte!$I94*0.5,IF(OR($C$48&gt;$AR94,$D$48&lt;$AR94),0,Schweine_Werte!$I94))</f>
        <v>0</v>
      </c>
      <c r="BL94" s="667">
        <f>IF(OR($C$60=$AR94,$D$60=$AR94),Schweine_Werte!$I94*0.5,IF(OR($C$60&gt;$AR94,$D$60&lt;$AR94),0,Schweine_Werte!$I94))</f>
        <v>0</v>
      </c>
      <c r="BM94" s="677"/>
      <c r="BN94" s="667"/>
      <c r="BO94" s="667"/>
      <c r="BP94" s="667"/>
      <c r="BQ94" s="667"/>
      <c r="BR94" s="677">
        <f>IF(OR($C$74=$AR94,$D$74=$AR94),Schweine_Werte!$M94*0.5,IF(OR($C$74&gt;$AR94,$D$74&lt;$AR94),0,Schweine_Werte!$M94))</f>
        <v>0</v>
      </c>
      <c r="BS94" s="677">
        <f>IF(OR($C$83=$AR94,$D$83=$AR94),Schweine_Werte!$M94*0.5,IF(OR($C$83&gt;$AR94,$D$83&lt;$AR94),0,Schweine_Werte!$M94))</f>
        <v>0</v>
      </c>
      <c r="BT94" s="679">
        <f>IF(OR($C$92=$AR94,$D$92=$AR94),Schweine_Werte!$M94*0.5,IF(OR($C$92&gt;$AR94,$D$92&lt;$AR94),0,Schweine_Werte!$M94))</f>
        <v>0</v>
      </c>
      <c r="BU94" s="679">
        <f>IF(OR($C$101=$AR94,$D$101=$AR94),Schweine_Werte!$M94*0.5,IF(OR($C$101&gt;$AR94,$D$101&lt;$AR94),0,Schweine_Werte!$M94))</f>
        <v>0</v>
      </c>
      <c r="BV94" s="679">
        <f>IF(OR($C$110=$AR94,$D$110=$AR94),Schweine_Werte!$M94*0.5,IF(OR($C$110&gt;$AR94,$D$110&lt;$AR94),0,Schweine_Werte!$M94))</f>
        <v>0</v>
      </c>
      <c r="BW94" s="679">
        <f>IF(OR(8=$AR94,$E$127=$AR94),Schweine_Werte!$M94*0.5,IF(OR(8&gt;$AR94,$E$127&lt;$AR94),0,Schweine_Werte!$M94))</f>
        <v>1.2364435817812538</v>
      </c>
      <c r="BX94" s="679">
        <f>IF(OR(8=$AR94,$E$145=$AR94),Schweine_Werte!$M94*0.5,IF(OR(8&gt;$AR94,$E$145&lt;$AR94),0,Schweine_Werte!$M94))</f>
        <v>1.2364435817812538</v>
      </c>
      <c r="BY94" s="677">
        <f>IF(OR($C$74=$AR94,$D$74=$AR94),Schweine_Werte!$O94*0.5,IF(OR($C$74&gt;$AR94,$D$74&lt;$AR94),0,Schweine_Werte!$O94))</f>
        <v>0</v>
      </c>
      <c r="BZ94" s="677">
        <f>IF(OR($C$83=$AR94,$D$83=$AR94),Schweine_Werte!$O94*0.5,IF(OR($C$83&gt;$AR94,$D$83&lt;$AR94),0,Schweine_Werte!$O94))</f>
        <v>0</v>
      </c>
      <c r="CA94" s="679">
        <f>IF(OR($C$92=$AR94,$D$92=$AR94),Schweine_Werte!$O94*0.5,IF(OR($C$92&gt;$AR94,$D$92&lt;$AR94),0,Schweine_Werte!$O94))</f>
        <v>0</v>
      </c>
      <c r="CB94" s="679">
        <f>IF(OR($C$101=$AR94,$D$101=$AR94),Schweine_Werte!$O94*0.5,IF(OR($C$101&gt;$AR94,$D$101&lt;$AR94),0,Schweine_Werte!$O94))</f>
        <v>0</v>
      </c>
      <c r="CC94" s="679">
        <f>IF(OR($C$110=$AR94,$D$110=$AR94),Schweine_Werte!$O94*0.5,IF(OR($C$110&gt;$AR94,$D$110&lt;$AR94),0,Schweine_Werte!$O94))</f>
        <v>0</v>
      </c>
    </row>
    <row r="95" spans="1:81" x14ac:dyDescent="0.2">
      <c r="Q95" s="1735" t="s">
        <v>446</v>
      </c>
      <c r="R95" s="1735"/>
      <c r="S95" s="1735"/>
      <c r="T95" s="1735" t="s">
        <v>447</v>
      </c>
      <c r="U95" s="1735"/>
      <c r="V95" s="1735"/>
      <c r="W95" s="823" t="s">
        <v>435</v>
      </c>
      <c r="X95" s="823"/>
      <c r="Y95" s="823"/>
      <c r="AR95" s="698">
        <v>99</v>
      </c>
      <c r="AS95" s="677">
        <f>IF(OR($C$12=$AR95,$D$12=$AR95),Schweine_Werte!$C95*0.5,IF(OR($C$12&gt;$AR95,$D$12&lt;$AR95),0,Schweine_Werte!$C95))</f>
        <v>0</v>
      </c>
      <c r="AT95" s="667">
        <f>IF(OR($C$24=$AR95,$D$24=$AR95),Schweine_Werte!$C95*0.5,IF(OR($C$24&gt;$AR95,$D$24&lt;$AR95),0,Schweine_Werte!$C95))</f>
        <v>0</v>
      </c>
      <c r="AU95" s="677">
        <f>IF(OR($C$36=$AR95,$D$36=$AR95),Schweine_Werte!$C95*0.5,IF(OR($C$36&gt;$AR95,$D$36&lt;$AR95),0,Schweine_Werte!$C95))</f>
        <v>0</v>
      </c>
      <c r="AV95" s="677">
        <f>IF(OR($C$48=$AR95,$D$48=$AR95),Schweine_Werte!$C95*0.5,IF(OR($C$48&gt;$AR95,$D$48&lt;$AR95),0,Schweine_Werte!$C95))</f>
        <v>0</v>
      </c>
      <c r="AW95" s="677">
        <f>IF(OR($C$60=$AR95,$D$60=$AR95),Schweine_Werte!$C95*0.5,IF(OR($C$60&gt;$AR95,$D$60&lt;$AR95),0,Schweine_Werte!$C95))</f>
        <v>0</v>
      </c>
      <c r="AX95" s="677">
        <f>IF(OR($C$12=$AR95,$D$12=$AR95),Schweine_Werte!$E95*0.5,IF(OR($C$12&gt;$AR95,$D$12&lt;$AR95),0,Schweine_Werte!$E95))</f>
        <v>0</v>
      </c>
      <c r="AY95" s="667">
        <f>IF(OR($C$24=$AR95,$D$24=$AR95),Schweine_Werte!$E95*0.5,IF(OR($C$24&gt;$AR95,$D$24&lt;$AR95),0,Schweine_Werte!$E95))</f>
        <v>0</v>
      </c>
      <c r="AZ95" s="667">
        <f>IF(OR($C$36=$AR95,$D$36=$AR95),Schweine_Werte!$E95*0.5,IF(OR($C$36&gt;$AR95,$D$36&lt;$AR95),0,Schweine_Werte!$E95))</f>
        <v>0</v>
      </c>
      <c r="BA95" s="667">
        <f>IF(OR($C$48=$AR95,$D$48=$AR95),Schweine_Werte!$E95*0.5,IF(OR($C$48&gt;$AR95,$D$48&lt;$AR95),0,Schweine_Werte!$E95))</f>
        <v>0</v>
      </c>
      <c r="BB95" s="667">
        <f>IF(OR($C$60=$AR95,$D$60=$AR95),Schweine_Werte!$E95*0.5,IF(OR($C$60&gt;$AR95,$D$60&lt;$AR95),0,Schweine_Werte!$E95))</f>
        <v>0</v>
      </c>
      <c r="BC95" s="677">
        <f>IF(OR($C$12=$AR95,$D$12=$AR95),Schweine_Werte!$G95*0.5,IF(OR($C$12&gt;$AR95,$D$12&lt;$AR95),0,Schweine_Werte!$G95))</f>
        <v>0</v>
      </c>
      <c r="BD95" s="667">
        <f>IF(OR($C$24=$AR95,$D$24=$AR95),Schweine_Werte!$G95*0.5,IF(OR($C$24&gt;$AR95,$D$24&lt;$AR95),0,Schweine_Werte!$G95))</f>
        <v>0</v>
      </c>
      <c r="BE95" s="667">
        <f>IF(OR($C$36=$AR95,$D$36=$AR95),Schweine_Werte!$G95*0.5,IF(OR($C$36&gt;$AR95,$D$36&lt;$AR95),0,Schweine_Werte!$G95))</f>
        <v>0</v>
      </c>
      <c r="BF95" s="667">
        <f>IF(OR($C$48=$AR95,$D$48=$AR95),Schweine_Werte!$G95*0.5,IF(OR($C$48&gt;$AR95,$D$48&lt;$AR95),0,Schweine_Werte!$G95))</f>
        <v>0</v>
      </c>
      <c r="BG95" s="667">
        <f>IF(OR($C$60=$AR95,$D$60=$AR95),Schweine_Werte!$G95*0.5,IF(OR($C$60&gt;$AR95,$D$60&lt;$AR95),0,Schweine_Werte!$G95))</f>
        <v>0</v>
      </c>
      <c r="BH95" s="677">
        <f>IF(OR($C$12=$AR95,$D$12=$AR95),Schweine_Werte!$I95*0.5,IF(OR($C$12&gt;$AR95,$D$12&lt;$AR95),0,Schweine_Werte!$I95))</f>
        <v>0</v>
      </c>
      <c r="BI95" s="667">
        <f>IF(OR($C$24=$AR95,$D$24=$AR95),Schweine_Werte!$I95*0.5,IF(OR($C$24&gt;$AR95,$D$24&lt;$AR95),0,Schweine_Werte!$I95))</f>
        <v>0</v>
      </c>
      <c r="BJ95" s="667">
        <f>IF(OR($C$36=$AR95,$D$36=$AR95),Schweine_Werte!$I95*0.5,IF(OR($C$36&gt;$AR95,$D$36&lt;$AR95),0,Schweine_Werte!$I95))</f>
        <v>0</v>
      </c>
      <c r="BK95" s="667">
        <f>IF(OR($C$48=$AR95,$D$48=$AR95),Schweine_Werte!$I95*0.5,IF(OR($C$48&gt;$AR95,$D$48&lt;$AR95),0,Schweine_Werte!$I95))</f>
        <v>0</v>
      </c>
      <c r="BL95" s="667">
        <f>IF(OR($C$60=$AR95,$D$60=$AR95),Schweine_Werte!$I95*0.5,IF(OR($C$60&gt;$AR95,$D$60&lt;$AR95),0,Schweine_Werte!$I95))</f>
        <v>0</v>
      </c>
      <c r="BM95" s="677"/>
      <c r="BN95" s="667"/>
      <c r="BO95" s="667"/>
      <c r="BP95" s="667"/>
      <c r="BQ95" s="667"/>
      <c r="BR95" s="677">
        <f>IF(OR($C$74=$AR95,$D$74=$AR95),Schweine_Werte!$M95*0.5,IF(OR($C$74&gt;$AR95,$D$74&lt;$AR95),0,Schweine_Werte!$M95))</f>
        <v>0</v>
      </c>
      <c r="BS95" s="677">
        <f>IF(OR($C$83=$AR95,$D$83=$AR95),Schweine_Werte!$M95*0.5,IF(OR($C$83&gt;$AR95,$D$83&lt;$AR95),0,Schweine_Werte!$M95))</f>
        <v>0</v>
      </c>
      <c r="BT95" s="679">
        <f>IF(OR($C$92=$AR95,$D$92=$AR95),Schweine_Werte!$M95*0.5,IF(OR($C$92&gt;$AR95,$D$92&lt;$AR95),0,Schweine_Werte!$M95))</f>
        <v>0</v>
      </c>
      <c r="BU95" s="679">
        <f>IF(OR($C$101=$AR95,$D$101=$AR95),Schweine_Werte!$M95*0.5,IF(OR($C$101&gt;$AR95,$D$101&lt;$AR95),0,Schweine_Werte!$M95))</f>
        <v>0</v>
      </c>
      <c r="BV95" s="679">
        <f>IF(OR($C$110=$AR95,$D$110=$AR95),Schweine_Werte!$M95*0.5,IF(OR($C$110&gt;$AR95,$D$110&lt;$AR95),0,Schweine_Werte!$M95))</f>
        <v>0</v>
      </c>
      <c r="BW95" s="679">
        <f>IF(OR(8=$AR95,$E$127=$AR95),Schweine_Werte!$M95*0.5,IF(OR(8&gt;$AR95,$E$127&lt;$AR95),0,Schweine_Werte!$M95))</f>
        <v>1.2483202500391168</v>
      </c>
      <c r="BX95" s="679">
        <f>IF(OR(8=$AR95,$E$145=$AR95),Schweine_Werte!$M95*0.5,IF(OR(8&gt;$AR95,$E$145&lt;$AR95),0,Schweine_Werte!$M95))</f>
        <v>1.2483202500391168</v>
      </c>
      <c r="BY95" s="677">
        <f>IF(OR($C$74=$AR95,$D$74=$AR95),Schweine_Werte!$O95*0.5,IF(OR($C$74&gt;$AR95,$D$74&lt;$AR95),0,Schweine_Werte!$O95))</f>
        <v>0</v>
      </c>
      <c r="BZ95" s="677">
        <f>IF(OR($C$83=$AR95,$D$83=$AR95),Schweine_Werte!$O95*0.5,IF(OR($C$83&gt;$AR95,$D$83&lt;$AR95),0,Schweine_Werte!$O95))</f>
        <v>0</v>
      </c>
      <c r="CA95" s="679">
        <f>IF(OR($C$92=$AR95,$D$92=$AR95),Schweine_Werte!$O95*0.5,IF(OR($C$92&gt;$AR95,$D$92&lt;$AR95),0,Schweine_Werte!$O95))</f>
        <v>0</v>
      </c>
      <c r="CB95" s="679">
        <f>IF(OR($C$101=$AR95,$D$101=$AR95),Schweine_Werte!$O95*0.5,IF(OR($C$101&gt;$AR95,$D$101&lt;$AR95),0,Schweine_Werte!$O95))</f>
        <v>0</v>
      </c>
      <c r="CC95" s="679">
        <f>IF(OR($C$110=$AR95,$D$110=$AR95),Schweine_Werte!$O95*0.5,IF(OR($C$110&gt;$AR95,$D$110&lt;$AR95),0,Schweine_Werte!$O95))</f>
        <v>0</v>
      </c>
    </row>
    <row r="96" spans="1:81" x14ac:dyDescent="0.2">
      <c r="B96" s="520" t="s">
        <v>517</v>
      </c>
      <c r="E96" s="520" t="s">
        <v>470</v>
      </c>
      <c r="F96" s="520" t="s">
        <v>363</v>
      </c>
      <c r="G96" s="520" t="s">
        <v>471</v>
      </c>
      <c r="H96" s="520" t="s">
        <v>472</v>
      </c>
      <c r="I96" s="520" t="s">
        <v>473</v>
      </c>
      <c r="J96" s="520" t="s">
        <v>474</v>
      </c>
      <c r="K96" s="520" t="s">
        <v>475</v>
      </c>
      <c r="L96" s="520" t="s">
        <v>476</v>
      </c>
      <c r="M96" s="520" t="s">
        <v>477</v>
      </c>
      <c r="N96" s="520" t="s">
        <v>478</v>
      </c>
      <c r="O96" s="520" t="s">
        <v>479</v>
      </c>
      <c r="P96" s="520" t="s">
        <v>480</v>
      </c>
      <c r="Q96" s="520" t="s">
        <v>365</v>
      </c>
      <c r="R96" s="520" t="s">
        <v>366</v>
      </c>
      <c r="S96" s="520" t="s">
        <v>367</v>
      </c>
      <c r="T96" s="520" t="s">
        <v>365</v>
      </c>
      <c r="U96" s="520" t="s">
        <v>366</v>
      </c>
      <c r="V96" s="520" t="s">
        <v>367</v>
      </c>
      <c r="W96" s="520" t="s">
        <v>448</v>
      </c>
      <c r="X96" s="520" t="s">
        <v>449</v>
      </c>
      <c r="Y96" s="520" t="s">
        <v>450</v>
      </c>
      <c r="AR96" s="698">
        <v>100</v>
      </c>
      <c r="AS96" s="677">
        <f>IF(OR($C$12=$AR96,$D$12=$AR96),Schweine_Werte!$C96*0.5,IF(OR($C$12&gt;$AR96,$D$12&lt;$AR96),0,Schweine_Werte!$C96))</f>
        <v>0</v>
      </c>
      <c r="AT96" s="667">
        <f>IF(OR($C$24=$AR96,$D$24=$AR96),Schweine_Werte!$C96*0.5,IF(OR($C$24&gt;$AR96,$D$24&lt;$AR96),0,Schweine_Werte!$C96))</f>
        <v>0</v>
      </c>
      <c r="AU96" s="677">
        <f>IF(OR($C$36=$AR96,$D$36=$AR96),Schweine_Werte!$C96*0.5,IF(OR($C$36&gt;$AR96,$D$36&lt;$AR96),0,Schweine_Werte!$C96))</f>
        <v>0</v>
      </c>
      <c r="AV96" s="677">
        <f>IF(OR($C$48=$AR96,$D$48=$AR96),Schweine_Werte!$C96*0.5,IF(OR($C$48&gt;$AR96,$D$48&lt;$AR96),0,Schweine_Werte!$C96))</f>
        <v>0</v>
      </c>
      <c r="AW96" s="677">
        <f>IF(OR($C$60=$AR96,$D$60=$AR96),Schweine_Werte!$C96*0.5,IF(OR($C$60&gt;$AR96,$D$60&lt;$AR96),0,Schweine_Werte!$C96))</f>
        <v>0</v>
      </c>
      <c r="AX96" s="677">
        <f>IF(OR($C$12=$AR96,$D$12=$AR96),Schweine_Werte!$E96*0.5,IF(OR($C$12&gt;$AR96,$D$12&lt;$AR96),0,Schweine_Werte!$E96))</f>
        <v>0</v>
      </c>
      <c r="AY96" s="667">
        <f>IF(OR($C$24=$AR96,$D$24=$AR96),Schweine_Werte!$E96*0.5,IF(OR($C$24&gt;$AR96,$D$24&lt;$AR96),0,Schweine_Werte!$E96))</f>
        <v>0</v>
      </c>
      <c r="AZ96" s="667">
        <f>IF(OR($C$36=$AR96,$D$36=$AR96),Schweine_Werte!$E96*0.5,IF(OR($C$36&gt;$AR96,$D$36&lt;$AR96),0,Schweine_Werte!$E96))</f>
        <v>0</v>
      </c>
      <c r="BA96" s="667">
        <f>IF(OR($C$48=$AR96,$D$48=$AR96),Schweine_Werte!$E96*0.5,IF(OR($C$48&gt;$AR96,$D$48&lt;$AR96),0,Schweine_Werte!$E96))</f>
        <v>0</v>
      </c>
      <c r="BB96" s="667">
        <f>IF(OR($C$60=$AR96,$D$60=$AR96),Schweine_Werte!$E96*0.5,IF(OR($C$60&gt;$AR96,$D$60&lt;$AR96),0,Schweine_Werte!$E96))</f>
        <v>0</v>
      </c>
      <c r="BC96" s="677">
        <f>IF(OR($C$12=$AR96,$D$12=$AR96),Schweine_Werte!$G96*0.5,IF(OR($C$12&gt;$AR96,$D$12&lt;$AR96),0,Schweine_Werte!$G96))</f>
        <v>0</v>
      </c>
      <c r="BD96" s="667">
        <f>IF(OR($C$24=$AR96,$D$24=$AR96),Schweine_Werte!$G96*0.5,IF(OR($C$24&gt;$AR96,$D$24&lt;$AR96),0,Schweine_Werte!$G96))</f>
        <v>0</v>
      </c>
      <c r="BE96" s="667">
        <f>IF(OR($C$36=$AR96,$D$36=$AR96),Schweine_Werte!$G96*0.5,IF(OR($C$36&gt;$AR96,$D$36&lt;$AR96),0,Schweine_Werte!$G96))</f>
        <v>0</v>
      </c>
      <c r="BF96" s="667">
        <f>IF(OR($C$48=$AR96,$D$48=$AR96),Schweine_Werte!$G96*0.5,IF(OR($C$48&gt;$AR96,$D$48&lt;$AR96),0,Schweine_Werte!$G96))</f>
        <v>0</v>
      </c>
      <c r="BG96" s="667">
        <f>IF(OR($C$60=$AR96,$D$60=$AR96),Schweine_Werte!$G96*0.5,IF(OR($C$60&gt;$AR96,$D$60&lt;$AR96),0,Schweine_Werte!$G96))</f>
        <v>0</v>
      </c>
      <c r="BH96" s="677">
        <f>IF(OR($C$12=$AR96,$D$12=$AR96),Schweine_Werte!$I96*0.5,IF(OR($C$12&gt;$AR96,$D$12&lt;$AR96),0,Schweine_Werte!$I96))</f>
        <v>0</v>
      </c>
      <c r="BI96" s="667">
        <f>IF(OR($C$24=$AR96,$D$24=$AR96),Schweine_Werte!$I96*0.5,IF(OR($C$24&gt;$AR96,$D$24&lt;$AR96),0,Schweine_Werte!$I96))</f>
        <v>0</v>
      </c>
      <c r="BJ96" s="667">
        <f>IF(OR($C$36=$AR96,$D$36=$AR96),Schweine_Werte!$I96*0.5,IF(OR($C$36&gt;$AR96,$D$36&lt;$AR96),0,Schweine_Werte!$I96))</f>
        <v>0</v>
      </c>
      <c r="BK96" s="667">
        <f>IF(OR($C$48=$AR96,$D$48=$AR96),Schweine_Werte!$I96*0.5,IF(OR($C$48&gt;$AR96,$D$48&lt;$AR96),0,Schweine_Werte!$I96))</f>
        <v>0</v>
      </c>
      <c r="BL96" s="667">
        <f>IF(OR($C$60=$AR96,$D$60=$AR96),Schweine_Werte!$I96*0.5,IF(OR($C$60&gt;$AR96,$D$60&lt;$AR96),0,Schweine_Werte!$I96))</f>
        <v>0</v>
      </c>
      <c r="BM96" s="677"/>
      <c r="BN96" s="667"/>
      <c r="BO96" s="667"/>
      <c r="BP96" s="667"/>
      <c r="BQ96" s="667"/>
      <c r="BR96" s="677">
        <f>IF(OR($C$74=$AR96,$D$74=$AR96),Schweine_Werte!$M96*0.5,IF(OR($C$74&gt;$AR96,$D$74&lt;$AR96),0,Schweine_Werte!$M96))</f>
        <v>0</v>
      </c>
      <c r="BS96" s="677">
        <f>IF(OR($C$83=$AR96,$D$83=$AR96),Schweine_Werte!$M96*0.5,IF(OR($C$83&gt;$AR96,$D$83&lt;$AR96),0,Schweine_Werte!$M96))</f>
        <v>0</v>
      </c>
      <c r="BT96" s="679">
        <f>IF(OR($C$92=$AR96,$D$92=$AR96),Schweine_Werte!$M96*0.5,IF(OR($C$92&gt;$AR96,$D$92&lt;$AR96),0,Schweine_Werte!$M96))</f>
        <v>0</v>
      </c>
      <c r="BU96" s="679">
        <f>IF(OR($C$101=$AR96,$D$101=$AR96),Schweine_Werte!$M96*0.5,IF(OR($C$101&gt;$AR96,$D$101&lt;$AR96),0,Schweine_Werte!$M96))</f>
        <v>0</v>
      </c>
      <c r="BV96" s="679">
        <f>IF(OR($C$110=$AR96,$D$110=$AR96),Schweine_Werte!$M96*0.5,IF(OR($C$110&gt;$AR96,$D$110&lt;$AR96),0,Schweine_Werte!$M96))</f>
        <v>0</v>
      </c>
      <c r="BW96" s="679">
        <f>IF(OR(8=$AR96,$E$127=$AR96),Schweine_Werte!$M96*0.5,IF(OR(8&gt;$AR96,$E$127&lt;$AR96),0,Schweine_Werte!$M96))</f>
        <v>1.2608927189522001</v>
      </c>
      <c r="BX96" s="679">
        <f>IF(OR(8=$AR96,$E$145=$AR96),Schweine_Werte!$M96*0.5,IF(OR(8&gt;$AR96,$E$145&lt;$AR96),0,Schweine_Werte!$M96))</f>
        <v>1.2608927189522001</v>
      </c>
      <c r="BY96" s="677">
        <f>IF(OR($C$74=$AR96,$D$74=$AR96),Schweine_Werte!$O96*0.5,IF(OR($C$74&gt;$AR96,$D$74&lt;$AR96),0,Schweine_Werte!$O96))</f>
        <v>0</v>
      </c>
      <c r="BZ96" s="677">
        <f>IF(OR($C$83=$AR96,$D$83=$AR96),Schweine_Werte!$O96*0.5,IF(OR($C$83&gt;$AR96,$D$83&lt;$AR96),0,Schweine_Werte!$O96))</f>
        <v>0</v>
      </c>
      <c r="CA96" s="679">
        <f>IF(OR($C$92=$AR96,$D$92=$AR96),Schweine_Werte!$O96*0.5,IF(OR($C$92&gt;$AR96,$D$92&lt;$AR96),0,Schweine_Werte!$O96))</f>
        <v>0</v>
      </c>
      <c r="CB96" s="679">
        <f>IF(OR($C$101=$AR96,$D$101=$AR96),Schweine_Werte!$O96*0.5,IF(OR($C$101&gt;$AR96,$D$101&lt;$AR96),0,Schweine_Werte!$O96))</f>
        <v>0</v>
      </c>
      <c r="CC96" s="679">
        <f>IF(OR($C$110=$AR96,$D$110=$AR96),Schweine_Werte!$O96*0.5,IF(OR($C$110&gt;$AR96,$D$110&lt;$AR96),0,Schweine_Werte!$O96))</f>
        <v>0</v>
      </c>
    </row>
    <row r="97" spans="1:81" x14ac:dyDescent="0.2">
      <c r="B97" s="520">
        <v>450</v>
      </c>
      <c r="D97" s="667"/>
      <c r="E97" s="520" t="e">
        <f>($D101-$C101)*1000/SUM($BU$4:$BU$31)</f>
        <v>#VALUE!</v>
      </c>
      <c r="F97" s="667" t="e">
        <f>SUMPRODUCT($BU$4:$BU$31,Schweine_Werte!$V$4:$V$31)/SUM($BU$4:$BU$31)</f>
        <v>#DIV/0!</v>
      </c>
      <c r="G97" s="667" t="e">
        <f>IF($B101=$A$8,SUMPRODUCT($BU$4:$BU$31,Schweine_Werte!HE$4:HE$31)/SUM($BU$4:$BU$31),IF($B101=$A$7,SUMPRODUCT($BU$4:$BU$31,Schweine_Werte!GQ$4:GQ$31)/SUM($BU$4:$BU$31),IF($B101=$A$6,SUMPRODUCT($BU$4:$BU$31,Schweine_Werte!GC$4:GC$31)/SUM($BU$4:$BU$31),SUMPRODUCT($BU$4:$BU$31,Schweine_Werte!FO$4:FO$31)/SUM($BU$4:$BU$31))))</f>
        <v>#DIV/0!</v>
      </c>
      <c r="H97" s="667" t="e">
        <f>IF($B101=$A$8,SUMPRODUCT($BU$4:$BU$31,Schweine_Werte!HF$4:HF$31)/SUM($BU$4:$BU$31),IF($B101=$A$7,SUMPRODUCT($BU$4:$BU$31,Schweine_Werte!GR$4:GR$31)/SUM($BU$4:$BU$31),IF($B101=$A$6,SUMPRODUCT($BU$4:$BU$31,Schweine_Werte!GD$4:GD$31)/SUM($BU$4:$BU$31),SUMPRODUCT($BU$4:$BU$31,Schweine_Werte!FP$4:FP$31)/SUM($BU$4:$BU$31))))</f>
        <v>#DIV/0!</v>
      </c>
      <c r="I97" s="667" t="e">
        <f>IF($B101=$A$8,SUMPRODUCT($BU$4:$BU$31,Schweine_Werte!HG$4:HG$31)/SUM($BU$4:$BU$31),IF($B101=$A$7,SUMPRODUCT($BU$4:$BU$31,Schweine_Werte!GS$4:GS$31)/SUM($BU$4:$BU$31),IF($B101=$A$6,SUMPRODUCT($BU$4:$BU$31,Schweine_Werte!GE$4:GE$31)/SUM($BU$4:$BU$31),SUMPRODUCT($BU$4:$BU$31,Schweine_Werte!FQ$4:FQ$31)/SUM($BU$4:$BU$31))))</f>
        <v>#DIV/0!</v>
      </c>
      <c r="J97" s="667" t="e">
        <f>SUMPRODUCT($BU$4:$BU$31,Schweine_Werte!$AD$4:$AD$31)/SUM($BU$4:$BU$31)</f>
        <v>#DIV/0!</v>
      </c>
      <c r="K97" s="667" t="e">
        <f>SUMPRODUCT($BU$4:$BU$31,Schweine_Werte!$AL$4:$AL$31)/SUM($BU$4:$BU$31)</f>
        <v>#DIV/0!</v>
      </c>
      <c r="L97" s="667" t="e">
        <f>T97*$F97*365/1000+$J97-$K97</f>
        <v>#DIV/0!</v>
      </c>
      <c r="M97" s="667" t="e">
        <f>U97*$F97*365/1000+$J97-$K97/2</f>
        <v>#DIV/0!</v>
      </c>
      <c r="N97" s="667" t="e">
        <f>V97*$F97*365/1000+$J97</f>
        <v>#DIV/0!</v>
      </c>
      <c r="O97" s="667">
        <f>IF($C101&lt;28,SUM($BU$4:$BU$23)+IF($D101&gt;28,$BU$24*0.5,$BU$24),0)</f>
        <v>0</v>
      </c>
      <c r="P97" s="667">
        <f>IF($D101&gt;28,SUM($BU$25:$BU$31)+IF($C101&lt;28,$BU$24*0.5,$BU$24),0)</f>
        <v>0</v>
      </c>
      <c r="Q97" s="667" t="e">
        <f t="shared" ref="Q97:S98" si="49">+T97*$F97</f>
        <v>#DIV/0!</v>
      </c>
      <c r="R97" s="667" t="e">
        <f t="shared" si="49"/>
        <v>#DIV/0!</v>
      </c>
      <c r="S97" s="667" t="e">
        <f t="shared" si="49"/>
        <v>#DIV/0!</v>
      </c>
      <c r="T97" s="667" t="e">
        <f>+($O97*Schweine_Werte!$HT$15+$P97*Schweine_Werte!$HU$15)/SUM($O97:$P97)</f>
        <v>#DIV/0!</v>
      </c>
      <c r="U97" s="667" t="e">
        <f>+($O97*Schweine_Werte!$HV$15+$P97*Schweine_Werte!$HW$15)/SUM($O97:$P97)</f>
        <v>#DIV/0!</v>
      </c>
      <c r="V97" s="667" t="e">
        <f>+($O97*Schweine_Werte!$HX$15+$P97*Schweine_Werte!$HY$15)/SUM($O97:$P97)</f>
        <v>#DIV/0!</v>
      </c>
      <c r="W97" s="678" t="e">
        <f>($J97*0.055+T97*0.365*0.86*$F97-$K97*0.018)/L97*100</f>
        <v>#DIV/0!</v>
      </c>
      <c r="X97" s="678" t="e">
        <f>($J97*0.055+U97*0.365*0.86*$F97-$K97*0.018/2)/M97*100</f>
        <v>#DIV/0!</v>
      </c>
      <c r="Y97" s="667" t="e">
        <f>($J97*0.055+V97*0.365*0.86*$F97)/N97*100</f>
        <v>#DIV/0!</v>
      </c>
      <c r="Z97" s="667" t="e">
        <f>IF($B101=$A$8,SUMPRODUCT($BU$4:$BU$31,Schweine_Werte!$HH$4:$HH$31,Schweine_Werte!$HI$4:$HI$31)/SUMPRODUCT($BU$4:$BU$31,Schweine_Werte!$HH$4:$HH$31),IF($B101=$A$7,SUMPRODUCT($BU$4:$BU$31,Schweine_Werte!$GT$4:$GT$31,Schweine_Werte!$GU$4:$GU$31)/SUMPRODUCT($BU$4:$BU$31,Schweine_Werte!$GT$4:$GT$31),IF($B101=$A$6,SUMPRODUCT($BU$4:$BU$31,Schweine_Werte!$GF$4:$GF$31,Schweine_Werte!$GG$4:$GG$31)/SUMPRODUCT($BU$4:$BU$31,Schweine_Werte!$GF$4:$GF$31),SUMPRODUCT($BU$4:$BU$31,Schweine_Werte!$FR$4:$FR$31,Schweine_Werte!$FS$4:$FS$31)/SUMPRODUCT($BU$4:$BU$31,Schweine_Werte!$FR$4:$FR$31))))</f>
        <v>#DIV/0!</v>
      </c>
      <c r="AA97" s="667"/>
      <c r="AB97" s="667">
        <f>IF($B101=$A$8,SUMIF(Schweine_Werte!$AO$4:$AO$31,$C101,Schweine_Werte!$HI$4:$HI$31),IF($B101=$A$7,SUMIF(Schweine_Werte!$AO$4:$AO$31,$C101,Schweine_Werte!$GU$4:$GU$31),IF($B101=$A$6,SUMIF(Schweine_Werte!$AO$4:$AO$31,$C101,Schweine_Werte!$GG$4:$GG$31),SUMIF(Schweine_Werte!$AO$4:$AO$31,$C101,Schweine_Werte!$FS$4:$FS$31))))</f>
        <v>0</v>
      </c>
      <c r="AC97" s="667"/>
      <c r="AD97" s="667">
        <f>IF($B101=$A$8,SUMIF(Schweine_Werte!$AO$4:$AO$31,$D101,Schweine_Werte!$HI$4:$HI$31),IF($B101=$A$7,SUMIF(Schweine_Werte!$AO$4:$AO$31,$D101,Schweine_Werte!$GU$4:$GU$31),IF($B101=$A$6,SUMIF(Schweine_Werte!$AO$4:$AO$31,$D101,Schweine_Werte!$GG$4:$GG$31),SUMIF(Schweine_Werte!$AO$4:$AO$31,$D101,Schweine_Werte!$FS$4:$FS$31))))</f>
        <v>0</v>
      </c>
      <c r="AE97" s="667"/>
      <c r="AF97" s="667"/>
      <c r="AG97" s="667" t="e">
        <f>IF($B101=$A$8,SUMPRODUCT($BU$4:$BU$31,Schweine_Werte!$HH$4:$HH$31)/SUM($BU$4:$BU$31),IF($B101=$A$7,SUMPRODUCT($BU$4:$BU$31,Schweine_Werte!$GT$4:$GT$31)/SUM($BU$4:$BU$31),IF($B101=$A$6,SUMPRODUCT($BU$4:$BU$31,Schweine_Werte!$GF$4:$GF$31)/SUM($BU$4:$BU$31),SUMPRODUCT($BU$4:$BU$31,Schweine_Werte!$FR$4:$FR$31)/SUM($BU$4:$BU$31))))</f>
        <v>#DIV/0!</v>
      </c>
      <c r="AH97" s="667"/>
      <c r="AI97" s="667"/>
      <c r="AJ97" s="667" t="e">
        <f>IF($B101=$A$8,SUMPRODUCT($BU$4:$BU$31,Schweine_Werte!$HH$4:$HH$31,Schweine_Werte!$HJ$4:$HJ$31)/SUMPRODUCT($BU$4:$BU$31,Schweine_Werte!$HH$4:$HH$31),IF($B101=$A$7,SUMPRODUCT($BU$4:$BU$31,Schweine_Werte!$GT$4:$GT$31,Schweine_Werte!$GV$4:$GV$31)/SUMPRODUCT($BU$4:$BU$31,Schweine_Werte!$GT$4:$GT$31),IF($B101=$A$6,SUMPRODUCT($BU$4:$BU$31,Schweine_Werte!$GF$4:$GF$31,Schweine_Werte!$GH$4:$GH$31)/SUMPRODUCT($BU$4:$BU$31,Schweine_Werte!$GF$4:$GF$31),SUMPRODUCT($BU$4:$BU$31,Schweine_Werte!$FR$4:$FR$31,Schweine_Werte!$FT$4:$FT$31)/SUMPRODUCT($BU$4:$BU$31,Schweine_Werte!$FR$4:$FR$31))))</f>
        <v>#DIV/0!</v>
      </c>
      <c r="AK97" s="667"/>
      <c r="AL97" s="667">
        <f>IF($B101=$A$8,SUMIF(Schweine_Werte!$AO$4:$AO$31,$C101,Schweine_Werte!$HJ$4:$HJ$31),IF($B101=$A$7,SUMIF(Schweine_Werte!$AO$4:$AO$31,$C101,Schweine_Werte!$GV$4:$GV$31),IF($B101=$A$6,SUMIF(Schweine_Werte!$AO$4:$AO$31,$C101,Schweine_Werte!$GH$4:$GH$31),SUMIF(Schweine_Werte!$AO$4:$AO$31,$C101,Schweine_Werte!$FT$4:$FT$31))))</f>
        <v>0</v>
      </c>
      <c r="AM97" s="667"/>
      <c r="AN97" s="667">
        <f>IF($B101=$A$8,SUMIF(Schweine_Werte!$AO$4:$AO$31,$D101,Schweine_Werte!$HJ$4:$HJ$31),IF($B101=$A$7,SUMIF(Schweine_Werte!$AO$4:$AO$31,$D101,Schweine_Werte!$GV$4:$GV$31),IF($B101=$A$6,SUMIF(Schweine_Werte!$AO$4:$AO$31,$D101,Schweine_Werte!$GH$4:$GH$31),SUMIF(Schweine_Werte!$AO$4:$AO$31,$D101,Schweine_Werte!$FT$4:$FT$31))))</f>
        <v>0</v>
      </c>
      <c r="AR97" s="698">
        <v>101</v>
      </c>
      <c r="AS97" s="677">
        <f>IF(OR($C$12=$AR97,$D$12=$AR97),Schweine_Werte!$C97*0.5,IF(OR($C$12&gt;$AR97,$D$12&lt;$AR97),0,Schweine_Werte!$C97))</f>
        <v>0</v>
      </c>
      <c r="AT97" s="667">
        <f>IF(OR($C$24=$AR97,$D$24=$AR97),Schweine_Werte!$C97*0.5,IF(OR($C$24&gt;$AR97,$D$24&lt;$AR97),0,Schweine_Werte!$C97))</f>
        <v>0</v>
      </c>
      <c r="AU97" s="677">
        <f>IF(OR($C$36=$AR97,$D$36=$AR97),Schweine_Werte!$C97*0.5,IF(OR($C$36&gt;$AR97,$D$36&lt;$AR97),0,Schweine_Werte!$C97))</f>
        <v>0</v>
      </c>
      <c r="AV97" s="677">
        <f>IF(OR($C$48=$AR97,$D$48=$AR97),Schweine_Werte!$C97*0.5,IF(OR($C$48&gt;$AR97,$D$48&lt;$AR97),0,Schweine_Werte!$C97))</f>
        <v>0</v>
      </c>
      <c r="AW97" s="677">
        <f>IF(OR($C$60=$AR97,$D$60=$AR97),Schweine_Werte!$C97*0.5,IF(OR($C$60&gt;$AR97,$D$60&lt;$AR97),0,Schweine_Werte!$C97))</f>
        <v>0</v>
      </c>
      <c r="AX97" s="677">
        <f>IF(OR($C$12=$AR97,$D$12=$AR97),Schweine_Werte!$E97*0.5,IF(OR($C$12&gt;$AR97,$D$12&lt;$AR97),0,Schweine_Werte!$E97))</f>
        <v>0</v>
      </c>
      <c r="AY97" s="667">
        <f>IF(OR($C$24=$AR97,$D$24=$AR97),Schweine_Werte!$E97*0.5,IF(OR($C$24&gt;$AR97,$D$24&lt;$AR97),0,Schweine_Werte!$E97))</f>
        <v>0</v>
      </c>
      <c r="AZ97" s="667">
        <f>IF(OR($C$36=$AR97,$D$36=$AR97),Schweine_Werte!$E97*0.5,IF(OR($C$36&gt;$AR97,$D$36&lt;$AR97),0,Schweine_Werte!$E97))</f>
        <v>0</v>
      </c>
      <c r="BA97" s="667">
        <f>IF(OR($C$48=$AR97,$D$48=$AR97),Schweine_Werte!$E97*0.5,IF(OR($C$48&gt;$AR97,$D$48&lt;$AR97),0,Schweine_Werte!$E97))</f>
        <v>0</v>
      </c>
      <c r="BB97" s="667">
        <f>IF(OR($C$60=$AR97,$D$60=$AR97),Schweine_Werte!$E97*0.5,IF(OR($C$60&gt;$AR97,$D$60&lt;$AR97),0,Schweine_Werte!$E97))</f>
        <v>0</v>
      </c>
      <c r="BC97" s="677">
        <f>IF(OR($C$12=$AR97,$D$12=$AR97),Schweine_Werte!$G97*0.5,IF(OR($C$12&gt;$AR97,$D$12&lt;$AR97),0,Schweine_Werte!$G97))</f>
        <v>0</v>
      </c>
      <c r="BD97" s="667">
        <f>IF(OR($C$24=$AR97,$D$24=$AR97),Schweine_Werte!$G97*0.5,IF(OR($C$24&gt;$AR97,$D$24&lt;$AR97),0,Schweine_Werte!$G97))</f>
        <v>0</v>
      </c>
      <c r="BE97" s="667">
        <f>IF(OR($C$36=$AR97,$D$36=$AR97),Schweine_Werte!$G97*0.5,IF(OR($C$36&gt;$AR97,$D$36&lt;$AR97),0,Schweine_Werte!$G97))</f>
        <v>0</v>
      </c>
      <c r="BF97" s="667">
        <f>IF(OR($C$48=$AR97,$D$48=$AR97),Schweine_Werte!$G97*0.5,IF(OR($C$48&gt;$AR97,$D$48&lt;$AR97),0,Schweine_Werte!$G97))</f>
        <v>0</v>
      </c>
      <c r="BG97" s="667">
        <f>IF(OR($C$60=$AR97,$D$60=$AR97),Schweine_Werte!$G97*0.5,IF(OR($C$60&gt;$AR97,$D$60&lt;$AR97),0,Schweine_Werte!$G97))</f>
        <v>0</v>
      </c>
      <c r="BH97" s="677">
        <f>IF(OR($C$12=$AR97,$D$12=$AR97),Schweine_Werte!$I97*0.5,IF(OR($C$12&gt;$AR97,$D$12&lt;$AR97),0,Schweine_Werte!$I97))</f>
        <v>0</v>
      </c>
      <c r="BI97" s="667">
        <f>IF(OR($C$24=$AR97,$D$24=$AR97),Schweine_Werte!$I97*0.5,IF(OR($C$24&gt;$AR97,$D$24&lt;$AR97),0,Schweine_Werte!$I97))</f>
        <v>0</v>
      </c>
      <c r="BJ97" s="667">
        <f>IF(OR($C$36=$AR97,$D$36=$AR97),Schweine_Werte!$I97*0.5,IF(OR($C$36&gt;$AR97,$D$36&lt;$AR97),0,Schweine_Werte!$I97))</f>
        <v>0</v>
      </c>
      <c r="BK97" s="667">
        <f>IF(OR($C$48=$AR97,$D$48=$AR97),Schweine_Werte!$I97*0.5,IF(OR($C$48&gt;$AR97,$D$48&lt;$AR97),0,Schweine_Werte!$I97))</f>
        <v>0</v>
      </c>
      <c r="BL97" s="667">
        <f>IF(OR($C$60=$AR97,$D$60=$AR97),Schweine_Werte!$I97*0.5,IF(OR($C$60&gt;$AR97,$D$60&lt;$AR97),0,Schweine_Werte!$I97))</f>
        <v>0</v>
      </c>
      <c r="BM97" s="677"/>
      <c r="BN97" s="667"/>
      <c r="BO97" s="667"/>
      <c r="BP97" s="667"/>
      <c r="BQ97" s="667"/>
      <c r="BR97" s="677">
        <f>IF(OR($C$74=$AR97,$D$74=$AR97),Schweine_Werte!$M97*0.5,IF(OR($C$74&gt;$AR97,$D$74&lt;$AR97),0,Schweine_Werte!$M97))</f>
        <v>0</v>
      </c>
      <c r="BS97" s="677">
        <f>IF(OR($C$83=$AR97,$D$83=$AR97),Schweine_Werte!$M97*0.5,IF(OR($C$83&gt;$AR97,$D$83&lt;$AR97),0,Schweine_Werte!$M97))</f>
        <v>0</v>
      </c>
      <c r="BT97" s="679">
        <f>IF(OR($C$92=$AR97,$D$92=$AR97),Schweine_Werte!$M97*0.5,IF(OR($C$92&gt;$AR97,$D$92&lt;$AR97),0,Schweine_Werte!$M97))</f>
        <v>0</v>
      </c>
      <c r="BU97" s="679">
        <f>IF(OR($C$101=$AR97,$D$101=$AR97),Schweine_Werte!$M97*0.5,IF(OR($C$101&gt;$AR97,$D$101&lt;$AR97),0,Schweine_Werte!$M97))</f>
        <v>0</v>
      </c>
      <c r="BV97" s="679">
        <f>IF(OR($C$110=$AR97,$D$110=$AR97),Schweine_Werte!$M97*0.5,IF(OR($C$110&gt;$AR97,$D$110&lt;$AR97),0,Schweine_Werte!$M97))</f>
        <v>0</v>
      </c>
      <c r="BW97" s="679">
        <f>IF(OR(8=$AR97,$E$127=$AR97),Schweine_Werte!$M97*0.5,IF(OR(8&gt;$AR97,$E$127&lt;$AR97),0,Schweine_Werte!$M97))</f>
        <v>1.2741957942593323</v>
      </c>
      <c r="BX97" s="679">
        <f>IF(OR(8=$AR97,$E$145=$AR97),Schweine_Werte!$M97*0.5,IF(OR(8&gt;$AR97,$E$145&lt;$AR97),0,Schweine_Werte!$M97))</f>
        <v>1.2741957942593323</v>
      </c>
      <c r="BY97" s="677">
        <f>IF(OR($C$74=$AR97,$D$74=$AR97),Schweine_Werte!$O97*0.5,IF(OR($C$74&gt;$AR97,$D$74&lt;$AR97),0,Schweine_Werte!$O97))</f>
        <v>0</v>
      </c>
      <c r="BZ97" s="677">
        <f>IF(OR($C$83=$AR97,$D$83=$AR97),Schweine_Werte!$O97*0.5,IF(OR($C$83&gt;$AR97,$D$83&lt;$AR97),0,Schweine_Werte!$O97))</f>
        <v>0</v>
      </c>
      <c r="CA97" s="679">
        <f>IF(OR($C$92=$AR97,$D$92=$AR97),Schweine_Werte!$O97*0.5,IF(OR($C$92&gt;$AR97,$D$92&lt;$AR97),0,Schweine_Werte!$O97))</f>
        <v>0</v>
      </c>
      <c r="CB97" s="679">
        <f>IF(OR($C$101=$AR97,$D$101=$AR97),Schweine_Werte!$O97*0.5,IF(OR($C$101&gt;$AR97,$D$101&lt;$AR97),0,Schweine_Werte!$O97))</f>
        <v>0</v>
      </c>
      <c r="CC97" s="679">
        <f>IF(OR($C$110=$AR97,$D$110=$AR97),Schweine_Werte!$O97*0.5,IF(OR($C$110&gt;$AR97,$D$110&lt;$AR97),0,Schweine_Werte!$O97))</f>
        <v>0</v>
      </c>
    </row>
    <row r="98" spans="1:81" x14ac:dyDescent="0.2">
      <c r="B98" s="520">
        <v>500</v>
      </c>
      <c r="D98" s="667"/>
      <c r="E98" s="520" t="e">
        <f>($D101-$C101)*1000/SUM($CB$4:$CB$31)</f>
        <v>#VALUE!</v>
      </c>
      <c r="F98" s="667" t="e">
        <f>SUMPRODUCT($CB$4:$CB$31,Schweine_Werte!$W$4:$W$31)/SUM($CB$4:$CB$31)</f>
        <v>#DIV/0!</v>
      </c>
      <c r="G98" s="667" t="e">
        <f>IF($B101=$A$8,SUMPRODUCT($CB$4:$CB$31,Schweine_Werte!HK$4:HK$31)/SUM($CB$4:$CB$31),IF($B101=$A$7,SUMPRODUCT($CB$4:$CB$31,Schweine_Werte!GW$4:GW$31)/SUM($CB$4:$CB$31),IF($B101=$A$6,SUMPRODUCT($CB$4:$CB$31,Schweine_Werte!GI$4:GI$31)/SUM($CB$4:$CB$31),SUMPRODUCT($CB$4:$CB$31,Schweine_Werte!FU$4:FU$31)/SUM($CB$4:$CB$31))))</f>
        <v>#DIV/0!</v>
      </c>
      <c r="H98" s="667" t="e">
        <f>IF($B101=$A$8,SUMPRODUCT($CB$4:$CB$31,Schweine_Werte!HL$4:HL$31)/SUM($CB$4:$CB$31),IF($B101=$A$7,SUMPRODUCT($CB$4:$CB$31,Schweine_Werte!GX$4:GX$31)/SUM($CB$4:$CB$31),IF($B101=$A$6,SUMPRODUCT($CB$4:$CB$31,Schweine_Werte!GJ$4:GJ$31)/SUM($CB$4:$CB$31),SUMPRODUCT($CB$4:$CB$31,Schweine_Werte!FV$4:FV$31)/SUM($CB$4:$CB$31))))</f>
        <v>#DIV/0!</v>
      </c>
      <c r="I98" s="667" t="e">
        <f>IF($B101=$A$8,SUMPRODUCT($CB$4:$CB$31,Schweine_Werte!HM$4:HM$31)/SUM($CB$4:$CB$31),IF($B101=$A$7,SUMPRODUCT($CB$4:$CB$31,Schweine_Werte!GY$4:GY$31)/SUM($CB$4:$CB$31),IF($B101=$A$6,SUMPRODUCT($CB$4:$CB$31,Schweine_Werte!GK$4:GK$31)/SUM($CB$4:$CB$31),SUMPRODUCT($CB$4:$CB$31,Schweine_Werte!FW$4:FW$31)/SUM($CB$4:$CB$31))))</f>
        <v>#DIV/0!</v>
      </c>
      <c r="J98" s="667" t="e">
        <f>SUMPRODUCT($CB$4:$CB$31,Schweine_Werte!$AE$4:$AE$31)/SUM($CB$4:$CB$31)</f>
        <v>#DIV/0!</v>
      </c>
      <c r="K98" s="667" t="e">
        <f>SUMPRODUCT($CB$4:$CB$31,Schweine_Werte!$AM$4:$AM$31)/SUM($CB$4:$CB$31)</f>
        <v>#DIV/0!</v>
      </c>
      <c r="L98" s="667" t="e">
        <f>T98*$F98*365/1000+$J98-$K98</f>
        <v>#DIV/0!</v>
      </c>
      <c r="M98" s="667" t="e">
        <f>U98*$F98*365/1000+$J98-$K98/2</f>
        <v>#DIV/0!</v>
      </c>
      <c r="N98" s="667" t="e">
        <f>V98*$F98*365/1000+$J98</f>
        <v>#DIV/0!</v>
      </c>
      <c r="O98" s="667">
        <f>IF($C101&lt;28,SUM($CB$4:$CB$23)+IF($D101&gt;28,$CB$24*0.5,$CB$24),0)</f>
        <v>0</v>
      </c>
      <c r="P98" s="667">
        <f>IF($D101&gt;28,SUM($CB$25:$CB$31)+IF($C101&lt;28,$CB$24*0.5,$CB$24),0)</f>
        <v>0</v>
      </c>
      <c r="Q98" s="667" t="e">
        <f t="shared" si="49"/>
        <v>#DIV/0!</v>
      </c>
      <c r="R98" s="667" t="e">
        <f t="shared" si="49"/>
        <v>#DIV/0!</v>
      </c>
      <c r="S98" s="667" t="e">
        <f t="shared" si="49"/>
        <v>#DIV/0!</v>
      </c>
      <c r="T98" s="667" t="e">
        <f>+($O98*Schweine_Werte!$HT$16+$P98*Schweine_Werte!$HU$16)/SUM($O98:$P98)</f>
        <v>#DIV/0!</v>
      </c>
      <c r="U98" s="667" t="e">
        <f>+($O98*Schweine_Werte!$HV$16+$P98*Schweine_Werte!$HW$16)/SUM($O98:$P98)</f>
        <v>#DIV/0!</v>
      </c>
      <c r="V98" s="667" t="e">
        <f>+($O98*Schweine_Werte!$HX$16+$P98*Schweine_Werte!$HY$16)/SUM($O98:$P98)</f>
        <v>#DIV/0!</v>
      </c>
      <c r="W98" s="667" t="e">
        <f>($J98*0.055+T98*0.365*0.86*$F98-$K98*0.018)/L98*100</f>
        <v>#DIV/0!</v>
      </c>
      <c r="X98" s="667" t="e">
        <f>($J98*0.055+U98*0.365*0.86*$F98-$K98*0.018/2)/M98*100</f>
        <v>#DIV/0!</v>
      </c>
      <c r="Y98" s="667" t="e">
        <f>($J98*0.055+V98*0.365*0.86*$F98)/N98*100</f>
        <v>#DIV/0!</v>
      </c>
      <c r="Z98" s="667" t="e">
        <f>IF($B101=$A$8,SUMPRODUCT($CB$4:$CB$31,Schweine_Werte!$HN$4:$HN$31,Schweine_Werte!$HO$4:$HO$31)/SUMPRODUCT($CB$4:$CB$31,Schweine_Werte!$HN$4:$HN$31),IF($B101=$A$7,SUMPRODUCT($CB$4:$CB$31,Schweine_Werte!$GZ$4:$GZ$31,Schweine_Werte!$HA$4:$HA$31)/SUMPRODUCT($CB$4:$CB$31,Schweine_Werte!$GZ$4:$GZ$31),IF($B101=$A$6,SUMPRODUCT($CB$4:$CB$31,Schweine_Werte!$GL$4:$GL$31,Schweine_Werte!$GM$4:$GM$31)/SUMPRODUCT($CB$4:$CB$31,Schweine_Werte!$GL$4:$GL$31),SUMPRODUCT($CB$4:$CB$31,Schweine_Werte!$FX$4:$FX$31,Schweine_Werte!$FY$4:$FY$31)/SUMPRODUCT($CB$4:$CB$31,Schweine_Werte!$FX$4:$FX$31))))</f>
        <v>#DIV/0!</v>
      </c>
      <c r="AA98" s="667"/>
      <c r="AB98" s="667">
        <f>IF($B101=$A$8,SUMIF(Schweine_Werte!$AO$4:$AO$31,$C101,Schweine_Werte!$HO$4:$HO$31),IF($B101=$A$7,SUMIF(Schweine_Werte!$AO$4:$AO$31,$C101,Schweine_Werte!$HA$4:$HA$31),IF($B101=$A$6,SUMIF(Schweine_Werte!$AO$4:$AO$31,$C101,Schweine_Werte!$GM$4:$GM$31),SUMIF(Schweine_Werte!$AO$4:$AO$31,$C101,Schweine_Werte!$FY$4:$FY$31))))</f>
        <v>0</v>
      </c>
      <c r="AC98" s="667"/>
      <c r="AD98" s="667">
        <f>IF($B101=$A$8,SUMIF(Schweine_Werte!$AO$4:$AO$31,$D101,Schweine_Werte!$HO$4:$HO$31),IF($B101=$A$7,SUMIF(Schweine_Werte!$AO$4:$AO$31,$D101,Schweine_Werte!$HA$4:$HA$31),IF($B101=$A$6,SUMIF(Schweine_Werte!$AO$4:$AO$31,$D101,Schweine_Werte!$GM$4:$GM$31),SUMIF(Schweine_Werte!$AO$4:$AO$31,$D101,Schweine_Werte!$FY$4:$FY$31))))</f>
        <v>0</v>
      </c>
      <c r="AE98" s="667"/>
      <c r="AF98" s="667"/>
      <c r="AG98" s="667" t="e">
        <f>IF($B101=$A$8,SUMPRODUCT($CB$4:$CB$31,Schweine_Werte!$HN$4:$HN$31)/SUM($CB$4:$CB$31),IF($B101=$A$7,SUMPRODUCT($CB$4:$CB$31,Schweine_Werte!$GZ$4:$GZ$31)/SUM($CB$4:$CB$31),IF($B101=$A$6,SUMPRODUCT($CB$4:$CB$31,Schweine_Werte!$GL$4:$GL$31)/SUM($CB$4:$CB$31),SUMPRODUCT($CB$4:$CB$31,Schweine_Werte!$FX$4:$FX$31)/SUM($CB$4:$CB$31))))</f>
        <v>#DIV/0!</v>
      </c>
      <c r="AH98" s="667"/>
      <c r="AI98" s="667"/>
      <c r="AJ98" s="667" t="e">
        <f>IF($B101=$A$8,SUMPRODUCT($CB$4:$CB$31,Schweine_Werte!$HN$4:$HN$31,Schweine_Werte!$HP$4:$HP$31)/SUMPRODUCT($CB$4:$CB$31,Schweine_Werte!$HN$4:$HN$31),IF($B101=$A$7,SUMPRODUCT($CB$4:$CB$31,Schweine_Werte!$GZ$4:$GZ$31,Schweine_Werte!$HB$4:$HB$31)/SUMPRODUCT($CB$4:$CB$31,Schweine_Werte!$GZ$4:$GZ$31),IF($B101=$A$6,SUMPRODUCT($CB$4:$CB$31,Schweine_Werte!$GL$4:$GL$31,Schweine_Werte!$GN$4:$GN$31)/SUMPRODUCT($CB$4:$CB$31,Schweine_Werte!$GL$4:$GL$31),SUMPRODUCT($CB$4:$CB$31,Schweine_Werte!$FX$4:$FX$31,Schweine_Werte!$FZ$4:$FZ$31)/SUMPRODUCT($CB$4:$CB$31,Schweine_Werte!$FX$4:$FX$31))))</f>
        <v>#DIV/0!</v>
      </c>
      <c r="AK98" s="667"/>
      <c r="AL98" s="667">
        <f>IF($B101=$A$8,SUMIF(Schweine_Werte!$AO$4:$AO$31,$C101,Schweine_Werte!$HP$4:$HP$31),IF($B101=$A$7,SUMIF(Schweine_Werte!$AO$4:$AO$31,$C101,Schweine_Werte!$HB$4:$HB$31),IF($B101=$A$6,SUMIF(Schweine_Werte!$AO$4:$AO$31,$C101,Schweine_Werte!$GN$4:$GN$31),SUMIF(Schweine_Werte!$AO$4:$AO$31,$C101,Schweine_Werte!$FZ$4:$FZ$31))))</f>
        <v>0</v>
      </c>
      <c r="AM98" s="667"/>
      <c r="AN98" s="667">
        <f>IF($B101=$A$8,SUMIF(Schweine_Werte!$AO$4:$AO$31,$D101,Schweine_Werte!$HP$4:$HP$31),IF($B101=$A$7,SUMIF(Schweine_Werte!$AO$4:$AO$31,$D101,Schweine_Werte!$HB$4:$HB$31),IF($B101=$A$6,SUMIF(Schweine_Werte!$AO$4:$AO$31,$D101,Schweine_Werte!$GN$4:$GN$31),SUMIF(Schweine_Werte!$AO$4:$AO$31,$D101,Schweine_Werte!$FZ$4:$FZ$31))))</f>
        <v>0</v>
      </c>
      <c r="AR98" s="698">
        <v>102</v>
      </c>
      <c r="AS98" s="677">
        <f>IF(OR($C$12=$AR98,$D$12=$AR98),Schweine_Werte!$C98*0.5,IF(OR($C$12&gt;$AR98,$D$12&lt;$AR98),0,Schweine_Werte!$C98))</f>
        <v>0</v>
      </c>
      <c r="AT98" s="667">
        <f>IF(OR($C$24=$AR98,$D$24=$AR98),Schweine_Werte!$C98*0.5,IF(OR($C$24&gt;$AR98,$D$24&lt;$AR98),0,Schweine_Werte!$C98))</f>
        <v>0</v>
      </c>
      <c r="AU98" s="677">
        <f>IF(OR($C$36=$AR98,$D$36=$AR98),Schweine_Werte!$C98*0.5,IF(OR($C$36&gt;$AR98,$D$36&lt;$AR98),0,Schweine_Werte!$C98))</f>
        <v>0</v>
      </c>
      <c r="AV98" s="677">
        <f>IF(OR($C$48=$AR98,$D$48=$AR98),Schweine_Werte!$C98*0.5,IF(OR($C$48&gt;$AR98,$D$48&lt;$AR98),0,Schweine_Werte!$C98))</f>
        <v>0</v>
      </c>
      <c r="AW98" s="677">
        <f>IF(OR($C$60=$AR98,$D$60=$AR98),Schweine_Werte!$C98*0.5,IF(OR($C$60&gt;$AR98,$D$60&lt;$AR98),0,Schweine_Werte!$C98))</f>
        <v>0</v>
      </c>
      <c r="AX98" s="677">
        <f>IF(OR($C$12=$AR98,$D$12=$AR98),Schweine_Werte!$E98*0.5,IF(OR($C$12&gt;$AR98,$D$12&lt;$AR98),0,Schweine_Werte!$E98))</f>
        <v>0</v>
      </c>
      <c r="AY98" s="667">
        <f>IF(OR($C$24=$AR98,$D$24=$AR98),Schweine_Werte!$E98*0.5,IF(OR($C$24&gt;$AR98,$D$24&lt;$AR98),0,Schweine_Werte!$E98))</f>
        <v>0</v>
      </c>
      <c r="AZ98" s="667">
        <f>IF(OR($C$36=$AR98,$D$36=$AR98),Schweine_Werte!$E98*0.5,IF(OR($C$36&gt;$AR98,$D$36&lt;$AR98),0,Schweine_Werte!$E98))</f>
        <v>0</v>
      </c>
      <c r="BA98" s="667">
        <f>IF(OR($C$48=$AR98,$D$48=$AR98),Schweine_Werte!$E98*0.5,IF(OR($C$48&gt;$AR98,$D$48&lt;$AR98),0,Schweine_Werte!$E98))</f>
        <v>0</v>
      </c>
      <c r="BB98" s="667">
        <f>IF(OR($C$60=$AR98,$D$60=$AR98),Schweine_Werte!$E98*0.5,IF(OR($C$60&gt;$AR98,$D$60&lt;$AR98),0,Schweine_Werte!$E98))</f>
        <v>0</v>
      </c>
      <c r="BC98" s="677">
        <f>IF(OR($C$12=$AR98,$D$12=$AR98),Schweine_Werte!$G98*0.5,IF(OR($C$12&gt;$AR98,$D$12&lt;$AR98),0,Schweine_Werte!$G98))</f>
        <v>0</v>
      </c>
      <c r="BD98" s="667">
        <f>IF(OR($C$24=$AR98,$D$24=$AR98),Schweine_Werte!$G98*0.5,IF(OR($C$24&gt;$AR98,$D$24&lt;$AR98),0,Schweine_Werte!$G98))</f>
        <v>0</v>
      </c>
      <c r="BE98" s="667">
        <f>IF(OR($C$36=$AR98,$D$36=$AR98),Schweine_Werte!$G98*0.5,IF(OR($C$36&gt;$AR98,$D$36&lt;$AR98),0,Schweine_Werte!$G98))</f>
        <v>0</v>
      </c>
      <c r="BF98" s="667">
        <f>IF(OR($C$48=$AR98,$D$48=$AR98),Schweine_Werte!$G98*0.5,IF(OR($C$48&gt;$AR98,$D$48&lt;$AR98),0,Schweine_Werte!$G98))</f>
        <v>0</v>
      </c>
      <c r="BG98" s="667">
        <f>IF(OR($C$60=$AR98,$D$60=$AR98),Schweine_Werte!$G98*0.5,IF(OR($C$60&gt;$AR98,$D$60&lt;$AR98),0,Schweine_Werte!$G98))</f>
        <v>0</v>
      </c>
      <c r="BH98" s="677">
        <f>IF(OR($C$12=$AR98,$D$12=$AR98),Schweine_Werte!$I98*0.5,IF(OR($C$12&gt;$AR98,$D$12&lt;$AR98),0,Schweine_Werte!$I98))</f>
        <v>0</v>
      </c>
      <c r="BI98" s="667">
        <f>IF(OR($C$24=$AR98,$D$24=$AR98),Schweine_Werte!$I98*0.5,IF(OR($C$24&gt;$AR98,$D$24&lt;$AR98),0,Schweine_Werte!$I98))</f>
        <v>0</v>
      </c>
      <c r="BJ98" s="667">
        <f>IF(OR($C$36=$AR98,$D$36=$AR98),Schweine_Werte!$I98*0.5,IF(OR($C$36&gt;$AR98,$D$36&lt;$AR98),0,Schweine_Werte!$I98))</f>
        <v>0</v>
      </c>
      <c r="BK98" s="667">
        <f>IF(OR($C$48=$AR98,$D$48=$AR98),Schweine_Werte!$I98*0.5,IF(OR($C$48&gt;$AR98,$D$48&lt;$AR98),0,Schweine_Werte!$I98))</f>
        <v>0</v>
      </c>
      <c r="BL98" s="667">
        <f>IF(OR($C$60=$AR98,$D$60=$AR98),Schweine_Werte!$I98*0.5,IF(OR($C$60&gt;$AR98,$D$60&lt;$AR98),0,Schweine_Werte!$I98))</f>
        <v>0</v>
      </c>
      <c r="BM98" s="677"/>
      <c r="BN98" s="667"/>
      <c r="BO98" s="667"/>
      <c r="BP98" s="667"/>
      <c r="BQ98" s="667"/>
      <c r="BR98" s="677">
        <f>IF(OR($C$74=$AR98,$D$74=$AR98),Schweine_Werte!$M98*0.5,IF(OR($C$74&gt;$AR98,$D$74&lt;$AR98),0,Schweine_Werte!$M98))</f>
        <v>0</v>
      </c>
      <c r="BS98" s="677">
        <f>IF(OR($C$83=$AR98,$D$83=$AR98),Schweine_Werte!$M98*0.5,IF(OR($C$83&gt;$AR98,$D$83&lt;$AR98),0,Schweine_Werte!$M98))</f>
        <v>0</v>
      </c>
      <c r="BT98" s="679">
        <f>IF(OR($C$92=$AR98,$D$92=$AR98),Schweine_Werte!$M98*0.5,IF(OR($C$92&gt;$AR98,$D$92&lt;$AR98),0,Schweine_Werte!$M98))</f>
        <v>0</v>
      </c>
      <c r="BU98" s="679">
        <f>IF(OR($C$101=$AR98,$D$101=$AR98),Schweine_Werte!$M98*0.5,IF(OR($C$101&gt;$AR98,$D$101&lt;$AR98),0,Schweine_Werte!$M98))</f>
        <v>0</v>
      </c>
      <c r="BV98" s="679">
        <f>IF(OR($C$110=$AR98,$D$110=$AR98),Schweine_Werte!$M98*0.5,IF(OR($C$110&gt;$AR98,$D$110&lt;$AR98),0,Schweine_Werte!$M98))</f>
        <v>0</v>
      </c>
      <c r="BW98" s="679">
        <f>IF(OR(8=$AR98,$E$127=$AR98),Schweine_Werte!$M98*0.5,IF(OR(8&gt;$AR98,$E$127&lt;$AR98),0,Schweine_Werte!$M98))</f>
        <v>1.2882673525519277</v>
      </c>
      <c r="BX98" s="679">
        <f>IF(OR(8=$AR98,$E$145=$AR98),Schweine_Werte!$M98*0.5,IF(OR(8&gt;$AR98,$E$145&lt;$AR98),0,Schweine_Werte!$M98))</f>
        <v>1.2882673525519277</v>
      </c>
      <c r="BY98" s="677">
        <f>IF(OR($C$74=$AR98,$D$74=$AR98),Schweine_Werte!$O98*0.5,IF(OR($C$74&gt;$AR98,$D$74&lt;$AR98),0,Schweine_Werte!$O98))</f>
        <v>0</v>
      </c>
      <c r="BZ98" s="677">
        <f>IF(OR($C$83=$AR98,$D$83=$AR98),Schweine_Werte!$O98*0.5,IF(OR($C$83&gt;$AR98,$D$83&lt;$AR98),0,Schweine_Werte!$O98))</f>
        <v>0</v>
      </c>
      <c r="CA98" s="679">
        <f>IF(OR($C$92=$AR98,$D$92=$AR98),Schweine_Werte!$O98*0.5,IF(OR($C$92&gt;$AR98,$D$92&lt;$AR98),0,Schweine_Werte!$O98))</f>
        <v>0</v>
      </c>
      <c r="CB98" s="679">
        <f>IF(OR($C$101=$AR98,$D$101=$AR98),Schweine_Werte!$O98*0.5,IF(OR($C$101&gt;$AR98,$D$101&lt;$AR98),0,Schweine_Werte!$O98))</f>
        <v>0</v>
      </c>
      <c r="CC98" s="679">
        <f>IF(OR($C$110=$AR98,$D$110=$AR98),Schweine_Werte!$O98*0.5,IF(OR($C$110&gt;$AR98,$D$110&lt;$AR98),0,Schweine_Werte!$O98))</f>
        <v>0</v>
      </c>
    </row>
    <row r="99" spans="1:81" ht="15.75" x14ac:dyDescent="0.25">
      <c r="F99" s="521"/>
      <c r="G99" s="1722" t="s">
        <v>486</v>
      </c>
      <c r="H99" s="1723"/>
      <c r="I99" s="1724"/>
      <c r="J99" s="681" t="s">
        <v>474</v>
      </c>
      <c r="K99" s="681" t="s">
        <v>487</v>
      </c>
      <c r="L99" s="1725" t="s">
        <v>488</v>
      </c>
      <c r="M99" s="1726"/>
      <c r="N99" s="1727"/>
      <c r="O99" s="1725" t="s">
        <v>489</v>
      </c>
      <c r="P99" s="1727"/>
      <c r="Q99" s="1725" t="s">
        <v>490</v>
      </c>
      <c r="R99" s="1726"/>
      <c r="S99" s="1727"/>
      <c r="T99" s="1725" t="s">
        <v>491</v>
      </c>
      <c r="U99" s="1726"/>
      <c r="V99" s="1727"/>
      <c r="W99" s="1725" t="s">
        <v>492</v>
      </c>
      <c r="X99" s="1726"/>
      <c r="Y99" s="1727"/>
      <c r="Z99" s="1728" t="s">
        <v>493</v>
      </c>
      <c r="AA99" s="1729"/>
      <c r="AB99" s="1728" t="s">
        <v>411</v>
      </c>
      <c r="AC99" s="1729"/>
      <c r="AD99" s="1728" t="s">
        <v>412</v>
      </c>
      <c r="AE99" s="1729"/>
      <c r="AF99" s="682" t="s">
        <v>494</v>
      </c>
      <c r="AG99" s="1733" t="s">
        <v>495</v>
      </c>
      <c r="AH99" s="1734"/>
      <c r="AI99" s="824" t="s">
        <v>515</v>
      </c>
      <c r="AJ99" s="1728" t="s">
        <v>493</v>
      </c>
      <c r="AK99" s="1729"/>
      <c r="AL99" s="1728" t="s">
        <v>411</v>
      </c>
      <c r="AM99" s="1729"/>
      <c r="AN99" s="1728" t="s">
        <v>412</v>
      </c>
      <c r="AO99" s="1729"/>
      <c r="AR99" s="698">
        <v>103</v>
      </c>
      <c r="AS99" s="677">
        <f>IF(OR($C$12=$AR99,$D$12=$AR99),Schweine_Werte!$C99*0.5,IF(OR($C$12&gt;$AR99,$D$12&lt;$AR99),0,Schweine_Werte!$C99))</f>
        <v>0</v>
      </c>
      <c r="AT99" s="667">
        <f>IF(OR($C$24=$AR99,$D$24=$AR99),Schweine_Werte!$C99*0.5,IF(OR($C$24&gt;$AR99,$D$24&lt;$AR99),0,Schweine_Werte!$C99))</f>
        <v>0</v>
      </c>
      <c r="AU99" s="677">
        <f>IF(OR($C$36=$AR99,$D$36=$AR99),Schweine_Werte!$C99*0.5,IF(OR($C$36&gt;$AR99,$D$36&lt;$AR99),0,Schweine_Werte!$C99))</f>
        <v>0</v>
      </c>
      <c r="AV99" s="677">
        <f>IF(OR($C$48=$AR99,$D$48=$AR99),Schweine_Werte!$C99*0.5,IF(OR($C$48&gt;$AR99,$D$48&lt;$AR99),0,Schweine_Werte!$C99))</f>
        <v>0</v>
      </c>
      <c r="AW99" s="677">
        <f>IF(OR($C$60=$AR99,$D$60=$AR99),Schweine_Werte!$C99*0.5,IF(OR($C$60&gt;$AR99,$D$60&lt;$AR99),0,Schweine_Werte!$C99))</f>
        <v>0</v>
      </c>
      <c r="AX99" s="677">
        <f>IF(OR($C$12=$AR99,$D$12=$AR99),Schweine_Werte!$E99*0.5,IF(OR($C$12&gt;$AR99,$D$12&lt;$AR99),0,Schweine_Werte!$E99))</f>
        <v>0</v>
      </c>
      <c r="AY99" s="667">
        <f>IF(OR($C$24=$AR99,$D$24=$AR99),Schweine_Werte!$E99*0.5,IF(OR($C$24&gt;$AR99,$D$24&lt;$AR99),0,Schweine_Werte!$E99))</f>
        <v>0</v>
      </c>
      <c r="AZ99" s="667">
        <f>IF(OR($C$36=$AR99,$D$36=$AR99),Schweine_Werte!$E99*0.5,IF(OR($C$36&gt;$AR99,$D$36&lt;$AR99),0,Schweine_Werte!$E99))</f>
        <v>0</v>
      </c>
      <c r="BA99" s="667">
        <f>IF(OR($C$48=$AR99,$D$48=$AR99),Schweine_Werte!$E99*0.5,IF(OR($C$48&gt;$AR99,$D$48&lt;$AR99),0,Schweine_Werte!$E99))</f>
        <v>0</v>
      </c>
      <c r="BB99" s="667">
        <f>IF(OR($C$60=$AR99,$D$60=$AR99),Schweine_Werte!$E99*0.5,IF(OR($C$60&gt;$AR99,$D$60&lt;$AR99),0,Schweine_Werte!$E99))</f>
        <v>0</v>
      </c>
      <c r="BC99" s="677">
        <f>IF(OR($C$12=$AR99,$D$12=$AR99),Schweine_Werte!$G99*0.5,IF(OR($C$12&gt;$AR99,$D$12&lt;$AR99),0,Schweine_Werte!$G99))</f>
        <v>0</v>
      </c>
      <c r="BD99" s="667">
        <f>IF(OR($C$24=$AR99,$D$24=$AR99),Schweine_Werte!$G99*0.5,IF(OR($C$24&gt;$AR99,$D$24&lt;$AR99),0,Schweine_Werte!$G99))</f>
        <v>0</v>
      </c>
      <c r="BE99" s="667">
        <f>IF(OR($C$36=$AR99,$D$36=$AR99),Schweine_Werte!$G99*0.5,IF(OR($C$36&gt;$AR99,$D$36&lt;$AR99),0,Schweine_Werte!$G99))</f>
        <v>0</v>
      </c>
      <c r="BF99" s="667">
        <f>IF(OR($C$48=$AR99,$D$48=$AR99),Schweine_Werte!$G99*0.5,IF(OR($C$48&gt;$AR99,$D$48&lt;$AR99),0,Schweine_Werte!$G99))</f>
        <v>0</v>
      </c>
      <c r="BG99" s="667">
        <f>IF(OR($C$60=$AR99,$D$60=$AR99),Schweine_Werte!$G99*0.5,IF(OR($C$60&gt;$AR99,$D$60&lt;$AR99),0,Schweine_Werte!$G99))</f>
        <v>0</v>
      </c>
      <c r="BH99" s="677">
        <f>IF(OR($C$12=$AR99,$D$12=$AR99),Schweine_Werte!$I99*0.5,IF(OR($C$12&gt;$AR99,$D$12&lt;$AR99),0,Schweine_Werte!$I99))</f>
        <v>0</v>
      </c>
      <c r="BI99" s="667">
        <f>IF(OR($C$24=$AR99,$D$24=$AR99),Schweine_Werte!$I99*0.5,IF(OR($C$24&gt;$AR99,$D$24&lt;$AR99),0,Schweine_Werte!$I99))</f>
        <v>0</v>
      </c>
      <c r="BJ99" s="667">
        <f>IF(OR($C$36=$AR99,$D$36=$AR99),Schweine_Werte!$I99*0.5,IF(OR($C$36&gt;$AR99,$D$36&lt;$AR99),0,Schweine_Werte!$I99))</f>
        <v>0</v>
      </c>
      <c r="BK99" s="667">
        <f>IF(OR($C$48=$AR99,$D$48=$AR99),Schweine_Werte!$I99*0.5,IF(OR($C$48&gt;$AR99,$D$48&lt;$AR99),0,Schweine_Werte!$I99))</f>
        <v>0</v>
      </c>
      <c r="BL99" s="667">
        <f>IF(OR($C$60=$AR99,$D$60=$AR99),Schweine_Werte!$I99*0.5,IF(OR($C$60&gt;$AR99,$D$60&lt;$AR99),0,Schweine_Werte!$I99))</f>
        <v>0</v>
      </c>
      <c r="BM99" s="677"/>
      <c r="BN99" s="667"/>
      <c r="BO99" s="667"/>
      <c r="BP99" s="667"/>
      <c r="BQ99" s="667"/>
      <c r="BR99" s="677">
        <f>IF(OR($C$74=$AR99,$D$74=$AR99),Schweine_Werte!$M99*0.5,IF(OR($C$74&gt;$AR99,$D$74&lt;$AR99),0,Schweine_Werte!$M99))</f>
        <v>0</v>
      </c>
      <c r="BS99" s="677">
        <f>IF(OR($C$83=$AR99,$D$83=$AR99),Schweine_Werte!$M99*0.5,IF(OR($C$83&gt;$AR99,$D$83&lt;$AR99),0,Schweine_Werte!$M99))</f>
        <v>0</v>
      </c>
      <c r="BT99" s="679">
        <f>IF(OR($C$92=$AR99,$D$92=$AR99),Schweine_Werte!$M99*0.5,IF(OR($C$92&gt;$AR99,$D$92&lt;$AR99),0,Schweine_Werte!$M99))</f>
        <v>0</v>
      </c>
      <c r="BU99" s="679">
        <f>IF(OR($C$101=$AR99,$D$101=$AR99),Schweine_Werte!$M99*0.5,IF(OR($C$101&gt;$AR99,$D$101&lt;$AR99),0,Schweine_Werte!$M99))</f>
        <v>0</v>
      </c>
      <c r="BV99" s="679">
        <f>IF(OR($C$110=$AR99,$D$110=$AR99),Schweine_Werte!$M99*0.5,IF(OR($C$110&gt;$AR99,$D$110&lt;$AR99),0,Schweine_Werte!$M99))</f>
        <v>0</v>
      </c>
      <c r="BW99" s="679">
        <f>IF(OR(8=$AR99,$E$127=$AR99),Schweine_Werte!$M99*0.5,IF(OR(8&gt;$AR99,$E$127&lt;$AR99),0,Schweine_Werte!$M99))</f>
        <v>1.3031486471171543</v>
      </c>
      <c r="BX99" s="679">
        <f>IF(OR(8=$AR99,$E$145=$AR99),Schweine_Werte!$M99*0.5,IF(OR(8&gt;$AR99,$E$145&lt;$AR99),0,Schweine_Werte!$M99))</f>
        <v>1.3031486471171543</v>
      </c>
      <c r="BY99" s="677">
        <f>IF(OR($C$74=$AR99,$D$74=$AR99),Schweine_Werte!$O99*0.5,IF(OR($C$74&gt;$AR99,$D$74&lt;$AR99),0,Schweine_Werte!$O99))</f>
        <v>0</v>
      </c>
      <c r="BZ99" s="677">
        <f>IF(OR($C$83=$AR99,$D$83=$AR99),Schweine_Werte!$O99*0.5,IF(OR($C$83&gt;$AR99,$D$83&lt;$AR99),0,Schweine_Werte!$O99))</f>
        <v>0</v>
      </c>
      <c r="CA99" s="679">
        <f>IF(OR($C$92=$AR99,$D$92=$AR99),Schweine_Werte!$O99*0.5,IF(OR($C$92&gt;$AR99,$D$92&lt;$AR99),0,Schweine_Werte!$O99))</f>
        <v>0</v>
      </c>
      <c r="CB99" s="679">
        <f>IF(OR($C$101=$AR99,$D$101=$AR99),Schweine_Werte!$O99*0.5,IF(OR($C$101&gt;$AR99,$D$101&lt;$AR99),0,Schweine_Werte!$O99))</f>
        <v>0</v>
      </c>
      <c r="CC99" s="679">
        <f>IF(OR($C$110=$AR99,$D$110=$AR99),Schweine_Werte!$O99*0.5,IF(OR($C$110&gt;$AR99,$D$110&lt;$AR99),0,Schweine_Werte!$O99))</f>
        <v>0</v>
      </c>
    </row>
    <row r="100" spans="1:81" ht="18.75" x14ac:dyDescent="0.2">
      <c r="B100" s="684" t="s">
        <v>497</v>
      </c>
      <c r="C100" s="685" t="s">
        <v>375</v>
      </c>
      <c r="D100" s="685" t="s">
        <v>498</v>
      </c>
      <c r="E100" s="685" t="s">
        <v>377</v>
      </c>
      <c r="F100" s="686" t="s">
        <v>363</v>
      </c>
      <c r="G100" s="687" t="s">
        <v>1</v>
      </c>
      <c r="H100" s="687" t="s">
        <v>499</v>
      </c>
      <c r="I100" s="687" t="s">
        <v>500</v>
      </c>
      <c r="J100" s="688" t="s">
        <v>501</v>
      </c>
      <c r="K100" s="688" t="s">
        <v>501</v>
      </c>
      <c r="L100" s="689" t="s">
        <v>365</v>
      </c>
      <c r="M100" s="689" t="s">
        <v>502</v>
      </c>
      <c r="N100" s="689" t="s">
        <v>367</v>
      </c>
      <c r="O100" s="690" t="s">
        <v>358</v>
      </c>
      <c r="P100" s="690" t="s">
        <v>359</v>
      </c>
      <c r="Q100" s="689" t="s">
        <v>365</v>
      </c>
      <c r="R100" s="689" t="s">
        <v>366</v>
      </c>
      <c r="S100" s="689" t="s">
        <v>367</v>
      </c>
      <c r="T100" s="689" t="s">
        <v>365</v>
      </c>
      <c r="U100" s="689" t="s">
        <v>366</v>
      </c>
      <c r="V100" s="689" t="s">
        <v>367</v>
      </c>
      <c r="W100" s="688" t="s">
        <v>503</v>
      </c>
      <c r="X100" s="688" t="s">
        <v>504</v>
      </c>
      <c r="Y100" s="688" t="s">
        <v>505</v>
      </c>
      <c r="Z100" s="691" t="s">
        <v>506</v>
      </c>
      <c r="AA100" s="691" t="s">
        <v>298</v>
      </c>
      <c r="AB100" s="691" t="s">
        <v>506</v>
      </c>
      <c r="AC100" s="691" t="s">
        <v>298</v>
      </c>
      <c r="AD100" s="691" t="s">
        <v>506</v>
      </c>
      <c r="AE100" s="691" t="s">
        <v>298</v>
      </c>
      <c r="AF100" s="691" t="s">
        <v>507</v>
      </c>
      <c r="AG100" s="692" t="s">
        <v>508</v>
      </c>
      <c r="AH100" s="691" t="s">
        <v>17</v>
      </c>
      <c r="AI100" s="691"/>
      <c r="AJ100" s="691" t="s">
        <v>509</v>
      </c>
      <c r="AK100" s="691" t="s">
        <v>510</v>
      </c>
      <c r="AL100" s="691" t="s">
        <v>511</v>
      </c>
      <c r="AM100" s="691" t="s">
        <v>512</v>
      </c>
      <c r="AN100" s="691" t="s">
        <v>511</v>
      </c>
      <c r="AO100" s="691" t="s">
        <v>513</v>
      </c>
      <c r="AR100" s="698">
        <v>104</v>
      </c>
      <c r="AS100" s="677">
        <f>IF(OR($C$12=$AR100,$D$12=$AR100),Schweine_Werte!$C100*0.5,IF(OR($C$12&gt;$AR100,$D$12&lt;$AR100),0,Schweine_Werte!$C100))</f>
        <v>0</v>
      </c>
      <c r="AT100" s="667">
        <f>IF(OR($C$24=$AR100,$D$24=$AR100),Schweine_Werte!$C100*0.5,IF(OR($C$24&gt;$AR100,$D$24&lt;$AR100),0,Schweine_Werte!$C100))</f>
        <v>0</v>
      </c>
      <c r="AU100" s="677">
        <f>IF(OR($C$36=$AR100,$D$36=$AR100),Schweine_Werte!$C100*0.5,IF(OR($C$36&gt;$AR100,$D$36&lt;$AR100),0,Schweine_Werte!$C100))</f>
        <v>0</v>
      </c>
      <c r="AV100" s="677">
        <f>IF(OR($C$48=$AR100,$D$48=$AR100),Schweine_Werte!$C100*0.5,IF(OR($C$48&gt;$AR100,$D$48&lt;$AR100),0,Schweine_Werte!$C100))</f>
        <v>0</v>
      </c>
      <c r="AW100" s="677">
        <f>IF(OR($C$60=$AR100,$D$60=$AR100),Schweine_Werte!$C100*0.5,IF(OR($C$60&gt;$AR100,$D$60&lt;$AR100),0,Schweine_Werte!$C100))</f>
        <v>0</v>
      </c>
      <c r="AX100" s="677">
        <f>IF(OR($C$12=$AR100,$D$12=$AR100),Schweine_Werte!$E100*0.5,IF(OR($C$12&gt;$AR100,$D$12&lt;$AR100),0,Schweine_Werte!$E100))</f>
        <v>0</v>
      </c>
      <c r="AY100" s="667">
        <f>IF(OR($C$24=$AR100,$D$24=$AR100),Schweine_Werte!$E100*0.5,IF(OR($C$24&gt;$AR100,$D$24&lt;$AR100),0,Schweine_Werte!$E100))</f>
        <v>0</v>
      </c>
      <c r="AZ100" s="667">
        <f>IF(OR($C$36=$AR100,$D$36=$AR100),Schweine_Werte!$E100*0.5,IF(OR($C$36&gt;$AR100,$D$36&lt;$AR100),0,Schweine_Werte!$E100))</f>
        <v>0</v>
      </c>
      <c r="BA100" s="667">
        <f>IF(OR($C$48=$AR100,$D$48=$AR100),Schweine_Werte!$E100*0.5,IF(OR($C$48&gt;$AR100,$D$48&lt;$AR100),0,Schweine_Werte!$E100))</f>
        <v>0</v>
      </c>
      <c r="BB100" s="667">
        <f>IF(OR($C$60=$AR100,$D$60=$AR100),Schweine_Werte!$E100*0.5,IF(OR($C$60&gt;$AR100,$D$60&lt;$AR100),0,Schweine_Werte!$E100))</f>
        <v>0</v>
      </c>
      <c r="BC100" s="677">
        <f>IF(OR($C$12=$AR100,$D$12=$AR100),Schweine_Werte!$G100*0.5,IF(OR($C$12&gt;$AR100,$D$12&lt;$AR100),0,Schweine_Werte!$G100))</f>
        <v>0</v>
      </c>
      <c r="BD100" s="667">
        <f>IF(OR($C$24=$AR100,$D$24=$AR100),Schweine_Werte!$G100*0.5,IF(OR($C$24&gt;$AR100,$D$24&lt;$AR100),0,Schweine_Werte!$G100))</f>
        <v>0</v>
      </c>
      <c r="BE100" s="667">
        <f>IF(OR($C$36=$AR100,$D$36=$AR100),Schweine_Werte!$G100*0.5,IF(OR($C$36&gt;$AR100,$D$36&lt;$AR100),0,Schweine_Werte!$G100))</f>
        <v>0</v>
      </c>
      <c r="BF100" s="667">
        <f>IF(OR($C$48=$AR100,$D$48=$AR100),Schweine_Werte!$G100*0.5,IF(OR($C$48&gt;$AR100,$D$48&lt;$AR100),0,Schweine_Werte!$G100))</f>
        <v>0</v>
      </c>
      <c r="BG100" s="667">
        <f>IF(OR($C$60=$AR100,$D$60=$AR100),Schweine_Werte!$G100*0.5,IF(OR($C$60&gt;$AR100,$D$60&lt;$AR100),0,Schweine_Werte!$G100))</f>
        <v>0</v>
      </c>
      <c r="BH100" s="677">
        <f>IF(OR($C$12=$AR100,$D$12=$AR100),Schweine_Werte!$I100*0.5,IF(OR($C$12&gt;$AR100,$D$12&lt;$AR100),0,Schweine_Werte!$I100))</f>
        <v>0</v>
      </c>
      <c r="BI100" s="667">
        <f>IF(OR($C$24=$AR100,$D$24=$AR100),Schweine_Werte!$I100*0.5,IF(OR($C$24&gt;$AR100,$D$24&lt;$AR100),0,Schweine_Werte!$I100))</f>
        <v>0</v>
      </c>
      <c r="BJ100" s="667">
        <f>IF(OR($C$36=$AR100,$D$36=$AR100),Schweine_Werte!$I100*0.5,IF(OR($C$36&gt;$AR100,$D$36&lt;$AR100),0,Schweine_Werte!$I100))</f>
        <v>0</v>
      </c>
      <c r="BK100" s="667">
        <f>IF(OR($C$48=$AR100,$D$48=$AR100),Schweine_Werte!$I100*0.5,IF(OR($C$48&gt;$AR100,$D$48&lt;$AR100),0,Schweine_Werte!$I100))</f>
        <v>0</v>
      </c>
      <c r="BL100" s="667">
        <f>IF(OR($C$60=$AR100,$D$60=$AR100),Schweine_Werte!$I100*0.5,IF(OR($C$60&gt;$AR100,$D$60&lt;$AR100),0,Schweine_Werte!$I100))</f>
        <v>0</v>
      </c>
      <c r="BM100" s="677"/>
      <c r="BN100" s="667"/>
      <c r="BO100" s="667"/>
      <c r="BP100" s="667"/>
      <c r="BQ100" s="667"/>
      <c r="BR100" s="677">
        <f>IF(OR($C$74=$AR100,$D$74=$AR100),Schweine_Werte!$M100*0.5,IF(OR($C$74&gt;$AR100,$D$74&lt;$AR100),0,Schweine_Werte!$M100))</f>
        <v>0</v>
      </c>
      <c r="BS100" s="677">
        <f>IF(OR($C$83=$AR100,$D$83=$AR100),Schweine_Werte!$M100*0.5,IF(OR($C$83&gt;$AR100,$D$83&lt;$AR100),0,Schweine_Werte!$M100))</f>
        <v>0</v>
      </c>
      <c r="BT100" s="679">
        <f>IF(OR($C$92=$AR100,$D$92=$AR100),Schweine_Werte!$M100*0.5,IF(OR($C$92&gt;$AR100,$D$92&lt;$AR100),0,Schweine_Werte!$M100))</f>
        <v>0</v>
      </c>
      <c r="BU100" s="679">
        <f>IF(OR($C$101=$AR100,$D$101=$AR100),Schweine_Werte!$M100*0.5,IF(OR($C$101&gt;$AR100,$D$101&lt;$AR100),0,Schweine_Werte!$M100))</f>
        <v>0</v>
      </c>
      <c r="BV100" s="679">
        <f>IF(OR($C$110=$AR100,$D$110=$AR100),Schweine_Werte!$M100*0.5,IF(OR($C$110&gt;$AR100,$D$110&lt;$AR100),0,Schweine_Werte!$M100))</f>
        <v>0</v>
      </c>
      <c r="BW100" s="679">
        <f>IF(OR(8=$AR100,$E$127=$AR100),Schweine_Werte!$M100*0.5,IF(OR(8&gt;$AR100,$E$127&lt;$AR100),0,Schweine_Werte!$M100))</f>
        <v>1.3188846531773604</v>
      </c>
      <c r="BX100" s="679">
        <f>IF(OR(8=$AR100,$E$145=$AR100),Schweine_Werte!$M100*0.5,IF(OR(8&gt;$AR100,$E$145&lt;$AR100),0,Schweine_Werte!$M100))</f>
        <v>1.3188846531773604</v>
      </c>
      <c r="BY100" s="677">
        <f>IF(OR($C$74=$AR100,$D$74=$AR100),Schweine_Werte!$O100*0.5,IF(OR($C$74&gt;$AR100,$D$74&lt;$AR100),0,Schweine_Werte!$O100))</f>
        <v>0</v>
      </c>
      <c r="BZ100" s="677">
        <f>IF(OR($C$83=$AR100,$D$83=$AR100),Schweine_Werte!$O100*0.5,IF(OR($C$83&gt;$AR100,$D$83&lt;$AR100),0,Schweine_Werte!$O100))</f>
        <v>0</v>
      </c>
      <c r="CA100" s="679">
        <f>IF(OR($C$92=$AR100,$D$92=$AR100),Schweine_Werte!$O100*0.5,IF(OR($C$92&gt;$AR100,$D$92&lt;$AR100),0,Schweine_Werte!$O100))</f>
        <v>0</v>
      </c>
      <c r="CB100" s="679">
        <f>IF(OR($C$101=$AR100,$D$101=$AR100),Schweine_Werte!$O100*0.5,IF(OR($C$101&gt;$AR100,$D$101&lt;$AR100),0,Schweine_Werte!$O100))</f>
        <v>0</v>
      </c>
      <c r="CC100" s="679">
        <f>IF(OR($C$110=$AR100,$D$110=$AR100),Schweine_Werte!$O100*0.5,IF(OR($C$110&gt;$AR100,$D$110&lt;$AR100),0,Schweine_Werte!$O100))</f>
        <v>0</v>
      </c>
    </row>
    <row r="101" spans="1:81" ht="15.75" x14ac:dyDescent="0.25">
      <c r="A101" s="520" t="s">
        <v>464</v>
      </c>
      <c r="B101" s="699" t="str">
        <f>IF('Abweichende Werte'!X8=1,A8,"")</f>
        <v/>
      </c>
      <c r="C101" s="694" t="str">
        <f>IF('Abweichende Werte'!X8=1,'Abweichende Werte'!J8,"")</f>
        <v/>
      </c>
      <c r="D101" s="700" t="str">
        <f>IF('Abweichende Werte'!X8=1,'Abweichende Werte'!M8,"")</f>
        <v/>
      </c>
      <c r="E101" s="700" t="str">
        <f>IF('Abweichende Werte'!X8=1,'Abweichende Werte'!P8,"")</f>
        <v/>
      </c>
      <c r="F101" s="695" t="e">
        <f>IF($E101&lt;=$E97,F97,IF(AND($E101&gt;$E97,$E101&lt;=$E98),F97+(F98-F97)/($E98-$E97)*($E101-$E97),IF($E101&gt;$E98,F98)))</f>
        <v>#VALUE!</v>
      </c>
      <c r="G101" s="695" t="e">
        <f t="shared" ref="G101:N101" si="50">IF($E101&lt;=$E97,G97,IF(AND($E101&gt;$E97,$E101&lt;=$E98),G97+(G98-G97)/($E98-$E97)*($E101-$E97),IF($E101&gt;$E98,G98)))</f>
        <v>#VALUE!</v>
      </c>
      <c r="H101" s="695" t="e">
        <f t="shared" si="50"/>
        <v>#VALUE!</v>
      </c>
      <c r="I101" s="695" t="e">
        <f t="shared" si="50"/>
        <v>#VALUE!</v>
      </c>
      <c r="J101" s="695" t="e">
        <f t="shared" si="50"/>
        <v>#VALUE!</v>
      </c>
      <c r="K101" s="695" t="e">
        <f t="shared" si="50"/>
        <v>#VALUE!</v>
      </c>
      <c r="L101" s="695" t="e">
        <f t="shared" si="50"/>
        <v>#VALUE!</v>
      </c>
      <c r="M101" s="695" t="e">
        <f t="shared" si="50"/>
        <v>#VALUE!</v>
      </c>
      <c r="N101" s="695" t="e">
        <f t="shared" si="50"/>
        <v>#VALUE!</v>
      </c>
      <c r="O101" s="696">
        <v>5.5</v>
      </c>
      <c r="P101" s="696">
        <v>1.8</v>
      </c>
      <c r="Q101" s="695" t="e">
        <f t="shared" ref="Q101:Z101" si="51">IF($E101&lt;=$E97,Q97,IF(AND($E101&gt;$E97,$E101&lt;=$E98),Q97+(Q98-Q97)/($E98-$E97)*($E101-$E97),IF($E101&gt;$E98,Q98)))</f>
        <v>#VALUE!</v>
      </c>
      <c r="R101" s="695" t="e">
        <f t="shared" si="51"/>
        <v>#VALUE!</v>
      </c>
      <c r="S101" s="695" t="e">
        <f t="shared" si="51"/>
        <v>#VALUE!</v>
      </c>
      <c r="T101" s="695" t="e">
        <f t="shared" si="51"/>
        <v>#VALUE!</v>
      </c>
      <c r="U101" s="695" t="e">
        <f t="shared" si="51"/>
        <v>#VALUE!</v>
      </c>
      <c r="V101" s="695" t="e">
        <f t="shared" si="51"/>
        <v>#VALUE!</v>
      </c>
      <c r="W101" s="695" t="e">
        <f t="shared" si="51"/>
        <v>#VALUE!</v>
      </c>
      <c r="X101" s="695" t="e">
        <f t="shared" si="51"/>
        <v>#VALUE!</v>
      </c>
      <c r="Y101" s="695" t="e">
        <f t="shared" si="51"/>
        <v>#VALUE!</v>
      </c>
      <c r="Z101" s="695" t="e">
        <f t="shared" si="51"/>
        <v>#VALUE!</v>
      </c>
      <c r="AA101" s="697" t="e">
        <f>+Z101*6.25</f>
        <v>#VALUE!</v>
      </c>
      <c r="AB101" s="695" t="e">
        <f>IF($E101&lt;=$E97,AB97,IF(AND($E101&gt;$E97,$E101&lt;=$E98),AB97+(AB98-AB97)/($E98-$E97)*($E101-$E97),IF($E101&gt;$E98,AB98)))</f>
        <v>#VALUE!</v>
      </c>
      <c r="AC101" s="697" t="e">
        <f>+AB101*6.25</f>
        <v>#VALUE!</v>
      </c>
      <c r="AD101" s="695" t="e">
        <f>IF($E101&lt;=$E97,AD97,IF(AND($E101&gt;$E97,$E101&lt;=$E98),AD97+(AD98-AD97)/($E98-$E97)*($E101-$E97),IF($E101&gt;$E98,AD98)))</f>
        <v>#VALUE!</v>
      </c>
      <c r="AE101" s="697" t="e">
        <f>+AD101*6.25</f>
        <v>#VALUE!</v>
      </c>
      <c r="AF101" s="697" t="e">
        <f>365/((D101-C101)/E101*1000)</f>
        <v>#VALUE!</v>
      </c>
      <c r="AG101" s="695" t="e">
        <f>IF($E101&lt;=$E97,AG97,IF(AND($E101&gt;$E97,$E101&lt;=$E98),AG97+(AG98-AG97)/($E98-$E97)*($E101-$E97),IF($E101&gt;$E98,AG98)))</f>
        <v>#VALUE!</v>
      </c>
      <c r="AH101" s="697" t="e">
        <f>+AG101/AF101</f>
        <v>#VALUE!</v>
      </c>
      <c r="AI101" s="697" t="e">
        <f>+CONCATENATE(ROUND(AH101/(D101-C101),1)," : 1")</f>
        <v>#VALUE!</v>
      </c>
      <c r="AJ101" s="695" t="e">
        <f>IF($E101&lt;=$E97,AJ97,IF(AND($E101&gt;$E97,$E101&lt;=$E98),AJ97+(AJ98-AJ97)/($E98-$E97)*($E101-$E97),IF($E101&gt;$E98,AJ98)))</f>
        <v>#VALUE!</v>
      </c>
      <c r="AK101" s="697" t="e">
        <f>+AJ101/2.291</f>
        <v>#VALUE!</v>
      </c>
      <c r="AL101" s="695" t="e">
        <f>IF($E101&lt;=$E97,AL97,IF(AND($E101&gt;$E97,$E101&lt;=$E98),AL97+(AL98-AL97)/($E98-$E97)*($E101-$E97),IF($E101&gt;$E98,AL98)))</f>
        <v>#VALUE!</v>
      </c>
      <c r="AM101" s="697" t="e">
        <f>+AL101/2.291</f>
        <v>#VALUE!</v>
      </c>
      <c r="AN101" s="695" t="e">
        <f>IF($E101&lt;=$E97,AN97,IF(AND($E101&gt;$E97,$E101&lt;=$E98),AN97+(AN98-AN97)/($E98-$E97)*($E101-$E97),IF($E101&gt;$E98,AN98)))</f>
        <v>#VALUE!</v>
      </c>
      <c r="AO101" s="697" t="e">
        <f>+AN101/2.291</f>
        <v>#VALUE!</v>
      </c>
      <c r="AR101" s="698">
        <v>105</v>
      </c>
      <c r="AS101" s="677">
        <f>IF(OR($C$12=$AR101,$D$12=$AR101),Schweine_Werte!$C101*0.5,IF(OR($C$12&gt;$AR101,$D$12&lt;$AR101),0,Schweine_Werte!$C101))</f>
        <v>0</v>
      </c>
      <c r="AT101" s="667">
        <f>IF(OR($C$24=$AR101,$D$24=$AR101),Schweine_Werte!$C101*0.5,IF(OR($C$24&gt;$AR101,$D$24&lt;$AR101),0,Schweine_Werte!$C101))</f>
        <v>0</v>
      </c>
      <c r="AU101" s="677">
        <f>IF(OR($C$36=$AR101,$D$36=$AR101),Schweine_Werte!$C101*0.5,IF(OR($C$36&gt;$AR101,$D$36&lt;$AR101),0,Schweine_Werte!$C101))</f>
        <v>0</v>
      </c>
      <c r="AV101" s="677">
        <f>IF(OR($C$48=$AR101,$D$48=$AR101),Schweine_Werte!$C101*0.5,IF(OR($C$48&gt;$AR101,$D$48&lt;$AR101),0,Schweine_Werte!$C101))</f>
        <v>0</v>
      </c>
      <c r="AW101" s="677">
        <f>IF(OR($C$60=$AR101,$D$60=$AR101),Schweine_Werte!$C101*0.5,IF(OR($C$60&gt;$AR101,$D$60&lt;$AR101),0,Schweine_Werte!$C101))</f>
        <v>0</v>
      </c>
      <c r="AX101" s="677">
        <f>IF(OR($C$12=$AR101,$D$12=$AR101),Schweine_Werte!$E101*0.5,IF(OR($C$12&gt;$AR101,$D$12&lt;$AR101),0,Schweine_Werte!$E101))</f>
        <v>0</v>
      </c>
      <c r="AY101" s="667">
        <f>IF(OR($C$24=$AR101,$D$24=$AR101),Schweine_Werte!$E101*0.5,IF(OR($C$24&gt;$AR101,$D$24&lt;$AR101),0,Schweine_Werte!$E101))</f>
        <v>0</v>
      </c>
      <c r="AZ101" s="667">
        <f>IF(OR($C$36=$AR101,$D$36=$AR101),Schweine_Werte!$E101*0.5,IF(OR($C$36&gt;$AR101,$D$36&lt;$AR101),0,Schweine_Werte!$E101))</f>
        <v>0</v>
      </c>
      <c r="BA101" s="667">
        <f>IF(OR($C$48=$AR101,$D$48=$AR101),Schweine_Werte!$E101*0.5,IF(OR($C$48&gt;$AR101,$D$48&lt;$AR101),0,Schweine_Werte!$E101))</f>
        <v>0</v>
      </c>
      <c r="BB101" s="667">
        <f>IF(OR($C$60=$AR101,$D$60=$AR101),Schweine_Werte!$E101*0.5,IF(OR($C$60&gt;$AR101,$D$60&lt;$AR101),0,Schweine_Werte!$E101))</f>
        <v>0</v>
      </c>
      <c r="BC101" s="677">
        <f>IF(OR($C$12=$AR101,$D$12=$AR101),Schweine_Werte!$G101*0.5,IF(OR($C$12&gt;$AR101,$D$12&lt;$AR101),0,Schweine_Werte!$G101))</f>
        <v>0</v>
      </c>
      <c r="BD101" s="667">
        <f>IF(OR($C$24=$AR101,$D$24=$AR101),Schweine_Werte!$G101*0.5,IF(OR($C$24&gt;$AR101,$D$24&lt;$AR101),0,Schweine_Werte!$G101))</f>
        <v>0</v>
      </c>
      <c r="BE101" s="667">
        <f>IF(OR($C$36=$AR101,$D$36=$AR101),Schweine_Werte!$G101*0.5,IF(OR($C$36&gt;$AR101,$D$36&lt;$AR101),0,Schweine_Werte!$G101))</f>
        <v>0</v>
      </c>
      <c r="BF101" s="667">
        <f>IF(OR($C$48=$AR101,$D$48=$AR101),Schweine_Werte!$G101*0.5,IF(OR($C$48&gt;$AR101,$D$48&lt;$AR101),0,Schweine_Werte!$G101))</f>
        <v>0</v>
      </c>
      <c r="BG101" s="667">
        <f>IF(OR($C$60=$AR101,$D$60=$AR101),Schweine_Werte!$G101*0.5,IF(OR($C$60&gt;$AR101,$D$60&lt;$AR101),0,Schweine_Werte!$G101))</f>
        <v>0</v>
      </c>
      <c r="BH101" s="677">
        <f>IF(OR($C$12=$AR101,$D$12=$AR101),Schweine_Werte!$I101*0.5,IF(OR($C$12&gt;$AR101,$D$12&lt;$AR101),0,Schweine_Werte!$I101))</f>
        <v>0</v>
      </c>
      <c r="BI101" s="667">
        <f>IF(OR($C$24=$AR101,$D$24=$AR101),Schweine_Werte!$I101*0.5,IF(OR($C$24&gt;$AR101,$D$24&lt;$AR101),0,Schweine_Werte!$I101))</f>
        <v>0</v>
      </c>
      <c r="BJ101" s="667">
        <f>IF(OR($C$36=$AR101,$D$36=$AR101),Schweine_Werte!$I101*0.5,IF(OR($C$36&gt;$AR101,$D$36&lt;$AR101),0,Schweine_Werte!$I101))</f>
        <v>0</v>
      </c>
      <c r="BK101" s="667">
        <f>IF(OR($C$48=$AR101,$D$48=$AR101),Schweine_Werte!$I101*0.5,IF(OR($C$48&gt;$AR101,$D$48&lt;$AR101),0,Schweine_Werte!$I101))</f>
        <v>0</v>
      </c>
      <c r="BL101" s="667">
        <f>IF(OR($C$60=$AR101,$D$60=$AR101),Schweine_Werte!$I101*0.5,IF(OR($C$60&gt;$AR101,$D$60&lt;$AR101),0,Schweine_Werte!$I101))</f>
        <v>0</v>
      </c>
      <c r="BM101" s="677"/>
      <c r="BN101" s="667"/>
      <c r="BO101" s="667"/>
      <c r="BP101" s="667"/>
      <c r="BQ101" s="667"/>
      <c r="BR101" s="677">
        <f>IF(OR($C$74=$AR101,$D$74=$AR101),Schweine_Werte!$M101*0.5,IF(OR($C$74&gt;$AR101,$D$74&lt;$AR101),0,Schweine_Werte!$M101))</f>
        <v>0</v>
      </c>
      <c r="BS101" s="677">
        <f>IF(OR($C$83=$AR101,$D$83=$AR101),Schweine_Werte!$M101*0.5,IF(OR($C$83&gt;$AR101,$D$83&lt;$AR101),0,Schweine_Werte!$M101))</f>
        <v>0</v>
      </c>
      <c r="BT101" s="679">
        <f>IF(OR($C$92=$AR101,$D$92=$AR101),Schweine_Werte!$M101*0.5,IF(OR($C$92&gt;$AR101,$D$92&lt;$AR101),0,Schweine_Werte!$M101))</f>
        <v>0</v>
      </c>
      <c r="BU101" s="679">
        <f>IF(OR($C$101=$AR101,$D$101=$AR101),Schweine_Werte!$M101*0.5,IF(OR($C$101&gt;$AR101,$D$101&lt;$AR101),0,Schweine_Werte!$M101))</f>
        <v>0</v>
      </c>
      <c r="BV101" s="679">
        <f>IF(OR($C$110=$AR101,$D$110=$AR101),Schweine_Werte!$M101*0.5,IF(OR($C$110&gt;$AR101,$D$110&lt;$AR101),0,Schweine_Werte!$M101))</f>
        <v>0</v>
      </c>
      <c r="BW101" s="679">
        <f>IF(OR(8=$AR101,$E$127=$AR101),Schweine_Werte!$M101*0.5,IF(OR(8&gt;$AR101,$E$127&lt;$AR101),0,Schweine_Werte!$M101))</f>
        <v>1.3355244584329835</v>
      </c>
      <c r="BX101" s="679">
        <f>IF(OR(8=$AR101,$E$145=$AR101),Schweine_Werte!$M101*0.5,IF(OR(8&gt;$AR101,$E$145&lt;$AR101),0,Schweine_Werte!$M101))</f>
        <v>1.3355244584329835</v>
      </c>
      <c r="BY101" s="677">
        <f>IF(OR($C$74=$AR101,$D$74=$AR101),Schweine_Werte!$O101*0.5,IF(OR($C$74&gt;$AR101,$D$74&lt;$AR101),0,Schweine_Werte!$O101))</f>
        <v>0</v>
      </c>
      <c r="BZ101" s="677">
        <f>IF(OR($C$83=$AR101,$D$83=$AR101),Schweine_Werte!$O101*0.5,IF(OR($C$83&gt;$AR101,$D$83&lt;$AR101),0,Schweine_Werte!$O101))</f>
        <v>0</v>
      </c>
      <c r="CA101" s="679">
        <f>IF(OR($C$92=$AR101,$D$92=$AR101),Schweine_Werte!$O101*0.5,IF(OR($C$92&gt;$AR101,$D$92&lt;$AR101),0,Schweine_Werte!$O101))</f>
        <v>0</v>
      </c>
      <c r="CB101" s="679">
        <f>IF(OR($C$101=$AR101,$D$101=$AR101),Schweine_Werte!$O101*0.5,IF(OR($C$101&gt;$AR101,$D$101&lt;$AR101),0,Schweine_Werte!$O101))</f>
        <v>0</v>
      </c>
      <c r="CC101" s="679">
        <f>IF(OR($C$110=$AR101,$D$110=$AR101),Schweine_Werte!$O101*0.5,IF(OR($C$110&gt;$AR101,$D$110&lt;$AR101),0,Schweine_Werte!$O101))</f>
        <v>0</v>
      </c>
    </row>
    <row r="102" spans="1:81" x14ac:dyDescent="0.2">
      <c r="AR102" s="698">
        <v>106</v>
      </c>
      <c r="AS102" s="677">
        <f>IF(OR($C$12=$AR102,$D$12=$AR102),Schweine_Werte!$C102*0.5,IF(OR($C$12&gt;$AR102,$D$12&lt;$AR102),0,Schweine_Werte!$C102))</f>
        <v>0</v>
      </c>
      <c r="AT102" s="667">
        <f>IF(OR($C$24=$AR102,$D$24=$AR102),Schweine_Werte!$C102*0.5,IF(OR($C$24&gt;$AR102,$D$24&lt;$AR102),0,Schweine_Werte!$C102))</f>
        <v>0</v>
      </c>
      <c r="AU102" s="677">
        <f>IF(OR($C$36=$AR102,$D$36=$AR102),Schweine_Werte!$C102*0.5,IF(OR($C$36&gt;$AR102,$D$36&lt;$AR102),0,Schweine_Werte!$C102))</f>
        <v>0</v>
      </c>
      <c r="AV102" s="677">
        <f>IF(OR($C$48=$AR102,$D$48=$AR102),Schweine_Werte!$C102*0.5,IF(OR($C$48&gt;$AR102,$D$48&lt;$AR102),0,Schweine_Werte!$C102))</f>
        <v>0</v>
      </c>
      <c r="AW102" s="677">
        <f>IF(OR($C$60=$AR102,$D$60=$AR102),Schweine_Werte!$C102*0.5,IF(OR($C$60&gt;$AR102,$D$60&lt;$AR102),0,Schweine_Werte!$C102))</f>
        <v>0</v>
      </c>
      <c r="AX102" s="677">
        <f>IF(OR($C$12=$AR102,$D$12=$AR102),Schweine_Werte!$E102*0.5,IF(OR($C$12&gt;$AR102,$D$12&lt;$AR102),0,Schweine_Werte!$E102))</f>
        <v>0</v>
      </c>
      <c r="AY102" s="667">
        <f>IF(OR($C$24=$AR102,$D$24=$AR102),Schweine_Werte!$E102*0.5,IF(OR($C$24&gt;$AR102,$D$24&lt;$AR102),0,Schweine_Werte!$E102))</f>
        <v>0</v>
      </c>
      <c r="AZ102" s="667">
        <f>IF(OR($C$36=$AR102,$D$36=$AR102),Schweine_Werte!$E102*0.5,IF(OR($C$36&gt;$AR102,$D$36&lt;$AR102),0,Schweine_Werte!$E102))</f>
        <v>0</v>
      </c>
      <c r="BA102" s="667">
        <f>IF(OR($C$48=$AR102,$D$48=$AR102),Schweine_Werte!$E102*0.5,IF(OR($C$48&gt;$AR102,$D$48&lt;$AR102),0,Schweine_Werte!$E102))</f>
        <v>0</v>
      </c>
      <c r="BB102" s="667">
        <f>IF(OR($C$60=$AR102,$D$60=$AR102),Schweine_Werte!$E102*0.5,IF(OR($C$60&gt;$AR102,$D$60&lt;$AR102),0,Schweine_Werte!$E102))</f>
        <v>0</v>
      </c>
      <c r="BC102" s="677">
        <f>IF(OR($C$12=$AR102,$D$12=$AR102),Schweine_Werte!$G102*0.5,IF(OR($C$12&gt;$AR102,$D$12&lt;$AR102),0,Schweine_Werte!$G102))</f>
        <v>0</v>
      </c>
      <c r="BD102" s="667">
        <f>IF(OR($C$24=$AR102,$D$24=$AR102),Schweine_Werte!$G102*0.5,IF(OR($C$24&gt;$AR102,$D$24&lt;$AR102),0,Schweine_Werte!$G102))</f>
        <v>0</v>
      </c>
      <c r="BE102" s="667">
        <f>IF(OR($C$36=$AR102,$D$36=$AR102),Schweine_Werte!$G102*0.5,IF(OR($C$36&gt;$AR102,$D$36&lt;$AR102),0,Schweine_Werte!$G102))</f>
        <v>0</v>
      </c>
      <c r="BF102" s="667">
        <f>IF(OR($C$48=$AR102,$D$48=$AR102),Schweine_Werte!$G102*0.5,IF(OR($C$48&gt;$AR102,$D$48&lt;$AR102),0,Schweine_Werte!$G102))</f>
        <v>0</v>
      </c>
      <c r="BG102" s="667">
        <f>IF(OR($C$60=$AR102,$D$60=$AR102),Schweine_Werte!$G102*0.5,IF(OR($C$60&gt;$AR102,$D$60&lt;$AR102),0,Schweine_Werte!$G102))</f>
        <v>0</v>
      </c>
      <c r="BH102" s="677">
        <f>IF(OR($C$12=$AR102,$D$12=$AR102),Schweine_Werte!$I102*0.5,IF(OR($C$12&gt;$AR102,$D$12&lt;$AR102),0,Schweine_Werte!$I102))</f>
        <v>0</v>
      </c>
      <c r="BI102" s="667">
        <f>IF(OR($C$24=$AR102,$D$24=$AR102),Schweine_Werte!$I102*0.5,IF(OR($C$24&gt;$AR102,$D$24&lt;$AR102),0,Schweine_Werte!$I102))</f>
        <v>0</v>
      </c>
      <c r="BJ102" s="667">
        <f>IF(OR($C$36=$AR102,$D$36=$AR102),Schweine_Werte!$I102*0.5,IF(OR($C$36&gt;$AR102,$D$36&lt;$AR102),0,Schweine_Werte!$I102))</f>
        <v>0</v>
      </c>
      <c r="BK102" s="667">
        <f>IF(OR($C$48=$AR102,$D$48=$AR102),Schweine_Werte!$I102*0.5,IF(OR($C$48&gt;$AR102,$D$48&lt;$AR102),0,Schweine_Werte!$I102))</f>
        <v>0</v>
      </c>
      <c r="BL102" s="667">
        <f>IF(OR($C$60=$AR102,$D$60=$AR102),Schweine_Werte!$I102*0.5,IF(OR($C$60&gt;$AR102,$D$60&lt;$AR102),0,Schweine_Werte!$I102))</f>
        <v>0</v>
      </c>
      <c r="BM102" s="677"/>
      <c r="BN102" s="667"/>
      <c r="BO102" s="667"/>
      <c r="BP102" s="667"/>
      <c r="BQ102" s="667"/>
      <c r="BR102" s="677">
        <f>IF(OR($C$74=$AR102,$D$74=$AR102),Schweine_Werte!$M102*0.5,IF(OR($C$74&gt;$AR102,$D$74&lt;$AR102),0,Schweine_Werte!$M102))</f>
        <v>0</v>
      </c>
      <c r="BS102" s="677">
        <f>IF(OR($C$83=$AR102,$D$83=$AR102),Schweine_Werte!$M102*0.5,IF(OR($C$83&gt;$AR102,$D$83&lt;$AR102),0,Schweine_Werte!$M102))</f>
        <v>0</v>
      </c>
      <c r="BT102" s="679">
        <f>IF(OR($C$92=$AR102,$D$92=$AR102),Schweine_Werte!$M102*0.5,IF(OR($C$92&gt;$AR102,$D$92&lt;$AR102),0,Schweine_Werte!$M102))</f>
        <v>0</v>
      </c>
      <c r="BU102" s="679">
        <f>IF(OR($C$101=$AR102,$D$101=$AR102),Schweine_Werte!$M102*0.5,IF(OR($C$101&gt;$AR102,$D$101&lt;$AR102),0,Schweine_Werte!$M102))</f>
        <v>0</v>
      </c>
      <c r="BV102" s="679">
        <f>IF(OR($C$110=$AR102,$D$110=$AR102),Schweine_Werte!$M102*0.5,IF(OR($C$110&gt;$AR102,$D$110&lt;$AR102),0,Schweine_Werte!$M102))</f>
        <v>0</v>
      </c>
      <c r="BW102" s="679">
        <f>IF(OR(8=$AR102,$E$127=$AR102),Schweine_Werte!$M102*0.5,IF(OR(8&gt;$AR102,$E$127&lt;$AR102),0,Schweine_Werte!$M102))</f>
        <v>1.3531217058610687</v>
      </c>
      <c r="BX102" s="679">
        <f>IF(OR(8=$AR102,$E$145=$AR102),Schweine_Werte!$M102*0.5,IF(OR(8&gt;$AR102,$E$145&lt;$AR102),0,Schweine_Werte!$M102))</f>
        <v>1.3531217058610687</v>
      </c>
      <c r="BY102" s="677">
        <f>IF(OR($C$74=$AR102,$D$74=$AR102),Schweine_Werte!$O102*0.5,IF(OR($C$74&gt;$AR102,$D$74&lt;$AR102),0,Schweine_Werte!$O102))</f>
        <v>0</v>
      </c>
      <c r="BZ102" s="677">
        <f>IF(OR($C$83=$AR102,$D$83=$AR102),Schweine_Werte!$O102*0.5,IF(OR($C$83&gt;$AR102,$D$83&lt;$AR102),0,Schweine_Werte!$O102))</f>
        <v>0</v>
      </c>
      <c r="CA102" s="679">
        <f>IF(OR($C$92=$AR102,$D$92=$AR102),Schweine_Werte!$O102*0.5,IF(OR($C$92&gt;$AR102,$D$92&lt;$AR102),0,Schweine_Werte!$O102))</f>
        <v>0</v>
      </c>
      <c r="CB102" s="679">
        <f>IF(OR($C$101=$AR102,$D$101=$AR102),Schweine_Werte!$O102*0.5,IF(OR($C$101&gt;$AR102,$D$101&lt;$AR102),0,Schweine_Werte!$O102))</f>
        <v>0</v>
      </c>
      <c r="CC102" s="679">
        <f>IF(OR($C$110=$AR102,$D$110=$AR102),Schweine_Werte!$O102*0.5,IF(OR($C$110&gt;$AR102,$D$110&lt;$AR102),0,Schweine_Werte!$O102))</f>
        <v>0</v>
      </c>
    </row>
    <row r="103" spans="1:81" x14ac:dyDescent="0.2">
      <c r="AR103" s="698">
        <v>107</v>
      </c>
      <c r="AS103" s="677">
        <f>IF(OR($C$12=$AR103,$D$12=$AR103),Schweine_Werte!$C103*0.5,IF(OR($C$12&gt;$AR103,$D$12&lt;$AR103),0,Schweine_Werte!$C103))</f>
        <v>0</v>
      </c>
      <c r="AT103" s="667">
        <f>IF(OR($C$24=$AR103,$D$24=$AR103),Schweine_Werte!$C103*0.5,IF(OR($C$24&gt;$AR103,$D$24&lt;$AR103),0,Schweine_Werte!$C103))</f>
        <v>0</v>
      </c>
      <c r="AU103" s="677">
        <f>IF(OR($C$36=$AR103,$D$36=$AR103),Schweine_Werte!$C103*0.5,IF(OR($C$36&gt;$AR103,$D$36&lt;$AR103),0,Schweine_Werte!$C103))</f>
        <v>0</v>
      </c>
      <c r="AV103" s="677">
        <f>IF(OR($C$48=$AR103,$D$48=$AR103),Schweine_Werte!$C103*0.5,IF(OR($C$48&gt;$AR103,$D$48&lt;$AR103),0,Schweine_Werte!$C103))</f>
        <v>0</v>
      </c>
      <c r="AW103" s="677">
        <f>IF(OR($C$60=$AR103,$D$60=$AR103),Schweine_Werte!$C103*0.5,IF(OR($C$60&gt;$AR103,$D$60&lt;$AR103),0,Schweine_Werte!$C103))</f>
        <v>0</v>
      </c>
      <c r="AX103" s="677">
        <f>IF(OR($C$12=$AR103,$D$12=$AR103),Schweine_Werte!$E103*0.5,IF(OR($C$12&gt;$AR103,$D$12&lt;$AR103),0,Schweine_Werte!$E103))</f>
        <v>0</v>
      </c>
      <c r="AY103" s="667">
        <f>IF(OR($C$24=$AR103,$D$24=$AR103),Schweine_Werte!$E103*0.5,IF(OR($C$24&gt;$AR103,$D$24&lt;$AR103),0,Schweine_Werte!$E103))</f>
        <v>0</v>
      </c>
      <c r="AZ103" s="667">
        <f>IF(OR($C$36=$AR103,$D$36=$AR103),Schweine_Werte!$E103*0.5,IF(OR($C$36&gt;$AR103,$D$36&lt;$AR103),0,Schweine_Werte!$E103))</f>
        <v>0</v>
      </c>
      <c r="BA103" s="667">
        <f>IF(OR($C$48=$AR103,$D$48=$AR103),Schweine_Werte!$E103*0.5,IF(OR($C$48&gt;$AR103,$D$48&lt;$AR103),0,Schweine_Werte!$E103))</f>
        <v>0</v>
      </c>
      <c r="BB103" s="667">
        <f>IF(OR($C$60=$AR103,$D$60=$AR103),Schweine_Werte!$E103*0.5,IF(OR($C$60&gt;$AR103,$D$60&lt;$AR103),0,Schweine_Werte!$E103))</f>
        <v>0</v>
      </c>
      <c r="BC103" s="677">
        <f>IF(OR($C$12=$AR103,$D$12=$AR103),Schweine_Werte!$G103*0.5,IF(OR($C$12&gt;$AR103,$D$12&lt;$AR103),0,Schweine_Werte!$G103))</f>
        <v>0</v>
      </c>
      <c r="BD103" s="667">
        <f>IF(OR($C$24=$AR103,$D$24=$AR103),Schweine_Werte!$G103*0.5,IF(OR($C$24&gt;$AR103,$D$24&lt;$AR103),0,Schweine_Werte!$G103))</f>
        <v>0</v>
      </c>
      <c r="BE103" s="667">
        <f>IF(OR($C$36=$AR103,$D$36=$AR103),Schweine_Werte!$G103*0.5,IF(OR($C$36&gt;$AR103,$D$36&lt;$AR103),0,Schweine_Werte!$G103))</f>
        <v>0</v>
      </c>
      <c r="BF103" s="667">
        <f>IF(OR($C$48=$AR103,$D$48=$AR103),Schweine_Werte!$G103*0.5,IF(OR($C$48&gt;$AR103,$D$48&lt;$AR103),0,Schweine_Werte!$G103))</f>
        <v>0</v>
      </c>
      <c r="BG103" s="667">
        <f>IF(OR($C$60=$AR103,$D$60=$AR103),Schweine_Werte!$G103*0.5,IF(OR($C$60&gt;$AR103,$D$60&lt;$AR103),0,Schweine_Werte!$G103))</f>
        <v>0</v>
      </c>
      <c r="BH103" s="677">
        <f>IF(OR($C$12=$AR103,$D$12=$AR103),Schweine_Werte!$I103*0.5,IF(OR($C$12&gt;$AR103,$D$12&lt;$AR103),0,Schweine_Werte!$I103))</f>
        <v>0</v>
      </c>
      <c r="BI103" s="667">
        <f>IF(OR($C$24=$AR103,$D$24=$AR103),Schweine_Werte!$I103*0.5,IF(OR($C$24&gt;$AR103,$D$24&lt;$AR103),0,Schweine_Werte!$I103))</f>
        <v>0</v>
      </c>
      <c r="BJ103" s="667">
        <f>IF(OR($C$36=$AR103,$D$36=$AR103),Schweine_Werte!$I103*0.5,IF(OR($C$36&gt;$AR103,$D$36&lt;$AR103),0,Schweine_Werte!$I103))</f>
        <v>0</v>
      </c>
      <c r="BK103" s="667">
        <f>IF(OR($C$48=$AR103,$D$48=$AR103),Schweine_Werte!$I103*0.5,IF(OR($C$48&gt;$AR103,$D$48&lt;$AR103),0,Schweine_Werte!$I103))</f>
        <v>0</v>
      </c>
      <c r="BL103" s="667">
        <f>IF(OR($C$60=$AR103,$D$60=$AR103),Schweine_Werte!$I103*0.5,IF(OR($C$60&gt;$AR103,$D$60&lt;$AR103),0,Schweine_Werte!$I103))</f>
        <v>0</v>
      </c>
      <c r="BM103" s="677"/>
      <c r="BN103" s="667"/>
      <c r="BO103" s="667"/>
      <c r="BP103" s="667"/>
      <c r="BQ103" s="667"/>
      <c r="BR103" s="677">
        <f>IF(OR($C$74=$AR103,$D$74=$AR103),Schweine_Werte!$M103*0.5,IF(OR($C$74&gt;$AR103,$D$74&lt;$AR103),0,Schweine_Werte!$M103))</f>
        <v>0</v>
      </c>
      <c r="BS103" s="677">
        <f>IF(OR($C$83=$AR103,$D$83=$AR103),Schweine_Werte!$M103*0.5,IF(OR($C$83&gt;$AR103,$D$83&lt;$AR103),0,Schweine_Werte!$M103))</f>
        <v>0</v>
      </c>
      <c r="BT103" s="679">
        <f>IF(OR($C$92=$AR103,$D$92=$AR103),Schweine_Werte!$M103*0.5,IF(OR($C$92&gt;$AR103,$D$92&lt;$AR103),0,Schweine_Werte!$M103))</f>
        <v>0</v>
      </c>
      <c r="BU103" s="679">
        <f>IF(OR($C$101=$AR103,$D$101=$AR103),Schweine_Werte!$M103*0.5,IF(OR($C$101&gt;$AR103,$D$101&lt;$AR103),0,Schweine_Werte!$M103))</f>
        <v>0</v>
      </c>
      <c r="BV103" s="679">
        <f>IF(OR($C$110=$AR103,$D$110=$AR103),Schweine_Werte!$M103*0.5,IF(OR($C$110&gt;$AR103,$D$110&lt;$AR103),0,Schweine_Werte!$M103))</f>
        <v>0</v>
      </c>
      <c r="BW103" s="679">
        <f>IF(OR(8=$AR103,$E$127=$AR103),Schweine_Werte!$M103*0.5,IF(OR(8&gt;$AR103,$E$127&lt;$AR103),0,Schweine_Werte!$M103))</f>
        <v>1.3717350969782129</v>
      </c>
      <c r="BX103" s="679">
        <f>IF(OR(8=$AR103,$E$145=$AR103),Schweine_Werte!$M103*0.5,IF(OR(8&gt;$AR103,$E$145&lt;$AR103),0,Schweine_Werte!$M103))</f>
        <v>1.3717350969782129</v>
      </c>
      <c r="BY103" s="677">
        <f>IF(OR($C$74=$AR103,$D$74=$AR103),Schweine_Werte!$O103*0.5,IF(OR($C$74&gt;$AR103,$D$74&lt;$AR103),0,Schweine_Werte!$O103))</f>
        <v>0</v>
      </c>
      <c r="BZ103" s="677">
        <f>IF(OR($C$83=$AR103,$D$83=$AR103),Schweine_Werte!$O103*0.5,IF(OR($C$83&gt;$AR103,$D$83&lt;$AR103),0,Schweine_Werte!$O103))</f>
        <v>0</v>
      </c>
      <c r="CA103" s="679">
        <f>IF(OR($C$92=$AR103,$D$92=$AR103),Schweine_Werte!$O103*0.5,IF(OR($C$92&gt;$AR103,$D$92&lt;$AR103),0,Schweine_Werte!$O103))</f>
        <v>0</v>
      </c>
      <c r="CB103" s="679">
        <f>IF(OR($C$101=$AR103,$D$101=$AR103),Schweine_Werte!$O103*0.5,IF(OR($C$101&gt;$AR103,$D$101&lt;$AR103),0,Schweine_Werte!$O103))</f>
        <v>0</v>
      </c>
      <c r="CC103" s="679">
        <f>IF(OR($C$110=$AR103,$D$110=$AR103),Schweine_Werte!$O103*0.5,IF(OR($C$110&gt;$AR103,$D$110&lt;$AR103),0,Schweine_Werte!$O103))</f>
        <v>0</v>
      </c>
    </row>
    <row r="104" spans="1:81" x14ac:dyDescent="0.2">
      <c r="Q104" s="1735" t="s">
        <v>446</v>
      </c>
      <c r="R104" s="1735"/>
      <c r="S104" s="1735"/>
      <c r="T104" s="1735" t="s">
        <v>447</v>
      </c>
      <c r="U104" s="1735"/>
      <c r="V104" s="1735"/>
      <c r="W104" s="823" t="s">
        <v>435</v>
      </c>
      <c r="X104" s="823"/>
      <c r="Y104" s="823"/>
      <c r="AR104" s="698">
        <v>108</v>
      </c>
      <c r="AS104" s="677">
        <f>IF(OR($C$12=$AR104,$D$12=$AR104),Schweine_Werte!$C104*0.5,IF(OR($C$12&gt;$AR104,$D$12&lt;$AR104),0,Schweine_Werte!$C104))</f>
        <v>0</v>
      </c>
      <c r="AT104" s="667">
        <f>IF(OR($C$24=$AR104,$D$24=$AR104),Schweine_Werte!$C104*0.5,IF(OR($C$24&gt;$AR104,$D$24&lt;$AR104),0,Schweine_Werte!$C104))</f>
        <v>0</v>
      </c>
      <c r="AU104" s="677">
        <f>IF(OR($C$36=$AR104,$D$36=$AR104),Schweine_Werte!$C104*0.5,IF(OR($C$36&gt;$AR104,$D$36&lt;$AR104),0,Schweine_Werte!$C104))</f>
        <v>0</v>
      </c>
      <c r="AV104" s="677">
        <f>IF(OR($C$48=$AR104,$D$48=$AR104),Schweine_Werte!$C104*0.5,IF(OR($C$48&gt;$AR104,$D$48&lt;$AR104),0,Schweine_Werte!$C104))</f>
        <v>0</v>
      </c>
      <c r="AW104" s="677">
        <f>IF(OR($C$60=$AR104,$D$60=$AR104),Schweine_Werte!$C104*0.5,IF(OR($C$60&gt;$AR104,$D$60&lt;$AR104),0,Schweine_Werte!$C104))</f>
        <v>0</v>
      </c>
      <c r="AX104" s="677">
        <f>IF(OR($C$12=$AR104,$D$12=$AR104),Schweine_Werte!$E104*0.5,IF(OR($C$12&gt;$AR104,$D$12&lt;$AR104),0,Schweine_Werte!$E104))</f>
        <v>0</v>
      </c>
      <c r="AY104" s="667">
        <f>IF(OR($C$24=$AR104,$D$24=$AR104),Schweine_Werte!$E104*0.5,IF(OR($C$24&gt;$AR104,$D$24&lt;$AR104),0,Schweine_Werte!$E104))</f>
        <v>0</v>
      </c>
      <c r="AZ104" s="667">
        <f>IF(OR($C$36=$AR104,$D$36=$AR104),Schweine_Werte!$E104*0.5,IF(OR($C$36&gt;$AR104,$D$36&lt;$AR104),0,Schweine_Werte!$E104))</f>
        <v>0</v>
      </c>
      <c r="BA104" s="667">
        <f>IF(OR($C$48=$AR104,$D$48=$AR104),Schweine_Werte!$E104*0.5,IF(OR($C$48&gt;$AR104,$D$48&lt;$AR104),0,Schweine_Werte!$E104))</f>
        <v>0</v>
      </c>
      <c r="BB104" s="667">
        <f>IF(OR($C$60=$AR104,$D$60=$AR104),Schweine_Werte!$E104*0.5,IF(OR($C$60&gt;$AR104,$D$60&lt;$AR104),0,Schweine_Werte!$E104))</f>
        <v>0</v>
      </c>
      <c r="BC104" s="677">
        <f>IF(OR($C$12=$AR104,$D$12=$AR104),Schweine_Werte!$G104*0.5,IF(OR($C$12&gt;$AR104,$D$12&lt;$AR104),0,Schweine_Werte!$G104))</f>
        <v>0</v>
      </c>
      <c r="BD104" s="667">
        <f>IF(OR($C$24=$AR104,$D$24=$AR104),Schweine_Werte!$G104*0.5,IF(OR($C$24&gt;$AR104,$D$24&lt;$AR104),0,Schweine_Werte!$G104))</f>
        <v>0</v>
      </c>
      <c r="BE104" s="667">
        <f>IF(OR($C$36=$AR104,$D$36=$AR104),Schweine_Werte!$G104*0.5,IF(OR($C$36&gt;$AR104,$D$36&lt;$AR104),0,Schweine_Werte!$G104))</f>
        <v>0</v>
      </c>
      <c r="BF104" s="667">
        <f>IF(OR($C$48=$AR104,$D$48=$AR104),Schweine_Werte!$G104*0.5,IF(OR($C$48&gt;$AR104,$D$48&lt;$AR104),0,Schweine_Werte!$G104))</f>
        <v>0</v>
      </c>
      <c r="BG104" s="667">
        <f>IF(OR($C$60=$AR104,$D$60=$AR104),Schweine_Werte!$G104*0.5,IF(OR($C$60&gt;$AR104,$D$60&lt;$AR104),0,Schweine_Werte!$G104))</f>
        <v>0</v>
      </c>
      <c r="BH104" s="677">
        <f>IF(OR($C$12=$AR104,$D$12=$AR104),Schweine_Werte!$I104*0.5,IF(OR($C$12&gt;$AR104,$D$12&lt;$AR104),0,Schweine_Werte!$I104))</f>
        <v>0</v>
      </c>
      <c r="BI104" s="667">
        <f>IF(OR($C$24=$AR104,$D$24=$AR104),Schweine_Werte!$I104*0.5,IF(OR($C$24&gt;$AR104,$D$24&lt;$AR104),0,Schweine_Werte!$I104))</f>
        <v>0</v>
      </c>
      <c r="BJ104" s="667">
        <f>IF(OR($C$36=$AR104,$D$36=$AR104),Schweine_Werte!$I104*0.5,IF(OR($C$36&gt;$AR104,$D$36&lt;$AR104),0,Schweine_Werte!$I104))</f>
        <v>0</v>
      </c>
      <c r="BK104" s="667">
        <f>IF(OR($C$48=$AR104,$D$48=$AR104),Schweine_Werte!$I104*0.5,IF(OR($C$48&gt;$AR104,$D$48&lt;$AR104),0,Schweine_Werte!$I104))</f>
        <v>0</v>
      </c>
      <c r="BL104" s="667">
        <f>IF(OR($C$60=$AR104,$D$60=$AR104),Schweine_Werte!$I104*0.5,IF(OR($C$60&gt;$AR104,$D$60&lt;$AR104),0,Schweine_Werte!$I104))</f>
        <v>0</v>
      </c>
      <c r="BM104" s="677"/>
      <c r="BN104" s="667"/>
      <c r="BO104" s="667"/>
      <c r="BP104" s="667"/>
      <c r="BQ104" s="667"/>
      <c r="BR104" s="677">
        <f>IF(OR($C$74=$AR104,$D$74=$AR104),Schweine_Werte!$M104*0.5,IF(OR($C$74&gt;$AR104,$D$74&lt;$AR104),0,Schweine_Werte!$M104))</f>
        <v>0</v>
      </c>
      <c r="BS104" s="677">
        <f>IF(OR($C$83=$AR104,$D$83=$AR104),Schweine_Werte!$M104*0.5,IF(OR($C$83&gt;$AR104,$D$83&lt;$AR104),0,Schweine_Werte!$M104))</f>
        <v>0</v>
      </c>
      <c r="BT104" s="679">
        <f>IF(OR($C$92=$AR104,$D$92=$AR104),Schweine_Werte!$M104*0.5,IF(OR($C$92&gt;$AR104,$D$92&lt;$AR104),0,Schweine_Werte!$M104))</f>
        <v>0</v>
      </c>
      <c r="BU104" s="679">
        <f>IF(OR($C$101=$AR104,$D$101=$AR104),Schweine_Werte!$M104*0.5,IF(OR($C$101&gt;$AR104,$D$101&lt;$AR104),0,Schweine_Werte!$M104))</f>
        <v>0</v>
      </c>
      <c r="BV104" s="679">
        <f>IF(OR($C$110=$AR104,$D$110=$AR104),Schweine_Werte!$M104*0.5,IF(OR($C$110&gt;$AR104,$D$110&lt;$AR104),0,Schweine_Werte!$M104))</f>
        <v>0</v>
      </c>
      <c r="BW104" s="679">
        <f>IF(OR(8=$AR104,$E$127=$AR104),Schweine_Werte!$M104*0.5,IF(OR(8&gt;$AR104,$E$127&lt;$AR104),0,Schweine_Werte!$M104))</f>
        <v>1.3914289652940333</v>
      </c>
      <c r="BX104" s="679">
        <f>IF(OR(8=$AR104,$E$145=$AR104),Schweine_Werte!$M104*0.5,IF(OR(8&gt;$AR104,$E$145&lt;$AR104),0,Schweine_Werte!$M104))</f>
        <v>1.3914289652940333</v>
      </c>
      <c r="BY104" s="677">
        <f>IF(OR($C$74=$AR104,$D$74=$AR104),Schweine_Werte!$O104*0.5,IF(OR($C$74&gt;$AR104,$D$74&lt;$AR104),0,Schweine_Werte!$O104))</f>
        <v>0</v>
      </c>
      <c r="BZ104" s="677">
        <f>IF(OR($C$83=$AR104,$D$83=$AR104),Schweine_Werte!$O104*0.5,IF(OR($C$83&gt;$AR104,$D$83&lt;$AR104),0,Schweine_Werte!$O104))</f>
        <v>0</v>
      </c>
      <c r="CA104" s="679">
        <f>IF(OR($C$92=$AR104,$D$92=$AR104),Schweine_Werte!$O104*0.5,IF(OR($C$92&gt;$AR104,$D$92&lt;$AR104),0,Schweine_Werte!$O104))</f>
        <v>0</v>
      </c>
      <c r="CB104" s="679">
        <f>IF(OR($C$101=$AR104,$D$101=$AR104),Schweine_Werte!$O104*0.5,IF(OR($C$101&gt;$AR104,$D$101&lt;$AR104),0,Schweine_Werte!$O104))</f>
        <v>0</v>
      </c>
      <c r="CC104" s="679">
        <f>IF(OR($C$110=$AR104,$D$110=$AR104),Schweine_Werte!$O104*0.5,IF(OR($C$110&gt;$AR104,$D$110&lt;$AR104),0,Schweine_Werte!$O104))</f>
        <v>0</v>
      </c>
    </row>
    <row r="105" spans="1:81" x14ac:dyDescent="0.2">
      <c r="B105" s="520" t="s">
        <v>517</v>
      </c>
      <c r="E105" s="520" t="s">
        <v>470</v>
      </c>
      <c r="F105" s="520" t="s">
        <v>363</v>
      </c>
      <c r="G105" s="520" t="s">
        <v>471</v>
      </c>
      <c r="H105" s="520" t="s">
        <v>472</v>
      </c>
      <c r="I105" s="520" t="s">
        <v>473</v>
      </c>
      <c r="J105" s="520" t="s">
        <v>474</v>
      </c>
      <c r="K105" s="520" t="s">
        <v>475</v>
      </c>
      <c r="L105" s="520" t="s">
        <v>476</v>
      </c>
      <c r="M105" s="520" t="s">
        <v>477</v>
      </c>
      <c r="N105" s="520" t="s">
        <v>478</v>
      </c>
      <c r="O105" s="520" t="s">
        <v>479</v>
      </c>
      <c r="P105" s="520" t="s">
        <v>480</v>
      </c>
      <c r="Q105" s="520" t="s">
        <v>365</v>
      </c>
      <c r="R105" s="520" t="s">
        <v>366</v>
      </c>
      <c r="S105" s="520" t="s">
        <v>367</v>
      </c>
      <c r="T105" s="520" t="s">
        <v>365</v>
      </c>
      <c r="U105" s="520" t="s">
        <v>366</v>
      </c>
      <c r="V105" s="520" t="s">
        <v>367</v>
      </c>
      <c r="W105" s="520" t="s">
        <v>448</v>
      </c>
      <c r="X105" s="520" t="s">
        <v>449</v>
      </c>
      <c r="Y105" s="520" t="s">
        <v>450</v>
      </c>
      <c r="AR105" s="698">
        <v>109</v>
      </c>
      <c r="AS105" s="677">
        <f>IF(OR($C$12=$AR105,$D$12=$AR105),Schweine_Werte!$C105*0.5,IF(OR($C$12&gt;$AR105,$D$12&lt;$AR105),0,Schweine_Werte!$C105))</f>
        <v>0</v>
      </c>
      <c r="AT105" s="667">
        <f>IF(OR($C$24=$AR105,$D$24=$AR105),Schweine_Werte!$C105*0.5,IF(OR($C$24&gt;$AR105,$D$24&lt;$AR105),0,Schweine_Werte!$C105))</f>
        <v>0</v>
      </c>
      <c r="AU105" s="677">
        <f>IF(OR($C$36=$AR105,$D$36=$AR105),Schweine_Werte!$C105*0.5,IF(OR($C$36&gt;$AR105,$D$36&lt;$AR105),0,Schweine_Werte!$C105))</f>
        <v>0</v>
      </c>
      <c r="AV105" s="677">
        <f>IF(OR($C$48=$AR105,$D$48=$AR105),Schweine_Werte!$C105*0.5,IF(OR($C$48&gt;$AR105,$D$48&lt;$AR105),0,Schweine_Werte!$C105))</f>
        <v>0</v>
      </c>
      <c r="AW105" s="677">
        <f>IF(OR($C$60=$AR105,$D$60=$AR105),Schweine_Werte!$C105*0.5,IF(OR($C$60&gt;$AR105,$D$60&lt;$AR105),0,Schweine_Werte!$C105))</f>
        <v>0</v>
      </c>
      <c r="AX105" s="677">
        <f>IF(OR($C$12=$AR105,$D$12=$AR105),Schweine_Werte!$E105*0.5,IF(OR($C$12&gt;$AR105,$D$12&lt;$AR105),0,Schweine_Werte!$E105))</f>
        <v>0</v>
      </c>
      <c r="AY105" s="667">
        <f>IF(OR($C$24=$AR105,$D$24=$AR105),Schweine_Werte!$E105*0.5,IF(OR($C$24&gt;$AR105,$D$24&lt;$AR105),0,Schweine_Werte!$E105))</f>
        <v>0</v>
      </c>
      <c r="AZ105" s="667">
        <f>IF(OR($C$36=$AR105,$D$36=$AR105),Schweine_Werte!$E105*0.5,IF(OR($C$36&gt;$AR105,$D$36&lt;$AR105),0,Schweine_Werte!$E105))</f>
        <v>0</v>
      </c>
      <c r="BA105" s="667">
        <f>IF(OR($C$48=$AR105,$D$48=$AR105),Schweine_Werte!$E105*0.5,IF(OR($C$48&gt;$AR105,$D$48&lt;$AR105),0,Schweine_Werte!$E105))</f>
        <v>0</v>
      </c>
      <c r="BB105" s="667">
        <f>IF(OR($C$60=$AR105,$D$60=$AR105),Schweine_Werte!$E105*0.5,IF(OR($C$60&gt;$AR105,$D$60&lt;$AR105),0,Schweine_Werte!$E105))</f>
        <v>0</v>
      </c>
      <c r="BC105" s="677">
        <f>IF(OR($C$12=$AR105,$D$12=$AR105),Schweine_Werte!$G105*0.5,IF(OR($C$12&gt;$AR105,$D$12&lt;$AR105),0,Schweine_Werte!$G105))</f>
        <v>0</v>
      </c>
      <c r="BD105" s="667">
        <f>IF(OR($C$24=$AR105,$D$24=$AR105),Schweine_Werte!$G105*0.5,IF(OR($C$24&gt;$AR105,$D$24&lt;$AR105),0,Schweine_Werte!$G105))</f>
        <v>0</v>
      </c>
      <c r="BE105" s="667">
        <f>IF(OR($C$36=$AR105,$D$36=$AR105),Schweine_Werte!$G105*0.5,IF(OR($C$36&gt;$AR105,$D$36&lt;$AR105),0,Schweine_Werte!$G105))</f>
        <v>0</v>
      </c>
      <c r="BF105" s="667">
        <f>IF(OR($C$48=$AR105,$D$48=$AR105),Schweine_Werte!$G105*0.5,IF(OR($C$48&gt;$AR105,$D$48&lt;$AR105),0,Schweine_Werte!$G105))</f>
        <v>0</v>
      </c>
      <c r="BG105" s="667">
        <f>IF(OR($C$60=$AR105,$D$60=$AR105),Schweine_Werte!$G105*0.5,IF(OR($C$60&gt;$AR105,$D$60&lt;$AR105),0,Schweine_Werte!$G105))</f>
        <v>0</v>
      </c>
      <c r="BH105" s="677">
        <f>IF(OR($C$12=$AR105,$D$12=$AR105),Schweine_Werte!$I105*0.5,IF(OR($C$12&gt;$AR105,$D$12&lt;$AR105),0,Schweine_Werte!$I105))</f>
        <v>0</v>
      </c>
      <c r="BI105" s="667">
        <f>IF(OR($C$24=$AR105,$D$24=$AR105),Schweine_Werte!$I105*0.5,IF(OR($C$24&gt;$AR105,$D$24&lt;$AR105),0,Schweine_Werte!$I105))</f>
        <v>0</v>
      </c>
      <c r="BJ105" s="667">
        <f>IF(OR($C$36=$AR105,$D$36=$AR105),Schweine_Werte!$I105*0.5,IF(OR($C$36&gt;$AR105,$D$36&lt;$AR105),0,Schweine_Werte!$I105))</f>
        <v>0</v>
      </c>
      <c r="BK105" s="667">
        <f>IF(OR($C$48=$AR105,$D$48=$AR105),Schweine_Werte!$I105*0.5,IF(OR($C$48&gt;$AR105,$D$48&lt;$AR105),0,Schweine_Werte!$I105))</f>
        <v>0</v>
      </c>
      <c r="BL105" s="667">
        <f>IF(OR($C$60=$AR105,$D$60=$AR105),Schweine_Werte!$I105*0.5,IF(OR($C$60&gt;$AR105,$D$60&lt;$AR105),0,Schweine_Werte!$I105))</f>
        <v>0</v>
      </c>
      <c r="BM105" s="677"/>
      <c r="BN105" s="667"/>
      <c r="BO105" s="667"/>
      <c r="BP105" s="667"/>
      <c r="BQ105" s="667"/>
      <c r="BR105" s="677">
        <f>IF(OR($C$74=$AR105,$D$74=$AR105),Schweine_Werte!$M105*0.5,IF(OR($C$74&gt;$AR105,$D$74&lt;$AR105),0,Schweine_Werte!$M105))</f>
        <v>0</v>
      </c>
      <c r="BS105" s="677">
        <f>IF(OR($C$83=$AR105,$D$83=$AR105),Schweine_Werte!$M105*0.5,IF(OR($C$83&gt;$AR105,$D$83&lt;$AR105),0,Schweine_Werte!$M105))</f>
        <v>0</v>
      </c>
      <c r="BT105" s="679">
        <f>IF(OR($C$92=$AR105,$D$92=$AR105),Schweine_Werte!$M105*0.5,IF(OR($C$92&gt;$AR105,$D$92&lt;$AR105),0,Schweine_Werte!$M105))</f>
        <v>0</v>
      </c>
      <c r="BU105" s="679">
        <f>IF(OR($C$101=$AR105,$D$101=$AR105),Schweine_Werte!$M105*0.5,IF(OR($C$101&gt;$AR105,$D$101&lt;$AR105),0,Schweine_Werte!$M105))</f>
        <v>0</v>
      </c>
      <c r="BV105" s="679">
        <f>IF(OR($C$110=$AR105,$D$110=$AR105),Schweine_Werte!$M105*0.5,IF(OR($C$110&gt;$AR105,$D$110&lt;$AR105),0,Schweine_Werte!$M105))</f>
        <v>0</v>
      </c>
      <c r="BW105" s="679">
        <f>IF(OR(8=$AR105,$E$127=$AR105),Schweine_Werte!$M105*0.5,IF(OR(8&gt;$AR105,$E$127&lt;$AR105),0,Schweine_Werte!$M105))</f>
        <v>1.4122739315207109</v>
      </c>
      <c r="BX105" s="679">
        <f>IF(OR(8=$AR105,$E$145=$AR105),Schweine_Werte!$M105*0.5,IF(OR(8&gt;$AR105,$E$145&lt;$AR105),0,Schweine_Werte!$M105))</f>
        <v>1.4122739315207109</v>
      </c>
      <c r="BY105" s="677">
        <f>IF(OR($C$74=$AR105,$D$74=$AR105),Schweine_Werte!$O105*0.5,IF(OR($C$74&gt;$AR105,$D$74&lt;$AR105),0,Schweine_Werte!$O105))</f>
        <v>0</v>
      </c>
      <c r="BZ105" s="677">
        <f>IF(OR($C$83=$AR105,$D$83=$AR105),Schweine_Werte!$O105*0.5,IF(OR($C$83&gt;$AR105,$D$83&lt;$AR105),0,Schweine_Werte!$O105))</f>
        <v>0</v>
      </c>
      <c r="CA105" s="679">
        <f>IF(OR($C$92=$AR105,$D$92=$AR105),Schweine_Werte!$O105*0.5,IF(OR($C$92&gt;$AR105,$D$92&lt;$AR105),0,Schweine_Werte!$O105))</f>
        <v>0</v>
      </c>
      <c r="CB105" s="679">
        <f>IF(OR($C$101=$AR105,$D$101=$AR105),Schweine_Werte!$O105*0.5,IF(OR($C$101&gt;$AR105,$D$101&lt;$AR105),0,Schweine_Werte!$O105))</f>
        <v>0</v>
      </c>
      <c r="CC105" s="679">
        <f>IF(OR($C$110=$AR105,$D$110=$AR105),Schweine_Werte!$O105*0.5,IF(OR($C$110&gt;$AR105,$D$110&lt;$AR105),0,Schweine_Werte!$O105))</f>
        <v>0</v>
      </c>
    </row>
    <row r="106" spans="1:81" x14ac:dyDescent="0.2">
      <c r="B106" s="520">
        <v>450</v>
      </c>
      <c r="D106" s="667"/>
      <c r="E106" s="520" t="e">
        <f>($D110-$C110)*1000/SUM($BV$4:$BV$31)</f>
        <v>#VALUE!</v>
      </c>
      <c r="F106" s="667" t="e">
        <f>SUMPRODUCT($BV$4:$BV$31,Schweine_Werte!$V$4:$V$31)/SUM($BV$4:$BV$31)</f>
        <v>#DIV/0!</v>
      </c>
      <c r="G106" s="667" t="e">
        <f>IF($B110=$A$8,SUMPRODUCT($BV$4:$BV$31,Schweine_Werte!HE$4:HE$31)/SUM($BV$4:$BV$31),IF($B110=$A$7,SUMPRODUCT($BV$4:$BV$31,Schweine_Werte!GQ$4:GQ$31)/SUM($BV$4:$BV$31),IF($B110=$A$6,SUMPRODUCT($BV$4:$BV$31,Schweine_Werte!GC$4:GC$31)/SUM($BV$4:$BV$31),SUMPRODUCT($BV$4:$BV$31,Schweine_Werte!FO$4:FO$31)/SUM($BV$4:$BV$31))))</f>
        <v>#DIV/0!</v>
      </c>
      <c r="H106" s="667" t="e">
        <f>IF($B110=$A$8,SUMPRODUCT($BV$4:$BV$31,Schweine_Werte!HF$4:HF$31)/SUM($BV$4:$BV$31),IF($B110=$A$7,SUMPRODUCT($BV$4:$BV$31,Schweine_Werte!GR$4:GR$31)/SUM($BV$4:$BV$31),IF($B110=$A$6,SUMPRODUCT($BV$4:$BV$31,Schweine_Werte!GD$4:GD$31)/SUM($BV$4:$BV$31),SUMPRODUCT($BV$4:$BV$31,Schweine_Werte!FP$4:FP$31)/SUM($BV$4:$BV$31))))</f>
        <v>#DIV/0!</v>
      </c>
      <c r="I106" s="667" t="e">
        <f>IF($B110=$A$8,SUMPRODUCT($BV$4:$BV$31,Schweine_Werte!HG$4:HG$31)/SUM($BV$4:$BV$31),IF($B110=$A$7,SUMPRODUCT($BV$4:$BV$31,Schweine_Werte!GS$4:GS$31)/SUM($BV$4:$BV$31),IF($B110=$A$6,SUMPRODUCT($BV$4:$BV$31,Schweine_Werte!GE$4:GE$31)/SUM($BV$4:$BV$31),SUMPRODUCT($BV$4:$BV$31,Schweine_Werte!FQ$4:FQ$31)/SUM($BV$4:$BV$31))))</f>
        <v>#DIV/0!</v>
      </c>
      <c r="J106" s="667" t="e">
        <f>SUMPRODUCT($BV$4:$BV$31,Schweine_Werte!$AD$4:$AD$31)/SUM($BV$4:$BV$31)</f>
        <v>#DIV/0!</v>
      </c>
      <c r="K106" s="667" t="e">
        <f>SUMPRODUCT($BV$4:$BV$31,Schweine_Werte!$AL$4:$AL$31)/SUM($BV$4:$BV$31)</f>
        <v>#DIV/0!</v>
      </c>
      <c r="L106" s="667" t="e">
        <f>T106*$F106*365/1000+$J106-$K106</f>
        <v>#DIV/0!</v>
      </c>
      <c r="M106" s="667" t="e">
        <f>U106*$F106*365/1000+$J106-$K106/2</f>
        <v>#DIV/0!</v>
      </c>
      <c r="N106" s="667" t="e">
        <f>V106*$F106*365/1000+$J106</f>
        <v>#DIV/0!</v>
      </c>
      <c r="O106" s="667">
        <f>IF($C110&lt;28,SUM($BV$4:$BV$23)+IF($D110&gt;28,$BV$24*0.5,$BV$24),0)</f>
        <v>0</v>
      </c>
      <c r="P106" s="667">
        <f>IF($D110&gt;28,SUM($BV$25:$BV$31)+IF($C110&lt;28,$BV$24*0.5,$BV$24),0)</f>
        <v>0</v>
      </c>
      <c r="Q106" s="667" t="e">
        <f t="shared" ref="Q106:S107" si="52">+T106*$F106</f>
        <v>#DIV/0!</v>
      </c>
      <c r="R106" s="667" t="e">
        <f t="shared" si="52"/>
        <v>#DIV/0!</v>
      </c>
      <c r="S106" s="667" t="e">
        <f t="shared" si="52"/>
        <v>#DIV/0!</v>
      </c>
      <c r="T106" s="667" t="e">
        <f>+($O106*Schweine_Werte!$HT$15+$P106*Schweine_Werte!$HU$15)/SUM($O106:$P106)</f>
        <v>#DIV/0!</v>
      </c>
      <c r="U106" s="667" t="e">
        <f>+($O106*Schweine_Werte!$HV$15+$P106*Schweine_Werte!$HW$15)/SUM($O106:$P106)</f>
        <v>#DIV/0!</v>
      </c>
      <c r="V106" s="667" t="e">
        <f>+($O106*Schweine_Werte!$HX$15+$P106*Schweine_Werte!$HY$15)/SUM($O106:$P106)</f>
        <v>#DIV/0!</v>
      </c>
      <c r="W106" s="678" t="e">
        <f>($J106*0.055+T106*0.365*0.86*$F106-$K106*0.018)/L106*100</f>
        <v>#DIV/0!</v>
      </c>
      <c r="X106" s="678" t="e">
        <f>($J106*0.055+U106*0.365*0.86*$F106-$K106*0.018/2)/M106*100</f>
        <v>#DIV/0!</v>
      </c>
      <c r="Y106" s="667" t="e">
        <f>($J106*0.055+V106*0.365*0.86*$F106)/N106*100</f>
        <v>#DIV/0!</v>
      </c>
      <c r="Z106" s="667" t="e">
        <f>IF($B110=$A$8,SUMPRODUCT($BV$4:$BV$31,Schweine_Werte!$HH$4:$HH$31,Schweine_Werte!$HI$4:$HI$31)/SUMPRODUCT($BV$4:$BV$31,Schweine_Werte!$HH$4:$HH$31),IF($B110=$A$7,SUMPRODUCT($BV$4:$BV$31,Schweine_Werte!$GT$4:$GT$31,Schweine_Werte!$GU$4:$GU$31)/SUMPRODUCT($BV$4:$BV$31,Schweine_Werte!$GT$4:$GT$31),IF($B110=$A$6,SUMPRODUCT($BV$4:$BV$31,Schweine_Werte!$GF$4:$GF$31,Schweine_Werte!$GG$4:$GG$31)/SUMPRODUCT($BV$4:$BV$31,Schweine_Werte!$GF$4:$GF$31),SUMPRODUCT($BV$4:$BV$31,Schweine_Werte!$FR$4:$FR$31,Schweine_Werte!$FS$4:$FS$31)/SUMPRODUCT($BV$4:$BV$31,Schweine_Werte!$FR$4:$FR$31))))</f>
        <v>#DIV/0!</v>
      </c>
      <c r="AA106" s="667"/>
      <c r="AB106" s="667">
        <f>IF($B110=$A$8,SUMIF(Schweine_Werte!$AO$4:$AO$31,$C110,Schweine_Werte!$HI$4:$HI$31),IF($B110=$A$7,SUMIF(Schweine_Werte!$AO$4:$AO$31,$C110,Schweine_Werte!$GU$4:$GU$31),IF($B110=$A$6,SUMIF(Schweine_Werte!$AO$4:$AO$31,$C110,Schweine_Werte!$GG$4:$GG$31),SUMIF(Schweine_Werte!$AO$4:$AO$31,$C110,Schweine_Werte!$FS$4:$FS$31))))</f>
        <v>0</v>
      </c>
      <c r="AC106" s="667"/>
      <c r="AD106" s="667">
        <f>IF($B110=$A$8,SUMIF(Schweine_Werte!$AO$4:$AO$31,$D110,Schweine_Werte!$HI$4:$HI$31),IF($B110=$A$7,SUMIF(Schweine_Werte!$AO$4:$AO$31,$D110,Schweine_Werte!$GU$4:$GU$31),IF($B110=$A$6,SUMIF(Schweine_Werte!$AO$4:$AO$31,$D110,Schweine_Werte!$GG$4:$GG$31),SUMIF(Schweine_Werte!$AO$4:$AO$31,$D110,Schweine_Werte!$FS$4:$FS$31))))</f>
        <v>0</v>
      </c>
      <c r="AE106" s="667"/>
      <c r="AF106" s="667"/>
      <c r="AG106" s="667" t="e">
        <f>IF($B110=$A$8,SUMPRODUCT($BV$4:$BV$31,Schweine_Werte!$HH$4:$HH$31)/SUM($BV$4:$BV$31),IF($B110=$A$7,SUMPRODUCT($BV$4:$BV$31,Schweine_Werte!$GT$4:$GT$31)/SUM($BV$4:$BV$31),IF($B110=$A$6,SUMPRODUCT($BV$4:$BV$31,Schweine_Werte!$GF$4:$GF$31)/SUM($BV$4:$BV$31),SUMPRODUCT($BV$4:$BV$31,Schweine_Werte!$FR$4:$FR$31)/SUM($BV$4:$BV$31))))</f>
        <v>#DIV/0!</v>
      </c>
      <c r="AH106" s="667"/>
      <c r="AI106" s="667"/>
      <c r="AJ106" s="667" t="e">
        <f>IF($B110=$A$8,SUMPRODUCT($BV$4:$BV$31,Schweine_Werte!$HH$4:$HH$31,Schweine_Werte!$HJ$4:$HJ$31)/SUMPRODUCT($BV$4:$BV$31,Schweine_Werte!$HH$4:$HH$31),IF($B110=$A$7,SUMPRODUCT($BV$4:$BV$31,Schweine_Werte!$GT$4:$GT$31,Schweine_Werte!$GV$4:$GV$31)/SUMPRODUCT($BV$4:$BV$31,Schweine_Werte!$GT$4:$GT$31),IF($B110=$A$6,SUMPRODUCT($BV$4:$BV$31,Schweine_Werte!$GF$4:$GF$31,Schweine_Werte!$GH$4:$GH$31)/SUMPRODUCT($BV$4:$BV$31,Schweine_Werte!$GF$4:$GF$31),SUMPRODUCT($BV$4:$BV$31,Schweine_Werte!$FR$4:$FR$31,Schweine_Werte!$FT$4:$FT$31)/SUMPRODUCT($BV$4:$BV$31,Schweine_Werte!$FR$4:$FR$31))))</f>
        <v>#DIV/0!</v>
      </c>
      <c r="AK106" s="667"/>
      <c r="AL106" s="667">
        <f>IF($B110=$A$8,SUMIF(Schweine_Werte!$AO$4:$AO$31,$C110,Schweine_Werte!$HJ$4:$HJ$31),IF($B110=$A$7,SUMIF(Schweine_Werte!$AO$4:$AO$31,$C110,Schweine_Werte!$GV$4:$GV$31),IF($B110=$A$6,SUMIF(Schweine_Werte!$AO$4:$AO$31,$C110,Schweine_Werte!$GH$4:$GH$31),SUMIF(Schweine_Werte!$AO$4:$AO$31,$C110,Schweine_Werte!$FT$4:$FT$31))))</f>
        <v>0</v>
      </c>
      <c r="AM106" s="667"/>
      <c r="AN106" s="667">
        <f>IF($B110=$A$8,SUMIF(Schweine_Werte!$AO$4:$AO$31,$D110,Schweine_Werte!$HJ$4:$HJ$31),IF($B110=$A$7,SUMIF(Schweine_Werte!$AO$4:$AO$31,$D110,Schweine_Werte!$GV$4:$GV$31),IF($B110=$A$6,SUMIF(Schweine_Werte!$AO$4:$AO$31,$D110,Schweine_Werte!$GH$4:$GH$31),SUMIF(Schweine_Werte!$AO$4:$AO$31,$D110,Schweine_Werte!$FT$4:$FT$31))))</f>
        <v>0</v>
      </c>
      <c r="AR106" s="698">
        <v>110</v>
      </c>
      <c r="AS106" s="677">
        <f>IF(OR($C$12=$AR106,$D$12=$AR106),Schweine_Werte!$C106*0.5,IF(OR($C$12&gt;$AR106,$D$12&lt;$AR106),0,Schweine_Werte!$C106))</f>
        <v>0</v>
      </c>
      <c r="AT106" s="667">
        <f>IF(OR($C$24=$AR106,$D$24=$AR106),Schweine_Werte!$C106*0.5,IF(OR($C$24&gt;$AR106,$D$24&lt;$AR106),0,Schweine_Werte!$C106))</f>
        <v>0</v>
      </c>
      <c r="AU106" s="677">
        <f>IF(OR($C$36=$AR106,$D$36=$AR106),Schweine_Werte!$C106*0.5,IF(OR($C$36&gt;$AR106,$D$36&lt;$AR106),0,Schweine_Werte!$C106))</f>
        <v>0</v>
      </c>
      <c r="AV106" s="677">
        <f>IF(OR($C$48=$AR106,$D$48=$AR106),Schweine_Werte!$C106*0.5,IF(OR($C$48&gt;$AR106,$D$48&lt;$AR106),0,Schweine_Werte!$C106))</f>
        <v>0</v>
      </c>
      <c r="AW106" s="677">
        <f>IF(OR($C$60=$AR106,$D$60=$AR106),Schweine_Werte!$C106*0.5,IF(OR($C$60&gt;$AR106,$D$60&lt;$AR106),0,Schweine_Werte!$C106))</f>
        <v>0</v>
      </c>
      <c r="AX106" s="677">
        <f>IF(OR($C$12=$AR106,$D$12=$AR106),Schweine_Werte!$E106*0.5,IF(OR($C$12&gt;$AR106,$D$12&lt;$AR106),0,Schweine_Werte!$E106))</f>
        <v>0</v>
      </c>
      <c r="AY106" s="667">
        <f>IF(OR($C$24=$AR106,$D$24=$AR106),Schweine_Werte!$E106*0.5,IF(OR($C$24&gt;$AR106,$D$24&lt;$AR106),0,Schweine_Werte!$E106))</f>
        <v>0</v>
      </c>
      <c r="AZ106" s="667">
        <f>IF(OR($C$36=$AR106,$D$36=$AR106),Schweine_Werte!$E106*0.5,IF(OR($C$36&gt;$AR106,$D$36&lt;$AR106),0,Schweine_Werte!$E106))</f>
        <v>0</v>
      </c>
      <c r="BA106" s="667">
        <f>IF(OR($C$48=$AR106,$D$48=$AR106),Schweine_Werte!$E106*0.5,IF(OR($C$48&gt;$AR106,$D$48&lt;$AR106),0,Schweine_Werte!$E106))</f>
        <v>0</v>
      </c>
      <c r="BB106" s="667">
        <f>IF(OR($C$60=$AR106,$D$60=$AR106),Schweine_Werte!$E106*0.5,IF(OR($C$60&gt;$AR106,$D$60&lt;$AR106),0,Schweine_Werte!$E106))</f>
        <v>0</v>
      </c>
      <c r="BC106" s="677">
        <f>IF(OR($C$12=$AR106,$D$12=$AR106),Schweine_Werte!$G106*0.5,IF(OR($C$12&gt;$AR106,$D$12&lt;$AR106),0,Schweine_Werte!$G106))</f>
        <v>0</v>
      </c>
      <c r="BD106" s="667">
        <f>IF(OR($C$24=$AR106,$D$24=$AR106),Schweine_Werte!$G106*0.5,IF(OR($C$24&gt;$AR106,$D$24&lt;$AR106),0,Schweine_Werte!$G106))</f>
        <v>0</v>
      </c>
      <c r="BE106" s="667">
        <f>IF(OR($C$36=$AR106,$D$36=$AR106),Schweine_Werte!$G106*0.5,IF(OR($C$36&gt;$AR106,$D$36&lt;$AR106),0,Schweine_Werte!$G106))</f>
        <v>0</v>
      </c>
      <c r="BF106" s="667">
        <f>IF(OR($C$48=$AR106,$D$48=$AR106),Schweine_Werte!$G106*0.5,IF(OR($C$48&gt;$AR106,$D$48&lt;$AR106),0,Schweine_Werte!$G106))</f>
        <v>0</v>
      </c>
      <c r="BG106" s="667">
        <f>IF(OR($C$60=$AR106,$D$60=$AR106),Schweine_Werte!$G106*0.5,IF(OR($C$60&gt;$AR106,$D$60&lt;$AR106),0,Schweine_Werte!$G106))</f>
        <v>0</v>
      </c>
      <c r="BH106" s="677">
        <f>IF(OR($C$12=$AR106,$D$12=$AR106),Schweine_Werte!$I106*0.5,IF(OR($C$12&gt;$AR106,$D$12&lt;$AR106),0,Schweine_Werte!$I106))</f>
        <v>0</v>
      </c>
      <c r="BI106" s="667">
        <f>IF(OR($C$24=$AR106,$D$24=$AR106),Schweine_Werte!$I106*0.5,IF(OR($C$24&gt;$AR106,$D$24&lt;$AR106),0,Schweine_Werte!$I106))</f>
        <v>0</v>
      </c>
      <c r="BJ106" s="667">
        <f>IF(OR($C$36=$AR106,$D$36=$AR106),Schweine_Werte!$I106*0.5,IF(OR($C$36&gt;$AR106,$D$36&lt;$AR106),0,Schweine_Werte!$I106))</f>
        <v>0</v>
      </c>
      <c r="BK106" s="667">
        <f>IF(OR($C$48=$AR106,$D$48=$AR106),Schweine_Werte!$I106*0.5,IF(OR($C$48&gt;$AR106,$D$48&lt;$AR106),0,Schweine_Werte!$I106))</f>
        <v>0</v>
      </c>
      <c r="BL106" s="667">
        <f>IF(OR($C$60=$AR106,$D$60=$AR106),Schweine_Werte!$I106*0.5,IF(OR($C$60&gt;$AR106,$D$60&lt;$AR106),0,Schweine_Werte!$I106))</f>
        <v>0</v>
      </c>
      <c r="BM106" s="677"/>
      <c r="BN106" s="667"/>
      <c r="BO106" s="667"/>
      <c r="BP106" s="667"/>
      <c r="BQ106" s="667"/>
      <c r="BR106" s="677">
        <f>IF(OR($C$74=$AR106,$D$74=$AR106),Schweine_Werte!$M106*0.5,IF(OR($C$74&gt;$AR106,$D$74&lt;$AR106),0,Schweine_Werte!$M106))</f>
        <v>0</v>
      </c>
      <c r="BS106" s="677">
        <f>IF(OR($C$83=$AR106,$D$83=$AR106),Schweine_Werte!$M106*0.5,IF(OR($C$83&gt;$AR106,$D$83&lt;$AR106),0,Schweine_Werte!$M106))</f>
        <v>0</v>
      </c>
      <c r="BT106" s="679">
        <f>IF(OR($C$92=$AR106,$D$92=$AR106),Schweine_Werte!$M106*0.5,IF(OR($C$92&gt;$AR106,$D$92&lt;$AR106),0,Schweine_Werte!$M106))</f>
        <v>0</v>
      </c>
      <c r="BU106" s="679">
        <f>IF(OR($C$101=$AR106,$D$101=$AR106),Schweine_Werte!$M106*0.5,IF(OR($C$101&gt;$AR106,$D$101&lt;$AR106),0,Schweine_Werte!$M106))</f>
        <v>0</v>
      </c>
      <c r="BV106" s="679">
        <f>IF(OR($C$110=$AR106,$D$110=$AR106),Schweine_Werte!$M106*0.5,IF(OR($C$110&gt;$AR106,$D$110&lt;$AR106),0,Schweine_Werte!$M106))</f>
        <v>0</v>
      </c>
      <c r="BW106" s="679">
        <f>IF(OR(8=$AR106,$E$127=$AR106),Schweine_Werte!$M106*0.5,IF(OR(8&gt;$AR106,$E$127&lt;$AR106),0,Schweine_Werte!$M106))</f>
        <v>1.4343476543437557</v>
      </c>
      <c r="BX106" s="679">
        <f>IF(OR(8=$AR106,$E$145=$AR106),Schweine_Werte!$M106*0.5,IF(OR(8&gt;$AR106,$E$145&lt;$AR106),0,Schweine_Werte!$M106))</f>
        <v>1.4343476543437557</v>
      </c>
      <c r="BY106" s="677">
        <f>IF(OR($C$74=$AR106,$D$74=$AR106),Schweine_Werte!$O106*0.5,IF(OR($C$74&gt;$AR106,$D$74&lt;$AR106),0,Schweine_Werte!$O106))</f>
        <v>0</v>
      </c>
      <c r="BZ106" s="677">
        <f>IF(OR($C$83=$AR106,$D$83=$AR106),Schweine_Werte!$O106*0.5,IF(OR($C$83&gt;$AR106,$D$83&lt;$AR106),0,Schweine_Werte!$O106))</f>
        <v>0</v>
      </c>
      <c r="CA106" s="679">
        <f>IF(OR($C$92=$AR106,$D$92=$AR106),Schweine_Werte!$O106*0.5,IF(OR($C$92&gt;$AR106,$D$92&lt;$AR106),0,Schweine_Werte!$O106))</f>
        <v>0</v>
      </c>
      <c r="CB106" s="679">
        <f>IF(OR($C$101=$AR106,$D$101=$AR106),Schweine_Werte!$O106*0.5,IF(OR($C$101&gt;$AR106,$D$101&lt;$AR106),0,Schweine_Werte!$O106))</f>
        <v>0</v>
      </c>
      <c r="CC106" s="679">
        <f>IF(OR($C$110=$AR106,$D$110=$AR106),Schweine_Werte!$O106*0.5,IF(OR($C$110&gt;$AR106,$D$110&lt;$AR106),0,Schweine_Werte!$O106))</f>
        <v>0</v>
      </c>
    </row>
    <row r="107" spans="1:81" x14ac:dyDescent="0.2">
      <c r="B107" s="520">
        <v>500</v>
      </c>
      <c r="D107" s="667"/>
      <c r="E107" s="520" t="e">
        <f>($D110-$C110)*1000/SUM($CC$4:$CC$31)</f>
        <v>#VALUE!</v>
      </c>
      <c r="F107" s="667" t="e">
        <f>SUMPRODUCT($CC$4:$CC$31,Schweine_Werte!$W$4:$W$31)/SUM($CC$4:$CC$31)</f>
        <v>#DIV/0!</v>
      </c>
      <c r="G107" s="667" t="e">
        <f>IF($B110=$A$8,SUMPRODUCT($CC$4:$CC$31,Schweine_Werte!HK$4:HK$31)/SUM($CC$4:$CC$31),IF($B110=$A$7,SUMPRODUCT($CC$4:$CC$31,Schweine_Werte!GW$4:GW$31)/SUM($CC$4:$CC$31),IF($B110=$A$6,SUMPRODUCT($CC$4:$CC$31,Schweine_Werte!GI$4:GI$31)/SUM($CC$4:$CC$31),SUMPRODUCT($CC$4:$CC$31,Schweine_Werte!FU$4:FU$31)/SUM($CC$4:$CC$31))))</f>
        <v>#DIV/0!</v>
      </c>
      <c r="H107" s="667" t="e">
        <f>IF($B110=$A$8,SUMPRODUCT($CC$4:$CC$31,Schweine_Werte!HL$4:HL$31)/SUM($CC$4:$CC$31),IF($B110=$A$7,SUMPRODUCT($CC$4:$CC$31,Schweine_Werte!GX$4:GX$31)/SUM($CC$4:$CC$31),IF($B110=$A$6,SUMPRODUCT($CC$4:$CC$31,Schweine_Werte!GJ$4:GJ$31)/SUM($CC$4:$CC$31),SUMPRODUCT($CC$4:$CC$31,Schweine_Werte!FV$4:FV$31)/SUM($CC$4:$CC$31))))</f>
        <v>#DIV/0!</v>
      </c>
      <c r="I107" s="667" t="e">
        <f>IF($B110=$A$8,SUMPRODUCT($CC$4:$CC$31,Schweine_Werte!HM$4:HM$31)/SUM($CC$4:$CC$31),IF($B110=$A$7,SUMPRODUCT($CC$4:$CC$31,Schweine_Werte!GY$4:GY$31)/SUM($CC$4:$CC$31),IF($B110=$A$6,SUMPRODUCT($CC$4:$CC$31,Schweine_Werte!GK$4:GK$31)/SUM($CC$4:$CC$31),SUMPRODUCT($CC$4:$CC$31,Schweine_Werte!FW$4:FW$31)/SUM($CC$4:$CC$31))))</f>
        <v>#DIV/0!</v>
      </c>
      <c r="J107" s="667" t="e">
        <f>SUMPRODUCT($CC$4:$CC$31,Schweine_Werte!$AE$4:$AE$31)/SUM($CC$4:$CC$31)</f>
        <v>#DIV/0!</v>
      </c>
      <c r="K107" s="667" t="e">
        <f>SUMPRODUCT($CC$4:$CC$31,Schweine_Werte!$AM$4:$AM$31)/SUM($CC$4:$CC$31)</f>
        <v>#DIV/0!</v>
      </c>
      <c r="L107" s="667" t="e">
        <f>T107*$F107*365/1000+$J107-$K107</f>
        <v>#DIV/0!</v>
      </c>
      <c r="M107" s="667" t="e">
        <f>U107*$F107*365/1000+$J107-$K107/2</f>
        <v>#DIV/0!</v>
      </c>
      <c r="N107" s="667" t="e">
        <f>V107*$F107*365/1000+$J107</f>
        <v>#DIV/0!</v>
      </c>
      <c r="O107" s="667">
        <f>IF($C110&lt;28,SUM($CC$4:$CC$23)+IF($D110&gt;28,$CC$24*0.5,$CC$24),0)</f>
        <v>0</v>
      </c>
      <c r="P107" s="667">
        <f>IF($D110&gt;28,SUM($CC$25:$CC$31)+IF($C110&lt;28,$CC$24*0.5,$CC$24),0)</f>
        <v>0</v>
      </c>
      <c r="Q107" s="667" t="e">
        <f t="shared" si="52"/>
        <v>#DIV/0!</v>
      </c>
      <c r="R107" s="667" t="e">
        <f t="shared" si="52"/>
        <v>#DIV/0!</v>
      </c>
      <c r="S107" s="667" t="e">
        <f t="shared" si="52"/>
        <v>#DIV/0!</v>
      </c>
      <c r="T107" s="667" t="e">
        <f>+($O107*Schweine_Werte!$HT$16+$P107*Schweine_Werte!$HU$16)/SUM($O107:$P107)</f>
        <v>#DIV/0!</v>
      </c>
      <c r="U107" s="667" t="e">
        <f>+($O107*Schweine_Werte!$HV$16+$P107*Schweine_Werte!$HW$16)/SUM($O107:$P107)</f>
        <v>#DIV/0!</v>
      </c>
      <c r="V107" s="667" t="e">
        <f>+($O107*Schweine_Werte!$HX$16+$P107*Schweine_Werte!$HY$16)/SUM($O107:$P107)</f>
        <v>#DIV/0!</v>
      </c>
      <c r="W107" s="667" t="e">
        <f>($J107*0.055+T107*0.365*0.86*$F107-$K107*0.018)/L107*100</f>
        <v>#DIV/0!</v>
      </c>
      <c r="X107" s="667" t="e">
        <f>($J107*0.055+U107*0.365*0.86*$F107-$K107*0.018/2)/M107*100</f>
        <v>#DIV/0!</v>
      </c>
      <c r="Y107" s="667" t="e">
        <f>($J107*0.055+V107*0.365*0.86*$F107)/N107*100</f>
        <v>#DIV/0!</v>
      </c>
      <c r="Z107" s="667" t="e">
        <f>IF($B110=$A$8,SUMPRODUCT($CC$4:$CC$31,Schweine_Werte!$HN$4:$HN$31,Schweine_Werte!$HO$4:$HO$31)/SUMPRODUCT($CC$4:$CC$31,Schweine_Werte!$HN$4:$HN$31),IF($B110=$A$7,SUMPRODUCT($CC$4:$CC$31,Schweine_Werte!$GZ$4:$GZ$31,Schweine_Werte!$HA$4:$HA$31)/SUMPRODUCT($CC$4:$CC$31,Schweine_Werte!$GZ$4:$GZ$31),IF($B110=$A$6,SUMPRODUCT($CC$4:$CC$31,Schweine_Werte!$GL$4:$GL$31,Schweine_Werte!$GM$4:$GM$31)/SUMPRODUCT($CC$4:$CC$31,Schweine_Werte!$GL$4:$GL$31),SUMPRODUCT($CC$4:$CC$31,Schweine_Werte!$FX$4:$FX$31,Schweine_Werte!$FY$4:$FY$31)/SUMPRODUCT($CC$4:$CC$31,Schweine_Werte!$FX$4:$FX$31))))</f>
        <v>#DIV/0!</v>
      </c>
      <c r="AA107" s="667"/>
      <c r="AB107" s="667">
        <f>IF($B110=$A$8,SUMIF(Schweine_Werte!$AO$4:$AO$31,$C110,Schweine_Werte!$HO$4:$HO$31),IF($B110=$A$7,SUMIF(Schweine_Werte!$AO$4:$AO$31,$C110,Schweine_Werte!$HA$4:$HA$31),IF($B110=$A$6,SUMIF(Schweine_Werte!$AO$4:$AO$31,$C110,Schweine_Werte!$GM$4:$GM$31),SUMIF(Schweine_Werte!$AO$4:$AO$31,$C110,Schweine_Werte!$FY$4:$FY$31))))</f>
        <v>0</v>
      </c>
      <c r="AC107" s="667"/>
      <c r="AD107" s="667">
        <f>IF($B110=$A$8,SUMIF(Schweine_Werte!$AO$4:$AO$31,$D110,Schweine_Werte!$HO$4:$HO$31),IF($B110=$A$7,SUMIF(Schweine_Werte!$AO$4:$AO$31,$D110,Schweine_Werte!$HA$4:$HA$31),IF($B110=$A$6,SUMIF(Schweine_Werte!$AO$4:$AO$31,$D110,Schweine_Werte!$GM$4:$GM$31),SUMIF(Schweine_Werte!$AO$4:$AO$31,$D110,Schweine_Werte!$FY$4:$FY$31))))</f>
        <v>0</v>
      </c>
      <c r="AE107" s="667"/>
      <c r="AF107" s="667"/>
      <c r="AG107" s="667" t="e">
        <f>IF($B110=$A$8,SUMPRODUCT($CC$4:$CC$31,Schweine_Werte!$HN$4:$HN$31)/SUM($CC$4:$CC$31),IF($B110=$A$7,SUMPRODUCT($CC$4:$CC$31,Schweine_Werte!$GZ$4:$GZ$31)/SUM($CC$4:$CC$31),IF($B110=$A$6,SUMPRODUCT($CC$4:$CC$31,Schweine_Werte!$GL$4:$GL$31)/SUM($CC$4:$CC$31),SUMPRODUCT($CC$4:$CC$31,Schweine_Werte!$FX$4:$FX$31)/SUM($CC$4:$CC$31))))</f>
        <v>#DIV/0!</v>
      </c>
      <c r="AH107" s="667"/>
      <c r="AI107" s="667"/>
      <c r="AJ107" s="667" t="e">
        <f>IF($B110=$A$8,SUMPRODUCT($CC$4:$CC$31,Schweine_Werte!$HN$4:$HN$31,Schweine_Werte!$HP$4:$HP$31)/SUMPRODUCT($CC$4:$CC$31,Schweine_Werte!$HN$4:$HN$31),IF($B110=$A$7,SUMPRODUCT($CC$4:$CC$31,Schweine_Werte!$GZ$4:$GZ$31,Schweine_Werte!$HB$4:$HB$31)/SUMPRODUCT($CC$4:$CC$31,Schweine_Werte!$GZ$4:$GZ$31),IF($B110=$A$6,SUMPRODUCT($CC$4:$CC$31,Schweine_Werte!$GL$4:$GL$31,Schweine_Werte!$GN$4:$GN$31)/SUMPRODUCT($CC$4:$CC$31,Schweine_Werte!$GL$4:$GL$31),SUMPRODUCT($CC$4:$CC$31,Schweine_Werte!$FX$4:$FX$31,Schweine_Werte!$FZ$4:$FZ$31)/SUMPRODUCT($CC$4:$CC$31,Schweine_Werte!$FX$4:$FX$31))))</f>
        <v>#DIV/0!</v>
      </c>
      <c r="AK107" s="667"/>
      <c r="AL107" s="667">
        <f>IF($B110=$A$8,SUMIF(Schweine_Werte!$AO$4:$AO$31,$C110,Schweine_Werte!$HP$4:$HP$31),IF($B110=$A$7,SUMIF(Schweine_Werte!$AO$4:$AO$31,$C110,Schweine_Werte!$HB$4:$HB$31),IF($B110=$A$6,SUMIF(Schweine_Werte!$AO$4:$AO$31,$C110,Schweine_Werte!$GN$4:$GN$31),SUMIF(Schweine_Werte!$AO$4:$AO$31,$C110,Schweine_Werte!$FZ$4:$FZ$31))))</f>
        <v>0</v>
      </c>
      <c r="AM107" s="667"/>
      <c r="AN107" s="667">
        <f>IF($B110=$A$8,SUMIF(Schweine_Werte!$AO$4:$AO$31,$D110,Schweine_Werte!$HP$4:$HP$31),IF($B110=$A$7,SUMIF(Schweine_Werte!$AO$4:$AO$31,$D110,Schweine_Werte!$HB$4:$HB$31),IF($B110=$A$6,SUMIF(Schweine_Werte!$AO$4:$AO$31,$D110,Schweine_Werte!$GN$4:$GN$31),SUMIF(Schweine_Werte!$AO$4:$AO$31,$D110,Schweine_Werte!$FZ$4:$FZ$31))))</f>
        <v>0</v>
      </c>
      <c r="AR107" s="698">
        <v>111</v>
      </c>
      <c r="AS107" s="677">
        <f>IF(OR($C$12=$AR107,$D$12=$AR107),Schweine_Werte!$C107*0.5,IF(OR($C$12&gt;$AR107,$D$12&lt;$AR107),0,Schweine_Werte!$C107))</f>
        <v>0</v>
      </c>
      <c r="AT107" s="667">
        <f>IF(OR($C$24=$AR107,$D$24=$AR107),Schweine_Werte!$C107*0.5,IF(OR($C$24&gt;$AR107,$D$24&lt;$AR107),0,Schweine_Werte!$C107))</f>
        <v>0</v>
      </c>
      <c r="AU107" s="677">
        <f>IF(OR($C$36=$AR107,$D$36=$AR107),Schweine_Werte!$C107*0.5,IF(OR($C$36&gt;$AR107,$D$36&lt;$AR107),0,Schweine_Werte!$C107))</f>
        <v>0</v>
      </c>
      <c r="AV107" s="677">
        <f>IF(OR($C$48=$AR107,$D$48=$AR107),Schweine_Werte!$C107*0.5,IF(OR($C$48&gt;$AR107,$D$48&lt;$AR107),0,Schweine_Werte!$C107))</f>
        <v>0</v>
      </c>
      <c r="AW107" s="677">
        <f>IF(OR($C$60=$AR107,$D$60=$AR107),Schweine_Werte!$C107*0.5,IF(OR($C$60&gt;$AR107,$D$60&lt;$AR107),0,Schweine_Werte!$C107))</f>
        <v>0</v>
      </c>
      <c r="AX107" s="677">
        <f>IF(OR($C$12=$AR107,$D$12=$AR107),Schweine_Werte!$E107*0.5,IF(OR($C$12&gt;$AR107,$D$12&lt;$AR107),0,Schweine_Werte!$E107))</f>
        <v>0</v>
      </c>
      <c r="AY107" s="667">
        <f>IF(OR($C$24=$AR107,$D$24=$AR107),Schweine_Werte!$E107*0.5,IF(OR($C$24&gt;$AR107,$D$24&lt;$AR107),0,Schweine_Werte!$E107))</f>
        <v>0</v>
      </c>
      <c r="AZ107" s="667">
        <f>IF(OR($C$36=$AR107,$D$36=$AR107),Schweine_Werte!$E107*0.5,IF(OR($C$36&gt;$AR107,$D$36&lt;$AR107),0,Schweine_Werte!$E107))</f>
        <v>0</v>
      </c>
      <c r="BA107" s="667">
        <f>IF(OR($C$48=$AR107,$D$48=$AR107),Schweine_Werte!$E107*0.5,IF(OR($C$48&gt;$AR107,$D$48&lt;$AR107),0,Schweine_Werte!$E107))</f>
        <v>0</v>
      </c>
      <c r="BB107" s="667">
        <f>IF(OR($C$60=$AR107,$D$60=$AR107),Schweine_Werte!$E107*0.5,IF(OR($C$60&gt;$AR107,$D$60&lt;$AR107),0,Schweine_Werte!$E107))</f>
        <v>0</v>
      </c>
      <c r="BC107" s="677">
        <f>IF(OR($C$12=$AR107,$D$12=$AR107),Schweine_Werte!$G107*0.5,IF(OR($C$12&gt;$AR107,$D$12&lt;$AR107),0,Schweine_Werte!$G107))</f>
        <v>0</v>
      </c>
      <c r="BD107" s="667">
        <f>IF(OR($C$24=$AR107,$D$24=$AR107),Schweine_Werte!$G107*0.5,IF(OR($C$24&gt;$AR107,$D$24&lt;$AR107),0,Schweine_Werte!$G107))</f>
        <v>0</v>
      </c>
      <c r="BE107" s="667">
        <f>IF(OR($C$36=$AR107,$D$36=$AR107),Schweine_Werte!$G107*0.5,IF(OR($C$36&gt;$AR107,$D$36&lt;$AR107),0,Schweine_Werte!$G107))</f>
        <v>0</v>
      </c>
      <c r="BF107" s="667">
        <f>IF(OR($C$48=$AR107,$D$48=$AR107),Schweine_Werte!$G107*0.5,IF(OR($C$48&gt;$AR107,$D$48&lt;$AR107),0,Schweine_Werte!$G107))</f>
        <v>0</v>
      </c>
      <c r="BG107" s="667">
        <f>IF(OR($C$60=$AR107,$D$60=$AR107),Schweine_Werte!$G107*0.5,IF(OR($C$60&gt;$AR107,$D$60&lt;$AR107),0,Schweine_Werte!$G107))</f>
        <v>0</v>
      </c>
      <c r="BH107" s="677">
        <f>IF(OR($C$12=$AR107,$D$12=$AR107),Schweine_Werte!$I107*0.5,IF(OR($C$12&gt;$AR107,$D$12&lt;$AR107),0,Schweine_Werte!$I107))</f>
        <v>0</v>
      </c>
      <c r="BI107" s="667">
        <f>IF(OR($C$24=$AR107,$D$24=$AR107),Schweine_Werte!$I107*0.5,IF(OR($C$24&gt;$AR107,$D$24&lt;$AR107),0,Schweine_Werte!$I107))</f>
        <v>0</v>
      </c>
      <c r="BJ107" s="667">
        <f>IF(OR($C$36=$AR107,$D$36=$AR107),Schweine_Werte!$I107*0.5,IF(OR($C$36&gt;$AR107,$D$36&lt;$AR107),0,Schweine_Werte!$I107))</f>
        <v>0</v>
      </c>
      <c r="BK107" s="667">
        <f>IF(OR($C$48=$AR107,$D$48=$AR107),Schweine_Werte!$I107*0.5,IF(OR($C$48&gt;$AR107,$D$48&lt;$AR107),0,Schweine_Werte!$I107))</f>
        <v>0</v>
      </c>
      <c r="BL107" s="667">
        <f>IF(OR($C$60=$AR107,$D$60=$AR107),Schweine_Werte!$I107*0.5,IF(OR($C$60&gt;$AR107,$D$60&lt;$AR107),0,Schweine_Werte!$I107))</f>
        <v>0</v>
      </c>
      <c r="BM107" s="677"/>
      <c r="BN107" s="667"/>
      <c r="BO107" s="667"/>
      <c r="BP107" s="667"/>
      <c r="BQ107" s="667"/>
      <c r="BR107" s="677">
        <f>IF(OR($C$74=$AR107,$D$74=$AR107),Schweine_Werte!$M107*0.5,IF(OR($C$74&gt;$AR107,$D$74&lt;$AR107),0,Schweine_Werte!$M107))</f>
        <v>0</v>
      </c>
      <c r="BS107" s="677">
        <f>IF(OR($C$83=$AR107,$D$83=$AR107),Schweine_Werte!$M107*0.5,IF(OR($C$83&gt;$AR107,$D$83&lt;$AR107),0,Schweine_Werte!$M107))</f>
        <v>0</v>
      </c>
      <c r="BT107" s="679">
        <f>IF(OR($C$92=$AR107,$D$92=$AR107),Schweine_Werte!$M107*0.5,IF(OR($C$92&gt;$AR107,$D$92&lt;$AR107),0,Schweine_Werte!$M107))</f>
        <v>0</v>
      </c>
      <c r="BU107" s="679">
        <f>IF(OR($C$101=$AR107,$D$101=$AR107),Schweine_Werte!$M107*0.5,IF(OR($C$101&gt;$AR107,$D$101&lt;$AR107),0,Schweine_Werte!$M107))</f>
        <v>0</v>
      </c>
      <c r="BV107" s="679">
        <f>IF(OR($C$110=$AR107,$D$110=$AR107),Schweine_Werte!$M107*0.5,IF(OR($C$110&gt;$AR107,$D$110&lt;$AR107),0,Schweine_Werte!$M107))</f>
        <v>0</v>
      </c>
      <c r="BW107" s="679">
        <f>IF(OR(8=$AR107,$E$127=$AR107),Schweine_Werte!$M107*0.5,IF(OR(8&gt;$AR107,$E$127&lt;$AR107),0,Schweine_Werte!$M107))</f>
        <v>1.4477278921508818</v>
      </c>
      <c r="BX107" s="679">
        <f>IF(OR(8=$AR107,$E$145=$AR107),Schweine_Werte!$M107*0.5,IF(OR(8&gt;$AR107,$E$145&lt;$AR107),0,Schweine_Werte!$M107))</f>
        <v>1.4477278921508818</v>
      </c>
      <c r="BY107" s="677">
        <f>IF(OR($C$74=$AR107,$D$74=$AR107),Schweine_Werte!$O107*0.5,IF(OR($C$74&gt;$AR107,$D$74&lt;$AR107),0,Schweine_Werte!$O107))</f>
        <v>0</v>
      </c>
      <c r="BZ107" s="677">
        <f>IF(OR($C$83=$AR107,$D$83=$AR107),Schweine_Werte!$O107*0.5,IF(OR($C$83&gt;$AR107,$D$83&lt;$AR107),0,Schweine_Werte!$O107))</f>
        <v>0</v>
      </c>
      <c r="CA107" s="679">
        <f>IF(OR($C$92=$AR107,$D$92=$AR107),Schweine_Werte!$O107*0.5,IF(OR($C$92&gt;$AR107,$D$92&lt;$AR107),0,Schweine_Werte!$O107))</f>
        <v>0</v>
      </c>
      <c r="CB107" s="679">
        <f>IF(OR($C$101=$AR107,$D$101=$AR107),Schweine_Werte!$O107*0.5,IF(OR($C$101&gt;$AR107,$D$101&lt;$AR107),0,Schweine_Werte!$O107))</f>
        <v>0</v>
      </c>
      <c r="CC107" s="679">
        <f>IF(OR($C$110=$AR107,$D$110=$AR107),Schweine_Werte!$O107*0.5,IF(OR($C$110&gt;$AR107,$D$110&lt;$AR107),0,Schweine_Werte!$O107))</f>
        <v>0</v>
      </c>
    </row>
    <row r="108" spans="1:81" ht="15.75" x14ac:dyDescent="0.25">
      <c r="F108" s="521"/>
      <c r="G108" s="1722" t="s">
        <v>486</v>
      </c>
      <c r="H108" s="1723"/>
      <c r="I108" s="1724"/>
      <c r="J108" s="681" t="s">
        <v>474</v>
      </c>
      <c r="K108" s="681" t="s">
        <v>487</v>
      </c>
      <c r="L108" s="1725" t="s">
        <v>488</v>
      </c>
      <c r="M108" s="1726"/>
      <c r="N108" s="1727"/>
      <c r="O108" s="1725" t="s">
        <v>489</v>
      </c>
      <c r="P108" s="1727"/>
      <c r="Q108" s="1725" t="s">
        <v>490</v>
      </c>
      <c r="R108" s="1726"/>
      <c r="S108" s="1727"/>
      <c r="T108" s="1725" t="s">
        <v>491</v>
      </c>
      <c r="U108" s="1726"/>
      <c r="V108" s="1727"/>
      <c r="W108" s="1725" t="s">
        <v>492</v>
      </c>
      <c r="X108" s="1726"/>
      <c r="Y108" s="1727"/>
      <c r="Z108" s="1728" t="s">
        <v>493</v>
      </c>
      <c r="AA108" s="1729"/>
      <c r="AB108" s="1728" t="s">
        <v>411</v>
      </c>
      <c r="AC108" s="1729"/>
      <c r="AD108" s="1728" t="s">
        <v>412</v>
      </c>
      <c r="AE108" s="1729"/>
      <c r="AF108" s="682" t="s">
        <v>494</v>
      </c>
      <c r="AG108" s="1733" t="s">
        <v>495</v>
      </c>
      <c r="AH108" s="1734"/>
      <c r="AI108" s="824" t="s">
        <v>515</v>
      </c>
      <c r="AJ108" s="1728" t="s">
        <v>493</v>
      </c>
      <c r="AK108" s="1729"/>
      <c r="AL108" s="1728" t="s">
        <v>411</v>
      </c>
      <c r="AM108" s="1729"/>
      <c r="AN108" s="1728" t="s">
        <v>412</v>
      </c>
      <c r="AO108" s="1729"/>
      <c r="AR108" s="698">
        <v>112</v>
      </c>
      <c r="AS108" s="677">
        <f>IF(OR($C$12=$AR108,$D$12=$AR108),Schweine_Werte!$C108*0.5,IF(OR($C$12&gt;$AR108,$D$12&lt;$AR108),0,Schweine_Werte!$C108))</f>
        <v>0</v>
      </c>
      <c r="AT108" s="667">
        <f>IF(OR($C$24=$AR108,$D$24=$AR108),Schweine_Werte!$C108*0.5,IF(OR($C$24&gt;$AR108,$D$24&lt;$AR108),0,Schweine_Werte!$C108))</f>
        <v>0</v>
      </c>
      <c r="AU108" s="677">
        <f>IF(OR($C$36=$AR108,$D$36=$AR108),Schweine_Werte!$C108*0.5,IF(OR($C$36&gt;$AR108,$D$36&lt;$AR108),0,Schweine_Werte!$C108))</f>
        <v>0</v>
      </c>
      <c r="AV108" s="677">
        <f>IF(OR($C$48=$AR108,$D$48=$AR108),Schweine_Werte!$C108*0.5,IF(OR($C$48&gt;$AR108,$D$48&lt;$AR108),0,Schweine_Werte!$C108))</f>
        <v>0</v>
      </c>
      <c r="AW108" s="677">
        <f>IF(OR($C$60=$AR108,$D$60=$AR108),Schweine_Werte!$C108*0.5,IF(OR($C$60&gt;$AR108,$D$60&lt;$AR108),0,Schweine_Werte!$C108))</f>
        <v>0</v>
      </c>
      <c r="AX108" s="677">
        <f>IF(OR($C$12=$AR108,$D$12=$AR108),Schweine_Werte!$E108*0.5,IF(OR($C$12&gt;$AR108,$D$12&lt;$AR108),0,Schweine_Werte!$E108))</f>
        <v>0</v>
      </c>
      <c r="AY108" s="667">
        <f>IF(OR($C$24=$AR108,$D$24=$AR108),Schweine_Werte!$E108*0.5,IF(OR($C$24&gt;$AR108,$D$24&lt;$AR108),0,Schweine_Werte!$E108))</f>
        <v>0</v>
      </c>
      <c r="AZ108" s="667">
        <f>IF(OR($C$36=$AR108,$D$36=$AR108),Schweine_Werte!$E108*0.5,IF(OR($C$36&gt;$AR108,$D$36&lt;$AR108),0,Schweine_Werte!$E108))</f>
        <v>0</v>
      </c>
      <c r="BA108" s="667">
        <f>IF(OR($C$48=$AR108,$D$48=$AR108),Schweine_Werte!$E108*0.5,IF(OR($C$48&gt;$AR108,$D$48&lt;$AR108),0,Schweine_Werte!$E108))</f>
        <v>0</v>
      </c>
      <c r="BB108" s="667">
        <f>IF(OR($C$60=$AR108,$D$60=$AR108),Schweine_Werte!$E108*0.5,IF(OR($C$60&gt;$AR108,$D$60&lt;$AR108),0,Schweine_Werte!$E108))</f>
        <v>0</v>
      </c>
      <c r="BC108" s="677">
        <f>IF(OR($C$12=$AR108,$D$12=$AR108),Schweine_Werte!$G108*0.5,IF(OR($C$12&gt;$AR108,$D$12&lt;$AR108),0,Schweine_Werte!$G108))</f>
        <v>0</v>
      </c>
      <c r="BD108" s="667">
        <f>IF(OR($C$24=$AR108,$D$24=$AR108),Schweine_Werte!$G108*0.5,IF(OR($C$24&gt;$AR108,$D$24&lt;$AR108),0,Schweine_Werte!$G108))</f>
        <v>0</v>
      </c>
      <c r="BE108" s="667">
        <f>IF(OR($C$36=$AR108,$D$36=$AR108),Schweine_Werte!$G108*0.5,IF(OR($C$36&gt;$AR108,$D$36&lt;$AR108),0,Schweine_Werte!$G108))</f>
        <v>0</v>
      </c>
      <c r="BF108" s="667">
        <f>IF(OR($C$48=$AR108,$D$48=$AR108),Schweine_Werte!$G108*0.5,IF(OR($C$48&gt;$AR108,$D$48&lt;$AR108),0,Schweine_Werte!$G108))</f>
        <v>0</v>
      </c>
      <c r="BG108" s="667">
        <f>IF(OR($C$60=$AR108,$D$60=$AR108),Schweine_Werte!$G108*0.5,IF(OR($C$60&gt;$AR108,$D$60&lt;$AR108),0,Schweine_Werte!$G108))</f>
        <v>0</v>
      </c>
      <c r="BH108" s="677">
        <f>IF(OR($C$12=$AR108,$D$12=$AR108),Schweine_Werte!$I108*0.5,IF(OR($C$12&gt;$AR108,$D$12&lt;$AR108),0,Schweine_Werte!$I108))</f>
        <v>0</v>
      </c>
      <c r="BI108" s="667">
        <f>IF(OR($C$24=$AR108,$D$24=$AR108),Schweine_Werte!$I108*0.5,IF(OR($C$24&gt;$AR108,$D$24&lt;$AR108),0,Schweine_Werte!$I108))</f>
        <v>0</v>
      </c>
      <c r="BJ108" s="667">
        <f>IF(OR($C$36=$AR108,$D$36=$AR108),Schweine_Werte!$I108*0.5,IF(OR($C$36&gt;$AR108,$D$36&lt;$AR108),0,Schweine_Werte!$I108))</f>
        <v>0</v>
      </c>
      <c r="BK108" s="667">
        <f>IF(OR($C$48=$AR108,$D$48=$AR108),Schweine_Werte!$I108*0.5,IF(OR($C$48&gt;$AR108,$D$48&lt;$AR108),0,Schweine_Werte!$I108))</f>
        <v>0</v>
      </c>
      <c r="BL108" s="667">
        <f>IF(OR($C$60=$AR108,$D$60=$AR108),Schweine_Werte!$I108*0.5,IF(OR($C$60&gt;$AR108,$D$60&lt;$AR108),0,Schweine_Werte!$I108))</f>
        <v>0</v>
      </c>
      <c r="BM108" s="677"/>
      <c r="BN108" s="667"/>
      <c r="BO108" s="667"/>
      <c r="BP108" s="667"/>
      <c r="BQ108" s="667"/>
      <c r="BR108" s="677">
        <f>IF(OR($C$74=$AR108,$D$74=$AR108),Schweine_Werte!$M108*0.5,IF(OR($C$74&gt;$AR108,$D$74&lt;$AR108),0,Schweine_Werte!$M108))</f>
        <v>0</v>
      </c>
      <c r="BS108" s="677">
        <f>IF(OR($C$83=$AR108,$D$83=$AR108),Schweine_Werte!$M108*0.5,IF(OR($C$83&gt;$AR108,$D$83&lt;$AR108),0,Schweine_Werte!$M108))</f>
        <v>0</v>
      </c>
      <c r="BT108" s="679">
        <f>IF(OR($C$92=$AR108,$D$92=$AR108),Schweine_Werte!$M108*0.5,IF(OR($C$92&gt;$AR108,$D$92&lt;$AR108),0,Schweine_Werte!$M108))</f>
        <v>0</v>
      </c>
      <c r="BU108" s="679">
        <f>IF(OR($C$101=$AR108,$D$101=$AR108),Schweine_Werte!$M108*0.5,IF(OR($C$101&gt;$AR108,$D$101&lt;$AR108),0,Schweine_Werte!$M108))</f>
        <v>0</v>
      </c>
      <c r="BV108" s="679">
        <f>IF(OR($C$110=$AR108,$D$110=$AR108),Schweine_Werte!$M108*0.5,IF(OR($C$110&gt;$AR108,$D$110&lt;$AR108),0,Schweine_Werte!$M108))</f>
        <v>0</v>
      </c>
      <c r="BW108" s="679">
        <f>IF(OR(8=$AR108,$E$127=$AR108),Schweine_Werte!$M108*0.5,IF(OR(8&gt;$AR108,$E$127&lt;$AR108),0,Schweine_Werte!$M108))</f>
        <v>1.4477278921508818</v>
      </c>
      <c r="BX108" s="679">
        <f>IF(OR(8=$AR108,$E$145=$AR108),Schweine_Werte!$M108*0.5,IF(OR(8&gt;$AR108,$E$145&lt;$AR108),0,Schweine_Werte!$M108))</f>
        <v>1.4477278921508818</v>
      </c>
      <c r="BY108" s="677">
        <f>IF(OR($C$74=$AR108,$D$74=$AR108),Schweine_Werte!$O108*0.5,IF(OR($C$74&gt;$AR108,$D$74&lt;$AR108),0,Schweine_Werte!$O108))</f>
        <v>0</v>
      </c>
      <c r="BZ108" s="677">
        <f>IF(OR($C$83=$AR108,$D$83=$AR108),Schweine_Werte!$O108*0.5,IF(OR($C$83&gt;$AR108,$D$83&lt;$AR108),0,Schweine_Werte!$O108))</f>
        <v>0</v>
      </c>
      <c r="CA108" s="679">
        <f>IF(OR($C$92=$AR108,$D$92=$AR108),Schweine_Werte!$O108*0.5,IF(OR($C$92&gt;$AR108,$D$92&lt;$AR108),0,Schweine_Werte!$O108))</f>
        <v>0</v>
      </c>
      <c r="CB108" s="679">
        <f>IF(OR($C$101=$AR108,$D$101=$AR108),Schweine_Werte!$O108*0.5,IF(OR($C$101&gt;$AR108,$D$101&lt;$AR108),0,Schweine_Werte!$O108))</f>
        <v>0</v>
      </c>
      <c r="CC108" s="679">
        <f>IF(OR($C$110=$AR108,$D$110=$AR108),Schweine_Werte!$O108*0.5,IF(OR($C$110&gt;$AR108,$D$110&lt;$AR108),0,Schweine_Werte!$O108))</f>
        <v>0</v>
      </c>
    </row>
    <row r="109" spans="1:81" ht="18.75" x14ac:dyDescent="0.2">
      <c r="B109" s="684" t="s">
        <v>497</v>
      </c>
      <c r="C109" s="685" t="s">
        <v>375</v>
      </c>
      <c r="D109" s="685" t="s">
        <v>498</v>
      </c>
      <c r="E109" s="685" t="s">
        <v>377</v>
      </c>
      <c r="F109" s="686" t="s">
        <v>363</v>
      </c>
      <c r="G109" s="687" t="s">
        <v>1</v>
      </c>
      <c r="H109" s="687" t="s">
        <v>499</v>
      </c>
      <c r="I109" s="687" t="s">
        <v>500</v>
      </c>
      <c r="J109" s="688" t="s">
        <v>501</v>
      </c>
      <c r="K109" s="688" t="s">
        <v>501</v>
      </c>
      <c r="L109" s="689" t="s">
        <v>365</v>
      </c>
      <c r="M109" s="689" t="s">
        <v>502</v>
      </c>
      <c r="N109" s="689" t="s">
        <v>367</v>
      </c>
      <c r="O109" s="690" t="s">
        <v>358</v>
      </c>
      <c r="P109" s="690" t="s">
        <v>359</v>
      </c>
      <c r="Q109" s="689" t="s">
        <v>365</v>
      </c>
      <c r="R109" s="689" t="s">
        <v>366</v>
      </c>
      <c r="S109" s="689" t="s">
        <v>367</v>
      </c>
      <c r="T109" s="689" t="s">
        <v>365</v>
      </c>
      <c r="U109" s="689" t="s">
        <v>366</v>
      </c>
      <c r="V109" s="689" t="s">
        <v>367</v>
      </c>
      <c r="W109" s="688" t="s">
        <v>503</v>
      </c>
      <c r="X109" s="688" t="s">
        <v>504</v>
      </c>
      <c r="Y109" s="688" t="s">
        <v>505</v>
      </c>
      <c r="Z109" s="691" t="s">
        <v>506</v>
      </c>
      <c r="AA109" s="691" t="s">
        <v>298</v>
      </c>
      <c r="AB109" s="691" t="s">
        <v>506</v>
      </c>
      <c r="AC109" s="691" t="s">
        <v>298</v>
      </c>
      <c r="AD109" s="691" t="s">
        <v>506</v>
      </c>
      <c r="AE109" s="691" t="s">
        <v>298</v>
      </c>
      <c r="AF109" s="691" t="s">
        <v>507</v>
      </c>
      <c r="AG109" s="692" t="s">
        <v>508</v>
      </c>
      <c r="AH109" s="691" t="s">
        <v>17</v>
      </c>
      <c r="AI109" s="691"/>
      <c r="AJ109" s="691" t="s">
        <v>509</v>
      </c>
      <c r="AK109" s="691" t="s">
        <v>510</v>
      </c>
      <c r="AL109" s="691" t="s">
        <v>511</v>
      </c>
      <c r="AM109" s="691" t="s">
        <v>512</v>
      </c>
      <c r="AN109" s="691" t="s">
        <v>511</v>
      </c>
      <c r="AO109" s="691" t="s">
        <v>513</v>
      </c>
      <c r="AR109" s="698">
        <v>113</v>
      </c>
      <c r="AS109" s="677">
        <f>IF(OR($C$12=$AR109,$D$12=$AR109),Schweine_Werte!$C109*0.5,IF(OR($C$12&gt;$AR109,$D$12&lt;$AR109),0,Schweine_Werte!$C109))</f>
        <v>0</v>
      </c>
      <c r="AT109" s="667">
        <f>IF(OR($C$24=$AR109,$D$24=$AR109),Schweine_Werte!$C109*0.5,IF(OR($C$24&gt;$AR109,$D$24&lt;$AR109),0,Schweine_Werte!$C109))</f>
        <v>0</v>
      </c>
      <c r="AU109" s="677">
        <f>IF(OR($C$36=$AR109,$D$36=$AR109),Schweine_Werte!$C109*0.5,IF(OR($C$36&gt;$AR109,$D$36&lt;$AR109),0,Schweine_Werte!$C109))</f>
        <v>0</v>
      </c>
      <c r="AV109" s="677">
        <f>IF(OR($C$48=$AR109,$D$48=$AR109),Schweine_Werte!$C109*0.5,IF(OR($C$48&gt;$AR109,$D$48&lt;$AR109),0,Schweine_Werte!$C109))</f>
        <v>0</v>
      </c>
      <c r="AW109" s="677">
        <f>IF(OR($C$60=$AR109,$D$60=$AR109),Schweine_Werte!$C109*0.5,IF(OR($C$60&gt;$AR109,$D$60&lt;$AR109),0,Schweine_Werte!$C109))</f>
        <v>0</v>
      </c>
      <c r="AX109" s="677">
        <f>IF(OR($C$12=$AR109,$D$12=$AR109),Schweine_Werte!$E109*0.5,IF(OR($C$12&gt;$AR109,$D$12&lt;$AR109),0,Schweine_Werte!$E109))</f>
        <v>0</v>
      </c>
      <c r="AY109" s="667">
        <f>IF(OR($C$24=$AR109,$D$24=$AR109),Schweine_Werte!$E109*0.5,IF(OR($C$24&gt;$AR109,$D$24&lt;$AR109),0,Schweine_Werte!$E109))</f>
        <v>0</v>
      </c>
      <c r="AZ109" s="667">
        <f>IF(OR($C$36=$AR109,$D$36=$AR109),Schweine_Werte!$E109*0.5,IF(OR($C$36&gt;$AR109,$D$36&lt;$AR109),0,Schweine_Werte!$E109))</f>
        <v>0</v>
      </c>
      <c r="BA109" s="667">
        <f>IF(OR($C$48=$AR109,$D$48=$AR109),Schweine_Werte!$E109*0.5,IF(OR($C$48&gt;$AR109,$D$48&lt;$AR109),0,Schweine_Werte!$E109))</f>
        <v>0</v>
      </c>
      <c r="BB109" s="667">
        <f>IF(OR($C$60=$AR109,$D$60=$AR109),Schweine_Werte!$E109*0.5,IF(OR($C$60&gt;$AR109,$D$60&lt;$AR109),0,Schweine_Werte!$E109))</f>
        <v>0</v>
      </c>
      <c r="BC109" s="677">
        <f>IF(OR($C$12=$AR109,$D$12=$AR109),Schweine_Werte!$G109*0.5,IF(OR($C$12&gt;$AR109,$D$12&lt;$AR109),0,Schweine_Werte!$G109))</f>
        <v>0</v>
      </c>
      <c r="BD109" s="667">
        <f>IF(OR($C$24=$AR109,$D$24=$AR109),Schweine_Werte!$G109*0.5,IF(OR($C$24&gt;$AR109,$D$24&lt;$AR109),0,Schweine_Werte!$G109))</f>
        <v>0</v>
      </c>
      <c r="BE109" s="667">
        <f>IF(OR($C$36=$AR109,$D$36=$AR109),Schweine_Werte!$G109*0.5,IF(OR($C$36&gt;$AR109,$D$36&lt;$AR109),0,Schweine_Werte!$G109))</f>
        <v>0</v>
      </c>
      <c r="BF109" s="667">
        <f>IF(OR($C$48=$AR109,$D$48=$AR109),Schweine_Werte!$G109*0.5,IF(OR($C$48&gt;$AR109,$D$48&lt;$AR109),0,Schweine_Werte!$G109))</f>
        <v>0</v>
      </c>
      <c r="BG109" s="667">
        <f>IF(OR($C$60=$AR109,$D$60=$AR109),Schweine_Werte!$G109*0.5,IF(OR($C$60&gt;$AR109,$D$60&lt;$AR109),0,Schweine_Werte!$G109))</f>
        <v>0</v>
      </c>
      <c r="BH109" s="677">
        <f>IF(OR($C$12=$AR109,$D$12=$AR109),Schweine_Werte!$I109*0.5,IF(OR($C$12&gt;$AR109,$D$12&lt;$AR109),0,Schweine_Werte!$I109))</f>
        <v>0</v>
      </c>
      <c r="BI109" s="667">
        <f>IF(OR($C$24=$AR109,$D$24=$AR109),Schweine_Werte!$I109*0.5,IF(OR($C$24&gt;$AR109,$D$24&lt;$AR109),0,Schweine_Werte!$I109))</f>
        <v>0</v>
      </c>
      <c r="BJ109" s="667">
        <f>IF(OR($C$36=$AR109,$D$36=$AR109),Schweine_Werte!$I109*0.5,IF(OR($C$36&gt;$AR109,$D$36&lt;$AR109),0,Schweine_Werte!$I109))</f>
        <v>0</v>
      </c>
      <c r="BK109" s="667">
        <f>IF(OR($C$48=$AR109,$D$48=$AR109),Schweine_Werte!$I109*0.5,IF(OR($C$48&gt;$AR109,$D$48&lt;$AR109),0,Schweine_Werte!$I109))</f>
        <v>0</v>
      </c>
      <c r="BL109" s="667">
        <f>IF(OR($C$60=$AR109,$D$60=$AR109),Schweine_Werte!$I109*0.5,IF(OR($C$60&gt;$AR109,$D$60&lt;$AR109),0,Schweine_Werte!$I109))</f>
        <v>0</v>
      </c>
      <c r="BM109" s="677"/>
      <c r="BN109" s="667"/>
      <c r="BO109" s="667"/>
      <c r="BP109" s="667"/>
      <c r="BQ109" s="667"/>
      <c r="BR109" s="677">
        <f>IF(OR($C$74=$AR109,$D$74=$AR109),Schweine_Werte!$M109*0.5,IF(OR($C$74&gt;$AR109,$D$74&lt;$AR109),0,Schweine_Werte!$M109))</f>
        <v>0</v>
      </c>
      <c r="BS109" s="677">
        <f>IF(OR($C$83=$AR109,$D$83=$AR109),Schweine_Werte!$M109*0.5,IF(OR($C$83&gt;$AR109,$D$83&lt;$AR109),0,Schweine_Werte!$M109))</f>
        <v>0</v>
      </c>
      <c r="BT109" s="679">
        <f>IF(OR($C$92=$AR109,$D$92=$AR109),Schweine_Werte!$M109*0.5,IF(OR($C$92&gt;$AR109,$D$92&lt;$AR109),0,Schweine_Werte!$M109))</f>
        <v>0</v>
      </c>
      <c r="BU109" s="679">
        <f>IF(OR($C$101=$AR109,$D$101=$AR109),Schweine_Werte!$M109*0.5,IF(OR($C$101&gt;$AR109,$D$101&lt;$AR109),0,Schweine_Werte!$M109))</f>
        <v>0</v>
      </c>
      <c r="BV109" s="679">
        <f>IF(OR($C$110=$AR109,$D$110=$AR109),Schweine_Werte!$M109*0.5,IF(OR($C$110&gt;$AR109,$D$110&lt;$AR109),0,Schweine_Werte!$M109))</f>
        <v>0</v>
      </c>
      <c r="BW109" s="679">
        <f>IF(OR(8=$AR109,$E$127=$AR109),Schweine_Werte!$M109*0.5,IF(OR(8&gt;$AR109,$E$127&lt;$AR109),0,Schweine_Werte!$M109))</f>
        <v>1.4477278921508818</v>
      </c>
      <c r="BX109" s="679">
        <f>IF(OR(8=$AR109,$E$145=$AR109),Schweine_Werte!$M109*0.5,IF(OR(8&gt;$AR109,$E$145&lt;$AR109),0,Schweine_Werte!$M109))</f>
        <v>1.4477278921508818</v>
      </c>
      <c r="BY109" s="677">
        <f>IF(OR($C$74=$AR109,$D$74=$AR109),Schweine_Werte!$O109*0.5,IF(OR($C$74&gt;$AR109,$D$74&lt;$AR109),0,Schweine_Werte!$O109))</f>
        <v>0</v>
      </c>
      <c r="BZ109" s="677">
        <f>IF(OR($C$83=$AR109,$D$83=$AR109),Schweine_Werte!$O109*0.5,IF(OR($C$83&gt;$AR109,$D$83&lt;$AR109),0,Schweine_Werte!$O109))</f>
        <v>0</v>
      </c>
      <c r="CA109" s="679">
        <f>IF(OR($C$92=$AR109,$D$92=$AR109),Schweine_Werte!$O109*0.5,IF(OR($C$92&gt;$AR109,$D$92&lt;$AR109),0,Schweine_Werte!$O109))</f>
        <v>0</v>
      </c>
      <c r="CB109" s="679">
        <f>IF(OR($C$101=$AR109,$D$101=$AR109),Schweine_Werte!$O109*0.5,IF(OR($C$101&gt;$AR109,$D$101&lt;$AR109),0,Schweine_Werte!$O109))</f>
        <v>0</v>
      </c>
      <c r="CC109" s="679">
        <f>IF(OR($C$110=$AR109,$D$110=$AR109),Schweine_Werte!$O109*0.5,IF(OR($C$110&gt;$AR109,$D$110&lt;$AR109),0,Schweine_Werte!$O109))</f>
        <v>0</v>
      </c>
    </row>
    <row r="110" spans="1:81" ht="15.75" x14ac:dyDescent="0.25">
      <c r="A110" s="520" t="s">
        <v>465</v>
      </c>
      <c r="B110" s="699" t="str">
        <f>IF('Abweichende Werte'!X9=1,A8,"")</f>
        <v/>
      </c>
      <c r="C110" s="694" t="str">
        <f>IF('Abweichende Werte'!X9=1,'Abweichende Werte'!J9,"")</f>
        <v/>
      </c>
      <c r="D110" s="700" t="str">
        <f>IF('Abweichende Werte'!X9=1,'Abweichende Werte'!M9,"")</f>
        <v/>
      </c>
      <c r="E110" s="700" t="str">
        <f>IF('Abweichende Werte'!X9=1,'Abweichende Werte'!P9,"")</f>
        <v/>
      </c>
      <c r="F110" s="695" t="e">
        <f>IF($E110&lt;=$E106,F106,IF(AND($E110&gt;$E106,$E110&lt;=$E107),F106+(F107-F106)/($E107-$E106)*($E110-$E106),IF($E110&gt;$E107,F107)))</f>
        <v>#VALUE!</v>
      </c>
      <c r="G110" s="695" t="e">
        <f t="shared" ref="G110:N110" si="53">IF($E110&lt;=$E106,G106,IF(AND($E110&gt;$E106,$E110&lt;=$E107),G106+(G107-G106)/($E107-$E106)*($E110-$E106),IF($E110&gt;$E107,G107)))</f>
        <v>#VALUE!</v>
      </c>
      <c r="H110" s="695" t="e">
        <f t="shared" si="53"/>
        <v>#VALUE!</v>
      </c>
      <c r="I110" s="695" t="e">
        <f t="shared" si="53"/>
        <v>#VALUE!</v>
      </c>
      <c r="J110" s="695" t="e">
        <f t="shared" si="53"/>
        <v>#VALUE!</v>
      </c>
      <c r="K110" s="695" t="e">
        <f t="shared" si="53"/>
        <v>#VALUE!</v>
      </c>
      <c r="L110" s="695" t="e">
        <f t="shared" si="53"/>
        <v>#VALUE!</v>
      </c>
      <c r="M110" s="695" t="e">
        <f t="shared" si="53"/>
        <v>#VALUE!</v>
      </c>
      <c r="N110" s="695" t="e">
        <f t="shared" si="53"/>
        <v>#VALUE!</v>
      </c>
      <c r="O110" s="696">
        <v>5.5</v>
      </c>
      <c r="P110" s="696">
        <v>1.8</v>
      </c>
      <c r="Q110" s="695" t="e">
        <f t="shared" ref="Q110:Z110" si="54">IF($E110&lt;=$E106,Q106,IF(AND($E110&gt;$E106,$E110&lt;=$E107),Q106+(Q107-Q106)/($E107-$E106)*($E110-$E106),IF($E110&gt;$E107,Q107)))</f>
        <v>#VALUE!</v>
      </c>
      <c r="R110" s="695" t="e">
        <f t="shared" si="54"/>
        <v>#VALUE!</v>
      </c>
      <c r="S110" s="695" t="e">
        <f t="shared" si="54"/>
        <v>#VALUE!</v>
      </c>
      <c r="T110" s="695" t="e">
        <f t="shared" si="54"/>
        <v>#VALUE!</v>
      </c>
      <c r="U110" s="695" t="e">
        <f t="shared" si="54"/>
        <v>#VALUE!</v>
      </c>
      <c r="V110" s="695" t="e">
        <f t="shared" si="54"/>
        <v>#VALUE!</v>
      </c>
      <c r="W110" s="695" t="e">
        <f t="shared" si="54"/>
        <v>#VALUE!</v>
      </c>
      <c r="X110" s="695" t="e">
        <f t="shared" si="54"/>
        <v>#VALUE!</v>
      </c>
      <c r="Y110" s="695" t="e">
        <f t="shared" si="54"/>
        <v>#VALUE!</v>
      </c>
      <c r="Z110" s="695" t="e">
        <f t="shared" si="54"/>
        <v>#VALUE!</v>
      </c>
      <c r="AA110" s="697" t="e">
        <f>+Z110*6.25</f>
        <v>#VALUE!</v>
      </c>
      <c r="AB110" s="695" t="e">
        <f>IF($E110&lt;=$E106,AB106,IF(AND($E110&gt;$E106,$E110&lt;=$E107),AB106+(AB107-AB106)/($E107-$E106)*($E110-$E106),IF($E110&gt;$E107,AB107)))</f>
        <v>#VALUE!</v>
      </c>
      <c r="AC110" s="697" t="e">
        <f>+AB110*6.25</f>
        <v>#VALUE!</v>
      </c>
      <c r="AD110" s="695" t="e">
        <f>IF($E110&lt;=$E106,AD106,IF(AND($E110&gt;$E106,$E110&lt;=$E107),AD106+(AD107-AD106)/($E107-$E106)*($E110-$E106),IF($E110&gt;$E107,AD107)))</f>
        <v>#VALUE!</v>
      </c>
      <c r="AE110" s="697" t="e">
        <f>+AD110*6.25</f>
        <v>#VALUE!</v>
      </c>
      <c r="AF110" s="697" t="e">
        <f>365/((D110-C110)/E110*1000)</f>
        <v>#VALUE!</v>
      </c>
      <c r="AG110" s="695" t="e">
        <f>IF($E110&lt;=$E106,AG106,IF(AND($E110&gt;$E106,$E110&lt;=$E107),AG106+(AG107-AG106)/($E107-$E106)*($E110-$E106),IF($E110&gt;$E107,AG107)))</f>
        <v>#VALUE!</v>
      </c>
      <c r="AH110" s="697" t="e">
        <f>+AG110/AF110</f>
        <v>#VALUE!</v>
      </c>
      <c r="AI110" s="697" t="e">
        <f>+CONCATENATE(ROUND(AH110/(D110-C110),1)," : 1")</f>
        <v>#VALUE!</v>
      </c>
      <c r="AJ110" s="695" t="e">
        <f>IF($E110&lt;=$E106,AJ106,IF(AND($E110&gt;$E106,$E110&lt;=$E107),AJ106+(AJ107-AJ106)/($E107-$E106)*($E110-$E106),IF($E110&gt;$E107,AJ107)))</f>
        <v>#VALUE!</v>
      </c>
      <c r="AK110" s="697" t="e">
        <f>+AJ110/2.291</f>
        <v>#VALUE!</v>
      </c>
      <c r="AL110" s="695" t="e">
        <f>IF($E110&lt;=$E106,AL106,IF(AND($E110&gt;$E106,$E110&lt;=$E107),AL106+(AL107-AL106)/($E107-$E106)*($E110-$E106),IF($E110&gt;$E107,AL107)))</f>
        <v>#VALUE!</v>
      </c>
      <c r="AM110" s="697" t="e">
        <f>+AL110/2.291</f>
        <v>#VALUE!</v>
      </c>
      <c r="AN110" s="695" t="e">
        <f>IF($E110&lt;=$E106,AN106,IF(AND($E110&gt;$E106,$E110&lt;=$E107),AN106+(AN107-AN106)/($E107-$E106)*($E110-$E106),IF($E110&gt;$E107,AN107)))</f>
        <v>#VALUE!</v>
      </c>
      <c r="AO110" s="697" t="e">
        <f>+AN110/2.291</f>
        <v>#VALUE!</v>
      </c>
      <c r="AR110" s="698">
        <v>114</v>
      </c>
      <c r="AS110" s="677">
        <f>IF(OR($C$12=$AR110,$D$12=$AR110),Schweine_Werte!$C110*0.5,IF(OR($C$12&gt;$AR110,$D$12&lt;$AR110),0,Schweine_Werte!$C110))</f>
        <v>0</v>
      </c>
      <c r="AT110" s="667">
        <f>IF(OR($C$24=$AR110,$D$24=$AR110),Schweine_Werte!$C110*0.5,IF(OR($C$24&gt;$AR110,$D$24&lt;$AR110),0,Schweine_Werte!$C110))</f>
        <v>0</v>
      </c>
      <c r="AU110" s="677">
        <f>IF(OR($C$36=$AR110,$D$36=$AR110),Schweine_Werte!$C110*0.5,IF(OR($C$36&gt;$AR110,$D$36&lt;$AR110),0,Schweine_Werte!$C110))</f>
        <v>0</v>
      </c>
      <c r="AV110" s="677">
        <f>IF(OR($C$48=$AR110,$D$48=$AR110),Schweine_Werte!$C110*0.5,IF(OR($C$48&gt;$AR110,$D$48&lt;$AR110),0,Schweine_Werte!$C110))</f>
        <v>0</v>
      </c>
      <c r="AW110" s="677">
        <f>IF(OR($C$60=$AR110,$D$60=$AR110),Schweine_Werte!$C110*0.5,IF(OR($C$60&gt;$AR110,$D$60&lt;$AR110),0,Schweine_Werte!$C110))</f>
        <v>0</v>
      </c>
      <c r="AX110" s="677">
        <f>IF(OR($C$12=$AR110,$D$12=$AR110),Schweine_Werte!$E110*0.5,IF(OR($C$12&gt;$AR110,$D$12&lt;$AR110),0,Schweine_Werte!$E110))</f>
        <v>0</v>
      </c>
      <c r="AY110" s="667">
        <f>IF(OR($C$24=$AR110,$D$24=$AR110),Schweine_Werte!$E110*0.5,IF(OR($C$24&gt;$AR110,$D$24&lt;$AR110),0,Schweine_Werte!$E110))</f>
        <v>0</v>
      </c>
      <c r="AZ110" s="667">
        <f>IF(OR($C$36=$AR110,$D$36=$AR110),Schweine_Werte!$E110*0.5,IF(OR($C$36&gt;$AR110,$D$36&lt;$AR110),0,Schweine_Werte!$E110))</f>
        <v>0</v>
      </c>
      <c r="BA110" s="667">
        <f>IF(OR($C$48=$AR110,$D$48=$AR110),Schweine_Werte!$E110*0.5,IF(OR($C$48&gt;$AR110,$D$48&lt;$AR110),0,Schweine_Werte!$E110))</f>
        <v>0</v>
      </c>
      <c r="BB110" s="667">
        <f>IF(OR($C$60=$AR110,$D$60=$AR110),Schweine_Werte!$E110*0.5,IF(OR($C$60&gt;$AR110,$D$60&lt;$AR110),0,Schweine_Werte!$E110))</f>
        <v>0</v>
      </c>
      <c r="BC110" s="677">
        <f>IF(OR($C$12=$AR110,$D$12=$AR110),Schweine_Werte!$G110*0.5,IF(OR($C$12&gt;$AR110,$D$12&lt;$AR110),0,Schweine_Werte!$G110))</f>
        <v>0</v>
      </c>
      <c r="BD110" s="667">
        <f>IF(OR($C$24=$AR110,$D$24=$AR110),Schweine_Werte!$G110*0.5,IF(OR($C$24&gt;$AR110,$D$24&lt;$AR110),0,Schweine_Werte!$G110))</f>
        <v>0</v>
      </c>
      <c r="BE110" s="667">
        <f>IF(OR($C$36=$AR110,$D$36=$AR110),Schweine_Werte!$G110*0.5,IF(OR($C$36&gt;$AR110,$D$36&lt;$AR110),0,Schweine_Werte!$G110))</f>
        <v>0</v>
      </c>
      <c r="BF110" s="667">
        <f>IF(OR($C$48=$AR110,$D$48=$AR110),Schweine_Werte!$G110*0.5,IF(OR($C$48&gt;$AR110,$D$48&lt;$AR110),0,Schweine_Werte!$G110))</f>
        <v>0</v>
      </c>
      <c r="BG110" s="667">
        <f>IF(OR($C$60=$AR110,$D$60=$AR110),Schweine_Werte!$G110*0.5,IF(OR($C$60&gt;$AR110,$D$60&lt;$AR110),0,Schweine_Werte!$G110))</f>
        <v>0</v>
      </c>
      <c r="BH110" s="677">
        <f>IF(OR($C$12=$AR110,$D$12=$AR110),Schweine_Werte!$I110*0.5,IF(OR($C$12&gt;$AR110,$D$12&lt;$AR110),0,Schweine_Werte!$I110))</f>
        <v>0</v>
      </c>
      <c r="BI110" s="667">
        <f>IF(OR($C$24=$AR110,$D$24=$AR110),Schweine_Werte!$I110*0.5,IF(OR($C$24&gt;$AR110,$D$24&lt;$AR110),0,Schweine_Werte!$I110))</f>
        <v>0</v>
      </c>
      <c r="BJ110" s="667">
        <f>IF(OR($C$36=$AR110,$D$36=$AR110),Schweine_Werte!$I110*0.5,IF(OR($C$36&gt;$AR110,$D$36&lt;$AR110),0,Schweine_Werte!$I110))</f>
        <v>0</v>
      </c>
      <c r="BK110" s="667">
        <f>IF(OR($C$48=$AR110,$D$48=$AR110),Schweine_Werte!$I110*0.5,IF(OR($C$48&gt;$AR110,$D$48&lt;$AR110),0,Schweine_Werte!$I110))</f>
        <v>0</v>
      </c>
      <c r="BL110" s="667">
        <f>IF(OR($C$60=$AR110,$D$60=$AR110),Schweine_Werte!$I110*0.5,IF(OR($C$60&gt;$AR110,$D$60&lt;$AR110),0,Schweine_Werte!$I110))</f>
        <v>0</v>
      </c>
      <c r="BM110" s="677"/>
      <c r="BN110" s="667"/>
      <c r="BO110" s="667"/>
      <c r="BP110" s="667"/>
      <c r="BQ110" s="667"/>
      <c r="BR110" s="677">
        <f>IF(OR($C$74=$AR110,$D$74=$AR110),Schweine_Werte!$M110*0.5,IF(OR($C$74&gt;$AR110,$D$74&lt;$AR110),0,Schweine_Werte!$M110))</f>
        <v>0</v>
      </c>
      <c r="BS110" s="677">
        <f>IF(OR($C$83=$AR110,$D$83=$AR110),Schweine_Werte!$M110*0.5,IF(OR($C$83&gt;$AR110,$D$83&lt;$AR110),0,Schweine_Werte!$M110))</f>
        <v>0</v>
      </c>
      <c r="BT110" s="679">
        <f>IF(OR($C$92=$AR110,$D$92=$AR110),Schweine_Werte!$M110*0.5,IF(OR($C$92&gt;$AR110,$D$92&lt;$AR110),0,Schweine_Werte!$M110))</f>
        <v>0</v>
      </c>
      <c r="BU110" s="679">
        <f>IF(OR($C$101=$AR110,$D$101=$AR110),Schweine_Werte!$M110*0.5,IF(OR($C$101&gt;$AR110,$D$101&lt;$AR110),0,Schweine_Werte!$M110))</f>
        <v>0</v>
      </c>
      <c r="BV110" s="679">
        <f>IF(OR($C$110=$AR110,$D$110=$AR110),Schweine_Werte!$M110*0.5,IF(OR($C$110&gt;$AR110,$D$110&lt;$AR110),0,Schweine_Werte!$M110))</f>
        <v>0</v>
      </c>
      <c r="BW110" s="679">
        <f>IF(OR(8=$AR110,$E$127=$AR110),Schweine_Werte!$M110*0.5,IF(OR(8&gt;$AR110,$E$127&lt;$AR110),0,Schweine_Werte!$M110))</f>
        <v>1.4477278921508818</v>
      </c>
      <c r="BX110" s="679">
        <f>IF(OR(8=$AR110,$E$145=$AR110),Schweine_Werte!$M110*0.5,IF(OR(8&gt;$AR110,$E$145&lt;$AR110),0,Schweine_Werte!$M110))</f>
        <v>1.4477278921508818</v>
      </c>
      <c r="BY110" s="677">
        <f>IF(OR($C$74=$AR110,$D$74=$AR110),Schweine_Werte!$O110*0.5,IF(OR($C$74&gt;$AR110,$D$74&lt;$AR110),0,Schweine_Werte!$O110))</f>
        <v>0</v>
      </c>
      <c r="BZ110" s="677">
        <f>IF(OR($C$83=$AR110,$D$83=$AR110),Schweine_Werte!$O110*0.5,IF(OR($C$83&gt;$AR110,$D$83&lt;$AR110),0,Schweine_Werte!$O110))</f>
        <v>0</v>
      </c>
      <c r="CA110" s="679">
        <f>IF(OR($C$92=$AR110,$D$92=$AR110),Schweine_Werte!$O110*0.5,IF(OR($C$92&gt;$AR110,$D$92&lt;$AR110),0,Schweine_Werte!$O110))</f>
        <v>0</v>
      </c>
      <c r="CB110" s="679">
        <f>IF(OR($C$101=$AR110,$D$101=$AR110),Schweine_Werte!$O110*0.5,IF(OR($C$101&gt;$AR110,$D$101&lt;$AR110),0,Schweine_Werte!$O110))</f>
        <v>0</v>
      </c>
      <c r="CC110" s="679">
        <f>IF(OR($C$110=$AR110,$D$110=$AR110),Schweine_Werte!$O110*0.5,IF(OR($C$110&gt;$AR110,$D$110&lt;$AR110),0,Schweine_Werte!$O110))</f>
        <v>0</v>
      </c>
    </row>
    <row r="111" spans="1:81" x14ac:dyDescent="0.2">
      <c r="AR111" s="698">
        <v>115</v>
      </c>
      <c r="AS111" s="677">
        <f>IF(OR($C$12=$AR111,$D$12=$AR111),Schweine_Werte!$C111*0.5,IF(OR($C$12&gt;$AR111,$D$12&lt;$AR111),0,Schweine_Werte!$C111))</f>
        <v>0</v>
      </c>
      <c r="AT111" s="667">
        <f>IF(OR($C$24=$AR111,$D$24=$AR111),Schweine_Werte!$C111*0.5,IF(OR($C$24&gt;$AR111,$D$24&lt;$AR111),0,Schweine_Werte!$C111))</f>
        <v>0</v>
      </c>
      <c r="AU111" s="677">
        <f>IF(OR($C$36=$AR111,$D$36=$AR111),Schweine_Werte!$C111*0.5,IF(OR($C$36&gt;$AR111,$D$36&lt;$AR111),0,Schweine_Werte!$C111))</f>
        <v>0</v>
      </c>
      <c r="AV111" s="677">
        <f>IF(OR($C$48=$AR111,$D$48=$AR111),Schweine_Werte!$C111*0.5,IF(OR($C$48&gt;$AR111,$D$48&lt;$AR111),0,Schweine_Werte!$C111))</f>
        <v>0</v>
      </c>
      <c r="AW111" s="677">
        <f>IF(OR($C$60=$AR111,$D$60=$AR111),Schweine_Werte!$C111*0.5,IF(OR($C$60&gt;$AR111,$D$60&lt;$AR111),0,Schweine_Werte!$C111))</f>
        <v>0</v>
      </c>
      <c r="AX111" s="677">
        <f>IF(OR($C$12=$AR111,$D$12=$AR111),Schweine_Werte!$E111*0.5,IF(OR($C$12&gt;$AR111,$D$12&lt;$AR111),0,Schweine_Werte!$E111))</f>
        <v>0</v>
      </c>
      <c r="AY111" s="667">
        <f>IF(OR($C$24=$AR111,$D$24=$AR111),Schweine_Werte!$E111*0.5,IF(OR($C$24&gt;$AR111,$D$24&lt;$AR111),0,Schweine_Werte!$E111))</f>
        <v>0</v>
      </c>
      <c r="AZ111" s="667">
        <f>IF(OR($C$36=$AR111,$D$36=$AR111),Schweine_Werte!$E111*0.5,IF(OR($C$36&gt;$AR111,$D$36&lt;$AR111),0,Schweine_Werte!$E111))</f>
        <v>0</v>
      </c>
      <c r="BA111" s="667">
        <f>IF(OR($C$48=$AR111,$D$48=$AR111),Schweine_Werte!$E111*0.5,IF(OR($C$48&gt;$AR111,$D$48&lt;$AR111),0,Schweine_Werte!$E111))</f>
        <v>0</v>
      </c>
      <c r="BB111" s="667">
        <f>IF(OR($C$60=$AR111,$D$60=$AR111),Schweine_Werte!$E111*0.5,IF(OR($C$60&gt;$AR111,$D$60&lt;$AR111),0,Schweine_Werte!$E111))</f>
        <v>0</v>
      </c>
      <c r="BC111" s="677">
        <f>IF(OR($C$12=$AR111,$D$12=$AR111),Schweine_Werte!$G111*0.5,IF(OR($C$12&gt;$AR111,$D$12&lt;$AR111),0,Schweine_Werte!$G111))</f>
        <v>0</v>
      </c>
      <c r="BD111" s="667">
        <f>IF(OR($C$24=$AR111,$D$24=$AR111),Schweine_Werte!$G111*0.5,IF(OR($C$24&gt;$AR111,$D$24&lt;$AR111),0,Schweine_Werte!$G111))</f>
        <v>0</v>
      </c>
      <c r="BE111" s="667">
        <f>IF(OR($C$36=$AR111,$D$36=$AR111),Schweine_Werte!$G111*0.5,IF(OR($C$36&gt;$AR111,$D$36&lt;$AR111),0,Schweine_Werte!$G111))</f>
        <v>0</v>
      </c>
      <c r="BF111" s="667">
        <f>IF(OR($C$48=$AR111,$D$48=$AR111),Schweine_Werte!$G111*0.5,IF(OR($C$48&gt;$AR111,$D$48&lt;$AR111),0,Schweine_Werte!$G111))</f>
        <v>0</v>
      </c>
      <c r="BG111" s="667">
        <f>IF(OR($C$60=$AR111,$D$60=$AR111),Schweine_Werte!$G111*0.5,IF(OR($C$60&gt;$AR111,$D$60&lt;$AR111),0,Schweine_Werte!$G111))</f>
        <v>0</v>
      </c>
      <c r="BH111" s="677">
        <f>IF(OR($C$12=$AR111,$D$12=$AR111),Schweine_Werte!$I111*0.5,IF(OR($C$12&gt;$AR111,$D$12&lt;$AR111),0,Schweine_Werte!$I111))</f>
        <v>0</v>
      </c>
      <c r="BI111" s="667">
        <f>IF(OR($C$24=$AR111,$D$24=$AR111),Schweine_Werte!$I111*0.5,IF(OR($C$24&gt;$AR111,$D$24&lt;$AR111),0,Schweine_Werte!$I111))</f>
        <v>0</v>
      </c>
      <c r="BJ111" s="667">
        <f>IF(OR($C$36=$AR111,$D$36=$AR111),Schweine_Werte!$I111*0.5,IF(OR($C$36&gt;$AR111,$D$36&lt;$AR111),0,Schweine_Werte!$I111))</f>
        <v>0</v>
      </c>
      <c r="BK111" s="667">
        <f>IF(OR($C$48=$AR111,$D$48=$AR111),Schweine_Werte!$I111*0.5,IF(OR($C$48&gt;$AR111,$D$48&lt;$AR111),0,Schweine_Werte!$I111))</f>
        <v>0</v>
      </c>
      <c r="BL111" s="667">
        <f>IF(OR($C$60=$AR111,$D$60=$AR111),Schweine_Werte!$I111*0.5,IF(OR($C$60&gt;$AR111,$D$60&lt;$AR111),0,Schweine_Werte!$I111))</f>
        <v>0</v>
      </c>
      <c r="BM111" s="677"/>
      <c r="BN111" s="667"/>
      <c r="BO111" s="667"/>
      <c r="BP111" s="667"/>
      <c r="BQ111" s="667"/>
      <c r="BR111" s="677">
        <f>IF(OR($C$74=$AR111,$D$74=$AR111),Schweine_Werte!$M111*0.5,IF(OR($C$74&gt;$AR111,$D$74&lt;$AR111),0,Schweine_Werte!$M111))</f>
        <v>0</v>
      </c>
      <c r="BS111" s="677">
        <f>IF(OR($C$83=$AR111,$D$83=$AR111),Schweine_Werte!$M111*0.5,IF(OR($C$83&gt;$AR111,$D$83&lt;$AR111),0,Schweine_Werte!$M111))</f>
        <v>0</v>
      </c>
      <c r="BT111" s="679">
        <f>IF(OR($C$92=$AR111,$D$92=$AR111),Schweine_Werte!$M111*0.5,IF(OR($C$92&gt;$AR111,$D$92&lt;$AR111),0,Schweine_Werte!$M111))</f>
        <v>0</v>
      </c>
      <c r="BU111" s="679">
        <f>IF(OR($C$101=$AR111,$D$101=$AR111),Schweine_Werte!$M111*0.5,IF(OR($C$101&gt;$AR111,$D$101&lt;$AR111),0,Schweine_Werte!$M111))</f>
        <v>0</v>
      </c>
      <c r="BV111" s="679">
        <f>IF(OR($C$110=$AR111,$D$110=$AR111),Schweine_Werte!$M111*0.5,IF(OR($C$110&gt;$AR111,$D$110&lt;$AR111),0,Schweine_Werte!$M111))</f>
        <v>0</v>
      </c>
      <c r="BW111" s="679">
        <f>IF(OR(8=$AR111,$E$127=$AR111),Schweine_Werte!$M111*0.5,IF(OR(8&gt;$AR111,$E$127&lt;$AR111),0,Schweine_Werte!$M111))</f>
        <v>1.4477278921508818</v>
      </c>
      <c r="BX111" s="679">
        <f>IF(OR(8=$AR111,$E$145=$AR111),Schweine_Werte!$M111*0.5,IF(OR(8&gt;$AR111,$E$145&lt;$AR111),0,Schweine_Werte!$M111))</f>
        <v>1.4477278921508818</v>
      </c>
      <c r="BY111" s="677">
        <f>IF(OR($C$74=$AR111,$D$74=$AR111),Schweine_Werte!$O111*0.5,IF(OR($C$74&gt;$AR111,$D$74&lt;$AR111),0,Schweine_Werte!$O111))</f>
        <v>0</v>
      </c>
      <c r="BZ111" s="677">
        <f>IF(OR($C$83=$AR111,$D$83=$AR111),Schweine_Werte!$O111*0.5,IF(OR($C$83&gt;$AR111,$D$83&lt;$AR111),0,Schweine_Werte!$O111))</f>
        <v>0</v>
      </c>
      <c r="CA111" s="679">
        <f>IF(OR($C$92=$AR111,$D$92=$AR111),Schweine_Werte!$O111*0.5,IF(OR($C$92&gt;$AR111,$D$92&lt;$AR111),0,Schweine_Werte!$O111))</f>
        <v>0</v>
      </c>
      <c r="CB111" s="679">
        <f>IF(OR($C$101=$AR111,$D$101=$AR111),Schweine_Werte!$O111*0.5,IF(OR($C$101&gt;$AR111,$D$101&lt;$AR111),0,Schweine_Werte!$O111))</f>
        <v>0</v>
      </c>
      <c r="CC111" s="679">
        <f>IF(OR($C$110=$AR111,$D$110=$AR111),Schweine_Werte!$O111*0.5,IF(OR($C$110&gt;$AR111,$D$110&lt;$AR111),0,Schweine_Werte!$O111))</f>
        <v>0</v>
      </c>
    </row>
    <row r="112" spans="1:81" x14ac:dyDescent="0.2">
      <c r="AR112" s="698">
        <v>116</v>
      </c>
      <c r="AS112" s="677">
        <f>IF(OR($C$12=$AR112,$D$12=$AR112),Schweine_Werte!$C112*0.5,IF(OR($C$12&gt;$AR112,$D$12&lt;$AR112),0,Schweine_Werte!$C112))</f>
        <v>0</v>
      </c>
      <c r="AT112" s="667">
        <f>IF(OR($C$24=$AR112,$D$24=$AR112),Schweine_Werte!$C112*0.5,IF(OR($C$24&gt;$AR112,$D$24&lt;$AR112),0,Schweine_Werte!$C112))</f>
        <v>0</v>
      </c>
      <c r="AU112" s="677">
        <f>IF(OR($C$36=$AR112,$D$36=$AR112),Schweine_Werte!$C112*0.5,IF(OR($C$36&gt;$AR112,$D$36&lt;$AR112),0,Schweine_Werte!$C112))</f>
        <v>0</v>
      </c>
      <c r="AV112" s="677">
        <f>IF(OR($C$48=$AR112,$D$48=$AR112),Schweine_Werte!$C112*0.5,IF(OR($C$48&gt;$AR112,$D$48&lt;$AR112),0,Schweine_Werte!$C112))</f>
        <v>0</v>
      </c>
      <c r="AW112" s="677">
        <f>IF(OR($C$60=$AR112,$D$60=$AR112),Schweine_Werte!$C112*0.5,IF(OR($C$60&gt;$AR112,$D$60&lt;$AR112),0,Schweine_Werte!$C112))</f>
        <v>0</v>
      </c>
      <c r="AX112" s="677">
        <f>IF(OR($C$12=$AR112,$D$12=$AR112),Schweine_Werte!$E112*0.5,IF(OR($C$12&gt;$AR112,$D$12&lt;$AR112),0,Schweine_Werte!$E112))</f>
        <v>0</v>
      </c>
      <c r="AY112" s="667">
        <f>IF(OR($C$24=$AR112,$D$24=$AR112),Schweine_Werte!$E112*0.5,IF(OR($C$24&gt;$AR112,$D$24&lt;$AR112),0,Schweine_Werte!$E112))</f>
        <v>0</v>
      </c>
      <c r="AZ112" s="667">
        <f>IF(OR($C$36=$AR112,$D$36=$AR112),Schweine_Werte!$E112*0.5,IF(OR($C$36&gt;$AR112,$D$36&lt;$AR112),0,Schweine_Werte!$E112))</f>
        <v>0</v>
      </c>
      <c r="BA112" s="667">
        <f>IF(OR($C$48=$AR112,$D$48=$AR112),Schweine_Werte!$E112*0.5,IF(OR($C$48&gt;$AR112,$D$48&lt;$AR112),0,Schweine_Werte!$E112))</f>
        <v>0</v>
      </c>
      <c r="BB112" s="667">
        <f>IF(OR($C$60=$AR112,$D$60=$AR112),Schweine_Werte!$E112*0.5,IF(OR($C$60&gt;$AR112,$D$60&lt;$AR112),0,Schweine_Werte!$E112))</f>
        <v>0</v>
      </c>
      <c r="BC112" s="677">
        <f>IF(OR($C$12=$AR112,$D$12=$AR112),Schweine_Werte!$G112*0.5,IF(OR($C$12&gt;$AR112,$D$12&lt;$AR112),0,Schweine_Werte!$G112))</f>
        <v>0</v>
      </c>
      <c r="BD112" s="667">
        <f>IF(OR($C$24=$AR112,$D$24=$AR112),Schweine_Werte!$G112*0.5,IF(OR($C$24&gt;$AR112,$D$24&lt;$AR112),0,Schweine_Werte!$G112))</f>
        <v>0</v>
      </c>
      <c r="BE112" s="667">
        <f>IF(OR($C$36=$AR112,$D$36=$AR112),Schweine_Werte!$G112*0.5,IF(OR($C$36&gt;$AR112,$D$36&lt;$AR112),0,Schweine_Werte!$G112))</f>
        <v>0</v>
      </c>
      <c r="BF112" s="667">
        <f>IF(OR($C$48=$AR112,$D$48=$AR112),Schweine_Werte!$G112*0.5,IF(OR($C$48&gt;$AR112,$D$48&lt;$AR112),0,Schweine_Werte!$G112))</f>
        <v>0</v>
      </c>
      <c r="BG112" s="667">
        <f>IF(OR($C$60=$AR112,$D$60=$AR112),Schweine_Werte!$G112*0.5,IF(OR($C$60&gt;$AR112,$D$60&lt;$AR112),0,Schweine_Werte!$G112))</f>
        <v>0</v>
      </c>
      <c r="BH112" s="677">
        <f>IF(OR($C$12=$AR112,$D$12=$AR112),Schweine_Werte!$I112*0.5,IF(OR($C$12&gt;$AR112,$D$12&lt;$AR112),0,Schweine_Werte!$I112))</f>
        <v>0</v>
      </c>
      <c r="BI112" s="667">
        <f>IF(OR($C$24=$AR112,$D$24=$AR112),Schweine_Werte!$I112*0.5,IF(OR($C$24&gt;$AR112,$D$24&lt;$AR112),0,Schweine_Werte!$I112))</f>
        <v>0</v>
      </c>
      <c r="BJ112" s="667">
        <f>IF(OR($C$36=$AR112,$D$36=$AR112),Schweine_Werte!$I112*0.5,IF(OR($C$36&gt;$AR112,$D$36&lt;$AR112),0,Schweine_Werte!$I112))</f>
        <v>0</v>
      </c>
      <c r="BK112" s="667">
        <f>IF(OR($C$48=$AR112,$D$48=$AR112),Schweine_Werte!$I112*0.5,IF(OR($C$48&gt;$AR112,$D$48&lt;$AR112),0,Schweine_Werte!$I112))</f>
        <v>0</v>
      </c>
      <c r="BL112" s="667">
        <f>IF(OR($C$60=$AR112,$D$60=$AR112),Schweine_Werte!$I112*0.5,IF(OR($C$60&gt;$AR112,$D$60&lt;$AR112),0,Schweine_Werte!$I112))</f>
        <v>0</v>
      </c>
      <c r="BM112" s="677"/>
      <c r="BN112" s="667"/>
      <c r="BO112" s="667"/>
      <c r="BP112" s="667"/>
      <c r="BQ112" s="667"/>
      <c r="BR112" s="677">
        <f>IF(OR($C$74=$AR112,$D$74=$AR112),Schweine_Werte!$M112*0.5,IF(OR($C$74&gt;$AR112,$D$74&lt;$AR112),0,Schweine_Werte!$M112))</f>
        <v>0</v>
      </c>
      <c r="BS112" s="677">
        <f>IF(OR($C$83=$AR112,$D$83=$AR112),Schweine_Werte!$M112*0.5,IF(OR($C$83&gt;$AR112,$D$83&lt;$AR112),0,Schweine_Werte!$M112))</f>
        <v>0</v>
      </c>
      <c r="BT112" s="679">
        <f>IF(OR($C$92=$AR112,$D$92=$AR112),Schweine_Werte!$M112*0.5,IF(OR($C$92&gt;$AR112,$D$92&lt;$AR112),0,Schweine_Werte!$M112))</f>
        <v>0</v>
      </c>
      <c r="BU112" s="679">
        <f>IF(OR($C$101=$AR112,$D$101=$AR112),Schweine_Werte!$M112*0.5,IF(OR($C$101&gt;$AR112,$D$101&lt;$AR112),0,Schweine_Werte!$M112))</f>
        <v>0</v>
      </c>
      <c r="BV112" s="679">
        <f>IF(OR($C$110=$AR112,$D$110=$AR112),Schweine_Werte!$M112*0.5,IF(OR($C$110&gt;$AR112,$D$110&lt;$AR112),0,Schweine_Werte!$M112))</f>
        <v>0</v>
      </c>
      <c r="BW112" s="679">
        <f>IF(OR(8=$AR112,$E$127=$AR112),Schweine_Werte!$M112*0.5,IF(OR(8&gt;$AR112,$E$127&lt;$AR112),0,Schweine_Werte!$M112))</f>
        <v>1.4477278921508818</v>
      </c>
      <c r="BX112" s="679">
        <f>IF(OR(8=$AR112,$E$145=$AR112),Schweine_Werte!$M112*0.5,IF(OR(8&gt;$AR112,$E$145&lt;$AR112),0,Schweine_Werte!$M112))</f>
        <v>1.4477278921508818</v>
      </c>
      <c r="BY112" s="677">
        <f>IF(OR($C$74=$AR112,$D$74=$AR112),Schweine_Werte!$O112*0.5,IF(OR($C$74&gt;$AR112,$D$74&lt;$AR112),0,Schweine_Werte!$O112))</f>
        <v>0</v>
      </c>
      <c r="BZ112" s="677">
        <f>IF(OR($C$83=$AR112,$D$83=$AR112),Schweine_Werte!$O112*0.5,IF(OR($C$83&gt;$AR112,$D$83&lt;$AR112),0,Schweine_Werte!$O112))</f>
        <v>0</v>
      </c>
      <c r="CA112" s="679">
        <f>IF(OR($C$92=$AR112,$D$92=$AR112),Schweine_Werte!$O112*0.5,IF(OR($C$92&gt;$AR112,$D$92&lt;$AR112),0,Schweine_Werte!$O112))</f>
        <v>0</v>
      </c>
      <c r="CB112" s="679">
        <f>IF(OR($C$101=$AR112,$D$101=$AR112),Schweine_Werte!$O112*0.5,IF(OR($C$101&gt;$AR112,$D$101&lt;$AR112),0,Schweine_Werte!$O112))</f>
        <v>0</v>
      </c>
      <c r="CC112" s="679">
        <f>IF(OR($C$110=$AR112,$D$110=$AR112),Schweine_Werte!$O112*0.5,IF(OR($C$110&gt;$AR112,$D$110&lt;$AR112),0,Schweine_Werte!$O112))</f>
        <v>0</v>
      </c>
    </row>
    <row r="113" spans="1:81" x14ac:dyDescent="0.2">
      <c r="AR113" s="698">
        <v>117</v>
      </c>
      <c r="AS113" s="677">
        <f>IF(OR($C$12=$AR113,$D$12=$AR113),Schweine_Werte!$C113*0.5,IF(OR($C$12&gt;$AR113,$D$12&lt;$AR113),0,Schweine_Werte!$C113))</f>
        <v>0</v>
      </c>
      <c r="AT113" s="667">
        <f>IF(OR($C$24=$AR113,$D$24=$AR113),Schweine_Werte!$C113*0.5,IF(OR($C$24&gt;$AR113,$D$24&lt;$AR113),0,Schweine_Werte!$C113))</f>
        <v>0</v>
      </c>
      <c r="AU113" s="677">
        <f>IF(OR($C$36=$AR113,$D$36=$AR113),Schweine_Werte!$C113*0.5,IF(OR($C$36&gt;$AR113,$D$36&lt;$AR113),0,Schweine_Werte!$C113))</f>
        <v>0</v>
      </c>
      <c r="AV113" s="677">
        <f>IF(OR($C$48=$AR113,$D$48=$AR113),Schweine_Werte!$C113*0.5,IF(OR($C$48&gt;$AR113,$D$48&lt;$AR113),0,Schweine_Werte!$C113))</f>
        <v>0</v>
      </c>
      <c r="AW113" s="677">
        <f>IF(OR($C$60=$AR113,$D$60=$AR113),Schweine_Werte!$C113*0.5,IF(OR($C$60&gt;$AR113,$D$60&lt;$AR113),0,Schweine_Werte!$C113))</f>
        <v>0</v>
      </c>
      <c r="AX113" s="677">
        <f>IF(OR($C$12=$AR113,$D$12=$AR113),Schweine_Werte!$E113*0.5,IF(OR($C$12&gt;$AR113,$D$12&lt;$AR113),0,Schweine_Werte!$E113))</f>
        <v>0</v>
      </c>
      <c r="AY113" s="667">
        <f>IF(OR($C$24=$AR113,$D$24=$AR113),Schweine_Werte!$E113*0.5,IF(OR($C$24&gt;$AR113,$D$24&lt;$AR113),0,Schweine_Werte!$E113))</f>
        <v>0</v>
      </c>
      <c r="AZ113" s="667">
        <f>IF(OR($C$36=$AR113,$D$36=$AR113),Schweine_Werte!$E113*0.5,IF(OR($C$36&gt;$AR113,$D$36&lt;$AR113),0,Schweine_Werte!$E113))</f>
        <v>0</v>
      </c>
      <c r="BA113" s="667">
        <f>IF(OR($C$48=$AR113,$D$48=$AR113),Schweine_Werte!$E113*0.5,IF(OR($C$48&gt;$AR113,$D$48&lt;$AR113),0,Schweine_Werte!$E113))</f>
        <v>0</v>
      </c>
      <c r="BB113" s="667">
        <f>IF(OR($C$60=$AR113,$D$60=$AR113),Schweine_Werte!$E113*0.5,IF(OR($C$60&gt;$AR113,$D$60&lt;$AR113),0,Schweine_Werte!$E113))</f>
        <v>0</v>
      </c>
      <c r="BC113" s="677">
        <f>IF(OR($C$12=$AR113,$D$12=$AR113),Schweine_Werte!$G113*0.5,IF(OR($C$12&gt;$AR113,$D$12&lt;$AR113),0,Schweine_Werte!$G113))</f>
        <v>0</v>
      </c>
      <c r="BD113" s="667">
        <f>IF(OR($C$24=$AR113,$D$24=$AR113),Schweine_Werte!$G113*0.5,IF(OR($C$24&gt;$AR113,$D$24&lt;$AR113),0,Schweine_Werte!$G113))</f>
        <v>0</v>
      </c>
      <c r="BE113" s="667">
        <f>IF(OR($C$36=$AR113,$D$36=$AR113),Schweine_Werte!$G113*0.5,IF(OR($C$36&gt;$AR113,$D$36&lt;$AR113),0,Schweine_Werte!$G113))</f>
        <v>0</v>
      </c>
      <c r="BF113" s="667">
        <f>IF(OR($C$48=$AR113,$D$48=$AR113),Schweine_Werte!$G113*0.5,IF(OR($C$48&gt;$AR113,$D$48&lt;$AR113),0,Schweine_Werte!$G113))</f>
        <v>0</v>
      </c>
      <c r="BG113" s="667">
        <f>IF(OR($C$60=$AR113,$D$60=$AR113),Schweine_Werte!$G113*0.5,IF(OR($C$60&gt;$AR113,$D$60&lt;$AR113),0,Schweine_Werte!$G113))</f>
        <v>0</v>
      </c>
      <c r="BH113" s="677">
        <f>IF(OR($C$12=$AR113,$D$12=$AR113),Schweine_Werte!$I113*0.5,IF(OR($C$12&gt;$AR113,$D$12&lt;$AR113),0,Schweine_Werte!$I113))</f>
        <v>0</v>
      </c>
      <c r="BI113" s="667">
        <f>IF(OR($C$24=$AR113,$D$24=$AR113),Schweine_Werte!$I113*0.5,IF(OR($C$24&gt;$AR113,$D$24&lt;$AR113),0,Schweine_Werte!$I113))</f>
        <v>0</v>
      </c>
      <c r="BJ113" s="667">
        <f>IF(OR($C$36=$AR113,$D$36=$AR113),Schweine_Werte!$I113*0.5,IF(OR($C$36&gt;$AR113,$D$36&lt;$AR113),0,Schweine_Werte!$I113))</f>
        <v>0</v>
      </c>
      <c r="BK113" s="667">
        <f>IF(OR($C$48=$AR113,$D$48=$AR113),Schweine_Werte!$I113*0.5,IF(OR($C$48&gt;$AR113,$D$48&lt;$AR113),0,Schweine_Werte!$I113))</f>
        <v>0</v>
      </c>
      <c r="BL113" s="667">
        <f>IF(OR($C$60=$AR113,$D$60=$AR113),Schweine_Werte!$I113*0.5,IF(OR($C$60&gt;$AR113,$D$60&lt;$AR113),0,Schweine_Werte!$I113))</f>
        <v>0</v>
      </c>
      <c r="BM113" s="677"/>
      <c r="BN113" s="667"/>
      <c r="BO113" s="667"/>
      <c r="BP113" s="667"/>
      <c r="BQ113" s="667"/>
      <c r="BR113" s="677">
        <f>IF(OR($C$74=$AR113,$D$74=$AR113),Schweine_Werte!$M113*0.5,IF(OR($C$74&gt;$AR113,$D$74&lt;$AR113),0,Schweine_Werte!$M113))</f>
        <v>0</v>
      </c>
      <c r="BS113" s="677">
        <f>IF(OR($C$83=$AR113,$D$83=$AR113),Schweine_Werte!$M113*0.5,IF(OR($C$83&gt;$AR113,$D$83&lt;$AR113),0,Schweine_Werte!$M113))</f>
        <v>0</v>
      </c>
      <c r="BT113" s="679">
        <f>IF(OR($C$92=$AR113,$D$92=$AR113),Schweine_Werte!$M113*0.5,IF(OR($C$92&gt;$AR113,$D$92&lt;$AR113),0,Schweine_Werte!$M113))</f>
        <v>0</v>
      </c>
      <c r="BU113" s="679">
        <f>IF(OR($C$101=$AR113,$D$101=$AR113),Schweine_Werte!$M113*0.5,IF(OR($C$101&gt;$AR113,$D$101&lt;$AR113),0,Schweine_Werte!$M113))</f>
        <v>0</v>
      </c>
      <c r="BV113" s="679">
        <f>IF(OR($C$110=$AR113,$D$110=$AR113),Schweine_Werte!$M113*0.5,IF(OR($C$110&gt;$AR113,$D$110&lt;$AR113),0,Schweine_Werte!$M113))</f>
        <v>0</v>
      </c>
      <c r="BW113" s="679">
        <f>IF(OR(8=$AR113,$E$127=$AR113),Schweine_Werte!$M113*0.5,IF(OR(8&gt;$AR113,$E$127&lt;$AR113),0,Schweine_Werte!$M113))</f>
        <v>1.4477278921508818</v>
      </c>
      <c r="BX113" s="679">
        <f>IF(OR(8=$AR113,$E$145=$AR113),Schweine_Werte!$M113*0.5,IF(OR(8&gt;$AR113,$E$145&lt;$AR113),0,Schweine_Werte!$M113))</f>
        <v>1.4477278921508818</v>
      </c>
      <c r="BY113" s="677">
        <f>IF(OR($C$74=$AR113,$D$74=$AR113),Schweine_Werte!$O113*0.5,IF(OR($C$74&gt;$AR113,$D$74&lt;$AR113),0,Schweine_Werte!$O113))</f>
        <v>0</v>
      </c>
      <c r="BZ113" s="677">
        <f>IF(OR($C$83=$AR113,$D$83=$AR113),Schweine_Werte!$O113*0.5,IF(OR($C$83&gt;$AR113,$D$83&lt;$AR113),0,Schweine_Werte!$O113))</f>
        <v>0</v>
      </c>
      <c r="CA113" s="679">
        <f>IF(OR($C$92=$AR113,$D$92=$AR113),Schweine_Werte!$O113*0.5,IF(OR($C$92&gt;$AR113,$D$92&lt;$AR113),0,Schweine_Werte!$O113))</f>
        <v>0</v>
      </c>
      <c r="CB113" s="679">
        <f>IF(OR($C$101=$AR113,$D$101=$AR113),Schweine_Werte!$O113*0.5,IF(OR($C$101&gt;$AR113,$D$101&lt;$AR113),0,Schweine_Werte!$O113))</f>
        <v>0</v>
      </c>
      <c r="CC113" s="679">
        <f>IF(OR($C$110=$AR113,$D$110=$AR113),Schweine_Werte!$O113*0.5,IF(OR($C$110&gt;$AR113,$D$110&lt;$AR113),0,Schweine_Werte!$O113))</f>
        <v>0</v>
      </c>
    </row>
    <row r="114" spans="1:81" x14ac:dyDescent="0.2">
      <c r="AR114" s="698">
        <v>118</v>
      </c>
      <c r="AS114" s="677">
        <f>IF(OR($C$12=$AR114,$D$12=$AR114),Schweine_Werte!$C114*0.5,IF(OR($C$12&gt;$AR114,$D$12&lt;$AR114),0,Schweine_Werte!$C114))</f>
        <v>0</v>
      </c>
      <c r="AT114" s="667">
        <f>IF(OR($C$24=$AR114,$D$24=$AR114),Schweine_Werte!$C114*0.5,IF(OR($C$24&gt;$AR114,$D$24&lt;$AR114),0,Schweine_Werte!$C114))</f>
        <v>0</v>
      </c>
      <c r="AU114" s="677">
        <f>IF(OR($C$36=$AR114,$D$36=$AR114),Schweine_Werte!$C114*0.5,IF(OR($C$36&gt;$AR114,$D$36&lt;$AR114),0,Schweine_Werte!$C114))</f>
        <v>0</v>
      </c>
      <c r="AV114" s="677">
        <f>IF(OR($C$48=$AR114,$D$48=$AR114),Schweine_Werte!$C114*0.5,IF(OR($C$48&gt;$AR114,$D$48&lt;$AR114),0,Schweine_Werte!$C114))</f>
        <v>0</v>
      </c>
      <c r="AW114" s="677">
        <f>IF(OR($C$60=$AR114,$D$60=$AR114),Schweine_Werte!$C114*0.5,IF(OR($C$60&gt;$AR114,$D$60&lt;$AR114),0,Schweine_Werte!$C114))</f>
        <v>0</v>
      </c>
      <c r="AX114" s="677">
        <f>IF(OR($C$12=$AR114,$D$12=$AR114),Schweine_Werte!$E114*0.5,IF(OR($C$12&gt;$AR114,$D$12&lt;$AR114),0,Schweine_Werte!$E114))</f>
        <v>0</v>
      </c>
      <c r="AY114" s="667">
        <f>IF(OR($C$24=$AR114,$D$24=$AR114),Schweine_Werte!$E114*0.5,IF(OR($C$24&gt;$AR114,$D$24&lt;$AR114),0,Schweine_Werte!$E114))</f>
        <v>0</v>
      </c>
      <c r="AZ114" s="667">
        <f>IF(OR($C$36=$AR114,$D$36=$AR114),Schweine_Werte!$E114*0.5,IF(OR($C$36&gt;$AR114,$D$36&lt;$AR114),0,Schweine_Werte!$E114))</f>
        <v>0</v>
      </c>
      <c r="BA114" s="667">
        <f>IF(OR($C$48=$AR114,$D$48=$AR114),Schweine_Werte!$E114*0.5,IF(OR($C$48&gt;$AR114,$D$48&lt;$AR114),0,Schweine_Werte!$E114))</f>
        <v>0</v>
      </c>
      <c r="BB114" s="667">
        <f>IF(OR($C$60=$AR114,$D$60=$AR114),Schweine_Werte!$E114*0.5,IF(OR($C$60&gt;$AR114,$D$60&lt;$AR114),0,Schweine_Werte!$E114))</f>
        <v>0</v>
      </c>
      <c r="BC114" s="677">
        <f>IF(OR($C$12=$AR114,$D$12=$AR114),Schweine_Werte!$G114*0.5,IF(OR($C$12&gt;$AR114,$D$12&lt;$AR114),0,Schweine_Werte!$G114))</f>
        <v>0</v>
      </c>
      <c r="BD114" s="667">
        <f>IF(OR($C$24=$AR114,$D$24=$AR114),Schweine_Werte!$G114*0.5,IF(OR($C$24&gt;$AR114,$D$24&lt;$AR114),0,Schweine_Werte!$G114))</f>
        <v>0</v>
      </c>
      <c r="BE114" s="667">
        <f>IF(OR($C$36=$AR114,$D$36=$AR114),Schweine_Werte!$G114*0.5,IF(OR($C$36&gt;$AR114,$D$36&lt;$AR114),0,Schweine_Werte!$G114))</f>
        <v>0</v>
      </c>
      <c r="BF114" s="667">
        <f>IF(OR($C$48=$AR114,$D$48=$AR114),Schweine_Werte!$G114*0.5,IF(OR($C$48&gt;$AR114,$D$48&lt;$AR114),0,Schweine_Werte!$G114))</f>
        <v>0</v>
      </c>
      <c r="BG114" s="667">
        <f>IF(OR($C$60=$AR114,$D$60=$AR114),Schweine_Werte!$G114*0.5,IF(OR($C$60&gt;$AR114,$D$60&lt;$AR114),0,Schweine_Werte!$G114))</f>
        <v>0</v>
      </c>
      <c r="BH114" s="677">
        <f>IF(OR($C$12=$AR114,$D$12=$AR114),Schweine_Werte!$I114*0.5,IF(OR($C$12&gt;$AR114,$D$12&lt;$AR114),0,Schweine_Werte!$I114))</f>
        <v>0</v>
      </c>
      <c r="BI114" s="667">
        <f>IF(OR($C$24=$AR114,$D$24=$AR114),Schweine_Werte!$I114*0.5,IF(OR($C$24&gt;$AR114,$D$24&lt;$AR114),0,Schweine_Werte!$I114))</f>
        <v>0</v>
      </c>
      <c r="BJ114" s="667">
        <f>IF(OR($C$36=$AR114,$D$36=$AR114),Schweine_Werte!$I114*0.5,IF(OR($C$36&gt;$AR114,$D$36&lt;$AR114),0,Schweine_Werte!$I114))</f>
        <v>0</v>
      </c>
      <c r="BK114" s="667">
        <f>IF(OR($C$48=$AR114,$D$48=$AR114),Schweine_Werte!$I114*0.5,IF(OR($C$48&gt;$AR114,$D$48&lt;$AR114),0,Schweine_Werte!$I114))</f>
        <v>0</v>
      </c>
      <c r="BL114" s="667">
        <f>IF(OR($C$60=$AR114,$D$60=$AR114),Schweine_Werte!$I114*0.5,IF(OR($C$60&gt;$AR114,$D$60&lt;$AR114),0,Schweine_Werte!$I114))</f>
        <v>0</v>
      </c>
      <c r="BM114" s="677"/>
      <c r="BN114" s="667"/>
      <c r="BO114" s="667"/>
      <c r="BP114" s="667"/>
      <c r="BQ114" s="667"/>
      <c r="BR114" s="677">
        <f>IF(OR($C$74=$AR114,$D$74=$AR114),Schweine_Werte!$M114*0.5,IF(OR($C$74&gt;$AR114,$D$74&lt;$AR114),0,Schweine_Werte!$M114))</f>
        <v>0</v>
      </c>
      <c r="BS114" s="677">
        <f>IF(OR($C$83=$AR114,$D$83=$AR114),Schweine_Werte!$M114*0.5,IF(OR($C$83&gt;$AR114,$D$83&lt;$AR114),0,Schweine_Werte!$M114))</f>
        <v>0</v>
      </c>
      <c r="BT114" s="679">
        <f>IF(OR($C$92=$AR114,$D$92=$AR114),Schweine_Werte!$M114*0.5,IF(OR($C$92&gt;$AR114,$D$92&lt;$AR114),0,Schweine_Werte!$M114))</f>
        <v>0</v>
      </c>
      <c r="BU114" s="679">
        <f>IF(OR($C$101=$AR114,$D$101=$AR114),Schweine_Werte!$M114*0.5,IF(OR($C$101&gt;$AR114,$D$101&lt;$AR114),0,Schweine_Werte!$M114))</f>
        <v>0</v>
      </c>
      <c r="BV114" s="679">
        <f>IF(OR($C$110=$AR114,$D$110=$AR114),Schweine_Werte!$M114*0.5,IF(OR($C$110&gt;$AR114,$D$110&lt;$AR114),0,Schweine_Werte!$M114))</f>
        <v>0</v>
      </c>
      <c r="BW114" s="679">
        <f>IF(OR(8=$AR114,$E$127=$AR114),Schweine_Werte!$M114*0.5,IF(OR(8&gt;$AR114,$E$127&lt;$AR114),0,Schweine_Werte!$M114))</f>
        <v>1.4477278921508818</v>
      </c>
      <c r="BX114" s="679">
        <f>IF(OR(8=$AR114,$E$145=$AR114),Schweine_Werte!$M114*0.5,IF(OR(8&gt;$AR114,$E$145&lt;$AR114),0,Schweine_Werte!$M114))</f>
        <v>1.4477278921508818</v>
      </c>
      <c r="BY114" s="677">
        <f>IF(OR($C$74=$AR114,$D$74=$AR114),Schweine_Werte!$O114*0.5,IF(OR($C$74&gt;$AR114,$D$74&lt;$AR114),0,Schweine_Werte!$O114))</f>
        <v>0</v>
      </c>
      <c r="BZ114" s="677">
        <f>IF(OR($C$83=$AR114,$D$83=$AR114),Schweine_Werte!$O114*0.5,IF(OR($C$83&gt;$AR114,$D$83&lt;$AR114),0,Schweine_Werte!$O114))</f>
        <v>0</v>
      </c>
      <c r="CA114" s="679">
        <f>IF(OR($C$92=$AR114,$D$92=$AR114),Schweine_Werte!$O114*0.5,IF(OR($C$92&gt;$AR114,$D$92&lt;$AR114),0,Schweine_Werte!$O114))</f>
        <v>0</v>
      </c>
      <c r="CB114" s="679">
        <f>IF(OR($C$101=$AR114,$D$101=$AR114),Schweine_Werte!$O114*0.5,IF(OR($C$101&gt;$AR114,$D$101&lt;$AR114),0,Schweine_Werte!$O114))</f>
        <v>0</v>
      </c>
      <c r="CC114" s="679">
        <f>IF(OR($C$110=$AR114,$D$110=$AR114),Schweine_Werte!$O114*0.5,IF(OR($C$110&gt;$AR114,$D$110&lt;$AR114),0,Schweine_Werte!$O114))</f>
        <v>0</v>
      </c>
    </row>
    <row r="115" spans="1:81" x14ac:dyDescent="0.2">
      <c r="AR115" s="698">
        <v>119</v>
      </c>
      <c r="AS115" s="677">
        <f>IF(OR($C$12=$AR115,$D$12=$AR115),Schweine_Werte!$C115*0.5,IF(OR($C$12&gt;$AR115,$D$12&lt;$AR115),0,Schweine_Werte!$C115))</f>
        <v>0</v>
      </c>
      <c r="AT115" s="667">
        <f>IF(OR($C$24=$AR115,$D$24=$AR115),Schweine_Werte!$C115*0.5,IF(OR($C$24&gt;$AR115,$D$24&lt;$AR115),0,Schweine_Werte!$C115))</f>
        <v>0</v>
      </c>
      <c r="AU115" s="677">
        <f>IF(OR($C$36=$AR115,$D$36=$AR115),Schweine_Werte!$C115*0.5,IF(OR($C$36&gt;$AR115,$D$36&lt;$AR115),0,Schweine_Werte!$C115))</f>
        <v>0</v>
      </c>
      <c r="AV115" s="677">
        <f>IF(OR($C$48=$AR115,$D$48=$AR115),Schweine_Werte!$C115*0.5,IF(OR($C$48&gt;$AR115,$D$48&lt;$AR115),0,Schweine_Werte!$C115))</f>
        <v>0</v>
      </c>
      <c r="AW115" s="677">
        <f>IF(OR($C$60=$AR115,$D$60=$AR115),Schweine_Werte!$C115*0.5,IF(OR($C$60&gt;$AR115,$D$60&lt;$AR115),0,Schweine_Werte!$C115))</f>
        <v>0</v>
      </c>
      <c r="AX115" s="677">
        <f>IF(OR($C$12=$AR115,$D$12=$AR115),Schweine_Werte!$E115*0.5,IF(OR($C$12&gt;$AR115,$D$12&lt;$AR115),0,Schweine_Werte!$E115))</f>
        <v>0</v>
      </c>
      <c r="AY115" s="667">
        <f>IF(OR($C$24=$AR115,$D$24=$AR115),Schweine_Werte!$E115*0.5,IF(OR($C$24&gt;$AR115,$D$24&lt;$AR115),0,Schweine_Werte!$E115))</f>
        <v>0</v>
      </c>
      <c r="AZ115" s="667">
        <f>IF(OR($C$36=$AR115,$D$36=$AR115),Schweine_Werte!$E115*0.5,IF(OR($C$36&gt;$AR115,$D$36&lt;$AR115),0,Schweine_Werte!$E115))</f>
        <v>0</v>
      </c>
      <c r="BA115" s="667">
        <f>IF(OR($C$48=$AR115,$D$48=$AR115),Schweine_Werte!$E115*0.5,IF(OR($C$48&gt;$AR115,$D$48&lt;$AR115),0,Schweine_Werte!$E115))</f>
        <v>0</v>
      </c>
      <c r="BB115" s="667">
        <f>IF(OR($C$60=$AR115,$D$60=$AR115),Schweine_Werte!$E115*0.5,IF(OR($C$60&gt;$AR115,$D$60&lt;$AR115),0,Schweine_Werte!$E115))</f>
        <v>0</v>
      </c>
      <c r="BC115" s="677">
        <f>IF(OR($C$12=$AR115,$D$12=$AR115),Schweine_Werte!$G115*0.5,IF(OR($C$12&gt;$AR115,$D$12&lt;$AR115),0,Schweine_Werte!$G115))</f>
        <v>0</v>
      </c>
      <c r="BD115" s="667">
        <f>IF(OR($C$24=$AR115,$D$24=$AR115),Schweine_Werte!$G115*0.5,IF(OR($C$24&gt;$AR115,$D$24&lt;$AR115),0,Schweine_Werte!$G115))</f>
        <v>0</v>
      </c>
      <c r="BE115" s="667">
        <f>IF(OR($C$36=$AR115,$D$36=$AR115),Schweine_Werte!$G115*0.5,IF(OR($C$36&gt;$AR115,$D$36&lt;$AR115),0,Schweine_Werte!$G115))</f>
        <v>0</v>
      </c>
      <c r="BF115" s="667">
        <f>IF(OR($C$48=$AR115,$D$48=$AR115),Schweine_Werte!$G115*0.5,IF(OR($C$48&gt;$AR115,$D$48&lt;$AR115),0,Schweine_Werte!$G115))</f>
        <v>0</v>
      </c>
      <c r="BG115" s="667">
        <f>IF(OR($C$60=$AR115,$D$60=$AR115),Schweine_Werte!$G115*0.5,IF(OR($C$60&gt;$AR115,$D$60&lt;$AR115),0,Schweine_Werte!$G115))</f>
        <v>0</v>
      </c>
      <c r="BH115" s="677">
        <f>IF(OR($C$12=$AR115,$D$12=$AR115),Schweine_Werte!$I115*0.5,IF(OR($C$12&gt;$AR115,$D$12&lt;$AR115),0,Schweine_Werte!$I115))</f>
        <v>0</v>
      </c>
      <c r="BI115" s="667">
        <f>IF(OR($C$24=$AR115,$D$24=$AR115),Schweine_Werte!$I115*0.5,IF(OR($C$24&gt;$AR115,$D$24&lt;$AR115),0,Schweine_Werte!$I115))</f>
        <v>0</v>
      </c>
      <c r="BJ115" s="667">
        <f>IF(OR($C$36=$AR115,$D$36=$AR115),Schweine_Werte!$I115*0.5,IF(OR($C$36&gt;$AR115,$D$36&lt;$AR115),0,Schweine_Werte!$I115))</f>
        <v>0</v>
      </c>
      <c r="BK115" s="667">
        <f>IF(OR($C$48=$AR115,$D$48=$AR115),Schweine_Werte!$I115*0.5,IF(OR($C$48&gt;$AR115,$D$48&lt;$AR115),0,Schweine_Werte!$I115))</f>
        <v>0</v>
      </c>
      <c r="BL115" s="667">
        <f>IF(OR($C$60=$AR115,$D$60=$AR115),Schweine_Werte!$I115*0.5,IF(OR($C$60&gt;$AR115,$D$60&lt;$AR115),0,Schweine_Werte!$I115))</f>
        <v>0</v>
      </c>
      <c r="BM115" s="677"/>
      <c r="BN115" s="667"/>
      <c r="BO115" s="667"/>
      <c r="BP115" s="667"/>
      <c r="BQ115" s="667"/>
      <c r="BR115" s="677">
        <f>IF(OR($C$74=$AR115,$D$74=$AR115),Schweine_Werte!$M115*0.5,IF(OR($C$74&gt;$AR115,$D$74&lt;$AR115),0,Schweine_Werte!$M115))</f>
        <v>0</v>
      </c>
      <c r="BS115" s="677">
        <f>IF(OR($C$83=$AR115,$D$83=$AR115),Schweine_Werte!$M115*0.5,IF(OR($C$83&gt;$AR115,$D$83&lt;$AR115),0,Schweine_Werte!$M115))</f>
        <v>0</v>
      </c>
      <c r="BT115" s="679">
        <f>IF(OR($C$92=$AR115,$D$92=$AR115),Schweine_Werte!$M115*0.5,IF(OR($C$92&gt;$AR115,$D$92&lt;$AR115),0,Schweine_Werte!$M115))</f>
        <v>0</v>
      </c>
      <c r="BU115" s="679">
        <f>IF(OR($C$101=$AR115,$D$101=$AR115),Schweine_Werte!$M115*0.5,IF(OR($C$101&gt;$AR115,$D$101&lt;$AR115),0,Schweine_Werte!$M115))</f>
        <v>0</v>
      </c>
      <c r="BV115" s="679">
        <f>IF(OR($C$110=$AR115,$D$110=$AR115),Schweine_Werte!$M115*0.5,IF(OR($C$110&gt;$AR115,$D$110&lt;$AR115),0,Schweine_Werte!$M115))</f>
        <v>0</v>
      </c>
      <c r="BW115" s="679">
        <f>IF(OR(8=$AR115,$E$127=$AR115),Schweine_Werte!$M115*0.5,IF(OR(8&gt;$AR115,$E$127&lt;$AR115),0,Schweine_Werte!$M115))</f>
        <v>1.4477278921508818</v>
      </c>
      <c r="BX115" s="679">
        <f>IF(OR(8=$AR115,$E$145=$AR115),Schweine_Werte!$M115*0.5,IF(OR(8&gt;$AR115,$E$145&lt;$AR115),0,Schweine_Werte!$M115))</f>
        <v>1.4477278921508818</v>
      </c>
      <c r="BY115" s="677">
        <f>IF(OR($C$74=$AR115,$D$74=$AR115),Schweine_Werte!$O115*0.5,IF(OR($C$74&gt;$AR115,$D$74&lt;$AR115),0,Schweine_Werte!$O115))</f>
        <v>0</v>
      </c>
      <c r="BZ115" s="677">
        <f>IF(OR($C$83=$AR115,$D$83=$AR115),Schweine_Werte!$O115*0.5,IF(OR($C$83&gt;$AR115,$D$83&lt;$AR115),0,Schweine_Werte!$O115))</f>
        <v>0</v>
      </c>
      <c r="CA115" s="679">
        <f>IF(OR($C$92=$AR115,$D$92=$AR115),Schweine_Werte!$O115*0.5,IF(OR($C$92&gt;$AR115,$D$92&lt;$AR115),0,Schweine_Werte!$O115))</f>
        <v>0</v>
      </c>
      <c r="CB115" s="679">
        <f>IF(OR($C$101=$AR115,$D$101=$AR115),Schweine_Werte!$O115*0.5,IF(OR($C$101&gt;$AR115,$D$101&lt;$AR115),0,Schweine_Werte!$O115))</f>
        <v>0</v>
      </c>
      <c r="CC115" s="679">
        <f>IF(OR($C$110=$AR115,$D$110=$AR115),Schweine_Werte!$O115*0.5,IF(OR($C$110&gt;$AR115,$D$110&lt;$AR115),0,Schweine_Werte!$O115))</f>
        <v>0</v>
      </c>
    </row>
    <row r="116" spans="1:81" ht="13.5" thickBot="1" x14ac:dyDescent="0.25">
      <c r="AR116" s="698">
        <v>120</v>
      </c>
      <c r="AS116" s="677">
        <f>IF(OR($C$12=$AR116,$D$12=$AR116),Schweine_Werte!$C116*0.5,IF(OR($C$12&gt;$AR116,$D$12&lt;$AR116),0,Schweine_Werte!$C116))</f>
        <v>0</v>
      </c>
      <c r="AT116" s="667">
        <f>IF(OR($C$24=$AR116,$D$24=$AR116),Schweine_Werte!$C116*0.5,IF(OR($C$24&gt;$AR116,$D$24&lt;$AR116),0,Schweine_Werte!$C116))</f>
        <v>0</v>
      </c>
      <c r="AU116" s="677">
        <f>IF(OR($C$36=$AR116,$D$36=$AR116),Schweine_Werte!$C116*0.5,IF(OR($C$36&gt;$AR116,$D$36&lt;$AR116),0,Schweine_Werte!$C116))</f>
        <v>0</v>
      </c>
      <c r="AV116" s="677">
        <f>IF(OR($C$48=$AR116,$D$48=$AR116),Schweine_Werte!$C116*0.5,IF(OR($C$48&gt;$AR116,$D$48&lt;$AR116),0,Schweine_Werte!$C116))</f>
        <v>0</v>
      </c>
      <c r="AW116" s="677">
        <f>IF(OR($C$60=$AR116,$D$60=$AR116),Schweine_Werte!$C116*0.5,IF(OR($C$60&gt;$AR116,$D$60&lt;$AR116),0,Schweine_Werte!$C116))</f>
        <v>0</v>
      </c>
      <c r="AX116" s="677">
        <f>IF(OR($C$12=$AR116,$D$12=$AR116),Schweine_Werte!$E116*0.5,IF(OR($C$12&gt;$AR116,$D$12&lt;$AR116),0,Schweine_Werte!$E116))</f>
        <v>0</v>
      </c>
      <c r="AY116" s="667">
        <f>IF(OR($C$24=$AR116,$D$24=$AR116),Schweine_Werte!$E116*0.5,IF(OR($C$24&gt;$AR116,$D$24&lt;$AR116),0,Schweine_Werte!$E116))</f>
        <v>0</v>
      </c>
      <c r="AZ116" s="667">
        <f>IF(OR($C$36=$AR116,$D$36=$AR116),Schweine_Werte!$E116*0.5,IF(OR($C$36&gt;$AR116,$D$36&lt;$AR116),0,Schweine_Werte!$E116))</f>
        <v>0</v>
      </c>
      <c r="BA116" s="667">
        <f>IF(OR($C$48=$AR116,$D$48=$AR116),Schweine_Werte!$E116*0.5,IF(OR($C$48&gt;$AR116,$D$48&lt;$AR116),0,Schweine_Werte!$E116))</f>
        <v>0</v>
      </c>
      <c r="BB116" s="667">
        <f>IF(OR($C$60=$AR116,$D$60=$AR116),Schweine_Werte!$E116*0.5,IF(OR($C$60&gt;$AR116,$D$60&lt;$AR116),0,Schweine_Werte!$E116))</f>
        <v>0</v>
      </c>
      <c r="BC116" s="677">
        <f>IF(OR($C$12=$AR116,$D$12=$AR116),Schweine_Werte!$G116*0.5,IF(OR($C$12&gt;$AR116,$D$12&lt;$AR116),0,Schweine_Werte!$G116))</f>
        <v>0</v>
      </c>
      <c r="BD116" s="667">
        <f>IF(OR($C$24=$AR116,$D$24=$AR116),Schweine_Werte!$G116*0.5,IF(OR($C$24&gt;$AR116,$D$24&lt;$AR116),0,Schweine_Werte!$G116))</f>
        <v>0</v>
      </c>
      <c r="BE116" s="667">
        <f>IF(OR($C$36=$AR116,$D$36=$AR116),Schweine_Werte!$G116*0.5,IF(OR($C$36&gt;$AR116,$D$36&lt;$AR116),0,Schweine_Werte!$G116))</f>
        <v>0</v>
      </c>
      <c r="BF116" s="667">
        <f>IF(OR($C$48=$AR116,$D$48=$AR116),Schweine_Werte!$G116*0.5,IF(OR($C$48&gt;$AR116,$D$48&lt;$AR116),0,Schweine_Werte!$G116))</f>
        <v>0</v>
      </c>
      <c r="BG116" s="667">
        <f>IF(OR($C$60=$AR116,$D$60=$AR116),Schweine_Werte!$G116*0.5,IF(OR($C$60&gt;$AR116,$D$60&lt;$AR116),0,Schweine_Werte!$G116))</f>
        <v>0</v>
      </c>
      <c r="BH116" s="677">
        <f>IF(OR($C$12=$AR116,$D$12=$AR116),Schweine_Werte!$I116*0.5,IF(OR($C$12&gt;$AR116,$D$12&lt;$AR116),0,Schweine_Werte!$I116))</f>
        <v>0</v>
      </c>
      <c r="BI116" s="667">
        <f>IF(OR($C$24=$AR116,$D$24=$AR116),Schweine_Werte!$I116*0.5,IF(OR($C$24&gt;$AR116,$D$24&lt;$AR116),0,Schweine_Werte!$I116))</f>
        <v>0</v>
      </c>
      <c r="BJ116" s="667">
        <f>IF(OR($C$36=$AR116,$D$36=$AR116),Schweine_Werte!$I116*0.5,IF(OR($C$36&gt;$AR116,$D$36&lt;$AR116),0,Schweine_Werte!$I116))</f>
        <v>0</v>
      </c>
      <c r="BK116" s="667">
        <f>IF(OR($C$48=$AR116,$D$48=$AR116),Schweine_Werte!$I116*0.5,IF(OR($C$48&gt;$AR116,$D$48&lt;$AR116),0,Schweine_Werte!$I116))</f>
        <v>0</v>
      </c>
      <c r="BL116" s="667">
        <f>IF(OR($C$60=$AR116,$D$60=$AR116),Schweine_Werte!$I116*0.5,IF(OR($C$60&gt;$AR116,$D$60&lt;$AR116),0,Schweine_Werte!$I116))</f>
        <v>0</v>
      </c>
      <c r="BM116" s="677"/>
      <c r="BN116" s="667"/>
      <c r="BO116" s="667"/>
      <c r="BP116" s="667"/>
      <c r="BQ116" s="667"/>
      <c r="BR116" s="677">
        <f>IF(OR($C$74=$AR116,$D$74=$AR116),Schweine_Werte!$M116*0.5,IF(OR($C$74&gt;$AR116,$D$74&lt;$AR116),0,Schweine_Werte!$M116))</f>
        <v>0</v>
      </c>
      <c r="BS116" s="677">
        <f>IF(OR($C$83=$AR116,$D$83=$AR116),Schweine_Werte!$M116*0.5,IF(OR($C$83&gt;$AR116,$D$83&lt;$AR116),0,Schweine_Werte!$M116))</f>
        <v>0</v>
      </c>
      <c r="BT116" s="679">
        <f>IF(OR($C$92=$AR116,$D$92=$AR116),Schweine_Werte!$M116*0.5,IF(OR($C$92&gt;$AR116,$D$92&lt;$AR116),0,Schweine_Werte!$M116))</f>
        <v>0</v>
      </c>
      <c r="BU116" s="679">
        <f>IF(OR($C$101=$AR116,$D$101=$AR116),Schweine_Werte!$M116*0.5,IF(OR($C$101&gt;$AR116,$D$101&lt;$AR116),0,Schweine_Werte!$M116))</f>
        <v>0</v>
      </c>
      <c r="BV116" s="679">
        <f>IF(OR($C$110=$AR116,$D$110=$AR116),Schweine_Werte!$M116*0.5,IF(OR($C$110&gt;$AR116,$D$110&lt;$AR116),0,Schweine_Werte!$M116))</f>
        <v>0</v>
      </c>
      <c r="BW116" s="679">
        <f>IF(OR(8=$AR116,$E$127=$AR116),Schweine_Werte!$M116*0.5,IF(OR(8&gt;$AR116,$E$127&lt;$AR116),0,Schweine_Werte!$M116))</f>
        <v>1.4477278921508818</v>
      </c>
      <c r="BX116" s="679">
        <f>IF(OR(8=$AR116,$E$145=$AR116),Schweine_Werte!$M116*0.5,IF(OR(8&gt;$AR116,$E$145&lt;$AR116),0,Schweine_Werte!$M116))</f>
        <v>1.4477278921508818</v>
      </c>
      <c r="BY116" s="677">
        <f>IF(OR($C$74=$AR116,$D$74=$AR116),Schweine_Werte!$O116*0.5,IF(OR($C$74&gt;$AR116,$D$74&lt;$AR116),0,Schweine_Werte!$O116))</f>
        <v>0</v>
      </c>
      <c r="BZ116" s="677">
        <f>IF(OR($C$83=$AR116,$D$83=$AR116),Schweine_Werte!$O116*0.5,IF(OR($C$83&gt;$AR116,$D$83&lt;$AR116),0,Schweine_Werte!$O116))</f>
        <v>0</v>
      </c>
      <c r="CA116" s="679">
        <f>IF(OR($C$92=$AR116,$D$92=$AR116),Schweine_Werte!$O116*0.5,IF(OR($C$92&gt;$AR116,$D$92&lt;$AR116),0,Schweine_Werte!$O116))</f>
        <v>0</v>
      </c>
      <c r="CB116" s="679">
        <f>IF(OR($C$101=$AR116,$D$101=$AR116),Schweine_Werte!$O116*0.5,IF(OR($C$101&gt;$AR116,$D$101&lt;$AR116),0,Schweine_Werte!$O116))</f>
        <v>0</v>
      </c>
      <c r="CC116" s="679">
        <f>IF(OR($C$110=$AR116,$D$110=$AR116),Schweine_Werte!$O116*0.5,IF(OR($C$110&gt;$AR116,$D$110&lt;$AR116),0,Schweine_Werte!$O116))</f>
        <v>0</v>
      </c>
    </row>
    <row r="117" spans="1:81" ht="18.75" x14ac:dyDescent="0.3">
      <c r="B117" s="1730" t="s">
        <v>519</v>
      </c>
      <c r="C117" s="1731"/>
      <c r="D117" s="1731"/>
      <c r="E117" s="1731"/>
      <c r="F117" s="1731"/>
      <c r="G117" s="1732"/>
      <c r="H117" s="701"/>
      <c r="I117" s="666"/>
      <c r="J117" s="666"/>
      <c r="K117" s="666"/>
      <c r="L117" s="666"/>
      <c r="M117" s="666"/>
      <c r="N117" s="666"/>
      <c r="O117" s="666"/>
      <c r="P117" s="666"/>
      <c r="Q117" s="666"/>
      <c r="R117" s="666"/>
      <c r="S117" s="666"/>
      <c r="T117" s="666"/>
      <c r="U117" s="666"/>
      <c r="V117" s="666"/>
      <c r="W117" s="666"/>
      <c r="X117" s="666"/>
      <c r="Y117" s="666"/>
      <c r="AR117" s="698">
        <v>121</v>
      </c>
      <c r="AS117" s="677">
        <f>IF(OR($C$12=$AR117,$D$12=$AR117),Schweine_Werte!$C117*0.5,IF(OR($C$12&gt;$AR117,$D$12&lt;$AR117),0,Schweine_Werte!$C117))</f>
        <v>0</v>
      </c>
      <c r="AT117" s="667">
        <f>IF(OR($C$24=$AR117,$D$24=$AR117),Schweine_Werte!$C117*0.5,IF(OR($C$24&gt;$AR117,$D$24&lt;$AR117),0,Schweine_Werte!$C117))</f>
        <v>0</v>
      </c>
      <c r="AU117" s="677">
        <f>IF(OR($C$36=$AR117,$D$36=$AR117),Schweine_Werte!$C117*0.5,IF(OR($C$36&gt;$AR117,$D$36&lt;$AR117),0,Schweine_Werte!$C117))</f>
        <v>0</v>
      </c>
      <c r="AV117" s="677">
        <f>IF(OR($C$48=$AR117,$D$48=$AR117),Schweine_Werte!$C117*0.5,IF(OR($C$48&gt;$AR117,$D$48&lt;$AR117),0,Schweine_Werte!$C117))</f>
        <v>0</v>
      </c>
      <c r="AW117" s="677">
        <f>IF(OR($C$60=$AR117,$D$60=$AR117),Schweine_Werte!$C117*0.5,IF(OR($C$60&gt;$AR117,$D$60&lt;$AR117),0,Schweine_Werte!$C117))</f>
        <v>0</v>
      </c>
      <c r="AX117" s="677">
        <f>IF(OR($C$12=$AR117,$D$12=$AR117),Schweine_Werte!$E117*0.5,IF(OR($C$12&gt;$AR117,$D$12&lt;$AR117),0,Schweine_Werte!$E117))</f>
        <v>0</v>
      </c>
      <c r="AY117" s="667">
        <f>IF(OR($C$24=$AR117,$D$24=$AR117),Schweine_Werte!$E117*0.5,IF(OR($C$24&gt;$AR117,$D$24&lt;$AR117),0,Schweine_Werte!$E117))</f>
        <v>0</v>
      </c>
      <c r="AZ117" s="667">
        <f>IF(OR($C$36=$AR117,$D$36=$AR117),Schweine_Werte!$E117*0.5,IF(OR($C$36&gt;$AR117,$D$36&lt;$AR117),0,Schweine_Werte!$E117))</f>
        <v>0</v>
      </c>
      <c r="BA117" s="667">
        <f>IF(OR($C$48=$AR117,$D$48=$AR117),Schweine_Werte!$E117*0.5,IF(OR($C$48&gt;$AR117,$D$48&lt;$AR117),0,Schweine_Werte!$E117))</f>
        <v>0</v>
      </c>
      <c r="BB117" s="667">
        <f>IF(OR($C$60=$AR117,$D$60=$AR117),Schweine_Werte!$E117*0.5,IF(OR($C$60&gt;$AR117,$D$60&lt;$AR117),0,Schweine_Werte!$E117))</f>
        <v>0</v>
      </c>
      <c r="BC117" s="677">
        <f>IF(OR($C$12=$AR117,$D$12=$AR117),Schweine_Werte!$G117*0.5,IF(OR($C$12&gt;$AR117,$D$12&lt;$AR117),0,Schweine_Werte!$G117))</f>
        <v>0</v>
      </c>
      <c r="BD117" s="667">
        <f>IF(OR($C$24=$AR117,$D$24=$AR117),Schweine_Werte!$G117*0.5,IF(OR($C$24&gt;$AR117,$D$24&lt;$AR117),0,Schweine_Werte!$G117))</f>
        <v>0</v>
      </c>
      <c r="BE117" s="667">
        <f>IF(OR($C$36=$AR117,$D$36=$AR117),Schweine_Werte!$G117*0.5,IF(OR($C$36&gt;$AR117,$D$36&lt;$AR117),0,Schweine_Werte!$G117))</f>
        <v>0</v>
      </c>
      <c r="BF117" s="667">
        <f>IF(OR($C$48=$AR117,$D$48=$AR117),Schweine_Werte!$G117*0.5,IF(OR($C$48&gt;$AR117,$D$48&lt;$AR117),0,Schweine_Werte!$G117))</f>
        <v>0</v>
      </c>
      <c r="BG117" s="667">
        <f>IF(OR($C$60=$AR117,$D$60=$AR117),Schweine_Werte!$G117*0.5,IF(OR($C$60&gt;$AR117,$D$60&lt;$AR117),0,Schweine_Werte!$G117))</f>
        <v>0</v>
      </c>
      <c r="BH117" s="677">
        <f>IF(OR($C$12=$AR117,$D$12=$AR117),Schweine_Werte!$I117*0.5,IF(OR($C$12&gt;$AR117,$D$12&lt;$AR117),0,Schweine_Werte!$I117))</f>
        <v>0</v>
      </c>
      <c r="BI117" s="667">
        <f>IF(OR($C$24=$AR117,$D$24=$AR117),Schweine_Werte!$I117*0.5,IF(OR($C$24&gt;$AR117,$D$24&lt;$AR117),0,Schweine_Werte!$I117))</f>
        <v>0</v>
      </c>
      <c r="BJ117" s="667">
        <f>IF(OR($C$36=$AR117,$D$36=$AR117),Schweine_Werte!$I117*0.5,IF(OR($C$36&gt;$AR117,$D$36&lt;$AR117),0,Schweine_Werte!$I117))</f>
        <v>0</v>
      </c>
      <c r="BK117" s="667">
        <f>IF(OR($C$48=$AR117,$D$48=$AR117),Schweine_Werte!$I117*0.5,IF(OR($C$48&gt;$AR117,$D$48&lt;$AR117),0,Schweine_Werte!$I117))</f>
        <v>0</v>
      </c>
      <c r="BL117" s="667">
        <f>IF(OR($C$60=$AR117,$D$60=$AR117),Schweine_Werte!$I117*0.5,IF(OR($C$60&gt;$AR117,$D$60&lt;$AR117),0,Schweine_Werte!$I117))</f>
        <v>0</v>
      </c>
      <c r="BM117" s="677"/>
      <c r="BN117" s="667"/>
      <c r="BO117" s="667"/>
      <c r="BP117" s="667"/>
      <c r="BQ117" s="667"/>
      <c r="BR117" s="677">
        <f>IF(OR($C$74=$AR117,$D$74=$AR117),Schweine_Werte!$M117*0.5,IF(OR($C$74&gt;$AR117,$D$74&lt;$AR117),0,Schweine_Werte!$M117))</f>
        <v>0</v>
      </c>
      <c r="BS117" s="677">
        <f>IF(OR($C$83=$AR117,$D$83=$AR117),Schweine_Werte!$M117*0.5,IF(OR($C$83&gt;$AR117,$D$83&lt;$AR117),0,Schweine_Werte!$M117))</f>
        <v>0</v>
      </c>
      <c r="BT117" s="679">
        <f>IF(OR($C$92=$AR117,$D$92=$AR117),Schweine_Werte!$M117*0.5,IF(OR($C$92&gt;$AR117,$D$92&lt;$AR117),0,Schweine_Werte!$M117))</f>
        <v>0</v>
      </c>
      <c r="BU117" s="679">
        <f>IF(OR($C$101=$AR117,$D$101=$AR117),Schweine_Werte!$M117*0.5,IF(OR($C$101&gt;$AR117,$D$101&lt;$AR117),0,Schweine_Werte!$M117))</f>
        <v>0</v>
      </c>
      <c r="BV117" s="679">
        <f>IF(OR($C$110=$AR117,$D$110=$AR117),Schweine_Werte!$M117*0.5,IF(OR($C$110&gt;$AR117,$D$110&lt;$AR117),0,Schweine_Werte!$M117))</f>
        <v>0</v>
      </c>
      <c r="BW117" s="679">
        <f>IF(OR(8=$AR117,$E$127=$AR117),Schweine_Werte!$M117*0.5,IF(OR(8&gt;$AR117,$E$127&lt;$AR117),0,Schweine_Werte!$M117))</f>
        <v>1.4477278921508818</v>
      </c>
      <c r="BX117" s="679">
        <f>IF(OR(8=$AR117,$E$145=$AR117),Schweine_Werte!$M117*0.5,IF(OR(8&gt;$AR117,$E$145&lt;$AR117),0,Schweine_Werte!$M117))</f>
        <v>1.4477278921508818</v>
      </c>
      <c r="BY117" s="677">
        <f>IF(OR($C$74=$AR117,$D$74=$AR117),Schweine_Werte!$O117*0.5,IF(OR($C$74&gt;$AR117,$D$74&lt;$AR117),0,Schweine_Werte!$O117))</f>
        <v>0</v>
      </c>
      <c r="BZ117" s="677">
        <f>IF(OR($C$83=$AR117,$D$83=$AR117),Schweine_Werte!$O117*0.5,IF(OR($C$83&gt;$AR117,$D$83&lt;$AR117),0,Schweine_Werte!$O117))</f>
        <v>0</v>
      </c>
      <c r="CA117" s="679">
        <f>IF(OR($C$92=$AR117,$D$92=$AR117),Schweine_Werte!$O117*0.5,IF(OR($C$92&gt;$AR117,$D$92&lt;$AR117),0,Schweine_Werte!$O117))</f>
        <v>0</v>
      </c>
      <c r="CB117" s="679">
        <f>IF(OR($C$101=$AR117,$D$101=$AR117),Schweine_Werte!$O117*0.5,IF(OR($C$101&gt;$AR117,$D$101&lt;$AR117),0,Schweine_Werte!$O117))</f>
        <v>0</v>
      </c>
      <c r="CC117" s="679">
        <f>IF(OR($C$110=$AR117,$D$110=$AR117),Schweine_Werte!$O117*0.5,IF(OR($C$110&gt;$AR117,$D$110&lt;$AR117),0,Schweine_Werte!$O117))</f>
        <v>0</v>
      </c>
    </row>
    <row r="118" spans="1:81" ht="18.75" x14ac:dyDescent="0.3">
      <c r="B118" s="520" t="s">
        <v>520</v>
      </c>
      <c r="D118" s="520" t="s">
        <v>521</v>
      </c>
      <c r="G118" s="520" t="s">
        <v>522</v>
      </c>
      <c r="H118" s="666"/>
      <c r="I118" s="666"/>
      <c r="J118" s="666"/>
      <c r="K118" s="666"/>
      <c r="L118" s="666"/>
      <c r="M118" s="666"/>
      <c r="N118" s="666"/>
      <c r="O118" s="520" t="s">
        <v>523</v>
      </c>
      <c r="P118" s="667" t="s">
        <v>524</v>
      </c>
      <c r="Q118" s="667"/>
      <c r="R118" s="667"/>
      <c r="S118" s="667"/>
      <c r="T118" s="666"/>
      <c r="U118" s="666"/>
      <c r="V118" s="666"/>
      <c r="AR118" s="698">
        <v>122</v>
      </c>
      <c r="AS118" s="677">
        <f>IF(OR($C$12=$AR118,$D$12=$AR118),Schweine_Werte!$C118*0.5,IF(OR($C$12&gt;$AR118,$D$12&lt;$AR118),0,Schweine_Werte!$C118))</f>
        <v>0</v>
      </c>
      <c r="AT118" s="667">
        <f>IF(OR($C$24=$AR118,$D$24=$AR118),Schweine_Werte!$C118*0.5,IF(OR($C$24&gt;$AR118,$D$24&lt;$AR118),0,Schweine_Werte!$C118))</f>
        <v>0</v>
      </c>
      <c r="AU118" s="677">
        <f>IF(OR($C$36=$AR118,$D$36=$AR118),Schweine_Werte!$C118*0.5,IF(OR($C$36&gt;$AR118,$D$36&lt;$AR118),0,Schweine_Werte!$C118))</f>
        <v>0</v>
      </c>
      <c r="AV118" s="677">
        <f>IF(OR($C$48=$AR118,$D$48=$AR118),Schweine_Werte!$C118*0.5,IF(OR($C$48&gt;$AR118,$D$48&lt;$AR118),0,Schweine_Werte!$C118))</f>
        <v>0</v>
      </c>
      <c r="AW118" s="677">
        <f>IF(OR($C$60=$AR118,$D$60=$AR118),Schweine_Werte!$C118*0.5,IF(OR($C$60&gt;$AR118,$D$60&lt;$AR118),0,Schweine_Werte!$C118))</f>
        <v>0</v>
      </c>
      <c r="AX118" s="677">
        <f>IF(OR($C$12=$AR118,$D$12=$AR118),Schweine_Werte!$E118*0.5,IF(OR($C$12&gt;$AR118,$D$12&lt;$AR118),0,Schweine_Werte!$E118))</f>
        <v>0</v>
      </c>
      <c r="AY118" s="667">
        <f>IF(OR($C$24=$AR118,$D$24=$AR118),Schweine_Werte!$E118*0.5,IF(OR($C$24&gt;$AR118,$D$24&lt;$AR118),0,Schweine_Werte!$E118))</f>
        <v>0</v>
      </c>
      <c r="AZ118" s="667">
        <f>IF(OR($C$36=$AR118,$D$36=$AR118),Schweine_Werte!$E118*0.5,IF(OR($C$36&gt;$AR118,$D$36&lt;$AR118),0,Schweine_Werte!$E118))</f>
        <v>0</v>
      </c>
      <c r="BA118" s="667">
        <f>IF(OR($C$48=$AR118,$D$48=$AR118),Schweine_Werte!$E118*0.5,IF(OR($C$48&gt;$AR118,$D$48&lt;$AR118),0,Schweine_Werte!$E118))</f>
        <v>0</v>
      </c>
      <c r="BB118" s="667">
        <f>IF(OR($C$60=$AR118,$D$60=$AR118),Schweine_Werte!$E118*0.5,IF(OR($C$60&gt;$AR118,$D$60&lt;$AR118),0,Schweine_Werte!$E118))</f>
        <v>0</v>
      </c>
      <c r="BC118" s="677">
        <f>IF(OR($C$12=$AR118,$D$12=$AR118),Schweine_Werte!$G118*0.5,IF(OR($C$12&gt;$AR118,$D$12&lt;$AR118),0,Schweine_Werte!$G118))</f>
        <v>0</v>
      </c>
      <c r="BD118" s="667">
        <f>IF(OR($C$24=$AR118,$D$24=$AR118),Schweine_Werte!$G118*0.5,IF(OR($C$24&gt;$AR118,$D$24&lt;$AR118),0,Schweine_Werte!$G118))</f>
        <v>0</v>
      </c>
      <c r="BE118" s="667">
        <f>IF(OR($C$36=$AR118,$D$36=$AR118),Schweine_Werte!$G118*0.5,IF(OR($C$36&gt;$AR118,$D$36&lt;$AR118),0,Schweine_Werte!$G118))</f>
        <v>0</v>
      </c>
      <c r="BF118" s="667">
        <f>IF(OR($C$48=$AR118,$D$48=$AR118),Schweine_Werte!$G118*0.5,IF(OR($C$48&gt;$AR118,$D$48&lt;$AR118),0,Schweine_Werte!$G118))</f>
        <v>0</v>
      </c>
      <c r="BG118" s="667">
        <f>IF(OR($C$60=$AR118,$D$60=$AR118),Schweine_Werte!$G118*0.5,IF(OR($C$60&gt;$AR118,$D$60&lt;$AR118),0,Schweine_Werte!$G118))</f>
        <v>0</v>
      </c>
      <c r="BH118" s="677">
        <f>IF(OR($C$12=$AR118,$D$12=$AR118),Schweine_Werte!$I118*0.5,IF(OR($C$12&gt;$AR118,$D$12&lt;$AR118),0,Schweine_Werte!$I118))</f>
        <v>0</v>
      </c>
      <c r="BI118" s="667">
        <f>IF(OR($C$24=$AR118,$D$24=$AR118),Schweine_Werte!$I118*0.5,IF(OR($C$24&gt;$AR118,$D$24&lt;$AR118),0,Schweine_Werte!$I118))</f>
        <v>0</v>
      </c>
      <c r="BJ118" s="667">
        <f>IF(OR($C$36=$AR118,$D$36=$AR118),Schweine_Werte!$I118*0.5,IF(OR($C$36&gt;$AR118,$D$36&lt;$AR118),0,Schweine_Werte!$I118))</f>
        <v>0</v>
      </c>
      <c r="BK118" s="667">
        <f>IF(OR($C$48=$AR118,$D$48=$AR118),Schweine_Werte!$I118*0.5,IF(OR($C$48&gt;$AR118,$D$48&lt;$AR118),0,Schweine_Werte!$I118))</f>
        <v>0</v>
      </c>
      <c r="BL118" s="667">
        <f>IF(OR($C$60=$AR118,$D$60=$AR118),Schweine_Werte!$I118*0.5,IF(OR($C$60&gt;$AR118,$D$60&lt;$AR118),0,Schweine_Werte!$I118))</f>
        <v>0</v>
      </c>
      <c r="BM118" s="677"/>
      <c r="BN118" s="667"/>
      <c r="BO118" s="667"/>
      <c r="BP118" s="667"/>
      <c r="BQ118" s="667"/>
      <c r="BR118" s="677">
        <f>IF(OR($C$74=$AR118,$D$74=$AR118),Schweine_Werte!$M118*0.5,IF(OR($C$74&gt;$AR118,$D$74&lt;$AR118),0,Schweine_Werte!$M118))</f>
        <v>0</v>
      </c>
      <c r="BS118" s="677">
        <f>IF(OR($C$83=$AR118,$D$83=$AR118),Schweine_Werte!$M118*0.5,IF(OR($C$83&gt;$AR118,$D$83&lt;$AR118),0,Schweine_Werte!$M118))</f>
        <v>0</v>
      </c>
      <c r="BT118" s="679">
        <f>IF(OR($C$92=$AR118,$D$92=$AR118),Schweine_Werte!$M118*0.5,IF(OR($C$92&gt;$AR118,$D$92&lt;$AR118),0,Schweine_Werte!$M118))</f>
        <v>0</v>
      </c>
      <c r="BU118" s="679">
        <f>IF(OR($C$101=$AR118,$D$101=$AR118),Schweine_Werte!$M118*0.5,IF(OR($C$101&gt;$AR118,$D$101&lt;$AR118),0,Schweine_Werte!$M118))</f>
        <v>0</v>
      </c>
      <c r="BV118" s="679">
        <f>IF(OR($C$110=$AR118,$D$110=$AR118),Schweine_Werte!$M118*0.5,IF(OR($C$110&gt;$AR118,$D$110&lt;$AR118),0,Schweine_Werte!$M118))</f>
        <v>0</v>
      </c>
      <c r="BW118" s="679">
        <f>IF(OR(8=$AR118,$E$127=$AR118),Schweine_Werte!$M118*0.5,IF(OR(8&gt;$AR118,$E$127&lt;$AR118),0,Schweine_Werte!$M118))</f>
        <v>1.4477278921508818</v>
      </c>
      <c r="BX118" s="679">
        <f>IF(OR(8=$AR118,$E$145=$AR118),Schweine_Werte!$M118*0.5,IF(OR(8&gt;$AR118,$E$145&lt;$AR118),0,Schweine_Werte!$M118))</f>
        <v>1.4477278921508818</v>
      </c>
      <c r="BY118" s="677">
        <f>IF(OR($C$74=$AR118,$D$74=$AR118),Schweine_Werte!$O118*0.5,IF(OR($C$74&gt;$AR118,$D$74&lt;$AR118),0,Schweine_Werte!$O118))</f>
        <v>0</v>
      </c>
      <c r="BZ118" s="677">
        <f>IF(OR($C$83=$AR118,$D$83=$AR118),Schweine_Werte!$O118*0.5,IF(OR($C$83&gt;$AR118,$D$83&lt;$AR118),0,Schweine_Werte!$O118))</f>
        <v>0</v>
      </c>
      <c r="CA118" s="679">
        <f>IF(OR($C$92=$AR118,$D$92=$AR118),Schweine_Werte!$O118*0.5,IF(OR($C$92&gt;$AR118,$D$92&lt;$AR118),0,Schweine_Werte!$O118))</f>
        <v>0</v>
      </c>
      <c r="CB118" s="679">
        <f>IF(OR($C$101=$AR118,$D$101=$AR118),Schweine_Werte!$O118*0.5,IF(OR($C$101&gt;$AR118,$D$101&lt;$AR118),0,Schweine_Werte!$O118))</f>
        <v>0</v>
      </c>
      <c r="CC118" s="679">
        <f>IF(OR($C$110=$AR118,$D$110=$AR118),Schweine_Werte!$O118*0.5,IF(OR($C$110&gt;$AR118,$D$110&lt;$AR118),0,Schweine_Werte!$O118))</f>
        <v>0</v>
      </c>
    </row>
    <row r="119" spans="1:81" x14ac:dyDescent="0.2">
      <c r="B119" s="520" t="e">
        <f>+(E127-8)/0.45</f>
        <v>#VALUE!</v>
      </c>
      <c r="C119" s="520" t="s">
        <v>393</v>
      </c>
      <c r="F119" s="667" t="e">
        <f>IF($E127&lt;=8,0,$B122*SUMPRODUCT($BW$4:$BW$31,Schweine_Werte!$V$4:$V$31)/SUM($BW$4:$BW$31))</f>
        <v>#VALUE!</v>
      </c>
      <c r="G119" s="667" t="e">
        <f>IF($E127&lt;=8,0,IF($B127=$A$8,SUMPRODUCT($BW$4:$BW$31,Schweine_Werte!HE$4:HE$31)/SUM($BW$4:$BW$31),IF($B127=$A$7,SUMPRODUCT($BW$4:$BW$31,Schweine_Werte!GQ$4:GQ$31)/SUM($BW$4:$BW$31),IF($B127=$A$6,SUMPRODUCT($BW$4:$BW$31,Schweine_Werte!GC$4:GC$31)/SUM($BW$4:$BW$31),SUMPRODUCT($BW$4:$BW$31,Schweine_Werte!FO$4:FO$31)/SUM($BW$4:$BW$31))))*$B122)</f>
        <v>#VALUE!</v>
      </c>
      <c r="H119" s="667" t="e">
        <f>IF($E127&lt;=8,0,IF($B127=$A$8,SUMPRODUCT($BW$4:$BW$31,Schweine_Werte!HF$4:HF$31)/SUM($BW$4:$BW$31),IF($B127=$A$7,SUMPRODUCT($BW$4:$BW$31,Schweine_Werte!GR$4:GR$31)/SUM($BW$4:$BW$31),IF($B127=$A$6,SUMPRODUCT($BW$4:$BW$31,Schweine_Werte!GD$4:GD$31)/SUM($BW$4:$BW$31),SUMPRODUCT($BW$4:$BW$31,Schweine_Werte!FP$4:FP$31)/SUM($BW$4:$BW$31))))*$B122)</f>
        <v>#VALUE!</v>
      </c>
      <c r="I119" s="667" t="e">
        <f>IF($E127&lt;=8,0,IF($B127=$A$8,SUMPRODUCT($BW$4:$BW$31,Schweine_Werte!HG$4:HG$31)/SUM($BW$4:$BW$31),IF($B127=$A$7,SUMPRODUCT($BW$4:$BW$31,Schweine_Werte!GS$4:GS$31)/SUM($BW$4:$BW$31),IF($B127=$A$6,SUMPRODUCT($BW$4:$BW$31,Schweine_Werte!GE$4:GE$31)/SUM($BW$4:$BW$31),SUMPRODUCT($BW$4:$BW$31,Schweine_Werte!FQ$4:FQ$31)/SUM($BW$4:$BW$31))))*$B122)</f>
        <v>#VALUE!</v>
      </c>
      <c r="J119" s="667" t="e">
        <f>SUMPRODUCT($BW$4:$BW$31,Schweine_Werte!$AD$4:$AD$31)/SUM($BW$4:$BW$31)*$B122</f>
        <v>#VALUE!</v>
      </c>
      <c r="K119" s="667" t="e">
        <f>SUMPRODUCT($BW$4:$BW$31,Schweine_Werte!$AL$4:$AL$31)/SUM($BW$4:$BW$31)*$B122</f>
        <v>#VALUE!</v>
      </c>
      <c r="L119" s="667"/>
      <c r="M119" s="667"/>
      <c r="N119" s="667"/>
      <c r="O119" s="667">
        <f>SUM($BW$4:$BW$23)+IF($E127&gt;28,$BW$24*0.5,$BW$24)</f>
        <v>44.44444444444445</v>
      </c>
      <c r="P119" s="667">
        <f>IF($E127&gt;28,SUM($BW$25:$BW$31)+$BW$24*0.5,0)</f>
        <v>11.390271160403584</v>
      </c>
      <c r="Q119" s="667" t="e">
        <f t="shared" ref="Q119:S120" si="55">T119*$F119</f>
        <v>#VALUE!</v>
      </c>
      <c r="R119" s="667" t="e">
        <f t="shared" si="55"/>
        <v>#VALUE!</v>
      </c>
      <c r="S119" s="667" t="e">
        <f t="shared" si="55"/>
        <v>#VALUE!</v>
      </c>
      <c r="T119" s="667">
        <f>+IF($E127&lt;=8,0,($O119*Schweine_Werte!$HT$15+$P119*Schweine_Werte!$HU$15)/SUM($O119:$P119))</f>
        <v>7.0161806212562894</v>
      </c>
      <c r="U119" s="667">
        <f>IF(E127&lt;=8,0,($O119*Schweine_Werte!$HV$15+$P119*Schweine_Werte!$HW$15)/SUM($O119:$P119))</f>
        <v>7.5920003876794322</v>
      </c>
      <c r="V119" s="667">
        <f>IF(E127&lt;=8,0,($O119*Schweine_Werte!$HX$15+$P119*Schweine_Werte!$HY$15)/SUM($O119:$P119))</f>
        <v>11</v>
      </c>
      <c r="AR119" s="698">
        <v>123</v>
      </c>
      <c r="AS119" s="677">
        <f>IF(OR($C$12=$AR119,$D$12=$AR119),Schweine_Werte!$C119*0.5,IF(OR($C$12&gt;$AR119,$D$12&lt;$AR119),0,Schweine_Werte!$C119))</f>
        <v>0</v>
      </c>
      <c r="AT119" s="667">
        <f>IF(OR($C$24=$AR119,$D$24=$AR119),Schweine_Werte!$C119*0.5,IF(OR($C$24&gt;$AR119,$D$24&lt;$AR119),0,Schweine_Werte!$C119))</f>
        <v>0</v>
      </c>
      <c r="AU119" s="677">
        <f>IF(OR($C$36=$AR119,$D$36=$AR119),Schweine_Werte!$C119*0.5,IF(OR($C$36&gt;$AR119,$D$36&lt;$AR119),0,Schweine_Werte!$C119))</f>
        <v>0</v>
      </c>
      <c r="AV119" s="677">
        <f>IF(OR($C$48=$AR119,$D$48=$AR119),Schweine_Werte!$C119*0.5,IF(OR($C$48&gt;$AR119,$D$48&lt;$AR119),0,Schweine_Werte!$C119))</f>
        <v>0</v>
      </c>
      <c r="AW119" s="677">
        <f>IF(OR($C$60=$AR119,$D$60=$AR119),Schweine_Werte!$C119*0.5,IF(OR($C$60&gt;$AR119,$D$60&lt;$AR119),0,Schweine_Werte!$C119))</f>
        <v>0</v>
      </c>
      <c r="AX119" s="677">
        <f>IF(OR($C$12=$AR119,$D$12=$AR119),Schweine_Werte!$E119*0.5,IF(OR($C$12&gt;$AR119,$D$12&lt;$AR119),0,Schweine_Werte!$E119))</f>
        <v>0</v>
      </c>
      <c r="AY119" s="667">
        <f>IF(OR($C$24=$AR119,$D$24=$AR119),Schweine_Werte!$E119*0.5,IF(OR($C$24&gt;$AR119,$D$24&lt;$AR119),0,Schweine_Werte!$E119))</f>
        <v>0</v>
      </c>
      <c r="AZ119" s="667">
        <f>IF(OR($C$36=$AR119,$D$36=$AR119),Schweine_Werte!$E119*0.5,IF(OR($C$36&gt;$AR119,$D$36&lt;$AR119),0,Schweine_Werte!$E119))</f>
        <v>0</v>
      </c>
      <c r="BA119" s="667">
        <f>IF(OR($C$48=$AR119,$D$48=$AR119),Schweine_Werte!$E119*0.5,IF(OR($C$48&gt;$AR119,$D$48&lt;$AR119),0,Schweine_Werte!$E119))</f>
        <v>0</v>
      </c>
      <c r="BB119" s="667">
        <f>IF(OR($C$60=$AR119,$D$60=$AR119),Schweine_Werte!$E119*0.5,IF(OR($C$60&gt;$AR119,$D$60&lt;$AR119),0,Schweine_Werte!$E119))</f>
        <v>0</v>
      </c>
      <c r="BC119" s="677">
        <f>IF(OR($C$12=$AR119,$D$12=$AR119),Schweine_Werte!$G119*0.5,IF(OR($C$12&gt;$AR119,$D$12&lt;$AR119),0,Schweine_Werte!$G119))</f>
        <v>0</v>
      </c>
      <c r="BD119" s="667">
        <f>IF(OR($C$24=$AR119,$D$24=$AR119),Schweine_Werte!$G119*0.5,IF(OR($C$24&gt;$AR119,$D$24&lt;$AR119),0,Schweine_Werte!$G119))</f>
        <v>0</v>
      </c>
      <c r="BE119" s="667">
        <f>IF(OR($C$36=$AR119,$D$36=$AR119),Schweine_Werte!$G119*0.5,IF(OR($C$36&gt;$AR119,$D$36&lt;$AR119),0,Schweine_Werte!$G119))</f>
        <v>0</v>
      </c>
      <c r="BF119" s="667">
        <f>IF(OR($C$48=$AR119,$D$48=$AR119),Schweine_Werte!$G119*0.5,IF(OR($C$48&gt;$AR119,$D$48&lt;$AR119),0,Schweine_Werte!$G119))</f>
        <v>0</v>
      </c>
      <c r="BG119" s="667">
        <f>IF(OR($C$60=$AR119,$D$60=$AR119),Schweine_Werte!$G119*0.5,IF(OR($C$60&gt;$AR119,$D$60&lt;$AR119),0,Schweine_Werte!$G119))</f>
        <v>0</v>
      </c>
      <c r="BH119" s="677">
        <f>IF(OR($C$12=$AR119,$D$12=$AR119),Schweine_Werte!$I119*0.5,IF(OR($C$12&gt;$AR119,$D$12&lt;$AR119),0,Schweine_Werte!$I119))</f>
        <v>0</v>
      </c>
      <c r="BI119" s="667">
        <f>IF(OR($C$24=$AR119,$D$24=$AR119),Schweine_Werte!$I119*0.5,IF(OR($C$24&gt;$AR119,$D$24&lt;$AR119),0,Schweine_Werte!$I119))</f>
        <v>0</v>
      </c>
      <c r="BJ119" s="667">
        <f>IF(OR($C$36=$AR119,$D$36=$AR119),Schweine_Werte!$I119*0.5,IF(OR($C$36&gt;$AR119,$D$36&lt;$AR119),0,Schweine_Werte!$I119))</f>
        <v>0</v>
      </c>
      <c r="BK119" s="667">
        <f>IF(OR($C$48=$AR119,$D$48=$AR119),Schweine_Werte!$I119*0.5,IF(OR($C$48&gt;$AR119,$D$48&lt;$AR119),0,Schweine_Werte!$I119))</f>
        <v>0</v>
      </c>
      <c r="BL119" s="667">
        <f>IF(OR($C$60=$AR119,$D$60=$AR119),Schweine_Werte!$I119*0.5,IF(OR($C$60&gt;$AR119,$D$60&lt;$AR119),0,Schweine_Werte!$I119))</f>
        <v>0</v>
      </c>
      <c r="BM119" s="677"/>
      <c r="BN119" s="667"/>
      <c r="BO119" s="667"/>
      <c r="BP119" s="667"/>
      <c r="BQ119" s="667"/>
      <c r="BR119" s="677">
        <f>IF(OR($C$74=$AR119,$D$74=$AR119),Schweine_Werte!$M119*0.5,IF(OR($C$74&gt;$AR119,$D$74&lt;$AR119),0,Schweine_Werte!$M119))</f>
        <v>0</v>
      </c>
      <c r="BS119" s="677">
        <f>IF(OR($C$83=$AR119,$D$83=$AR119),Schweine_Werte!$M119*0.5,IF(OR($C$83&gt;$AR119,$D$83&lt;$AR119),0,Schweine_Werte!$M119))</f>
        <v>0</v>
      </c>
      <c r="BT119" s="679">
        <f>IF(OR($C$92=$AR119,$D$92=$AR119),Schweine_Werte!$M119*0.5,IF(OR($C$92&gt;$AR119,$D$92&lt;$AR119),0,Schweine_Werte!$M119))</f>
        <v>0</v>
      </c>
      <c r="BU119" s="679">
        <f>IF(OR($C$101=$AR119,$D$101=$AR119),Schweine_Werte!$M119*0.5,IF(OR($C$101&gt;$AR119,$D$101&lt;$AR119),0,Schweine_Werte!$M119))</f>
        <v>0</v>
      </c>
      <c r="BV119" s="679">
        <f>IF(OR($C$110=$AR119,$D$110=$AR119),Schweine_Werte!$M119*0.5,IF(OR($C$110&gt;$AR119,$D$110&lt;$AR119),0,Schweine_Werte!$M119))</f>
        <v>0</v>
      </c>
      <c r="BW119" s="679">
        <f>IF(OR(8=$AR119,$E$127=$AR119),Schweine_Werte!$M119*0.5,IF(OR(8&gt;$AR119,$E$127&lt;$AR119),0,Schweine_Werte!$M119))</f>
        <v>1.4477278921508818</v>
      </c>
      <c r="BX119" s="679">
        <f>IF(OR(8=$AR119,$E$145=$AR119),Schweine_Werte!$M119*0.5,IF(OR(8&gt;$AR119,$E$145&lt;$AR119),0,Schweine_Werte!$M119))</f>
        <v>1.4477278921508818</v>
      </c>
      <c r="BY119" s="677">
        <f>IF(OR($C$74=$AR119,$D$74=$AR119),Schweine_Werte!$O119*0.5,IF(OR($C$74&gt;$AR119,$D$74&lt;$AR119),0,Schweine_Werte!$O119))</f>
        <v>0</v>
      </c>
      <c r="BZ119" s="677">
        <f>IF(OR($C$83=$AR119,$D$83=$AR119),Schweine_Werte!$O119*0.5,IF(OR($C$83&gt;$AR119,$D$83&lt;$AR119),0,Schweine_Werte!$O119))</f>
        <v>0</v>
      </c>
      <c r="CA119" s="679">
        <f>IF(OR($C$92=$AR119,$D$92=$AR119),Schweine_Werte!$O119*0.5,IF(OR($C$92&gt;$AR119,$D$92&lt;$AR119),0,Schweine_Werte!$O119))</f>
        <v>0</v>
      </c>
      <c r="CB119" s="679">
        <f>IF(OR($C$101=$AR119,$D$101=$AR119),Schweine_Werte!$O119*0.5,IF(OR($C$101&gt;$AR119,$D$101&lt;$AR119),0,Schweine_Werte!$O119))</f>
        <v>0</v>
      </c>
      <c r="CC119" s="679">
        <f>IF(OR($C$110=$AR119,$D$110=$AR119),Schweine_Werte!$O119*0.5,IF(OR($C$110&gt;$AR119,$D$110&lt;$AR119),0,Schweine_Werte!$O119))</f>
        <v>0</v>
      </c>
    </row>
    <row r="120" spans="1:81" x14ac:dyDescent="0.2">
      <c r="C120" s="702" t="s">
        <v>525</v>
      </c>
      <c r="D120" s="520">
        <f>IF(D127&lt;22,22,IF(D127&gt;34,34,D127))</f>
        <v>34</v>
      </c>
      <c r="F120" s="667">
        <v>0.32</v>
      </c>
      <c r="G120" s="667" t="str">
        <f>IF($B$127=$A$5,VLOOKUP($D$120,Schweine_Werte!$IA$4:$IE$16,COLUMNS(Schweine_Werte!$IA$3:$IB$3),FALSE),IF($B$127=$A$6,VLOOKUP($D$120,Schweine_Werte!$IA$4:$IE$16,COLUMNS(Schweine_Werte!$IA$3:$IC$3),FALSE),IF($B$127=$A$7,VLOOKUP($D$120,Schweine_Werte!$IA$4:$IE$16,COLUMNS(Schweine_Werte!$IA$3:$ID$3),FALSE),IF($B$127=$A$8,VLOOKUP($D$120,Schweine_Werte!$IA$4:$IE$16,COLUMNS(Schweine_Werte!$IA$3:$IE$3),FALSE),"--"))))</f>
        <v>--</v>
      </c>
      <c r="H120" s="667" t="str">
        <f>IF($B$127=$A$5,VLOOKUP($D$120,Schweine_Werte!$IA$4:$II$16,COLUMNS(Schweine_Werte!$IA$3:$IF$3),FALSE),IF($B$127=$A$6,VLOOKUP($D$120,Schweine_Werte!$IA$4:$II$16,COLUMNS(Schweine_Werte!$IA$3:$IG$3),FALSE),IF($B$127=$A$7,VLOOKUP($D$120,Schweine_Werte!$IA$4:$II$16,COLUMNS(Schweine_Werte!$IA$3:$IH$3),FALSE),IF($B$127=$A$8,VLOOKUP($D$120,Schweine_Werte!$IA$4:$II$16,COLUMNS(Schweine_Werte!$IA$3:$II$3),FALSE),"--"))))</f>
        <v>--</v>
      </c>
      <c r="I120" s="667" t="str">
        <f>IF($B$127=$A$5,VLOOKUP($D$120,Schweine_Werte!$IA$4:$IM$16,COLUMNS(Schweine_Werte!$IA$3:$IJ$3),FALSE),IF($B$127=$A$6,VLOOKUP($D$120,Schweine_Werte!$IA$4:$IM$16,COLUMNS(Schweine_Werte!$IA$3:$IK$3),FALSE),IF($B$127=$A$7,VLOOKUP($D$120,Schweine_Werte!$IA$4:$IM$16,COLUMNS(Schweine_Werte!$IA$3:$IL$3),FALSE),IF($B$127=$A$8,VLOOKUP($D$120,Schweine_Werte!$IA$4:$IM$16,COLUMNS(Schweine_Werte!$IA$3:$IM$3),FALSE),"--"))))</f>
        <v>--</v>
      </c>
      <c r="J120" s="667">
        <f>VLOOKUP($D$120,Schweine_Werte!$IA$4:$IR$16,COLUMNS(Schweine_Werte!$IA$3:IN3),FALSE)</f>
        <v>4.8</v>
      </c>
      <c r="K120" s="667">
        <f>VLOOKUP($D$120,Schweine_Werte!$IA$4:$IR$16,COLUMNS(Schweine_Werte!$IA$3:IO3),FALSE)</f>
        <v>1.6</v>
      </c>
      <c r="L120" s="667"/>
      <c r="M120" s="667"/>
      <c r="N120" s="667"/>
      <c r="O120" s="667"/>
      <c r="P120" s="667"/>
      <c r="Q120" s="667">
        <f t="shared" si="55"/>
        <v>2</v>
      </c>
      <c r="R120" s="667">
        <f t="shared" si="55"/>
        <v>2.56</v>
      </c>
      <c r="S120" s="667">
        <f t="shared" si="55"/>
        <v>3.52</v>
      </c>
      <c r="T120" s="667">
        <f>VLOOKUP($D$120,Schweine_Werte!$IA$4:$IR$16,COLUMNS(Schweine_Werte!$IA$3:IP$3),FALSE)</f>
        <v>6.25</v>
      </c>
      <c r="U120" s="667">
        <f>VLOOKUP($D$120,Schweine_Werte!$IA$4:$IR$16,COLUMNS(Schweine_Werte!$IA$3:IQ$3),FALSE)</f>
        <v>8</v>
      </c>
      <c r="V120" s="667">
        <f>VLOOKUP($D$120,Schweine_Werte!$IA$4:$IR$16,COLUMNS(Schweine_Werte!$IA$3:IR$3),FALSE)</f>
        <v>11</v>
      </c>
      <c r="AR120" s="698">
        <v>124</v>
      </c>
      <c r="AS120" s="677">
        <f>IF(OR($C$12=$AR120,$D$12=$AR120),Schweine_Werte!$C120*0.5,IF(OR($C$12&gt;$AR120,$D$12&lt;$AR120),0,Schweine_Werte!$C120))</f>
        <v>0</v>
      </c>
      <c r="AT120" s="667">
        <f>IF(OR($C$24=$AR120,$D$24=$AR120),Schweine_Werte!$C120*0.5,IF(OR($C$24&gt;$AR120,$D$24&lt;$AR120),0,Schweine_Werte!$C120))</f>
        <v>0</v>
      </c>
      <c r="AU120" s="677">
        <f>IF(OR($C$36=$AR120,$D$36=$AR120),Schweine_Werte!$C120*0.5,IF(OR($C$36&gt;$AR120,$D$36&lt;$AR120),0,Schweine_Werte!$C120))</f>
        <v>0</v>
      </c>
      <c r="AV120" s="677">
        <f>IF(OR($C$48=$AR120,$D$48=$AR120),Schweine_Werte!$C120*0.5,IF(OR($C$48&gt;$AR120,$D$48&lt;$AR120),0,Schweine_Werte!$C120))</f>
        <v>0</v>
      </c>
      <c r="AW120" s="677">
        <f>IF(OR($C$60=$AR120,$D$60=$AR120),Schweine_Werte!$C120*0.5,IF(OR($C$60&gt;$AR120,$D$60&lt;$AR120),0,Schweine_Werte!$C120))</f>
        <v>0</v>
      </c>
      <c r="AX120" s="677">
        <f>IF(OR($C$12=$AR120,$D$12=$AR120),Schweine_Werte!$E120*0.5,IF(OR($C$12&gt;$AR120,$D$12&lt;$AR120),0,Schweine_Werte!$E120))</f>
        <v>0</v>
      </c>
      <c r="AY120" s="667">
        <f>IF(OR($C$24=$AR120,$D$24=$AR120),Schweine_Werte!$E120*0.5,IF(OR($C$24&gt;$AR120,$D$24&lt;$AR120),0,Schweine_Werte!$E120))</f>
        <v>0</v>
      </c>
      <c r="AZ120" s="667">
        <f>IF(OR($C$36=$AR120,$D$36=$AR120),Schweine_Werte!$E120*0.5,IF(OR($C$36&gt;$AR120,$D$36&lt;$AR120),0,Schweine_Werte!$E120))</f>
        <v>0</v>
      </c>
      <c r="BA120" s="667">
        <f>IF(OR($C$48=$AR120,$D$48=$AR120),Schweine_Werte!$E120*0.5,IF(OR($C$48&gt;$AR120,$D$48&lt;$AR120),0,Schweine_Werte!$E120))</f>
        <v>0</v>
      </c>
      <c r="BB120" s="667">
        <f>IF(OR($C$60=$AR120,$D$60=$AR120),Schweine_Werte!$E120*0.5,IF(OR($C$60&gt;$AR120,$D$60&lt;$AR120),0,Schweine_Werte!$E120))</f>
        <v>0</v>
      </c>
      <c r="BC120" s="677">
        <f>IF(OR($C$12=$AR120,$D$12=$AR120),Schweine_Werte!$G120*0.5,IF(OR($C$12&gt;$AR120,$D$12&lt;$AR120),0,Schweine_Werte!$G120))</f>
        <v>0</v>
      </c>
      <c r="BD120" s="667">
        <f>IF(OR($C$24=$AR120,$D$24=$AR120),Schweine_Werte!$G120*0.5,IF(OR($C$24&gt;$AR120,$D$24&lt;$AR120),0,Schweine_Werte!$G120))</f>
        <v>0</v>
      </c>
      <c r="BE120" s="667">
        <f>IF(OR($C$36=$AR120,$D$36=$AR120),Schweine_Werte!$G120*0.5,IF(OR($C$36&gt;$AR120,$D$36&lt;$AR120),0,Schweine_Werte!$G120))</f>
        <v>0</v>
      </c>
      <c r="BF120" s="667">
        <f>IF(OR($C$48=$AR120,$D$48=$AR120),Schweine_Werte!$G120*0.5,IF(OR($C$48&gt;$AR120,$D$48&lt;$AR120),0,Schweine_Werte!$G120))</f>
        <v>0</v>
      </c>
      <c r="BG120" s="667">
        <f>IF(OR($C$60=$AR120,$D$60=$AR120),Schweine_Werte!$G120*0.5,IF(OR($C$60&gt;$AR120,$D$60&lt;$AR120),0,Schweine_Werte!$G120))</f>
        <v>0</v>
      </c>
      <c r="BH120" s="677">
        <f>IF(OR($C$12=$AR120,$D$12=$AR120),Schweine_Werte!$I120*0.5,IF(OR($C$12&gt;$AR120,$D$12&lt;$AR120),0,Schweine_Werte!$I120))</f>
        <v>0</v>
      </c>
      <c r="BI120" s="667">
        <f>IF(OR($C$24=$AR120,$D$24=$AR120),Schweine_Werte!$I120*0.5,IF(OR($C$24&gt;$AR120,$D$24&lt;$AR120),0,Schweine_Werte!$I120))</f>
        <v>0</v>
      </c>
      <c r="BJ120" s="667">
        <f>IF(OR($C$36=$AR120,$D$36=$AR120),Schweine_Werte!$I120*0.5,IF(OR($C$36&gt;$AR120,$D$36&lt;$AR120),0,Schweine_Werte!$I120))</f>
        <v>0</v>
      </c>
      <c r="BK120" s="667">
        <f>IF(OR($C$48=$AR120,$D$48=$AR120),Schweine_Werte!$I120*0.5,IF(OR($C$48&gt;$AR120,$D$48&lt;$AR120),0,Schweine_Werte!$I120))</f>
        <v>0</v>
      </c>
      <c r="BL120" s="667">
        <f>IF(OR($C$60=$AR120,$D$60=$AR120),Schweine_Werte!$I120*0.5,IF(OR($C$60&gt;$AR120,$D$60&lt;$AR120),0,Schweine_Werte!$I120))</f>
        <v>0</v>
      </c>
      <c r="BM120" s="677"/>
      <c r="BN120" s="667"/>
      <c r="BO120" s="667"/>
      <c r="BP120" s="667"/>
      <c r="BQ120" s="667"/>
      <c r="BR120" s="677">
        <f>IF(OR($C$74=$AR120,$D$74=$AR120),Schweine_Werte!$M120*0.5,IF(OR($C$74&gt;$AR120,$D$74&lt;$AR120),0,Schweine_Werte!$M120))</f>
        <v>0</v>
      </c>
      <c r="BS120" s="677">
        <f>IF(OR($C$83=$AR120,$D$83=$AR120),Schweine_Werte!$M120*0.5,IF(OR($C$83&gt;$AR120,$D$83&lt;$AR120),0,Schweine_Werte!$M120))</f>
        <v>0</v>
      </c>
      <c r="BT120" s="679">
        <f>IF(OR($C$92=$AR120,$D$92=$AR120),Schweine_Werte!$M120*0.5,IF(OR($C$92&gt;$AR120,$D$92&lt;$AR120),0,Schweine_Werte!$M120))</f>
        <v>0</v>
      </c>
      <c r="BU120" s="679">
        <f>IF(OR($C$101=$AR120,$D$101=$AR120),Schweine_Werte!$M120*0.5,IF(OR($C$101&gt;$AR120,$D$101&lt;$AR120),0,Schweine_Werte!$M120))</f>
        <v>0</v>
      </c>
      <c r="BV120" s="679">
        <f>IF(OR($C$110=$AR120,$D$110=$AR120),Schweine_Werte!$M120*0.5,IF(OR($C$110&gt;$AR120,$D$110&lt;$AR120),0,Schweine_Werte!$M120))</f>
        <v>0</v>
      </c>
      <c r="BW120" s="679">
        <f>IF(OR(8=$AR120,$E$127=$AR120),Schweine_Werte!$M120*0.5,IF(OR(8&gt;$AR120,$E$127&lt;$AR120),0,Schweine_Werte!$M120))</f>
        <v>1.4477278921508818</v>
      </c>
      <c r="BX120" s="679">
        <f>IF(OR(8=$AR120,$E$145=$AR120),Schweine_Werte!$M120*0.5,IF(OR(8&gt;$AR120,$E$145&lt;$AR120),0,Schweine_Werte!$M120))</f>
        <v>1.4477278921508818</v>
      </c>
      <c r="BY120" s="677">
        <f>IF(OR($C$74=$AR120,$D$74=$AR120),Schweine_Werte!$O120*0.5,IF(OR($C$74&gt;$AR120,$D$74&lt;$AR120),0,Schweine_Werte!$O120))</f>
        <v>0</v>
      </c>
      <c r="BZ120" s="677">
        <f>IF(OR($C$83=$AR120,$D$83=$AR120),Schweine_Werte!$O120*0.5,IF(OR($C$83&gt;$AR120,$D$83&lt;$AR120),0,Schweine_Werte!$O120))</f>
        <v>0</v>
      </c>
      <c r="CA120" s="679">
        <f>IF(OR($C$92=$AR120,$D$92=$AR120),Schweine_Werte!$O120*0.5,IF(OR($C$92&gt;$AR120,$D$92&lt;$AR120),0,Schweine_Werte!$O120))</f>
        <v>0</v>
      </c>
      <c r="CB120" s="679">
        <f>IF(OR($C$101=$AR120,$D$101=$AR120),Schweine_Werte!$O120*0.5,IF(OR($C$101&gt;$AR120,$D$101&lt;$AR120),0,Schweine_Werte!$O120))</f>
        <v>0</v>
      </c>
      <c r="CC120" s="679">
        <f>IF(OR($C$110=$AR120,$D$110=$AR120),Schweine_Werte!$O120*0.5,IF(OR($C$110&gt;$AR120,$D$110&lt;$AR120),0,Schweine_Werte!$O120))</f>
        <v>0</v>
      </c>
    </row>
    <row r="121" spans="1:81" x14ac:dyDescent="0.2">
      <c r="B121" s="520" t="s">
        <v>526</v>
      </c>
      <c r="C121" s="504"/>
      <c r="AR121" s="698">
        <v>125</v>
      </c>
      <c r="AS121" s="677">
        <f>IF(OR($C$12=$AR121,$D$12=$AR121),Schweine_Werte!$C121*0.5,IF(OR($C$12&gt;$AR121,$D$12&lt;$AR121),0,Schweine_Werte!$C121))</f>
        <v>0</v>
      </c>
      <c r="AT121" s="667">
        <f>IF(OR($C$24=$AR121,$D$24=$AR121),Schweine_Werte!$C121*0.5,IF(OR($C$24&gt;$AR121,$D$24&lt;$AR121),0,Schweine_Werte!$C121))</f>
        <v>0</v>
      </c>
      <c r="AU121" s="677">
        <f>IF(OR($C$36=$AR121,$D$36=$AR121),Schweine_Werte!$C121*0.5,IF(OR($C$36&gt;$AR121,$D$36&lt;$AR121),0,Schweine_Werte!$C121))</f>
        <v>0</v>
      </c>
      <c r="AV121" s="677">
        <f>IF(OR($C$48=$AR121,$D$48=$AR121),Schweine_Werte!$C121*0.5,IF(OR($C$48&gt;$AR121,$D$48&lt;$AR121),0,Schweine_Werte!$C121))</f>
        <v>0</v>
      </c>
      <c r="AW121" s="677">
        <f>IF(OR($C$60=$AR121,$D$60=$AR121),Schweine_Werte!$C121*0.5,IF(OR($C$60&gt;$AR121,$D$60&lt;$AR121),0,Schweine_Werte!$C121))</f>
        <v>0</v>
      </c>
      <c r="AX121" s="677">
        <f>IF(OR($C$12=$AR121,$D$12=$AR121),Schweine_Werte!$E121*0.5,IF(OR($C$12&gt;$AR121,$D$12&lt;$AR121),0,Schweine_Werte!$E121))</f>
        <v>0</v>
      </c>
      <c r="AY121" s="667">
        <f>IF(OR($C$24=$AR121,$D$24=$AR121),Schweine_Werte!$E121*0.5,IF(OR($C$24&gt;$AR121,$D$24&lt;$AR121),0,Schweine_Werte!$E121))</f>
        <v>0</v>
      </c>
      <c r="AZ121" s="667">
        <f>IF(OR($C$36=$AR121,$D$36=$AR121),Schweine_Werte!$E121*0.5,IF(OR($C$36&gt;$AR121,$D$36&lt;$AR121),0,Schweine_Werte!$E121))</f>
        <v>0</v>
      </c>
      <c r="BA121" s="667">
        <f>IF(OR($C$48=$AR121,$D$48=$AR121),Schweine_Werte!$E121*0.5,IF(OR($C$48&gt;$AR121,$D$48&lt;$AR121),0,Schweine_Werte!$E121))</f>
        <v>0</v>
      </c>
      <c r="BB121" s="667">
        <f>IF(OR($C$60=$AR121,$D$60=$AR121),Schweine_Werte!$E121*0.5,IF(OR($C$60&gt;$AR121,$D$60&lt;$AR121),0,Schweine_Werte!$E121))</f>
        <v>0</v>
      </c>
      <c r="BC121" s="677">
        <f>IF(OR($C$12=$AR121,$D$12=$AR121),Schweine_Werte!$G121*0.5,IF(OR($C$12&gt;$AR121,$D$12&lt;$AR121),0,Schweine_Werte!$G121))</f>
        <v>0</v>
      </c>
      <c r="BD121" s="667">
        <f>IF(OR($C$24=$AR121,$D$24=$AR121),Schweine_Werte!$G121*0.5,IF(OR($C$24&gt;$AR121,$D$24&lt;$AR121),0,Schweine_Werte!$G121))</f>
        <v>0</v>
      </c>
      <c r="BE121" s="667">
        <f>IF(OR($C$36=$AR121,$D$36=$AR121),Schweine_Werte!$G121*0.5,IF(OR($C$36&gt;$AR121,$D$36&lt;$AR121),0,Schweine_Werte!$G121))</f>
        <v>0</v>
      </c>
      <c r="BF121" s="667">
        <f>IF(OR($C$48=$AR121,$D$48=$AR121),Schweine_Werte!$G121*0.5,IF(OR($C$48&gt;$AR121,$D$48&lt;$AR121),0,Schweine_Werte!$G121))</f>
        <v>0</v>
      </c>
      <c r="BG121" s="667">
        <f>IF(OR($C$60=$AR121,$D$60=$AR121),Schweine_Werte!$G121*0.5,IF(OR($C$60&gt;$AR121,$D$60&lt;$AR121),0,Schweine_Werte!$G121))</f>
        <v>0</v>
      </c>
      <c r="BH121" s="677">
        <f>IF(OR($C$12=$AR121,$D$12=$AR121),Schweine_Werte!$I121*0.5,IF(OR($C$12&gt;$AR121,$D$12&lt;$AR121),0,Schweine_Werte!$I121))</f>
        <v>0</v>
      </c>
      <c r="BI121" s="667">
        <f>IF(OR($C$24=$AR121,$D$24=$AR121),Schweine_Werte!$I121*0.5,IF(OR($C$24&gt;$AR121,$D$24&lt;$AR121),0,Schweine_Werte!$I121))</f>
        <v>0</v>
      </c>
      <c r="BJ121" s="667">
        <f>IF(OR($C$36=$AR121,$D$36=$AR121),Schweine_Werte!$I121*0.5,IF(OR($C$36&gt;$AR121,$D$36&lt;$AR121),0,Schweine_Werte!$I121))</f>
        <v>0</v>
      </c>
      <c r="BK121" s="667">
        <f>IF(OR($C$48=$AR121,$D$48=$AR121),Schweine_Werte!$I121*0.5,IF(OR($C$48&gt;$AR121,$D$48&lt;$AR121),0,Schweine_Werte!$I121))</f>
        <v>0</v>
      </c>
      <c r="BL121" s="667">
        <f>IF(OR($C$60=$AR121,$D$60=$AR121),Schweine_Werte!$I121*0.5,IF(OR($C$60&gt;$AR121,$D$60&lt;$AR121),0,Schweine_Werte!$I121))</f>
        <v>0</v>
      </c>
      <c r="BM121" s="677"/>
      <c r="BN121" s="667"/>
      <c r="BO121" s="667"/>
      <c r="BP121" s="667"/>
      <c r="BQ121" s="667"/>
      <c r="BR121" s="677">
        <f>IF(OR($C$74=$AR121,$D$74=$AR121),Schweine_Werte!$M121*0.5,IF(OR($C$74&gt;$AR121,$D$74&lt;$AR121),0,Schweine_Werte!$M121))</f>
        <v>0</v>
      </c>
      <c r="BS121" s="677">
        <f>IF(OR($C$83=$AR121,$D$83=$AR121),Schweine_Werte!$M121*0.5,IF(OR($C$83&gt;$AR121,$D$83&lt;$AR121),0,Schweine_Werte!$M121))</f>
        <v>0</v>
      </c>
      <c r="BT121" s="679">
        <f>IF(OR($C$92=$AR121,$D$92=$AR121),Schweine_Werte!$M121*0.5,IF(OR($C$92&gt;$AR121,$D$92&lt;$AR121),0,Schweine_Werte!$M121))</f>
        <v>0</v>
      </c>
      <c r="BU121" s="679">
        <f>IF(OR($C$101=$AR121,$D$101=$AR121),Schweine_Werte!$M121*0.5,IF(OR($C$101&gt;$AR121,$D$101&lt;$AR121),0,Schweine_Werte!$M121))</f>
        <v>0</v>
      </c>
      <c r="BV121" s="679">
        <f>IF(OR($C$110=$AR121,$D$110=$AR121),Schweine_Werte!$M121*0.5,IF(OR($C$110&gt;$AR121,$D$110&lt;$AR121),0,Schweine_Werte!$M121))</f>
        <v>0</v>
      </c>
      <c r="BW121" s="679">
        <f>IF(OR(8=$AR121,$E$127=$AR121),Schweine_Werte!$M121*0.5,IF(OR(8&gt;$AR121,$E$127&lt;$AR121),0,Schweine_Werte!$M121))</f>
        <v>1.4477278921508818</v>
      </c>
      <c r="BX121" s="679">
        <f>IF(OR(8=$AR121,$E$145=$AR121),Schweine_Werte!$M121*0.5,IF(OR(8&gt;$AR121,$E$145&lt;$AR121),0,Schweine_Werte!$M121))</f>
        <v>1.4477278921508818</v>
      </c>
      <c r="BY121" s="677">
        <f>IF(OR($C$74=$AR121,$D$74=$AR121),Schweine_Werte!$O121*0.5,IF(OR($C$74&gt;$AR121,$D$74&lt;$AR121),0,Schweine_Werte!$O121))</f>
        <v>0</v>
      </c>
      <c r="BZ121" s="677">
        <f>IF(OR($C$83=$AR121,$D$83=$AR121),Schweine_Werte!$O121*0.5,IF(OR($C$83&gt;$AR121,$D$83&lt;$AR121),0,Schweine_Werte!$O121))</f>
        <v>0</v>
      </c>
      <c r="CA121" s="679">
        <f>IF(OR($C$92=$AR121,$D$92=$AR121),Schweine_Werte!$O121*0.5,IF(OR($C$92&gt;$AR121,$D$92&lt;$AR121),0,Schweine_Werte!$O121))</f>
        <v>0</v>
      </c>
      <c r="CB121" s="679">
        <f>IF(OR($C$101=$AR121,$D$101=$AR121),Schweine_Werte!$O121*0.5,IF(OR($C$101&gt;$AR121,$D$101&lt;$AR121),0,Schweine_Werte!$O121))</f>
        <v>0</v>
      </c>
      <c r="CC121" s="679">
        <f>IF(OR($C$110=$AR121,$D$110=$AR121),Schweine_Werte!$O121*0.5,IF(OR($C$110&gt;$AR121,$D$110&lt;$AR121),0,Schweine_Werte!$O121))</f>
        <v>0</v>
      </c>
    </row>
    <row r="122" spans="1:81" x14ac:dyDescent="0.2">
      <c r="B122" s="703" t="e">
        <f>+B119*D127/365</f>
        <v>#VALUE!</v>
      </c>
      <c r="C122" s="504"/>
      <c r="D122" s="702"/>
      <c r="E122" s="667"/>
      <c r="F122" s="667"/>
      <c r="G122" s="667"/>
      <c r="H122" s="667"/>
      <c r="I122" s="667"/>
      <c r="J122" s="667"/>
      <c r="K122" s="667"/>
      <c r="L122" s="667"/>
      <c r="M122" s="667"/>
      <c r="N122" s="667"/>
      <c r="O122" s="667"/>
      <c r="P122" s="667"/>
      <c r="Q122" s="667"/>
      <c r="R122" s="667"/>
      <c r="S122" s="667"/>
      <c r="U122" s="667"/>
      <c r="V122" s="667"/>
      <c r="AR122" s="698">
        <v>126</v>
      </c>
      <c r="AS122" s="677">
        <f>IF(OR($C$12=$AR122,$D$12=$AR122),Schweine_Werte!$C122*0.5,IF(OR($C$12&gt;$AR122,$D$12&lt;$AR122),0,Schweine_Werte!$C122))</f>
        <v>0</v>
      </c>
      <c r="AT122" s="667">
        <f>IF(OR($C$24=$AR122,$D$24=$AR122),Schweine_Werte!$C122*0.5,IF(OR($C$24&gt;$AR122,$D$24&lt;$AR122),0,Schweine_Werte!$C122))</f>
        <v>0</v>
      </c>
      <c r="AU122" s="677">
        <f>IF(OR($C$36=$AR122,$D$36=$AR122),Schweine_Werte!$C122*0.5,IF(OR($C$36&gt;$AR122,$D$36&lt;$AR122),0,Schweine_Werte!$C122))</f>
        <v>0</v>
      </c>
      <c r="AV122" s="677">
        <f>IF(OR($C$48=$AR122,$D$48=$AR122),Schweine_Werte!$C122*0.5,IF(OR($C$48&gt;$AR122,$D$48&lt;$AR122),0,Schweine_Werte!$C122))</f>
        <v>0</v>
      </c>
      <c r="AW122" s="677">
        <f>IF(OR($C$60=$AR122,$D$60=$AR122),Schweine_Werte!$C122*0.5,IF(OR($C$60&gt;$AR122,$D$60&lt;$AR122),0,Schweine_Werte!$C122))</f>
        <v>0</v>
      </c>
      <c r="AX122" s="677">
        <f>IF(OR($C$12=$AR122,$D$12=$AR122),Schweine_Werte!$E122*0.5,IF(OR($C$12&gt;$AR122,$D$12&lt;$AR122),0,Schweine_Werte!$E122))</f>
        <v>0</v>
      </c>
      <c r="AY122" s="667">
        <f>IF(OR($C$24=$AR122,$D$24=$AR122),Schweine_Werte!$E122*0.5,IF(OR($C$24&gt;$AR122,$D$24&lt;$AR122),0,Schweine_Werte!$E122))</f>
        <v>0</v>
      </c>
      <c r="AZ122" s="667">
        <f>IF(OR($C$36=$AR122,$D$36=$AR122),Schweine_Werte!$E122*0.5,IF(OR($C$36&gt;$AR122,$D$36&lt;$AR122),0,Schweine_Werte!$E122))</f>
        <v>0</v>
      </c>
      <c r="BA122" s="667">
        <f>IF(OR($C$48=$AR122,$D$48=$AR122),Schweine_Werte!$E122*0.5,IF(OR($C$48&gt;$AR122,$D$48&lt;$AR122),0,Schweine_Werte!$E122))</f>
        <v>0</v>
      </c>
      <c r="BB122" s="667">
        <f>IF(OR($C$60=$AR122,$D$60=$AR122),Schweine_Werte!$E122*0.5,IF(OR($C$60&gt;$AR122,$D$60&lt;$AR122),0,Schweine_Werte!$E122))</f>
        <v>0</v>
      </c>
      <c r="BC122" s="677">
        <f>IF(OR($C$12=$AR122,$D$12=$AR122),Schweine_Werte!$G122*0.5,IF(OR($C$12&gt;$AR122,$D$12&lt;$AR122),0,Schweine_Werte!$G122))</f>
        <v>0</v>
      </c>
      <c r="BD122" s="667">
        <f>IF(OR($C$24=$AR122,$D$24=$AR122),Schweine_Werte!$G122*0.5,IF(OR($C$24&gt;$AR122,$D$24&lt;$AR122),0,Schweine_Werte!$G122))</f>
        <v>0</v>
      </c>
      <c r="BE122" s="667">
        <f>IF(OR($C$36=$AR122,$D$36=$AR122),Schweine_Werte!$G122*0.5,IF(OR($C$36&gt;$AR122,$D$36&lt;$AR122),0,Schweine_Werte!$G122))</f>
        <v>0</v>
      </c>
      <c r="BF122" s="667">
        <f>IF(OR($C$48=$AR122,$D$48=$AR122),Schweine_Werte!$G122*0.5,IF(OR($C$48&gt;$AR122,$D$48&lt;$AR122),0,Schweine_Werte!$G122))</f>
        <v>0</v>
      </c>
      <c r="BG122" s="667">
        <f>IF(OR($C$60=$AR122,$D$60=$AR122),Schweine_Werte!$G122*0.5,IF(OR($C$60&gt;$AR122,$D$60&lt;$AR122),0,Schweine_Werte!$G122))</f>
        <v>0</v>
      </c>
      <c r="BH122" s="677">
        <f>IF(OR($C$12=$AR122,$D$12=$AR122),Schweine_Werte!$I122*0.5,IF(OR($C$12&gt;$AR122,$D$12&lt;$AR122),0,Schweine_Werte!$I122))</f>
        <v>0</v>
      </c>
      <c r="BI122" s="667">
        <f>IF(OR($C$24=$AR122,$D$24=$AR122),Schweine_Werte!$I122*0.5,IF(OR($C$24&gt;$AR122,$D$24&lt;$AR122),0,Schweine_Werte!$I122))</f>
        <v>0</v>
      </c>
      <c r="BJ122" s="667">
        <f>IF(OR($C$36=$AR122,$D$36=$AR122),Schweine_Werte!$I122*0.5,IF(OR($C$36&gt;$AR122,$D$36&lt;$AR122),0,Schweine_Werte!$I122))</f>
        <v>0</v>
      </c>
      <c r="BK122" s="667">
        <f>IF(OR($C$48=$AR122,$D$48=$AR122),Schweine_Werte!$I122*0.5,IF(OR($C$48&gt;$AR122,$D$48&lt;$AR122),0,Schweine_Werte!$I122))</f>
        <v>0</v>
      </c>
      <c r="BL122" s="667">
        <f>IF(OR($C$60=$AR122,$D$60=$AR122),Schweine_Werte!$I122*0.5,IF(OR($C$60&gt;$AR122,$D$60&lt;$AR122),0,Schweine_Werte!$I122))</f>
        <v>0</v>
      </c>
      <c r="BM122" s="677"/>
      <c r="BN122" s="667"/>
      <c r="BO122" s="667"/>
      <c r="BP122" s="667"/>
      <c r="BQ122" s="667"/>
      <c r="BR122" s="677">
        <f>IF(OR($C$74=$AR122,$D$74=$AR122),Schweine_Werte!$M122*0.5,IF(OR($C$74&gt;$AR122,$D$74&lt;$AR122),0,Schweine_Werte!$M122))</f>
        <v>0</v>
      </c>
      <c r="BS122" s="677">
        <f>IF(OR($C$83=$AR122,$D$83=$AR122),Schweine_Werte!$M122*0.5,IF(OR($C$83&gt;$AR122,$D$83&lt;$AR122),0,Schweine_Werte!$M122))</f>
        <v>0</v>
      </c>
      <c r="BT122" s="679">
        <f>IF(OR($C$92=$AR122,$D$92=$AR122),Schweine_Werte!$M122*0.5,IF(OR($C$92&gt;$AR122,$D$92&lt;$AR122),0,Schweine_Werte!$M122))</f>
        <v>0</v>
      </c>
      <c r="BU122" s="679">
        <f>IF(OR($C$101=$AR122,$D$101=$AR122),Schweine_Werte!$M122*0.5,IF(OR($C$101&gt;$AR122,$D$101&lt;$AR122),0,Schweine_Werte!$M122))</f>
        <v>0</v>
      </c>
      <c r="BV122" s="679">
        <f>IF(OR($C$110=$AR122,$D$110=$AR122),Schweine_Werte!$M122*0.5,IF(OR($C$110&gt;$AR122,$D$110&lt;$AR122),0,Schweine_Werte!$M122))</f>
        <v>0</v>
      </c>
      <c r="BW122" s="679">
        <f>IF(OR(8=$AR122,$E$127=$AR122),Schweine_Werte!$M122*0.5,IF(OR(8&gt;$AR122,$E$127&lt;$AR122),0,Schweine_Werte!$M122))</f>
        <v>1.4477278921508818</v>
      </c>
      <c r="BX122" s="679">
        <f>IF(OR(8=$AR122,$E$145=$AR122),Schweine_Werte!$M122*0.5,IF(OR(8&gt;$AR122,$E$145&lt;$AR122),0,Schweine_Werte!$M122))</f>
        <v>1.4477278921508818</v>
      </c>
      <c r="BY122" s="677">
        <f>IF(OR($C$74=$AR122,$D$74=$AR122),Schweine_Werte!$O122*0.5,IF(OR($C$74&gt;$AR122,$D$74&lt;$AR122),0,Schweine_Werte!$O122))</f>
        <v>0</v>
      </c>
      <c r="BZ122" s="677">
        <f>IF(OR($C$83=$AR122,$D$83=$AR122),Schweine_Werte!$O122*0.5,IF(OR($C$83&gt;$AR122,$D$83&lt;$AR122),0,Schweine_Werte!$O122))</f>
        <v>0</v>
      </c>
      <c r="CA122" s="679">
        <f>IF(OR($C$92=$AR122,$D$92=$AR122),Schweine_Werte!$O122*0.5,IF(OR($C$92&gt;$AR122,$D$92&lt;$AR122),0,Schweine_Werte!$O122))</f>
        <v>0</v>
      </c>
      <c r="CB122" s="679">
        <f>IF(OR($C$101=$AR122,$D$101=$AR122),Schweine_Werte!$O122*0.5,IF(OR($C$101&gt;$AR122,$D$101&lt;$AR122),0,Schweine_Werte!$O122))</f>
        <v>0</v>
      </c>
      <c r="CC122" s="679">
        <f>IF(OR($C$110=$AR122,$D$110=$AR122),Schweine_Werte!$O122*0.5,IF(OR($C$110&gt;$AR122,$D$110&lt;$AR122),0,Schweine_Werte!$O122))</f>
        <v>0</v>
      </c>
    </row>
    <row r="123" spans="1:81" x14ac:dyDescent="0.2">
      <c r="C123" s="504"/>
      <c r="D123" s="702"/>
      <c r="F123" s="667"/>
      <c r="G123" s="667"/>
      <c r="H123" s="667"/>
      <c r="I123" s="667"/>
      <c r="J123" s="667"/>
      <c r="K123" s="667"/>
      <c r="L123" s="667"/>
      <c r="M123" s="667"/>
      <c r="N123" s="667"/>
      <c r="O123" s="667"/>
      <c r="P123" s="667"/>
      <c r="Q123" s="667"/>
      <c r="R123" s="667"/>
      <c r="S123" s="667"/>
      <c r="T123" s="667"/>
      <c r="U123" s="667"/>
      <c r="V123" s="667"/>
      <c r="AR123" s="698">
        <v>127</v>
      </c>
      <c r="AS123" s="677">
        <f>IF(OR($C$12=$AR123,$D$12=$AR123),Schweine_Werte!$C123*0.5,IF(OR($C$12&gt;$AR123,$D$12&lt;$AR123),0,Schweine_Werte!$C123))</f>
        <v>0</v>
      </c>
      <c r="AT123" s="667">
        <f>IF(OR($C$24=$AR123,$D$24=$AR123),Schweine_Werte!$C123*0.5,IF(OR($C$24&gt;$AR123,$D$24&lt;$AR123),0,Schweine_Werte!$C123))</f>
        <v>0</v>
      </c>
      <c r="AU123" s="677">
        <f>IF(OR($C$36=$AR123,$D$36=$AR123),Schweine_Werte!$C123*0.5,IF(OR($C$36&gt;$AR123,$D$36&lt;$AR123),0,Schweine_Werte!$C123))</f>
        <v>0</v>
      </c>
      <c r="AV123" s="677">
        <f>IF(OR($C$48=$AR123,$D$48=$AR123),Schweine_Werte!$C123*0.5,IF(OR($C$48&gt;$AR123,$D$48&lt;$AR123),0,Schweine_Werte!$C123))</f>
        <v>0</v>
      </c>
      <c r="AW123" s="677">
        <f>IF(OR($C$60=$AR123,$D$60=$AR123),Schweine_Werte!$C123*0.5,IF(OR($C$60&gt;$AR123,$D$60&lt;$AR123),0,Schweine_Werte!$C123))</f>
        <v>0</v>
      </c>
      <c r="AX123" s="677">
        <f>IF(OR($C$12=$AR123,$D$12=$AR123),Schweine_Werte!$E123*0.5,IF(OR($C$12&gt;$AR123,$D$12&lt;$AR123),0,Schweine_Werte!$E123))</f>
        <v>0</v>
      </c>
      <c r="AY123" s="667">
        <f>IF(OR($C$24=$AR123,$D$24=$AR123),Schweine_Werte!$E123*0.5,IF(OR($C$24&gt;$AR123,$D$24&lt;$AR123),0,Schweine_Werte!$E123))</f>
        <v>0</v>
      </c>
      <c r="AZ123" s="667">
        <f>IF(OR($C$36=$AR123,$D$36=$AR123),Schweine_Werte!$E123*0.5,IF(OR($C$36&gt;$AR123,$D$36&lt;$AR123),0,Schweine_Werte!$E123))</f>
        <v>0</v>
      </c>
      <c r="BA123" s="667">
        <f>IF(OR($C$48=$AR123,$D$48=$AR123),Schweine_Werte!$E123*0.5,IF(OR($C$48&gt;$AR123,$D$48&lt;$AR123),0,Schweine_Werte!$E123))</f>
        <v>0</v>
      </c>
      <c r="BB123" s="667">
        <f>IF(OR($C$60=$AR123,$D$60=$AR123),Schweine_Werte!$E123*0.5,IF(OR($C$60&gt;$AR123,$D$60&lt;$AR123),0,Schweine_Werte!$E123))</f>
        <v>0</v>
      </c>
      <c r="BC123" s="677">
        <f>IF(OR($C$12=$AR123,$D$12=$AR123),Schweine_Werte!$G123*0.5,IF(OR($C$12&gt;$AR123,$D$12&lt;$AR123),0,Schweine_Werte!$G123))</f>
        <v>0</v>
      </c>
      <c r="BD123" s="667">
        <f>IF(OR($C$24=$AR123,$D$24=$AR123),Schweine_Werte!$G123*0.5,IF(OR($C$24&gt;$AR123,$D$24&lt;$AR123),0,Schweine_Werte!$G123))</f>
        <v>0</v>
      </c>
      <c r="BE123" s="667">
        <f>IF(OR($C$36=$AR123,$D$36=$AR123),Schweine_Werte!$G123*0.5,IF(OR($C$36&gt;$AR123,$D$36&lt;$AR123),0,Schweine_Werte!$G123))</f>
        <v>0</v>
      </c>
      <c r="BF123" s="667">
        <f>IF(OR($C$48=$AR123,$D$48=$AR123),Schweine_Werte!$G123*0.5,IF(OR($C$48&gt;$AR123,$D$48&lt;$AR123),0,Schweine_Werte!$G123))</f>
        <v>0</v>
      </c>
      <c r="BG123" s="667">
        <f>IF(OR($C$60=$AR123,$D$60=$AR123),Schweine_Werte!$G123*0.5,IF(OR($C$60&gt;$AR123,$D$60&lt;$AR123),0,Schweine_Werte!$G123))</f>
        <v>0</v>
      </c>
      <c r="BH123" s="677">
        <f>IF(OR($C$12=$AR123,$D$12=$AR123),Schweine_Werte!$I123*0.5,IF(OR($C$12&gt;$AR123,$D$12&lt;$AR123),0,Schweine_Werte!$I123))</f>
        <v>0</v>
      </c>
      <c r="BI123" s="667">
        <f>IF(OR($C$24=$AR123,$D$24=$AR123),Schweine_Werte!$I123*0.5,IF(OR($C$24&gt;$AR123,$D$24&lt;$AR123),0,Schweine_Werte!$I123))</f>
        <v>0</v>
      </c>
      <c r="BJ123" s="667">
        <f>IF(OR($C$36=$AR123,$D$36=$AR123),Schweine_Werte!$I123*0.5,IF(OR($C$36&gt;$AR123,$D$36&lt;$AR123),0,Schweine_Werte!$I123))</f>
        <v>0</v>
      </c>
      <c r="BK123" s="667">
        <f>IF(OR($C$48=$AR123,$D$48=$AR123),Schweine_Werte!$I123*0.5,IF(OR($C$48&gt;$AR123,$D$48&lt;$AR123),0,Schweine_Werte!$I123))</f>
        <v>0</v>
      </c>
      <c r="BL123" s="667">
        <f>IF(OR($C$60=$AR123,$D$60=$AR123),Schweine_Werte!$I123*0.5,IF(OR($C$60&gt;$AR123,$D$60&lt;$AR123),0,Schweine_Werte!$I123))</f>
        <v>0</v>
      </c>
      <c r="BM123" s="677"/>
      <c r="BN123" s="667"/>
      <c r="BO123" s="667"/>
      <c r="BP123" s="667"/>
      <c r="BQ123" s="667"/>
      <c r="BR123" s="677">
        <f>IF(OR($C$74=$AR123,$D$74=$AR123),Schweine_Werte!$M123*0.5,IF(OR($C$74&gt;$AR123,$D$74&lt;$AR123),0,Schweine_Werte!$M123))</f>
        <v>0</v>
      </c>
      <c r="BS123" s="677">
        <f>IF(OR($C$83=$AR123,$D$83=$AR123),Schweine_Werte!$M123*0.5,IF(OR($C$83&gt;$AR123,$D$83&lt;$AR123),0,Schweine_Werte!$M123))</f>
        <v>0</v>
      </c>
      <c r="BT123" s="679">
        <f>IF(OR($C$92=$AR123,$D$92=$AR123),Schweine_Werte!$M123*0.5,IF(OR($C$92&gt;$AR123,$D$92&lt;$AR123),0,Schweine_Werte!$M123))</f>
        <v>0</v>
      </c>
      <c r="BU123" s="679">
        <f>IF(OR($C$101=$AR123,$D$101=$AR123),Schweine_Werte!$M123*0.5,IF(OR($C$101&gt;$AR123,$D$101&lt;$AR123),0,Schweine_Werte!$M123))</f>
        <v>0</v>
      </c>
      <c r="BV123" s="679">
        <f>IF(OR($C$110=$AR123,$D$110=$AR123),Schweine_Werte!$M123*0.5,IF(OR($C$110&gt;$AR123,$D$110&lt;$AR123),0,Schweine_Werte!$M123))</f>
        <v>0</v>
      </c>
      <c r="BW123" s="679">
        <f>IF(OR(8=$AR123,$E$127=$AR123),Schweine_Werte!$M123*0.5,IF(OR(8&gt;$AR123,$E$127&lt;$AR123),0,Schweine_Werte!$M123))</f>
        <v>1.4477278921508818</v>
      </c>
      <c r="BX123" s="679">
        <f>IF(OR(8=$AR123,$E$145=$AR123),Schweine_Werte!$M123*0.5,IF(OR(8&gt;$AR123,$E$145&lt;$AR123),0,Schweine_Werte!$M123))</f>
        <v>1.4477278921508818</v>
      </c>
      <c r="BY123" s="677">
        <f>IF(OR($C$74=$AR123,$D$74=$AR123),Schweine_Werte!$O123*0.5,IF(OR($C$74&gt;$AR123,$D$74&lt;$AR123),0,Schweine_Werte!$O123))</f>
        <v>0</v>
      </c>
      <c r="BZ123" s="677">
        <f>IF(OR($C$83=$AR123,$D$83=$AR123),Schweine_Werte!$O123*0.5,IF(OR($C$83&gt;$AR123,$D$83&lt;$AR123),0,Schweine_Werte!$O123))</f>
        <v>0</v>
      </c>
      <c r="CA123" s="679">
        <f>IF(OR($C$92=$AR123,$D$92=$AR123),Schweine_Werte!$O123*0.5,IF(OR($C$92&gt;$AR123,$D$92&lt;$AR123),0,Schweine_Werte!$O123))</f>
        <v>0</v>
      </c>
      <c r="CB123" s="679">
        <f>IF(OR($C$101=$AR123,$D$101=$AR123),Schweine_Werte!$O123*0.5,IF(OR($C$101&gt;$AR123,$D$101&lt;$AR123),0,Schweine_Werte!$O123))</f>
        <v>0</v>
      </c>
      <c r="CC123" s="679">
        <f>IF(OR($C$110=$AR123,$D$110=$AR123),Schweine_Werte!$O123*0.5,IF(OR($C$110&gt;$AR123,$D$110&lt;$AR123),0,Schweine_Werte!$O123))</f>
        <v>0</v>
      </c>
    </row>
    <row r="124" spans="1:81" x14ac:dyDescent="0.2">
      <c r="C124" s="504"/>
      <c r="D124" s="702"/>
      <c r="E124" s="667"/>
      <c r="F124" s="667"/>
      <c r="G124" s="667"/>
      <c r="H124" s="667"/>
      <c r="I124" s="667"/>
      <c r="J124" s="667"/>
      <c r="K124" s="667"/>
      <c r="L124" s="667"/>
      <c r="M124" s="667"/>
      <c r="N124" s="667"/>
      <c r="O124" s="667"/>
      <c r="P124" s="667"/>
      <c r="Q124" s="667"/>
      <c r="R124" s="667"/>
      <c r="S124" s="667"/>
      <c r="T124" s="667"/>
      <c r="U124" s="667"/>
      <c r="V124" s="667"/>
      <c r="AR124" s="698">
        <v>128</v>
      </c>
      <c r="AS124" s="677">
        <f>IF(OR($C$12=$AR124,$D$12=$AR124),Schweine_Werte!$C124*0.5,IF(OR($C$12&gt;$AR124,$D$12&lt;$AR124),0,Schweine_Werte!$C124))</f>
        <v>0</v>
      </c>
      <c r="AT124" s="667">
        <f>IF(OR($C$24=$AR124,$D$24=$AR124),Schweine_Werte!$C124*0.5,IF(OR($C$24&gt;$AR124,$D$24&lt;$AR124),0,Schweine_Werte!$C124))</f>
        <v>0</v>
      </c>
      <c r="AU124" s="677">
        <f>IF(OR($C$36=$AR124,$D$36=$AR124),Schweine_Werte!$C124*0.5,IF(OR($C$36&gt;$AR124,$D$36&lt;$AR124),0,Schweine_Werte!$C124))</f>
        <v>0</v>
      </c>
      <c r="AV124" s="677">
        <f>IF(OR($C$48=$AR124,$D$48=$AR124),Schweine_Werte!$C124*0.5,IF(OR($C$48&gt;$AR124,$D$48&lt;$AR124),0,Schweine_Werte!$C124))</f>
        <v>0</v>
      </c>
      <c r="AW124" s="677">
        <f>IF(OR($C$60=$AR124,$D$60=$AR124),Schweine_Werte!$C124*0.5,IF(OR($C$60&gt;$AR124,$D$60&lt;$AR124),0,Schweine_Werte!$C124))</f>
        <v>0</v>
      </c>
      <c r="AX124" s="677">
        <f>IF(OR($C$12=$AR124,$D$12=$AR124),Schweine_Werte!$E124*0.5,IF(OR($C$12&gt;$AR124,$D$12&lt;$AR124),0,Schweine_Werte!$E124))</f>
        <v>0</v>
      </c>
      <c r="AY124" s="667">
        <f>IF(OR($C$24=$AR124,$D$24=$AR124),Schweine_Werte!$E124*0.5,IF(OR($C$24&gt;$AR124,$D$24&lt;$AR124),0,Schweine_Werte!$E124))</f>
        <v>0</v>
      </c>
      <c r="AZ124" s="667">
        <f>IF(OR($C$36=$AR124,$D$36=$AR124),Schweine_Werte!$E124*0.5,IF(OR($C$36&gt;$AR124,$D$36&lt;$AR124),0,Schweine_Werte!$E124))</f>
        <v>0</v>
      </c>
      <c r="BA124" s="667">
        <f>IF(OR($C$48=$AR124,$D$48=$AR124),Schweine_Werte!$E124*0.5,IF(OR($C$48&gt;$AR124,$D$48&lt;$AR124),0,Schweine_Werte!$E124))</f>
        <v>0</v>
      </c>
      <c r="BB124" s="667">
        <f>IF(OR($C$60=$AR124,$D$60=$AR124),Schweine_Werte!$E124*0.5,IF(OR($C$60&gt;$AR124,$D$60&lt;$AR124),0,Schweine_Werte!$E124))</f>
        <v>0</v>
      </c>
      <c r="BC124" s="677">
        <f>IF(OR($C$12=$AR124,$D$12=$AR124),Schweine_Werte!$G124*0.5,IF(OR($C$12&gt;$AR124,$D$12&lt;$AR124),0,Schweine_Werte!$G124))</f>
        <v>0</v>
      </c>
      <c r="BD124" s="667">
        <f>IF(OR($C$24=$AR124,$D$24=$AR124),Schweine_Werte!$G124*0.5,IF(OR($C$24&gt;$AR124,$D$24&lt;$AR124),0,Schweine_Werte!$G124))</f>
        <v>0</v>
      </c>
      <c r="BE124" s="667">
        <f>IF(OR($C$36=$AR124,$D$36=$AR124),Schweine_Werte!$G124*0.5,IF(OR($C$36&gt;$AR124,$D$36&lt;$AR124),0,Schweine_Werte!$G124))</f>
        <v>0</v>
      </c>
      <c r="BF124" s="667">
        <f>IF(OR($C$48=$AR124,$D$48=$AR124),Schweine_Werte!$G124*0.5,IF(OR($C$48&gt;$AR124,$D$48&lt;$AR124),0,Schweine_Werte!$G124))</f>
        <v>0</v>
      </c>
      <c r="BG124" s="667">
        <f>IF(OR($C$60=$AR124,$D$60=$AR124),Schweine_Werte!$G124*0.5,IF(OR($C$60&gt;$AR124,$D$60&lt;$AR124),0,Schweine_Werte!$G124))</f>
        <v>0</v>
      </c>
      <c r="BH124" s="677">
        <f>IF(OR($C$12=$AR124,$D$12=$AR124),Schweine_Werte!$I124*0.5,IF(OR($C$12&gt;$AR124,$D$12&lt;$AR124),0,Schweine_Werte!$I124))</f>
        <v>0</v>
      </c>
      <c r="BI124" s="667">
        <f>IF(OR($C$24=$AR124,$D$24=$AR124),Schweine_Werte!$I124*0.5,IF(OR($C$24&gt;$AR124,$D$24&lt;$AR124),0,Schweine_Werte!$I124))</f>
        <v>0</v>
      </c>
      <c r="BJ124" s="667">
        <f>IF(OR($C$36=$AR124,$D$36=$AR124),Schweine_Werte!$I124*0.5,IF(OR($C$36&gt;$AR124,$D$36&lt;$AR124),0,Schweine_Werte!$I124))</f>
        <v>0</v>
      </c>
      <c r="BK124" s="667">
        <f>IF(OR($C$48=$AR124,$D$48=$AR124),Schweine_Werte!$I124*0.5,IF(OR($C$48&gt;$AR124,$D$48&lt;$AR124),0,Schweine_Werte!$I124))</f>
        <v>0</v>
      </c>
      <c r="BL124" s="667">
        <f>IF(OR($C$60=$AR124,$D$60=$AR124),Schweine_Werte!$I124*0.5,IF(OR($C$60&gt;$AR124,$D$60&lt;$AR124),0,Schweine_Werte!$I124))</f>
        <v>0</v>
      </c>
      <c r="BM124" s="677"/>
      <c r="BN124" s="667"/>
      <c r="BO124" s="667"/>
      <c r="BP124" s="667"/>
      <c r="BQ124" s="667"/>
      <c r="BR124" s="677">
        <f>IF(OR($C$74=$AR124,$D$74=$AR124),Schweine_Werte!$M124*0.5,IF(OR($C$74&gt;$AR124,$D$74&lt;$AR124),0,Schweine_Werte!$M124))</f>
        <v>0</v>
      </c>
      <c r="BS124" s="677">
        <f>IF(OR($C$83=$AR124,$D$83=$AR124),Schweine_Werte!$M124*0.5,IF(OR($C$83&gt;$AR124,$D$83&lt;$AR124),0,Schweine_Werte!$M124))</f>
        <v>0</v>
      </c>
      <c r="BT124" s="679">
        <f>IF(OR($C$92=$AR124,$D$92=$AR124),Schweine_Werte!$M124*0.5,IF(OR($C$92&gt;$AR124,$D$92&lt;$AR124),0,Schweine_Werte!$M124))</f>
        <v>0</v>
      </c>
      <c r="BU124" s="679">
        <f>IF(OR($C$101=$AR124,$D$101=$AR124),Schweine_Werte!$M124*0.5,IF(OR($C$101&gt;$AR124,$D$101&lt;$AR124),0,Schweine_Werte!$M124))</f>
        <v>0</v>
      </c>
      <c r="BV124" s="679">
        <f>IF(OR($C$110=$AR124,$D$110=$AR124),Schweine_Werte!$M124*0.5,IF(OR($C$110&gt;$AR124,$D$110&lt;$AR124),0,Schweine_Werte!$M124))</f>
        <v>0</v>
      </c>
      <c r="BW124" s="679">
        <f>IF(OR(8=$AR124,$E$127=$AR124),Schweine_Werte!$M124*0.5,IF(OR(8&gt;$AR124,$E$127&lt;$AR124),0,Schweine_Werte!$M124))</f>
        <v>1.4477278921508818</v>
      </c>
      <c r="BX124" s="679">
        <f>IF(OR(8=$AR124,$E$145=$AR124),Schweine_Werte!$M124*0.5,IF(OR(8&gt;$AR124,$E$145&lt;$AR124),0,Schweine_Werte!$M124))</f>
        <v>1.4477278921508818</v>
      </c>
      <c r="BY124" s="677">
        <f>IF(OR($C$74=$AR124,$D$74=$AR124),Schweine_Werte!$O124*0.5,IF(OR($C$74&gt;$AR124,$D$74&lt;$AR124),0,Schweine_Werte!$O124))</f>
        <v>0</v>
      </c>
      <c r="BZ124" s="677">
        <f>IF(OR($C$83=$AR124,$D$83=$AR124),Schweine_Werte!$O124*0.5,IF(OR($C$83&gt;$AR124,$D$83&lt;$AR124),0,Schweine_Werte!$O124))</f>
        <v>0</v>
      </c>
      <c r="CA124" s="679">
        <f>IF(OR($C$92=$AR124,$D$92=$AR124),Schweine_Werte!$O124*0.5,IF(OR($C$92&gt;$AR124,$D$92&lt;$AR124),0,Schweine_Werte!$O124))</f>
        <v>0</v>
      </c>
      <c r="CB124" s="679">
        <f>IF(OR($C$101=$AR124,$D$101=$AR124),Schweine_Werte!$O124*0.5,IF(OR($C$101&gt;$AR124,$D$101&lt;$AR124),0,Schweine_Werte!$O124))</f>
        <v>0</v>
      </c>
      <c r="CC124" s="679">
        <f>IF(OR($C$110=$AR124,$D$110=$AR124),Schweine_Werte!$O124*0.5,IF(OR($C$110&gt;$AR124,$D$110&lt;$AR124),0,Schweine_Werte!$O124))</f>
        <v>0</v>
      </c>
    </row>
    <row r="125" spans="1:81" ht="15.75" x14ac:dyDescent="0.25">
      <c r="F125" s="521"/>
      <c r="G125" s="1722" t="s">
        <v>486</v>
      </c>
      <c r="H125" s="1723"/>
      <c r="I125" s="1724"/>
      <c r="J125" s="681" t="s">
        <v>474</v>
      </c>
      <c r="K125" s="681" t="s">
        <v>487</v>
      </c>
      <c r="L125" s="1725" t="s">
        <v>488</v>
      </c>
      <c r="M125" s="1726"/>
      <c r="N125" s="1727"/>
      <c r="O125" s="1725" t="s">
        <v>489</v>
      </c>
      <c r="P125" s="1727"/>
      <c r="Q125" s="1725" t="s">
        <v>490</v>
      </c>
      <c r="R125" s="1726"/>
      <c r="S125" s="1727"/>
      <c r="T125" s="1725" t="s">
        <v>491</v>
      </c>
      <c r="U125" s="1726"/>
      <c r="V125" s="1727"/>
      <c r="W125" s="1725" t="s">
        <v>492</v>
      </c>
      <c r="X125" s="1726"/>
      <c r="Y125" s="1727"/>
      <c r="AR125" s="698">
        <v>129</v>
      </c>
      <c r="AS125" s="677">
        <f>IF(OR($C$12=$AR125,$D$12=$AR125),Schweine_Werte!$C125*0.5,IF(OR($C$12&gt;$AR125,$D$12&lt;$AR125),0,Schweine_Werte!$C125))</f>
        <v>0</v>
      </c>
      <c r="AT125" s="667">
        <f>IF(OR($C$24=$AR125,$D$24=$AR125),Schweine_Werte!$C125*0.5,IF(OR($C$24&gt;$AR125,$D$24&lt;$AR125),0,Schweine_Werte!$C125))</f>
        <v>0</v>
      </c>
      <c r="AU125" s="677">
        <f>IF(OR($C$36=$AR125,$D$36=$AR125),Schweine_Werte!$C125*0.5,IF(OR($C$36&gt;$AR125,$D$36&lt;$AR125),0,Schweine_Werte!$C125))</f>
        <v>0</v>
      </c>
      <c r="AV125" s="677">
        <f>IF(OR($C$48=$AR125,$D$48=$AR125),Schweine_Werte!$C125*0.5,IF(OR($C$48&gt;$AR125,$D$48&lt;$AR125),0,Schweine_Werte!$C125))</f>
        <v>0</v>
      </c>
      <c r="AW125" s="677">
        <f>IF(OR($C$60=$AR125,$D$60=$AR125),Schweine_Werte!$C125*0.5,IF(OR($C$60&gt;$AR125,$D$60&lt;$AR125),0,Schweine_Werte!$C125))</f>
        <v>0</v>
      </c>
      <c r="AX125" s="677">
        <f>IF(OR($C$12=$AR125,$D$12=$AR125),Schweine_Werte!$E125*0.5,IF(OR($C$12&gt;$AR125,$D$12&lt;$AR125),0,Schweine_Werte!$E125))</f>
        <v>0</v>
      </c>
      <c r="AY125" s="667">
        <f>IF(OR($C$24=$AR125,$D$24=$AR125),Schweine_Werte!$E125*0.5,IF(OR($C$24&gt;$AR125,$D$24&lt;$AR125),0,Schweine_Werte!$E125))</f>
        <v>0</v>
      </c>
      <c r="AZ125" s="667">
        <f>IF(OR($C$36=$AR125,$D$36=$AR125),Schweine_Werte!$E125*0.5,IF(OR($C$36&gt;$AR125,$D$36&lt;$AR125),0,Schweine_Werte!$E125))</f>
        <v>0</v>
      </c>
      <c r="BA125" s="667">
        <f>IF(OR($C$48=$AR125,$D$48=$AR125),Schweine_Werte!$E125*0.5,IF(OR($C$48&gt;$AR125,$D$48&lt;$AR125),0,Schweine_Werte!$E125))</f>
        <v>0</v>
      </c>
      <c r="BB125" s="667">
        <f>IF(OR($C$60=$AR125,$D$60=$AR125),Schweine_Werte!$E125*0.5,IF(OR($C$60&gt;$AR125,$D$60&lt;$AR125),0,Schweine_Werte!$E125))</f>
        <v>0</v>
      </c>
      <c r="BC125" s="677">
        <f>IF(OR($C$12=$AR125,$D$12=$AR125),Schweine_Werte!$G125*0.5,IF(OR($C$12&gt;$AR125,$D$12&lt;$AR125),0,Schweine_Werte!$G125))</f>
        <v>0</v>
      </c>
      <c r="BD125" s="667">
        <f>IF(OR($C$24=$AR125,$D$24=$AR125),Schweine_Werte!$G125*0.5,IF(OR($C$24&gt;$AR125,$D$24&lt;$AR125),0,Schweine_Werte!$G125))</f>
        <v>0</v>
      </c>
      <c r="BE125" s="667">
        <f>IF(OR($C$36=$AR125,$D$36=$AR125),Schweine_Werte!$G125*0.5,IF(OR($C$36&gt;$AR125,$D$36&lt;$AR125),0,Schweine_Werte!$G125))</f>
        <v>0</v>
      </c>
      <c r="BF125" s="667">
        <f>IF(OR($C$48=$AR125,$D$48=$AR125),Schweine_Werte!$G125*0.5,IF(OR($C$48&gt;$AR125,$D$48&lt;$AR125),0,Schweine_Werte!$G125))</f>
        <v>0</v>
      </c>
      <c r="BG125" s="667">
        <f>IF(OR($C$60=$AR125,$D$60=$AR125),Schweine_Werte!$G125*0.5,IF(OR($C$60&gt;$AR125,$D$60&lt;$AR125),0,Schweine_Werte!$G125))</f>
        <v>0</v>
      </c>
      <c r="BH125" s="677">
        <f>IF(OR($C$12=$AR125,$D$12=$AR125),Schweine_Werte!$I125*0.5,IF(OR($C$12&gt;$AR125,$D$12&lt;$AR125),0,Schweine_Werte!$I125))</f>
        <v>0</v>
      </c>
      <c r="BI125" s="667">
        <f>IF(OR($C$24=$AR125,$D$24=$AR125),Schweine_Werte!$I125*0.5,IF(OR($C$24&gt;$AR125,$D$24&lt;$AR125),0,Schweine_Werte!$I125))</f>
        <v>0</v>
      </c>
      <c r="BJ125" s="667">
        <f>IF(OR($C$36=$AR125,$D$36=$AR125),Schweine_Werte!$I125*0.5,IF(OR($C$36&gt;$AR125,$D$36&lt;$AR125),0,Schweine_Werte!$I125))</f>
        <v>0</v>
      </c>
      <c r="BK125" s="667">
        <f>IF(OR($C$48=$AR125,$D$48=$AR125),Schweine_Werte!$I125*0.5,IF(OR($C$48&gt;$AR125,$D$48&lt;$AR125),0,Schweine_Werte!$I125))</f>
        <v>0</v>
      </c>
      <c r="BL125" s="667">
        <f>IF(OR($C$60=$AR125,$D$60=$AR125),Schweine_Werte!$I125*0.5,IF(OR($C$60&gt;$AR125,$D$60&lt;$AR125),0,Schweine_Werte!$I125))</f>
        <v>0</v>
      </c>
      <c r="BM125" s="677"/>
      <c r="BN125" s="667"/>
      <c r="BO125" s="667"/>
      <c r="BP125" s="667"/>
      <c r="BQ125" s="667"/>
      <c r="BR125" s="677">
        <f>IF(OR($C$74=$AR125,$D$74=$AR125),Schweine_Werte!$M125*0.5,IF(OR($C$74&gt;$AR125,$D$74&lt;$AR125),0,Schweine_Werte!$M125))</f>
        <v>0</v>
      </c>
      <c r="BS125" s="677">
        <f>IF(OR($C$83=$AR125,$D$83=$AR125),Schweine_Werte!$M125*0.5,IF(OR($C$83&gt;$AR125,$D$83&lt;$AR125),0,Schweine_Werte!$M125))</f>
        <v>0</v>
      </c>
      <c r="BT125" s="679">
        <f>IF(OR($C$92=$AR125,$D$92=$AR125),Schweine_Werte!$M125*0.5,IF(OR($C$92&gt;$AR125,$D$92&lt;$AR125),0,Schweine_Werte!$M125))</f>
        <v>0</v>
      </c>
      <c r="BU125" s="679">
        <f>IF(OR($C$101=$AR125,$D$101=$AR125),Schweine_Werte!$M125*0.5,IF(OR($C$101&gt;$AR125,$D$101&lt;$AR125),0,Schweine_Werte!$M125))</f>
        <v>0</v>
      </c>
      <c r="BV125" s="679">
        <f>IF(OR($C$110=$AR125,$D$110=$AR125),Schweine_Werte!$M125*0.5,IF(OR($C$110&gt;$AR125,$D$110&lt;$AR125),0,Schweine_Werte!$M125))</f>
        <v>0</v>
      </c>
      <c r="BW125" s="679">
        <f>IF(OR(8=$AR125,$E$127=$AR125),Schweine_Werte!$M125*0.5,IF(OR(8&gt;$AR125,$E$127&lt;$AR125),0,Schweine_Werte!$M125))</f>
        <v>1.4477278921508818</v>
      </c>
      <c r="BX125" s="679">
        <f>IF(OR(8=$AR125,$E$145=$AR125),Schweine_Werte!$M125*0.5,IF(OR(8&gt;$AR125,$E$145&lt;$AR125),0,Schweine_Werte!$M125))</f>
        <v>1.4477278921508818</v>
      </c>
      <c r="BY125" s="677">
        <f>IF(OR($C$74=$AR125,$D$74=$AR125),Schweine_Werte!$O125*0.5,IF(OR($C$74&gt;$AR125,$D$74&lt;$AR125),0,Schweine_Werte!$O125))</f>
        <v>0</v>
      </c>
      <c r="BZ125" s="677">
        <f>IF(OR($C$83=$AR125,$D$83=$AR125),Schweine_Werte!$O125*0.5,IF(OR($C$83&gt;$AR125,$D$83&lt;$AR125),0,Schweine_Werte!$O125))</f>
        <v>0</v>
      </c>
      <c r="CA125" s="679">
        <f>IF(OR($C$92=$AR125,$D$92=$AR125),Schweine_Werte!$O125*0.5,IF(OR($C$92&gt;$AR125,$D$92&lt;$AR125),0,Schweine_Werte!$O125))</f>
        <v>0</v>
      </c>
      <c r="CB125" s="679">
        <f>IF(OR($C$101=$AR125,$D$101=$AR125),Schweine_Werte!$O125*0.5,IF(OR($C$101&gt;$AR125,$D$101&lt;$AR125),0,Schweine_Werte!$O125))</f>
        <v>0</v>
      </c>
      <c r="CC125" s="679">
        <f>IF(OR($C$110=$AR125,$D$110=$AR125),Schweine_Werte!$O125*0.5,IF(OR($C$110&gt;$AR125,$D$110&lt;$AR125),0,Schweine_Werte!$O125))</f>
        <v>0</v>
      </c>
    </row>
    <row r="126" spans="1:81" ht="18.75" x14ac:dyDescent="0.25">
      <c r="B126" s="704" t="s">
        <v>497</v>
      </c>
      <c r="C126" s="705"/>
      <c r="D126" s="706" t="s">
        <v>527</v>
      </c>
      <c r="E126" s="707" t="s">
        <v>528</v>
      </c>
      <c r="F126" s="686" t="s">
        <v>363</v>
      </c>
      <c r="G126" s="687" t="s">
        <v>1</v>
      </c>
      <c r="H126" s="687" t="s">
        <v>499</v>
      </c>
      <c r="I126" s="687" t="s">
        <v>500</v>
      </c>
      <c r="J126" s="688" t="s">
        <v>501</v>
      </c>
      <c r="K126" s="688" t="s">
        <v>501</v>
      </c>
      <c r="L126" s="689" t="s">
        <v>365</v>
      </c>
      <c r="M126" s="689" t="s">
        <v>502</v>
      </c>
      <c r="N126" s="689" t="s">
        <v>367</v>
      </c>
      <c r="O126" s="690" t="s">
        <v>358</v>
      </c>
      <c r="P126" s="690" t="s">
        <v>359</v>
      </c>
      <c r="Q126" s="689" t="s">
        <v>365</v>
      </c>
      <c r="R126" s="689" t="s">
        <v>366</v>
      </c>
      <c r="S126" s="689" t="s">
        <v>367</v>
      </c>
      <c r="T126" s="689" t="s">
        <v>365</v>
      </c>
      <c r="U126" s="689" t="s">
        <v>366</v>
      </c>
      <c r="V126" s="689" t="s">
        <v>367</v>
      </c>
      <c r="W126" s="688" t="s">
        <v>503</v>
      </c>
      <c r="X126" s="688" t="s">
        <v>504</v>
      </c>
      <c r="Y126" s="688" t="s">
        <v>505</v>
      </c>
      <c r="AR126" s="698">
        <v>130</v>
      </c>
      <c r="AS126" s="677">
        <f>IF(OR($C$12=$AR126,$D$12=$AR126),Schweine_Werte!$C126*0.5,IF(OR($C$12&gt;$AR126,$D$12&lt;$AR126),0,Schweine_Werte!$C126))</f>
        <v>0</v>
      </c>
      <c r="AT126" s="667">
        <f>IF(OR($C$24=$AR126,$D$24=$AR126),Schweine_Werte!$C126*0.5,IF(OR($C$24&gt;$AR126,$D$24&lt;$AR126),0,Schweine_Werte!$C126))</f>
        <v>0</v>
      </c>
      <c r="AU126" s="677">
        <f>IF(OR($C$36=$AR126,$D$36=$AR126),Schweine_Werte!$C126*0.5,IF(OR($C$36&gt;$AR126,$D$36&lt;$AR126),0,Schweine_Werte!$C126))</f>
        <v>0</v>
      </c>
      <c r="AV126" s="677">
        <f>IF(OR($C$48=$AR126,$D$48=$AR126),Schweine_Werte!$C126*0.5,IF(OR($C$48&gt;$AR126,$D$48&lt;$AR126),0,Schweine_Werte!$C126))</f>
        <v>0</v>
      </c>
      <c r="AW126" s="677">
        <f>IF(OR($C$60=$AR126,$D$60=$AR126),Schweine_Werte!$C126*0.5,IF(OR($C$60&gt;$AR126,$D$60&lt;$AR126),0,Schweine_Werte!$C126))</f>
        <v>0</v>
      </c>
      <c r="AX126" s="677">
        <f>IF(OR($C$12=$AR126,$D$12=$AR126),Schweine_Werte!$E126*0.5,IF(OR($C$12&gt;$AR126,$D$12&lt;$AR126),0,Schweine_Werte!$E126))</f>
        <v>0</v>
      </c>
      <c r="AY126" s="667">
        <f>IF(OR($C$24=$AR126,$D$24=$AR126),Schweine_Werte!$E126*0.5,IF(OR($C$24&gt;$AR126,$D$24&lt;$AR126),0,Schweine_Werte!$E126))</f>
        <v>0</v>
      </c>
      <c r="AZ126" s="667">
        <f>IF(OR($C$36=$AR126,$D$36=$AR126),Schweine_Werte!$E126*0.5,IF(OR($C$36&gt;$AR126,$D$36&lt;$AR126),0,Schweine_Werte!$E126))</f>
        <v>0</v>
      </c>
      <c r="BA126" s="667">
        <f>IF(OR($C$48=$AR126,$D$48=$AR126),Schweine_Werte!$E126*0.5,IF(OR($C$48&gt;$AR126,$D$48&lt;$AR126),0,Schweine_Werte!$E126))</f>
        <v>0</v>
      </c>
      <c r="BB126" s="667">
        <f>IF(OR($C$60=$AR126,$D$60=$AR126),Schweine_Werte!$E126*0.5,IF(OR($C$60&gt;$AR126,$D$60&lt;$AR126),0,Schweine_Werte!$E126))</f>
        <v>0</v>
      </c>
      <c r="BC126" s="677">
        <f>IF(OR($C$12=$AR126,$D$12=$AR126),Schweine_Werte!$G126*0.5,IF(OR($C$12&gt;$AR126,$D$12&lt;$AR126),0,Schweine_Werte!$G126))</f>
        <v>0</v>
      </c>
      <c r="BD126" s="667">
        <f>IF(OR($C$24=$AR126,$D$24=$AR126),Schweine_Werte!$G126*0.5,IF(OR($C$24&gt;$AR126,$D$24&lt;$AR126),0,Schweine_Werte!$G126))</f>
        <v>0</v>
      </c>
      <c r="BE126" s="667">
        <f>IF(OR($C$36=$AR126,$D$36=$AR126),Schweine_Werte!$G126*0.5,IF(OR($C$36&gt;$AR126,$D$36&lt;$AR126),0,Schweine_Werte!$G126))</f>
        <v>0</v>
      </c>
      <c r="BF126" s="667">
        <f>IF(OR($C$48=$AR126,$D$48=$AR126),Schweine_Werte!$G126*0.5,IF(OR($C$48&gt;$AR126,$D$48&lt;$AR126),0,Schweine_Werte!$G126))</f>
        <v>0</v>
      </c>
      <c r="BG126" s="667">
        <f>IF(OR($C$60=$AR126,$D$60=$AR126),Schweine_Werte!$G126*0.5,IF(OR($C$60&gt;$AR126,$D$60&lt;$AR126),0,Schweine_Werte!$G126))</f>
        <v>0</v>
      </c>
      <c r="BH126" s="677">
        <f>IF(OR($C$12=$AR126,$D$12=$AR126),Schweine_Werte!$I126*0.5,IF(OR($C$12&gt;$AR126,$D$12&lt;$AR126),0,Schweine_Werte!$I126))</f>
        <v>0</v>
      </c>
      <c r="BI126" s="667">
        <f>IF(OR($C$24=$AR126,$D$24=$AR126),Schweine_Werte!$I126*0.5,IF(OR($C$24&gt;$AR126,$D$24&lt;$AR126),0,Schweine_Werte!$I126))</f>
        <v>0</v>
      </c>
      <c r="BJ126" s="667">
        <f>IF(OR($C$36=$AR126,$D$36=$AR126),Schweine_Werte!$I126*0.5,IF(OR($C$36&gt;$AR126,$D$36&lt;$AR126),0,Schweine_Werte!$I126))</f>
        <v>0</v>
      </c>
      <c r="BK126" s="667">
        <f>IF(OR($C$48=$AR126,$D$48=$AR126),Schweine_Werte!$I126*0.5,IF(OR($C$48&gt;$AR126,$D$48&lt;$AR126),0,Schweine_Werte!$I126))</f>
        <v>0</v>
      </c>
      <c r="BL126" s="667">
        <f>IF(OR($C$60=$AR126,$D$60=$AR126),Schweine_Werte!$I126*0.5,IF(OR($C$60&gt;$AR126,$D$60&lt;$AR126),0,Schweine_Werte!$I126))</f>
        <v>0</v>
      </c>
      <c r="BM126" s="677"/>
      <c r="BN126" s="667"/>
      <c r="BO126" s="667"/>
      <c r="BP126" s="667"/>
      <c r="BQ126" s="667"/>
      <c r="BR126" s="677">
        <f>IF(OR($C$74=$AR126,$D$74=$AR126),Schweine_Werte!$M126*0.5,IF(OR($C$74&gt;$AR126,$D$74&lt;$AR126),0,Schweine_Werte!$M126))</f>
        <v>0</v>
      </c>
      <c r="BS126" s="677">
        <f>IF(OR($C$83=$AR126,$D$83=$AR126),Schweine_Werte!$M126*0.5,IF(OR($C$83&gt;$AR126,$D$83&lt;$AR126),0,Schweine_Werte!$M126))</f>
        <v>0</v>
      </c>
      <c r="BT126" s="679">
        <f>IF(OR($C$92=$AR126,$D$92=$AR126),Schweine_Werte!$M126*0.5,IF(OR($C$92&gt;$AR126,$D$92&lt;$AR126),0,Schweine_Werte!$M126))</f>
        <v>0</v>
      </c>
      <c r="BU126" s="679">
        <f>IF(OR($C$101=$AR126,$D$101=$AR126),Schweine_Werte!$M126*0.5,IF(OR($C$101&gt;$AR126,$D$101&lt;$AR126),0,Schweine_Werte!$M126))</f>
        <v>0</v>
      </c>
      <c r="BV126" s="679">
        <f>IF(OR($C$110=$AR126,$D$110=$AR126),Schweine_Werte!$M126*0.5,IF(OR($C$110&gt;$AR126,$D$110&lt;$AR126),0,Schweine_Werte!$M126))</f>
        <v>0</v>
      </c>
      <c r="BW126" s="679">
        <f>IF(OR(8=$AR126,$E$127=$AR126),Schweine_Werte!$M126*0.5,IF(OR(8&gt;$AR126,$E$127&lt;$AR126),0,Schweine_Werte!$M126))</f>
        <v>1.4477278921508818</v>
      </c>
      <c r="BX126" s="679">
        <f>IF(OR(8=$AR126,$E$145=$AR126),Schweine_Werte!$M126*0.5,IF(OR(8&gt;$AR126,$E$145&lt;$AR126),0,Schweine_Werte!$M126))</f>
        <v>1.4477278921508818</v>
      </c>
      <c r="BY126" s="677">
        <f>IF(OR($C$74=$AR126,$D$74=$AR126),Schweine_Werte!$O126*0.5,IF(OR($C$74&gt;$AR126,$D$74&lt;$AR126),0,Schweine_Werte!$O126))</f>
        <v>0</v>
      </c>
      <c r="BZ126" s="677">
        <f>IF(OR($C$83=$AR126,$D$83=$AR126),Schweine_Werte!$O126*0.5,IF(OR($C$83&gt;$AR126,$D$83&lt;$AR126),0,Schweine_Werte!$O126))</f>
        <v>0</v>
      </c>
      <c r="CA126" s="679">
        <f>IF(OR($C$92=$AR126,$D$92=$AR126),Schweine_Werte!$O126*0.5,IF(OR($C$92&gt;$AR126,$D$92&lt;$AR126),0,Schweine_Werte!$O126))</f>
        <v>0</v>
      </c>
      <c r="CB126" s="679">
        <f>IF(OR($C$101=$AR126,$D$101=$AR126),Schweine_Werte!$O126*0.5,IF(OR($C$101&gt;$AR126,$D$101&lt;$AR126),0,Schweine_Werte!$O126))</f>
        <v>0</v>
      </c>
      <c r="CC126" s="679">
        <f>IF(OR($C$110=$AR126,$D$110=$AR126),Schweine_Werte!$O126*0.5,IF(OR($C$110&gt;$AR126,$D$110&lt;$AR126),0,Schweine_Werte!$O126))</f>
        <v>0</v>
      </c>
    </row>
    <row r="127" spans="1:81" ht="15.75" x14ac:dyDescent="0.25">
      <c r="A127" s="520" t="s">
        <v>466</v>
      </c>
      <c r="B127" s="507" t="str">
        <f>IF('Abweichende Werte'!W11=1,A8,"")</f>
        <v/>
      </c>
      <c r="C127" s="507"/>
      <c r="D127" s="508" t="str">
        <f>IF('Abweichende Werte'!W11=1,'Abweichende Werte'!J11,"")</f>
        <v/>
      </c>
      <c r="E127" s="508" t="str">
        <f>IF('Abweichende Werte'!W11=1,'Abweichende Werte'!M11,"")</f>
        <v/>
      </c>
      <c r="F127" s="708" t="e">
        <f t="shared" ref="F127:K127" si="56">SUM(F119:F120)</f>
        <v>#VALUE!</v>
      </c>
      <c r="G127" s="708" t="e">
        <f t="shared" si="56"/>
        <v>#VALUE!</v>
      </c>
      <c r="H127" s="708" t="e">
        <f t="shared" si="56"/>
        <v>#VALUE!</v>
      </c>
      <c r="I127" s="708" t="e">
        <f t="shared" si="56"/>
        <v>#VALUE!</v>
      </c>
      <c r="J127" s="708" t="e">
        <f t="shared" si="56"/>
        <v>#VALUE!</v>
      </c>
      <c r="K127" s="708" t="e">
        <f t="shared" si="56"/>
        <v>#VALUE!</v>
      </c>
      <c r="L127" s="708" t="e">
        <f>Q127*365/1000+$J127-$K127</f>
        <v>#VALUE!</v>
      </c>
      <c r="M127" s="708" t="e">
        <f>R127*365/1000+$J127-$K127/2</f>
        <v>#VALUE!</v>
      </c>
      <c r="N127" s="708" t="e">
        <f>S127*365/1000+$J127</f>
        <v>#VALUE!</v>
      </c>
      <c r="O127" s="708">
        <v>5.5</v>
      </c>
      <c r="P127" s="708">
        <v>1.8</v>
      </c>
      <c r="Q127" s="708" t="e">
        <f>SUM(Q119:Q120)</f>
        <v>#VALUE!</v>
      </c>
      <c r="R127" s="708" t="e">
        <f>SUM(R119:R120)</f>
        <v>#VALUE!</v>
      </c>
      <c r="S127" s="708" t="e">
        <f>SUM(S119:S120)</f>
        <v>#VALUE!</v>
      </c>
      <c r="T127" s="708" t="e">
        <f>Q127/$F127</f>
        <v>#VALUE!</v>
      </c>
      <c r="U127" s="708" t="e">
        <f>R127/$F127</f>
        <v>#VALUE!</v>
      </c>
      <c r="V127" s="708" t="e">
        <f>S127/$F127</f>
        <v>#VALUE!</v>
      </c>
      <c r="W127" s="708" t="e">
        <f>($J127*0.055+Q127*0.365*0.86-$K127*0.018)/L127*100</f>
        <v>#VALUE!</v>
      </c>
      <c r="X127" s="708" t="e">
        <f>($J127*0.055+R127*0.365*0.86-$K127*0.018/2)/M127*100</f>
        <v>#VALUE!</v>
      </c>
      <c r="Y127" s="708" t="e">
        <f>($J127*0.055+S127*0.365*0.86)/N127*100</f>
        <v>#VALUE!</v>
      </c>
      <c r="AR127" s="698">
        <v>131</v>
      </c>
      <c r="AS127" s="677">
        <f>IF(OR($C$12=$AR127,$D$12=$AR127),Schweine_Werte!$C127*0.5,IF(OR($C$12&gt;$AR127,$D$12&lt;$AR127),0,Schweine_Werte!$C127))</f>
        <v>0</v>
      </c>
      <c r="AT127" s="667">
        <f>IF(OR($C$24=$AR127,$D$24=$AR127),Schweine_Werte!$C127*0.5,IF(OR($C$24&gt;$AR127,$D$24&lt;$AR127),0,Schweine_Werte!$C127))</f>
        <v>0</v>
      </c>
      <c r="AU127" s="677">
        <f>IF(OR($C$36=$AR127,$D$36=$AR127),Schweine_Werte!$C127*0.5,IF(OR($C$36&gt;$AR127,$D$36&lt;$AR127),0,Schweine_Werte!$C127))</f>
        <v>0</v>
      </c>
      <c r="AV127" s="677">
        <f>IF(OR($C$48=$AR127,$D$48=$AR127),Schweine_Werte!$C127*0.5,IF(OR($C$48&gt;$AR127,$D$48&lt;$AR127),0,Schweine_Werte!$C127))</f>
        <v>0</v>
      </c>
      <c r="AW127" s="677">
        <f>IF(OR($C$60=$AR127,$D$60=$AR127),Schweine_Werte!$C127*0.5,IF(OR($C$60&gt;$AR127,$D$60&lt;$AR127),0,Schweine_Werte!$C127))</f>
        <v>0</v>
      </c>
      <c r="AX127" s="677">
        <f>IF(OR($C$12=$AR127,$D$12=$AR127),Schweine_Werte!$E127*0.5,IF(OR($C$12&gt;$AR127,$D$12&lt;$AR127),0,Schweine_Werte!$E127))</f>
        <v>0</v>
      </c>
      <c r="AY127" s="667">
        <f>IF(OR($C$24=$AR127,$D$24=$AR127),Schweine_Werte!$E127*0.5,IF(OR($C$24&gt;$AR127,$D$24&lt;$AR127),0,Schweine_Werte!$E127))</f>
        <v>0</v>
      </c>
      <c r="AZ127" s="667">
        <f>IF(OR($C$36=$AR127,$D$36=$AR127),Schweine_Werte!$E127*0.5,IF(OR($C$36&gt;$AR127,$D$36&lt;$AR127),0,Schweine_Werte!$E127))</f>
        <v>0</v>
      </c>
      <c r="BA127" s="667">
        <f>IF(OR($C$48=$AR127,$D$48=$AR127),Schweine_Werte!$E127*0.5,IF(OR($C$48&gt;$AR127,$D$48&lt;$AR127),0,Schweine_Werte!$E127))</f>
        <v>0</v>
      </c>
      <c r="BB127" s="667">
        <f>IF(OR($C$60=$AR127,$D$60=$AR127),Schweine_Werte!$E127*0.5,IF(OR($C$60&gt;$AR127,$D$60&lt;$AR127),0,Schweine_Werte!$E127))</f>
        <v>0</v>
      </c>
      <c r="BC127" s="677">
        <f>IF(OR($C$12=$AR127,$D$12=$AR127),Schweine_Werte!$G127*0.5,IF(OR($C$12&gt;$AR127,$D$12&lt;$AR127),0,Schweine_Werte!$G127))</f>
        <v>0</v>
      </c>
      <c r="BD127" s="667">
        <f>IF(OR($C$24=$AR127,$D$24=$AR127),Schweine_Werte!$G127*0.5,IF(OR($C$24&gt;$AR127,$D$24&lt;$AR127),0,Schweine_Werte!$G127))</f>
        <v>0</v>
      </c>
      <c r="BE127" s="667">
        <f>IF(OR($C$36=$AR127,$D$36=$AR127),Schweine_Werte!$G127*0.5,IF(OR($C$36&gt;$AR127,$D$36&lt;$AR127),0,Schweine_Werte!$G127))</f>
        <v>0</v>
      </c>
      <c r="BF127" s="667">
        <f>IF(OR($C$48=$AR127,$D$48=$AR127),Schweine_Werte!$G127*0.5,IF(OR($C$48&gt;$AR127,$D$48&lt;$AR127),0,Schweine_Werte!$G127))</f>
        <v>0</v>
      </c>
      <c r="BG127" s="667">
        <f>IF(OR($C$60=$AR127,$D$60=$AR127),Schweine_Werte!$G127*0.5,IF(OR($C$60&gt;$AR127,$D$60&lt;$AR127),0,Schweine_Werte!$G127))</f>
        <v>0</v>
      </c>
      <c r="BH127" s="677">
        <f>IF(OR($C$12=$AR127,$D$12=$AR127),Schweine_Werte!$I127*0.5,IF(OR($C$12&gt;$AR127,$D$12&lt;$AR127),0,Schweine_Werte!$I127))</f>
        <v>0</v>
      </c>
      <c r="BI127" s="667">
        <f>IF(OR($C$24=$AR127,$D$24=$AR127),Schweine_Werte!$I127*0.5,IF(OR($C$24&gt;$AR127,$D$24&lt;$AR127),0,Schweine_Werte!$I127))</f>
        <v>0</v>
      </c>
      <c r="BJ127" s="667">
        <f>IF(OR($C$36=$AR127,$D$36=$AR127),Schweine_Werte!$I127*0.5,IF(OR($C$36&gt;$AR127,$D$36&lt;$AR127),0,Schweine_Werte!$I127))</f>
        <v>0</v>
      </c>
      <c r="BK127" s="667">
        <f>IF(OR($C$48=$AR127,$D$48=$AR127),Schweine_Werte!$I127*0.5,IF(OR($C$48&gt;$AR127,$D$48&lt;$AR127),0,Schweine_Werte!$I127))</f>
        <v>0</v>
      </c>
      <c r="BL127" s="667">
        <f>IF(OR($C$60=$AR127,$D$60=$AR127),Schweine_Werte!$I127*0.5,IF(OR($C$60&gt;$AR127,$D$60&lt;$AR127),0,Schweine_Werte!$I127))</f>
        <v>0</v>
      </c>
      <c r="BM127" s="677"/>
      <c r="BN127" s="667"/>
      <c r="BO127" s="667"/>
      <c r="BP127" s="667"/>
      <c r="BQ127" s="667"/>
      <c r="BR127" s="677">
        <f>IF(OR($C$74=$AR127,$D$74=$AR127),Schweine_Werte!$M127*0.5,IF(OR($C$74&gt;$AR127,$D$74&lt;$AR127),0,Schweine_Werte!$M127))</f>
        <v>0</v>
      </c>
      <c r="BS127" s="677">
        <f>IF(OR($C$83=$AR127,$D$83=$AR127),Schweine_Werte!$M127*0.5,IF(OR($C$83&gt;$AR127,$D$83&lt;$AR127),0,Schweine_Werte!$M127))</f>
        <v>0</v>
      </c>
      <c r="BT127" s="679">
        <f>IF(OR($C$92=$AR127,$D$92=$AR127),Schweine_Werte!$M127*0.5,IF(OR($C$92&gt;$AR127,$D$92&lt;$AR127),0,Schweine_Werte!$M127))</f>
        <v>0</v>
      </c>
      <c r="BU127" s="679">
        <f>IF(OR($C$101=$AR127,$D$101=$AR127),Schweine_Werte!$M127*0.5,IF(OR($C$101&gt;$AR127,$D$101&lt;$AR127),0,Schweine_Werte!$M127))</f>
        <v>0</v>
      </c>
      <c r="BV127" s="679">
        <f>IF(OR($C$110=$AR127,$D$110=$AR127),Schweine_Werte!$M127*0.5,IF(OR($C$110&gt;$AR127,$D$110&lt;$AR127),0,Schweine_Werte!$M127))</f>
        <v>0</v>
      </c>
      <c r="BW127" s="679">
        <f>IF(OR(8=$AR127,$E$127=$AR127),Schweine_Werte!$M127*0.5,IF(OR(8&gt;$AR127,$E$127&lt;$AR127),0,Schweine_Werte!$M127))</f>
        <v>1.4477278921508818</v>
      </c>
      <c r="BX127" s="679">
        <f>IF(OR(8=$AR127,$E$145=$AR127),Schweine_Werte!$M127*0.5,IF(OR(8&gt;$AR127,$E$145&lt;$AR127),0,Schweine_Werte!$M127))</f>
        <v>1.4477278921508818</v>
      </c>
      <c r="BY127" s="677">
        <f>IF(OR($C$74=$AR127,$D$74=$AR127),Schweine_Werte!$O127*0.5,IF(OR($C$74&gt;$AR127,$D$74&lt;$AR127),0,Schweine_Werte!$O127))</f>
        <v>0</v>
      </c>
      <c r="BZ127" s="677">
        <f>IF(OR($C$83=$AR127,$D$83=$AR127),Schweine_Werte!$O127*0.5,IF(OR($C$83&gt;$AR127,$D$83&lt;$AR127),0,Schweine_Werte!$O127))</f>
        <v>0</v>
      </c>
      <c r="CA127" s="679">
        <f>IF(OR($C$92=$AR127,$D$92=$AR127),Schweine_Werte!$O127*0.5,IF(OR($C$92&gt;$AR127,$D$92&lt;$AR127),0,Schweine_Werte!$O127))</f>
        <v>0</v>
      </c>
      <c r="CB127" s="679">
        <f>IF(OR($C$101=$AR127,$D$101=$AR127),Schweine_Werte!$O127*0.5,IF(OR($C$101&gt;$AR127,$D$101&lt;$AR127),0,Schweine_Werte!$O127))</f>
        <v>0</v>
      </c>
      <c r="CC127" s="679">
        <f>IF(OR($C$110=$AR127,$D$110=$AR127),Schweine_Werte!$O127*0.5,IF(OR($C$110&gt;$AR127,$D$110&lt;$AR127),0,Schweine_Werte!$O127))</f>
        <v>0</v>
      </c>
    </row>
    <row r="128" spans="1:81" x14ac:dyDescent="0.2">
      <c r="E128" s="520" t="s">
        <v>518</v>
      </c>
      <c r="AR128" s="698">
        <v>132</v>
      </c>
      <c r="AS128" s="677">
        <f>IF(OR($C$12=$AR128,$D$12=$AR128),Schweine_Werte!$C128*0.5,IF(OR($C$12&gt;$AR128,$D$12&lt;$AR128),0,Schweine_Werte!$C128))</f>
        <v>0</v>
      </c>
      <c r="AT128" s="667">
        <f>IF(OR($C$24=$AR128,$D$24=$AR128),Schweine_Werte!$C128*0.5,IF(OR($C$24&gt;$AR128,$D$24&lt;$AR128),0,Schweine_Werte!$C128))</f>
        <v>0</v>
      </c>
      <c r="AU128" s="677">
        <f>IF(OR($C$36=$AR128,$D$36=$AR128),Schweine_Werte!$C128*0.5,IF(OR($C$36&gt;$AR128,$D$36&lt;$AR128),0,Schweine_Werte!$C128))</f>
        <v>0</v>
      </c>
      <c r="AV128" s="677">
        <f>IF(OR($C$48=$AR128,$D$48=$AR128),Schweine_Werte!$C128*0.5,IF(OR($C$48&gt;$AR128,$D$48&lt;$AR128),0,Schweine_Werte!$C128))</f>
        <v>0</v>
      </c>
      <c r="AW128" s="677">
        <f>IF(OR($C$60=$AR128,$D$60=$AR128),Schweine_Werte!$C128*0.5,IF(OR($C$60&gt;$AR128,$D$60&lt;$AR128),0,Schweine_Werte!$C128))</f>
        <v>0</v>
      </c>
      <c r="AX128" s="677">
        <f>IF(OR($C$12=$AR128,$D$12=$AR128),Schweine_Werte!$E128*0.5,IF(OR($C$12&gt;$AR128,$D$12&lt;$AR128),0,Schweine_Werte!$E128))</f>
        <v>0</v>
      </c>
      <c r="AY128" s="667">
        <f>IF(OR($C$24=$AR128,$D$24=$AR128),Schweine_Werte!$E128*0.5,IF(OR($C$24&gt;$AR128,$D$24&lt;$AR128),0,Schweine_Werte!$E128))</f>
        <v>0</v>
      </c>
      <c r="AZ128" s="667">
        <f>IF(OR($C$36=$AR128,$D$36=$AR128),Schweine_Werte!$E128*0.5,IF(OR($C$36&gt;$AR128,$D$36&lt;$AR128),0,Schweine_Werte!$E128))</f>
        <v>0</v>
      </c>
      <c r="BA128" s="667">
        <f>IF(OR($C$48=$AR128,$D$48=$AR128),Schweine_Werte!$E128*0.5,IF(OR($C$48&gt;$AR128,$D$48&lt;$AR128),0,Schweine_Werte!$E128))</f>
        <v>0</v>
      </c>
      <c r="BB128" s="667">
        <f>IF(OR($C$60=$AR128,$D$60=$AR128),Schweine_Werte!$E128*0.5,IF(OR($C$60&gt;$AR128,$D$60&lt;$AR128),0,Schweine_Werte!$E128))</f>
        <v>0</v>
      </c>
      <c r="BC128" s="677">
        <f>IF(OR($C$12=$AR128,$D$12=$AR128),Schweine_Werte!$G128*0.5,IF(OR($C$12&gt;$AR128,$D$12&lt;$AR128),0,Schweine_Werte!$G128))</f>
        <v>0</v>
      </c>
      <c r="BD128" s="667">
        <f>IF(OR($C$24=$AR128,$D$24=$AR128),Schweine_Werte!$G128*0.5,IF(OR($C$24&gt;$AR128,$D$24&lt;$AR128),0,Schweine_Werte!$G128))</f>
        <v>0</v>
      </c>
      <c r="BE128" s="667">
        <f>IF(OR($C$36=$AR128,$D$36=$AR128),Schweine_Werte!$G128*0.5,IF(OR($C$36&gt;$AR128,$D$36&lt;$AR128),0,Schweine_Werte!$G128))</f>
        <v>0</v>
      </c>
      <c r="BF128" s="667">
        <f>IF(OR($C$48=$AR128,$D$48=$AR128),Schweine_Werte!$G128*0.5,IF(OR($C$48&gt;$AR128,$D$48&lt;$AR128),0,Schweine_Werte!$G128))</f>
        <v>0</v>
      </c>
      <c r="BG128" s="667">
        <f>IF(OR($C$60=$AR128,$D$60=$AR128),Schweine_Werte!$G128*0.5,IF(OR($C$60&gt;$AR128,$D$60&lt;$AR128),0,Schweine_Werte!$G128))</f>
        <v>0</v>
      </c>
      <c r="BH128" s="677">
        <f>IF(OR($C$12=$AR128,$D$12=$AR128),Schweine_Werte!$I128*0.5,IF(OR($C$12&gt;$AR128,$D$12&lt;$AR128),0,Schweine_Werte!$I128))</f>
        <v>0</v>
      </c>
      <c r="BI128" s="667">
        <f>IF(OR($C$24=$AR128,$D$24=$AR128),Schweine_Werte!$I128*0.5,IF(OR($C$24&gt;$AR128,$D$24&lt;$AR128),0,Schweine_Werte!$I128))</f>
        <v>0</v>
      </c>
      <c r="BJ128" s="667">
        <f>IF(OR($C$36=$AR128,$D$36=$AR128),Schweine_Werte!$I128*0.5,IF(OR($C$36&gt;$AR128,$D$36&lt;$AR128),0,Schweine_Werte!$I128))</f>
        <v>0</v>
      </c>
      <c r="BK128" s="667">
        <f>IF(OR($C$48=$AR128,$D$48=$AR128),Schweine_Werte!$I128*0.5,IF(OR($C$48&gt;$AR128,$D$48&lt;$AR128),0,Schweine_Werte!$I128))</f>
        <v>0</v>
      </c>
      <c r="BL128" s="667">
        <f>IF(OR($C$60=$AR128,$D$60=$AR128),Schweine_Werte!$I128*0.5,IF(OR($C$60&gt;$AR128,$D$60&lt;$AR128),0,Schweine_Werte!$I128))</f>
        <v>0</v>
      </c>
      <c r="BM128" s="677"/>
      <c r="BN128" s="667"/>
      <c r="BO128" s="667"/>
      <c r="BP128" s="667"/>
      <c r="BQ128" s="667"/>
      <c r="BR128" s="677">
        <f>IF(OR($C$74=$AR128,$D$74=$AR128),Schweine_Werte!$M128*0.5,IF(OR($C$74&gt;$AR128,$D$74&lt;$AR128),0,Schweine_Werte!$M128))</f>
        <v>0</v>
      </c>
      <c r="BS128" s="677">
        <f>IF(OR($C$83=$AR128,$D$83=$AR128),Schweine_Werte!$M128*0.5,IF(OR($C$83&gt;$AR128,$D$83&lt;$AR128),0,Schweine_Werte!$M128))</f>
        <v>0</v>
      </c>
      <c r="BT128" s="679">
        <f>IF(OR($C$92=$AR128,$D$92=$AR128),Schweine_Werte!$M128*0.5,IF(OR($C$92&gt;$AR128,$D$92&lt;$AR128),0,Schweine_Werte!$M128))</f>
        <v>0</v>
      </c>
      <c r="BU128" s="679">
        <f>IF(OR($C$101=$AR128,$D$101=$AR128),Schweine_Werte!$M128*0.5,IF(OR($C$101&gt;$AR128,$D$101&lt;$AR128),0,Schweine_Werte!$M128))</f>
        <v>0</v>
      </c>
      <c r="BV128" s="679">
        <f>IF(OR($C$110=$AR128,$D$110=$AR128),Schweine_Werte!$M128*0.5,IF(OR($C$110&gt;$AR128,$D$110&lt;$AR128),0,Schweine_Werte!$M128))</f>
        <v>0</v>
      </c>
      <c r="BW128" s="679">
        <f>IF(OR(8=$AR128,$E$127=$AR128),Schweine_Werte!$M128*0.5,IF(OR(8&gt;$AR128,$E$127&lt;$AR128),0,Schweine_Werte!$M128))</f>
        <v>1.4477278921508818</v>
      </c>
      <c r="BX128" s="679">
        <f>IF(OR(8=$AR128,$E$145=$AR128),Schweine_Werte!$M128*0.5,IF(OR(8&gt;$AR128,$E$145&lt;$AR128),0,Schweine_Werte!$M128))</f>
        <v>1.4477278921508818</v>
      </c>
      <c r="BY128" s="677">
        <f>IF(OR($C$74=$AR128,$D$74=$AR128),Schweine_Werte!$O128*0.5,IF(OR($C$74&gt;$AR128,$D$74&lt;$AR128),0,Schweine_Werte!$O128))</f>
        <v>0</v>
      </c>
      <c r="BZ128" s="677">
        <f>IF(OR($C$83=$AR128,$D$83=$AR128),Schweine_Werte!$O128*0.5,IF(OR($C$83&gt;$AR128,$D$83&lt;$AR128),0,Schweine_Werte!$O128))</f>
        <v>0</v>
      </c>
      <c r="CA128" s="679">
        <f>IF(OR($C$92=$AR128,$D$92=$AR128),Schweine_Werte!$O128*0.5,IF(OR($C$92&gt;$AR128,$D$92&lt;$AR128),0,Schweine_Werte!$O128))</f>
        <v>0</v>
      </c>
      <c r="CB128" s="679">
        <f>IF(OR($C$101=$AR128,$D$101=$AR128),Schweine_Werte!$O128*0.5,IF(OR($C$101&gt;$AR128,$D$101&lt;$AR128),0,Schweine_Werte!$O128))</f>
        <v>0</v>
      </c>
      <c r="CC128" s="679">
        <f>IF(OR($C$110=$AR128,$D$110=$AR128),Schweine_Werte!$O128*0.5,IF(OR($C$110&gt;$AR128,$D$110&lt;$AR128),0,Schweine_Werte!$O128))</f>
        <v>0</v>
      </c>
    </row>
    <row r="129" spans="2:81" x14ac:dyDescent="0.2">
      <c r="F129" s="667"/>
      <c r="G129" s="667"/>
      <c r="H129" s="667"/>
      <c r="I129" s="667"/>
      <c r="J129" s="667"/>
      <c r="K129" s="667"/>
      <c r="L129" s="667"/>
      <c r="M129" s="667"/>
      <c r="N129" s="667"/>
      <c r="O129" s="667"/>
      <c r="P129" s="667"/>
      <c r="Q129" s="667"/>
      <c r="R129" s="667"/>
      <c r="S129" s="667"/>
      <c r="T129" s="667"/>
      <c r="U129" s="667"/>
      <c r="V129" s="667"/>
      <c r="W129" s="667"/>
      <c r="X129" s="667"/>
      <c r="Y129" s="667"/>
      <c r="AR129" s="698">
        <v>133</v>
      </c>
      <c r="AS129" s="677">
        <f>IF(OR($C$12=$AR129,$D$12=$AR129),Schweine_Werte!$C129*0.5,IF(OR($C$12&gt;$AR129,$D$12&lt;$AR129),0,Schweine_Werte!$C129))</f>
        <v>0</v>
      </c>
      <c r="AT129" s="667">
        <f>IF(OR($C$24=$AR129,$D$24=$AR129),Schweine_Werte!$C129*0.5,IF(OR($C$24&gt;$AR129,$D$24&lt;$AR129),0,Schweine_Werte!$C129))</f>
        <v>0</v>
      </c>
      <c r="AU129" s="677">
        <f>IF(OR($C$36=$AR129,$D$36=$AR129),Schweine_Werte!$C129*0.5,IF(OR($C$36&gt;$AR129,$D$36&lt;$AR129),0,Schweine_Werte!$C129))</f>
        <v>0</v>
      </c>
      <c r="AV129" s="677">
        <f>IF(OR($C$48=$AR129,$D$48=$AR129),Schweine_Werte!$C129*0.5,IF(OR($C$48&gt;$AR129,$D$48&lt;$AR129),0,Schweine_Werte!$C129))</f>
        <v>0</v>
      </c>
      <c r="AW129" s="677">
        <f>IF(OR($C$60=$AR129,$D$60=$AR129),Schweine_Werte!$C129*0.5,IF(OR($C$60&gt;$AR129,$D$60&lt;$AR129),0,Schweine_Werte!$C129))</f>
        <v>0</v>
      </c>
      <c r="AX129" s="677">
        <f>IF(OR($C$12=$AR129,$D$12=$AR129),Schweine_Werte!$E129*0.5,IF(OR($C$12&gt;$AR129,$D$12&lt;$AR129),0,Schweine_Werte!$E129))</f>
        <v>0</v>
      </c>
      <c r="AY129" s="667">
        <f>IF(OR($C$24=$AR129,$D$24=$AR129),Schweine_Werte!$E129*0.5,IF(OR($C$24&gt;$AR129,$D$24&lt;$AR129),0,Schweine_Werte!$E129))</f>
        <v>0</v>
      </c>
      <c r="AZ129" s="667">
        <f>IF(OR($C$36=$AR129,$D$36=$AR129),Schweine_Werte!$E129*0.5,IF(OR($C$36&gt;$AR129,$D$36&lt;$AR129),0,Schweine_Werte!$E129))</f>
        <v>0</v>
      </c>
      <c r="BA129" s="667">
        <f>IF(OR($C$48=$AR129,$D$48=$AR129),Schweine_Werte!$E129*0.5,IF(OR($C$48&gt;$AR129,$D$48&lt;$AR129),0,Schweine_Werte!$E129))</f>
        <v>0</v>
      </c>
      <c r="BB129" s="667">
        <f>IF(OR($C$60=$AR129,$D$60=$AR129),Schweine_Werte!$E129*0.5,IF(OR($C$60&gt;$AR129,$D$60&lt;$AR129),0,Schweine_Werte!$E129))</f>
        <v>0</v>
      </c>
      <c r="BC129" s="677">
        <f>IF(OR($C$12=$AR129,$D$12=$AR129),Schweine_Werte!$G129*0.5,IF(OR($C$12&gt;$AR129,$D$12&lt;$AR129),0,Schweine_Werte!$G129))</f>
        <v>0</v>
      </c>
      <c r="BD129" s="667">
        <f>IF(OR($C$24=$AR129,$D$24=$AR129),Schweine_Werte!$G129*0.5,IF(OR($C$24&gt;$AR129,$D$24&lt;$AR129),0,Schweine_Werte!$G129))</f>
        <v>0</v>
      </c>
      <c r="BE129" s="667">
        <f>IF(OR($C$36=$AR129,$D$36=$AR129),Schweine_Werte!$G129*0.5,IF(OR($C$36&gt;$AR129,$D$36&lt;$AR129),0,Schweine_Werte!$G129))</f>
        <v>0</v>
      </c>
      <c r="BF129" s="667">
        <f>IF(OR($C$48=$AR129,$D$48=$AR129),Schweine_Werte!$G129*0.5,IF(OR($C$48&gt;$AR129,$D$48&lt;$AR129),0,Schweine_Werte!$G129))</f>
        <v>0</v>
      </c>
      <c r="BG129" s="667">
        <f>IF(OR($C$60=$AR129,$D$60=$AR129),Schweine_Werte!$G129*0.5,IF(OR($C$60&gt;$AR129,$D$60&lt;$AR129),0,Schweine_Werte!$G129))</f>
        <v>0</v>
      </c>
      <c r="BH129" s="677">
        <f>IF(OR($C$12=$AR129,$D$12=$AR129),Schweine_Werte!$I129*0.5,IF(OR($C$12&gt;$AR129,$D$12&lt;$AR129),0,Schweine_Werte!$I129))</f>
        <v>0</v>
      </c>
      <c r="BI129" s="667">
        <f>IF(OR($C$24=$AR129,$D$24=$AR129),Schweine_Werte!$I129*0.5,IF(OR($C$24&gt;$AR129,$D$24&lt;$AR129),0,Schweine_Werte!$I129))</f>
        <v>0</v>
      </c>
      <c r="BJ129" s="667">
        <f>IF(OR($C$36=$AR129,$D$36=$AR129),Schweine_Werte!$I129*0.5,IF(OR($C$36&gt;$AR129,$D$36&lt;$AR129),0,Schweine_Werte!$I129))</f>
        <v>0</v>
      </c>
      <c r="BK129" s="667">
        <f>IF(OR($C$48=$AR129,$D$48=$AR129),Schweine_Werte!$I129*0.5,IF(OR($C$48&gt;$AR129,$D$48&lt;$AR129),0,Schweine_Werte!$I129))</f>
        <v>0</v>
      </c>
      <c r="BL129" s="667">
        <f>IF(OR($C$60=$AR129,$D$60=$AR129),Schweine_Werte!$I129*0.5,IF(OR($C$60&gt;$AR129,$D$60&lt;$AR129),0,Schweine_Werte!$I129))</f>
        <v>0</v>
      </c>
      <c r="BM129" s="677"/>
      <c r="BN129" s="667"/>
      <c r="BO129" s="667"/>
      <c r="BP129" s="667"/>
      <c r="BQ129" s="667"/>
      <c r="BR129" s="677">
        <f>IF(OR($C$74=$AR129,$D$74=$AR129),Schweine_Werte!$M129*0.5,IF(OR($C$74&gt;$AR129,$D$74&lt;$AR129),0,Schweine_Werte!$M129))</f>
        <v>0</v>
      </c>
      <c r="BS129" s="677">
        <f>IF(OR($C$83=$AR129,$D$83=$AR129),Schweine_Werte!$M129*0.5,IF(OR($C$83&gt;$AR129,$D$83&lt;$AR129),0,Schweine_Werte!$M129))</f>
        <v>0</v>
      </c>
      <c r="BT129" s="679">
        <f>IF(OR($C$92=$AR129,$D$92=$AR129),Schweine_Werte!$M129*0.5,IF(OR($C$92&gt;$AR129,$D$92&lt;$AR129),0,Schweine_Werte!$M129))</f>
        <v>0</v>
      </c>
      <c r="BU129" s="679">
        <f>IF(OR($C$101=$AR129,$D$101=$AR129),Schweine_Werte!$M129*0.5,IF(OR($C$101&gt;$AR129,$D$101&lt;$AR129),0,Schweine_Werte!$M129))</f>
        <v>0</v>
      </c>
      <c r="BV129" s="679">
        <f>IF(OR($C$110=$AR129,$D$110=$AR129),Schweine_Werte!$M129*0.5,IF(OR($C$110&gt;$AR129,$D$110&lt;$AR129),0,Schweine_Werte!$M129))</f>
        <v>0</v>
      </c>
      <c r="BW129" s="679">
        <f>IF(OR(8=$AR129,$E$127=$AR129),Schweine_Werte!$M129*0.5,IF(OR(8&gt;$AR129,$E$127&lt;$AR129),0,Schweine_Werte!$M129))</f>
        <v>1.4477278921508818</v>
      </c>
      <c r="BX129" s="679">
        <f>IF(OR(8=$AR129,$E$145=$AR129),Schweine_Werte!$M129*0.5,IF(OR(8&gt;$AR129,$E$145&lt;$AR129),0,Schweine_Werte!$M129))</f>
        <v>1.4477278921508818</v>
      </c>
      <c r="BY129" s="677">
        <f>IF(OR($C$74=$AR129,$D$74=$AR129),Schweine_Werte!$O129*0.5,IF(OR($C$74&gt;$AR129,$D$74&lt;$AR129),0,Schweine_Werte!$O129))</f>
        <v>0</v>
      </c>
      <c r="BZ129" s="677">
        <f>IF(OR($C$83=$AR129,$D$83=$AR129),Schweine_Werte!$O129*0.5,IF(OR($C$83&gt;$AR129,$D$83&lt;$AR129),0,Schweine_Werte!$O129))</f>
        <v>0</v>
      </c>
      <c r="CA129" s="679">
        <f>IF(OR($C$92=$AR129,$D$92=$AR129),Schweine_Werte!$O129*0.5,IF(OR($C$92&gt;$AR129,$D$92&lt;$AR129),0,Schweine_Werte!$O129))</f>
        <v>0</v>
      </c>
      <c r="CB129" s="679">
        <f>IF(OR($C$101=$AR129,$D$101=$AR129),Schweine_Werte!$O129*0.5,IF(OR($C$101&gt;$AR129,$D$101&lt;$AR129),0,Schweine_Werte!$O129))</f>
        <v>0</v>
      </c>
      <c r="CC129" s="679">
        <f>IF(OR($C$110=$AR129,$D$110=$AR129),Schweine_Werte!$O129*0.5,IF(OR($C$110&gt;$AR129,$D$110&lt;$AR129),0,Schweine_Werte!$O129))</f>
        <v>0</v>
      </c>
    </row>
    <row r="130" spans="2:81" x14ac:dyDescent="0.2">
      <c r="F130" s="667"/>
      <c r="G130" s="667"/>
      <c r="H130" s="667"/>
      <c r="I130" s="667"/>
      <c r="J130" s="667"/>
      <c r="K130" s="667"/>
      <c r="L130" s="667"/>
      <c r="M130" s="667"/>
      <c r="N130" s="667"/>
      <c r="O130" s="667"/>
      <c r="P130" s="667"/>
      <c r="Q130" s="667"/>
      <c r="R130" s="667"/>
      <c r="S130" s="667"/>
      <c r="T130" s="667"/>
      <c r="U130" s="667"/>
      <c r="V130" s="667"/>
      <c r="W130" s="667"/>
      <c r="X130" s="667"/>
      <c r="Y130" s="667"/>
      <c r="AR130" s="698">
        <v>134</v>
      </c>
      <c r="AS130" s="677">
        <f>IF(OR($C$12=$AR130,$D$12=$AR130),Schweine_Werte!$C130*0.5,IF(OR($C$12&gt;$AR130,$D$12&lt;$AR130),0,Schweine_Werte!$C130))</f>
        <v>0</v>
      </c>
      <c r="AT130" s="667">
        <f>IF(OR($C$24=$AR130,$D$24=$AR130),Schweine_Werte!$C130*0.5,IF(OR($C$24&gt;$AR130,$D$24&lt;$AR130),0,Schweine_Werte!$C130))</f>
        <v>0</v>
      </c>
      <c r="AU130" s="677">
        <f>IF(OR($C$36=$AR130,$D$36=$AR130),Schweine_Werte!$C130*0.5,IF(OR($C$36&gt;$AR130,$D$36&lt;$AR130),0,Schweine_Werte!$C130))</f>
        <v>0</v>
      </c>
      <c r="AV130" s="677">
        <f>IF(OR($C$48=$AR130,$D$48=$AR130),Schweine_Werte!$C130*0.5,IF(OR($C$48&gt;$AR130,$D$48&lt;$AR130),0,Schweine_Werte!$C130))</f>
        <v>0</v>
      </c>
      <c r="AW130" s="677">
        <f>IF(OR($C$60=$AR130,$D$60=$AR130),Schweine_Werte!$C130*0.5,IF(OR($C$60&gt;$AR130,$D$60&lt;$AR130),0,Schweine_Werte!$C130))</f>
        <v>0</v>
      </c>
      <c r="AX130" s="677">
        <f>IF(OR($C$12=$AR130,$D$12=$AR130),Schweine_Werte!$E130*0.5,IF(OR($C$12&gt;$AR130,$D$12&lt;$AR130),0,Schweine_Werte!$E130))</f>
        <v>0</v>
      </c>
      <c r="AY130" s="667">
        <f>IF(OR($C$24=$AR130,$D$24=$AR130),Schweine_Werte!$E130*0.5,IF(OR($C$24&gt;$AR130,$D$24&lt;$AR130),0,Schweine_Werte!$E130))</f>
        <v>0</v>
      </c>
      <c r="AZ130" s="667">
        <f>IF(OR($C$36=$AR130,$D$36=$AR130),Schweine_Werte!$E130*0.5,IF(OR($C$36&gt;$AR130,$D$36&lt;$AR130),0,Schweine_Werte!$E130))</f>
        <v>0</v>
      </c>
      <c r="BA130" s="667">
        <f>IF(OR($C$48=$AR130,$D$48=$AR130),Schweine_Werte!$E130*0.5,IF(OR($C$48&gt;$AR130,$D$48&lt;$AR130),0,Schweine_Werte!$E130))</f>
        <v>0</v>
      </c>
      <c r="BB130" s="667">
        <f>IF(OR($C$60=$AR130,$D$60=$AR130),Schweine_Werte!$E130*0.5,IF(OR($C$60&gt;$AR130,$D$60&lt;$AR130),0,Schweine_Werte!$E130))</f>
        <v>0</v>
      </c>
      <c r="BC130" s="677">
        <f>IF(OR($C$12=$AR130,$D$12=$AR130),Schweine_Werte!$G130*0.5,IF(OR($C$12&gt;$AR130,$D$12&lt;$AR130),0,Schweine_Werte!$G130))</f>
        <v>0</v>
      </c>
      <c r="BD130" s="667">
        <f>IF(OR($C$24=$AR130,$D$24=$AR130),Schweine_Werte!$G130*0.5,IF(OR($C$24&gt;$AR130,$D$24&lt;$AR130),0,Schweine_Werte!$G130))</f>
        <v>0</v>
      </c>
      <c r="BE130" s="667">
        <f>IF(OR($C$36=$AR130,$D$36=$AR130),Schweine_Werte!$G130*0.5,IF(OR($C$36&gt;$AR130,$D$36&lt;$AR130),0,Schweine_Werte!$G130))</f>
        <v>0</v>
      </c>
      <c r="BF130" s="667">
        <f>IF(OR($C$48=$AR130,$D$48=$AR130),Schweine_Werte!$G130*0.5,IF(OR($C$48&gt;$AR130,$D$48&lt;$AR130),0,Schweine_Werte!$G130))</f>
        <v>0</v>
      </c>
      <c r="BG130" s="667">
        <f>IF(OR($C$60=$AR130,$D$60=$AR130),Schweine_Werte!$G130*0.5,IF(OR($C$60&gt;$AR130,$D$60&lt;$AR130),0,Schweine_Werte!$G130))</f>
        <v>0</v>
      </c>
      <c r="BH130" s="677">
        <f>IF(OR($C$12=$AR130,$D$12=$AR130),Schweine_Werte!$I130*0.5,IF(OR($C$12&gt;$AR130,$D$12&lt;$AR130),0,Schweine_Werte!$I130))</f>
        <v>0</v>
      </c>
      <c r="BI130" s="667">
        <f>IF(OR($C$24=$AR130,$D$24=$AR130),Schweine_Werte!$I130*0.5,IF(OR($C$24&gt;$AR130,$D$24&lt;$AR130),0,Schweine_Werte!$I130))</f>
        <v>0</v>
      </c>
      <c r="BJ130" s="667">
        <f>IF(OR($C$36=$AR130,$D$36=$AR130),Schweine_Werte!$I130*0.5,IF(OR($C$36&gt;$AR130,$D$36&lt;$AR130),0,Schweine_Werte!$I130))</f>
        <v>0</v>
      </c>
      <c r="BK130" s="667">
        <f>IF(OR($C$48=$AR130,$D$48=$AR130),Schweine_Werte!$I130*0.5,IF(OR($C$48&gt;$AR130,$D$48&lt;$AR130),0,Schweine_Werte!$I130))</f>
        <v>0</v>
      </c>
      <c r="BL130" s="667">
        <f>IF(OR($C$60=$AR130,$D$60=$AR130),Schweine_Werte!$I130*0.5,IF(OR($C$60&gt;$AR130,$D$60&lt;$AR130),0,Schweine_Werte!$I130))</f>
        <v>0</v>
      </c>
      <c r="BM130" s="677"/>
      <c r="BN130" s="667"/>
      <c r="BO130" s="667"/>
      <c r="BP130" s="667"/>
      <c r="BQ130" s="667"/>
      <c r="BR130" s="677">
        <f>IF(OR($C$74=$AR130,$D$74=$AR130),Schweine_Werte!$M130*0.5,IF(OR($C$74&gt;$AR130,$D$74&lt;$AR130),0,Schweine_Werte!$M130))</f>
        <v>0</v>
      </c>
      <c r="BS130" s="677">
        <f>IF(OR($C$83=$AR130,$D$83=$AR130),Schweine_Werte!$M130*0.5,IF(OR($C$83&gt;$AR130,$D$83&lt;$AR130),0,Schweine_Werte!$M130))</f>
        <v>0</v>
      </c>
      <c r="BT130" s="679">
        <f>IF(OR($C$92=$AR130,$D$92=$AR130),Schweine_Werte!$M130*0.5,IF(OR($C$92&gt;$AR130,$D$92&lt;$AR130),0,Schweine_Werte!$M130))</f>
        <v>0</v>
      </c>
      <c r="BU130" s="679">
        <f>IF(OR($C$101=$AR130,$D$101=$AR130),Schweine_Werte!$M130*0.5,IF(OR($C$101&gt;$AR130,$D$101&lt;$AR130),0,Schweine_Werte!$M130))</f>
        <v>0</v>
      </c>
      <c r="BV130" s="679">
        <f>IF(OR($C$110=$AR130,$D$110=$AR130),Schweine_Werte!$M130*0.5,IF(OR($C$110&gt;$AR130,$D$110&lt;$AR130),0,Schweine_Werte!$M130))</f>
        <v>0</v>
      </c>
      <c r="BW130" s="679">
        <f>IF(OR(8=$AR130,$E$127=$AR130),Schweine_Werte!$M130*0.5,IF(OR(8&gt;$AR130,$E$127&lt;$AR130),0,Schweine_Werte!$M130))</f>
        <v>1.4477278921508818</v>
      </c>
      <c r="BX130" s="679">
        <f>IF(OR(8=$AR130,$E$145=$AR130),Schweine_Werte!$M130*0.5,IF(OR(8&gt;$AR130,$E$145&lt;$AR130),0,Schweine_Werte!$M130))</f>
        <v>1.4477278921508818</v>
      </c>
      <c r="BY130" s="677">
        <f>IF(OR($C$74=$AR130,$D$74=$AR130),Schweine_Werte!$O130*0.5,IF(OR($C$74&gt;$AR130,$D$74&lt;$AR130),0,Schweine_Werte!$O130))</f>
        <v>0</v>
      </c>
      <c r="BZ130" s="677">
        <f>IF(OR($C$83=$AR130,$D$83=$AR130),Schweine_Werte!$O130*0.5,IF(OR($C$83&gt;$AR130,$D$83&lt;$AR130),0,Schweine_Werte!$O130))</f>
        <v>0</v>
      </c>
      <c r="CA130" s="679">
        <f>IF(OR($C$92=$AR130,$D$92=$AR130),Schweine_Werte!$O130*0.5,IF(OR($C$92&gt;$AR130,$D$92&lt;$AR130),0,Schweine_Werte!$O130))</f>
        <v>0</v>
      </c>
      <c r="CB130" s="679">
        <f>IF(OR($C$101=$AR130,$D$101=$AR130),Schweine_Werte!$O130*0.5,IF(OR($C$101&gt;$AR130,$D$101&lt;$AR130),0,Schweine_Werte!$O130))</f>
        <v>0</v>
      </c>
      <c r="CC130" s="679">
        <f>IF(OR($C$110=$AR130,$D$110=$AR130),Schweine_Werte!$O130*0.5,IF(OR($C$110&gt;$AR130,$D$110&lt;$AR130),0,Schweine_Werte!$O130))</f>
        <v>0</v>
      </c>
    </row>
    <row r="131" spans="2:81" x14ac:dyDescent="0.2">
      <c r="F131" s="667"/>
      <c r="G131" s="667"/>
      <c r="H131" s="667"/>
      <c r="I131" s="667"/>
      <c r="J131" s="667"/>
      <c r="K131" s="667"/>
      <c r="L131" s="667"/>
      <c r="M131" s="667"/>
      <c r="N131" s="667"/>
      <c r="O131" s="667"/>
      <c r="P131" s="667"/>
      <c r="Q131" s="667"/>
      <c r="R131" s="667"/>
      <c r="S131" s="667"/>
      <c r="T131" s="667"/>
      <c r="U131" s="667"/>
      <c r="V131" s="667"/>
      <c r="W131" s="667"/>
      <c r="X131" s="667"/>
      <c r="Y131" s="667"/>
      <c r="AR131" s="698">
        <v>135</v>
      </c>
      <c r="AS131" s="677">
        <f>IF(OR($C$12=$AR131,$D$12=$AR131),Schweine_Werte!$C131*0.5,IF(OR($C$12&gt;$AR131,$D$12&lt;$AR131),0,Schweine_Werte!$C131))</f>
        <v>0</v>
      </c>
      <c r="AT131" s="667">
        <f>IF(OR($C$24=$AR131,$D$24=$AR131),Schweine_Werte!$C131*0.5,IF(OR($C$24&gt;$AR131,$D$24&lt;$AR131),0,Schweine_Werte!$C131))</f>
        <v>0</v>
      </c>
      <c r="AU131" s="677">
        <f>IF(OR($C$36=$AR131,$D$36=$AR131),Schweine_Werte!$C131*0.5,IF(OR($C$36&gt;$AR131,$D$36&lt;$AR131),0,Schweine_Werte!$C131))</f>
        <v>0</v>
      </c>
      <c r="AV131" s="677">
        <f>IF(OR($C$48=$AR131,$D$48=$AR131),Schweine_Werte!$C131*0.5,IF(OR($C$48&gt;$AR131,$D$48&lt;$AR131),0,Schweine_Werte!$C131))</f>
        <v>0</v>
      </c>
      <c r="AW131" s="677">
        <f>IF(OR($C$60=$AR131,$D$60=$AR131),Schweine_Werte!$C131*0.5,IF(OR($C$60&gt;$AR131,$D$60&lt;$AR131),0,Schweine_Werte!$C131))</f>
        <v>0</v>
      </c>
      <c r="AX131" s="677">
        <f>IF(OR($C$12=$AR131,$D$12=$AR131),Schweine_Werte!$E131*0.5,IF(OR($C$12&gt;$AR131,$D$12&lt;$AR131),0,Schweine_Werte!$E131))</f>
        <v>0</v>
      </c>
      <c r="AY131" s="667">
        <f>IF(OR($C$24=$AR131,$D$24=$AR131),Schweine_Werte!$E131*0.5,IF(OR($C$24&gt;$AR131,$D$24&lt;$AR131),0,Schweine_Werte!$E131))</f>
        <v>0</v>
      </c>
      <c r="AZ131" s="667">
        <f>IF(OR($C$36=$AR131,$D$36=$AR131),Schweine_Werte!$E131*0.5,IF(OR($C$36&gt;$AR131,$D$36&lt;$AR131),0,Schweine_Werte!$E131))</f>
        <v>0</v>
      </c>
      <c r="BA131" s="667">
        <f>IF(OR($C$48=$AR131,$D$48=$AR131),Schweine_Werte!$E131*0.5,IF(OR($C$48&gt;$AR131,$D$48&lt;$AR131),0,Schweine_Werte!$E131))</f>
        <v>0</v>
      </c>
      <c r="BB131" s="667">
        <f>IF(OR($C$60=$AR131,$D$60=$AR131),Schweine_Werte!$E131*0.5,IF(OR($C$60&gt;$AR131,$D$60&lt;$AR131),0,Schweine_Werte!$E131))</f>
        <v>0</v>
      </c>
      <c r="BC131" s="677">
        <f>IF(OR($C$12=$AR131,$D$12=$AR131),Schweine_Werte!$G131*0.5,IF(OR($C$12&gt;$AR131,$D$12&lt;$AR131),0,Schweine_Werte!$G131))</f>
        <v>0</v>
      </c>
      <c r="BD131" s="667">
        <f>IF(OR($C$24=$AR131,$D$24=$AR131),Schweine_Werte!$G131*0.5,IF(OR($C$24&gt;$AR131,$D$24&lt;$AR131),0,Schweine_Werte!$G131))</f>
        <v>0</v>
      </c>
      <c r="BE131" s="667">
        <f>IF(OR($C$36=$AR131,$D$36=$AR131),Schweine_Werte!$G131*0.5,IF(OR($C$36&gt;$AR131,$D$36&lt;$AR131),0,Schweine_Werte!$G131))</f>
        <v>0</v>
      </c>
      <c r="BF131" s="667">
        <f>IF(OR($C$48=$AR131,$D$48=$AR131),Schweine_Werte!$G131*0.5,IF(OR($C$48&gt;$AR131,$D$48&lt;$AR131),0,Schweine_Werte!$G131))</f>
        <v>0</v>
      </c>
      <c r="BG131" s="667">
        <f>IF(OR($C$60=$AR131,$D$60=$AR131),Schweine_Werte!$G131*0.5,IF(OR($C$60&gt;$AR131,$D$60&lt;$AR131),0,Schweine_Werte!$G131))</f>
        <v>0</v>
      </c>
      <c r="BH131" s="677">
        <f>IF(OR($C$12=$AR131,$D$12=$AR131),Schweine_Werte!$I131*0.5,IF(OR($C$12&gt;$AR131,$D$12&lt;$AR131),0,Schweine_Werte!$I131))</f>
        <v>0</v>
      </c>
      <c r="BI131" s="667">
        <f>IF(OR($C$24=$AR131,$D$24=$AR131),Schweine_Werte!$I131*0.5,IF(OR($C$24&gt;$AR131,$D$24&lt;$AR131),0,Schweine_Werte!$I131))</f>
        <v>0</v>
      </c>
      <c r="BJ131" s="667">
        <f>IF(OR($C$36=$AR131,$D$36=$AR131),Schweine_Werte!$I131*0.5,IF(OR($C$36&gt;$AR131,$D$36&lt;$AR131),0,Schweine_Werte!$I131))</f>
        <v>0</v>
      </c>
      <c r="BK131" s="667">
        <f>IF(OR($C$48=$AR131,$D$48=$AR131),Schweine_Werte!$I131*0.5,IF(OR($C$48&gt;$AR131,$D$48&lt;$AR131),0,Schweine_Werte!$I131))</f>
        <v>0</v>
      </c>
      <c r="BL131" s="667">
        <f>IF(OR($C$60=$AR131,$D$60=$AR131),Schweine_Werte!$I131*0.5,IF(OR($C$60&gt;$AR131,$D$60&lt;$AR131),0,Schweine_Werte!$I131))</f>
        <v>0</v>
      </c>
      <c r="BM131" s="677"/>
      <c r="BN131" s="667"/>
      <c r="BO131" s="667"/>
      <c r="BP131" s="667"/>
      <c r="BQ131" s="667"/>
      <c r="BR131" s="677">
        <f>IF(OR($C$74=$AR131,$D$74=$AR131),Schweine_Werte!$M131*0.5,IF(OR($C$74&gt;$AR131,$D$74&lt;$AR131),0,Schweine_Werte!$M131))</f>
        <v>0</v>
      </c>
      <c r="BS131" s="677">
        <f>IF(OR($C$83=$AR131,$D$83=$AR131),Schweine_Werte!$M131*0.5,IF(OR($C$83&gt;$AR131,$D$83&lt;$AR131),0,Schweine_Werte!$M131))</f>
        <v>0</v>
      </c>
      <c r="BT131" s="679">
        <f>IF(OR($C$92=$AR131,$D$92=$AR131),Schweine_Werte!$M131*0.5,IF(OR($C$92&gt;$AR131,$D$92&lt;$AR131),0,Schweine_Werte!$M131))</f>
        <v>0</v>
      </c>
      <c r="BU131" s="679">
        <f>IF(OR($C$101=$AR131,$D$101=$AR131),Schweine_Werte!$M131*0.5,IF(OR($C$101&gt;$AR131,$D$101&lt;$AR131),0,Schweine_Werte!$M131))</f>
        <v>0</v>
      </c>
      <c r="BV131" s="679">
        <f>IF(OR($C$110=$AR131,$D$110=$AR131),Schweine_Werte!$M131*0.5,IF(OR($C$110&gt;$AR131,$D$110&lt;$AR131),0,Schweine_Werte!$M131))</f>
        <v>0</v>
      </c>
      <c r="BW131" s="679">
        <f>IF(OR(8=$AR131,$E$127=$AR131),Schweine_Werte!$M131*0.5,IF(OR(8&gt;$AR131,$E$127&lt;$AR131),0,Schweine_Werte!$M131))</f>
        <v>1.4477278921508818</v>
      </c>
      <c r="BX131" s="679">
        <f>IF(OR(8=$AR131,$E$145=$AR131),Schweine_Werte!$M131*0.5,IF(OR(8&gt;$AR131,$E$145&lt;$AR131),0,Schweine_Werte!$M131))</f>
        <v>1.4477278921508818</v>
      </c>
      <c r="BY131" s="677">
        <f>IF(OR($C$74=$AR131,$D$74=$AR131),Schweine_Werte!$O131*0.5,IF(OR($C$74&gt;$AR131,$D$74&lt;$AR131),0,Schweine_Werte!$O131))</f>
        <v>0</v>
      </c>
      <c r="BZ131" s="677">
        <f>IF(OR($C$83=$AR131,$D$83=$AR131),Schweine_Werte!$O131*0.5,IF(OR($C$83&gt;$AR131,$D$83&lt;$AR131),0,Schweine_Werte!$O131))</f>
        <v>0</v>
      </c>
      <c r="CA131" s="679">
        <f>IF(OR($C$92=$AR131,$D$92=$AR131),Schweine_Werte!$O131*0.5,IF(OR($C$92&gt;$AR131,$D$92&lt;$AR131),0,Schweine_Werte!$O131))</f>
        <v>0</v>
      </c>
      <c r="CB131" s="679">
        <f>IF(OR($C$101=$AR131,$D$101=$AR131),Schweine_Werte!$O131*0.5,IF(OR($C$101&gt;$AR131,$D$101&lt;$AR131),0,Schweine_Werte!$O131))</f>
        <v>0</v>
      </c>
      <c r="CC131" s="679">
        <f>IF(OR($C$110=$AR131,$D$110=$AR131),Schweine_Werte!$O131*0.5,IF(OR($C$110&gt;$AR131,$D$110&lt;$AR131),0,Schweine_Werte!$O131))</f>
        <v>0</v>
      </c>
    </row>
    <row r="132" spans="2:81" x14ac:dyDescent="0.2">
      <c r="F132" s="667"/>
      <c r="G132" s="667"/>
      <c r="H132" s="667"/>
      <c r="I132" s="667"/>
      <c r="J132" s="667"/>
      <c r="K132" s="667"/>
      <c r="L132" s="667"/>
      <c r="M132" s="667"/>
      <c r="N132" s="667"/>
      <c r="O132" s="667"/>
      <c r="P132" s="667"/>
      <c r="Q132" s="667"/>
      <c r="R132" s="667"/>
      <c r="S132" s="667"/>
      <c r="T132" s="667"/>
      <c r="U132" s="667"/>
      <c r="V132" s="667"/>
      <c r="W132" s="667"/>
      <c r="X132" s="667"/>
      <c r="Y132" s="667"/>
      <c r="AR132" s="698">
        <v>136</v>
      </c>
      <c r="AS132" s="677">
        <f>IF(OR($C$12=$AR132,$D$12=$AR132),Schweine_Werte!$C132*0.5,IF(OR($C$12&gt;$AR132,$D$12&lt;$AR132),0,Schweine_Werte!$C132))</f>
        <v>0</v>
      </c>
      <c r="AT132" s="667">
        <f>IF(OR($C$24=$AR132,$D$24=$AR132),Schweine_Werte!$C132*0.5,IF(OR($C$24&gt;$AR132,$D$24&lt;$AR132),0,Schweine_Werte!$C132))</f>
        <v>0</v>
      </c>
      <c r="AU132" s="677">
        <f>IF(OR($C$36=$AR132,$D$36=$AR132),Schweine_Werte!$C132*0.5,IF(OR($C$36&gt;$AR132,$D$36&lt;$AR132),0,Schweine_Werte!$C132))</f>
        <v>0</v>
      </c>
      <c r="AV132" s="677">
        <f>IF(OR($C$48=$AR132,$D$48=$AR132),Schweine_Werte!$C132*0.5,IF(OR($C$48&gt;$AR132,$D$48&lt;$AR132),0,Schweine_Werte!$C132))</f>
        <v>0</v>
      </c>
      <c r="AW132" s="677">
        <f>IF(OR($C$60=$AR132,$D$60=$AR132),Schweine_Werte!$C132*0.5,IF(OR($C$60&gt;$AR132,$D$60&lt;$AR132),0,Schweine_Werte!$C132))</f>
        <v>0</v>
      </c>
      <c r="AX132" s="677">
        <f>IF(OR($C$12=$AR132,$D$12=$AR132),Schweine_Werte!$E132*0.5,IF(OR($C$12&gt;$AR132,$D$12&lt;$AR132),0,Schweine_Werte!$E132))</f>
        <v>0</v>
      </c>
      <c r="AY132" s="667">
        <f>IF(OR($C$24=$AR132,$D$24=$AR132),Schweine_Werte!$E132*0.5,IF(OR($C$24&gt;$AR132,$D$24&lt;$AR132),0,Schweine_Werte!$E132))</f>
        <v>0</v>
      </c>
      <c r="AZ132" s="667">
        <f>IF(OR($C$36=$AR132,$D$36=$AR132),Schweine_Werte!$E132*0.5,IF(OR($C$36&gt;$AR132,$D$36&lt;$AR132),0,Schweine_Werte!$E132))</f>
        <v>0</v>
      </c>
      <c r="BA132" s="667">
        <f>IF(OR($C$48=$AR132,$D$48=$AR132),Schweine_Werte!$E132*0.5,IF(OR($C$48&gt;$AR132,$D$48&lt;$AR132),0,Schweine_Werte!$E132))</f>
        <v>0</v>
      </c>
      <c r="BB132" s="667">
        <f>IF(OR($C$60=$AR132,$D$60=$AR132),Schweine_Werte!$E132*0.5,IF(OR($C$60&gt;$AR132,$D$60&lt;$AR132),0,Schweine_Werte!$E132))</f>
        <v>0</v>
      </c>
      <c r="BC132" s="677">
        <f>IF(OR($C$12=$AR132,$D$12=$AR132),Schweine_Werte!$G132*0.5,IF(OR($C$12&gt;$AR132,$D$12&lt;$AR132),0,Schweine_Werte!$G132))</f>
        <v>0</v>
      </c>
      <c r="BD132" s="667">
        <f>IF(OR($C$24=$AR132,$D$24=$AR132),Schweine_Werte!$G132*0.5,IF(OR($C$24&gt;$AR132,$D$24&lt;$AR132),0,Schweine_Werte!$G132))</f>
        <v>0</v>
      </c>
      <c r="BE132" s="667">
        <f>IF(OR($C$36=$AR132,$D$36=$AR132),Schweine_Werte!$G132*0.5,IF(OR($C$36&gt;$AR132,$D$36&lt;$AR132),0,Schweine_Werte!$G132))</f>
        <v>0</v>
      </c>
      <c r="BF132" s="667">
        <f>IF(OR($C$48=$AR132,$D$48=$AR132),Schweine_Werte!$G132*0.5,IF(OR($C$48&gt;$AR132,$D$48&lt;$AR132),0,Schweine_Werte!$G132))</f>
        <v>0</v>
      </c>
      <c r="BG132" s="667">
        <f>IF(OR($C$60=$AR132,$D$60=$AR132),Schweine_Werte!$G132*0.5,IF(OR($C$60&gt;$AR132,$D$60&lt;$AR132),0,Schweine_Werte!$G132))</f>
        <v>0</v>
      </c>
      <c r="BH132" s="677">
        <f>IF(OR($C$12=$AR132,$D$12=$AR132),Schweine_Werte!$I132*0.5,IF(OR($C$12&gt;$AR132,$D$12&lt;$AR132),0,Schweine_Werte!$I132))</f>
        <v>0</v>
      </c>
      <c r="BI132" s="667">
        <f>IF(OR($C$24=$AR132,$D$24=$AR132),Schweine_Werte!$I132*0.5,IF(OR($C$24&gt;$AR132,$D$24&lt;$AR132),0,Schweine_Werte!$I132))</f>
        <v>0</v>
      </c>
      <c r="BJ132" s="667">
        <f>IF(OR($C$36=$AR132,$D$36=$AR132),Schweine_Werte!$I132*0.5,IF(OR($C$36&gt;$AR132,$D$36&lt;$AR132),0,Schweine_Werte!$I132))</f>
        <v>0</v>
      </c>
      <c r="BK132" s="667">
        <f>IF(OR($C$48=$AR132,$D$48=$AR132),Schweine_Werte!$I132*0.5,IF(OR($C$48&gt;$AR132,$D$48&lt;$AR132),0,Schweine_Werte!$I132))</f>
        <v>0</v>
      </c>
      <c r="BL132" s="667">
        <f>IF(OR($C$60=$AR132,$D$60=$AR132),Schweine_Werte!$I132*0.5,IF(OR($C$60&gt;$AR132,$D$60&lt;$AR132),0,Schweine_Werte!$I132))</f>
        <v>0</v>
      </c>
      <c r="BM132" s="677"/>
      <c r="BN132" s="667"/>
      <c r="BO132" s="667"/>
      <c r="BP132" s="667"/>
      <c r="BQ132" s="667"/>
      <c r="BR132" s="677">
        <f>IF(OR($C$74=$AR132,$D$74=$AR132),Schweine_Werte!$M132*0.5,IF(OR($C$74&gt;$AR132,$D$74&lt;$AR132),0,Schweine_Werte!$M132))</f>
        <v>0</v>
      </c>
      <c r="BS132" s="677">
        <f>IF(OR($C$83=$AR132,$D$83=$AR132),Schweine_Werte!$M132*0.5,IF(OR($C$83&gt;$AR132,$D$83&lt;$AR132),0,Schweine_Werte!$M132))</f>
        <v>0</v>
      </c>
      <c r="BT132" s="679">
        <f>IF(OR($C$92=$AR132,$D$92=$AR132),Schweine_Werte!$M132*0.5,IF(OR($C$92&gt;$AR132,$D$92&lt;$AR132),0,Schweine_Werte!$M132))</f>
        <v>0</v>
      </c>
      <c r="BU132" s="679">
        <f>IF(OR($C$101=$AR132,$D$101=$AR132),Schweine_Werte!$M132*0.5,IF(OR($C$101&gt;$AR132,$D$101&lt;$AR132),0,Schweine_Werte!$M132))</f>
        <v>0</v>
      </c>
      <c r="BV132" s="679">
        <f>IF(OR($C$110=$AR132,$D$110=$AR132),Schweine_Werte!$M132*0.5,IF(OR($C$110&gt;$AR132,$D$110&lt;$AR132),0,Schweine_Werte!$M132))</f>
        <v>0</v>
      </c>
      <c r="BW132" s="679">
        <f>IF(OR(8=$AR132,$E$127=$AR132),Schweine_Werte!$M132*0.5,IF(OR(8&gt;$AR132,$E$127&lt;$AR132),0,Schweine_Werte!$M132))</f>
        <v>1.4477278921508818</v>
      </c>
      <c r="BX132" s="679">
        <f>IF(OR(8=$AR132,$E$145=$AR132),Schweine_Werte!$M132*0.5,IF(OR(8&gt;$AR132,$E$145&lt;$AR132),0,Schweine_Werte!$M132))</f>
        <v>1.4477278921508818</v>
      </c>
      <c r="BY132" s="677">
        <f>IF(OR($C$74=$AR132,$D$74=$AR132),Schweine_Werte!$O132*0.5,IF(OR($C$74&gt;$AR132,$D$74&lt;$AR132),0,Schweine_Werte!$O132))</f>
        <v>0</v>
      </c>
      <c r="BZ132" s="677">
        <f>IF(OR($C$83=$AR132,$D$83=$AR132),Schweine_Werte!$O132*0.5,IF(OR($C$83&gt;$AR132,$D$83&lt;$AR132),0,Schweine_Werte!$O132))</f>
        <v>0</v>
      </c>
      <c r="CA132" s="679">
        <f>IF(OR($C$92=$AR132,$D$92=$AR132),Schweine_Werte!$O132*0.5,IF(OR($C$92&gt;$AR132,$D$92&lt;$AR132),0,Schweine_Werte!$O132))</f>
        <v>0</v>
      </c>
      <c r="CB132" s="679">
        <f>IF(OR($C$101=$AR132,$D$101=$AR132),Schweine_Werte!$O132*0.5,IF(OR($C$101&gt;$AR132,$D$101&lt;$AR132),0,Schweine_Werte!$O132))</f>
        <v>0</v>
      </c>
      <c r="CC132" s="679">
        <f>IF(OR($C$110=$AR132,$D$110=$AR132),Schweine_Werte!$O132*0.5,IF(OR($C$110&gt;$AR132,$D$110&lt;$AR132),0,Schweine_Werte!$O132))</f>
        <v>0</v>
      </c>
    </row>
    <row r="133" spans="2:81" x14ac:dyDescent="0.2">
      <c r="F133" s="667"/>
      <c r="G133" s="667"/>
      <c r="H133" s="667"/>
      <c r="I133" s="667"/>
      <c r="J133" s="667"/>
      <c r="K133" s="667"/>
      <c r="L133" s="667"/>
      <c r="M133" s="667"/>
      <c r="N133" s="667"/>
      <c r="O133" s="667"/>
      <c r="P133" s="667"/>
      <c r="Q133" s="667"/>
      <c r="R133" s="667"/>
      <c r="S133" s="667"/>
      <c r="T133" s="667"/>
      <c r="U133" s="667"/>
      <c r="V133" s="667"/>
      <c r="W133" s="667"/>
      <c r="X133" s="667"/>
      <c r="Y133" s="667"/>
      <c r="AR133" s="698">
        <v>137</v>
      </c>
      <c r="AS133" s="677">
        <f>IF(OR($C$12=$AR133,$D$12=$AR133),Schweine_Werte!$C133*0.5,IF(OR($C$12&gt;$AR133,$D$12&lt;$AR133),0,Schweine_Werte!$C133))</f>
        <v>0</v>
      </c>
      <c r="AT133" s="667">
        <f>IF(OR($C$24=$AR133,$D$24=$AR133),Schweine_Werte!$C133*0.5,IF(OR($C$24&gt;$AR133,$D$24&lt;$AR133),0,Schweine_Werte!$C133))</f>
        <v>0</v>
      </c>
      <c r="AU133" s="677">
        <f>IF(OR($C$36=$AR133,$D$36=$AR133),Schweine_Werte!$C133*0.5,IF(OR($C$36&gt;$AR133,$D$36&lt;$AR133),0,Schweine_Werte!$C133))</f>
        <v>0</v>
      </c>
      <c r="AV133" s="677">
        <f>IF(OR($C$48=$AR133,$D$48=$AR133),Schweine_Werte!$C133*0.5,IF(OR($C$48&gt;$AR133,$D$48&lt;$AR133),0,Schweine_Werte!$C133))</f>
        <v>0</v>
      </c>
      <c r="AW133" s="677">
        <f>IF(OR($C$60=$AR133,$D$60=$AR133),Schweine_Werte!$C133*0.5,IF(OR($C$60&gt;$AR133,$D$60&lt;$AR133),0,Schweine_Werte!$C133))</f>
        <v>0</v>
      </c>
      <c r="AX133" s="677">
        <f>IF(OR($C$12=$AR133,$D$12=$AR133),Schweine_Werte!$E133*0.5,IF(OR($C$12&gt;$AR133,$D$12&lt;$AR133),0,Schweine_Werte!$E133))</f>
        <v>0</v>
      </c>
      <c r="AY133" s="667">
        <f>IF(OR($C$24=$AR133,$D$24=$AR133),Schweine_Werte!$E133*0.5,IF(OR($C$24&gt;$AR133,$D$24&lt;$AR133),0,Schweine_Werte!$E133))</f>
        <v>0</v>
      </c>
      <c r="AZ133" s="667">
        <f>IF(OR($C$36=$AR133,$D$36=$AR133),Schweine_Werte!$E133*0.5,IF(OR($C$36&gt;$AR133,$D$36&lt;$AR133),0,Schweine_Werte!$E133))</f>
        <v>0</v>
      </c>
      <c r="BA133" s="667">
        <f>IF(OR($C$48=$AR133,$D$48=$AR133),Schweine_Werte!$E133*0.5,IF(OR($C$48&gt;$AR133,$D$48&lt;$AR133),0,Schweine_Werte!$E133))</f>
        <v>0</v>
      </c>
      <c r="BB133" s="667">
        <f>IF(OR($C$60=$AR133,$D$60=$AR133),Schweine_Werte!$E133*0.5,IF(OR($C$60&gt;$AR133,$D$60&lt;$AR133),0,Schweine_Werte!$E133))</f>
        <v>0</v>
      </c>
      <c r="BC133" s="677">
        <f>IF(OR($C$12=$AR133,$D$12=$AR133),Schweine_Werte!$G133*0.5,IF(OR($C$12&gt;$AR133,$D$12&lt;$AR133),0,Schweine_Werte!$G133))</f>
        <v>0</v>
      </c>
      <c r="BD133" s="667">
        <f>IF(OR($C$24=$AR133,$D$24=$AR133),Schweine_Werte!$G133*0.5,IF(OR($C$24&gt;$AR133,$D$24&lt;$AR133),0,Schweine_Werte!$G133))</f>
        <v>0</v>
      </c>
      <c r="BE133" s="667">
        <f>IF(OR($C$36=$AR133,$D$36=$AR133),Schweine_Werte!$G133*0.5,IF(OR($C$36&gt;$AR133,$D$36&lt;$AR133),0,Schweine_Werte!$G133))</f>
        <v>0</v>
      </c>
      <c r="BF133" s="667">
        <f>IF(OR($C$48=$AR133,$D$48=$AR133),Schweine_Werte!$G133*0.5,IF(OR($C$48&gt;$AR133,$D$48&lt;$AR133),0,Schweine_Werte!$G133))</f>
        <v>0</v>
      </c>
      <c r="BG133" s="667">
        <f>IF(OR($C$60=$AR133,$D$60=$AR133),Schweine_Werte!$G133*0.5,IF(OR($C$60&gt;$AR133,$D$60&lt;$AR133),0,Schweine_Werte!$G133))</f>
        <v>0</v>
      </c>
      <c r="BH133" s="677">
        <f>IF(OR($C$12=$AR133,$D$12=$AR133),Schweine_Werte!$I133*0.5,IF(OR($C$12&gt;$AR133,$D$12&lt;$AR133),0,Schweine_Werte!$I133))</f>
        <v>0</v>
      </c>
      <c r="BI133" s="667">
        <f>IF(OR($C$24=$AR133,$D$24=$AR133),Schweine_Werte!$I133*0.5,IF(OR($C$24&gt;$AR133,$D$24&lt;$AR133),0,Schweine_Werte!$I133))</f>
        <v>0</v>
      </c>
      <c r="BJ133" s="667">
        <f>IF(OR($C$36=$AR133,$D$36=$AR133),Schweine_Werte!$I133*0.5,IF(OR($C$36&gt;$AR133,$D$36&lt;$AR133),0,Schweine_Werte!$I133))</f>
        <v>0</v>
      </c>
      <c r="BK133" s="667">
        <f>IF(OR($C$48=$AR133,$D$48=$AR133),Schweine_Werte!$I133*0.5,IF(OR($C$48&gt;$AR133,$D$48&lt;$AR133),0,Schweine_Werte!$I133))</f>
        <v>0</v>
      </c>
      <c r="BL133" s="667">
        <f>IF(OR($C$60=$AR133,$D$60=$AR133),Schweine_Werte!$I133*0.5,IF(OR($C$60&gt;$AR133,$D$60&lt;$AR133),0,Schweine_Werte!$I133))</f>
        <v>0</v>
      </c>
      <c r="BM133" s="677"/>
      <c r="BN133" s="667"/>
      <c r="BO133" s="667"/>
      <c r="BP133" s="667"/>
      <c r="BQ133" s="667"/>
      <c r="BR133" s="677">
        <f>IF(OR($C$74=$AR133,$D$74=$AR133),Schweine_Werte!$M133*0.5,IF(OR($C$74&gt;$AR133,$D$74&lt;$AR133),0,Schweine_Werte!$M133))</f>
        <v>0</v>
      </c>
      <c r="BS133" s="677">
        <f>IF(OR($C$83=$AR133,$D$83=$AR133),Schweine_Werte!$M133*0.5,IF(OR($C$83&gt;$AR133,$D$83&lt;$AR133),0,Schweine_Werte!$M133))</f>
        <v>0</v>
      </c>
      <c r="BT133" s="679">
        <f>IF(OR($C$92=$AR133,$D$92=$AR133),Schweine_Werte!$M133*0.5,IF(OR($C$92&gt;$AR133,$D$92&lt;$AR133),0,Schweine_Werte!$M133))</f>
        <v>0</v>
      </c>
      <c r="BU133" s="679">
        <f>IF(OR($C$101=$AR133,$D$101=$AR133),Schweine_Werte!$M133*0.5,IF(OR($C$101&gt;$AR133,$D$101&lt;$AR133),0,Schweine_Werte!$M133))</f>
        <v>0</v>
      </c>
      <c r="BV133" s="679">
        <f>IF(OR($C$110=$AR133,$D$110=$AR133),Schweine_Werte!$M133*0.5,IF(OR($C$110&gt;$AR133,$D$110&lt;$AR133),0,Schweine_Werte!$M133))</f>
        <v>0</v>
      </c>
      <c r="BW133" s="679">
        <f>IF(OR(8=$AR133,$E$127=$AR133),Schweine_Werte!$M133*0.5,IF(OR(8&gt;$AR133,$E$127&lt;$AR133),0,Schweine_Werte!$M133))</f>
        <v>1.4477278921508818</v>
      </c>
      <c r="BX133" s="679">
        <f>IF(OR(8=$AR133,$E$145=$AR133),Schweine_Werte!$M133*0.5,IF(OR(8&gt;$AR133,$E$145&lt;$AR133),0,Schweine_Werte!$M133))</f>
        <v>1.4477278921508818</v>
      </c>
      <c r="BY133" s="677">
        <f>IF(OR($C$74=$AR133,$D$74=$AR133),Schweine_Werte!$O133*0.5,IF(OR($C$74&gt;$AR133,$D$74&lt;$AR133),0,Schweine_Werte!$O133))</f>
        <v>0</v>
      </c>
      <c r="BZ133" s="677">
        <f>IF(OR($C$83=$AR133,$D$83=$AR133),Schweine_Werte!$O133*0.5,IF(OR($C$83&gt;$AR133,$D$83&lt;$AR133),0,Schweine_Werte!$O133))</f>
        <v>0</v>
      </c>
      <c r="CA133" s="679">
        <f>IF(OR($C$92=$AR133,$D$92=$AR133),Schweine_Werte!$O133*0.5,IF(OR($C$92&gt;$AR133,$D$92&lt;$AR133),0,Schweine_Werte!$O133))</f>
        <v>0</v>
      </c>
      <c r="CB133" s="679">
        <f>IF(OR($C$101=$AR133,$D$101=$AR133),Schweine_Werte!$O133*0.5,IF(OR($C$101&gt;$AR133,$D$101&lt;$AR133),0,Schweine_Werte!$O133))</f>
        <v>0</v>
      </c>
      <c r="CC133" s="679">
        <f>IF(OR($C$110=$AR133,$D$110=$AR133),Schweine_Werte!$O133*0.5,IF(OR($C$110&gt;$AR133,$D$110&lt;$AR133),0,Schweine_Werte!$O133))</f>
        <v>0</v>
      </c>
    </row>
    <row r="134" spans="2:81" x14ac:dyDescent="0.2">
      <c r="AR134" s="698">
        <v>138</v>
      </c>
      <c r="AS134" s="677">
        <f>IF(OR($C$12=$AR134,$D$12=$AR134),Schweine_Werte!$C134*0.5,IF(OR($C$12&gt;$AR134,$D$12&lt;$AR134),0,Schweine_Werte!$C134))</f>
        <v>0</v>
      </c>
      <c r="AT134" s="667">
        <f>IF(OR($C$24=$AR134,$D$24=$AR134),Schweine_Werte!$C134*0.5,IF(OR($C$24&gt;$AR134,$D$24&lt;$AR134),0,Schweine_Werte!$C134))</f>
        <v>0</v>
      </c>
      <c r="AU134" s="677">
        <f>IF(OR($C$36=$AR134,$D$36=$AR134),Schweine_Werte!$C134*0.5,IF(OR($C$36&gt;$AR134,$D$36&lt;$AR134),0,Schweine_Werte!$C134))</f>
        <v>0</v>
      </c>
      <c r="AV134" s="677">
        <f>IF(OR($C$48=$AR134,$D$48=$AR134),Schweine_Werte!$C134*0.5,IF(OR($C$48&gt;$AR134,$D$48&lt;$AR134),0,Schweine_Werte!$C134))</f>
        <v>0</v>
      </c>
      <c r="AW134" s="677">
        <f>IF(OR($C$60=$AR134,$D$60=$AR134),Schweine_Werte!$C134*0.5,IF(OR($C$60&gt;$AR134,$D$60&lt;$AR134),0,Schweine_Werte!$C134))</f>
        <v>0</v>
      </c>
      <c r="AX134" s="677">
        <f>IF(OR($C$12=$AR134,$D$12=$AR134),Schweine_Werte!$E134*0.5,IF(OR($C$12&gt;$AR134,$D$12&lt;$AR134),0,Schweine_Werte!$E134))</f>
        <v>0</v>
      </c>
      <c r="AY134" s="667">
        <f>IF(OR($C$24=$AR134,$D$24=$AR134),Schweine_Werte!$E134*0.5,IF(OR($C$24&gt;$AR134,$D$24&lt;$AR134),0,Schweine_Werte!$E134))</f>
        <v>0</v>
      </c>
      <c r="AZ134" s="667">
        <f>IF(OR($C$36=$AR134,$D$36=$AR134),Schweine_Werte!$E134*0.5,IF(OR($C$36&gt;$AR134,$D$36&lt;$AR134),0,Schweine_Werte!$E134))</f>
        <v>0</v>
      </c>
      <c r="BA134" s="667">
        <f>IF(OR($C$48=$AR134,$D$48=$AR134),Schweine_Werte!$E134*0.5,IF(OR($C$48&gt;$AR134,$D$48&lt;$AR134),0,Schweine_Werte!$E134))</f>
        <v>0</v>
      </c>
      <c r="BB134" s="667">
        <f>IF(OR($C$60=$AR134,$D$60=$AR134),Schweine_Werte!$E134*0.5,IF(OR($C$60&gt;$AR134,$D$60&lt;$AR134),0,Schweine_Werte!$E134))</f>
        <v>0</v>
      </c>
      <c r="BC134" s="677">
        <f>IF(OR($C$12=$AR134,$D$12=$AR134),Schweine_Werte!$G134*0.5,IF(OR($C$12&gt;$AR134,$D$12&lt;$AR134),0,Schweine_Werte!$G134))</f>
        <v>0</v>
      </c>
      <c r="BD134" s="667">
        <f>IF(OR($C$24=$AR134,$D$24=$AR134),Schweine_Werte!$G134*0.5,IF(OR($C$24&gt;$AR134,$D$24&lt;$AR134),0,Schweine_Werte!$G134))</f>
        <v>0</v>
      </c>
      <c r="BE134" s="667">
        <f>IF(OR($C$36=$AR134,$D$36=$AR134),Schweine_Werte!$G134*0.5,IF(OR($C$36&gt;$AR134,$D$36&lt;$AR134),0,Schweine_Werte!$G134))</f>
        <v>0</v>
      </c>
      <c r="BF134" s="667">
        <f>IF(OR($C$48=$AR134,$D$48=$AR134),Schweine_Werte!$G134*0.5,IF(OR($C$48&gt;$AR134,$D$48&lt;$AR134),0,Schweine_Werte!$G134))</f>
        <v>0</v>
      </c>
      <c r="BG134" s="667">
        <f>IF(OR($C$60=$AR134,$D$60=$AR134),Schweine_Werte!$G134*0.5,IF(OR($C$60&gt;$AR134,$D$60&lt;$AR134),0,Schweine_Werte!$G134))</f>
        <v>0</v>
      </c>
      <c r="BH134" s="677">
        <f>IF(OR($C$12=$AR134,$D$12=$AR134),Schweine_Werte!$I134*0.5,IF(OR($C$12&gt;$AR134,$D$12&lt;$AR134),0,Schweine_Werte!$I134))</f>
        <v>0</v>
      </c>
      <c r="BI134" s="667">
        <f>IF(OR($C$24=$AR134,$D$24=$AR134),Schweine_Werte!$I134*0.5,IF(OR($C$24&gt;$AR134,$D$24&lt;$AR134),0,Schweine_Werte!$I134))</f>
        <v>0</v>
      </c>
      <c r="BJ134" s="667">
        <f>IF(OR($C$36=$AR134,$D$36=$AR134),Schweine_Werte!$I134*0.5,IF(OR($C$36&gt;$AR134,$D$36&lt;$AR134),0,Schweine_Werte!$I134))</f>
        <v>0</v>
      </c>
      <c r="BK134" s="667">
        <f>IF(OR($C$48=$AR134,$D$48=$AR134),Schweine_Werte!$I134*0.5,IF(OR($C$48&gt;$AR134,$D$48&lt;$AR134),0,Schweine_Werte!$I134))</f>
        <v>0</v>
      </c>
      <c r="BL134" s="667">
        <f>IF(OR($C$60=$AR134,$D$60=$AR134),Schweine_Werte!$I134*0.5,IF(OR($C$60&gt;$AR134,$D$60&lt;$AR134),0,Schweine_Werte!$I134))</f>
        <v>0</v>
      </c>
      <c r="BM134" s="677"/>
      <c r="BN134" s="667"/>
      <c r="BO134" s="667"/>
      <c r="BP134" s="667"/>
      <c r="BQ134" s="667"/>
      <c r="BR134" s="677">
        <f>IF(OR($C$74=$AR134,$D$74=$AR134),Schweine_Werte!$M134*0.5,IF(OR($C$74&gt;$AR134,$D$74&lt;$AR134),0,Schweine_Werte!$M134))</f>
        <v>0</v>
      </c>
      <c r="BS134" s="677">
        <f>IF(OR($C$83=$AR134,$D$83=$AR134),Schweine_Werte!$M134*0.5,IF(OR($C$83&gt;$AR134,$D$83&lt;$AR134),0,Schweine_Werte!$M134))</f>
        <v>0</v>
      </c>
      <c r="BT134" s="679">
        <f>IF(OR($C$92=$AR134,$D$92=$AR134),Schweine_Werte!$M134*0.5,IF(OR($C$92&gt;$AR134,$D$92&lt;$AR134),0,Schweine_Werte!$M134))</f>
        <v>0</v>
      </c>
      <c r="BU134" s="679">
        <f>IF(OR($C$101=$AR134,$D$101=$AR134),Schweine_Werte!$M134*0.5,IF(OR($C$101&gt;$AR134,$D$101&lt;$AR134),0,Schweine_Werte!$M134))</f>
        <v>0</v>
      </c>
      <c r="BV134" s="679">
        <f>IF(OR($C$110=$AR134,$D$110=$AR134),Schweine_Werte!$M134*0.5,IF(OR($C$110&gt;$AR134,$D$110&lt;$AR134),0,Schweine_Werte!$M134))</f>
        <v>0</v>
      </c>
      <c r="BW134" s="679">
        <f>IF(OR(8=$AR134,$E$127=$AR134),Schweine_Werte!$M134*0.5,IF(OR(8&gt;$AR134,$E$127&lt;$AR134),0,Schweine_Werte!$M134))</f>
        <v>1.4477278921508818</v>
      </c>
      <c r="BX134" s="679">
        <f>IF(OR(8=$AR134,$E$145=$AR134),Schweine_Werte!$M134*0.5,IF(OR(8&gt;$AR134,$E$145&lt;$AR134),0,Schweine_Werte!$M134))</f>
        <v>1.4477278921508818</v>
      </c>
      <c r="BY134" s="677">
        <f>IF(OR($C$74=$AR134,$D$74=$AR134),Schweine_Werte!$O134*0.5,IF(OR($C$74&gt;$AR134,$D$74&lt;$AR134),0,Schweine_Werte!$O134))</f>
        <v>0</v>
      </c>
      <c r="BZ134" s="677">
        <f>IF(OR($C$83=$AR134,$D$83=$AR134),Schweine_Werte!$O134*0.5,IF(OR($C$83&gt;$AR134,$D$83&lt;$AR134),0,Schweine_Werte!$O134))</f>
        <v>0</v>
      </c>
      <c r="CA134" s="679">
        <f>IF(OR($C$92=$AR134,$D$92=$AR134),Schweine_Werte!$O134*0.5,IF(OR($C$92&gt;$AR134,$D$92&lt;$AR134),0,Schweine_Werte!$O134))</f>
        <v>0</v>
      </c>
      <c r="CB134" s="679">
        <f>IF(OR($C$101=$AR134,$D$101=$AR134),Schweine_Werte!$O134*0.5,IF(OR($C$101&gt;$AR134,$D$101&lt;$AR134),0,Schweine_Werte!$O134))</f>
        <v>0</v>
      </c>
      <c r="CC134" s="679">
        <f>IF(OR($C$110=$AR134,$D$110=$AR134),Schweine_Werte!$O134*0.5,IF(OR($C$110&gt;$AR134,$D$110&lt;$AR134),0,Schweine_Werte!$O134))</f>
        <v>0</v>
      </c>
    </row>
    <row r="135" spans="2:81" x14ac:dyDescent="0.2">
      <c r="AR135" s="698">
        <v>139</v>
      </c>
      <c r="AS135" s="677">
        <f>IF(OR($C$12=$AR135,$D$12=$AR135),Schweine_Werte!$C135*0.5,IF(OR($C$12&gt;$AR135,$D$12&lt;$AR135),0,Schweine_Werte!$C135))</f>
        <v>0</v>
      </c>
      <c r="AT135" s="667">
        <f>IF(OR($C$24=$AR135,$D$24=$AR135),Schweine_Werte!$C135*0.5,IF(OR($C$24&gt;$AR135,$D$24&lt;$AR135),0,Schweine_Werte!$C135))</f>
        <v>0</v>
      </c>
      <c r="AU135" s="677">
        <f>IF(OR($C$36=$AR135,$D$36=$AR135),Schweine_Werte!$C135*0.5,IF(OR($C$36&gt;$AR135,$D$36&lt;$AR135),0,Schweine_Werte!$C135))</f>
        <v>0</v>
      </c>
      <c r="AV135" s="677">
        <f>IF(OR($C$48=$AR135,$D$48=$AR135),Schweine_Werte!$C135*0.5,IF(OR($C$48&gt;$AR135,$D$48&lt;$AR135),0,Schweine_Werte!$C135))</f>
        <v>0</v>
      </c>
      <c r="AW135" s="677">
        <f>IF(OR($C$60=$AR135,$D$60=$AR135),Schweine_Werte!$C135*0.5,IF(OR($C$60&gt;$AR135,$D$60&lt;$AR135),0,Schweine_Werte!$C135))</f>
        <v>0</v>
      </c>
      <c r="AX135" s="677">
        <f>IF(OR($C$12=$AR135,$D$12=$AR135),Schweine_Werte!$E135*0.5,IF(OR($C$12&gt;$AR135,$D$12&lt;$AR135),0,Schweine_Werte!$E135))</f>
        <v>0</v>
      </c>
      <c r="AY135" s="667">
        <f>IF(OR($C$24=$AR135,$D$24=$AR135),Schweine_Werte!$E135*0.5,IF(OR($C$24&gt;$AR135,$D$24&lt;$AR135),0,Schweine_Werte!$E135))</f>
        <v>0</v>
      </c>
      <c r="AZ135" s="667">
        <f>IF(OR($C$36=$AR135,$D$36=$AR135),Schweine_Werte!$E135*0.5,IF(OR($C$36&gt;$AR135,$D$36&lt;$AR135),0,Schweine_Werte!$E135))</f>
        <v>0</v>
      </c>
      <c r="BA135" s="667">
        <f>IF(OR($C$48=$AR135,$D$48=$AR135),Schweine_Werte!$E135*0.5,IF(OR($C$48&gt;$AR135,$D$48&lt;$AR135),0,Schweine_Werte!$E135))</f>
        <v>0</v>
      </c>
      <c r="BB135" s="667">
        <f>IF(OR($C$60=$AR135,$D$60=$AR135),Schweine_Werte!$E135*0.5,IF(OR($C$60&gt;$AR135,$D$60&lt;$AR135),0,Schweine_Werte!$E135))</f>
        <v>0</v>
      </c>
      <c r="BC135" s="677">
        <f>IF(OR($C$12=$AR135,$D$12=$AR135),Schweine_Werte!$G135*0.5,IF(OR($C$12&gt;$AR135,$D$12&lt;$AR135),0,Schweine_Werte!$G135))</f>
        <v>0</v>
      </c>
      <c r="BD135" s="667">
        <f>IF(OR($C$24=$AR135,$D$24=$AR135),Schweine_Werte!$G135*0.5,IF(OR($C$24&gt;$AR135,$D$24&lt;$AR135),0,Schweine_Werte!$G135))</f>
        <v>0</v>
      </c>
      <c r="BE135" s="667">
        <f>IF(OR($C$36=$AR135,$D$36=$AR135),Schweine_Werte!$G135*0.5,IF(OR($C$36&gt;$AR135,$D$36&lt;$AR135),0,Schweine_Werte!$G135))</f>
        <v>0</v>
      </c>
      <c r="BF135" s="667">
        <f>IF(OR($C$48=$AR135,$D$48=$AR135),Schweine_Werte!$G135*0.5,IF(OR($C$48&gt;$AR135,$D$48&lt;$AR135),0,Schweine_Werte!$G135))</f>
        <v>0</v>
      </c>
      <c r="BG135" s="667">
        <f>IF(OR($C$60=$AR135,$D$60=$AR135),Schweine_Werte!$G135*0.5,IF(OR($C$60&gt;$AR135,$D$60&lt;$AR135),0,Schweine_Werte!$G135))</f>
        <v>0</v>
      </c>
      <c r="BH135" s="677">
        <f>IF(OR($C$12=$AR135,$D$12=$AR135),Schweine_Werte!$I135*0.5,IF(OR($C$12&gt;$AR135,$D$12&lt;$AR135),0,Schweine_Werte!$I135))</f>
        <v>0</v>
      </c>
      <c r="BI135" s="667">
        <f>IF(OR($C$24=$AR135,$D$24=$AR135),Schweine_Werte!$I135*0.5,IF(OR($C$24&gt;$AR135,$D$24&lt;$AR135),0,Schweine_Werte!$I135))</f>
        <v>0</v>
      </c>
      <c r="BJ135" s="667">
        <f>IF(OR($C$36=$AR135,$D$36=$AR135),Schweine_Werte!$I135*0.5,IF(OR($C$36&gt;$AR135,$D$36&lt;$AR135),0,Schweine_Werte!$I135))</f>
        <v>0</v>
      </c>
      <c r="BK135" s="667">
        <f>IF(OR($C$48=$AR135,$D$48=$AR135),Schweine_Werte!$I135*0.5,IF(OR($C$48&gt;$AR135,$D$48&lt;$AR135),0,Schweine_Werte!$I135))</f>
        <v>0</v>
      </c>
      <c r="BL135" s="667">
        <f>IF(OR($C$60=$AR135,$D$60=$AR135),Schweine_Werte!$I135*0.5,IF(OR($C$60&gt;$AR135,$D$60&lt;$AR135),0,Schweine_Werte!$I135))</f>
        <v>0</v>
      </c>
      <c r="BM135" s="677"/>
      <c r="BN135" s="667"/>
      <c r="BO135" s="667"/>
      <c r="BP135" s="667"/>
      <c r="BQ135" s="667"/>
      <c r="BR135" s="677">
        <f>IF(OR($C$74=$AR135,$D$74=$AR135),Schweine_Werte!$M135*0.5,IF(OR($C$74&gt;$AR135,$D$74&lt;$AR135),0,Schweine_Werte!$M135))</f>
        <v>0</v>
      </c>
      <c r="BS135" s="677">
        <f>IF(OR($C$83=$AR135,$D$83=$AR135),Schweine_Werte!$M135*0.5,IF(OR($C$83&gt;$AR135,$D$83&lt;$AR135),0,Schweine_Werte!$M135))</f>
        <v>0</v>
      </c>
      <c r="BT135" s="679">
        <f>IF(OR($C$92=$AR135,$D$92=$AR135),Schweine_Werte!$M135*0.5,IF(OR($C$92&gt;$AR135,$D$92&lt;$AR135),0,Schweine_Werte!$M135))</f>
        <v>0</v>
      </c>
      <c r="BU135" s="679">
        <f>IF(OR($C$101=$AR135,$D$101=$AR135),Schweine_Werte!$M135*0.5,IF(OR($C$101&gt;$AR135,$D$101&lt;$AR135),0,Schweine_Werte!$M135))</f>
        <v>0</v>
      </c>
      <c r="BV135" s="679">
        <f>IF(OR($C$110=$AR135,$D$110=$AR135),Schweine_Werte!$M135*0.5,IF(OR($C$110&gt;$AR135,$D$110&lt;$AR135),0,Schweine_Werte!$M135))</f>
        <v>0</v>
      </c>
      <c r="BW135" s="679">
        <f>IF(OR(8=$AR135,$E$127=$AR135),Schweine_Werte!$M135*0.5,IF(OR(8&gt;$AR135,$E$127&lt;$AR135),0,Schweine_Werte!$M135))</f>
        <v>1.4477278921508818</v>
      </c>
      <c r="BX135" s="679">
        <f>IF(OR(8=$AR135,$E$145=$AR135),Schweine_Werte!$M135*0.5,IF(OR(8&gt;$AR135,$E$145&lt;$AR135),0,Schweine_Werte!$M135))</f>
        <v>1.4477278921508818</v>
      </c>
      <c r="BY135" s="677">
        <f>IF(OR($C$74=$AR135,$D$74=$AR135),Schweine_Werte!$O135*0.5,IF(OR($C$74&gt;$AR135,$D$74&lt;$AR135),0,Schweine_Werte!$O135))</f>
        <v>0</v>
      </c>
      <c r="BZ135" s="677">
        <f>IF(OR($C$83=$AR135,$D$83=$AR135),Schweine_Werte!$O135*0.5,IF(OR($C$83&gt;$AR135,$D$83&lt;$AR135),0,Schweine_Werte!$O135))</f>
        <v>0</v>
      </c>
      <c r="CA135" s="679">
        <f>IF(OR($C$92=$AR135,$D$92=$AR135),Schweine_Werte!$O135*0.5,IF(OR($C$92&gt;$AR135,$D$92&lt;$AR135),0,Schweine_Werte!$O135))</f>
        <v>0</v>
      </c>
      <c r="CB135" s="679">
        <f>IF(OR($C$101=$AR135,$D$101=$AR135),Schweine_Werte!$O135*0.5,IF(OR($C$101&gt;$AR135,$D$101&lt;$AR135),0,Schweine_Werte!$O135))</f>
        <v>0</v>
      </c>
      <c r="CC135" s="679">
        <f>IF(OR($C$110=$AR135,$D$110=$AR135),Schweine_Werte!$O135*0.5,IF(OR($C$110&gt;$AR135,$D$110&lt;$AR135),0,Schweine_Werte!$O135))</f>
        <v>0</v>
      </c>
    </row>
    <row r="136" spans="2:81" ht="18.75" x14ac:dyDescent="0.3">
      <c r="B136" s="520" t="s">
        <v>520</v>
      </c>
      <c r="D136" s="520" t="s">
        <v>521</v>
      </c>
      <c r="G136" s="520" t="s">
        <v>522</v>
      </c>
      <c r="H136" s="666"/>
      <c r="I136" s="666"/>
      <c r="J136" s="666"/>
      <c r="K136" s="666"/>
      <c r="L136" s="666"/>
      <c r="M136" s="666"/>
      <c r="N136" s="666"/>
      <c r="O136" s="520" t="s">
        <v>523</v>
      </c>
      <c r="P136" s="667" t="s">
        <v>524</v>
      </c>
      <c r="Q136" s="667"/>
      <c r="R136" s="667"/>
      <c r="S136" s="667"/>
      <c r="T136" s="666"/>
      <c r="U136" s="666"/>
      <c r="V136" s="666"/>
      <c r="AR136" s="698">
        <v>140</v>
      </c>
      <c r="AS136" s="677">
        <f>IF(OR($C$12=$AR136,$D$12=$AR136),Schweine_Werte!$C136*0.5,IF(OR($C$12&gt;$AR136,$D$12&lt;$AR136),0,Schweine_Werte!$C136))</f>
        <v>0</v>
      </c>
      <c r="AT136" s="667">
        <f>IF(OR($C$24=$AR136,$D$24=$AR136),Schweine_Werte!$C136*0.5,IF(OR($C$24&gt;$AR136,$D$24&lt;$AR136),0,Schweine_Werte!$C136))</f>
        <v>0</v>
      </c>
      <c r="AU136" s="677">
        <f>IF(OR($C$36=$AR136,$D$36=$AR136),Schweine_Werte!$C136*0.5,IF(OR($C$36&gt;$AR136,$D$36&lt;$AR136),0,Schweine_Werte!$C136))</f>
        <v>0</v>
      </c>
      <c r="AV136" s="677">
        <f>IF(OR($C$48=$AR136,$D$48=$AR136),Schweine_Werte!$C136*0.5,IF(OR($C$48&gt;$AR136,$D$48&lt;$AR136),0,Schweine_Werte!$C136))</f>
        <v>0</v>
      </c>
      <c r="AW136" s="677">
        <f>IF(OR($C$60=$AR136,$D$60=$AR136),Schweine_Werte!$C136*0.5,IF(OR($C$60&gt;$AR136,$D$60&lt;$AR136),0,Schweine_Werte!$C136))</f>
        <v>0</v>
      </c>
      <c r="AX136" s="677">
        <f>IF(OR($C$12=$AR136,$D$12=$AR136),Schweine_Werte!$E136*0.5,IF(OR($C$12&gt;$AR136,$D$12&lt;$AR136),0,Schweine_Werte!$E136))</f>
        <v>0</v>
      </c>
      <c r="AY136" s="667">
        <f>IF(OR($C$24=$AR136,$D$24=$AR136),Schweine_Werte!$E136*0.5,IF(OR($C$24&gt;$AR136,$D$24&lt;$AR136),0,Schweine_Werte!$E136))</f>
        <v>0</v>
      </c>
      <c r="AZ136" s="667">
        <f>IF(OR($C$36=$AR136,$D$36=$AR136),Schweine_Werte!$E136*0.5,IF(OR($C$36&gt;$AR136,$D$36&lt;$AR136),0,Schweine_Werte!$E136))</f>
        <v>0</v>
      </c>
      <c r="BA136" s="667">
        <f>IF(OR($C$48=$AR136,$D$48=$AR136),Schweine_Werte!$E136*0.5,IF(OR($C$48&gt;$AR136,$D$48&lt;$AR136),0,Schweine_Werte!$E136))</f>
        <v>0</v>
      </c>
      <c r="BB136" s="667">
        <f>IF(OR($C$60=$AR136,$D$60=$AR136),Schweine_Werte!$E136*0.5,IF(OR($C$60&gt;$AR136,$D$60&lt;$AR136),0,Schweine_Werte!$E136))</f>
        <v>0</v>
      </c>
      <c r="BC136" s="677">
        <f>IF(OR($C$12=$AR136,$D$12=$AR136),Schweine_Werte!$G136*0.5,IF(OR($C$12&gt;$AR136,$D$12&lt;$AR136),0,Schweine_Werte!$G136))</f>
        <v>0</v>
      </c>
      <c r="BD136" s="667">
        <f>IF(OR($C$24=$AR136,$D$24=$AR136),Schweine_Werte!$G136*0.5,IF(OR($C$24&gt;$AR136,$D$24&lt;$AR136),0,Schweine_Werte!$G136))</f>
        <v>0</v>
      </c>
      <c r="BE136" s="667">
        <f>IF(OR($C$36=$AR136,$D$36=$AR136),Schweine_Werte!$G136*0.5,IF(OR($C$36&gt;$AR136,$D$36&lt;$AR136),0,Schweine_Werte!$G136))</f>
        <v>0</v>
      </c>
      <c r="BF136" s="667">
        <f>IF(OR($C$48=$AR136,$D$48=$AR136),Schweine_Werte!$G136*0.5,IF(OR($C$48&gt;$AR136,$D$48&lt;$AR136),0,Schweine_Werte!$G136))</f>
        <v>0</v>
      </c>
      <c r="BG136" s="667">
        <f>IF(OR($C$60=$AR136,$D$60=$AR136),Schweine_Werte!$G136*0.5,IF(OR($C$60&gt;$AR136,$D$60&lt;$AR136),0,Schweine_Werte!$G136))</f>
        <v>0</v>
      </c>
      <c r="BH136" s="677">
        <f>IF(OR($C$12=$AR136,$D$12=$AR136),Schweine_Werte!$I136*0.5,IF(OR($C$12&gt;$AR136,$D$12&lt;$AR136),0,Schweine_Werte!$I136))</f>
        <v>0</v>
      </c>
      <c r="BI136" s="667">
        <f>IF(OR($C$24=$AR136,$D$24=$AR136),Schweine_Werte!$I136*0.5,IF(OR($C$24&gt;$AR136,$D$24&lt;$AR136),0,Schweine_Werte!$I136))</f>
        <v>0</v>
      </c>
      <c r="BJ136" s="667">
        <f>IF(OR($C$36=$AR136,$D$36=$AR136),Schweine_Werte!$I136*0.5,IF(OR($C$36&gt;$AR136,$D$36&lt;$AR136),0,Schweine_Werte!$I136))</f>
        <v>0</v>
      </c>
      <c r="BK136" s="667">
        <f>IF(OR($C$48=$AR136,$D$48=$AR136),Schweine_Werte!$I136*0.5,IF(OR($C$48&gt;$AR136,$D$48&lt;$AR136),0,Schweine_Werte!$I136))</f>
        <v>0</v>
      </c>
      <c r="BL136" s="667">
        <f>IF(OR($C$60=$AR136,$D$60=$AR136),Schweine_Werte!$I136*0.5,IF(OR($C$60&gt;$AR136,$D$60&lt;$AR136),0,Schweine_Werte!$I136))</f>
        <v>0</v>
      </c>
      <c r="BM136" s="677"/>
      <c r="BN136" s="667"/>
      <c r="BO136" s="667"/>
      <c r="BP136" s="667"/>
      <c r="BQ136" s="667"/>
      <c r="BR136" s="677">
        <f>IF(OR($C$74=$AR136,$D$74=$AR136),Schweine_Werte!$M136*0.5,IF(OR($C$74&gt;$AR136,$D$74&lt;$AR136),0,Schweine_Werte!$M136))</f>
        <v>0</v>
      </c>
      <c r="BS136" s="677">
        <f>IF(OR($C$83=$AR136,$D$83=$AR136),Schweine_Werte!$M136*0.5,IF(OR($C$83&gt;$AR136,$D$83&lt;$AR136),0,Schweine_Werte!$M136))</f>
        <v>0</v>
      </c>
      <c r="BT136" s="679">
        <f>IF(OR($C$92=$AR136,$D$92=$AR136),Schweine_Werte!$M136*0.5,IF(OR($C$92&gt;$AR136,$D$92&lt;$AR136),0,Schweine_Werte!$M136))</f>
        <v>0</v>
      </c>
      <c r="BU136" s="679">
        <f>IF(OR($C$101=$AR136,$D$101=$AR136),Schweine_Werte!$M136*0.5,IF(OR($C$101&gt;$AR136,$D$101&lt;$AR136),0,Schweine_Werte!$M136))</f>
        <v>0</v>
      </c>
      <c r="BV136" s="679">
        <f>IF(OR($C$110=$AR136,$D$110=$AR136),Schweine_Werte!$M136*0.5,IF(OR($C$110&gt;$AR136,$D$110&lt;$AR136),0,Schweine_Werte!$M136))</f>
        <v>0</v>
      </c>
      <c r="BW136" s="679">
        <f>IF(OR(8=$AR136,$E$127=$AR136),Schweine_Werte!$M136*0.5,IF(OR(8&gt;$AR136,$E$127&lt;$AR136),0,Schweine_Werte!$M136))</f>
        <v>1.4477278921508818</v>
      </c>
      <c r="BX136" s="679">
        <f>IF(OR(8=$AR136,$E$145=$AR136),Schweine_Werte!$M136*0.5,IF(OR(8&gt;$AR136,$E$145&lt;$AR136),0,Schweine_Werte!$M136))</f>
        <v>1.4477278921508818</v>
      </c>
      <c r="BY136" s="677">
        <f>IF(OR($C$74=$AR136,$D$74=$AR136),Schweine_Werte!$O136*0.5,IF(OR($C$74&gt;$AR136,$D$74&lt;$AR136),0,Schweine_Werte!$O136))</f>
        <v>0</v>
      </c>
      <c r="BZ136" s="677">
        <f>IF(OR($C$83=$AR136,$D$83=$AR136),Schweine_Werte!$O136*0.5,IF(OR($C$83&gt;$AR136,$D$83&lt;$AR136),0,Schweine_Werte!$O136))</f>
        <v>0</v>
      </c>
      <c r="CA136" s="679">
        <f>IF(OR($C$92=$AR136,$D$92=$AR136),Schweine_Werte!$O136*0.5,IF(OR($C$92&gt;$AR136,$D$92&lt;$AR136),0,Schweine_Werte!$O136))</f>
        <v>0</v>
      </c>
      <c r="CB136" s="679">
        <f>IF(OR($C$101=$AR136,$D$101=$AR136),Schweine_Werte!$O136*0.5,IF(OR($C$101&gt;$AR136,$D$101&lt;$AR136),0,Schweine_Werte!$O136))</f>
        <v>0</v>
      </c>
      <c r="CC136" s="679">
        <f>IF(OR($C$110=$AR136,$D$110=$AR136),Schweine_Werte!$O136*0.5,IF(OR($C$110&gt;$AR136,$D$110&lt;$AR136),0,Schweine_Werte!$O136))</f>
        <v>0</v>
      </c>
    </row>
    <row r="137" spans="2:81" x14ac:dyDescent="0.2">
      <c r="B137" s="520" t="e">
        <f>+(E145-8)/0.45</f>
        <v>#VALUE!</v>
      </c>
      <c r="C137" s="520" t="s">
        <v>393</v>
      </c>
      <c r="F137" s="667" t="e">
        <f>IF($E145&lt;=8,0,$B140*SUMPRODUCT($BX$4:$BX$31,Schweine_Werte!$V$4:$V$31)/SUM($BX$4:$BX$31))</f>
        <v>#VALUE!</v>
      </c>
      <c r="G137" s="667" t="e">
        <f>IF($E145&lt;=8,0,IF($B145=$A$8,SUMPRODUCT($BX$4:$BX$31,Schweine_Werte!HE$4:HE$31)/SUM($BX$4:$BX$31),IF($B145=$A$7,SUMPRODUCT($BX$4:$BX$31,Schweine_Werte!GQ$4:GQ$31)/SUM($BX$4:$BX$31),IF($B145=$A$6,SUMPRODUCT($BX$4:$BX$31,Schweine_Werte!GC$4:GC$31)/SUM($BX$4:$BX$31),SUMPRODUCT($BX$4:$BX$31,Schweine_Werte!FO$4:FO$31)/SUM($BX$4:$BX$31))))*$B140)</f>
        <v>#VALUE!</v>
      </c>
      <c r="H137" s="667" t="e">
        <f>IF($E145&lt;=8,0,IF($B145=$A$8,SUMPRODUCT($BX$4:$BX$31,Schweine_Werte!HF$4:HF$31)/SUM($BX$4:$BX$31),IF($B145=$A$7,SUMPRODUCT($BX$4:$BX$31,Schweine_Werte!GR$4:GR$31)/SUM($BX$4:$BX$31),IF($B145=$A$6,SUMPRODUCT($BX$4:$BX$31,Schweine_Werte!GD$4:GD$31)/SUM($BX$4:$BX$31),SUMPRODUCT($BX$4:$BX$31,Schweine_Werte!FP$4:FP$31)/SUM($BX$4:$BX$31))))*$B140)</f>
        <v>#VALUE!</v>
      </c>
      <c r="I137" s="667" t="e">
        <f>IF($E145&lt;=8,0,IF($B145=$A$8,SUMPRODUCT($BX$4:$BX$31,Schweine_Werte!HG$4:HG$31)/SUM($BX$4:$BX$31),IF($B145=$A$7,SUMPRODUCT($BX$4:$BX$31,Schweine_Werte!GS$4:GS$31)/SUM($BX$4:$BX$31),IF($B145=$A$6,SUMPRODUCT($BX$4:$BX$31,Schweine_Werte!GE$4:GE$31)/SUM($BX$4:$BX$31),SUMPRODUCT($BX$4:$BX$31,Schweine_Werte!FQ$4:FQ$31)/SUM($BX$4:$BX$31))))*$B140)</f>
        <v>#VALUE!</v>
      </c>
      <c r="J137" s="520" t="e">
        <f>SUMPRODUCT($BX$4:$BX$31,Schweine_Werte!$AD$4:$AD$31)/SUM($BX$4:$BX$31)*$B140</f>
        <v>#VALUE!</v>
      </c>
      <c r="K137" s="520" t="e">
        <f>SUMPRODUCT($BX$4:$BX$31,Schweine_Werte!$AL$4:$AL$31)/SUM($BX$4:$BX$31)*$B140</f>
        <v>#VALUE!</v>
      </c>
      <c r="M137" s="667"/>
      <c r="N137" s="667"/>
      <c r="O137" s="709">
        <f>SUM($BX$4:$BX$23)+IF($E145&gt;28,$BX$24*0.5,$BX$24)</f>
        <v>44.44444444444445</v>
      </c>
      <c r="P137" s="709">
        <f>IF($E145&gt;28,SUM($BX$25:$BX$31)+$BX$24*0.5,0)</f>
        <v>11.390271160403584</v>
      </c>
      <c r="Q137" s="709" t="e">
        <f t="shared" ref="Q137:S138" si="57">T137*$F137</f>
        <v>#VALUE!</v>
      </c>
      <c r="R137" s="709" t="e">
        <f t="shared" si="57"/>
        <v>#VALUE!</v>
      </c>
      <c r="S137" s="709" t="e">
        <f t="shared" si="57"/>
        <v>#VALUE!</v>
      </c>
      <c r="T137" s="667">
        <f>+IF($E145&lt;=8,0,($O137*Schweine_Werte!$HT$15+$P137*Schweine_Werte!$HU$15)/SUM($O137:$P137))</f>
        <v>7.0161806212562894</v>
      </c>
      <c r="U137" s="667">
        <f>IF(E145&lt;=8,0,($O137*Schweine_Werte!$HV$15+$P137*Schweine_Werte!$HW$15)/SUM($O137:$P137))</f>
        <v>7.5920003876794322</v>
      </c>
      <c r="V137" s="667">
        <f>IF(E145&lt;=8,0,($O137*Schweine_Werte!$HX$15+$P137*Schweine_Werte!$HY$15)/SUM($O137:$P137))</f>
        <v>11</v>
      </c>
      <c r="AR137" s="698">
        <v>141</v>
      </c>
      <c r="AS137" s="677">
        <f>IF(OR($C$12=$AR137,$D$12=$AR137),Schweine_Werte!$C137*0.5,IF(OR($C$12&gt;$AR137,$D$12&lt;$AR137),0,Schweine_Werte!$C137))</f>
        <v>0</v>
      </c>
      <c r="AT137" s="667">
        <f>IF(OR($C$24=$AR137,$D$24=$AR137),Schweine_Werte!$C137*0.5,IF(OR($C$24&gt;$AR137,$D$24&lt;$AR137),0,Schweine_Werte!$C137))</f>
        <v>0</v>
      </c>
      <c r="AU137" s="677">
        <f>IF(OR($C$36=$AR137,$D$36=$AR137),Schweine_Werte!$C137*0.5,IF(OR($C$36&gt;$AR137,$D$36&lt;$AR137),0,Schweine_Werte!$C137))</f>
        <v>0</v>
      </c>
      <c r="AV137" s="677">
        <f>IF(OR($C$48=$AR137,$D$48=$AR137),Schweine_Werte!$C137*0.5,IF(OR($C$48&gt;$AR137,$D$48&lt;$AR137),0,Schweine_Werte!$C137))</f>
        <v>0</v>
      </c>
      <c r="AW137" s="677">
        <f>IF(OR($C$60=$AR137,$D$60=$AR137),Schweine_Werte!$C137*0.5,IF(OR($C$60&gt;$AR137,$D$60&lt;$AR137),0,Schweine_Werte!$C137))</f>
        <v>0</v>
      </c>
      <c r="AX137" s="677">
        <f>IF(OR($C$12=$AR137,$D$12=$AR137),Schweine_Werte!$E137*0.5,IF(OR($C$12&gt;$AR137,$D$12&lt;$AR137),0,Schweine_Werte!$E137))</f>
        <v>0</v>
      </c>
      <c r="AY137" s="667">
        <f>IF(OR($C$24=$AR137,$D$24=$AR137),Schweine_Werte!$E137*0.5,IF(OR($C$24&gt;$AR137,$D$24&lt;$AR137),0,Schweine_Werte!$E137))</f>
        <v>0</v>
      </c>
      <c r="AZ137" s="667">
        <f>IF(OR($C$36=$AR137,$D$36=$AR137),Schweine_Werte!$E137*0.5,IF(OR($C$36&gt;$AR137,$D$36&lt;$AR137),0,Schweine_Werte!$E137))</f>
        <v>0</v>
      </c>
      <c r="BA137" s="667">
        <f>IF(OR($C$48=$AR137,$D$48=$AR137),Schweine_Werte!$E137*0.5,IF(OR($C$48&gt;$AR137,$D$48&lt;$AR137),0,Schweine_Werte!$E137))</f>
        <v>0</v>
      </c>
      <c r="BB137" s="667">
        <f>IF(OR($C$60=$AR137,$D$60=$AR137),Schweine_Werte!$E137*0.5,IF(OR($C$60&gt;$AR137,$D$60&lt;$AR137),0,Schweine_Werte!$E137))</f>
        <v>0</v>
      </c>
      <c r="BC137" s="677">
        <f>IF(OR($C$12=$AR137,$D$12=$AR137),Schweine_Werte!$G137*0.5,IF(OR($C$12&gt;$AR137,$D$12&lt;$AR137),0,Schweine_Werte!$G137))</f>
        <v>0</v>
      </c>
      <c r="BD137" s="667">
        <f>IF(OR($C$24=$AR137,$D$24=$AR137),Schweine_Werte!$G137*0.5,IF(OR($C$24&gt;$AR137,$D$24&lt;$AR137),0,Schweine_Werte!$G137))</f>
        <v>0</v>
      </c>
      <c r="BE137" s="667">
        <f>IF(OR($C$36=$AR137,$D$36=$AR137),Schweine_Werte!$G137*0.5,IF(OR($C$36&gt;$AR137,$D$36&lt;$AR137),0,Schweine_Werte!$G137))</f>
        <v>0</v>
      </c>
      <c r="BF137" s="667">
        <f>IF(OR($C$48=$AR137,$D$48=$AR137),Schweine_Werte!$G137*0.5,IF(OR($C$48&gt;$AR137,$D$48&lt;$AR137),0,Schweine_Werte!$G137))</f>
        <v>0</v>
      </c>
      <c r="BG137" s="667">
        <f>IF(OR($C$60=$AR137,$D$60=$AR137),Schweine_Werte!$G137*0.5,IF(OR($C$60&gt;$AR137,$D$60&lt;$AR137),0,Schweine_Werte!$G137))</f>
        <v>0</v>
      </c>
      <c r="BH137" s="677">
        <f>IF(OR($C$12=$AR137,$D$12=$AR137),Schweine_Werte!$I137*0.5,IF(OR($C$12&gt;$AR137,$D$12&lt;$AR137),0,Schweine_Werte!$I137))</f>
        <v>0</v>
      </c>
      <c r="BI137" s="667">
        <f>IF(OR($C$24=$AR137,$D$24=$AR137),Schweine_Werte!$I137*0.5,IF(OR($C$24&gt;$AR137,$D$24&lt;$AR137),0,Schweine_Werte!$I137))</f>
        <v>0</v>
      </c>
      <c r="BJ137" s="667">
        <f>IF(OR($C$36=$AR137,$D$36=$AR137),Schweine_Werte!$I137*0.5,IF(OR($C$36&gt;$AR137,$D$36&lt;$AR137),0,Schweine_Werte!$I137))</f>
        <v>0</v>
      </c>
      <c r="BK137" s="667">
        <f>IF(OR($C$48=$AR137,$D$48=$AR137),Schweine_Werte!$I137*0.5,IF(OR($C$48&gt;$AR137,$D$48&lt;$AR137),0,Schweine_Werte!$I137))</f>
        <v>0</v>
      </c>
      <c r="BL137" s="667">
        <f>IF(OR($C$60=$AR137,$D$60=$AR137),Schweine_Werte!$I137*0.5,IF(OR($C$60&gt;$AR137,$D$60&lt;$AR137),0,Schweine_Werte!$I137))</f>
        <v>0</v>
      </c>
      <c r="BM137" s="677"/>
      <c r="BN137" s="667"/>
      <c r="BO137" s="667"/>
      <c r="BP137" s="667"/>
      <c r="BQ137" s="667"/>
      <c r="BR137" s="677">
        <f>IF(OR($C$74=$AR137,$D$74=$AR137),Schweine_Werte!$M137*0.5,IF(OR($C$74&gt;$AR137,$D$74&lt;$AR137),0,Schweine_Werte!$M137))</f>
        <v>0</v>
      </c>
      <c r="BS137" s="677">
        <f>IF(OR($C$83=$AR137,$D$83=$AR137),Schweine_Werte!$M137*0.5,IF(OR($C$83&gt;$AR137,$D$83&lt;$AR137),0,Schweine_Werte!$M137))</f>
        <v>0</v>
      </c>
      <c r="BT137" s="679">
        <f>IF(OR($C$92=$AR137,$D$92=$AR137),Schweine_Werte!$M137*0.5,IF(OR($C$92&gt;$AR137,$D$92&lt;$AR137),0,Schweine_Werte!$M137))</f>
        <v>0</v>
      </c>
      <c r="BU137" s="679">
        <f>IF(OR($C$101=$AR137,$D$101=$AR137),Schweine_Werte!$M137*0.5,IF(OR($C$101&gt;$AR137,$D$101&lt;$AR137),0,Schweine_Werte!$M137))</f>
        <v>0</v>
      </c>
      <c r="BV137" s="679">
        <f>IF(OR($C$110=$AR137,$D$110=$AR137),Schweine_Werte!$M137*0.5,IF(OR($C$110&gt;$AR137,$D$110&lt;$AR137),0,Schweine_Werte!$M137))</f>
        <v>0</v>
      </c>
      <c r="BW137" s="679">
        <f>IF(OR(8=$AR137,$E$127=$AR137),Schweine_Werte!$M137*0.5,IF(OR(8&gt;$AR137,$E$127&lt;$AR137),0,Schweine_Werte!$M137))</f>
        <v>1.4477278921508818</v>
      </c>
      <c r="BX137" s="679">
        <f>IF(OR(8=$AR137,$E$145=$AR137),Schweine_Werte!$M137*0.5,IF(OR(8&gt;$AR137,$E$145&lt;$AR137),0,Schweine_Werte!$M137))</f>
        <v>1.4477278921508818</v>
      </c>
      <c r="BY137" s="677">
        <f>IF(OR($C$74=$AR137,$D$74=$AR137),Schweine_Werte!$O137*0.5,IF(OR($C$74&gt;$AR137,$D$74&lt;$AR137),0,Schweine_Werte!$O137))</f>
        <v>0</v>
      </c>
      <c r="BZ137" s="677">
        <f>IF(OR($C$83=$AR137,$D$83=$AR137),Schweine_Werte!$O137*0.5,IF(OR($C$83&gt;$AR137,$D$83&lt;$AR137),0,Schweine_Werte!$O137))</f>
        <v>0</v>
      </c>
      <c r="CA137" s="679">
        <f>IF(OR($C$92=$AR137,$D$92=$AR137),Schweine_Werte!$O137*0.5,IF(OR($C$92&gt;$AR137,$D$92&lt;$AR137),0,Schweine_Werte!$O137))</f>
        <v>0</v>
      </c>
      <c r="CB137" s="679">
        <f>IF(OR($C$101=$AR137,$D$101=$AR137),Schweine_Werte!$O137*0.5,IF(OR($C$101&gt;$AR137,$D$101&lt;$AR137),0,Schweine_Werte!$O137))</f>
        <v>0</v>
      </c>
      <c r="CC137" s="679">
        <f>IF(OR($C$110=$AR137,$D$110=$AR137),Schweine_Werte!$O137*0.5,IF(OR($C$110&gt;$AR137,$D$110&lt;$AR137),0,Schweine_Werte!$O137))</f>
        <v>0</v>
      </c>
    </row>
    <row r="138" spans="2:81" x14ac:dyDescent="0.2">
      <c r="C138" s="702" t="s">
        <v>525</v>
      </c>
      <c r="D138" s="520">
        <f>IF(D145&lt;22,22,IF(D145&gt;34,34,D145))</f>
        <v>34</v>
      </c>
      <c r="F138" s="667">
        <v>0.32</v>
      </c>
      <c r="G138" s="667" t="str">
        <f>IF($B$145=$A$5,VLOOKUP($D$138,Schweine_Werte!$IA$4:$IE$16,COLUMNS(Schweine_Werte!$IA$3:$IB$3),FALSE),IF($B$145=$A$6,VLOOKUP($D$138,Schweine_Werte!$IA$4:$IE$16,COLUMNS(Schweine_Werte!$IA$3:$IC$3),FALSE),IF($B$145=$A$7,VLOOKUP($D$138,Schweine_Werte!$IA$4:$IE$16,COLUMNS(Schweine_Werte!$IA$3:$ID$3),FALSE),IF($B$145=$A$8,VLOOKUP($D$138,Schweine_Werte!$IA$4:$IE$16,COLUMNS(Schweine_Werte!$IA$3:$IE$3),FALSE),"--"))))</f>
        <v>--</v>
      </c>
      <c r="H138" s="667" t="str">
        <f>IF($B$145=$A$5,VLOOKUP($D$138,Schweine_Werte!$IA$4:$II$16,COLUMNS(Schweine_Werte!$IA$3:$IF$3),FALSE),IF($B$145=$A$6,VLOOKUP($D$138,Schweine_Werte!$IA$4:$II$16,COLUMNS(Schweine_Werte!$IA$3:$IG$3),FALSE),IF($B$145=$A$7,VLOOKUP($D$138,Schweine_Werte!$IA$4:$II$16,COLUMNS(Schweine_Werte!$IA$3:$IH$3),FALSE),IF($B$145=$A$8,VLOOKUP($D$138,Schweine_Werte!$IA$4:$II$16,COLUMNS(Schweine_Werte!$IA$3:$II$3),FALSE),"--"))))</f>
        <v>--</v>
      </c>
      <c r="I138" s="667" t="str">
        <f>IF($B$145=$A$5,VLOOKUP($D$138,Schweine_Werte!$IA$4:$IM$16,COLUMNS(Schweine_Werte!$IA$3:$IJ$3),FALSE),IF($B$145=$A$6,VLOOKUP($D$138,Schweine_Werte!$IA$4:$IM$16,COLUMNS(Schweine_Werte!$IA$3:$IK$3),FALSE),IF($B$145=$A$7,VLOOKUP($D$138,Schweine_Werte!$IA$4:$IM$16,COLUMNS(Schweine_Werte!$IA$3:$IL$3),FALSE),IF($B$145=$A$8,VLOOKUP($D$138,Schweine_Werte!$IA$4:$IM$16,COLUMNS(Schweine_Werte!$IA$3:$IM$3),FALSE),"--"))))</f>
        <v>--</v>
      </c>
      <c r="J138" s="667">
        <f>VLOOKUP($D$138,Schweine_Werte!$IA$4:$IR$16,COLUMNS(Schweine_Werte!$IA$3:IN21),FALSE)</f>
        <v>4.8</v>
      </c>
      <c r="K138" s="667">
        <f>VLOOKUP($D$138,Schweine_Werte!$IA$4:$IR$16,COLUMNS(Schweine_Werte!$IA$3:IO21),FALSE)</f>
        <v>1.6</v>
      </c>
      <c r="M138" s="667"/>
      <c r="N138" s="667"/>
      <c r="O138" s="667"/>
      <c r="P138" s="667"/>
      <c r="Q138" s="709">
        <f t="shared" si="57"/>
        <v>2</v>
      </c>
      <c r="R138" s="709">
        <f t="shared" si="57"/>
        <v>2.56</v>
      </c>
      <c r="S138" s="709">
        <f t="shared" si="57"/>
        <v>3.52</v>
      </c>
      <c r="T138" s="667">
        <f>VLOOKUP($D$138,Schweine_Werte!$IA$4:$IR$16,COLUMNS(Schweine_Werte!$IA$3:IP$3),FALSE)</f>
        <v>6.25</v>
      </c>
      <c r="U138" s="667">
        <f>VLOOKUP($D$138,Schweine_Werte!$IA$4:$IR$16,COLUMNS(Schweine_Werte!$IA$3:IQ$3),FALSE)</f>
        <v>8</v>
      </c>
      <c r="V138" s="667">
        <f>VLOOKUP($D$138,Schweine_Werte!$IA$4:$IR$16,COLUMNS(Schweine_Werte!$IA$3:IR$3),FALSE)</f>
        <v>11</v>
      </c>
      <c r="AR138" s="698">
        <v>142</v>
      </c>
      <c r="AS138" s="677">
        <f>IF(OR($C$12=$AR138,$D$12=$AR138),Schweine_Werte!$C138*0.5,IF(OR($C$12&gt;$AR138,$D$12&lt;$AR138),0,Schweine_Werte!$C138))</f>
        <v>0</v>
      </c>
      <c r="AT138" s="667">
        <f>IF(OR($C$24=$AR138,$D$24=$AR138),Schweine_Werte!$C138*0.5,IF(OR($C$24&gt;$AR138,$D$24&lt;$AR138),0,Schweine_Werte!$C138))</f>
        <v>0</v>
      </c>
      <c r="AU138" s="677">
        <f>IF(OR($C$36=$AR138,$D$36=$AR138),Schweine_Werte!$C138*0.5,IF(OR($C$36&gt;$AR138,$D$36&lt;$AR138),0,Schweine_Werte!$C138))</f>
        <v>0</v>
      </c>
      <c r="AV138" s="677">
        <f>IF(OR($C$48=$AR138,$D$48=$AR138),Schweine_Werte!$C138*0.5,IF(OR($C$48&gt;$AR138,$D$48&lt;$AR138),0,Schweine_Werte!$C138))</f>
        <v>0</v>
      </c>
      <c r="AW138" s="677">
        <f>IF(OR($C$60=$AR138,$D$60=$AR138),Schweine_Werte!$C138*0.5,IF(OR($C$60&gt;$AR138,$D$60&lt;$AR138),0,Schweine_Werte!$C138))</f>
        <v>0</v>
      </c>
      <c r="AX138" s="677">
        <f>IF(OR($C$12=$AR138,$D$12=$AR138),Schweine_Werte!$E138*0.5,IF(OR($C$12&gt;$AR138,$D$12&lt;$AR138),0,Schweine_Werte!$E138))</f>
        <v>0</v>
      </c>
      <c r="AY138" s="667">
        <f>IF(OR($C$24=$AR138,$D$24=$AR138),Schweine_Werte!$E138*0.5,IF(OR($C$24&gt;$AR138,$D$24&lt;$AR138),0,Schweine_Werte!$E138))</f>
        <v>0</v>
      </c>
      <c r="AZ138" s="667">
        <f>IF(OR($C$36=$AR138,$D$36=$AR138),Schweine_Werte!$E138*0.5,IF(OR($C$36&gt;$AR138,$D$36&lt;$AR138),0,Schweine_Werte!$E138))</f>
        <v>0</v>
      </c>
      <c r="BA138" s="667">
        <f>IF(OR($C$48=$AR138,$D$48=$AR138),Schweine_Werte!$E138*0.5,IF(OR($C$48&gt;$AR138,$D$48&lt;$AR138),0,Schweine_Werte!$E138))</f>
        <v>0</v>
      </c>
      <c r="BB138" s="667">
        <f>IF(OR($C$60=$AR138,$D$60=$AR138),Schweine_Werte!$E138*0.5,IF(OR($C$60&gt;$AR138,$D$60&lt;$AR138),0,Schweine_Werte!$E138))</f>
        <v>0</v>
      </c>
      <c r="BC138" s="677">
        <f>IF(OR($C$12=$AR138,$D$12=$AR138),Schweine_Werte!$G138*0.5,IF(OR($C$12&gt;$AR138,$D$12&lt;$AR138),0,Schweine_Werte!$G138))</f>
        <v>0</v>
      </c>
      <c r="BD138" s="667">
        <f>IF(OR($C$24=$AR138,$D$24=$AR138),Schweine_Werte!$G138*0.5,IF(OR($C$24&gt;$AR138,$D$24&lt;$AR138),0,Schweine_Werte!$G138))</f>
        <v>0</v>
      </c>
      <c r="BE138" s="667">
        <f>IF(OR($C$36=$AR138,$D$36=$AR138),Schweine_Werte!$G138*0.5,IF(OR($C$36&gt;$AR138,$D$36&lt;$AR138),0,Schweine_Werte!$G138))</f>
        <v>0</v>
      </c>
      <c r="BF138" s="667">
        <f>IF(OR($C$48=$AR138,$D$48=$AR138),Schweine_Werte!$G138*0.5,IF(OR($C$48&gt;$AR138,$D$48&lt;$AR138),0,Schweine_Werte!$G138))</f>
        <v>0</v>
      </c>
      <c r="BG138" s="667">
        <f>IF(OR($C$60=$AR138,$D$60=$AR138),Schweine_Werte!$G138*0.5,IF(OR($C$60&gt;$AR138,$D$60&lt;$AR138),0,Schweine_Werte!$G138))</f>
        <v>0</v>
      </c>
      <c r="BH138" s="677">
        <f>IF(OR($C$12=$AR138,$D$12=$AR138),Schweine_Werte!$I138*0.5,IF(OR($C$12&gt;$AR138,$D$12&lt;$AR138),0,Schweine_Werte!$I138))</f>
        <v>0</v>
      </c>
      <c r="BI138" s="667">
        <f>IF(OR($C$24=$AR138,$D$24=$AR138),Schweine_Werte!$I138*0.5,IF(OR($C$24&gt;$AR138,$D$24&lt;$AR138),0,Schweine_Werte!$I138))</f>
        <v>0</v>
      </c>
      <c r="BJ138" s="667">
        <f>IF(OR($C$36=$AR138,$D$36=$AR138),Schweine_Werte!$I138*0.5,IF(OR($C$36&gt;$AR138,$D$36&lt;$AR138),0,Schweine_Werte!$I138))</f>
        <v>0</v>
      </c>
      <c r="BK138" s="667">
        <f>IF(OR($C$48=$AR138,$D$48=$AR138),Schweine_Werte!$I138*0.5,IF(OR($C$48&gt;$AR138,$D$48&lt;$AR138),0,Schweine_Werte!$I138))</f>
        <v>0</v>
      </c>
      <c r="BL138" s="667">
        <f>IF(OR($C$60=$AR138,$D$60=$AR138),Schweine_Werte!$I138*0.5,IF(OR($C$60&gt;$AR138,$D$60&lt;$AR138),0,Schweine_Werte!$I138))</f>
        <v>0</v>
      </c>
      <c r="BM138" s="677"/>
      <c r="BN138" s="667"/>
      <c r="BO138" s="667"/>
      <c r="BP138" s="667"/>
      <c r="BQ138" s="667"/>
      <c r="BR138" s="677">
        <f>IF(OR($C$74=$AR138,$D$74=$AR138),Schweine_Werte!$M138*0.5,IF(OR($C$74&gt;$AR138,$D$74&lt;$AR138),0,Schweine_Werte!$M138))</f>
        <v>0</v>
      </c>
      <c r="BS138" s="677">
        <f>IF(OR($C$83=$AR138,$D$83=$AR138),Schweine_Werte!$M138*0.5,IF(OR($C$83&gt;$AR138,$D$83&lt;$AR138),0,Schweine_Werte!$M138))</f>
        <v>0</v>
      </c>
      <c r="BT138" s="679">
        <f>IF(OR($C$92=$AR138,$D$92=$AR138),Schweine_Werte!$M138*0.5,IF(OR($C$92&gt;$AR138,$D$92&lt;$AR138),0,Schweine_Werte!$M138))</f>
        <v>0</v>
      </c>
      <c r="BU138" s="679">
        <f>IF(OR($C$101=$AR138,$D$101=$AR138),Schweine_Werte!$M138*0.5,IF(OR($C$101&gt;$AR138,$D$101&lt;$AR138),0,Schweine_Werte!$M138))</f>
        <v>0</v>
      </c>
      <c r="BV138" s="679">
        <f>IF(OR($C$110=$AR138,$D$110=$AR138),Schweine_Werte!$M138*0.5,IF(OR($C$110&gt;$AR138,$D$110&lt;$AR138),0,Schweine_Werte!$M138))</f>
        <v>0</v>
      </c>
      <c r="BW138" s="679">
        <f>IF(OR(8=$AR138,$E$127=$AR138),Schweine_Werte!$M138*0.5,IF(OR(8&gt;$AR138,$E$127&lt;$AR138),0,Schweine_Werte!$M138))</f>
        <v>1.4477278921508818</v>
      </c>
      <c r="BX138" s="679">
        <f>IF(OR(8=$AR138,$E$145=$AR138),Schweine_Werte!$M138*0.5,IF(OR(8&gt;$AR138,$E$145&lt;$AR138),0,Schweine_Werte!$M138))</f>
        <v>1.4477278921508818</v>
      </c>
      <c r="BY138" s="677">
        <f>IF(OR($C$74=$AR138,$D$74=$AR138),Schweine_Werte!$O138*0.5,IF(OR($C$74&gt;$AR138,$D$74&lt;$AR138),0,Schweine_Werte!$O138))</f>
        <v>0</v>
      </c>
      <c r="BZ138" s="677">
        <f>IF(OR($C$83=$AR138,$D$83=$AR138),Schweine_Werte!$O138*0.5,IF(OR($C$83&gt;$AR138,$D$83&lt;$AR138),0,Schweine_Werte!$O138))</f>
        <v>0</v>
      </c>
      <c r="CA138" s="679">
        <f>IF(OR($C$92=$AR138,$D$92=$AR138),Schweine_Werte!$O138*0.5,IF(OR($C$92&gt;$AR138,$D$92&lt;$AR138),0,Schweine_Werte!$O138))</f>
        <v>0</v>
      </c>
      <c r="CB138" s="679">
        <f>IF(OR($C$101=$AR138,$D$101=$AR138),Schweine_Werte!$O138*0.5,IF(OR($C$101&gt;$AR138,$D$101&lt;$AR138),0,Schweine_Werte!$O138))</f>
        <v>0</v>
      </c>
      <c r="CC138" s="679">
        <f>IF(OR($C$110=$AR138,$D$110=$AR138),Schweine_Werte!$O138*0.5,IF(OR($C$110&gt;$AR138,$D$110&lt;$AR138),0,Schweine_Werte!$O138))</f>
        <v>0</v>
      </c>
    </row>
    <row r="139" spans="2:81" x14ac:dyDescent="0.2">
      <c r="B139" s="520" t="s">
        <v>526</v>
      </c>
      <c r="C139" s="504"/>
      <c r="AR139" s="698">
        <v>143</v>
      </c>
      <c r="AS139" s="677">
        <f>IF(OR($C$12=$AR139,$D$12=$AR139),Schweine_Werte!$C139*0.5,IF(OR($C$12&gt;$AR139,$D$12&lt;$AR139),0,Schweine_Werte!$C139))</f>
        <v>0</v>
      </c>
      <c r="AT139" s="667">
        <f>IF(OR($C$24=$AR139,$D$24=$AR139),Schweine_Werte!$C139*0.5,IF(OR($C$24&gt;$AR139,$D$24&lt;$AR139),0,Schweine_Werte!$C139))</f>
        <v>0</v>
      </c>
      <c r="AU139" s="677">
        <f>IF(OR($C$36=$AR139,$D$36=$AR139),Schweine_Werte!$C139*0.5,IF(OR($C$36&gt;$AR139,$D$36&lt;$AR139),0,Schweine_Werte!$C139))</f>
        <v>0</v>
      </c>
      <c r="AV139" s="677">
        <f>IF(OR($C$48=$AR139,$D$48=$AR139),Schweine_Werte!$C139*0.5,IF(OR($C$48&gt;$AR139,$D$48&lt;$AR139),0,Schweine_Werte!$C139))</f>
        <v>0</v>
      </c>
      <c r="AW139" s="677">
        <f>IF(OR($C$60=$AR139,$D$60=$AR139),Schweine_Werte!$C139*0.5,IF(OR($C$60&gt;$AR139,$D$60&lt;$AR139),0,Schweine_Werte!$C139))</f>
        <v>0</v>
      </c>
      <c r="AX139" s="677">
        <f>IF(OR($C$12=$AR139,$D$12=$AR139),Schweine_Werte!$E139*0.5,IF(OR($C$12&gt;$AR139,$D$12&lt;$AR139),0,Schweine_Werte!$E139))</f>
        <v>0</v>
      </c>
      <c r="AY139" s="667">
        <f>IF(OR($C$24=$AR139,$D$24=$AR139),Schweine_Werte!$E139*0.5,IF(OR($C$24&gt;$AR139,$D$24&lt;$AR139),0,Schweine_Werte!$E139))</f>
        <v>0</v>
      </c>
      <c r="AZ139" s="667">
        <f>IF(OR($C$36=$AR139,$D$36=$AR139),Schweine_Werte!$E139*0.5,IF(OR($C$36&gt;$AR139,$D$36&lt;$AR139),0,Schweine_Werte!$E139))</f>
        <v>0</v>
      </c>
      <c r="BA139" s="667">
        <f>IF(OR($C$48=$AR139,$D$48=$AR139),Schweine_Werte!$E139*0.5,IF(OR($C$48&gt;$AR139,$D$48&lt;$AR139),0,Schweine_Werte!$E139))</f>
        <v>0</v>
      </c>
      <c r="BB139" s="667">
        <f>IF(OR($C$60=$AR139,$D$60=$AR139),Schweine_Werte!$E139*0.5,IF(OR($C$60&gt;$AR139,$D$60&lt;$AR139),0,Schweine_Werte!$E139))</f>
        <v>0</v>
      </c>
      <c r="BC139" s="677">
        <f>IF(OR($C$12=$AR139,$D$12=$AR139),Schweine_Werte!$G139*0.5,IF(OR($C$12&gt;$AR139,$D$12&lt;$AR139),0,Schweine_Werte!$G139))</f>
        <v>0</v>
      </c>
      <c r="BD139" s="667">
        <f>IF(OR($C$24=$AR139,$D$24=$AR139),Schweine_Werte!$G139*0.5,IF(OR($C$24&gt;$AR139,$D$24&lt;$AR139),0,Schweine_Werte!$G139))</f>
        <v>0</v>
      </c>
      <c r="BE139" s="667">
        <f>IF(OR($C$36=$AR139,$D$36=$AR139),Schweine_Werte!$G139*0.5,IF(OR($C$36&gt;$AR139,$D$36&lt;$AR139),0,Schweine_Werte!$G139))</f>
        <v>0</v>
      </c>
      <c r="BF139" s="667">
        <f>IF(OR($C$48=$AR139,$D$48=$AR139),Schweine_Werte!$G139*0.5,IF(OR($C$48&gt;$AR139,$D$48&lt;$AR139),0,Schweine_Werte!$G139))</f>
        <v>0</v>
      </c>
      <c r="BG139" s="667">
        <f>IF(OR($C$60=$AR139,$D$60=$AR139),Schweine_Werte!$G139*0.5,IF(OR($C$60&gt;$AR139,$D$60&lt;$AR139),0,Schweine_Werte!$G139))</f>
        <v>0</v>
      </c>
      <c r="BH139" s="677">
        <f>IF(OR($C$12=$AR139,$D$12=$AR139),Schweine_Werte!$I139*0.5,IF(OR($C$12&gt;$AR139,$D$12&lt;$AR139),0,Schweine_Werte!$I139))</f>
        <v>0</v>
      </c>
      <c r="BI139" s="667">
        <f>IF(OR($C$24=$AR139,$D$24=$AR139),Schweine_Werte!$I139*0.5,IF(OR($C$24&gt;$AR139,$D$24&lt;$AR139),0,Schweine_Werte!$I139))</f>
        <v>0</v>
      </c>
      <c r="BJ139" s="667">
        <f>IF(OR($C$36=$AR139,$D$36=$AR139),Schweine_Werte!$I139*0.5,IF(OR($C$36&gt;$AR139,$D$36&lt;$AR139),0,Schweine_Werte!$I139))</f>
        <v>0</v>
      </c>
      <c r="BK139" s="667">
        <f>IF(OR($C$48=$AR139,$D$48=$AR139),Schweine_Werte!$I139*0.5,IF(OR($C$48&gt;$AR139,$D$48&lt;$AR139),0,Schweine_Werte!$I139))</f>
        <v>0</v>
      </c>
      <c r="BL139" s="667">
        <f>IF(OR($C$60=$AR139,$D$60=$AR139),Schweine_Werte!$I139*0.5,IF(OR($C$60&gt;$AR139,$D$60&lt;$AR139),0,Schweine_Werte!$I139))</f>
        <v>0</v>
      </c>
      <c r="BM139" s="677"/>
      <c r="BN139" s="667"/>
      <c r="BO139" s="667"/>
      <c r="BP139" s="667"/>
      <c r="BQ139" s="667"/>
      <c r="BR139" s="677">
        <f>IF(OR($C$74=$AR139,$D$74=$AR139),Schweine_Werte!$M139*0.5,IF(OR($C$74&gt;$AR139,$D$74&lt;$AR139),0,Schweine_Werte!$M139))</f>
        <v>0</v>
      </c>
      <c r="BS139" s="677">
        <f>IF(OR($C$83=$AR139,$D$83=$AR139),Schweine_Werte!$M139*0.5,IF(OR($C$83&gt;$AR139,$D$83&lt;$AR139),0,Schweine_Werte!$M139))</f>
        <v>0</v>
      </c>
      <c r="BT139" s="679">
        <f>IF(OR($C$92=$AR139,$D$92=$AR139),Schweine_Werte!$M139*0.5,IF(OR($C$92&gt;$AR139,$D$92&lt;$AR139),0,Schweine_Werte!$M139))</f>
        <v>0</v>
      </c>
      <c r="BU139" s="679">
        <f>IF(OR($C$101=$AR139,$D$101=$AR139),Schweine_Werte!$M139*0.5,IF(OR($C$101&gt;$AR139,$D$101&lt;$AR139),0,Schweine_Werte!$M139))</f>
        <v>0</v>
      </c>
      <c r="BV139" s="679">
        <f>IF(OR($C$110=$AR139,$D$110=$AR139),Schweine_Werte!$M139*0.5,IF(OR($C$110&gt;$AR139,$D$110&lt;$AR139),0,Schweine_Werte!$M139))</f>
        <v>0</v>
      </c>
      <c r="BW139" s="679">
        <f>IF(OR(8=$AR139,$E$127=$AR139),Schweine_Werte!$M139*0.5,IF(OR(8&gt;$AR139,$E$127&lt;$AR139),0,Schweine_Werte!$M139))</f>
        <v>1.4477278921508818</v>
      </c>
      <c r="BX139" s="679">
        <f>IF(OR(8=$AR139,$E$145=$AR139),Schweine_Werte!$M139*0.5,IF(OR(8&gt;$AR139,$E$145&lt;$AR139),0,Schweine_Werte!$M139))</f>
        <v>1.4477278921508818</v>
      </c>
      <c r="BY139" s="677">
        <f>IF(OR($C$74=$AR139,$D$74=$AR139),Schweine_Werte!$O139*0.5,IF(OR($C$74&gt;$AR139,$D$74&lt;$AR139),0,Schweine_Werte!$O139))</f>
        <v>0</v>
      </c>
      <c r="BZ139" s="677">
        <f>IF(OR($C$83=$AR139,$D$83=$AR139),Schweine_Werte!$O139*0.5,IF(OR($C$83&gt;$AR139,$D$83&lt;$AR139),0,Schweine_Werte!$O139))</f>
        <v>0</v>
      </c>
      <c r="CA139" s="679">
        <f>IF(OR($C$92=$AR139,$D$92=$AR139),Schweine_Werte!$O139*0.5,IF(OR($C$92&gt;$AR139,$D$92&lt;$AR139),0,Schweine_Werte!$O139))</f>
        <v>0</v>
      </c>
      <c r="CB139" s="679">
        <f>IF(OR($C$101=$AR139,$D$101=$AR139),Schweine_Werte!$O139*0.5,IF(OR($C$101&gt;$AR139,$D$101&lt;$AR139),0,Schweine_Werte!$O139))</f>
        <v>0</v>
      </c>
      <c r="CC139" s="679">
        <f>IF(OR($C$110=$AR139,$D$110=$AR139),Schweine_Werte!$O139*0.5,IF(OR($C$110&gt;$AR139,$D$110&lt;$AR139),0,Schweine_Werte!$O139))</f>
        <v>0</v>
      </c>
    </row>
    <row r="140" spans="2:81" x14ac:dyDescent="0.2">
      <c r="B140" s="703" t="e">
        <f>+B137*D145/365</f>
        <v>#VALUE!</v>
      </c>
      <c r="C140" s="504"/>
      <c r="D140" s="702"/>
      <c r="E140" s="667"/>
      <c r="F140" s="667"/>
      <c r="G140" s="667"/>
      <c r="H140" s="667"/>
      <c r="I140" s="667"/>
      <c r="J140" s="667"/>
      <c r="K140" s="667"/>
      <c r="L140" s="667"/>
      <c r="M140" s="667"/>
      <c r="N140" s="667"/>
      <c r="O140" s="667"/>
      <c r="P140" s="667"/>
      <c r="Q140" s="667"/>
      <c r="R140" s="667"/>
      <c r="S140" s="667"/>
      <c r="U140" s="667"/>
      <c r="V140" s="667"/>
      <c r="AR140" s="698">
        <v>144</v>
      </c>
      <c r="AS140" s="677">
        <f>IF(OR($C$12=$AR140,$D$12=$AR140),Schweine_Werte!$C140*0.5,IF(OR($C$12&gt;$AR140,$D$12&lt;$AR140),0,Schweine_Werte!$C140))</f>
        <v>0</v>
      </c>
      <c r="AT140" s="667">
        <f>IF(OR($C$24=$AR140,$D$24=$AR140),Schweine_Werte!$C140*0.5,IF(OR($C$24&gt;$AR140,$D$24&lt;$AR140),0,Schweine_Werte!$C140))</f>
        <v>0</v>
      </c>
      <c r="AU140" s="677">
        <f>IF(OR($C$36=$AR140,$D$36=$AR140),Schweine_Werte!$C140*0.5,IF(OR($C$36&gt;$AR140,$D$36&lt;$AR140),0,Schweine_Werte!$C140))</f>
        <v>0</v>
      </c>
      <c r="AV140" s="677">
        <f>IF(OR($C$48=$AR140,$D$48=$AR140),Schweine_Werte!$C140*0.5,IF(OR($C$48&gt;$AR140,$D$48&lt;$AR140),0,Schweine_Werte!$C140))</f>
        <v>0</v>
      </c>
      <c r="AW140" s="677">
        <f>IF(OR($C$60=$AR140,$D$60=$AR140),Schweine_Werte!$C140*0.5,IF(OR($C$60&gt;$AR140,$D$60&lt;$AR140),0,Schweine_Werte!$C140))</f>
        <v>0</v>
      </c>
      <c r="AX140" s="677">
        <f>IF(OR($C$12=$AR140,$D$12=$AR140),Schweine_Werte!$E140*0.5,IF(OR($C$12&gt;$AR140,$D$12&lt;$AR140),0,Schweine_Werte!$E140))</f>
        <v>0</v>
      </c>
      <c r="AY140" s="667">
        <f>IF(OR($C$24=$AR140,$D$24=$AR140),Schweine_Werte!$E140*0.5,IF(OR($C$24&gt;$AR140,$D$24&lt;$AR140),0,Schweine_Werte!$E140))</f>
        <v>0</v>
      </c>
      <c r="AZ140" s="667">
        <f>IF(OR($C$36=$AR140,$D$36=$AR140),Schweine_Werte!$E140*0.5,IF(OR($C$36&gt;$AR140,$D$36&lt;$AR140),0,Schweine_Werte!$E140))</f>
        <v>0</v>
      </c>
      <c r="BA140" s="667">
        <f>IF(OR($C$48=$AR140,$D$48=$AR140),Schweine_Werte!$E140*0.5,IF(OR($C$48&gt;$AR140,$D$48&lt;$AR140),0,Schweine_Werte!$E140))</f>
        <v>0</v>
      </c>
      <c r="BB140" s="667">
        <f>IF(OR($C$60=$AR140,$D$60=$AR140),Schweine_Werte!$E140*0.5,IF(OR($C$60&gt;$AR140,$D$60&lt;$AR140),0,Schweine_Werte!$E140))</f>
        <v>0</v>
      </c>
      <c r="BC140" s="677">
        <f>IF(OR($C$12=$AR140,$D$12=$AR140),Schweine_Werte!$G140*0.5,IF(OR($C$12&gt;$AR140,$D$12&lt;$AR140),0,Schweine_Werte!$G140))</f>
        <v>0</v>
      </c>
      <c r="BD140" s="667">
        <f>IF(OR($C$24=$AR140,$D$24=$AR140),Schweine_Werte!$G140*0.5,IF(OR($C$24&gt;$AR140,$D$24&lt;$AR140),0,Schweine_Werte!$G140))</f>
        <v>0</v>
      </c>
      <c r="BE140" s="667">
        <f>IF(OR($C$36=$AR140,$D$36=$AR140),Schweine_Werte!$G140*0.5,IF(OR($C$36&gt;$AR140,$D$36&lt;$AR140),0,Schweine_Werte!$G140))</f>
        <v>0</v>
      </c>
      <c r="BF140" s="667">
        <f>IF(OR($C$48=$AR140,$D$48=$AR140),Schweine_Werte!$G140*0.5,IF(OR($C$48&gt;$AR140,$D$48&lt;$AR140),0,Schweine_Werte!$G140))</f>
        <v>0</v>
      </c>
      <c r="BG140" s="667">
        <f>IF(OR($C$60=$AR140,$D$60=$AR140),Schweine_Werte!$G140*0.5,IF(OR($C$60&gt;$AR140,$D$60&lt;$AR140),0,Schweine_Werte!$G140))</f>
        <v>0</v>
      </c>
      <c r="BH140" s="677">
        <f>IF(OR($C$12=$AR140,$D$12=$AR140),Schweine_Werte!$I140*0.5,IF(OR($C$12&gt;$AR140,$D$12&lt;$AR140),0,Schweine_Werte!$I140))</f>
        <v>0</v>
      </c>
      <c r="BI140" s="667">
        <f>IF(OR($C$24=$AR140,$D$24=$AR140),Schweine_Werte!$I140*0.5,IF(OR($C$24&gt;$AR140,$D$24&lt;$AR140),0,Schweine_Werte!$I140))</f>
        <v>0</v>
      </c>
      <c r="BJ140" s="667">
        <f>IF(OR($C$36=$AR140,$D$36=$AR140),Schweine_Werte!$I140*0.5,IF(OR($C$36&gt;$AR140,$D$36&lt;$AR140),0,Schweine_Werte!$I140))</f>
        <v>0</v>
      </c>
      <c r="BK140" s="667">
        <f>IF(OR($C$48=$AR140,$D$48=$AR140),Schweine_Werte!$I140*0.5,IF(OR($C$48&gt;$AR140,$D$48&lt;$AR140),0,Schweine_Werte!$I140))</f>
        <v>0</v>
      </c>
      <c r="BL140" s="667">
        <f>IF(OR($C$60=$AR140,$D$60=$AR140),Schweine_Werte!$I140*0.5,IF(OR($C$60&gt;$AR140,$D$60&lt;$AR140),0,Schweine_Werte!$I140))</f>
        <v>0</v>
      </c>
      <c r="BM140" s="677"/>
      <c r="BN140" s="667"/>
      <c r="BO140" s="667"/>
      <c r="BP140" s="667"/>
      <c r="BQ140" s="667"/>
      <c r="BR140" s="677">
        <f>IF(OR($C$74=$AR140,$D$74=$AR140),Schweine_Werte!$M140*0.5,IF(OR($C$74&gt;$AR140,$D$74&lt;$AR140),0,Schweine_Werte!$M140))</f>
        <v>0</v>
      </c>
      <c r="BS140" s="677">
        <f>IF(OR($C$83=$AR140,$D$83=$AR140),Schweine_Werte!$M140*0.5,IF(OR($C$83&gt;$AR140,$D$83&lt;$AR140),0,Schweine_Werte!$M140))</f>
        <v>0</v>
      </c>
      <c r="BT140" s="679">
        <f>IF(OR($C$92=$AR140,$D$92=$AR140),Schweine_Werte!$M140*0.5,IF(OR($C$92&gt;$AR140,$D$92&lt;$AR140),0,Schweine_Werte!$M140))</f>
        <v>0</v>
      </c>
      <c r="BU140" s="679">
        <f>IF(OR($C$101=$AR140,$D$101=$AR140),Schweine_Werte!$M140*0.5,IF(OR($C$101&gt;$AR140,$D$101&lt;$AR140),0,Schweine_Werte!$M140))</f>
        <v>0</v>
      </c>
      <c r="BV140" s="679">
        <f>IF(OR($C$110=$AR140,$D$110=$AR140),Schweine_Werte!$M140*0.5,IF(OR($C$110&gt;$AR140,$D$110&lt;$AR140),0,Schweine_Werte!$M140))</f>
        <v>0</v>
      </c>
      <c r="BW140" s="679">
        <f>IF(OR(8=$AR140,$E$127=$AR140),Schweine_Werte!$M140*0.5,IF(OR(8&gt;$AR140,$E$127&lt;$AR140),0,Schweine_Werte!$M140))</f>
        <v>1.4477278921508818</v>
      </c>
      <c r="BX140" s="679">
        <f>IF(OR(8=$AR140,$E$145=$AR140),Schweine_Werte!$M140*0.5,IF(OR(8&gt;$AR140,$E$145&lt;$AR140),0,Schweine_Werte!$M140))</f>
        <v>1.4477278921508818</v>
      </c>
      <c r="BY140" s="677">
        <f>IF(OR($C$74=$AR140,$D$74=$AR140),Schweine_Werte!$O140*0.5,IF(OR($C$74&gt;$AR140,$D$74&lt;$AR140),0,Schweine_Werte!$O140))</f>
        <v>0</v>
      </c>
      <c r="BZ140" s="677">
        <f>IF(OR($C$83=$AR140,$D$83=$AR140),Schweine_Werte!$O140*0.5,IF(OR($C$83&gt;$AR140,$D$83&lt;$AR140),0,Schweine_Werte!$O140))</f>
        <v>0</v>
      </c>
      <c r="CA140" s="679">
        <f>IF(OR($C$92=$AR140,$D$92=$AR140),Schweine_Werte!$O140*0.5,IF(OR($C$92&gt;$AR140,$D$92&lt;$AR140),0,Schweine_Werte!$O140))</f>
        <v>0</v>
      </c>
      <c r="CB140" s="679">
        <f>IF(OR($C$101=$AR140,$D$101=$AR140),Schweine_Werte!$O140*0.5,IF(OR($C$101&gt;$AR140,$D$101&lt;$AR140),0,Schweine_Werte!$O140))</f>
        <v>0</v>
      </c>
      <c r="CC140" s="679">
        <f>IF(OR($C$110=$AR140,$D$110=$AR140),Schweine_Werte!$O140*0.5,IF(OR($C$110&gt;$AR140,$D$110&lt;$AR140),0,Schweine_Werte!$O140))</f>
        <v>0</v>
      </c>
    </row>
    <row r="141" spans="2:81" x14ac:dyDescent="0.2">
      <c r="C141" s="504"/>
      <c r="D141" s="702"/>
      <c r="F141" s="667"/>
      <c r="G141" s="667"/>
      <c r="H141" s="667"/>
      <c r="I141" s="667"/>
      <c r="J141" s="667"/>
      <c r="K141" s="667"/>
      <c r="L141" s="667"/>
      <c r="M141" s="667"/>
      <c r="N141" s="667"/>
      <c r="O141" s="667"/>
      <c r="P141" s="667"/>
      <c r="Q141" s="667"/>
      <c r="R141" s="667"/>
      <c r="S141" s="667"/>
      <c r="T141" s="667"/>
      <c r="U141" s="667"/>
      <c r="V141" s="667"/>
      <c r="AR141" s="698">
        <v>145</v>
      </c>
      <c r="AS141" s="677">
        <f>IF(OR($C$12=$AR141,$D$12=$AR141),Schweine_Werte!$C141*0.5,IF(OR($C$12&gt;$AR141,$D$12&lt;$AR141),0,Schweine_Werte!$C141))</f>
        <v>0</v>
      </c>
      <c r="AT141" s="667">
        <f>IF(OR($C$24=$AR141,$D$24=$AR141),Schweine_Werte!$C141*0.5,IF(OR($C$24&gt;$AR141,$D$24&lt;$AR141),0,Schweine_Werte!$C141))</f>
        <v>0</v>
      </c>
      <c r="AU141" s="677">
        <f>IF(OR($C$36=$AR141,$D$36=$AR141),Schweine_Werte!$C141*0.5,IF(OR($C$36&gt;$AR141,$D$36&lt;$AR141),0,Schweine_Werte!$C141))</f>
        <v>0</v>
      </c>
      <c r="AV141" s="677">
        <f>IF(OR($C$48=$AR141,$D$48=$AR141),Schweine_Werte!$C141*0.5,IF(OR($C$48&gt;$AR141,$D$48&lt;$AR141),0,Schweine_Werte!$C141))</f>
        <v>0</v>
      </c>
      <c r="AW141" s="677">
        <f>IF(OR($C$60=$AR141,$D$60=$AR141),Schweine_Werte!$C141*0.5,IF(OR($C$60&gt;$AR141,$D$60&lt;$AR141),0,Schweine_Werte!$C141))</f>
        <v>0</v>
      </c>
      <c r="AX141" s="677">
        <f>IF(OR($C$12=$AR141,$D$12=$AR141),Schweine_Werte!$E141*0.5,IF(OR($C$12&gt;$AR141,$D$12&lt;$AR141),0,Schweine_Werte!$E141))</f>
        <v>0</v>
      </c>
      <c r="AY141" s="667">
        <f>IF(OR($C$24=$AR141,$D$24=$AR141),Schweine_Werte!$E141*0.5,IF(OR($C$24&gt;$AR141,$D$24&lt;$AR141),0,Schweine_Werte!$E141))</f>
        <v>0</v>
      </c>
      <c r="AZ141" s="667">
        <f>IF(OR($C$36=$AR141,$D$36=$AR141),Schweine_Werte!$E141*0.5,IF(OR($C$36&gt;$AR141,$D$36&lt;$AR141),0,Schweine_Werte!$E141))</f>
        <v>0</v>
      </c>
      <c r="BA141" s="667">
        <f>IF(OR($C$48=$AR141,$D$48=$AR141),Schweine_Werte!$E141*0.5,IF(OR($C$48&gt;$AR141,$D$48&lt;$AR141),0,Schweine_Werte!$E141))</f>
        <v>0</v>
      </c>
      <c r="BB141" s="667">
        <f>IF(OR($C$60=$AR141,$D$60=$AR141),Schweine_Werte!$E141*0.5,IF(OR($C$60&gt;$AR141,$D$60&lt;$AR141),0,Schweine_Werte!$E141))</f>
        <v>0</v>
      </c>
      <c r="BC141" s="677">
        <f>IF(OR($C$12=$AR141,$D$12=$AR141),Schweine_Werte!$G141*0.5,IF(OR($C$12&gt;$AR141,$D$12&lt;$AR141),0,Schweine_Werte!$G141))</f>
        <v>0</v>
      </c>
      <c r="BD141" s="667">
        <f>IF(OR($C$24=$AR141,$D$24=$AR141),Schweine_Werte!$G141*0.5,IF(OR($C$24&gt;$AR141,$D$24&lt;$AR141),0,Schweine_Werte!$G141))</f>
        <v>0</v>
      </c>
      <c r="BE141" s="667">
        <f>IF(OR($C$36=$AR141,$D$36=$AR141),Schweine_Werte!$G141*0.5,IF(OR($C$36&gt;$AR141,$D$36&lt;$AR141),0,Schweine_Werte!$G141))</f>
        <v>0</v>
      </c>
      <c r="BF141" s="667">
        <f>IF(OR($C$48=$AR141,$D$48=$AR141),Schweine_Werte!$G141*0.5,IF(OR($C$48&gt;$AR141,$D$48&lt;$AR141),0,Schweine_Werte!$G141))</f>
        <v>0</v>
      </c>
      <c r="BG141" s="667">
        <f>IF(OR($C$60=$AR141,$D$60=$AR141),Schweine_Werte!$G141*0.5,IF(OR($C$60&gt;$AR141,$D$60&lt;$AR141),0,Schweine_Werte!$G141))</f>
        <v>0</v>
      </c>
      <c r="BH141" s="677">
        <f>IF(OR($C$12=$AR141,$D$12=$AR141),Schweine_Werte!$I141*0.5,IF(OR($C$12&gt;$AR141,$D$12&lt;$AR141),0,Schweine_Werte!$I141))</f>
        <v>0</v>
      </c>
      <c r="BI141" s="667">
        <f>IF(OR($C$24=$AR141,$D$24=$AR141),Schweine_Werte!$I141*0.5,IF(OR($C$24&gt;$AR141,$D$24&lt;$AR141),0,Schweine_Werte!$I141))</f>
        <v>0</v>
      </c>
      <c r="BJ141" s="667">
        <f>IF(OR($C$36=$AR141,$D$36=$AR141),Schweine_Werte!$I141*0.5,IF(OR($C$36&gt;$AR141,$D$36&lt;$AR141),0,Schweine_Werte!$I141))</f>
        <v>0</v>
      </c>
      <c r="BK141" s="667">
        <f>IF(OR($C$48=$AR141,$D$48=$AR141),Schweine_Werte!$I141*0.5,IF(OR($C$48&gt;$AR141,$D$48&lt;$AR141),0,Schweine_Werte!$I141))</f>
        <v>0</v>
      </c>
      <c r="BL141" s="667">
        <f>IF(OR($C$60=$AR141,$D$60=$AR141),Schweine_Werte!$I141*0.5,IF(OR($C$60&gt;$AR141,$D$60&lt;$AR141),0,Schweine_Werte!$I141))</f>
        <v>0</v>
      </c>
      <c r="BM141" s="677"/>
      <c r="BN141" s="667"/>
      <c r="BO141" s="667"/>
      <c r="BP141" s="667"/>
      <c r="BQ141" s="667"/>
      <c r="BR141" s="677">
        <f>IF(OR($C$74=$AR141,$D$74=$AR141),Schweine_Werte!$M141*0.5,IF(OR($C$74&gt;$AR141,$D$74&lt;$AR141),0,Schweine_Werte!$M141))</f>
        <v>0</v>
      </c>
      <c r="BS141" s="677">
        <f>IF(OR($C$83=$AR141,$D$83=$AR141),Schweine_Werte!$M141*0.5,IF(OR($C$83&gt;$AR141,$D$83&lt;$AR141),0,Schweine_Werte!$M141))</f>
        <v>0</v>
      </c>
      <c r="BT141" s="679">
        <f>IF(OR($C$92=$AR141,$D$92=$AR141),Schweine_Werte!$M141*0.5,IF(OR($C$92&gt;$AR141,$D$92&lt;$AR141),0,Schweine_Werte!$M141))</f>
        <v>0</v>
      </c>
      <c r="BU141" s="679">
        <f>IF(OR($C$101=$AR141,$D$101=$AR141),Schweine_Werte!$M141*0.5,IF(OR($C$101&gt;$AR141,$D$101&lt;$AR141),0,Schweine_Werte!$M141))</f>
        <v>0</v>
      </c>
      <c r="BV141" s="679">
        <f>IF(OR($C$110=$AR141,$D$110=$AR141),Schweine_Werte!$M141*0.5,IF(OR($C$110&gt;$AR141,$D$110&lt;$AR141),0,Schweine_Werte!$M141))</f>
        <v>0</v>
      </c>
      <c r="BW141" s="679">
        <f>IF(OR(8=$AR141,$E$127=$AR141),Schweine_Werte!$M141*0.5,IF(OR(8&gt;$AR141,$E$127&lt;$AR141),0,Schweine_Werte!$M141))</f>
        <v>1.4477278921508818</v>
      </c>
      <c r="BX141" s="679">
        <f>IF(OR(8=$AR141,$E$145=$AR141),Schweine_Werte!$M141*0.5,IF(OR(8&gt;$AR141,$E$145&lt;$AR141),0,Schweine_Werte!$M141))</f>
        <v>1.4477278921508818</v>
      </c>
      <c r="BY141" s="677">
        <f>IF(OR($C$74=$AR141,$D$74=$AR141),Schweine_Werte!$O141*0.5,IF(OR($C$74&gt;$AR141,$D$74&lt;$AR141),0,Schweine_Werte!$O141))</f>
        <v>0</v>
      </c>
      <c r="BZ141" s="677">
        <f>IF(OR($C$83=$AR141,$D$83=$AR141),Schweine_Werte!$O141*0.5,IF(OR($C$83&gt;$AR141,$D$83&lt;$AR141),0,Schweine_Werte!$O141))</f>
        <v>0</v>
      </c>
      <c r="CA141" s="679">
        <f>IF(OR($C$92=$AR141,$D$92=$AR141),Schweine_Werte!$O141*0.5,IF(OR($C$92&gt;$AR141,$D$92&lt;$AR141),0,Schweine_Werte!$O141))</f>
        <v>0</v>
      </c>
      <c r="CB141" s="679">
        <f>IF(OR($C$101=$AR141,$D$101=$AR141),Schweine_Werte!$O141*0.5,IF(OR($C$101&gt;$AR141,$D$101&lt;$AR141),0,Schweine_Werte!$O141))</f>
        <v>0</v>
      </c>
      <c r="CC141" s="679">
        <f>IF(OR($C$110=$AR141,$D$110=$AR141),Schweine_Werte!$O141*0.5,IF(OR($C$110&gt;$AR141,$D$110&lt;$AR141),0,Schweine_Werte!$O141))</f>
        <v>0</v>
      </c>
    </row>
    <row r="142" spans="2:81" x14ac:dyDescent="0.2">
      <c r="C142" s="504"/>
      <c r="D142" s="702"/>
      <c r="E142" s="667"/>
      <c r="F142" s="667"/>
      <c r="G142" s="667"/>
      <c r="H142" s="667"/>
      <c r="I142" s="667"/>
      <c r="J142" s="667"/>
      <c r="K142" s="667"/>
      <c r="L142" s="667"/>
      <c r="M142" s="667"/>
      <c r="N142" s="667"/>
      <c r="O142" s="667"/>
      <c r="P142" s="667"/>
      <c r="Q142" s="667"/>
      <c r="R142" s="667"/>
      <c r="S142" s="667"/>
      <c r="T142" s="667"/>
      <c r="U142" s="667"/>
      <c r="V142" s="667"/>
      <c r="AR142" s="698">
        <v>146</v>
      </c>
      <c r="AS142" s="677">
        <f>IF(OR($C$12=$AR142,$D$12=$AR142),Schweine_Werte!$C142*0.5,IF(OR($C$12&gt;$AR142,$D$12&lt;$AR142),0,Schweine_Werte!$C142))</f>
        <v>0</v>
      </c>
      <c r="AT142" s="667">
        <f>IF(OR($C$24=$AR142,$D$24=$AR142),Schweine_Werte!$C142*0.5,IF(OR($C$24&gt;$AR142,$D$24&lt;$AR142),0,Schweine_Werte!$C142))</f>
        <v>0</v>
      </c>
      <c r="AU142" s="677">
        <f>IF(OR($C$36=$AR142,$D$36=$AR142),Schweine_Werte!$C142*0.5,IF(OR($C$36&gt;$AR142,$D$36&lt;$AR142),0,Schweine_Werte!$C142))</f>
        <v>0</v>
      </c>
      <c r="AV142" s="677">
        <f>IF(OR($C$48=$AR142,$D$48=$AR142),Schweine_Werte!$C142*0.5,IF(OR($C$48&gt;$AR142,$D$48&lt;$AR142),0,Schweine_Werte!$C142))</f>
        <v>0</v>
      </c>
      <c r="AW142" s="677">
        <f>IF(OR($C$60=$AR142,$D$60=$AR142),Schweine_Werte!$C142*0.5,IF(OR($C$60&gt;$AR142,$D$60&lt;$AR142),0,Schweine_Werte!$C142))</f>
        <v>0</v>
      </c>
      <c r="AX142" s="677">
        <f>IF(OR($C$12=$AR142,$D$12=$AR142),Schweine_Werte!$E142*0.5,IF(OR($C$12&gt;$AR142,$D$12&lt;$AR142),0,Schweine_Werte!$E142))</f>
        <v>0</v>
      </c>
      <c r="AY142" s="667">
        <f>IF(OR($C$24=$AR142,$D$24=$AR142),Schweine_Werte!$E142*0.5,IF(OR($C$24&gt;$AR142,$D$24&lt;$AR142),0,Schweine_Werte!$E142))</f>
        <v>0</v>
      </c>
      <c r="AZ142" s="667">
        <f>IF(OR($C$36=$AR142,$D$36=$AR142),Schweine_Werte!$E142*0.5,IF(OR($C$36&gt;$AR142,$D$36&lt;$AR142),0,Schweine_Werte!$E142))</f>
        <v>0</v>
      </c>
      <c r="BA142" s="667">
        <f>IF(OR($C$48=$AR142,$D$48=$AR142),Schweine_Werte!$E142*0.5,IF(OR($C$48&gt;$AR142,$D$48&lt;$AR142),0,Schweine_Werte!$E142))</f>
        <v>0</v>
      </c>
      <c r="BB142" s="667">
        <f>IF(OR($C$60=$AR142,$D$60=$AR142),Schweine_Werte!$E142*0.5,IF(OR($C$60&gt;$AR142,$D$60&lt;$AR142),0,Schweine_Werte!$E142))</f>
        <v>0</v>
      </c>
      <c r="BC142" s="677">
        <f>IF(OR($C$12=$AR142,$D$12=$AR142),Schweine_Werte!$G142*0.5,IF(OR($C$12&gt;$AR142,$D$12&lt;$AR142),0,Schweine_Werte!$G142))</f>
        <v>0</v>
      </c>
      <c r="BD142" s="667">
        <f>IF(OR($C$24=$AR142,$D$24=$AR142),Schweine_Werte!$G142*0.5,IF(OR($C$24&gt;$AR142,$D$24&lt;$AR142),0,Schweine_Werte!$G142))</f>
        <v>0</v>
      </c>
      <c r="BE142" s="667">
        <f>IF(OR($C$36=$AR142,$D$36=$AR142),Schweine_Werte!$G142*0.5,IF(OR($C$36&gt;$AR142,$D$36&lt;$AR142),0,Schweine_Werte!$G142))</f>
        <v>0</v>
      </c>
      <c r="BF142" s="667">
        <f>IF(OR($C$48=$AR142,$D$48=$AR142),Schweine_Werte!$G142*0.5,IF(OR($C$48&gt;$AR142,$D$48&lt;$AR142),0,Schweine_Werte!$G142))</f>
        <v>0</v>
      </c>
      <c r="BG142" s="667">
        <f>IF(OR($C$60=$AR142,$D$60=$AR142),Schweine_Werte!$G142*0.5,IF(OR($C$60&gt;$AR142,$D$60&lt;$AR142),0,Schweine_Werte!$G142))</f>
        <v>0</v>
      </c>
      <c r="BH142" s="677">
        <f>IF(OR($C$12=$AR142,$D$12=$AR142),Schweine_Werte!$I142*0.5,IF(OR($C$12&gt;$AR142,$D$12&lt;$AR142),0,Schweine_Werte!$I142))</f>
        <v>0</v>
      </c>
      <c r="BI142" s="667">
        <f>IF(OR($C$24=$AR142,$D$24=$AR142),Schweine_Werte!$I142*0.5,IF(OR($C$24&gt;$AR142,$D$24&lt;$AR142),0,Schweine_Werte!$I142))</f>
        <v>0</v>
      </c>
      <c r="BJ142" s="667">
        <f>IF(OR($C$36=$AR142,$D$36=$AR142),Schweine_Werte!$I142*0.5,IF(OR($C$36&gt;$AR142,$D$36&lt;$AR142),0,Schweine_Werte!$I142))</f>
        <v>0</v>
      </c>
      <c r="BK142" s="667">
        <f>IF(OR($C$48=$AR142,$D$48=$AR142),Schweine_Werte!$I142*0.5,IF(OR($C$48&gt;$AR142,$D$48&lt;$AR142),0,Schweine_Werte!$I142))</f>
        <v>0</v>
      </c>
      <c r="BL142" s="667">
        <f>IF(OR($C$60=$AR142,$D$60=$AR142),Schweine_Werte!$I142*0.5,IF(OR($C$60&gt;$AR142,$D$60&lt;$AR142),0,Schweine_Werte!$I142))</f>
        <v>0</v>
      </c>
      <c r="BM142" s="677"/>
      <c r="BN142" s="667"/>
      <c r="BO142" s="667"/>
      <c r="BP142" s="667"/>
      <c r="BQ142" s="667"/>
      <c r="BR142" s="677">
        <f>IF(OR($C$74=$AR142,$D$74=$AR142),Schweine_Werte!$M142*0.5,IF(OR($C$74&gt;$AR142,$D$74&lt;$AR142),0,Schweine_Werte!$M142))</f>
        <v>0</v>
      </c>
      <c r="BS142" s="677">
        <f>IF(OR($C$83=$AR142,$D$83=$AR142),Schweine_Werte!$M142*0.5,IF(OR($C$83&gt;$AR142,$D$83&lt;$AR142),0,Schweine_Werte!$M142))</f>
        <v>0</v>
      </c>
      <c r="BT142" s="679">
        <f>IF(OR($C$92=$AR142,$D$92=$AR142),Schweine_Werte!$M142*0.5,IF(OR($C$92&gt;$AR142,$D$92&lt;$AR142),0,Schweine_Werte!$M142))</f>
        <v>0</v>
      </c>
      <c r="BU142" s="679">
        <f>IF(OR($C$101=$AR142,$D$101=$AR142),Schweine_Werte!$M142*0.5,IF(OR($C$101&gt;$AR142,$D$101&lt;$AR142),0,Schweine_Werte!$M142))</f>
        <v>0</v>
      </c>
      <c r="BV142" s="679">
        <f>IF(OR($C$110=$AR142,$D$110=$AR142),Schweine_Werte!$M142*0.5,IF(OR($C$110&gt;$AR142,$D$110&lt;$AR142),0,Schweine_Werte!$M142))</f>
        <v>0</v>
      </c>
      <c r="BW142" s="679">
        <f>IF(OR(8=$AR142,$E$127=$AR142),Schweine_Werte!$M142*0.5,IF(OR(8&gt;$AR142,$E$127&lt;$AR142),0,Schweine_Werte!$M142))</f>
        <v>1.4477278921508818</v>
      </c>
      <c r="BX142" s="679">
        <f>IF(OR(8=$AR142,$E$145=$AR142),Schweine_Werte!$M142*0.5,IF(OR(8&gt;$AR142,$E$145&lt;$AR142),0,Schweine_Werte!$M142))</f>
        <v>1.4477278921508818</v>
      </c>
      <c r="BY142" s="677">
        <f>IF(OR($C$74=$AR142,$D$74=$AR142),Schweine_Werte!$O142*0.5,IF(OR($C$74&gt;$AR142,$D$74&lt;$AR142),0,Schweine_Werte!$O142))</f>
        <v>0</v>
      </c>
      <c r="BZ142" s="677">
        <f>IF(OR($C$83=$AR142,$D$83=$AR142),Schweine_Werte!$O142*0.5,IF(OR($C$83&gt;$AR142,$D$83&lt;$AR142),0,Schweine_Werte!$O142))</f>
        <v>0</v>
      </c>
      <c r="CA142" s="679">
        <f>IF(OR($C$92=$AR142,$D$92=$AR142),Schweine_Werte!$O142*0.5,IF(OR($C$92&gt;$AR142,$D$92&lt;$AR142),0,Schweine_Werte!$O142))</f>
        <v>0</v>
      </c>
      <c r="CB142" s="679">
        <f>IF(OR($C$101=$AR142,$D$101=$AR142),Schweine_Werte!$O142*0.5,IF(OR($C$101&gt;$AR142,$D$101&lt;$AR142),0,Schweine_Werte!$O142))</f>
        <v>0</v>
      </c>
      <c r="CC142" s="679">
        <f>IF(OR($C$110=$AR142,$D$110=$AR142),Schweine_Werte!$O142*0.5,IF(OR($C$110&gt;$AR142,$D$110&lt;$AR142),0,Schweine_Werte!$O142))</f>
        <v>0</v>
      </c>
    </row>
    <row r="143" spans="2:81" ht="15.75" x14ac:dyDescent="0.25">
      <c r="F143" s="521"/>
      <c r="G143" s="1722" t="s">
        <v>486</v>
      </c>
      <c r="H143" s="1723"/>
      <c r="I143" s="1724"/>
      <c r="J143" s="681" t="s">
        <v>474</v>
      </c>
      <c r="K143" s="681" t="s">
        <v>487</v>
      </c>
      <c r="L143" s="1725" t="s">
        <v>488</v>
      </c>
      <c r="M143" s="1726"/>
      <c r="N143" s="1727"/>
      <c r="O143" s="1725" t="s">
        <v>489</v>
      </c>
      <c r="P143" s="1727"/>
      <c r="Q143" s="1725" t="s">
        <v>490</v>
      </c>
      <c r="R143" s="1726"/>
      <c r="S143" s="1727"/>
      <c r="T143" s="1725" t="s">
        <v>491</v>
      </c>
      <c r="U143" s="1726"/>
      <c r="V143" s="1727"/>
      <c r="W143" s="1725" t="s">
        <v>492</v>
      </c>
      <c r="X143" s="1726"/>
      <c r="Y143" s="1727"/>
      <c r="AR143" s="698">
        <v>147</v>
      </c>
      <c r="AS143" s="677">
        <f>IF(OR($C$12=$AR143,$D$12=$AR143),Schweine_Werte!$C143*0.5,IF(OR($C$12&gt;$AR143,$D$12&lt;$AR143),0,Schweine_Werte!$C143))</f>
        <v>0</v>
      </c>
      <c r="AT143" s="667">
        <f>IF(OR($C$24=$AR143,$D$24=$AR143),Schweine_Werte!$C143*0.5,IF(OR($C$24&gt;$AR143,$D$24&lt;$AR143),0,Schweine_Werte!$C143))</f>
        <v>0</v>
      </c>
      <c r="AU143" s="677">
        <f>IF(OR($C$36=$AR143,$D$36=$AR143),Schweine_Werte!$C143*0.5,IF(OR($C$36&gt;$AR143,$D$36&lt;$AR143),0,Schweine_Werte!$C143))</f>
        <v>0</v>
      </c>
      <c r="AV143" s="677">
        <f>IF(OR($C$48=$AR143,$D$48=$AR143),Schweine_Werte!$C143*0.5,IF(OR($C$48&gt;$AR143,$D$48&lt;$AR143),0,Schweine_Werte!$C143))</f>
        <v>0</v>
      </c>
      <c r="AW143" s="677">
        <f>IF(OR($C$60=$AR143,$D$60=$AR143),Schweine_Werte!$C143*0.5,IF(OR($C$60&gt;$AR143,$D$60&lt;$AR143),0,Schweine_Werte!$C143))</f>
        <v>0</v>
      </c>
      <c r="AX143" s="677">
        <f>IF(OR($C$12=$AR143,$D$12=$AR143),Schweine_Werte!$E143*0.5,IF(OR($C$12&gt;$AR143,$D$12&lt;$AR143),0,Schweine_Werte!$E143))</f>
        <v>0</v>
      </c>
      <c r="AY143" s="667">
        <f>IF(OR($C$24=$AR143,$D$24=$AR143),Schweine_Werte!$E143*0.5,IF(OR($C$24&gt;$AR143,$D$24&lt;$AR143),0,Schweine_Werte!$E143))</f>
        <v>0</v>
      </c>
      <c r="AZ143" s="667">
        <f>IF(OR($C$36=$AR143,$D$36=$AR143),Schweine_Werte!$E143*0.5,IF(OR($C$36&gt;$AR143,$D$36&lt;$AR143),0,Schweine_Werte!$E143))</f>
        <v>0</v>
      </c>
      <c r="BA143" s="667">
        <f>IF(OR($C$48=$AR143,$D$48=$AR143),Schweine_Werte!$E143*0.5,IF(OR($C$48&gt;$AR143,$D$48&lt;$AR143),0,Schweine_Werte!$E143))</f>
        <v>0</v>
      </c>
      <c r="BB143" s="667">
        <f>IF(OR($C$60=$AR143,$D$60=$AR143),Schweine_Werte!$E143*0.5,IF(OR($C$60&gt;$AR143,$D$60&lt;$AR143),0,Schweine_Werte!$E143))</f>
        <v>0</v>
      </c>
      <c r="BC143" s="677">
        <f>IF(OR($C$12=$AR143,$D$12=$AR143),Schweine_Werte!$G143*0.5,IF(OR($C$12&gt;$AR143,$D$12&lt;$AR143),0,Schweine_Werte!$G143))</f>
        <v>0</v>
      </c>
      <c r="BD143" s="667">
        <f>IF(OR($C$24=$AR143,$D$24=$AR143),Schweine_Werte!$G143*0.5,IF(OR($C$24&gt;$AR143,$D$24&lt;$AR143),0,Schweine_Werte!$G143))</f>
        <v>0</v>
      </c>
      <c r="BE143" s="667">
        <f>IF(OR($C$36=$AR143,$D$36=$AR143),Schweine_Werte!$G143*0.5,IF(OR($C$36&gt;$AR143,$D$36&lt;$AR143),0,Schweine_Werte!$G143))</f>
        <v>0</v>
      </c>
      <c r="BF143" s="667">
        <f>IF(OR($C$48=$AR143,$D$48=$AR143),Schweine_Werte!$G143*0.5,IF(OR($C$48&gt;$AR143,$D$48&lt;$AR143),0,Schweine_Werte!$G143))</f>
        <v>0</v>
      </c>
      <c r="BG143" s="667">
        <f>IF(OR($C$60=$AR143,$D$60=$AR143),Schweine_Werte!$G143*0.5,IF(OR($C$60&gt;$AR143,$D$60&lt;$AR143),0,Schweine_Werte!$G143))</f>
        <v>0</v>
      </c>
      <c r="BH143" s="677">
        <f>IF(OR($C$12=$AR143,$D$12=$AR143),Schweine_Werte!$I143*0.5,IF(OR($C$12&gt;$AR143,$D$12&lt;$AR143),0,Schweine_Werte!$I143))</f>
        <v>0</v>
      </c>
      <c r="BI143" s="667">
        <f>IF(OR($C$24=$AR143,$D$24=$AR143),Schweine_Werte!$I143*0.5,IF(OR($C$24&gt;$AR143,$D$24&lt;$AR143),0,Schweine_Werte!$I143))</f>
        <v>0</v>
      </c>
      <c r="BJ143" s="667">
        <f>IF(OR($C$36=$AR143,$D$36=$AR143),Schweine_Werte!$I143*0.5,IF(OR($C$36&gt;$AR143,$D$36&lt;$AR143),0,Schweine_Werte!$I143))</f>
        <v>0</v>
      </c>
      <c r="BK143" s="667">
        <f>IF(OR($C$48=$AR143,$D$48=$AR143),Schweine_Werte!$I143*0.5,IF(OR($C$48&gt;$AR143,$D$48&lt;$AR143),0,Schweine_Werte!$I143))</f>
        <v>0</v>
      </c>
      <c r="BL143" s="667">
        <f>IF(OR($C$60=$AR143,$D$60=$AR143),Schweine_Werte!$I143*0.5,IF(OR($C$60&gt;$AR143,$D$60&lt;$AR143),0,Schweine_Werte!$I143))</f>
        <v>0</v>
      </c>
      <c r="BM143" s="677"/>
      <c r="BN143" s="667"/>
      <c r="BO143" s="667"/>
      <c r="BP143" s="667"/>
      <c r="BQ143" s="667"/>
      <c r="BR143" s="677">
        <f>IF(OR($C$74=$AR143,$D$74=$AR143),Schweine_Werte!$M143*0.5,IF(OR($C$74&gt;$AR143,$D$74&lt;$AR143),0,Schweine_Werte!$M143))</f>
        <v>0</v>
      </c>
      <c r="BS143" s="677">
        <f>IF(OR($C$83=$AR143,$D$83=$AR143),Schweine_Werte!$M143*0.5,IF(OR($C$83&gt;$AR143,$D$83&lt;$AR143),0,Schweine_Werte!$M143))</f>
        <v>0</v>
      </c>
      <c r="BT143" s="679">
        <f>IF(OR($C$92=$AR143,$D$92=$AR143),Schweine_Werte!$M143*0.5,IF(OR($C$92&gt;$AR143,$D$92&lt;$AR143),0,Schweine_Werte!$M143))</f>
        <v>0</v>
      </c>
      <c r="BU143" s="679">
        <f>IF(OR($C$101=$AR143,$D$101=$AR143),Schweine_Werte!$M143*0.5,IF(OR($C$101&gt;$AR143,$D$101&lt;$AR143),0,Schweine_Werte!$M143))</f>
        <v>0</v>
      </c>
      <c r="BV143" s="679">
        <f>IF(OR($C$110=$AR143,$D$110=$AR143),Schweine_Werte!$M143*0.5,IF(OR($C$110&gt;$AR143,$D$110&lt;$AR143),0,Schweine_Werte!$M143))</f>
        <v>0</v>
      </c>
      <c r="BW143" s="679">
        <f>IF(OR(8=$AR143,$E$127=$AR143),Schweine_Werte!$M143*0.5,IF(OR(8&gt;$AR143,$E$127&lt;$AR143),0,Schweine_Werte!$M143))</f>
        <v>1.4477278921508818</v>
      </c>
      <c r="BX143" s="679">
        <f>IF(OR(8=$AR143,$E$145=$AR143),Schweine_Werte!$M143*0.5,IF(OR(8&gt;$AR143,$E$145&lt;$AR143),0,Schweine_Werte!$M143))</f>
        <v>1.4477278921508818</v>
      </c>
      <c r="BY143" s="677">
        <f>IF(OR($C$74=$AR143,$D$74=$AR143),Schweine_Werte!$O143*0.5,IF(OR($C$74&gt;$AR143,$D$74&lt;$AR143),0,Schweine_Werte!$O143))</f>
        <v>0</v>
      </c>
      <c r="BZ143" s="677">
        <f>IF(OR($C$83=$AR143,$D$83=$AR143),Schweine_Werte!$O143*0.5,IF(OR($C$83&gt;$AR143,$D$83&lt;$AR143),0,Schweine_Werte!$O143))</f>
        <v>0</v>
      </c>
      <c r="CA143" s="679">
        <f>IF(OR($C$92=$AR143,$D$92=$AR143),Schweine_Werte!$O143*0.5,IF(OR($C$92&gt;$AR143,$D$92&lt;$AR143),0,Schweine_Werte!$O143))</f>
        <v>0</v>
      </c>
      <c r="CB143" s="679">
        <f>IF(OR($C$101=$AR143,$D$101=$AR143),Schweine_Werte!$O143*0.5,IF(OR($C$101&gt;$AR143,$D$101&lt;$AR143),0,Schweine_Werte!$O143))</f>
        <v>0</v>
      </c>
      <c r="CC143" s="679">
        <f>IF(OR($C$110=$AR143,$D$110=$AR143),Schweine_Werte!$O143*0.5,IF(OR($C$110&gt;$AR143,$D$110&lt;$AR143),0,Schweine_Werte!$O143))</f>
        <v>0</v>
      </c>
    </row>
    <row r="144" spans="2:81" ht="18.75" x14ac:dyDescent="0.25">
      <c r="B144" s="704" t="s">
        <v>497</v>
      </c>
      <c r="C144" s="705"/>
      <c r="D144" s="706" t="s">
        <v>527</v>
      </c>
      <c r="E144" s="707" t="s">
        <v>528</v>
      </c>
      <c r="F144" s="686" t="s">
        <v>363</v>
      </c>
      <c r="G144" s="687" t="s">
        <v>1</v>
      </c>
      <c r="H144" s="687" t="s">
        <v>499</v>
      </c>
      <c r="I144" s="687" t="s">
        <v>500</v>
      </c>
      <c r="J144" s="688" t="s">
        <v>501</v>
      </c>
      <c r="K144" s="688" t="s">
        <v>501</v>
      </c>
      <c r="L144" s="689" t="s">
        <v>365</v>
      </c>
      <c r="M144" s="689" t="s">
        <v>502</v>
      </c>
      <c r="N144" s="689" t="s">
        <v>367</v>
      </c>
      <c r="O144" s="690" t="s">
        <v>358</v>
      </c>
      <c r="P144" s="690" t="s">
        <v>359</v>
      </c>
      <c r="Q144" s="689" t="s">
        <v>365</v>
      </c>
      <c r="R144" s="689" t="s">
        <v>366</v>
      </c>
      <c r="S144" s="689" t="s">
        <v>367</v>
      </c>
      <c r="T144" s="689" t="s">
        <v>365</v>
      </c>
      <c r="U144" s="689" t="s">
        <v>366</v>
      </c>
      <c r="V144" s="689" t="s">
        <v>367</v>
      </c>
      <c r="W144" s="688" t="s">
        <v>503</v>
      </c>
      <c r="X144" s="688" t="s">
        <v>504</v>
      </c>
      <c r="Y144" s="688" t="s">
        <v>505</v>
      </c>
      <c r="AR144" s="698">
        <v>148</v>
      </c>
      <c r="AS144" s="677">
        <f>IF(OR($C$12=$AR144,$D$12=$AR144),Schweine_Werte!$C144*0.5,IF(OR($C$12&gt;$AR144,$D$12&lt;$AR144),0,Schweine_Werte!$C144))</f>
        <v>0</v>
      </c>
      <c r="AT144" s="667">
        <f>IF(OR($C$24=$AR144,$D$24=$AR144),Schweine_Werte!$C144*0.5,IF(OR($C$24&gt;$AR144,$D$24&lt;$AR144),0,Schweine_Werte!$C144))</f>
        <v>0</v>
      </c>
      <c r="AU144" s="677">
        <f>IF(OR($C$36=$AR144,$D$36=$AR144),Schweine_Werte!$C144*0.5,IF(OR($C$36&gt;$AR144,$D$36&lt;$AR144),0,Schweine_Werte!$C144))</f>
        <v>0</v>
      </c>
      <c r="AV144" s="677">
        <f>IF(OR($C$48=$AR144,$D$48=$AR144),Schweine_Werte!$C144*0.5,IF(OR($C$48&gt;$AR144,$D$48&lt;$AR144),0,Schweine_Werte!$C144))</f>
        <v>0</v>
      </c>
      <c r="AW144" s="677">
        <f>IF(OR($C$60=$AR144,$D$60=$AR144),Schweine_Werte!$C144*0.5,IF(OR($C$60&gt;$AR144,$D$60&lt;$AR144),0,Schweine_Werte!$C144))</f>
        <v>0</v>
      </c>
      <c r="AX144" s="677">
        <f>IF(OR($C$12=$AR144,$D$12=$AR144),Schweine_Werte!$E144*0.5,IF(OR($C$12&gt;$AR144,$D$12&lt;$AR144),0,Schweine_Werte!$E144))</f>
        <v>0</v>
      </c>
      <c r="AY144" s="667">
        <f>IF(OR($C$24=$AR144,$D$24=$AR144),Schweine_Werte!$E144*0.5,IF(OR($C$24&gt;$AR144,$D$24&lt;$AR144),0,Schweine_Werte!$E144))</f>
        <v>0</v>
      </c>
      <c r="AZ144" s="667">
        <f>IF(OR($C$36=$AR144,$D$36=$AR144),Schweine_Werte!$E144*0.5,IF(OR($C$36&gt;$AR144,$D$36&lt;$AR144),0,Schweine_Werte!$E144))</f>
        <v>0</v>
      </c>
      <c r="BA144" s="667">
        <f>IF(OR($C$48=$AR144,$D$48=$AR144),Schweine_Werte!$E144*0.5,IF(OR($C$48&gt;$AR144,$D$48&lt;$AR144),0,Schweine_Werte!$E144))</f>
        <v>0</v>
      </c>
      <c r="BB144" s="667">
        <f>IF(OR($C$60=$AR144,$D$60=$AR144),Schweine_Werte!$E144*0.5,IF(OR($C$60&gt;$AR144,$D$60&lt;$AR144),0,Schweine_Werte!$E144))</f>
        <v>0</v>
      </c>
      <c r="BC144" s="677">
        <f>IF(OR($C$12=$AR144,$D$12=$AR144),Schweine_Werte!$G144*0.5,IF(OR($C$12&gt;$AR144,$D$12&lt;$AR144),0,Schweine_Werte!$G144))</f>
        <v>0</v>
      </c>
      <c r="BD144" s="667">
        <f>IF(OR($C$24=$AR144,$D$24=$AR144),Schweine_Werte!$G144*0.5,IF(OR($C$24&gt;$AR144,$D$24&lt;$AR144),0,Schweine_Werte!$G144))</f>
        <v>0</v>
      </c>
      <c r="BE144" s="667">
        <f>IF(OR($C$36=$AR144,$D$36=$AR144),Schweine_Werte!$G144*0.5,IF(OR($C$36&gt;$AR144,$D$36&lt;$AR144),0,Schweine_Werte!$G144))</f>
        <v>0</v>
      </c>
      <c r="BF144" s="667">
        <f>IF(OR($C$48=$AR144,$D$48=$AR144),Schweine_Werte!$G144*0.5,IF(OR($C$48&gt;$AR144,$D$48&lt;$AR144),0,Schweine_Werte!$G144))</f>
        <v>0</v>
      </c>
      <c r="BG144" s="667">
        <f>IF(OR($C$60=$AR144,$D$60=$AR144),Schweine_Werte!$G144*0.5,IF(OR($C$60&gt;$AR144,$D$60&lt;$AR144),0,Schweine_Werte!$G144))</f>
        <v>0</v>
      </c>
      <c r="BH144" s="677">
        <f>IF(OR($C$12=$AR144,$D$12=$AR144),Schweine_Werte!$I144*0.5,IF(OR($C$12&gt;$AR144,$D$12&lt;$AR144),0,Schweine_Werte!$I144))</f>
        <v>0</v>
      </c>
      <c r="BI144" s="667">
        <f>IF(OR($C$24=$AR144,$D$24=$AR144),Schweine_Werte!$I144*0.5,IF(OR($C$24&gt;$AR144,$D$24&lt;$AR144),0,Schweine_Werte!$I144))</f>
        <v>0</v>
      </c>
      <c r="BJ144" s="667">
        <f>IF(OR($C$36=$AR144,$D$36=$AR144),Schweine_Werte!$I144*0.5,IF(OR($C$36&gt;$AR144,$D$36&lt;$AR144),0,Schweine_Werte!$I144))</f>
        <v>0</v>
      </c>
      <c r="BK144" s="667">
        <f>IF(OR($C$48=$AR144,$D$48=$AR144),Schweine_Werte!$I144*0.5,IF(OR($C$48&gt;$AR144,$D$48&lt;$AR144),0,Schweine_Werte!$I144))</f>
        <v>0</v>
      </c>
      <c r="BL144" s="667">
        <f>IF(OR($C$60=$AR144,$D$60=$AR144),Schweine_Werte!$I144*0.5,IF(OR($C$60&gt;$AR144,$D$60&lt;$AR144),0,Schweine_Werte!$I144))</f>
        <v>0</v>
      </c>
      <c r="BM144" s="677"/>
      <c r="BN144" s="667"/>
      <c r="BO144" s="667"/>
      <c r="BP144" s="667"/>
      <c r="BQ144" s="667"/>
      <c r="BR144" s="677">
        <f>IF(OR($C$74=$AR144,$D$74=$AR144),Schweine_Werte!$M144*0.5,IF(OR($C$74&gt;$AR144,$D$74&lt;$AR144),0,Schweine_Werte!$M144))</f>
        <v>0</v>
      </c>
      <c r="BS144" s="677">
        <f>IF(OR($C$83=$AR144,$D$83=$AR144),Schweine_Werte!$M144*0.5,IF(OR($C$83&gt;$AR144,$D$83&lt;$AR144),0,Schweine_Werte!$M144))</f>
        <v>0</v>
      </c>
      <c r="BT144" s="679">
        <f>IF(OR($C$92=$AR144,$D$92=$AR144),Schweine_Werte!$M144*0.5,IF(OR($C$92&gt;$AR144,$D$92&lt;$AR144),0,Schweine_Werte!$M144))</f>
        <v>0</v>
      </c>
      <c r="BU144" s="679">
        <f>IF(OR($C$101=$AR144,$D$101=$AR144),Schweine_Werte!$M144*0.5,IF(OR($C$101&gt;$AR144,$D$101&lt;$AR144),0,Schweine_Werte!$M144))</f>
        <v>0</v>
      </c>
      <c r="BV144" s="679">
        <f>IF(OR($C$110=$AR144,$D$110=$AR144),Schweine_Werte!$M144*0.5,IF(OR($C$110&gt;$AR144,$D$110&lt;$AR144),0,Schweine_Werte!$M144))</f>
        <v>0</v>
      </c>
      <c r="BW144" s="679">
        <f>IF(OR(8=$AR144,$E$127=$AR144),Schweine_Werte!$M144*0.5,IF(OR(8&gt;$AR144,$E$127&lt;$AR144),0,Schweine_Werte!$M144))</f>
        <v>1.4477278921508818</v>
      </c>
      <c r="BX144" s="679">
        <f>IF(OR(8=$AR144,$E$145=$AR144),Schweine_Werte!$M144*0.5,IF(OR(8&gt;$AR144,$E$145&lt;$AR144),0,Schweine_Werte!$M144))</f>
        <v>1.4477278921508818</v>
      </c>
      <c r="BY144" s="677">
        <f>IF(OR($C$74=$AR144,$D$74=$AR144),Schweine_Werte!$O144*0.5,IF(OR($C$74&gt;$AR144,$D$74&lt;$AR144),0,Schweine_Werte!$O144))</f>
        <v>0</v>
      </c>
      <c r="BZ144" s="677">
        <f>IF(OR($C$83=$AR144,$D$83=$AR144),Schweine_Werte!$O144*0.5,IF(OR($C$83&gt;$AR144,$D$83&lt;$AR144),0,Schweine_Werte!$O144))</f>
        <v>0</v>
      </c>
      <c r="CA144" s="679">
        <f>IF(OR($C$92=$AR144,$D$92=$AR144),Schweine_Werte!$O144*0.5,IF(OR($C$92&gt;$AR144,$D$92&lt;$AR144),0,Schweine_Werte!$O144))</f>
        <v>0</v>
      </c>
      <c r="CB144" s="679">
        <f>IF(OR($C$101=$AR144,$D$101=$AR144),Schweine_Werte!$O144*0.5,IF(OR($C$101&gt;$AR144,$D$101&lt;$AR144),0,Schweine_Werte!$O144))</f>
        <v>0</v>
      </c>
      <c r="CC144" s="679">
        <f>IF(OR($C$110=$AR144,$D$110=$AR144),Schweine_Werte!$O144*0.5,IF(OR($C$110&gt;$AR144,$D$110&lt;$AR144),0,Schweine_Werte!$O144))</f>
        <v>0</v>
      </c>
    </row>
    <row r="145" spans="1:218" ht="15.75" x14ac:dyDescent="0.25">
      <c r="A145" s="520" t="s">
        <v>467</v>
      </c>
      <c r="B145" s="507" t="str">
        <f>IF('Abweichende Werte'!W12=1,A8,"")</f>
        <v/>
      </c>
      <c r="C145" s="507"/>
      <c r="D145" s="508" t="str">
        <f>IF('Abweichende Werte'!W12=1,'Abweichende Werte'!J12,"")</f>
        <v/>
      </c>
      <c r="E145" s="509" t="str">
        <f>IF('Abweichende Werte'!W12=1,'Abweichende Werte'!M12,"")</f>
        <v/>
      </c>
      <c r="F145" s="708" t="e">
        <f t="shared" ref="F145:K145" si="58">SUM(F137:F138)</f>
        <v>#VALUE!</v>
      </c>
      <c r="G145" s="708" t="e">
        <f t="shared" si="58"/>
        <v>#VALUE!</v>
      </c>
      <c r="H145" s="708" t="e">
        <f t="shared" si="58"/>
        <v>#VALUE!</v>
      </c>
      <c r="I145" s="708" t="e">
        <f t="shared" si="58"/>
        <v>#VALUE!</v>
      </c>
      <c r="J145" s="708" t="e">
        <f t="shared" si="58"/>
        <v>#VALUE!</v>
      </c>
      <c r="K145" s="708" t="e">
        <f t="shared" si="58"/>
        <v>#VALUE!</v>
      </c>
      <c r="L145" s="708" t="e">
        <f>Q145*365/1000+$J145-$K145</f>
        <v>#VALUE!</v>
      </c>
      <c r="M145" s="708" t="e">
        <f>R145*365/1000+$J145-$K145/2</f>
        <v>#VALUE!</v>
      </c>
      <c r="N145" s="708" t="e">
        <f>S145*365/1000+$J145</f>
        <v>#VALUE!</v>
      </c>
      <c r="O145" s="708">
        <v>5.5</v>
      </c>
      <c r="P145" s="708">
        <v>1.8</v>
      </c>
      <c r="Q145" s="708" t="e">
        <f>SUM(Q137:Q138)</f>
        <v>#VALUE!</v>
      </c>
      <c r="R145" s="708" t="e">
        <f>SUM(R137:R138)</f>
        <v>#VALUE!</v>
      </c>
      <c r="S145" s="708" t="e">
        <f>SUM(S137:S138)</f>
        <v>#VALUE!</v>
      </c>
      <c r="T145" s="708" t="e">
        <f>Q145/$F145</f>
        <v>#VALUE!</v>
      </c>
      <c r="U145" s="708" t="e">
        <f>R145/$F145</f>
        <v>#VALUE!</v>
      </c>
      <c r="V145" s="708" t="e">
        <f>S145/$F145</f>
        <v>#VALUE!</v>
      </c>
      <c r="W145" s="708" t="e">
        <f>($J145*0.055+Q145*0.365*0.86-$K145*0.018)/L145*100</f>
        <v>#VALUE!</v>
      </c>
      <c r="X145" s="708" t="e">
        <f>($J145*0.055+R145*0.365*0.86-$K145*0.018/2)/M145*100</f>
        <v>#VALUE!</v>
      </c>
      <c r="Y145" s="708" t="e">
        <f>($J145*0.055+S145*0.365*0.86)/N145*100</f>
        <v>#VALUE!</v>
      </c>
      <c r="AR145" s="698">
        <v>149</v>
      </c>
      <c r="AS145" s="677">
        <f>IF(OR($C$12=$AR145,$D$12=$AR145),Schweine_Werte!$C145*0.5,IF(OR($C$12&gt;$AR145,$D$12&lt;$AR145),0,Schweine_Werte!$C145))</f>
        <v>0</v>
      </c>
      <c r="AT145" s="667">
        <f>IF(OR($C$24=$AR145,$D$24=$AR145),Schweine_Werte!$C145*0.5,IF(OR($C$24&gt;$AR145,$D$24&lt;$AR145),0,Schweine_Werte!$C145))</f>
        <v>0</v>
      </c>
      <c r="AU145" s="677">
        <f>IF(OR($C$36=$AR145,$D$36=$AR145),Schweine_Werte!$C145*0.5,IF(OR($C$36&gt;$AR145,$D$36&lt;$AR145),0,Schweine_Werte!$C145))</f>
        <v>0</v>
      </c>
      <c r="AV145" s="677">
        <f>IF(OR($C$48=$AR145,$D$48=$AR145),Schweine_Werte!$C145*0.5,IF(OR($C$48&gt;$AR145,$D$48&lt;$AR145),0,Schweine_Werte!$C145))</f>
        <v>0</v>
      </c>
      <c r="AW145" s="677">
        <f>IF(OR($C$60=$AR145,$D$60=$AR145),Schweine_Werte!$C145*0.5,IF(OR($C$60&gt;$AR145,$D$60&lt;$AR145),0,Schweine_Werte!$C145))</f>
        <v>0</v>
      </c>
      <c r="AX145" s="677">
        <f>IF(OR($C$12=$AR145,$D$12=$AR145),Schweine_Werte!$E145*0.5,IF(OR($C$12&gt;$AR145,$D$12&lt;$AR145),0,Schweine_Werte!$E145))</f>
        <v>0</v>
      </c>
      <c r="AY145" s="667">
        <f>IF(OR($C$24=$AR145,$D$24=$AR145),Schweine_Werte!$E145*0.5,IF(OR($C$24&gt;$AR145,$D$24&lt;$AR145),0,Schweine_Werte!$E145))</f>
        <v>0</v>
      </c>
      <c r="AZ145" s="667">
        <f>IF(OR($C$36=$AR145,$D$36=$AR145),Schweine_Werte!$E145*0.5,IF(OR($C$36&gt;$AR145,$D$36&lt;$AR145),0,Schweine_Werte!$E145))</f>
        <v>0</v>
      </c>
      <c r="BA145" s="667">
        <f>IF(OR($C$48=$AR145,$D$48=$AR145),Schweine_Werte!$E145*0.5,IF(OR($C$48&gt;$AR145,$D$48&lt;$AR145),0,Schweine_Werte!$E145))</f>
        <v>0</v>
      </c>
      <c r="BB145" s="667">
        <f>IF(OR($C$60=$AR145,$D$60=$AR145),Schweine_Werte!$E145*0.5,IF(OR($C$60&gt;$AR145,$D$60&lt;$AR145),0,Schweine_Werte!$E145))</f>
        <v>0</v>
      </c>
      <c r="BC145" s="677">
        <f>IF(OR($C$12=$AR145,$D$12=$AR145),Schweine_Werte!$G145*0.5,IF(OR($C$12&gt;$AR145,$D$12&lt;$AR145),0,Schweine_Werte!$G145))</f>
        <v>0</v>
      </c>
      <c r="BD145" s="667">
        <f>IF(OR($C$24=$AR145,$D$24=$AR145),Schweine_Werte!$G145*0.5,IF(OR($C$24&gt;$AR145,$D$24&lt;$AR145),0,Schweine_Werte!$G145))</f>
        <v>0</v>
      </c>
      <c r="BE145" s="667">
        <f>IF(OR($C$36=$AR145,$D$36=$AR145),Schweine_Werte!$G145*0.5,IF(OR($C$36&gt;$AR145,$D$36&lt;$AR145),0,Schweine_Werte!$G145))</f>
        <v>0</v>
      </c>
      <c r="BF145" s="667">
        <f>IF(OR($C$48=$AR145,$D$48=$AR145),Schweine_Werte!$G145*0.5,IF(OR($C$48&gt;$AR145,$D$48&lt;$AR145),0,Schweine_Werte!$G145))</f>
        <v>0</v>
      </c>
      <c r="BG145" s="667">
        <f>IF(OR($C$60=$AR145,$D$60=$AR145),Schweine_Werte!$G145*0.5,IF(OR($C$60&gt;$AR145,$D$60&lt;$AR145),0,Schweine_Werte!$G145))</f>
        <v>0</v>
      </c>
      <c r="BH145" s="677">
        <f>IF(OR($C$12=$AR145,$D$12=$AR145),Schweine_Werte!$I145*0.5,IF(OR($C$12&gt;$AR145,$D$12&lt;$AR145),0,Schweine_Werte!$I145))</f>
        <v>0</v>
      </c>
      <c r="BI145" s="667">
        <f>IF(OR($C$24=$AR145,$D$24=$AR145),Schweine_Werte!$I145*0.5,IF(OR($C$24&gt;$AR145,$D$24&lt;$AR145),0,Schweine_Werte!$I145))</f>
        <v>0</v>
      </c>
      <c r="BJ145" s="667">
        <f>IF(OR($C$36=$AR145,$D$36=$AR145),Schweine_Werte!$I145*0.5,IF(OR($C$36&gt;$AR145,$D$36&lt;$AR145),0,Schweine_Werte!$I145))</f>
        <v>0</v>
      </c>
      <c r="BK145" s="667">
        <f>IF(OR($C$48=$AR145,$D$48=$AR145),Schweine_Werte!$I145*0.5,IF(OR($C$48&gt;$AR145,$D$48&lt;$AR145),0,Schweine_Werte!$I145))</f>
        <v>0</v>
      </c>
      <c r="BL145" s="667">
        <f>IF(OR($C$60=$AR145,$D$60=$AR145),Schweine_Werte!$I145*0.5,IF(OR($C$60&gt;$AR145,$D$60&lt;$AR145),0,Schweine_Werte!$I145))</f>
        <v>0</v>
      </c>
      <c r="BM145" s="677"/>
      <c r="BN145" s="667"/>
      <c r="BO145" s="667"/>
      <c r="BP145" s="667"/>
      <c r="BQ145" s="667"/>
      <c r="BR145" s="677">
        <f>IF(OR($C$74=$AR145,$D$74=$AR145),Schweine_Werte!$M145*0.5,IF(OR($C$74&gt;$AR145,$D$74&lt;$AR145),0,Schweine_Werte!$M145))</f>
        <v>0</v>
      </c>
      <c r="BS145" s="677">
        <f>IF(OR($C$83=$AR145,$D$83=$AR145),Schweine_Werte!$M145*0.5,IF(OR($C$83&gt;$AR145,$D$83&lt;$AR145),0,Schweine_Werte!$M145))</f>
        <v>0</v>
      </c>
      <c r="BT145" s="679">
        <f>IF(OR($C$92=$AR145,$D$92=$AR145),Schweine_Werte!$M145*0.5,IF(OR($C$92&gt;$AR145,$D$92&lt;$AR145),0,Schweine_Werte!$M145))</f>
        <v>0</v>
      </c>
      <c r="BU145" s="679">
        <f>IF(OR($C$101=$AR145,$D$101=$AR145),Schweine_Werte!$M145*0.5,IF(OR($C$101&gt;$AR145,$D$101&lt;$AR145),0,Schweine_Werte!$M145))</f>
        <v>0</v>
      </c>
      <c r="BV145" s="679">
        <f>IF(OR($C$110=$AR145,$D$110=$AR145),Schweine_Werte!$M145*0.5,IF(OR($C$110&gt;$AR145,$D$110&lt;$AR145),0,Schweine_Werte!$M145))</f>
        <v>0</v>
      </c>
      <c r="BW145" s="679">
        <f>IF(OR(8=$AR145,$E$127=$AR145),Schweine_Werte!$M145*0.5,IF(OR(8&gt;$AR145,$E$127&lt;$AR145),0,Schweine_Werte!$M145))</f>
        <v>1.4477278921508818</v>
      </c>
      <c r="BX145" s="679">
        <f>IF(OR(8=$AR145,$E$145=$AR145),Schweine_Werte!$M145*0.5,IF(OR(8&gt;$AR145,$E$145&lt;$AR145),0,Schweine_Werte!$M145))</f>
        <v>1.4477278921508818</v>
      </c>
      <c r="BY145" s="677">
        <f>IF(OR($C$74=$AR145,$D$74=$AR145),Schweine_Werte!$O145*0.5,IF(OR($C$74&gt;$AR145,$D$74&lt;$AR145),0,Schweine_Werte!$O145))</f>
        <v>0</v>
      </c>
      <c r="BZ145" s="677">
        <f>IF(OR($C$83=$AR145,$D$83=$AR145),Schweine_Werte!$O145*0.5,IF(OR($C$83&gt;$AR145,$D$83&lt;$AR145),0,Schweine_Werte!$O145))</f>
        <v>0</v>
      </c>
      <c r="CA145" s="679">
        <f>IF(OR($C$92=$AR145,$D$92=$AR145),Schweine_Werte!$O145*0.5,IF(OR($C$92&gt;$AR145,$D$92&lt;$AR145),0,Schweine_Werte!$O145))</f>
        <v>0</v>
      </c>
      <c r="CB145" s="679">
        <f>IF(OR($C$101=$AR145,$D$101=$AR145),Schweine_Werte!$O145*0.5,IF(OR($C$101&gt;$AR145,$D$101&lt;$AR145),0,Schweine_Werte!$O145))</f>
        <v>0</v>
      </c>
      <c r="CC145" s="679">
        <f>IF(OR($C$110=$AR145,$D$110=$AR145),Schweine_Werte!$O145*0.5,IF(OR($C$110&gt;$AR145,$D$110&lt;$AR145),0,Schweine_Werte!$O145))</f>
        <v>0</v>
      </c>
    </row>
    <row r="146" spans="1:218" x14ac:dyDescent="0.2">
      <c r="AR146" s="698">
        <v>150</v>
      </c>
      <c r="AS146" s="677">
        <f>IF(OR($C$12=$AR146,$D$12=$AR146),Schweine_Werte!$C146*0.5,IF(OR($C$12&gt;$AR146,$D$12&lt;$AR146),0,Schweine_Werte!$C146))</f>
        <v>0</v>
      </c>
      <c r="AT146" s="667">
        <f>IF(OR($C$24=$AR146,$D$24=$AR146),Schweine_Werte!$C146*0.5,IF(OR($C$24&gt;$AR146,$D$24&lt;$AR146),0,Schweine_Werte!$C146))</f>
        <v>0</v>
      </c>
      <c r="AU146" s="677">
        <f>IF(OR($C$36=$AR146,$D$36=$AR146),Schweine_Werte!$C146*0.5,IF(OR($C$36&gt;$AR146,$D$36&lt;$AR146),0,Schweine_Werte!$C146))</f>
        <v>0</v>
      </c>
      <c r="AV146" s="677">
        <f>IF(OR($C$48=$AR146,$D$48=$AR146),Schweine_Werte!$C146*0.5,IF(OR($C$48&gt;$AR146,$D$48&lt;$AR146),0,Schweine_Werte!$C146))</f>
        <v>0</v>
      </c>
      <c r="AW146" s="677">
        <f>IF(OR($C$60=$AR146,$D$60=$AR146),Schweine_Werte!$C146*0.5,IF(OR($C$60&gt;$AR146,$D$60&lt;$AR146),0,Schweine_Werte!$C146))</f>
        <v>0</v>
      </c>
      <c r="AX146" s="677">
        <f>IF(OR($C$12=$AR146,$D$12=$AR146),Schweine_Werte!$E146*0.5,IF(OR($C$12&gt;$AR146,$D$12&lt;$AR146),0,Schweine_Werte!$E146))</f>
        <v>0</v>
      </c>
      <c r="AY146" s="667">
        <f>IF(OR($C$24=$AR146,$D$24=$AR146),Schweine_Werte!$E146*0.5,IF(OR($C$24&gt;$AR146,$D$24&lt;$AR146),0,Schweine_Werte!$E146))</f>
        <v>0</v>
      </c>
      <c r="AZ146" s="667">
        <f>IF(OR($C$36=$AR146,$D$36=$AR146),Schweine_Werte!$E146*0.5,IF(OR($C$36&gt;$AR146,$D$36&lt;$AR146),0,Schweine_Werte!$E146))</f>
        <v>0</v>
      </c>
      <c r="BA146" s="667">
        <f>IF(OR($C$48=$AR146,$D$48=$AR146),Schweine_Werte!$E146*0.5,IF(OR($C$48&gt;$AR146,$D$48&lt;$AR146),0,Schweine_Werte!$E146))</f>
        <v>0</v>
      </c>
      <c r="BB146" s="667">
        <f>IF(OR($C$60=$AR146,$D$60=$AR146),Schweine_Werte!$E146*0.5,IF(OR($C$60&gt;$AR146,$D$60&lt;$AR146),0,Schweine_Werte!$E146))</f>
        <v>0</v>
      </c>
      <c r="BC146" s="677">
        <f>IF(OR($C$12=$AR146,$D$12=$AR146),Schweine_Werte!$G146*0.5,IF(OR($C$12&gt;$AR146,$D$12&lt;$AR146),0,Schweine_Werte!$G146))</f>
        <v>0</v>
      </c>
      <c r="BD146" s="667">
        <f>IF(OR($C$24=$AR146,$D$24=$AR146),Schweine_Werte!$G146*0.5,IF(OR($C$24&gt;$AR146,$D$24&lt;$AR146),0,Schweine_Werte!$G146))</f>
        <v>0</v>
      </c>
      <c r="BE146" s="667">
        <f>IF(OR($C$36=$AR146,$D$36=$AR146),Schweine_Werte!$G146*0.5,IF(OR($C$36&gt;$AR146,$D$36&lt;$AR146),0,Schweine_Werte!$G146))</f>
        <v>0</v>
      </c>
      <c r="BF146" s="667">
        <f>IF(OR($C$48=$AR146,$D$48=$AR146),Schweine_Werte!$G146*0.5,IF(OR($C$48&gt;$AR146,$D$48&lt;$AR146),0,Schweine_Werte!$G146))</f>
        <v>0</v>
      </c>
      <c r="BG146" s="667">
        <f>IF(OR($C$60=$AR146,$D$60=$AR146),Schweine_Werte!$G146*0.5,IF(OR($C$60&gt;$AR146,$D$60&lt;$AR146),0,Schweine_Werte!$G146))</f>
        <v>0</v>
      </c>
      <c r="BH146" s="677">
        <f>IF(OR($C$12=$AR146,$D$12=$AR146),Schweine_Werte!$I146*0.5,IF(OR($C$12&gt;$AR146,$D$12&lt;$AR146),0,Schweine_Werte!$I146))</f>
        <v>0</v>
      </c>
      <c r="BI146" s="667">
        <f>IF(OR($C$24=$AR146,$D$24=$AR146),Schweine_Werte!$I146*0.5,IF(OR($C$24&gt;$AR146,$D$24&lt;$AR146),0,Schweine_Werte!$I146))</f>
        <v>0</v>
      </c>
      <c r="BJ146" s="667">
        <f>IF(OR($C$36=$AR146,$D$36=$AR146),Schweine_Werte!$I146*0.5,IF(OR($C$36&gt;$AR146,$D$36&lt;$AR146),0,Schweine_Werte!$I146))</f>
        <v>0</v>
      </c>
      <c r="BK146" s="667">
        <f>IF(OR($C$48=$AR146,$D$48=$AR146),Schweine_Werte!$I146*0.5,IF(OR($C$48&gt;$AR146,$D$48&lt;$AR146),0,Schweine_Werte!$I146))</f>
        <v>0</v>
      </c>
      <c r="BL146" s="667">
        <f>IF(OR($C$60=$AR146,$D$60=$AR146),Schweine_Werte!$I146*0.5,IF(OR($C$60&gt;$AR146,$D$60&lt;$AR146),0,Schweine_Werte!$I146))</f>
        <v>0</v>
      </c>
      <c r="BM146" s="677"/>
      <c r="BN146" s="667"/>
      <c r="BO146" s="667"/>
      <c r="BP146" s="667"/>
      <c r="BQ146" s="667"/>
      <c r="BR146" s="677">
        <f>IF(OR($C$74=$AR146,$D$74=$AR146),Schweine_Werte!$M146*0.5,IF(OR($C$74&gt;$AR146,$D$74&lt;$AR146),0,Schweine_Werte!$M146))</f>
        <v>0</v>
      </c>
      <c r="BS146" s="677">
        <f>IF(OR($C$83=$AR146,$D$83=$AR146),Schweine_Werte!$M146*0.5,IF(OR($C$83&gt;$AR146,$D$83&lt;$AR146),0,Schweine_Werte!$M146))</f>
        <v>0</v>
      </c>
      <c r="BT146" s="679">
        <f>IF(OR($C$92=$AR146,$D$92=$AR146),Schweine_Werte!$M146*0.5,IF(OR($C$92&gt;$AR146,$D$92&lt;$AR146),0,Schweine_Werte!$M146))</f>
        <v>0</v>
      </c>
      <c r="BU146" s="679">
        <f>IF(OR($C$101=$AR146,$D$101=$AR146),Schweine_Werte!$M146*0.5,IF(OR($C$101&gt;$AR146,$D$101&lt;$AR146),0,Schweine_Werte!$M146))</f>
        <v>0</v>
      </c>
      <c r="BV146" s="679">
        <f>IF(OR($C$110=$AR146,$D$110=$AR146),Schweine_Werte!$M146*0.5,IF(OR($C$110&gt;$AR146,$D$110&lt;$AR146),0,Schweine_Werte!$M146))</f>
        <v>0</v>
      </c>
      <c r="BW146" s="679">
        <f>IF(OR(8=$AR146,$E$127=$AR146),Schweine_Werte!$M146*0.5,IF(OR(8&gt;$AR146,$E$127&lt;$AR146),0,Schweine_Werte!$M146))</f>
        <v>1.4477278921508818</v>
      </c>
      <c r="BX146" s="679">
        <f>IF(OR(8=$AR146,$E$145=$AR146),Schweine_Werte!$M146*0.5,IF(OR(8&gt;$AR146,$E$145&lt;$AR146),0,Schweine_Werte!$M146))</f>
        <v>1.4477278921508818</v>
      </c>
      <c r="BY146" s="677">
        <f>IF(OR($C$74=$AR146,$D$74=$AR146),Schweine_Werte!$O146*0.5,IF(OR($C$74&gt;$AR146,$D$74&lt;$AR146),0,Schweine_Werte!$O146))</f>
        <v>0</v>
      </c>
      <c r="BZ146" s="677">
        <f>IF(OR($C$83=$AR146,$D$83=$AR146),Schweine_Werte!$O146*0.5,IF(OR($C$83&gt;$AR146,$D$83&lt;$AR146),0,Schweine_Werte!$O146))</f>
        <v>0</v>
      </c>
      <c r="CA146" s="679">
        <f>IF(OR($C$92=$AR146,$D$92=$AR146),Schweine_Werte!$O146*0.5,IF(OR($C$92&gt;$AR146,$D$92&lt;$AR146),0,Schweine_Werte!$O146))</f>
        <v>0</v>
      </c>
      <c r="CB146" s="679">
        <f>IF(OR($C$101=$AR146,$D$101=$AR146),Schweine_Werte!$O146*0.5,IF(OR($C$101&gt;$AR146,$D$101&lt;$AR146),0,Schweine_Werte!$O146))</f>
        <v>0</v>
      </c>
      <c r="CC146" s="679">
        <f>IF(OR($C$110=$AR146,$D$110=$AR146),Schweine_Werte!$O146*0.5,IF(OR($C$110&gt;$AR146,$D$110&lt;$AR146),0,Schweine_Werte!$O146))</f>
        <v>0</v>
      </c>
    </row>
    <row r="147" spans="1:218" x14ac:dyDescent="0.2">
      <c r="AS147" s="677"/>
      <c r="AT147" s="677"/>
      <c r="AU147" s="677"/>
      <c r="AV147" s="677"/>
      <c r="AW147" s="677"/>
      <c r="CN147" s="677"/>
      <c r="CO147" s="677"/>
      <c r="CP147" s="677"/>
      <c r="CQ147" s="677"/>
      <c r="CR147" s="677"/>
      <c r="CS147" s="677"/>
      <c r="CT147" s="677"/>
      <c r="CU147" s="677"/>
      <c r="CV147" s="677"/>
      <c r="CW147" s="677"/>
      <c r="CX147" s="677"/>
      <c r="CY147" s="677"/>
      <c r="CZ147" s="677"/>
      <c r="DA147" s="677"/>
      <c r="DB147" s="677"/>
      <c r="DC147" s="677"/>
      <c r="DD147" s="677"/>
      <c r="DE147" s="677"/>
      <c r="DF147" s="677"/>
      <c r="DG147" s="677"/>
      <c r="DH147" s="677"/>
      <c r="DI147" s="677"/>
      <c r="DJ147" s="677"/>
      <c r="DK147" s="677"/>
      <c r="DL147" s="677"/>
      <c r="DM147" s="677"/>
      <c r="DN147" s="677"/>
      <c r="DO147" s="677"/>
      <c r="DP147" s="677"/>
      <c r="DQ147" s="677"/>
      <c r="DR147" s="677"/>
      <c r="DS147" s="677"/>
      <c r="DT147" s="677"/>
      <c r="DU147" s="677"/>
      <c r="DV147" s="677"/>
      <c r="DW147" s="677"/>
      <c r="DX147" s="677"/>
      <c r="DY147" s="677"/>
      <c r="DZ147" s="677"/>
      <c r="EA147" s="677"/>
      <c r="EB147" s="677"/>
      <c r="EC147" s="677"/>
      <c r="ED147" s="677"/>
      <c r="EE147" s="677"/>
      <c r="EF147" s="677"/>
      <c r="EG147" s="677"/>
      <c r="EH147" s="677"/>
      <c r="EI147" s="677"/>
      <c r="EJ147" s="677"/>
      <c r="EK147" s="677"/>
      <c r="EL147" s="677"/>
      <c r="EM147" s="677"/>
      <c r="EN147" s="677"/>
      <c r="EO147" s="677"/>
      <c r="EP147" s="677"/>
      <c r="EQ147" s="677"/>
      <c r="ER147" s="677"/>
      <c r="ES147" s="677"/>
      <c r="ET147" s="677"/>
      <c r="EU147" s="677"/>
      <c r="EV147" s="677"/>
      <c r="EW147" s="677"/>
      <c r="EX147" s="677"/>
      <c r="EY147" s="677"/>
      <c r="EZ147" s="677"/>
      <c r="FA147" s="677"/>
      <c r="FB147" s="677"/>
      <c r="FC147" s="677"/>
      <c r="FD147" s="677"/>
      <c r="FE147" s="677"/>
      <c r="FF147" s="677"/>
      <c r="FG147" s="677"/>
      <c r="FH147" s="677"/>
      <c r="FI147" s="677"/>
      <c r="FJ147" s="677"/>
      <c r="FK147" s="677"/>
      <c r="FL147" s="677"/>
      <c r="FM147" s="677"/>
      <c r="FN147" s="677"/>
      <c r="FO147" s="677"/>
      <c r="FP147" s="677"/>
      <c r="FQ147" s="677"/>
      <c r="FR147" s="677"/>
      <c r="FS147" s="677"/>
      <c r="FT147" s="677"/>
      <c r="FU147" s="677"/>
      <c r="FV147" s="677"/>
      <c r="FW147" s="677"/>
      <c r="FX147" s="677"/>
      <c r="FY147" s="677"/>
      <c r="FZ147" s="677"/>
      <c r="GA147" s="677"/>
      <c r="GB147" s="677"/>
      <c r="GC147" s="677"/>
      <c r="GD147" s="677"/>
      <c r="GE147" s="677"/>
      <c r="GF147" s="677"/>
      <c r="GG147" s="677"/>
      <c r="GH147" s="677"/>
      <c r="GI147" s="677"/>
      <c r="GJ147" s="677"/>
      <c r="GK147" s="677"/>
      <c r="GL147" s="677"/>
      <c r="GM147" s="677"/>
      <c r="GN147" s="677"/>
      <c r="GO147" s="677"/>
      <c r="GP147" s="677"/>
      <c r="GQ147" s="677"/>
      <c r="GR147" s="677"/>
      <c r="GS147" s="677"/>
      <c r="GT147" s="677"/>
      <c r="GU147" s="677"/>
      <c r="GV147" s="677"/>
      <c r="GW147" s="677"/>
      <c r="GX147" s="677"/>
      <c r="GY147" s="677"/>
      <c r="GZ147" s="677"/>
      <c r="HA147" s="677"/>
      <c r="HB147" s="677"/>
      <c r="HC147" s="677"/>
      <c r="HD147" s="677"/>
      <c r="HE147" s="677"/>
      <c r="HF147" s="677"/>
      <c r="HG147" s="677"/>
      <c r="HH147" s="677"/>
      <c r="HI147" s="677"/>
      <c r="HJ147" s="677"/>
    </row>
    <row r="148" spans="1:218" x14ac:dyDescent="0.2">
      <c r="AS148" s="677"/>
      <c r="AT148" s="677"/>
      <c r="AU148" s="677"/>
      <c r="AV148" s="677"/>
      <c r="AW148" s="677"/>
      <c r="CN148" s="677"/>
      <c r="CO148" s="677"/>
      <c r="CP148" s="677"/>
      <c r="CQ148" s="677"/>
      <c r="CR148" s="677"/>
      <c r="CS148" s="677"/>
      <c r="CT148" s="677"/>
      <c r="CU148" s="677"/>
      <c r="CV148" s="677"/>
      <c r="CW148" s="677"/>
      <c r="CX148" s="677"/>
      <c r="CY148" s="677"/>
      <c r="CZ148" s="677"/>
      <c r="DA148" s="677"/>
      <c r="DB148" s="677"/>
      <c r="DC148" s="677"/>
      <c r="DD148" s="677"/>
      <c r="DE148" s="677"/>
      <c r="DF148" s="677"/>
      <c r="DG148" s="677"/>
      <c r="DH148" s="677"/>
      <c r="DI148" s="677"/>
      <c r="DJ148" s="677"/>
      <c r="DK148" s="677"/>
      <c r="DL148" s="677"/>
      <c r="DM148" s="677"/>
      <c r="DN148" s="677"/>
      <c r="DO148" s="677"/>
      <c r="DP148" s="677"/>
      <c r="DQ148" s="677"/>
      <c r="DR148" s="677"/>
      <c r="DS148" s="677"/>
      <c r="DT148" s="677"/>
      <c r="DU148" s="677"/>
      <c r="DV148" s="677"/>
      <c r="DW148" s="677"/>
      <c r="DX148" s="677"/>
      <c r="DY148" s="677"/>
      <c r="DZ148" s="677"/>
      <c r="EA148" s="677"/>
      <c r="EB148" s="677"/>
      <c r="EC148" s="677"/>
      <c r="ED148" s="677"/>
      <c r="EE148" s="677"/>
      <c r="EF148" s="677"/>
      <c r="EG148" s="677"/>
      <c r="EH148" s="677"/>
      <c r="EI148" s="677"/>
      <c r="EJ148" s="677"/>
      <c r="EK148" s="677"/>
      <c r="EL148" s="677"/>
      <c r="EM148" s="677"/>
      <c r="EN148" s="677"/>
      <c r="EO148" s="677"/>
      <c r="EP148" s="677"/>
      <c r="EQ148" s="677"/>
      <c r="ER148" s="677"/>
      <c r="ES148" s="677"/>
      <c r="ET148" s="677"/>
      <c r="EU148" s="677"/>
      <c r="EV148" s="677"/>
      <c r="EW148" s="677"/>
      <c r="EX148" s="677"/>
      <c r="EY148" s="677"/>
      <c r="EZ148" s="677"/>
      <c r="FA148" s="677"/>
      <c r="FB148" s="677"/>
      <c r="FC148" s="677"/>
      <c r="FD148" s="677"/>
      <c r="FE148" s="677"/>
      <c r="FF148" s="677"/>
      <c r="FG148" s="677"/>
      <c r="FH148" s="677"/>
      <c r="FI148" s="677"/>
      <c r="FJ148" s="677"/>
      <c r="FK148" s="677"/>
      <c r="FL148" s="677"/>
      <c r="FM148" s="677"/>
      <c r="FN148" s="677"/>
      <c r="FO148" s="677"/>
      <c r="FP148" s="677"/>
      <c r="FQ148" s="677"/>
      <c r="FR148" s="677"/>
      <c r="FS148" s="677"/>
      <c r="FT148" s="677"/>
      <c r="FU148" s="677"/>
      <c r="FV148" s="677"/>
      <c r="FW148" s="677"/>
      <c r="FX148" s="677"/>
      <c r="FY148" s="677"/>
      <c r="FZ148" s="677"/>
      <c r="GA148" s="677"/>
      <c r="GB148" s="677"/>
      <c r="GC148" s="677"/>
      <c r="GD148" s="677"/>
      <c r="GE148" s="677"/>
      <c r="GF148" s="677"/>
      <c r="GG148" s="677"/>
      <c r="GH148" s="677"/>
      <c r="GI148" s="677"/>
      <c r="GJ148" s="677"/>
      <c r="GK148" s="677"/>
      <c r="GL148" s="677"/>
      <c r="GM148" s="677"/>
      <c r="GN148" s="677"/>
      <c r="GO148" s="677"/>
      <c r="GP148" s="677"/>
      <c r="GQ148" s="677"/>
      <c r="GR148" s="677"/>
      <c r="GS148" s="677"/>
      <c r="GT148" s="677"/>
      <c r="GU148" s="677"/>
      <c r="GV148" s="677"/>
      <c r="GW148" s="677"/>
      <c r="GX148" s="677"/>
      <c r="GY148" s="677"/>
      <c r="GZ148" s="677"/>
      <c r="HA148" s="677"/>
      <c r="HB148" s="677"/>
      <c r="HC148" s="677"/>
      <c r="HD148" s="677"/>
      <c r="HE148" s="677"/>
      <c r="HF148" s="677"/>
      <c r="HG148" s="677"/>
      <c r="HH148" s="677"/>
      <c r="HI148" s="677"/>
      <c r="HJ148" s="677"/>
    </row>
    <row r="149" spans="1:218" x14ac:dyDescent="0.2">
      <c r="CN149" s="677"/>
      <c r="CO149" s="677"/>
      <c r="CP149" s="677"/>
      <c r="CQ149" s="677"/>
      <c r="CR149" s="677"/>
      <c r="CS149" s="677"/>
      <c r="CT149" s="677"/>
      <c r="CU149" s="677"/>
      <c r="CV149" s="677"/>
      <c r="CW149" s="677"/>
      <c r="CX149" s="677"/>
      <c r="CY149" s="677"/>
      <c r="CZ149" s="677"/>
      <c r="DA149" s="677"/>
      <c r="DB149" s="677"/>
      <c r="DC149" s="677"/>
      <c r="DD149" s="677"/>
      <c r="DE149" s="677"/>
      <c r="DF149" s="677"/>
      <c r="DG149" s="677"/>
      <c r="DH149" s="677"/>
      <c r="DI149" s="677"/>
      <c r="DJ149" s="677"/>
      <c r="DK149" s="677"/>
      <c r="DL149" s="677"/>
      <c r="DM149" s="677"/>
      <c r="DN149" s="677"/>
      <c r="DO149" s="677"/>
      <c r="DP149" s="677"/>
      <c r="DQ149" s="677"/>
      <c r="DR149" s="677"/>
      <c r="DS149" s="677"/>
      <c r="DT149" s="677"/>
      <c r="DU149" s="677"/>
      <c r="DV149" s="677"/>
      <c r="DW149" s="677"/>
      <c r="DX149" s="677"/>
      <c r="DY149" s="677"/>
      <c r="DZ149" s="677"/>
      <c r="EA149" s="677"/>
      <c r="EB149" s="677"/>
      <c r="EC149" s="677"/>
      <c r="ED149" s="677"/>
      <c r="EE149" s="677"/>
      <c r="EF149" s="677"/>
      <c r="EG149" s="677"/>
      <c r="EH149" s="677"/>
      <c r="EI149" s="677"/>
      <c r="EJ149" s="677"/>
      <c r="EK149" s="677"/>
      <c r="EL149" s="677"/>
      <c r="EM149" s="677"/>
      <c r="EN149" s="677"/>
      <c r="EO149" s="677"/>
      <c r="EP149" s="677"/>
      <c r="EQ149" s="677"/>
      <c r="ER149" s="677"/>
      <c r="ES149" s="677"/>
      <c r="ET149" s="677"/>
      <c r="EU149" s="677"/>
      <c r="EV149" s="677"/>
      <c r="EW149" s="677"/>
      <c r="EX149" s="677"/>
      <c r="EY149" s="677"/>
      <c r="EZ149" s="677"/>
      <c r="FA149" s="677"/>
      <c r="FB149" s="677"/>
      <c r="FC149" s="677"/>
      <c r="FD149" s="677"/>
      <c r="FE149" s="677"/>
      <c r="FF149" s="677"/>
      <c r="FG149" s="677"/>
      <c r="FH149" s="677"/>
      <c r="FI149" s="677"/>
      <c r="FJ149" s="677"/>
      <c r="FK149" s="677"/>
      <c r="FL149" s="677"/>
      <c r="FM149" s="677"/>
      <c r="FN149" s="677"/>
      <c r="FO149" s="677"/>
      <c r="FP149" s="677"/>
      <c r="FQ149" s="677"/>
      <c r="FR149" s="677"/>
      <c r="FS149" s="677"/>
      <c r="FT149" s="677"/>
      <c r="FU149" s="677"/>
      <c r="FV149" s="677"/>
      <c r="FW149" s="677"/>
      <c r="FX149" s="677"/>
      <c r="FY149" s="677"/>
      <c r="FZ149" s="677"/>
      <c r="GA149" s="677"/>
      <c r="GB149" s="677"/>
      <c r="GC149" s="677"/>
      <c r="GD149" s="677"/>
      <c r="GE149" s="677"/>
      <c r="GF149" s="677"/>
      <c r="GG149" s="677"/>
      <c r="GH149" s="677"/>
      <c r="GI149" s="677"/>
      <c r="GJ149" s="677"/>
      <c r="GK149" s="677"/>
      <c r="GL149" s="677"/>
      <c r="GM149" s="677"/>
      <c r="GN149" s="677"/>
      <c r="GO149" s="677"/>
      <c r="GP149" s="677"/>
      <c r="GQ149" s="677"/>
      <c r="GR149" s="677"/>
      <c r="GS149" s="677"/>
      <c r="GT149" s="677"/>
      <c r="GU149" s="677"/>
      <c r="GV149" s="677"/>
      <c r="GW149" s="677"/>
      <c r="GX149" s="677"/>
      <c r="GY149" s="677"/>
      <c r="GZ149" s="677"/>
      <c r="HA149" s="677"/>
      <c r="HB149" s="677"/>
      <c r="HC149" s="677"/>
      <c r="HD149" s="677"/>
      <c r="HE149" s="677"/>
      <c r="HF149" s="677"/>
      <c r="HG149" s="677"/>
      <c r="HH149" s="677"/>
      <c r="HI149" s="677"/>
      <c r="HJ149" s="677"/>
    </row>
    <row r="150" spans="1:218" x14ac:dyDescent="0.2">
      <c r="CN150" s="677"/>
      <c r="CO150" s="677"/>
      <c r="CP150" s="677"/>
      <c r="CQ150" s="677"/>
      <c r="CR150" s="677"/>
      <c r="CS150" s="677"/>
      <c r="CT150" s="677"/>
      <c r="CU150" s="677"/>
      <c r="CV150" s="677"/>
      <c r="CW150" s="677"/>
      <c r="CX150" s="677"/>
      <c r="CY150" s="677"/>
      <c r="CZ150" s="677"/>
      <c r="DA150" s="677"/>
      <c r="DB150" s="677"/>
      <c r="DC150" s="677"/>
      <c r="DD150" s="677"/>
      <c r="DE150" s="677"/>
      <c r="DF150" s="677"/>
      <c r="DG150" s="677"/>
      <c r="DH150" s="677"/>
      <c r="DI150" s="677"/>
      <c r="DJ150" s="677"/>
      <c r="DK150" s="677"/>
      <c r="DL150" s="677"/>
      <c r="DM150" s="677"/>
      <c r="DN150" s="677"/>
      <c r="DO150" s="677"/>
      <c r="DP150" s="677"/>
      <c r="DQ150" s="677"/>
      <c r="DR150" s="677"/>
      <c r="DS150" s="677"/>
      <c r="DT150" s="677"/>
      <c r="DU150" s="677"/>
      <c r="DV150" s="677"/>
      <c r="DW150" s="677"/>
      <c r="DX150" s="677"/>
      <c r="DY150" s="677"/>
      <c r="DZ150" s="677"/>
      <c r="EA150" s="677"/>
      <c r="EB150" s="677"/>
      <c r="EC150" s="677"/>
      <c r="ED150" s="677"/>
      <c r="EE150" s="677"/>
      <c r="EF150" s="677"/>
      <c r="EG150" s="677"/>
      <c r="EH150" s="677"/>
      <c r="EI150" s="677"/>
      <c r="EJ150" s="677"/>
      <c r="EK150" s="677"/>
      <c r="EL150" s="677"/>
      <c r="EM150" s="677"/>
      <c r="EN150" s="677"/>
      <c r="EO150" s="677"/>
      <c r="EP150" s="677"/>
      <c r="EQ150" s="677"/>
      <c r="ER150" s="677"/>
      <c r="ES150" s="677"/>
      <c r="ET150" s="677"/>
      <c r="EU150" s="677"/>
      <c r="EV150" s="677"/>
      <c r="EW150" s="677"/>
      <c r="EX150" s="677"/>
      <c r="EY150" s="677"/>
      <c r="EZ150" s="677"/>
      <c r="FA150" s="677"/>
      <c r="FB150" s="677"/>
      <c r="FC150" s="677"/>
      <c r="FD150" s="677"/>
      <c r="FE150" s="677"/>
      <c r="FF150" s="677"/>
      <c r="FG150" s="677"/>
      <c r="FH150" s="677"/>
      <c r="FI150" s="677"/>
      <c r="FJ150" s="677"/>
      <c r="FK150" s="677"/>
      <c r="FL150" s="677"/>
      <c r="FM150" s="677"/>
      <c r="FN150" s="677"/>
      <c r="FO150" s="677"/>
      <c r="FP150" s="677"/>
      <c r="FQ150" s="677"/>
      <c r="FR150" s="677"/>
      <c r="FS150" s="677"/>
      <c r="FT150" s="677"/>
      <c r="FU150" s="677"/>
      <c r="FV150" s="677"/>
      <c r="FW150" s="677"/>
      <c r="FX150" s="677"/>
      <c r="FY150" s="677"/>
      <c r="FZ150" s="677"/>
      <c r="GA150" s="677"/>
      <c r="GB150" s="677"/>
      <c r="GC150" s="677"/>
      <c r="GD150" s="677"/>
      <c r="GE150" s="677"/>
      <c r="GF150" s="677"/>
      <c r="GG150" s="677"/>
      <c r="GH150" s="677"/>
      <c r="GI150" s="677"/>
      <c r="GJ150" s="677"/>
      <c r="GK150" s="677"/>
      <c r="GL150" s="677"/>
      <c r="GM150" s="677"/>
      <c r="GN150" s="677"/>
      <c r="GO150" s="677"/>
      <c r="GP150" s="677"/>
      <c r="GQ150" s="677"/>
      <c r="GR150" s="677"/>
      <c r="GS150" s="677"/>
      <c r="GT150" s="677"/>
      <c r="GU150" s="677"/>
      <c r="GV150" s="677"/>
      <c r="GW150" s="677"/>
      <c r="GX150" s="677"/>
      <c r="GY150" s="677"/>
      <c r="GZ150" s="677"/>
      <c r="HA150" s="677"/>
      <c r="HB150" s="677"/>
      <c r="HC150" s="677"/>
      <c r="HD150" s="677"/>
      <c r="HE150" s="677"/>
      <c r="HF150" s="677"/>
      <c r="HG150" s="677"/>
      <c r="HH150" s="677"/>
      <c r="HI150" s="677"/>
      <c r="HJ150" s="677"/>
    </row>
  </sheetData>
  <mergeCells count="178">
    <mergeCell ref="G143:I143"/>
    <mergeCell ref="L143:N143"/>
    <mergeCell ref="O143:P143"/>
    <mergeCell ref="Q143:S143"/>
    <mergeCell ref="T143:V143"/>
    <mergeCell ref="W143:Y143"/>
    <mergeCell ref="AL108:AM108"/>
    <mergeCell ref="AN108:AO108"/>
    <mergeCell ref="B117:G117"/>
    <mergeCell ref="G125:I125"/>
    <mergeCell ref="L125:N125"/>
    <mergeCell ref="O125:P125"/>
    <mergeCell ref="Q125:S125"/>
    <mergeCell ref="T125:V125"/>
    <mergeCell ref="W125:Y125"/>
    <mergeCell ref="W108:Y108"/>
    <mergeCell ref="Z108:AA108"/>
    <mergeCell ref="AB108:AC108"/>
    <mergeCell ref="AD108:AE108"/>
    <mergeCell ref="AG108:AH108"/>
    <mergeCell ref="AJ108:AK108"/>
    <mergeCell ref="Q104:S104"/>
    <mergeCell ref="T104:V104"/>
    <mergeCell ref="G108:I108"/>
    <mergeCell ref="L108:N108"/>
    <mergeCell ref="O108:P108"/>
    <mergeCell ref="Q108:S108"/>
    <mergeCell ref="T108:V108"/>
    <mergeCell ref="AB99:AC99"/>
    <mergeCell ref="AD99:AE99"/>
    <mergeCell ref="AG99:AH99"/>
    <mergeCell ref="AJ99:AK99"/>
    <mergeCell ref="AL99:AM99"/>
    <mergeCell ref="AN99:AO99"/>
    <mergeCell ref="AN90:AO90"/>
    <mergeCell ref="Q95:S95"/>
    <mergeCell ref="T95:V95"/>
    <mergeCell ref="G99:I99"/>
    <mergeCell ref="L99:N99"/>
    <mergeCell ref="O99:P99"/>
    <mergeCell ref="Q99:S99"/>
    <mergeCell ref="T99:V99"/>
    <mergeCell ref="W99:Y99"/>
    <mergeCell ref="Z99:AA99"/>
    <mergeCell ref="Z90:AA90"/>
    <mergeCell ref="AB90:AC90"/>
    <mergeCell ref="AD90:AE90"/>
    <mergeCell ref="AG90:AH90"/>
    <mergeCell ref="AJ90:AK90"/>
    <mergeCell ref="AL90:AM90"/>
    <mergeCell ref="AL81:AM81"/>
    <mergeCell ref="AN81:AO81"/>
    <mergeCell ref="Q86:S86"/>
    <mergeCell ref="T86:V86"/>
    <mergeCell ref="G90:I90"/>
    <mergeCell ref="L90:N90"/>
    <mergeCell ref="O90:P90"/>
    <mergeCell ref="Q90:S90"/>
    <mergeCell ref="T90:V90"/>
    <mergeCell ref="W90:Y90"/>
    <mergeCell ref="W81:Y81"/>
    <mergeCell ref="Z81:AA81"/>
    <mergeCell ref="AB81:AC81"/>
    <mergeCell ref="AD81:AE81"/>
    <mergeCell ref="AG81:AH81"/>
    <mergeCell ref="AJ81:AK81"/>
    <mergeCell ref="C75:D75"/>
    <mergeCell ref="Q77:S77"/>
    <mergeCell ref="T77:V77"/>
    <mergeCell ref="G81:I81"/>
    <mergeCell ref="L81:N81"/>
    <mergeCell ref="O81:P81"/>
    <mergeCell ref="Q81:S81"/>
    <mergeCell ref="T81:V81"/>
    <mergeCell ref="AB72:AC72"/>
    <mergeCell ref="AD72:AE72"/>
    <mergeCell ref="AG72:AH72"/>
    <mergeCell ref="AJ72:AK72"/>
    <mergeCell ref="AL72:AM72"/>
    <mergeCell ref="AN72:AO72"/>
    <mergeCell ref="AN58:AO58"/>
    <mergeCell ref="Q68:S68"/>
    <mergeCell ref="T68:V68"/>
    <mergeCell ref="G72:I72"/>
    <mergeCell ref="L72:N72"/>
    <mergeCell ref="O72:P72"/>
    <mergeCell ref="Q72:S72"/>
    <mergeCell ref="T72:V72"/>
    <mergeCell ref="W72:Y72"/>
    <mergeCell ref="Z72:AA72"/>
    <mergeCell ref="Z58:AA58"/>
    <mergeCell ref="AB58:AC58"/>
    <mergeCell ref="AD58:AE58"/>
    <mergeCell ref="AG58:AH58"/>
    <mergeCell ref="AJ58:AK58"/>
    <mergeCell ref="AL58:AM58"/>
    <mergeCell ref="W50:Y50"/>
    <mergeCell ref="Q51:S51"/>
    <mergeCell ref="T51:V51"/>
    <mergeCell ref="G58:I58"/>
    <mergeCell ref="L58:N58"/>
    <mergeCell ref="O58:P58"/>
    <mergeCell ref="Q58:S58"/>
    <mergeCell ref="T58:V58"/>
    <mergeCell ref="W58:Y58"/>
    <mergeCell ref="AN34:AO34"/>
    <mergeCell ref="W38:Y38"/>
    <mergeCell ref="Q39:S39"/>
    <mergeCell ref="T39:V39"/>
    <mergeCell ref="G46:I46"/>
    <mergeCell ref="L46:N46"/>
    <mergeCell ref="O46:P46"/>
    <mergeCell ref="Q46:S46"/>
    <mergeCell ref="T46:V46"/>
    <mergeCell ref="W46:Y46"/>
    <mergeCell ref="Z34:AA34"/>
    <mergeCell ref="AB34:AC34"/>
    <mergeCell ref="AD34:AE34"/>
    <mergeCell ref="AG34:AH34"/>
    <mergeCell ref="AJ34:AK34"/>
    <mergeCell ref="AL34:AM34"/>
    <mergeCell ref="AN46:AO46"/>
    <mergeCell ref="Z46:AA46"/>
    <mergeCell ref="AB46:AC46"/>
    <mergeCell ref="AD46:AE46"/>
    <mergeCell ref="AG46:AH46"/>
    <mergeCell ref="AJ46:AK46"/>
    <mergeCell ref="AL46:AM46"/>
    <mergeCell ref="W26:Y26"/>
    <mergeCell ref="Q27:S27"/>
    <mergeCell ref="T27:V27"/>
    <mergeCell ref="G34:I34"/>
    <mergeCell ref="L34:N34"/>
    <mergeCell ref="O34:P34"/>
    <mergeCell ref="Q34:S34"/>
    <mergeCell ref="T34:V34"/>
    <mergeCell ref="W34:Y34"/>
    <mergeCell ref="BY2:CC2"/>
    <mergeCell ref="Q3:S3"/>
    <mergeCell ref="T3:V3"/>
    <mergeCell ref="C13:D13"/>
    <mergeCell ref="W14:Y14"/>
    <mergeCell ref="Q15:S15"/>
    <mergeCell ref="T15:V15"/>
    <mergeCell ref="G22:I22"/>
    <mergeCell ref="L22:N22"/>
    <mergeCell ref="O22:P22"/>
    <mergeCell ref="Q22:S22"/>
    <mergeCell ref="T22:V22"/>
    <mergeCell ref="W22:Y22"/>
    <mergeCell ref="AN22:AO22"/>
    <mergeCell ref="Z22:AA22"/>
    <mergeCell ref="AB22:AC22"/>
    <mergeCell ref="AD22:AE22"/>
    <mergeCell ref="AG22:AH22"/>
    <mergeCell ref="AJ22:AK22"/>
    <mergeCell ref="AL22:AM22"/>
    <mergeCell ref="G10:I10"/>
    <mergeCell ref="L10:N10"/>
    <mergeCell ref="O10:P10"/>
    <mergeCell ref="Q10:S10"/>
    <mergeCell ref="T10:V10"/>
    <mergeCell ref="W10:Y10"/>
    <mergeCell ref="Z10:AA10"/>
    <mergeCell ref="AS1:BX1"/>
    <mergeCell ref="W2:Y2"/>
    <mergeCell ref="AS2:AW2"/>
    <mergeCell ref="AX2:BB2"/>
    <mergeCell ref="BC2:BG2"/>
    <mergeCell ref="BH2:BL2"/>
    <mergeCell ref="BM2:BQ2"/>
    <mergeCell ref="BR2:BX2"/>
    <mergeCell ref="AB10:AC10"/>
    <mergeCell ref="AD10:AE10"/>
    <mergeCell ref="AG10:AH10"/>
    <mergeCell ref="AJ10:AK10"/>
    <mergeCell ref="AL10:AM10"/>
    <mergeCell ref="AN10:AO10"/>
  </mergeCells>
  <conditionalFormatting sqref="F129:Y133">
    <cfRule type="expression" dxfId="0" priority="1">
      <formula>AND(#REF!=$C129,$C$11=28)</formula>
    </cfRule>
  </conditionalFormatting>
  <dataValidations count="3">
    <dataValidation type="whole" allowBlank="1" showInputMessage="1" showErrorMessage="1" sqref="C12:D12 C24:D24 C36:D36 C48:D48 C60:D60" xr:uid="{31D5D33B-6765-424E-AD19-CCF98647D99D}">
      <formula1>20</formula1>
      <formula2>150</formula2>
    </dataValidation>
    <dataValidation type="whole" allowBlank="1" showInputMessage="1" showErrorMessage="1" sqref="C74:D74 C83:D83 C92:D92 C101:D101 C110:D110" xr:uid="{ACF4BBE5-3819-4529-B39E-9294D0FF6CE0}">
      <formula1>8</formula1>
      <formula2>35</formula2>
    </dataValidation>
    <dataValidation type="list" showInputMessage="1" showErrorMessage="1" sqref="B127:C127 B145:C145 B110 B101 B92 B83 B74 B60 B48 B36 B24 B12" xr:uid="{DAFF9688-62BA-4589-A243-09E0F93A1287}">
      <formula1>$A$4:$A$8</formula1>
    </dataValidation>
  </dataValidations>
  <pageMargins left="0.7" right="0.7" top="0.78740157499999996" bottom="0.78740157499999996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1A456-DF2E-4369-9A70-7069DD3A9D83}">
  <dimension ref="A1:IR146"/>
  <sheetViews>
    <sheetView workbookViewId="0">
      <selection activeCell="I101" sqref="I101:K101"/>
    </sheetView>
  </sheetViews>
  <sheetFormatPr baseColWidth="10" defaultColWidth="11.5703125" defaultRowHeight="12.75" x14ac:dyDescent="0.2"/>
  <cols>
    <col min="1" max="16384" width="11.5703125" style="520"/>
  </cols>
  <sheetData>
    <row r="1" spans="1:252" x14ac:dyDescent="0.2">
      <c r="A1" s="520" t="s">
        <v>655</v>
      </c>
      <c r="B1" s="520" t="s">
        <v>530</v>
      </c>
      <c r="Q1" s="520" t="s">
        <v>531</v>
      </c>
      <c r="Y1" s="520" t="s">
        <v>532</v>
      </c>
      <c r="AG1" s="520" t="s">
        <v>533</v>
      </c>
      <c r="AP1" s="520" t="s">
        <v>534</v>
      </c>
      <c r="BV1" s="520" t="s">
        <v>535</v>
      </c>
      <c r="DB1" s="520" t="s">
        <v>536</v>
      </c>
      <c r="EH1" s="520" t="s">
        <v>537</v>
      </c>
      <c r="FO1" s="520" t="s">
        <v>538</v>
      </c>
      <c r="GC1" s="520" t="s">
        <v>539</v>
      </c>
      <c r="GQ1" s="520" t="s">
        <v>540</v>
      </c>
      <c r="HE1" s="520" t="s">
        <v>541</v>
      </c>
      <c r="HS1" s="520" t="s">
        <v>542</v>
      </c>
      <c r="IA1" s="520" t="s">
        <v>543</v>
      </c>
    </row>
    <row r="2" spans="1:252" x14ac:dyDescent="0.2">
      <c r="B2" s="520" t="s">
        <v>437</v>
      </c>
      <c r="D2" s="520" t="s">
        <v>438</v>
      </c>
      <c r="F2" s="520" t="s">
        <v>439</v>
      </c>
      <c r="H2" s="520" t="s">
        <v>440</v>
      </c>
      <c r="J2" s="520" t="s">
        <v>441</v>
      </c>
      <c r="L2" s="520" t="s">
        <v>442</v>
      </c>
      <c r="N2" s="520" t="s">
        <v>443</v>
      </c>
      <c r="AE2" s="520" t="s">
        <v>544</v>
      </c>
      <c r="AM2" s="520" t="s">
        <v>544</v>
      </c>
      <c r="AP2" s="520" t="s">
        <v>437</v>
      </c>
      <c r="AV2" s="520" t="s">
        <v>438</v>
      </c>
      <c r="BB2" s="520" t="s">
        <v>439</v>
      </c>
      <c r="BH2" s="520" t="s">
        <v>440</v>
      </c>
      <c r="BN2" s="520" t="s">
        <v>545</v>
      </c>
      <c r="BV2" s="520" t="s">
        <v>437</v>
      </c>
      <c r="CB2" s="520" t="s">
        <v>438</v>
      </c>
      <c r="CH2" s="520" t="s">
        <v>439</v>
      </c>
      <c r="CN2" s="520" t="s">
        <v>440</v>
      </c>
      <c r="CT2" s="520" t="s">
        <v>441</v>
      </c>
      <c r="DB2" s="520" t="s">
        <v>437</v>
      </c>
      <c r="DH2" s="520" t="s">
        <v>438</v>
      </c>
      <c r="DN2" s="520" t="s">
        <v>439</v>
      </c>
      <c r="DT2" s="520" t="s">
        <v>440</v>
      </c>
      <c r="DZ2" s="520" t="s">
        <v>441</v>
      </c>
      <c r="EH2" s="520" t="s">
        <v>437</v>
      </c>
      <c r="EN2" s="520" t="s">
        <v>438</v>
      </c>
      <c r="ET2" s="520" t="s">
        <v>439</v>
      </c>
      <c r="EZ2" s="520" t="s">
        <v>440</v>
      </c>
      <c r="FF2" s="520" t="s">
        <v>441</v>
      </c>
      <c r="FO2" s="520" t="s">
        <v>546</v>
      </c>
      <c r="FU2" s="520" t="s">
        <v>547</v>
      </c>
      <c r="GC2" s="520" t="s">
        <v>546</v>
      </c>
      <c r="GI2" s="520" t="s">
        <v>547</v>
      </c>
      <c r="GQ2" s="520" t="s">
        <v>546</v>
      </c>
      <c r="GW2" s="520" t="s">
        <v>547</v>
      </c>
      <c r="HE2" s="520" t="s">
        <v>546</v>
      </c>
      <c r="HK2" s="520" t="s">
        <v>547</v>
      </c>
      <c r="HS2" s="520" t="s">
        <v>390</v>
      </c>
      <c r="IB2" s="520" t="s">
        <v>522</v>
      </c>
      <c r="IF2" s="520" t="s">
        <v>548</v>
      </c>
      <c r="IJ2" s="520" t="s">
        <v>549</v>
      </c>
      <c r="IN2" s="520" t="s">
        <v>474</v>
      </c>
      <c r="IO2" s="520" t="s">
        <v>487</v>
      </c>
      <c r="IP2" s="520" t="s">
        <v>550</v>
      </c>
    </row>
    <row r="3" spans="1:252" x14ac:dyDescent="0.2">
      <c r="B3" s="520" t="s">
        <v>551</v>
      </c>
      <c r="C3" s="520" t="s">
        <v>552</v>
      </c>
      <c r="D3" s="520" t="s">
        <v>551</v>
      </c>
      <c r="E3" s="520" t="s">
        <v>552</v>
      </c>
      <c r="F3" s="520" t="s">
        <v>551</v>
      </c>
      <c r="G3" s="520" t="s">
        <v>552</v>
      </c>
      <c r="H3" s="520" t="s">
        <v>551</v>
      </c>
      <c r="I3" s="520" t="s">
        <v>552</v>
      </c>
      <c r="J3" s="520" t="s">
        <v>551</v>
      </c>
      <c r="K3" s="520" t="s">
        <v>552</v>
      </c>
      <c r="L3" s="520" t="s">
        <v>551</v>
      </c>
      <c r="M3" s="520" t="s">
        <v>552</v>
      </c>
      <c r="N3" s="520" t="s">
        <v>551</v>
      </c>
      <c r="O3" s="520" t="s">
        <v>552</v>
      </c>
      <c r="Q3" s="520" t="s">
        <v>437</v>
      </c>
      <c r="R3" s="520" t="s">
        <v>438</v>
      </c>
      <c r="S3" s="520" t="s">
        <v>439</v>
      </c>
      <c r="T3" s="520" t="s">
        <v>440</v>
      </c>
      <c r="U3" s="520" t="s">
        <v>441</v>
      </c>
      <c r="V3" s="520" t="s">
        <v>442</v>
      </c>
      <c r="W3" s="520" t="s">
        <v>443</v>
      </c>
      <c r="Y3" s="520" t="s">
        <v>437</v>
      </c>
      <c r="Z3" s="520" t="s">
        <v>438</v>
      </c>
      <c r="AA3" s="520" t="s">
        <v>439</v>
      </c>
      <c r="AB3" s="520" t="s">
        <v>440</v>
      </c>
      <c r="AC3" s="520" t="s">
        <v>441</v>
      </c>
      <c r="AD3" s="520" t="s">
        <v>442</v>
      </c>
      <c r="AE3" s="520" t="s">
        <v>443</v>
      </c>
      <c r="AG3" s="520" t="s">
        <v>437</v>
      </c>
      <c r="AH3" s="520" t="s">
        <v>438</v>
      </c>
      <c r="AI3" s="520" t="s">
        <v>439</v>
      </c>
      <c r="AJ3" s="520" t="s">
        <v>440</v>
      </c>
      <c r="AK3" s="520" t="s">
        <v>441</v>
      </c>
      <c r="AL3" s="520" t="s">
        <v>442</v>
      </c>
      <c r="AM3" s="520" t="s">
        <v>443</v>
      </c>
      <c r="AO3" s="520" t="s">
        <v>455</v>
      </c>
      <c r="AP3" s="520" t="s">
        <v>553</v>
      </c>
      <c r="AQ3" s="520" t="s">
        <v>554</v>
      </c>
      <c r="AR3" s="520" t="s">
        <v>555</v>
      </c>
      <c r="AS3" s="520" t="s">
        <v>556</v>
      </c>
      <c r="AT3" s="520" t="s">
        <v>557</v>
      </c>
      <c r="AU3" s="520" t="s">
        <v>509</v>
      </c>
      <c r="AV3" s="520" t="s">
        <v>553</v>
      </c>
      <c r="AW3" s="520" t="s">
        <v>554</v>
      </c>
      <c r="AX3" s="520" t="s">
        <v>555</v>
      </c>
      <c r="AY3" s="520" t="s">
        <v>556</v>
      </c>
      <c r="AZ3" s="520" t="s">
        <v>557</v>
      </c>
      <c r="BA3" s="520" t="s">
        <v>509</v>
      </c>
      <c r="BB3" s="520" t="s">
        <v>553</v>
      </c>
      <c r="BC3" s="520" t="s">
        <v>554</v>
      </c>
      <c r="BD3" s="520" t="s">
        <v>555</v>
      </c>
      <c r="BE3" s="520" t="s">
        <v>556</v>
      </c>
      <c r="BF3" s="520" t="s">
        <v>557</v>
      </c>
      <c r="BG3" s="520" t="s">
        <v>509</v>
      </c>
      <c r="BH3" s="520" t="s">
        <v>553</v>
      </c>
      <c r="BI3" s="520" t="s">
        <v>554</v>
      </c>
      <c r="BJ3" s="520" t="s">
        <v>555</v>
      </c>
      <c r="BK3" s="520" t="s">
        <v>556</v>
      </c>
      <c r="BL3" s="520" t="s">
        <v>557</v>
      </c>
      <c r="BM3" s="520" t="s">
        <v>509</v>
      </c>
      <c r="BN3" s="520" t="s">
        <v>553</v>
      </c>
      <c r="BO3" s="520" t="s">
        <v>554</v>
      </c>
      <c r="BP3" s="520" t="s">
        <v>555</v>
      </c>
      <c r="BQ3" s="520" t="s">
        <v>556</v>
      </c>
      <c r="BR3" s="520" t="s">
        <v>557</v>
      </c>
      <c r="BS3" s="520" t="s">
        <v>509</v>
      </c>
      <c r="BU3" s="520" t="s">
        <v>354</v>
      </c>
      <c r="BV3" s="520" t="s">
        <v>553</v>
      </c>
      <c r="BW3" s="520" t="s">
        <v>554</v>
      </c>
      <c r="BX3" s="520" t="s">
        <v>555</v>
      </c>
      <c r="BY3" s="520" t="s">
        <v>556</v>
      </c>
      <c r="BZ3" s="520" t="s">
        <v>557</v>
      </c>
      <c r="CA3" s="520" t="s">
        <v>509</v>
      </c>
      <c r="CB3" s="520" t="s">
        <v>553</v>
      </c>
      <c r="CC3" s="520" t="s">
        <v>554</v>
      </c>
      <c r="CD3" s="520" t="s">
        <v>555</v>
      </c>
      <c r="CE3" s="520" t="s">
        <v>556</v>
      </c>
      <c r="CF3" s="520" t="s">
        <v>557</v>
      </c>
      <c r="CG3" s="520" t="s">
        <v>509</v>
      </c>
      <c r="CH3" s="520" t="s">
        <v>553</v>
      </c>
      <c r="CI3" s="520" t="s">
        <v>554</v>
      </c>
      <c r="CJ3" s="520" t="s">
        <v>555</v>
      </c>
      <c r="CK3" s="520" t="s">
        <v>556</v>
      </c>
      <c r="CL3" s="520" t="s">
        <v>557</v>
      </c>
      <c r="CM3" s="520" t="s">
        <v>509</v>
      </c>
      <c r="CN3" s="520" t="s">
        <v>553</v>
      </c>
      <c r="CO3" s="520" t="s">
        <v>554</v>
      </c>
      <c r="CP3" s="520" t="s">
        <v>555</v>
      </c>
      <c r="CQ3" s="520" t="s">
        <v>556</v>
      </c>
      <c r="CR3" s="520" t="s">
        <v>557</v>
      </c>
      <c r="CS3" s="520" t="s">
        <v>509</v>
      </c>
      <c r="CT3" s="520" t="s">
        <v>553</v>
      </c>
      <c r="CU3" s="520" t="s">
        <v>554</v>
      </c>
      <c r="CV3" s="520" t="s">
        <v>555</v>
      </c>
      <c r="CW3" s="520" t="s">
        <v>556</v>
      </c>
      <c r="CX3" s="520" t="s">
        <v>557</v>
      </c>
      <c r="CY3" s="520" t="s">
        <v>509</v>
      </c>
      <c r="DA3" s="520" t="s">
        <v>354</v>
      </c>
      <c r="DB3" s="520" t="s">
        <v>553</v>
      </c>
      <c r="DC3" s="520" t="s">
        <v>554</v>
      </c>
      <c r="DD3" s="520" t="s">
        <v>555</v>
      </c>
      <c r="DE3" s="520" t="s">
        <v>556</v>
      </c>
      <c r="DF3" s="520" t="s">
        <v>557</v>
      </c>
      <c r="DG3" s="520" t="s">
        <v>509</v>
      </c>
      <c r="DH3" s="520" t="s">
        <v>553</v>
      </c>
      <c r="DI3" s="520" t="s">
        <v>554</v>
      </c>
      <c r="DJ3" s="520" t="s">
        <v>555</v>
      </c>
      <c r="DK3" s="520" t="s">
        <v>556</v>
      </c>
      <c r="DL3" s="520" t="s">
        <v>557</v>
      </c>
      <c r="DM3" s="520" t="s">
        <v>509</v>
      </c>
      <c r="DN3" s="520" t="s">
        <v>553</v>
      </c>
      <c r="DO3" s="520" t="s">
        <v>554</v>
      </c>
      <c r="DP3" s="520" t="s">
        <v>555</v>
      </c>
      <c r="DQ3" s="520" t="s">
        <v>556</v>
      </c>
      <c r="DR3" s="520" t="s">
        <v>557</v>
      </c>
      <c r="DS3" s="520" t="s">
        <v>509</v>
      </c>
      <c r="DT3" s="520" t="s">
        <v>553</v>
      </c>
      <c r="DU3" s="520" t="s">
        <v>554</v>
      </c>
      <c r="DV3" s="520" t="s">
        <v>555</v>
      </c>
      <c r="DW3" s="520" t="s">
        <v>556</v>
      </c>
      <c r="DX3" s="520" t="s">
        <v>557</v>
      </c>
      <c r="DY3" s="520" t="s">
        <v>509</v>
      </c>
      <c r="DZ3" s="520" t="s">
        <v>553</v>
      </c>
      <c r="EA3" s="520" t="s">
        <v>554</v>
      </c>
      <c r="EB3" s="520" t="s">
        <v>555</v>
      </c>
      <c r="EC3" s="520" t="s">
        <v>556</v>
      </c>
      <c r="ED3" s="520" t="s">
        <v>557</v>
      </c>
      <c r="EE3" s="520" t="s">
        <v>509</v>
      </c>
      <c r="EG3" s="520" t="s">
        <v>354</v>
      </c>
      <c r="EH3" s="520" t="s">
        <v>553</v>
      </c>
      <c r="EI3" s="520" t="s">
        <v>554</v>
      </c>
      <c r="EJ3" s="520" t="s">
        <v>555</v>
      </c>
      <c r="EK3" s="520" t="s">
        <v>556</v>
      </c>
      <c r="EL3" s="520" t="s">
        <v>557</v>
      </c>
      <c r="EM3" s="520" t="s">
        <v>509</v>
      </c>
      <c r="EN3" s="520" t="s">
        <v>553</v>
      </c>
      <c r="EO3" s="520" t="s">
        <v>554</v>
      </c>
      <c r="EP3" s="520" t="s">
        <v>555</v>
      </c>
      <c r="EQ3" s="520" t="s">
        <v>556</v>
      </c>
      <c r="ER3" s="520" t="s">
        <v>557</v>
      </c>
      <c r="ES3" s="520" t="s">
        <v>509</v>
      </c>
      <c r="ET3" s="520" t="s">
        <v>553</v>
      </c>
      <c r="EU3" s="520" t="s">
        <v>554</v>
      </c>
      <c r="EV3" s="520" t="s">
        <v>555</v>
      </c>
      <c r="EW3" s="520" t="s">
        <v>556</v>
      </c>
      <c r="EX3" s="520" t="s">
        <v>557</v>
      </c>
      <c r="EY3" s="520" t="s">
        <v>509</v>
      </c>
      <c r="EZ3" s="520" t="s">
        <v>553</v>
      </c>
      <c r="FA3" s="520" t="s">
        <v>554</v>
      </c>
      <c r="FB3" s="520" t="s">
        <v>555</v>
      </c>
      <c r="FC3" s="520" t="s">
        <v>556</v>
      </c>
      <c r="FD3" s="520" t="s">
        <v>557</v>
      </c>
      <c r="FE3" s="520" t="s">
        <v>509</v>
      </c>
      <c r="FF3" s="520" t="s">
        <v>553</v>
      </c>
      <c r="FG3" s="520" t="s">
        <v>554</v>
      </c>
      <c r="FH3" s="520" t="s">
        <v>555</v>
      </c>
      <c r="FI3" s="520" t="s">
        <v>556</v>
      </c>
      <c r="FJ3" s="520" t="s">
        <v>557</v>
      </c>
      <c r="FK3" s="520" t="s">
        <v>509</v>
      </c>
      <c r="FN3" s="520" t="s">
        <v>354</v>
      </c>
      <c r="FO3" s="520" t="s">
        <v>553</v>
      </c>
      <c r="FP3" s="520" t="s">
        <v>554</v>
      </c>
      <c r="FQ3" s="520" t="s">
        <v>555</v>
      </c>
      <c r="FR3" s="520" t="s">
        <v>556</v>
      </c>
      <c r="FS3" s="520" t="s">
        <v>557</v>
      </c>
      <c r="FT3" s="520" t="s">
        <v>509</v>
      </c>
      <c r="FU3" s="520" t="s">
        <v>553</v>
      </c>
      <c r="FV3" s="520" t="s">
        <v>554</v>
      </c>
      <c r="FW3" s="520" t="s">
        <v>555</v>
      </c>
      <c r="FX3" s="520" t="s">
        <v>556</v>
      </c>
      <c r="FY3" s="520" t="s">
        <v>557</v>
      </c>
      <c r="FZ3" s="520" t="s">
        <v>509</v>
      </c>
      <c r="GB3" s="520" t="s">
        <v>354</v>
      </c>
      <c r="GC3" s="520" t="s">
        <v>553</v>
      </c>
      <c r="GD3" s="520" t="s">
        <v>554</v>
      </c>
      <c r="GE3" s="520" t="s">
        <v>555</v>
      </c>
      <c r="GF3" s="520" t="s">
        <v>556</v>
      </c>
      <c r="GG3" s="520" t="s">
        <v>557</v>
      </c>
      <c r="GH3" s="520" t="s">
        <v>509</v>
      </c>
      <c r="GI3" s="520" t="s">
        <v>553</v>
      </c>
      <c r="GJ3" s="520" t="s">
        <v>554</v>
      </c>
      <c r="GK3" s="520" t="s">
        <v>555</v>
      </c>
      <c r="GL3" s="520" t="s">
        <v>556</v>
      </c>
      <c r="GM3" s="520" t="s">
        <v>557</v>
      </c>
      <c r="GN3" s="520" t="s">
        <v>509</v>
      </c>
      <c r="GP3" s="520" t="s">
        <v>354</v>
      </c>
      <c r="GQ3" s="520" t="s">
        <v>553</v>
      </c>
      <c r="GR3" s="520" t="s">
        <v>554</v>
      </c>
      <c r="GS3" s="520" t="s">
        <v>555</v>
      </c>
      <c r="GT3" s="520" t="s">
        <v>556</v>
      </c>
      <c r="GU3" s="520" t="s">
        <v>557</v>
      </c>
      <c r="GV3" s="520" t="s">
        <v>509</v>
      </c>
      <c r="GW3" s="520" t="s">
        <v>553</v>
      </c>
      <c r="GX3" s="520" t="s">
        <v>554</v>
      </c>
      <c r="GY3" s="520" t="s">
        <v>555</v>
      </c>
      <c r="GZ3" s="520" t="s">
        <v>556</v>
      </c>
      <c r="HA3" s="520" t="s">
        <v>557</v>
      </c>
      <c r="HB3" s="520" t="s">
        <v>509</v>
      </c>
      <c r="HD3" s="520" t="s">
        <v>354</v>
      </c>
      <c r="HE3" s="520" t="s">
        <v>553</v>
      </c>
      <c r="HF3" s="520" t="s">
        <v>554</v>
      </c>
      <c r="HG3" s="520" t="s">
        <v>555</v>
      </c>
      <c r="HH3" s="520" t="s">
        <v>556</v>
      </c>
      <c r="HI3" s="520" t="s">
        <v>557</v>
      </c>
      <c r="HJ3" s="520" t="s">
        <v>509</v>
      </c>
      <c r="HK3" s="520" t="s">
        <v>553</v>
      </c>
      <c r="HL3" s="520" t="s">
        <v>554</v>
      </c>
      <c r="HM3" s="520" t="s">
        <v>555</v>
      </c>
      <c r="HN3" s="520" t="s">
        <v>556</v>
      </c>
      <c r="HO3" s="520" t="s">
        <v>557</v>
      </c>
      <c r="HP3" s="520" t="s">
        <v>509</v>
      </c>
      <c r="HT3" s="520" t="s">
        <v>503</v>
      </c>
      <c r="HV3" s="520" t="s">
        <v>504</v>
      </c>
      <c r="HX3" s="520" t="s">
        <v>505</v>
      </c>
      <c r="IA3" s="520" t="s">
        <v>558</v>
      </c>
      <c r="IB3" s="520" t="s">
        <v>559</v>
      </c>
      <c r="IC3" s="520" t="s">
        <v>560</v>
      </c>
      <c r="ID3" s="520" t="s">
        <v>561</v>
      </c>
      <c r="IE3" s="520" t="s">
        <v>562</v>
      </c>
      <c r="IF3" s="520" t="s">
        <v>559</v>
      </c>
      <c r="IG3" s="520" t="s">
        <v>560</v>
      </c>
      <c r="IH3" s="520" t="s">
        <v>561</v>
      </c>
      <c r="II3" s="520" t="s">
        <v>562</v>
      </c>
      <c r="IJ3" s="520" t="s">
        <v>559</v>
      </c>
      <c r="IK3" s="520" t="s">
        <v>560</v>
      </c>
      <c r="IL3" s="520" t="s">
        <v>561</v>
      </c>
      <c r="IM3" s="520" t="s">
        <v>562</v>
      </c>
      <c r="IP3" s="520" t="s">
        <v>365</v>
      </c>
      <c r="IQ3" s="520" t="s">
        <v>366</v>
      </c>
      <c r="IR3" s="520" t="s">
        <v>367</v>
      </c>
    </row>
    <row r="4" spans="1:252" x14ac:dyDescent="0.2">
      <c r="B4" s="520">
        <v>364.41813161735752</v>
      </c>
      <c r="C4" s="520">
        <v>2.7441005626196708</v>
      </c>
      <c r="D4" s="520">
        <v>350.73896411621951</v>
      </c>
      <c r="E4" s="520">
        <v>2.8511232064557386</v>
      </c>
      <c r="F4" s="520">
        <v>309.18563827721761</v>
      </c>
      <c r="G4" s="520">
        <v>3.2343028789176627</v>
      </c>
      <c r="H4" s="520">
        <v>279.25353724857291</v>
      </c>
      <c r="I4" s="520">
        <v>3.5809752307984786</v>
      </c>
      <c r="J4" s="520">
        <v>257.4224071759466</v>
      </c>
      <c r="K4" s="520">
        <v>3.884665717217485</v>
      </c>
      <c r="L4" s="520">
        <v>299.3948399251949</v>
      </c>
      <c r="M4" s="520">
        <v>3.3400709252365681</v>
      </c>
      <c r="N4" s="520">
        <v>362.02306454224652</v>
      </c>
      <c r="O4" s="520">
        <v>2.7622549443484541</v>
      </c>
      <c r="Q4" s="520">
        <v>1.4014887299834012E-2</v>
      </c>
      <c r="R4" s="520">
        <v>1.4114607408484676E-2</v>
      </c>
      <c r="S4" s="520">
        <v>1.4393882907391988E-2</v>
      </c>
      <c r="T4" s="520">
        <v>1.4623064918327065E-2</v>
      </c>
      <c r="U4" s="520">
        <v>1.4830286543905327E-2</v>
      </c>
      <c r="V4" s="520">
        <v>1.4279658493342715E-2</v>
      </c>
      <c r="W4" s="520">
        <v>1.4072588260749083E-2</v>
      </c>
      <c r="Y4" s="520">
        <v>0.35737113808323462</v>
      </c>
      <c r="Z4" s="520">
        <v>0.36632575373339243</v>
      </c>
      <c r="AA4" s="520">
        <v>0.34519025297063727</v>
      </c>
      <c r="AB4" s="520">
        <v>0.35077023119204886</v>
      </c>
      <c r="AC4" s="520">
        <v>0.35120959197978574</v>
      </c>
      <c r="AD4" s="520">
        <v>0.37222594757256094</v>
      </c>
      <c r="AE4" s="520">
        <v>0.34159759334948225</v>
      </c>
      <c r="AG4" s="520">
        <v>0.23732358336245213</v>
      </c>
      <c r="AH4" s="520">
        <v>0.23979677100415148</v>
      </c>
      <c r="AI4" s="520">
        <v>0.22804461490810846</v>
      </c>
      <c r="AJ4" s="520">
        <v>0.23043413191331658</v>
      </c>
      <c r="AK4" s="520">
        <v>0.22857313470904145</v>
      </c>
      <c r="AL4" s="520">
        <v>0.24120624574555541</v>
      </c>
      <c r="AM4" s="520">
        <v>0.22752471019997564</v>
      </c>
      <c r="AO4" s="520">
        <v>8</v>
      </c>
      <c r="AP4" s="520">
        <v>2.2784175951353114</v>
      </c>
      <c r="AQ4" s="520">
        <v>0.67172512364324122</v>
      </c>
      <c r="AR4" s="520">
        <v>1.6961344552877675</v>
      </c>
      <c r="AS4" s="520">
        <v>180.73122445367625</v>
      </c>
      <c r="AT4" s="520">
        <v>31.447474746814795</v>
      </c>
      <c r="AU4" s="520">
        <v>12.327547502928716</v>
      </c>
      <c r="AV4" s="520">
        <v>2.1605580248146787</v>
      </c>
      <c r="AW4" s="520">
        <v>0.66507168744232215</v>
      </c>
      <c r="AX4" s="520">
        <v>1.5975142358752124</v>
      </c>
      <c r="AY4" s="520">
        <v>172.93913211048547</v>
      </c>
      <c r="AZ4" s="520">
        <v>31.44379666507492</v>
      </c>
      <c r="BA4" s="520">
        <v>12.506726541907389</v>
      </c>
      <c r="BB4" s="520">
        <v>1.7318686265177632</v>
      </c>
      <c r="BC4" s="520">
        <v>0.59501263516130765</v>
      </c>
      <c r="BD4" s="520">
        <v>1.4011936354725056</v>
      </c>
      <c r="BE4" s="520">
        <v>149.29777920304119</v>
      </c>
      <c r="BF4" s="520">
        <v>30.950890597614176</v>
      </c>
      <c r="BG4" s="520">
        <v>12.829326153735238</v>
      </c>
      <c r="BH4" s="520">
        <v>1.4802616720666726</v>
      </c>
      <c r="BI4" s="520">
        <v>0.5365297031172328</v>
      </c>
      <c r="BJ4" s="520">
        <v>1.2163637991958254</v>
      </c>
      <c r="BK4" s="520">
        <v>132.31548991556264</v>
      </c>
      <c r="BL4" s="520">
        <v>30.907996688272309</v>
      </c>
      <c r="BM4" s="520">
        <v>13.067872363550784</v>
      </c>
      <c r="BN4" s="520">
        <v>1.4471337953290488</v>
      </c>
      <c r="BO4" s="520">
        <v>0.54489055710104717</v>
      </c>
      <c r="BP4" s="520">
        <v>1.0997369840694899</v>
      </c>
      <c r="BQ4" s="520">
        <v>124.55824972507124</v>
      </c>
      <c r="BR4" s="520">
        <v>30.929214054343447</v>
      </c>
      <c r="BS4" s="520">
        <v>13.200353654415375</v>
      </c>
      <c r="BU4" s="520">
        <v>8</v>
      </c>
      <c r="BV4" s="520">
        <v>1.9713514789423323</v>
      </c>
      <c r="BW4" s="520">
        <v>0.83087080318340945</v>
      </c>
      <c r="BX4" s="520">
        <v>1.5941327415056041</v>
      </c>
      <c r="BY4" s="520">
        <v>177.34699903426306</v>
      </c>
      <c r="BZ4" s="520">
        <v>30.316129001631413</v>
      </c>
      <c r="CA4" s="520">
        <v>13.46015690851441</v>
      </c>
      <c r="CB4" s="520">
        <v>1.894775404009714</v>
      </c>
      <c r="CC4" s="520">
        <v>0.83744371849530908</v>
      </c>
      <c r="CD4" s="520">
        <v>1.5060485090910465</v>
      </c>
      <c r="CE4" s="520">
        <v>170.28917144457586</v>
      </c>
      <c r="CF4" s="520">
        <v>30.372338069628992</v>
      </c>
      <c r="CG4" s="520">
        <v>13.713581697199624</v>
      </c>
      <c r="CH4" s="520">
        <v>1.4721586462328891</v>
      </c>
      <c r="CI4" s="520">
        <v>0.70775494295413854</v>
      </c>
      <c r="CJ4" s="520">
        <v>1.3212807231214401</v>
      </c>
      <c r="CK4" s="520">
        <v>145.9844892151753</v>
      </c>
      <c r="CL4" s="520">
        <v>29.874333045526441</v>
      </c>
      <c r="CM4" s="520">
        <v>13.892792461174491</v>
      </c>
      <c r="CN4" s="520">
        <v>1.2285022585527816</v>
      </c>
      <c r="CO4" s="520">
        <v>0.67686362912548292</v>
      </c>
      <c r="CP4" s="520">
        <v>1.1338292850627467</v>
      </c>
      <c r="CQ4" s="520">
        <v>128.65712080638738</v>
      </c>
      <c r="CR4" s="520">
        <v>29.830041948310967</v>
      </c>
      <c r="CS4" s="520">
        <v>14.530216813717967</v>
      </c>
      <c r="CT4" s="520">
        <v>1.2394562569337684</v>
      </c>
      <c r="CU4" s="520">
        <v>0.70739920078018692</v>
      </c>
      <c r="CV4" s="520">
        <v>1.063116083194116</v>
      </c>
      <c r="CW4" s="520">
        <v>122.10170285937974</v>
      </c>
      <c r="CX4" s="520">
        <v>29.850617511726391</v>
      </c>
      <c r="CY4" s="520">
        <v>14.796858260902427</v>
      </c>
      <c r="DA4" s="520">
        <v>8</v>
      </c>
      <c r="DB4" s="520">
        <v>1.5938918302279894</v>
      </c>
      <c r="DC4" s="520">
        <v>0.75349843694884799</v>
      </c>
      <c r="DD4" s="520">
        <v>1.5323459325241549</v>
      </c>
      <c r="DE4" s="520">
        <v>172.19527308997831</v>
      </c>
      <c r="DF4" s="520">
        <v>29.031080600269501</v>
      </c>
      <c r="DG4" s="520">
        <v>13.413527715211126</v>
      </c>
      <c r="DH4" s="520">
        <v>1.5638503496213656</v>
      </c>
      <c r="DI4" s="520">
        <v>0.71623511523844152</v>
      </c>
      <c r="DJ4" s="520">
        <v>1.4936229065429791</v>
      </c>
      <c r="DK4" s="520">
        <v>166.80271717398983</v>
      </c>
      <c r="DL4" s="520">
        <v>29.023239623090628</v>
      </c>
      <c r="DM4" s="520">
        <v>13.273559921612621</v>
      </c>
      <c r="DN4" s="520">
        <v>1.1397489670072609</v>
      </c>
      <c r="DO4" s="520">
        <v>0.68064137374285971</v>
      </c>
      <c r="DP4" s="520">
        <v>1.302114487585238</v>
      </c>
      <c r="DQ4" s="520">
        <v>140.8942366699707</v>
      </c>
      <c r="DR4" s="520">
        <v>28.594353227567119</v>
      </c>
      <c r="DS4" s="520">
        <v>14.202274623147886</v>
      </c>
      <c r="DT4" s="520">
        <v>1.1292760935702808</v>
      </c>
      <c r="DU4" s="520">
        <v>0.73937069167036151</v>
      </c>
      <c r="DV4" s="520">
        <v>1.2304620891746927</v>
      </c>
      <c r="DW4" s="520">
        <v>130.78174104178774</v>
      </c>
      <c r="DX4" s="520">
        <v>28.58672101961368</v>
      </c>
      <c r="DY4" s="520">
        <v>14.772115029980361</v>
      </c>
      <c r="DZ4" s="520">
        <v>1.1673833324628804</v>
      </c>
      <c r="EA4" s="520">
        <v>0.74907274138687086</v>
      </c>
      <c r="EB4" s="520">
        <v>1.183188401250999</v>
      </c>
      <c r="EC4" s="520">
        <v>124.77711872575233</v>
      </c>
      <c r="ED4" s="520">
        <v>28.63296044659797</v>
      </c>
      <c r="EE4" s="520">
        <v>14.813574396555342</v>
      </c>
      <c r="EG4" s="520">
        <v>8</v>
      </c>
      <c r="EH4" s="520">
        <v>1.4418818475192441</v>
      </c>
      <c r="EI4" s="520">
        <v>0.66043173044007664</v>
      </c>
      <c r="EJ4" s="520">
        <v>1.552914793218257</v>
      </c>
      <c r="EK4" s="520">
        <v>172.01708317506905</v>
      </c>
      <c r="EL4" s="520">
        <v>28.177462260645541</v>
      </c>
      <c r="EM4" s="520">
        <v>12.886390820009391</v>
      </c>
      <c r="EN4" s="520">
        <v>1.3995368467072882</v>
      </c>
      <c r="EO4" s="520">
        <v>0.65441498572044543</v>
      </c>
      <c r="EP4" s="520">
        <v>1.5054857151447101</v>
      </c>
      <c r="EQ4" s="520">
        <v>166.24452701092338</v>
      </c>
      <c r="ER4" s="520">
        <v>28.132304933575011</v>
      </c>
      <c r="ES4" s="520">
        <v>12.946265183438753</v>
      </c>
      <c r="ET4" s="520">
        <v>1.6128595113195958</v>
      </c>
      <c r="EU4" s="520">
        <v>0.61608176434403639</v>
      </c>
      <c r="EV4" s="520">
        <v>1.3273258511647792</v>
      </c>
      <c r="EW4" s="520">
        <v>157.43891984305986</v>
      </c>
      <c r="EX4" s="520">
        <v>28.594518559131021</v>
      </c>
      <c r="EY4" s="520">
        <v>12.299747956459674</v>
      </c>
      <c r="EZ4" s="520">
        <v>1.3409149862908045</v>
      </c>
      <c r="FA4" s="520">
        <v>0.65719371812293537</v>
      </c>
      <c r="FB4" s="520">
        <v>1.2601133290528455</v>
      </c>
      <c r="FC4" s="520">
        <v>139.69489067664719</v>
      </c>
      <c r="FD4" s="520">
        <v>28.277770355146107</v>
      </c>
      <c r="FE4" s="520">
        <v>13.241328583910681</v>
      </c>
      <c r="FF4" s="520">
        <v>1.3030612539193211</v>
      </c>
      <c r="FG4" s="520">
        <v>0.67354126811632553</v>
      </c>
      <c r="FH4" s="520">
        <v>1.2142027176436951</v>
      </c>
      <c r="FI4" s="520">
        <v>134.30043814991956</v>
      </c>
      <c r="FJ4" s="520">
        <v>27.612837885395891</v>
      </c>
      <c r="FK4" s="520">
        <v>13.200728771876069</v>
      </c>
      <c r="FN4" s="520">
        <v>8</v>
      </c>
      <c r="FO4" s="520">
        <v>1.7484346678782907</v>
      </c>
      <c r="FP4" s="520">
        <v>0.69349345966717624</v>
      </c>
      <c r="FQ4" s="520">
        <v>1.3632149559788334</v>
      </c>
      <c r="FR4" s="520">
        <v>146.15106880281482</v>
      </c>
      <c r="FS4" s="520">
        <v>31.104665120668336</v>
      </c>
      <c r="FT4" s="520">
        <v>13.493292520688975</v>
      </c>
      <c r="FU4" s="520">
        <v>2.1402466283627728</v>
      </c>
      <c r="FV4" s="520">
        <v>0.87507674759862464</v>
      </c>
      <c r="FW4" s="520">
        <v>1.6360086057366547</v>
      </c>
      <c r="FX4" s="520">
        <v>175.55715424481363</v>
      </c>
      <c r="FY4" s="520">
        <v>31.459783950153017</v>
      </c>
      <c r="FZ4" s="520">
        <v>13.790928972054768</v>
      </c>
      <c r="GB4" s="520">
        <v>8</v>
      </c>
      <c r="GC4" s="520">
        <v>1.5580674085836819</v>
      </c>
      <c r="GD4" s="520">
        <v>0.86878070992758116</v>
      </c>
      <c r="GE4" s="520">
        <v>1.2776004775787941</v>
      </c>
      <c r="GF4" s="520">
        <v>144.03504539194421</v>
      </c>
      <c r="GG4" s="520">
        <v>30.239951540906794</v>
      </c>
      <c r="GH4" s="520">
        <v>14.908499302963568</v>
      </c>
      <c r="GI4" s="520">
        <v>1.8043256007515169</v>
      </c>
      <c r="GJ4" s="520">
        <v>0.94084180331143696</v>
      </c>
      <c r="GK4" s="520">
        <v>1.5503636659557452</v>
      </c>
      <c r="GL4" s="520">
        <v>171.81558873671918</v>
      </c>
      <c r="GM4" s="520">
        <v>30.189746774273495</v>
      </c>
      <c r="GN4" s="520">
        <v>14.474014370429629</v>
      </c>
      <c r="GP4" s="520">
        <v>8</v>
      </c>
      <c r="GQ4" s="520">
        <v>1.2618733103092152</v>
      </c>
      <c r="GR4" s="520">
        <v>0.68610163370134281</v>
      </c>
      <c r="GS4" s="520">
        <v>1.2768888935526532</v>
      </c>
      <c r="GT4" s="520">
        <v>140.35746622777509</v>
      </c>
      <c r="GU4" s="520">
        <v>28.922000401336156</v>
      </c>
      <c r="GV4" s="520">
        <v>13.997597351989693</v>
      </c>
      <c r="GW4" s="520">
        <v>1.4524925749730278</v>
      </c>
      <c r="GX4" s="520">
        <v>0.71340394820845776</v>
      </c>
      <c r="GY4" s="520">
        <v>1.5296112920535485</v>
      </c>
      <c r="GZ4" s="520">
        <v>167.43684351544982</v>
      </c>
      <c r="HA4" s="520">
        <v>28.877969678218523</v>
      </c>
      <c r="HB4" s="520">
        <v>13.494183226929016</v>
      </c>
      <c r="HD4" s="520">
        <v>8</v>
      </c>
      <c r="HE4" s="520">
        <v>1.3578095829079044</v>
      </c>
      <c r="HF4" s="520">
        <v>0.60572477840462213</v>
      </c>
      <c r="HG4" s="520">
        <v>1.2365249252278177</v>
      </c>
      <c r="HH4" s="520">
        <v>146.79769371477289</v>
      </c>
      <c r="HI4" s="520">
        <v>28.306677455319956</v>
      </c>
      <c r="HJ4" s="520">
        <v>12.835967613812331</v>
      </c>
      <c r="HK4" s="520">
        <v>1.6118154035554766</v>
      </c>
      <c r="HL4" s="520">
        <v>0.66140898282160232</v>
      </c>
      <c r="HM4" s="520">
        <v>1.5979879271088628</v>
      </c>
      <c r="HN4" s="520">
        <v>174.68377331518303</v>
      </c>
      <c r="HO4" s="520">
        <v>28.592002702085637</v>
      </c>
      <c r="HP4" s="520">
        <v>12.636711687961931</v>
      </c>
      <c r="HS4" s="520" t="s">
        <v>563</v>
      </c>
      <c r="HT4" s="520" t="s">
        <v>564</v>
      </c>
      <c r="HU4" s="520" t="s">
        <v>565</v>
      </c>
      <c r="HV4" s="520" t="s">
        <v>564</v>
      </c>
      <c r="HW4" s="520" t="s">
        <v>565</v>
      </c>
      <c r="HX4" s="520" t="s">
        <v>564</v>
      </c>
      <c r="HY4" s="520" t="s">
        <v>565</v>
      </c>
      <c r="IA4" s="520">
        <v>22</v>
      </c>
      <c r="IB4" s="520">
        <v>27.1</v>
      </c>
      <c r="IC4" s="520">
        <v>24</v>
      </c>
      <c r="ID4" s="520">
        <v>23</v>
      </c>
      <c r="IE4" s="520">
        <v>22</v>
      </c>
      <c r="IF4" s="520">
        <v>12.6</v>
      </c>
      <c r="IG4" s="520">
        <v>11</v>
      </c>
      <c r="IH4" s="520">
        <v>10.3</v>
      </c>
      <c r="II4" s="520">
        <v>9.65</v>
      </c>
      <c r="IJ4" s="520">
        <v>12.77</v>
      </c>
      <c r="IK4" s="520">
        <v>11.57</v>
      </c>
      <c r="IL4" s="520">
        <v>11.3</v>
      </c>
      <c r="IM4" s="520">
        <v>10.6</v>
      </c>
      <c r="IN4" s="520">
        <v>4</v>
      </c>
      <c r="IO4" s="520">
        <v>1.2</v>
      </c>
      <c r="IP4" s="520">
        <v>6.25</v>
      </c>
      <c r="IQ4" s="520">
        <v>8</v>
      </c>
      <c r="IR4" s="520">
        <v>11</v>
      </c>
    </row>
    <row r="5" spans="1:252" x14ac:dyDescent="0.2">
      <c r="B5" s="520">
        <v>377.97957262371165</v>
      </c>
      <c r="C5" s="520">
        <v>2.6456456179856196</v>
      </c>
      <c r="D5" s="520">
        <v>365.91648379088667</v>
      </c>
      <c r="E5" s="520">
        <v>2.7328640394661159</v>
      </c>
      <c r="F5" s="520">
        <v>330.23041724644162</v>
      </c>
      <c r="G5" s="520">
        <v>3.0281886457894891</v>
      </c>
      <c r="H5" s="520">
        <v>304.70326439702842</v>
      </c>
      <c r="I5" s="520">
        <v>3.2818814789493023</v>
      </c>
      <c r="J5" s="520">
        <v>286.17145793884873</v>
      </c>
      <c r="K5" s="520">
        <v>3.4944085870844868</v>
      </c>
      <c r="L5" s="520">
        <v>318.27510407328242</v>
      </c>
      <c r="M5" s="520">
        <v>3.141935976776089</v>
      </c>
      <c r="N5" s="520">
        <v>379.06226080906708</v>
      </c>
      <c r="O5" s="520">
        <v>2.6380890512962409</v>
      </c>
      <c r="Q5" s="520">
        <v>1.5759531691241956E-2</v>
      </c>
      <c r="R5" s="520">
        <v>1.5872347633486592E-2</v>
      </c>
      <c r="S5" s="520">
        <v>1.6188781171772887E-2</v>
      </c>
      <c r="T5" s="520">
        <v>1.6448503912191371E-2</v>
      </c>
      <c r="U5" s="520">
        <v>1.6683168008396712E-2</v>
      </c>
      <c r="V5" s="520">
        <v>1.6064615805010556E-2</v>
      </c>
      <c r="W5" s="520">
        <v>1.5831661793342718E-2</v>
      </c>
      <c r="Y5" s="520">
        <v>0.39706437957476509</v>
      </c>
      <c r="Z5" s="520">
        <v>0.40516484970769617</v>
      </c>
      <c r="AA5" s="520">
        <v>0.38931277216903942</v>
      </c>
      <c r="AB5" s="520">
        <v>0.39555663285488979</v>
      </c>
      <c r="AC5" s="520">
        <v>0.39689060356339806</v>
      </c>
      <c r="AD5" s="520">
        <v>0.41345286144976279</v>
      </c>
      <c r="AE5" s="520">
        <v>0.38265326810254074</v>
      </c>
      <c r="AG5" s="520">
        <v>0.25065240039528985</v>
      </c>
      <c r="AH5" s="520">
        <v>0.25289847866585946</v>
      </c>
      <c r="AI5" s="520">
        <v>0.24351206786504093</v>
      </c>
      <c r="AJ5" s="520">
        <v>0.24611636176382906</v>
      </c>
      <c r="AK5" s="520">
        <v>0.24478787795207366</v>
      </c>
      <c r="AL5" s="520">
        <v>0.25539424882847517</v>
      </c>
      <c r="AM5" s="520">
        <v>0.24163622035896587</v>
      </c>
      <c r="AO5" s="520">
        <v>9</v>
      </c>
      <c r="AP5" s="520">
        <v>2.5523332801779808</v>
      </c>
      <c r="AQ5" s="520">
        <v>0.79055910089249348</v>
      </c>
      <c r="AR5" s="520">
        <v>1.831202804463945</v>
      </c>
      <c r="AS5" s="520">
        <v>194.22974341591967</v>
      </c>
      <c r="AT5" s="520">
        <v>31.324627730910471</v>
      </c>
      <c r="AU5" s="520">
        <v>12.380806479431078</v>
      </c>
      <c r="AV5" s="520">
        <v>2.4529289210975462</v>
      </c>
      <c r="AW5" s="520">
        <v>0.78603814694374297</v>
      </c>
      <c r="AX5" s="520">
        <v>1.7465928594107674</v>
      </c>
      <c r="AY5" s="520">
        <v>187.48456177992387</v>
      </c>
      <c r="AZ5" s="520">
        <v>31.320192392867089</v>
      </c>
      <c r="BA5" s="520">
        <v>12.527348751678524</v>
      </c>
      <c r="BB5" s="520">
        <v>2.0929752091684239</v>
      </c>
      <c r="BC5" s="520">
        <v>0.73090875687500556</v>
      </c>
      <c r="BD5" s="520">
        <v>1.5835103643596089</v>
      </c>
      <c r="BE5" s="520">
        <v>167.72201716482542</v>
      </c>
      <c r="BF5" s="520">
        <v>30.876376968623997</v>
      </c>
      <c r="BG5" s="520">
        <v>12.766110197814728</v>
      </c>
      <c r="BH5" s="520">
        <v>1.8918443018216877</v>
      </c>
      <c r="BI5" s="520">
        <v>0.68671282243528164</v>
      </c>
      <c r="BJ5" s="520">
        <v>1.4321047176762758</v>
      </c>
      <c r="BK5" s="520">
        <v>153.69218269017915</v>
      </c>
      <c r="BL5" s="520">
        <v>30.834304786344482</v>
      </c>
      <c r="BM5" s="520">
        <v>12.934607852178161</v>
      </c>
      <c r="BN5" s="520">
        <v>1.8722640376319801</v>
      </c>
      <c r="BO5" s="520">
        <v>0.69728633061861633</v>
      </c>
      <c r="BP5" s="520">
        <v>1.3360177508672049</v>
      </c>
      <c r="BQ5" s="520">
        <v>147.346017558906</v>
      </c>
      <c r="BR5" s="520">
        <v>30.854245102315591</v>
      </c>
      <c r="BS5" s="520">
        <v>13.026355062356126</v>
      </c>
      <c r="BU5" s="520">
        <v>9</v>
      </c>
      <c r="BV5" s="520">
        <v>2.2430219327847829</v>
      </c>
      <c r="BW5" s="520">
        <v>0.92321140103522725</v>
      </c>
      <c r="BX5" s="520">
        <v>1.7269494192071959</v>
      </c>
      <c r="BY5" s="520">
        <v>191.24944328650116</v>
      </c>
      <c r="BZ5" s="520">
        <v>30.195450298538717</v>
      </c>
      <c r="CA5" s="520">
        <v>13.267349291697945</v>
      </c>
      <c r="CB5" s="520">
        <v>2.1801114512515802</v>
      </c>
      <c r="CC5" s="520">
        <v>0.93064302615763717</v>
      </c>
      <c r="CD5" s="520">
        <v>1.6516000594413232</v>
      </c>
      <c r="CE5" s="520">
        <v>185.10741593007396</v>
      </c>
      <c r="CF5" s="520">
        <v>30.248572417589084</v>
      </c>
      <c r="CG5" s="520">
        <v>13.469419135149517</v>
      </c>
      <c r="CH5" s="520">
        <v>1.8250476313930042</v>
      </c>
      <c r="CI5" s="520">
        <v>0.8218217130077019</v>
      </c>
      <c r="CJ5" s="520">
        <v>1.4984383382923294</v>
      </c>
      <c r="CK5" s="520">
        <v>164.78856306863136</v>
      </c>
      <c r="CL5" s="520">
        <v>29.800130292407076</v>
      </c>
      <c r="CM5" s="520">
        <v>13.545058396613452</v>
      </c>
      <c r="CN5" s="520">
        <v>1.6303570813560064</v>
      </c>
      <c r="CO5" s="520">
        <v>0.80074177198284791</v>
      </c>
      <c r="CP5" s="520">
        <v>1.3444923135486735</v>
      </c>
      <c r="CQ5" s="520">
        <v>150.47042180211446</v>
      </c>
      <c r="CR5" s="520">
        <v>29.756707864953434</v>
      </c>
      <c r="CS5" s="520">
        <v>13.969370441153508</v>
      </c>
      <c r="CT5" s="520">
        <v>1.6489859211880453</v>
      </c>
      <c r="CU5" s="520">
        <v>0.82998912585563012</v>
      </c>
      <c r="CV5" s="520">
        <v>1.2880222579210574</v>
      </c>
      <c r="CW5" s="520">
        <v>145.18239517540906</v>
      </c>
      <c r="CX5" s="520">
        <v>29.776144820765921</v>
      </c>
      <c r="CY5" s="520">
        <v>14.134525983705943</v>
      </c>
      <c r="DA5" s="520">
        <v>9</v>
      </c>
      <c r="DB5" s="520">
        <v>1.8877643750770179</v>
      </c>
      <c r="DC5" s="520">
        <v>0.83621057563706924</v>
      </c>
      <c r="DD5" s="520">
        <v>1.6776826744776223</v>
      </c>
      <c r="DE5" s="520">
        <v>187.14128755844024</v>
      </c>
      <c r="DF5" s="520">
        <v>28.959966944656998</v>
      </c>
      <c r="DG5" s="520">
        <v>13.093702477393881</v>
      </c>
      <c r="DH5" s="520">
        <v>1.8629055969024455</v>
      </c>
      <c r="DI5" s="520">
        <v>0.8033475386271639</v>
      </c>
      <c r="DJ5" s="520">
        <v>1.6443114581609848</v>
      </c>
      <c r="DK5" s="520">
        <v>182.4380049142037</v>
      </c>
      <c r="DL5" s="520">
        <v>28.952460995879147</v>
      </c>
      <c r="DM5" s="520">
        <v>12.968755516531855</v>
      </c>
      <c r="DN5" s="520">
        <v>1.5112441022275027</v>
      </c>
      <c r="DO5" s="520">
        <v>0.77812365377436032</v>
      </c>
      <c r="DP5" s="520">
        <v>1.4868788495105596</v>
      </c>
      <c r="DQ5" s="520">
        <v>160.88315560559565</v>
      </c>
      <c r="DR5" s="520">
        <v>28.573016880944177</v>
      </c>
      <c r="DS5" s="520">
        <v>13.602248429226954</v>
      </c>
      <c r="DT5" s="520">
        <v>1.5121451739552612</v>
      </c>
      <c r="DU5" s="520">
        <v>0.83270762488915462</v>
      </c>
      <c r="DV5" s="520">
        <v>1.4294140620018541</v>
      </c>
      <c r="DW5" s="520">
        <v>152.604563881156</v>
      </c>
      <c r="DX5" s="520">
        <v>28.565937778086276</v>
      </c>
      <c r="DY5" s="520">
        <v>13.983480318180506</v>
      </c>
      <c r="DZ5" s="520">
        <v>1.55405743599542</v>
      </c>
      <c r="EA5" s="520">
        <v>0.84299643622762488</v>
      </c>
      <c r="EB5" s="520">
        <v>1.3925403930355524</v>
      </c>
      <c r="EC5" s="520">
        <v>147.7892137688381</v>
      </c>
      <c r="ED5" s="520">
        <v>28.608607023170464</v>
      </c>
      <c r="EE5" s="520">
        <v>13.973223043094032</v>
      </c>
      <c r="EG5" s="520">
        <v>9</v>
      </c>
      <c r="EH5" s="520">
        <v>1.7259615133515869</v>
      </c>
      <c r="EI5" s="520">
        <v>0.73761405680678838</v>
      </c>
      <c r="EJ5" s="520">
        <v>1.6829217719620062</v>
      </c>
      <c r="EK5" s="520">
        <v>186.95731040280171</v>
      </c>
      <c r="EL5" s="520">
        <v>28.123011764661953</v>
      </c>
      <c r="EM5" s="520">
        <v>12.579212958452496</v>
      </c>
      <c r="EN5" s="520">
        <v>1.6929244237576191</v>
      </c>
      <c r="EO5" s="520">
        <v>0.73257756458253531</v>
      </c>
      <c r="EP5" s="520">
        <v>1.6416321863728183</v>
      </c>
      <c r="EQ5" s="520">
        <v>182.03782344238246</v>
      </c>
      <c r="ER5" s="520">
        <v>28.08233998643529</v>
      </c>
      <c r="ES5" s="520">
        <v>12.608500064482408</v>
      </c>
      <c r="ET5" s="520">
        <v>1.8809191933531697</v>
      </c>
      <c r="EU5" s="520">
        <v>0.70430646456939694</v>
      </c>
      <c r="EV5" s="520">
        <v>1.4950383980555859</v>
      </c>
      <c r="EW5" s="520">
        <v>174.31308924865732</v>
      </c>
      <c r="EX5" s="520">
        <v>28.492365280837202</v>
      </c>
      <c r="EY5" s="520">
        <v>12.130789893832446</v>
      </c>
      <c r="EZ5" s="520">
        <v>1.6647263591701136</v>
      </c>
      <c r="FA5" s="520">
        <v>0.74309612578116568</v>
      </c>
      <c r="FB5" s="520">
        <v>1.4408924413997848</v>
      </c>
      <c r="FC5" s="520">
        <v>159.93825152604245</v>
      </c>
      <c r="FD5" s="520">
        <v>28.210097451023387</v>
      </c>
      <c r="FE5" s="520">
        <v>12.782004285296322</v>
      </c>
      <c r="FF5" s="520">
        <v>1.6435151669730312</v>
      </c>
      <c r="FG5" s="520">
        <v>0.75908939106328288</v>
      </c>
      <c r="FH5" s="520">
        <v>1.4047683005419851</v>
      </c>
      <c r="FI5" s="520">
        <v>156.30226246338094</v>
      </c>
      <c r="FJ5" s="520">
        <v>27.622768870445199</v>
      </c>
      <c r="FK5" s="520">
        <v>12.675341808665728</v>
      </c>
      <c r="FN5" s="520">
        <v>9</v>
      </c>
      <c r="FO5" s="520">
        <v>2.0856939829115291</v>
      </c>
      <c r="FP5" s="520">
        <v>0.80529635957342993</v>
      </c>
      <c r="FQ5" s="520">
        <v>1.5356028502635506</v>
      </c>
      <c r="FR5" s="520">
        <v>163.17646609374918</v>
      </c>
      <c r="FS5" s="520">
        <v>31.007268857418286</v>
      </c>
      <c r="FT5" s="520">
        <v>13.264720356640312</v>
      </c>
      <c r="FU5" s="520">
        <v>2.4557485079750054</v>
      </c>
      <c r="FV5" s="520">
        <v>0.9786001977991885</v>
      </c>
      <c r="FW5" s="520">
        <v>1.794425440304477</v>
      </c>
      <c r="FX5" s="520">
        <v>191.31121790729406</v>
      </c>
      <c r="FY5" s="520">
        <v>31.350520573661846</v>
      </c>
      <c r="FZ5" s="520">
        <v>13.576755252496246</v>
      </c>
      <c r="GB5" s="520">
        <v>9</v>
      </c>
      <c r="GC5" s="520">
        <v>1.8850418522016938</v>
      </c>
      <c r="GD5" s="520">
        <v>0.95636362136286068</v>
      </c>
      <c r="GE5" s="520">
        <v>1.4455973171361762</v>
      </c>
      <c r="GF5" s="520">
        <v>161.24616006688998</v>
      </c>
      <c r="GG5" s="520">
        <v>30.134078372140934</v>
      </c>
      <c r="GH5" s="520">
        <v>14.360388193723479</v>
      </c>
      <c r="GI5" s="520">
        <v>2.1148622204749943</v>
      </c>
      <c r="GJ5" s="520">
        <v>1.024339204533028</v>
      </c>
      <c r="GK5" s="520">
        <v>1.7045130766548853</v>
      </c>
      <c r="GL5" s="520">
        <v>188.00875245262759</v>
      </c>
      <c r="GM5" s="520">
        <v>30.088067239849703</v>
      </c>
      <c r="GN5" s="520">
        <v>14.058518844669926</v>
      </c>
      <c r="GP5" s="520">
        <v>9</v>
      </c>
      <c r="GQ5" s="520">
        <v>1.6011222636705467</v>
      </c>
      <c r="GR5" s="520">
        <v>0.77910503495702355</v>
      </c>
      <c r="GS5" s="520">
        <v>1.4488458585243142</v>
      </c>
      <c r="GT5" s="520">
        <v>158.47376108765388</v>
      </c>
      <c r="GU5" s="520">
        <v>28.869667790624085</v>
      </c>
      <c r="GV5" s="520">
        <v>13.493078300320361</v>
      </c>
      <c r="GW5" s="520">
        <v>1.7791095343908045</v>
      </c>
      <c r="GX5" s="520">
        <v>0.80388692210155999</v>
      </c>
      <c r="GY5" s="520">
        <v>1.6905941050838751</v>
      </c>
      <c r="GZ5" s="520">
        <v>184.58503909768527</v>
      </c>
      <c r="HA5" s="520">
        <v>28.827186241105572</v>
      </c>
      <c r="HB5" s="520">
        <v>13.12496569998051</v>
      </c>
      <c r="HD5" s="520">
        <v>9</v>
      </c>
      <c r="HE5" s="520">
        <v>1.6480309470648888</v>
      </c>
      <c r="HF5" s="520">
        <v>0.69066770796927701</v>
      </c>
      <c r="HG5" s="520">
        <v>1.395155861412015</v>
      </c>
      <c r="HH5" s="520">
        <v>163.70335909166673</v>
      </c>
      <c r="HI5" s="520">
        <v>28.233956500168855</v>
      </c>
      <c r="HJ5" s="520">
        <v>12.521804997088646</v>
      </c>
      <c r="HK5" s="520">
        <v>1.8896215447056997</v>
      </c>
      <c r="HL5" s="520">
        <v>0.74323338436083408</v>
      </c>
      <c r="HM5" s="520">
        <v>1.7429505373984007</v>
      </c>
      <c r="HN5" s="520">
        <v>190.52809335252772</v>
      </c>
      <c r="HO5" s="520">
        <v>28.50802322183403</v>
      </c>
      <c r="HP5" s="520">
        <v>12.397220418175239</v>
      </c>
      <c r="HS5" s="520">
        <v>700</v>
      </c>
      <c r="HT5" s="520">
        <v>7.67</v>
      </c>
      <c r="HU5" s="520">
        <v>4.3600000000000003</v>
      </c>
      <c r="HV5" s="520">
        <v>8</v>
      </c>
      <c r="HW5" s="520">
        <v>6</v>
      </c>
      <c r="HX5" s="520">
        <v>11</v>
      </c>
      <c r="HY5" s="520">
        <v>11</v>
      </c>
      <c r="IA5" s="520">
        <v>23</v>
      </c>
      <c r="IB5" s="520">
        <v>27.166666666666668</v>
      </c>
      <c r="IC5" s="520">
        <v>24.033333333333335</v>
      </c>
      <c r="ID5" s="520">
        <v>23.033333333333335</v>
      </c>
      <c r="IE5" s="520">
        <v>22.033333333333335</v>
      </c>
      <c r="IF5" s="520">
        <v>12.6</v>
      </c>
      <c r="IG5" s="520">
        <v>11.066666666666666</v>
      </c>
      <c r="IH5" s="520">
        <v>10.3</v>
      </c>
      <c r="II5" s="520">
        <v>9.6566666666666663</v>
      </c>
      <c r="IJ5" s="520">
        <v>12.77</v>
      </c>
      <c r="IK5" s="520">
        <v>11.573333333333334</v>
      </c>
      <c r="IL5" s="520">
        <v>11.393333333333334</v>
      </c>
      <c r="IM5" s="520">
        <v>10.666666666666666</v>
      </c>
      <c r="IN5" s="520">
        <v>4.0666666666666664</v>
      </c>
      <c r="IO5" s="520">
        <v>1.2333333333333334</v>
      </c>
      <c r="IP5" s="520">
        <v>6.25</v>
      </c>
      <c r="IQ5" s="520">
        <v>8</v>
      </c>
      <c r="IR5" s="520">
        <v>11</v>
      </c>
    </row>
    <row r="6" spans="1:252" x14ac:dyDescent="0.2">
      <c r="B6" s="520">
        <v>391.35140728562391</v>
      </c>
      <c r="C6" s="520">
        <v>2.5552482535731884</v>
      </c>
      <c r="D6" s="520">
        <v>380.87993961560312</v>
      </c>
      <c r="E6" s="520">
        <v>2.625499261024967</v>
      </c>
      <c r="F6" s="520">
        <v>351.01544739510115</v>
      </c>
      <c r="G6" s="520">
        <v>2.8488774708379294</v>
      </c>
      <c r="H6" s="520">
        <v>329.89837019060235</v>
      </c>
      <c r="I6" s="520">
        <v>3.0312365575563138</v>
      </c>
      <c r="J6" s="520">
        <v>314.58930076282024</v>
      </c>
      <c r="K6" s="520">
        <v>3.1787476483630783</v>
      </c>
      <c r="L6" s="520">
        <v>336.89898762365948</v>
      </c>
      <c r="M6" s="520">
        <v>2.9682487532941839</v>
      </c>
      <c r="N6" s="520">
        <v>395.87076598508281</v>
      </c>
      <c r="O6" s="520">
        <v>2.5260769067188003</v>
      </c>
      <c r="Q6" s="520">
        <v>1.750413331106896E-2</v>
      </c>
      <c r="R6" s="520">
        <v>1.7630038677680586E-2</v>
      </c>
      <c r="S6" s="520">
        <v>1.7983615439726451E-2</v>
      </c>
      <c r="T6" s="520">
        <v>1.8273877100019455E-2</v>
      </c>
      <c r="U6" s="520">
        <v>1.8535962114799579E-2</v>
      </c>
      <c r="V6" s="520">
        <v>1.7849573116678393E-2</v>
      </c>
      <c r="W6" s="520">
        <v>1.7590735325936354E-2</v>
      </c>
      <c r="Y6" s="520">
        <v>0.43633036817317122</v>
      </c>
      <c r="Z6" s="520">
        <v>0.44360407635569882</v>
      </c>
      <c r="AA6" s="520">
        <v>0.43295978689270187</v>
      </c>
      <c r="AB6" s="520">
        <v>0.43990439612082816</v>
      </c>
      <c r="AC6" s="520">
        <v>0.44212216483069638</v>
      </c>
      <c r="AD6" s="520">
        <v>0.45424461473193989</v>
      </c>
      <c r="AE6" s="520">
        <v>0.42327485844616614</v>
      </c>
      <c r="AG6" s="520">
        <v>0.26384924147649363</v>
      </c>
      <c r="AH6" s="520">
        <v>0.26587761058893283</v>
      </c>
      <c r="AI6" s="520">
        <v>0.25882432745962869</v>
      </c>
      <c r="AJ6" s="520">
        <v>0.2616602991183295</v>
      </c>
      <c r="AK6" s="520">
        <v>0.26085696148651533</v>
      </c>
      <c r="AL6" s="520">
        <v>0.26944415983163811</v>
      </c>
      <c r="AM6" s="520">
        <v>0.25561006376418066</v>
      </c>
      <c r="AO6" s="520">
        <v>10</v>
      </c>
      <c r="AP6" s="520">
        <v>2.823738746082654</v>
      </c>
      <c r="AQ6" s="520">
        <v>0.90833735579975683</v>
      </c>
      <c r="AR6" s="520">
        <v>1.964810213214069</v>
      </c>
      <c r="AS6" s="520">
        <v>207.67907802721666</v>
      </c>
      <c r="AT6" s="520">
        <v>31.204521694333799</v>
      </c>
      <c r="AU6" s="520">
        <v>12.421104548022658</v>
      </c>
      <c r="AV6" s="520">
        <v>2.742636843020994</v>
      </c>
      <c r="AW6" s="520">
        <v>0.90596556002986028</v>
      </c>
      <c r="AX6" s="520">
        <v>1.8940372195977462</v>
      </c>
      <c r="AY6" s="520">
        <v>201.97615603415849</v>
      </c>
      <c r="AZ6" s="520">
        <v>31.199618422896698</v>
      </c>
      <c r="BA6" s="520">
        <v>12.538674821249648</v>
      </c>
      <c r="BB6" s="520">
        <v>2.4505671635516664</v>
      </c>
      <c r="BC6" s="520">
        <v>0.86560368505712648</v>
      </c>
      <c r="BD6" s="520">
        <v>1.7637350503002966</v>
      </c>
      <c r="BE6" s="520">
        <v>186.03057207104004</v>
      </c>
      <c r="BF6" s="520">
        <v>30.803837456475627</v>
      </c>
      <c r="BG6" s="520">
        <v>12.710895455693827</v>
      </c>
      <c r="BH6" s="520">
        <v>2.2994907972546819</v>
      </c>
      <c r="BI6" s="520">
        <v>0.83560183394217868</v>
      </c>
      <c r="BJ6" s="520">
        <v>1.645388284631234</v>
      </c>
      <c r="BK6" s="520">
        <v>174.9538360722259</v>
      </c>
      <c r="BL6" s="520">
        <v>30.762750272556492</v>
      </c>
      <c r="BM6" s="520">
        <v>12.828714558248272</v>
      </c>
      <c r="BN6" s="520">
        <v>2.2932523344306412</v>
      </c>
      <c r="BO6" s="520">
        <v>0.84835613617304384</v>
      </c>
      <c r="BP6" s="520">
        <v>1.5695377676582432</v>
      </c>
      <c r="BQ6" s="520">
        <v>169.99520266431711</v>
      </c>
      <c r="BR6" s="520">
        <v>30.781896657939161</v>
      </c>
      <c r="BS6" s="520">
        <v>12.893362346281904</v>
      </c>
      <c r="BU6" s="520">
        <v>10</v>
      </c>
      <c r="BV6" s="520">
        <v>2.5121435724726555</v>
      </c>
      <c r="BW6" s="520">
        <v>1.0148044027832297</v>
      </c>
      <c r="BX6" s="520">
        <v>1.8583187366758291</v>
      </c>
      <c r="BY6" s="520">
        <v>205.10116480913243</v>
      </c>
      <c r="BZ6" s="520">
        <v>30.077504083852205</v>
      </c>
      <c r="CA6" s="520">
        <v>13.096320491871165</v>
      </c>
      <c r="CB6" s="520">
        <v>2.4628031896565159</v>
      </c>
      <c r="CC6" s="520">
        <v>1.0231201719289642</v>
      </c>
      <c r="CD6" s="520">
        <v>1.7955479740414384</v>
      </c>
      <c r="CE6" s="520">
        <v>199.87135119984063</v>
      </c>
      <c r="CF6" s="520">
        <v>30.128106450853441</v>
      </c>
      <c r="CG6" s="520">
        <v>13.256867170563808</v>
      </c>
      <c r="CH6" s="520">
        <v>2.1744542437832184</v>
      </c>
      <c r="CI6" s="520">
        <v>0.93493145598105643</v>
      </c>
      <c r="CJ6" s="520">
        <v>1.6735569404992567</v>
      </c>
      <c r="CK6" s="520">
        <v>183.47378578211749</v>
      </c>
      <c r="CL6" s="520">
        <v>29.728184661324292</v>
      </c>
      <c r="CM6" s="520">
        <v>13.26588925881892</v>
      </c>
      <c r="CN6" s="520">
        <v>2.0283172319432312</v>
      </c>
      <c r="CO6" s="520">
        <v>0.92361510041960093</v>
      </c>
      <c r="CP6" s="520">
        <v>1.5527466783730759</v>
      </c>
      <c r="CQ6" s="520">
        <v>172.16568648880215</v>
      </c>
      <c r="CR6" s="520">
        <v>29.685866604647952</v>
      </c>
      <c r="CS6" s="520">
        <v>13.547682688038263</v>
      </c>
      <c r="CT6" s="520">
        <v>2.0544898171917323</v>
      </c>
      <c r="CU6" s="520">
        <v>0.95158318667135533</v>
      </c>
      <c r="CV6" s="520">
        <v>1.5103032678587052</v>
      </c>
      <c r="CW6" s="520">
        <v>168.12239134540997</v>
      </c>
      <c r="CX6" s="520">
        <v>29.704622944954735</v>
      </c>
      <c r="CY6" s="520">
        <v>13.650988290214073</v>
      </c>
      <c r="DA6" s="520">
        <v>10</v>
      </c>
      <c r="DB6" s="520">
        <v>2.1781303805989922</v>
      </c>
      <c r="DC6" s="520">
        <v>0.91827454353495608</v>
      </c>
      <c r="DD6" s="520">
        <v>1.8212553602376085</v>
      </c>
      <c r="DE6" s="520">
        <v>201.97530750243956</v>
      </c>
      <c r="DF6" s="520">
        <v>28.889263754211072</v>
      </c>
      <c r="DG6" s="520">
        <v>12.821075805600319</v>
      </c>
      <c r="DH6" s="520">
        <v>2.1584951868927758</v>
      </c>
      <c r="DI6" s="520">
        <v>0.8898284553265382</v>
      </c>
      <c r="DJ6" s="520">
        <v>1.7932166856402707</v>
      </c>
      <c r="DK6" s="520">
        <v>197.95797525008965</v>
      </c>
      <c r="DL6" s="520">
        <v>28.882076286332307</v>
      </c>
      <c r="DM6" s="520">
        <v>12.711668899805195</v>
      </c>
      <c r="DN6" s="520">
        <v>1.8783459207554047</v>
      </c>
      <c r="DO6" s="520">
        <v>0.87485583326306438</v>
      </c>
      <c r="DP6" s="520">
        <v>1.6693930295515484</v>
      </c>
      <c r="DQ6" s="520">
        <v>180.68486264879311</v>
      </c>
      <c r="DR6" s="520">
        <v>28.548236889337911</v>
      </c>
      <c r="DS6" s="520">
        <v>13.138163687669049</v>
      </c>
      <c r="DT6" s="520">
        <v>1.8908436142452072</v>
      </c>
      <c r="DU6" s="520">
        <v>0.92549809310245634</v>
      </c>
      <c r="DV6" s="520">
        <v>1.6261060376672138</v>
      </c>
      <c r="DW6" s="520">
        <v>174.25366361557326</v>
      </c>
      <c r="DX6" s="520">
        <v>28.541230537787765</v>
      </c>
      <c r="DY6" s="520">
        <v>13.39615497640993</v>
      </c>
      <c r="DZ6" s="520">
        <v>1.9365101733459724</v>
      </c>
      <c r="EA6" s="520">
        <v>0.93638063381216075</v>
      </c>
      <c r="EB6" s="520">
        <v>1.5994916549449458</v>
      </c>
      <c r="EC6" s="520">
        <v>170.60360279504567</v>
      </c>
      <c r="ED6" s="520">
        <v>28.581064642178617</v>
      </c>
      <c r="EE6" s="520">
        <v>13.363341719451604</v>
      </c>
      <c r="EG6" s="520">
        <v>10</v>
      </c>
      <c r="EH6" s="520">
        <v>2.0065316667306297</v>
      </c>
      <c r="EI6" s="520">
        <v>0.81418475127676271</v>
      </c>
      <c r="EJ6" s="520">
        <v>1.81136293206688</v>
      </c>
      <c r="EK6" s="520">
        <v>201.77756492804738</v>
      </c>
      <c r="EL6" s="520">
        <v>28.067140261242638</v>
      </c>
      <c r="EM6" s="520">
        <v>12.317776443462954</v>
      </c>
      <c r="EN6" s="520">
        <v>1.9827762791706212</v>
      </c>
      <c r="EO6" s="520">
        <v>0.81017559413617002</v>
      </c>
      <c r="EP6" s="520">
        <v>1.7761789926170521</v>
      </c>
      <c r="EQ6" s="520">
        <v>197.69857172817862</v>
      </c>
      <c r="ER6" s="520">
        <v>28.031150586956606</v>
      </c>
      <c r="ES6" s="520">
        <v>12.325447548578767</v>
      </c>
      <c r="ET6" s="520">
        <v>2.1462052357820167</v>
      </c>
      <c r="EU6" s="520">
        <v>0.79185231267061129</v>
      </c>
      <c r="EV6" s="520">
        <v>1.6607199326218027</v>
      </c>
      <c r="EW6" s="520">
        <v>191.13039743575513</v>
      </c>
      <c r="EX6" s="520">
        <v>28.389485131823264</v>
      </c>
      <c r="EY6" s="520">
        <v>11.985868346982437</v>
      </c>
      <c r="EZ6" s="520">
        <v>1.9851111902225225</v>
      </c>
      <c r="FA6" s="520">
        <v>0.82849039454045315</v>
      </c>
      <c r="FB6" s="520">
        <v>1.6196340501798066</v>
      </c>
      <c r="FC6" s="520">
        <v>180.08033058589911</v>
      </c>
      <c r="FD6" s="520">
        <v>28.14122755547811</v>
      </c>
      <c r="FE6" s="520">
        <v>12.424018643014476</v>
      </c>
      <c r="FF6" s="520">
        <v>1.980286380033079</v>
      </c>
      <c r="FG6" s="520">
        <v>0.84414423184844556</v>
      </c>
      <c r="FH6" s="520">
        <v>1.5931629259223274</v>
      </c>
      <c r="FI6" s="520">
        <v>178.07248036986923</v>
      </c>
      <c r="FJ6" s="520">
        <v>27.628125334931472</v>
      </c>
      <c r="FK6" s="520">
        <v>12.284873194399678</v>
      </c>
      <c r="FN6" s="520">
        <v>10</v>
      </c>
      <c r="FO6" s="520">
        <v>2.4196805545857227</v>
      </c>
      <c r="FP6" s="520">
        <v>0.91635644967672458</v>
      </c>
      <c r="FQ6" s="520">
        <v>1.7060126244126195</v>
      </c>
      <c r="FR6" s="520">
        <v>180.10809204638096</v>
      </c>
      <c r="FS6" s="520">
        <v>30.912906975370248</v>
      </c>
      <c r="FT6" s="520">
        <v>13.075945392376303</v>
      </c>
      <c r="FU6" s="520">
        <v>2.7683219874648795</v>
      </c>
      <c r="FV6" s="520">
        <v>1.0815165491417638</v>
      </c>
      <c r="FW6" s="520">
        <v>1.9510874872080965</v>
      </c>
      <c r="FX6" s="520">
        <v>206.99471280635461</v>
      </c>
      <c r="FY6" s="520">
        <v>31.2439788299315</v>
      </c>
      <c r="FZ6" s="520">
        <v>13.392045708309313</v>
      </c>
      <c r="GB6" s="520">
        <v>10</v>
      </c>
      <c r="GC6" s="520">
        <v>2.2088143400007265</v>
      </c>
      <c r="GD6" s="520">
        <v>1.0434610836384122</v>
      </c>
      <c r="GE6" s="520">
        <v>1.6116587857606686</v>
      </c>
      <c r="GF6" s="520">
        <v>178.37017909416727</v>
      </c>
      <c r="GG6" s="520">
        <v>30.031917372960514</v>
      </c>
      <c r="GH6" s="520">
        <v>13.915937198083004</v>
      </c>
      <c r="GI6" s="520">
        <v>2.4224523129056319</v>
      </c>
      <c r="GJ6" s="520">
        <v>1.1074166335767681</v>
      </c>
      <c r="GK6" s="520">
        <v>1.8569487551316204</v>
      </c>
      <c r="GL6" s="520">
        <v>204.12270183780052</v>
      </c>
      <c r="GM6" s="520">
        <v>29.989161887218565</v>
      </c>
      <c r="GN6" s="520">
        <v>13.707356969727893</v>
      </c>
      <c r="GP6" s="520">
        <v>10</v>
      </c>
      <c r="GQ6" s="520">
        <v>1.9363672000179326</v>
      </c>
      <c r="GR6" s="520">
        <v>0.87140195638132523</v>
      </c>
      <c r="GS6" s="520">
        <v>1.6187142215321633</v>
      </c>
      <c r="GT6" s="520">
        <v>176.43728577841605</v>
      </c>
      <c r="GU6" s="520">
        <v>28.816762386374155</v>
      </c>
      <c r="GV6" s="520">
        <v>13.093202340062101</v>
      </c>
      <c r="GW6" s="520">
        <v>2.1019057811089752</v>
      </c>
      <c r="GX6" s="520">
        <v>0.89369970608658666</v>
      </c>
      <c r="GY6" s="520">
        <v>1.84965093638082</v>
      </c>
      <c r="GZ6" s="520">
        <v>201.59038776856994</v>
      </c>
      <c r="HA6" s="520">
        <v>28.775787787725136</v>
      </c>
      <c r="HB6" s="520">
        <v>12.819390055406187</v>
      </c>
      <c r="HD6" s="520">
        <v>10</v>
      </c>
      <c r="HE6" s="520">
        <v>1.9349408938769563</v>
      </c>
      <c r="HF6" s="520">
        <v>0.77495772068055091</v>
      </c>
      <c r="HG6" s="520">
        <v>1.5518618739009304</v>
      </c>
      <c r="HH6" s="520">
        <v>180.50152671433568</v>
      </c>
      <c r="HI6" s="520">
        <v>28.160011312684027</v>
      </c>
      <c r="HJ6" s="520">
        <v>12.264078246998974</v>
      </c>
      <c r="HK6" s="520">
        <v>2.1642996782345474</v>
      </c>
      <c r="HL6" s="520">
        <v>0.82445060457094022</v>
      </c>
      <c r="HM6" s="520">
        <v>1.8861927244551528</v>
      </c>
      <c r="HN6" s="520">
        <v>206.28301108647244</v>
      </c>
      <c r="HO6" s="520">
        <v>28.423650036508818</v>
      </c>
      <c r="HP6" s="520">
        <v>12.192069029164783</v>
      </c>
      <c r="HS6" s="520">
        <v>750</v>
      </c>
      <c r="HT6" s="520">
        <v>7.67</v>
      </c>
      <c r="HU6" s="520">
        <v>4.43</v>
      </c>
      <c r="HV6" s="520">
        <v>8</v>
      </c>
      <c r="HW6" s="520">
        <v>6</v>
      </c>
      <c r="HX6" s="520">
        <v>11</v>
      </c>
      <c r="HY6" s="520">
        <v>11</v>
      </c>
      <c r="IA6" s="520">
        <v>24</v>
      </c>
      <c r="IB6" s="520">
        <v>27.233333333333334</v>
      </c>
      <c r="IC6" s="520">
        <v>24.06666666666667</v>
      </c>
      <c r="ID6" s="520">
        <v>23.06666666666667</v>
      </c>
      <c r="IE6" s="520">
        <v>22.06666666666667</v>
      </c>
      <c r="IF6" s="520">
        <v>12.6</v>
      </c>
      <c r="IG6" s="520">
        <v>11.133333333333333</v>
      </c>
      <c r="IH6" s="520">
        <v>10.3</v>
      </c>
      <c r="II6" s="520">
        <v>9.6633333333333322</v>
      </c>
      <c r="IJ6" s="520">
        <v>12.77</v>
      </c>
      <c r="IK6" s="520">
        <v>11.576666666666668</v>
      </c>
      <c r="IL6" s="520">
        <v>11.486666666666668</v>
      </c>
      <c r="IM6" s="520">
        <v>10.733333333333333</v>
      </c>
      <c r="IN6" s="520">
        <v>4.1333333333333329</v>
      </c>
      <c r="IO6" s="520">
        <v>1.2666666666666668</v>
      </c>
      <c r="IP6" s="520">
        <v>6.25</v>
      </c>
      <c r="IQ6" s="520">
        <v>8</v>
      </c>
      <c r="IR6" s="520">
        <v>11</v>
      </c>
    </row>
    <row r="7" spans="1:252" x14ac:dyDescent="0.2">
      <c r="B7" s="520">
        <v>404.5324464554713</v>
      </c>
      <c r="C7" s="520">
        <v>2.4719895987628138</v>
      </c>
      <c r="D7" s="520">
        <v>395.62830771062676</v>
      </c>
      <c r="E7" s="520">
        <v>2.5276249967720386</v>
      </c>
      <c r="F7" s="520">
        <v>371.53772019407796</v>
      </c>
      <c r="G7" s="520">
        <v>2.6915167576461307</v>
      </c>
      <c r="H7" s="520">
        <v>354.83366113047947</v>
      </c>
      <c r="I7" s="520">
        <v>2.8182219150631256</v>
      </c>
      <c r="J7" s="520">
        <v>342.67162666160982</v>
      </c>
      <c r="K7" s="520">
        <v>2.9182456970314199</v>
      </c>
      <c r="L7" s="520">
        <v>355.2647762051165</v>
      </c>
      <c r="M7" s="520">
        <v>2.8148019927048371</v>
      </c>
      <c r="N7" s="520">
        <v>412.44695738358848</v>
      </c>
      <c r="O7" s="520">
        <v>2.424554193207368</v>
      </c>
      <c r="Q7" s="520">
        <v>1.9248691891065966E-2</v>
      </c>
      <c r="R7" s="520">
        <v>1.9387680305832017E-2</v>
      </c>
      <c r="S7" s="520">
        <v>1.977838497001691E-2</v>
      </c>
      <c r="T7" s="520">
        <v>2.0099183139568953E-2</v>
      </c>
      <c r="U7" s="520">
        <v>2.0388667726592851E-2</v>
      </c>
      <c r="V7" s="520">
        <v>1.9634530428346231E-2</v>
      </c>
      <c r="W7" s="520">
        <v>1.934980885852999E-2</v>
      </c>
      <c r="Y7" s="520">
        <v>0.47516898656219492</v>
      </c>
      <c r="Z7" s="520">
        <v>0.4816433401026044</v>
      </c>
      <c r="AA7" s="520">
        <v>0.47613080110041101</v>
      </c>
      <c r="AB7" s="520">
        <v>0.48381255897621467</v>
      </c>
      <c r="AC7" s="520">
        <v>0.48690350977575791</v>
      </c>
      <c r="AD7" s="520">
        <v>0.49460095813256166</v>
      </c>
      <c r="AE7" s="520">
        <v>0.46346219859803017</v>
      </c>
      <c r="AG7" s="520">
        <v>0.27691402462070203</v>
      </c>
      <c r="AH7" s="520">
        <v>0.2787340995912343</v>
      </c>
      <c r="AI7" s="520">
        <v>0.27398111714488749</v>
      </c>
      <c r="AJ7" s="520">
        <v>0.27706542802991474</v>
      </c>
      <c r="AK7" s="520">
        <v>0.27677997729461817</v>
      </c>
      <c r="AL7" s="520">
        <v>0.28335582986945729</v>
      </c>
      <c r="AM7" s="520">
        <v>0.26944613123018391</v>
      </c>
      <c r="AO7" s="520">
        <v>11</v>
      </c>
      <c r="AP7" s="520">
        <v>3.0926331240578637</v>
      </c>
      <c r="AQ7" s="520">
        <v>1.0250598382409364</v>
      </c>
      <c r="AR7" s="520">
        <v>2.0969562011806544</v>
      </c>
      <c r="AS7" s="520">
        <v>221.07683729458535</v>
      </c>
      <c r="AT7" s="520">
        <v>31.086858251821543</v>
      </c>
      <c r="AU7" s="520">
        <v>12.450945492589804</v>
      </c>
      <c r="AV7" s="520">
        <v>3.0296808784617335</v>
      </c>
      <c r="AW7" s="520">
        <v>1.0248538279868538</v>
      </c>
      <c r="AX7" s="520">
        <v>2.0398468244385293</v>
      </c>
      <c r="AY7" s="520">
        <v>216.41140992001851</v>
      </c>
      <c r="AZ7" s="520">
        <v>31.08168736664943</v>
      </c>
      <c r="BA7" s="520">
        <v>12.542705197790955</v>
      </c>
      <c r="BB7" s="520">
        <v>2.8046405020695526</v>
      </c>
      <c r="BC7" s="520">
        <v>0.99909664034396739</v>
      </c>
      <c r="BD7" s="520">
        <v>1.9418655735892718</v>
      </c>
      <c r="BE7" s="520">
        <v>204.22091814185941</v>
      </c>
      <c r="BF7" s="520">
        <v>30.732840771988272</v>
      </c>
      <c r="BG7" s="520">
        <v>12.661526047182987</v>
      </c>
      <c r="BH7" s="520">
        <v>2.7031911771971076</v>
      </c>
      <c r="BI7" s="520">
        <v>0.98319425997253984</v>
      </c>
      <c r="BJ7" s="520">
        <v>1.8562092293852008</v>
      </c>
      <c r="BK7" s="520">
        <v>196.09694613605609</v>
      </c>
      <c r="BL7" s="520">
        <v>30.692762051604671</v>
      </c>
      <c r="BM7" s="520">
        <v>12.741205098098435</v>
      </c>
      <c r="BN7" s="520">
        <v>2.7100904035173938</v>
      </c>
      <c r="BO7" s="520">
        <v>0.9980979656301765</v>
      </c>
      <c r="BP7" s="520">
        <v>1.8002925514510686</v>
      </c>
      <c r="BQ7" s="520">
        <v>192.50241651598034</v>
      </c>
      <c r="BR7" s="520">
        <v>30.711375940325908</v>
      </c>
      <c r="BS7" s="520">
        <v>12.786733755543503</v>
      </c>
      <c r="BU7" s="520">
        <v>11</v>
      </c>
      <c r="BV7" s="520">
        <v>2.778715606532566</v>
      </c>
      <c r="BW7" s="520">
        <v>1.1056497300571628</v>
      </c>
      <c r="BX7" s="520">
        <v>1.9882402367901744</v>
      </c>
      <c r="BY7" s="520">
        <v>218.89962958559684</v>
      </c>
      <c r="BZ7" s="520">
        <v>29.961982113121113</v>
      </c>
      <c r="CA7" s="520">
        <v>12.942943521690053</v>
      </c>
      <c r="CB7" s="520">
        <v>2.7428497756093395</v>
      </c>
      <c r="CC7" s="520">
        <v>1.1148750313005451</v>
      </c>
      <c r="CD7" s="520">
        <v>1.937891782382323</v>
      </c>
      <c r="CE7" s="520">
        <v>214.57834542416438</v>
      </c>
      <c r="CF7" s="520">
        <v>30.010487172543236</v>
      </c>
      <c r="CG7" s="520">
        <v>13.069378989921894</v>
      </c>
      <c r="CH7" s="520">
        <v>2.520374734058342</v>
      </c>
      <c r="CI7" s="520">
        <v>1.047083407880421</v>
      </c>
      <c r="CJ7" s="520">
        <v>1.8466344918331388</v>
      </c>
      <c r="CK7" s="520">
        <v>202.03752384404228</v>
      </c>
      <c r="CL7" s="520">
        <v>29.657971833871791</v>
      </c>
      <c r="CM7" s="520">
        <v>13.035871712634311</v>
      </c>
      <c r="CN7" s="520">
        <v>2.422373238433666</v>
      </c>
      <c r="CO7" s="520">
        <v>1.0454813282861857</v>
      </c>
      <c r="CP7" s="520">
        <v>1.7585872878889748</v>
      </c>
      <c r="CQ7" s="520">
        <v>193.73927962204451</v>
      </c>
      <c r="CR7" s="520">
        <v>29.616807594364456</v>
      </c>
      <c r="CS7" s="520">
        <v>13.217755754742257</v>
      </c>
      <c r="CT7" s="520">
        <v>2.4559601156840318</v>
      </c>
      <c r="CU7" s="520">
        <v>1.0721795607765392</v>
      </c>
      <c r="CV7" s="520">
        <v>1.7299548335355595</v>
      </c>
      <c r="CW7" s="520">
        <v>190.91818901960985</v>
      </c>
      <c r="CX7" s="520">
        <v>29.63512185121855</v>
      </c>
      <c r="CY7" s="520">
        <v>13.280865251526706</v>
      </c>
      <c r="DA7" s="520">
        <v>11</v>
      </c>
      <c r="DB7" s="520">
        <v>2.4649889968300074</v>
      </c>
      <c r="DC7" s="520">
        <v>0.9996902131052966</v>
      </c>
      <c r="DD7" s="520">
        <v>1.963063346593267</v>
      </c>
      <c r="DE7" s="520">
        <v>216.6964241348465</v>
      </c>
      <c r="DF7" s="520">
        <v>28.818842772522224</v>
      </c>
      <c r="DG7" s="520">
        <v>12.585560821235646</v>
      </c>
      <c r="DH7" s="520">
        <v>2.4506184224252565</v>
      </c>
      <c r="DI7" s="520">
        <v>0.97567779608958416</v>
      </c>
      <c r="DJ7" s="520">
        <v>1.9403380698102861</v>
      </c>
      <c r="DK7" s="520">
        <v>213.36176825747742</v>
      </c>
      <c r="DL7" s="520">
        <v>28.811953424827852</v>
      </c>
      <c r="DM7" s="520">
        <v>12.491499793681578</v>
      </c>
      <c r="DN7" s="520">
        <v>2.2410507412557106</v>
      </c>
      <c r="DO7" s="520">
        <v>0.97083714845618152</v>
      </c>
      <c r="DP7" s="520">
        <v>1.8496546853610092</v>
      </c>
      <c r="DQ7" s="520">
        <v>200.29900392036379</v>
      </c>
      <c r="DR7" s="520">
        <v>28.520856753838217</v>
      </c>
      <c r="DS7" s="520">
        <v>12.768355970266406</v>
      </c>
      <c r="DT7" s="520">
        <v>2.2653640663906227</v>
      </c>
      <c r="DU7" s="520">
        <v>1.0177405204363241</v>
      </c>
      <c r="DV7" s="520">
        <v>1.8205335393198738</v>
      </c>
      <c r="DW7" s="520">
        <v>195.72802055368021</v>
      </c>
      <c r="DX7" s="520">
        <v>28.513698652887573</v>
      </c>
      <c r="DY7" s="520">
        <v>12.941722207829319</v>
      </c>
      <c r="DZ7" s="520">
        <v>2.3147355255463014</v>
      </c>
      <c r="EA7" s="520">
        <v>1.0292241271600546</v>
      </c>
      <c r="EB7" s="520">
        <v>1.8040385664164524</v>
      </c>
      <c r="EC7" s="520">
        <v>193.2196054670637</v>
      </c>
      <c r="ED7" s="520">
        <v>28.551239361746628</v>
      </c>
      <c r="EE7" s="520">
        <v>12.90036434342761</v>
      </c>
      <c r="EG7" s="520">
        <v>11</v>
      </c>
      <c r="EH7" s="520">
        <v>2.2835917239864427</v>
      </c>
      <c r="EI7" s="520">
        <v>0.89014370937414466</v>
      </c>
      <c r="EJ7" s="520">
        <v>1.9382376302363977</v>
      </c>
      <c r="EK7" s="520">
        <v>216.47728060421667</v>
      </c>
      <c r="EL7" s="520">
        <v>28.010065937368658</v>
      </c>
      <c r="EM7" s="520">
        <v>12.092259818932915</v>
      </c>
      <c r="EN7" s="520">
        <v>2.2690918222151883</v>
      </c>
      <c r="EO7" s="520">
        <v>0.88720900914346368</v>
      </c>
      <c r="EP7" s="520">
        <v>1.9091256173635922</v>
      </c>
      <c r="EQ7" s="520">
        <v>213.22646936118556</v>
      </c>
      <c r="ER7" s="520">
        <v>27.97890312275306</v>
      </c>
      <c r="ES7" s="520">
        <v>12.08452076771454</v>
      </c>
      <c r="ET7" s="520">
        <v>2.4087165327922766</v>
      </c>
      <c r="EU7" s="520">
        <v>0.87871861735310275</v>
      </c>
      <c r="EV7" s="520">
        <v>1.8243681865771653</v>
      </c>
      <c r="EW7" s="520">
        <v>207.88787600855181</v>
      </c>
      <c r="EX7" s="520">
        <v>28.286233440779601</v>
      </c>
      <c r="EY7" s="520">
        <v>11.859135312636006</v>
      </c>
      <c r="EZ7" s="520">
        <v>2.3020636698058765</v>
      </c>
      <c r="FA7" s="520">
        <v>0.91337511059918475</v>
      </c>
      <c r="FB7" s="520">
        <v>1.7963338555585768</v>
      </c>
      <c r="FC7" s="520">
        <v>200.11853692914485</v>
      </c>
      <c r="FD7" s="520">
        <v>28.071509444415376</v>
      </c>
      <c r="FE7" s="520">
        <v>12.136268322393411</v>
      </c>
      <c r="FF7" s="520">
        <v>2.3133692200080089</v>
      </c>
      <c r="FG7" s="520">
        <v>0.92870470180618603</v>
      </c>
      <c r="FH7" s="520">
        <v>1.7793831219619587</v>
      </c>
      <c r="FI7" s="520">
        <v>199.61196794451934</v>
      </c>
      <c r="FJ7" s="520">
        <v>27.630071264399461</v>
      </c>
      <c r="FK7" s="520">
        <v>11.983669657169317</v>
      </c>
      <c r="FN7" s="520">
        <v>11</v>
      </c>
      <c r="FO7" s="520">
        <v>2.7503922851501876</v>
      </c>
      <c r="FP7" s="520">
        <v>1.0266736410162114</v>
      </c>
      <c r="FQ7" s="520">
        <v>1.8744431584491117</v>
      </c>
      <c r="FR7" s="520">
        <v>196.94340254724273</v>
      </c>
      <c r="FS7" s="520">
        <v>30.820968235047783</v>
      </c>
      <c r="FT7" s="520">
        <v>12.916563006927575</v>
      </c>
      <c r="FU7" s="520">
        <v>3.0779654562413143</v>
      </c>
      <c r="FV7" s="520">
        <v>1.1838257811055286</v>
      </c>
      <c r="FW7" s="520">
        <v>2.1059938799079458</v>
      </c>
      <c r="FX7" s="520">
        <v>222.60504598004209</v>
      </c>
      <c r="FY7" s="520">
        <v>31.139769521015481</v>
      </c>
      <c r="FZ7" s="520">
        <v>13.230519998527779</v>
      </c>
      <c r="GB7" s="520">
        <v>11</v>
      </c>
      <c r="GC7" s="520">
        <v>2.5293828921146537</v>
      </c>
      <c r="GD7" s="520">
        <v>1.1300729633804498</v>
      </c>
      <c r="GE7" s="520">
        <v>1.7757838082482786</v>
      </c>
      <c r="GF7" s="520">
        <v>195.40426581705722</v>
      </c>
      <c r="GG7" s="520">
        <v>29.932698431728372</v>
      </c>
      <c r="GH7" s="520">
        <v>13.547458542398505</v>
      </c>
      <c r="GI7" s="520">
        <v>2.7270943956974354</v>
      </c>
      <c r="GJ7" s="520">
        <v>1.1900740329096493</v>
      </c>
      <c r="GK7" s="520">
        <v>2.0076698700301301</v>
      </c>
      <c r="GL7" s="520">
        <v>220.15485552799095</v>
      </c>
      <c r="GM7" s="520">
        <v>29.892589694225318</v>
      </c>
      <c r="GN7" s="520">
        <v>13.406148855258897</v>
      </c>
      <c r="GP7" s="520">
        <v>11</v>
      </c>
      <c r="GQ7" s="520">
        <v>2.2676063697685875</v>
      </c>
      <c r="GR7" s="520">
        <v>0.96299209172313682</v>
      </c>
      <c r="GS7" s="520">
        <v>1.7864928361706773</v>
      </c>
      <c r="GT7" s="520">
        <v>194.24731523401763</v>
      </c>
      <c r="GU7" s="520">
        <v>28.763334164480312</v>
      </c>
      <c r="GV7" s="520">
        <v>12.768003076486021</v>
      </c>
      <c r="GW7" s="520">
        <v>2.4208800086033841</v>
      </c>
      <c r="GX7" s="520">
        <v>0.982842099957838</v>
      </c>
      <c r="GY7" s="520">
        <v>2.0067808351070391</v>
      </c>
      <c r="GZ7" s="520">
        <v>218.45227584142256</v>
      </c>
      <c r="HA7" s="520">
        <v>28.723822419458724</v>
      </c>
      <c r="HB7" s="520">
        <v>12.561996989477471</v>
      </c>
      <c r="HD7" s="520">
        <v>11</v>
      </c>
      <c r="HE7" s="520">
        <v>2.2185384434759374</v>
      </c>
      <c r="HF7" s="520">
        <v>0.85859452200375275</v>
      </c>
      <c r="HG7" s="520">
        <v>1.7066418357801747</v>
      </c>
      <c r="HH7" s="520">
        <v>197.19057236049863</v>
      </c>
      <c r="HI7" s="520">
        <v>28.085178951719243</v>
      </c>
      <c r="HJ7" s="520">
        <v>12.048003717157501</v>
      </c>
      <c r="HK7" s="520">
        <v>2.4358490858449131</v>
      </c>
      <c r="HL7" s="520">
        <v>0.90506043313347484</v>
      </c>
      <c r="HM7" s="520">
        <v>2.0277134970190818</v>
      </c>
      <c r="HN7" s="520">
        <v>221.94683544534934</v>
      </c>
      <c r="HO7" s="520">
        <v>28.339009398428253</v>
      </c>
      <c r="HP7" s="520">
        <v>12.013756174039473</v>
      </c>
      <c r="HS7" s="520">
        <v>850</v>
      </c>
      <c r="HT7" s="520">
        <v>7.67</v>
      </c>
      <c r="HU7" s="520">
        <v>4.5</v>
      </c>
      <c r="HV7" s="520">
        <v>8</v>
      </c>
      <c r="HW7" s="520">
        <v>6</v>
      </c>
      <c r="HX7" s="520">
        <v>11</v>
      </c>
      <c r="HY7" s="520">
        <v>11</v>
      </c>
      <c r="IA7" s="520">
        <v>25</v>
      </c>
      <c r="IB7" s="520">
        <v>27.3</v>
      </c>
      <c r="IC7" s="520">
        <v>24.1</v>
      </c>
      <c r="ID7" s="520">
        <v>23.1</v>
      </c>
      <c r="IE7" s="520">
        <v>22.1</v>
      </c>
      <c r="IF7" s="520">
        <v>12.6</v>
      </c>
      <c r="IG7" s="520">
        <v>11.2</v>
      </c>
      <c r="IH7" s="520">
        <v>10.3</v>
      </c>
      <c r="II7" s="520">
        <v>9.67</v>
      </c>
      <c r="IJ7" s="520">
        <v>12.77</v>
      </c>
      <c r="IK7" s="520">
        <v>11.58</v>
      </c>
      <c r="IL7" s="520">
        <v>11.58</v>
      </c>
      <c r="IM7" s="520">
        <v>10.8</v>
      </c>
      <c r="IN7" s="520">
        <v>4.2</v>
      </c>
      <c r="IO7" s="520">
        <v>1.3</v>
      </c>
      <c r="IP7" s="520">
        <v>6.25</v>
      </c>
      <c r="IQ7" s="520">
        <v>8</v>
      </c>
      <c r="IR7" s="520">
        <v>11</v>
      </c>
    </row>
    <row r="8" spans="1:252" x14ac:dyDescent="0.2">
      <c r="B8" s="520">
        <v>417.52151447320483</v>
      </c>
      <c r="C8" s="520">
        <v>2.3950861580431844</v>
      </c>
      <c r="D8" s="520">
        <v>410.160576603908</v>
      </c>
      <c r="E8" s="520">
        <v>2.4380695196986224</v>
      </c>
      <c r="F8" s="520">
        <v>391.79424955776136</v>
      </c>
      <c r="G8" s="520">
        <v>2.5523600745257293</v>
      </c>
      <c r="H8" s="520">
        <v>379.50395344148245</v>
      </c>
      <c r="I8" s="520">
        <v>2.6350186629984469</v>
      </c>
      <c r="J8" s="520">
        <v>370.41415280170389</v>
      </c>
      <c r="K8" s="520">
        <v>2.6996808638014871</v>
      </c>
      <c r="L8" s="520">
        <v>373.37077387521555</v>
      </c>
      <c r="M8" s="520">
        <v>2.6783028291716549</v>
      </c>
      <c r="N8" s="520">
        <v>428.78922945254374</v>
      </c>
      <c r="O8" s="520">
        <v>2.332148130858485</v>
      </c>
      <c r="Q8" s="520">
        <v>2.0993207166026446E-2</v>
      </c>
      <c r="R8" s="520">
        <v>2.1145272285556894E-2</v>
      </c>
      <c r="S8" s="520">
        <v>2.1573089026938098E-2</v>
      </c>
      <c r="T8" s="520">
        <v>2.1924420691110526E-2</v>
      </c>
      <c r="U8" s="520">
        <v>2.2241283714153397E-2</v>
      </c>
      <c r="V8" s="520">
        <v>2.1419487740014072E-2</v>
      </c>
      <c r="W8" s="520">
        <v>2.1108882391123622E-2</v>
      </c>
      <c r="Y8" s="520">
        <v>0.51358011875620468</v>
      </c>
      <c r="Z8" s="520">
        <v>0.51928254850758548</v>
      </c>
      <c r="AA8" s="520">
        <v>0.51882532245140134</v>
      </c>
      <c r="AB8" s="520">
        <v>0.52728016120855015</v>
      </c>
      <c r="AC8" s="520">
        <v>0.53123387704181613</v>
      </c>
      <c r="AD8" s="520">
        <v>0.53452164504482336</v>
      </c>
      <c r="AE8" s="520">
        <v>0.50321512452637329</v>
      </c>
      <c r="AG8" s="520">
        <v>0.28984666877244963</v>
      </c>
      <c r="AH8" s="520">
        <v>0.29146787930476059</v>
      </c>
      <c r="AI8" s="520">
        <v>0.28898216243686259</v>
      </c>
      <c r="AJ8" s="520">
        <v>0.29233123351767398</v>
      </c>
      <c r="AK8" s="520">
        <v>0.29255651983503572</v>
      </c>
      <c r="AL8" s="520">
        <v>0.29712911165680322</v>
      </c>
      <c r="AM8" s="520">
        <v>0.28314431472447682</v>
      </c>
      <c r="AO8" s="520">
        <v>12</v>
      </c>
      <c r="AP8" s="520">
        <v>3.3590155551661676</v>
      </c>
      <c r="AQ8" s="520">
        <v>1.1407264986604559</v>
      </c>
      <c r="AR8" s="520">
        <v>2.2276402934545354</v>
      </c>
      <c r="AS8" s="520">
        <v>234.42061249384142</v>
      </c>
      <c r="AT8" s="520">
        <v>30.971408653727213</v>
      </c>
      <c r="AU8" s="520">
        <v>12.47224847300955</v>
      </c>
      <c r="AV8" s="520">
        <v>3.3140601263498701</v>
      </c>
      <c r="AW8" s="520">
        <v>1.1427028532971477</v>
      </c>
      <c r="AX8" s="520">
        <v>2.1840211878976752</v>
      </c>
      <c r="AY8" s="520">
        <v>230.7877999720977</v>
      </c>
      <c r="AZ8" s="520">
        <v>30.96611066529865</v>
      </c>
      <c r="BA8" s="520">
        <v>12.540929789330535</v>
      </c>
      <c r="BB8" s="520">
        <v>3.155191266871467</v>
      </c>
      <c r="BC8" s="520">
        <v>1.1313868491858481</v>
      </c>
      <c r="BD8" s="520">
        <v>2.1178998303341556</v>
      </c>
      <c r="BE8" s="520">
        <v>222.2905250703472</v>
      </c>
      <c r="BF8" s="520">
        <v>30.663100609358523</v>
      </c>
      <c r="BG8" s="520">
        <v>12.616570998852641</v>
      </c>
      <c r="BH8" s="520">
        <v>3.1029354791678689</v>
      </c>
      <c r="BI8" s="520">
        <v>1.1294876274998427</v>
      </c>
      <c r="BJ8" s="520">
        <v>2.0645622911308115</v>
      </c>
      <c r="BK8" s="520">
        <v>217.11799178123013</v>
      </c>
      <c r="BL8" s="520">
        <v>30.623995577596762</v>
      </c>
      <c r="BM8" s="520">
        <v>12.666657599904372</v>
      </c>
      <c r="BN8" s="520">
        <v>3.1227700129522002</v>
      </c>
      <c r="BO8" s="520">
        <v>1.1465098230439261</v>
      </c>
      <c r="BP8" s="520">
        <v>2.0282776464629801</v>
      </c>
      <c r="BQ8" s="520">
        <v>214.86426233348109</v>
      </c>
      <c r="BR8" s="520">
        <v>30.64222865742428</v>
      </c>
      <c r="BS8" s="520">
        <v>12.698079396512357</v>
      </c>
      <c r="BU8" s="520">
        <v>12</v>
      </c>
      <c r="BV8" s="520">
        <v>3.0427372524681937</v>
      </c>
      <c r="BW8" s="520">
        <v>1.1957473053756651</v>
      </c>
      <c r="BX8" s="520">
        <v>2.1167134676136725</v>
      </c>
      <c r="BY8" s="520">
        <v>232.64228399252471</v>
      </c>
      <c r="BZ8" s="520">
        <v>29.848650746263079</v>
      </c>
      <c r="CA8" s="520">
        <v>12.804090820519972</v>
      </c>
      <c r="CB8" s="520">
        <v>3.0202503757180619</v>
      </c>
      <c r="CC8" s="520">
        <v>1.2059074812724706</v>
      </c>
      <c r="CD8" s="520">
        <v>2.0786310196566826</v>
      </c>
      <c r="CE8" s="520">
        <v>229.22574636810478</v>
      </c>
      <c r="CF8" s="520">
        <v>29.895380043829572</v>
      </c>
      <c r="CG8" s="520">
        <v>12.902120597352653</v>
      </c>
      <c r="CH8" s="520">
        <v>2.8628053808431528</v>
      </c>
      <c r="CI8" s="520">
        <v>1.1582768104113772</v>
      </c>
      <c r="CJ8" s="520">
        <v>2.0176689695876142</v>
      </c>
      <c r="CK8" s="520">
        <v>220.47713884666098</v>
      </c>
      <c r="CL8" s="520">
        <v>29.589148711005574</v>
      </c>
      <c r="CM8" s="520">
        <v>12.842302689336982</v>
      </c>
      <c r="CN8" s="520">
        <v>2.8125156466804526</v>
      </c>
      <c r="CO8" s="520">
        <v>1.1663381737133383</v>
      </c>
      <c r="CP8" s="520">
        <v>1.9620090599823332</v>
      </c>
      <c r="CQ8" s="520">
        <v>215.1875479508023</v>
      </c>
      <c r="CR8" s="520">
        <v>29.549110290951468</v>
      </c>
      <c r="CS8" s="520">
        <v>12.951538476205766</v>
      </c>
      <c r="CT8" s="520">
        <v>2.8533890349226541</v>
      </c>
      <c r="CU8" s="520">
        <v>1.1917764367814472</v>
      </c>
      <c r="CV8" s="520">
        <v>1.946972701453723</v>
      </c>
      <c r="CW8" s="520">
        <v>213.5662770824934</v>
      </c>
      <c r="CX8" s="520">
        <v>29.56711595559014</v>
      </c>
      <c r="CY8" s="520">
        <v>12.987209938813347</v>
      </c>
      <c r="DA8" s="520">
        <v>12</v>
      </c>
      <c r="DB8" s="520">
        <v>2.7483393834466363</v>
      </c>
      <c r="DC8" s="520">
        <v>1.080457458257434</v>
      </c>
      <c r="DD8" s="520">
        <v>2.1031059976291888</v>
      </c>
      <c r="DE8" s="520">
        <v>231.30372035872693</v>
      </c>
      <c r="DF8" s="520">
        <v>28.748609855351059</v>
      </c>
      <c r="DG8" s="520">
        <v>12.379753690836896</v>
      </c>
      <c r="DH8" s="520">
        <v>2.7392746147812739</v>
      </c>
      <c r="DI8" s="520">
        <v>1.0608954925084781</v>
      </c>
      <c r="DJ8" s="520">
        <v>2.0856750977919507</v>
      </c>
      <c r="DK8" s="520">
        <v>228.6485156441135</v>
      </c>
      <c r="DL8" s="520">
        <v>28.741997401798482</v>
      </c>
      <c r="DM8" s="520">
        <v>12.30047886806771</v>
      </c>
      <c r="DN8" s="520">
        <v>2.599354909855776</v>
      </c>
      <c r="DO8" s="520">
        <v>1.0660668412984871</v>
      </c>
      <c r="DP8" s="520">
        <v>2.0276614920655631</v>
      </c>
      <c r="DQ8" s="520">
        <v>219.72520504464308</v>
      </c>
      <c r="DR8" s="520">
        <v>28.491407603654551</v>
      </c>
      <c r="DS8" s="520">
        <v>12.466590637511796</v>
      </c>
      <c r="DT8" s="520">
        <v>2.6356991960995528</v>
      </c>
      <c r="DU8" s="520">
        <v>1.1094333339672784</v>
      </c>
      <c r="DV8" s="520">
        <v>2.0126920984908141</v>
      </c>
      <c r="DW8" s="520">
        <v>217.02658852437904</v>
      </c>
      <c r="DX8" s="520">
        <v>28.483994422473042</v>
      </c>
      <c r="DY8" s="520">
        <v>12.579587532116836</v>
      </c>
      <c r="DZ8" s="520">
        <v>2.6887275101593833</v>
      </c>
      <c r="EA8" s="520">
        <v>1.1215257166164667</v>
      </c>
      <c r="EB8" s="520">
        <v>2.0061775288618007</v>
      </c>
      <c r="EC8" s="520">
        <v>215.63651933798059</v>
      </c>
      <c r="ED8" s="520">
        <v>28.519646731541879</v>
      </c>
      <c r="EE8" s="520">
        <v>12.53674175624662</v>
      </c>
      <c r="EG8" s="520">
        <v>12</v>
      </c>
      <c r="EH8" s="520">
        <v>2.5571411080692092</v>
      </c>
      <c r="EI8" s="520">
        <v>0.96549082780806716</v>
      </c>
      <c r="EJ8" s="520">
        <v>2.0635452304704898</v>
      </c>
      <c r="EK8" s="520">
        <v>231.05588066092159</v>
      </c>
      <c r="EL8" s="520">
        <v>27.951948770283575</v>
      </c>
      <c r="EM8" s="520">
        <v>11.895462030673796</v>
      </c>
      <c r="EN8" s="520">
        <v>2.5518704693188785</v>
      </c>
      <c r="EO8" s="520">
        <v>0.9636777451571038</v>
      </c>
      <c r="EP8" s="520">
        <v>2.040471550357895</v>
      </c>
      <c r="EQ8" s="520">
        <v>228.62120162653301</v>
      </c>
      <c r="ER8" s="520">
        <v>27.925716651315341</v>
      </c>
      <c r="ES8" s="520">
        <v>11.876713394148164</v>
      </c>
      <c r="ET8" s="520">
        <v>2.6684519868194148</v>
      </c>
      <c r="EU8" s="520">
        <v>0.9649046924793252</v>
      </c>
      <c r="EV8" s="520">
        <v>1.9859809085567348</v>
      </c>
      <c r="EW8" s="520">
        <v>224.58252738915814</v>
      </c>
      <c r="EX8" s="520">
        <v>28.182857893123398</v>
      </c>
      <c r="EY8" s="520">
        <v>11.746515037852847</v>
      </c>
      <c r="EZ8" s="520">
        <v>2.615577999155247</v>
      </c>
      <c r="FA8" s="520">
        <v>0.9977488628027672</v>
      </c>
      <c r="FB8" s="520">
        <v>1.97098756575222</v>
      </c>
      <c r="FC8" s="520">
        <v>220.05025504393765</v>
      </c>
      <c r="FD8" s="520">
        <v>28.001162456649521</v>
      </c>
      <c r="FE8" s="520">
        <v>11.899193188627732</v>
      </c>
      <c r="FF8" s="520">
        <v>2.6427580482383335</v>
      </c>
      <c r="FG8" s="520">
        <v>1.0127697188783678</v>
      </c>
      <c r="FH8" s="520">
        <v>1.9634254379098171</v>
      </c>
      <c r="FI8" s="520">
        <v>220.92155559719774</v>
      </c>
      <c r="FJ8" s="520">
        <v>27.629299800634211</v>
      </c>
      <c r="FK8" s="520">
        <v>11.744545938055831</v>
      </c>
      <c r="FN8" s="520">
        <v>12</v>
      </c>
      <c r="FO8" s="520">
        <v>3.0778270994041814</v>
      </c>
      <c r="FP8" s="520">
        <v>1.1362478455873328</v>
      </c>
      <c r="FQ8" s="520">
        <v>2.0408933444353812</v>
      </c>
      <c r="FR8" s="520">
        <v>213.67984546286925</v>
      </c>
      <c r="FS8" s="520">
        <v>30.731038747569958</v>
      </c>
      <c r="FT8" s="520">
        <v>12.77952878291441</v>
      </c>
      <c r="FU8" s="520">
        <v>3.3846773207201708</v>
      </c>
      <c r="FV8" s="520">
        <v>1.2855278733863498</v>
      </c>
      <c r="FW8" s="520">
        <v>2.2591437610146325</v>
      </c>
      <c r="FX8" s="520">
        <v>238.13961114876997</v>
      </c>
      <c r="FY8" s="520">
        <v>31.037607918605683</v>
      </c>
      <c r="FZ8" s="520">
        <v>13.087584475043078</v>
      </c>
      <c r="GB8" s="520">
        <v>12</v>
      </c>
      <c r="GC8" s="520">
        <v>2.8467455499600818</v>
      </c>
      <c r="GD8" s="520">
        <v>1.2161991286488993</v>
      </c>
      <c r="GE8" s="520">
        <v>1.9379713209530056</v>
      </c>
      <c r="GF8" s="520">
        <v>212.34557116277938</v>
      </c>
      <c r="GG8" s="520">
        <v>29.83590392941808</v>
      </c>
      <c r="GH8" s="520">
        <v>13.236343960893837</v>
      </c>
      <c r="GI8" s="520">
        <v>3.0287870021571526</v>
      </c>
      <c r="GJ8" s="520">
        <v>1.2723113456061799</v>
      </c>
      <c r="GK8" s="520">
        <v>2.1566755987732469</v>
      </c>
      <c r="GL8" s="520">
        <v>236.10262091757315</v>
      </c>
      <c r="GM8" s="520">
        <v>29.798032460714953</v>
      </c>
      <c r="GN8" s="520">
        <v>13.144520539086811</v>
      </c>
      <c r="GP8" s="520">
        <v>12</v>
      </c>
      <c r="GQ8" s="520">
        <v>2.5948380421470087</v>
      </c>
      <c r="GR8" s="520">
        <v>1.0538751380234175</v>
      </c>
      <c r="GS8" s="520">
        <v>1.9521805683577111</v>
      </c>
      <c r="GT8" s="520">
        <v>211.90311284349437</v>
      </c>
      <c r="GU8" s="520">
        <v>28.709415692870017</v>
      </c>
      <c r="GV8" s="520">
        <v>12.497952447794033</v>
      </c>
      <c r="GW8" s="520">
        <v>2.7360309241460432</v>
      </c>
      <c r="GX8" s="520">
        <v>1.0713139056236745</v>
      </c>
      <c r="GY8" s="520">
        <v>2.1619828604654994</v>
      </c>
      <c r="GZ8" s="520">
        <v>235.17007869361876</v>
      </c>
      <c r="HA8" s="520">
        <v>28.671323841903241</v>
      </c>
      <c r="HB8" s="520">
        <v>12.341954070535076</v>
      </c>
      <c r="HD8" s="520">
        <v>12</v>
      </c>
      <c r="HE8" s="520">
        <v>2.4988226265268323</v>
      </c>
      <c r="HF8" s="520">
        <v>0.94157782057031558</v>
      </c>
      <c r="HG8" s="520">
        <v>1.8594946322492136</v>
      </c>
      <c r="HH8" s="520">
        <v>213.76886138878163</v>
      </c>
      <c r="HI8" s="520">
        <v>28.009688121635239</v>
      </c>
      <c r="HJ8" s="520">
        <v>11.86355063094102</v>
      </c>
      <c r="HK8" s="520">
        <v>2.7042690568245091</v>
      </c>
      <c r="HL8" s="520">
        <v>0.98506266195083658</v>
      </c>
      <c r="HM8" s="520">
        <v>2.1675118742973032</v>
      </c>
      <c r="HN8" s="520">
        <v>237.51786392584054</v>
      </c>
      <c r="HO8" s="520">
        <v>28.254193204282075</v>
      </c>
      <c r="HP8" s="520">
        <v>11.856822134469937</v>
      </c>
      <c r="HS8" s="520">
        <v>950</v>
      </c>
      <c r="HT8" s="520">
        <v>7.67</v>
      </c>
      <c r="HU8" s="520">
        <v>4.6399999999999997</v>
      </c>
      <c r="HV8" s="520">
        <v>8</v>
      </c>
      <c r="HW8" s="520">
        <v>6</v>
      </c>
      <c r="HX8" s="520">
        <v>11</v>
      </c>
      <c r="HY8" s="520">
        <v>11</v>
      </c>
      <c r="IA8" s="520">
        <v>26</v>
      </c>
      <c r="IB8" s="520">
        <v>27.366666666666667</v>
      </c>
      <c r="IC8" s="520">
        <v>24.133333333333333</v>
      </c>
      <c r="ID8" s="520">
        <v>23.133333333333333</v>
      </c>
      <c r="IE8" s="520">
        <v>22.133333333333333</v>
      </c>
      <c r="IF8" s="520">
        <v>12.666666666666666</v>
      </c>
      <c r="IG8" s="520">
        <v>11.2</v>
      </c>
      <c r="IH8" s="520">
        <v>10.3</v>
      </c>
      <c r="II8" s="520">
        <v>9.6833333333333336</v>
      </c>
      <c r="IJ8" s="520">
        <v>12.89</v>
      </c>
      <c r="IK8" s="520">
        <v>11.66</v>
      </c>
      <c r="IL8" s="520">
        <v>11.66</v>
      </c>
      <c r="IM8" s="520">
        <v>10.9</v>
      </c>
      <c r="IN8" s="520">
        <v>4.2666666666666666</v>
      </c>
      <c r="IO8" s="520">
        <v>1.3333333333333333</v>
      </c>
      <c r="IP8" s="520">
        <v>6.25</v>
      </c>
      <c r="IQ8" s="520">
        <v>8</v>
      </c>
      <c r="IR8" s="520">
        <v>11</v>
      </c>
    </row>
    <row r="9" spans="1:252" x14ac:dyDescent="0.2">
      <c r="B9" s="520">
        <v>430.31744941731546</v>
      </c>
      <c r="C9" s="520">
        <v>2.3238657910667593</v>
      </c>
      <c r="D9" s="520">
        <v>424.47574739877291</v>
      </c>
      <c r="E9" s="520">
        <v>2.3558471976976154</v>
      </c>
      <c r="F9" s="520">
        <v>411.78207284244849</v>
      </c>
      <c r="G9" s="520">
        <v>2.4284690032696226</v>
      </c>
      <c r="H9" s="520">
        <v>403.90407537063925</v>
      </c>
      <c r="I9" s="520">
        <v>2.4758353801762416</v>
      </c>
      <c r="J9" s="520">
        <v>397.81262398158458</v>
      </c>
      <c r="K9" s="520">
        <v>2.5137462707726734</v>
      </c>
      <c r="L9" s="520">
        <v>391.21530349362712</v>
      </c>
      <c r="M9" s="520">
        <v>2.5561372243616485</v>
      </c>
      <c r="N9" s="520">
        <v>444.89599414442057</v>
      </c>
      <c r="O9" s="520">
        <v>2.2477163498023844</v>
      </c>
      <c r="Q9" s="520">
        <v>2.2737678873843037E-2</v>
      </c>
      <c r="R9" s="520">
        <v>2.2902814387360391E-2</v>
      </c>
      <c r="S9" s="520">
        <v>2.3367726880559405E-2</v>
      </c>
      <c r="T9" s="520">
        <v>2.3749588418021952E-2</v>
      </c>
      <c r="U9" s="520">
        <v>2.4093808955146186E-2</v>
      </c>
      <c r="V9" s="520">
        <v>2.3204445051681913E-2</v>
      </c>
      <c r="W9" s="520">
        <v>2.2867955923717258E-2</v>
      </c>
      <c r="Y9" s="520">
        <v>0.55156365012495479</v>
      </c>
      <c r="Z9" s="520">
        <v>0.55652161027910785</v>
      </c>
      <c r="AA9" s="520">
        <v>0.56104286246996893</v>
      </c>
      <c r="AB9" s="520">
        <v>0.57030624483225956</v>
      </c>
      <c r="AC9" s="520">
        <v>0.57511251018422793</v>
      </c>
      <c r="AD9" s="520">
        <v>0.57400643159593245</v>
      </c>
      <c r="AE9" s="520">
        <v>0.54253347398779006</v>
      </c>
      <c r="AG9" s="520">
        <v>0.30264709382346966</v>
      </c>
      <c r="AH9" s="520">
        <v>0.30407888418664492</v>
      </c>
      <c r="AI9" s="520">
        <v>0.30382719100640276</v>
      </c>
      <c r="AJ9" s="520">
        <v>0.30745720179503983</v>
      </c>
      <c r="AK9" s="520">
        <v>0.30818618618289395</v>
      </c>
      <c r="AL9" s="520">
        <v>0.31076385954142677</v>
      </c>
      <c r="AM9" s="520">
        <v>0.29670450739238369</v>
      </c>
      <c r="AO9" s="520">
        <v>13</v>
      </c>
      <c r="AP9" s="520">
        <v>3.6228851905075032</v>
      </c>
      <c r="AQ9" s="520">
        <v>1.2553372880818363</v>
      </c>
      <c r="AR9" s="520">
        <v>2.3568620206762465</v>
      </c>
      <c r="AS9" s="520">
        <v>247.70797782810195</v>
      </c>
      <c r="AT9" s="520">
        <v>30.857994582505249</v>
      </c>
      <c r="AU9" s="520">
        <v>12.486509247453016</v>
      </c>
      <c r="AV9" s="520">
        <v>3.5957736968182812</v>
      </c>
      <c r="AW9" s="520">
        <v>1.2595125396555777</v>
      </c>
      <c r="AX9" s="520">
        <v>2.3265598299824992</v>
      </c>
      <c r="AY9" s="520">
        <v>245.10278487179912</v>
      </c>
      <c r="AZ9" s="520">
        <v>30.852668950570084</v>
      </c>
      <c r="BA9" s="520">
        <v>12.534481077107992</v>
      </c>
      <c r="BB9" s="520">
        <v>3.5022155311774257</v>
      </c>
      <c r="BC9" s="520">
        <v>1.262473544105748</v>
      </c>
      <c r="BD9" s="520">
        <v>2.2918357331589227</v>
      </c>
      <c r="BE9" s="520">
        <v>240.23685866028183</v>
      </c>
      <c r="BF9" s="520">
        <v>30.594419444231683</v>
      </c>
      <c r="BG9" s="520">
        <v>12.575043242849736</v>
      </c>
      <c r="BH9" s="520">
        <v>3.4987137637908474</v>
      </c>
      <c r="BI9" s="520">
        <v>1.2744794692330044</v>
      </c>
      <c r="BJ9" s="520">
        <v>2.2704422212615603</v>
      </c>
      <c r="BK9" s="520">
        <v>238.01343586685127</v>
      </c>
      <c r="BL9" s="520">
        <v>30.55623064961183</v>
      </c>
      <c r="BM9" s="520">
        <v>12.601607183139054</v>
      </c>
      <c r="BN9" s="520">
        <v>3.531282983905875</v>
      </c>
      <c r="BO9" s="520">
        <v>1.2935897253456536</v>
      </c>
      <c r="BP9" s="520">
        <v>2.2534886256591062</v>
      </c>
      <c r="BQ9" s="520">
        <v>237.07733599339389</v>
      </c>
      <c r="BR9" s="520">
        <v>30.574175772718217</v>
      </c>
      <c r="BS9" s="520">
        <v>12.622246337972999</v>
      </c>
      <c r="BU9" s="520">
        <v>13</v>
      </c>
      <c r="BV9" s="520">
        <v>3.3042077369273244</v>
      </c>
      <c r="BW9" s="520">
        <v>1.2850970521628076</v>
      </c>
      <c r="BX9" s="520">
        <v>2.2437379824910102</v>
      </c>
      <c r="BY9" s="520">
        <v>246.32655551002381</v>
      </c>
      <c r="BZ9" s="520">
        <v>29.73732965621987</v>
      </c>
      <c r="CA9" s="520">
        <v>12.6773490313852</v>
      </c>
      <c r="CB9" s="520">
        <v>3.2950041669520416</v>
      </c>
      <c r="CC9" s="520">
        <v>1.2962174003740585</v>
      </c>
      <c r="CD9" s="520">
        <v>2.2177652268360544</v>
      </c>
      <c r="CE9" s="520">
        <v>243.81088209811838</v>
      </c>
      <c r="CF9" s="520">
        <v>29.782532625938991</v>
      </c>
      <c r="CG9" s="520">
        <v>12.751445107316279</v>
      </c>
      <c r="CH9" s="520">
        <v>3.2017424919766393</v>
      </c>
      <c r="CI9" s="520">
        <v>1.2685109112324073</v>
      </c>
      <c r="CJ9" s="520">
        <v>2.1866583669353341</v>
      </c>
      <c r="CK9" s="520">
        <v>238.78998815826145</v>
      </c>
      <c r="CL9" s="520">
        <v>29.521481344286364</v>
      </c>
      <c r="CM9" s="520">
        <v>12.676520806642355</v>
      </c>
      <c r="CN9" s="520">
        <v>3.1987350244627741</v>
      </c>
      <c r="CO9" s="520">
        <v>1.2861833601239032</v>
      </c>
      <c r="CP9" s="520">
        <v>2.163006924325547</v>
      </c>
      <c r="CQ9" s="520">
        <v>236.50682139944729</v>
      </c>
      <c r="CR9" s="520">
        <v>29.482509905916491</v>
      </c>
      <c r="CS9" s="520">
        <v>12.731369421724658</v>
      </c>
      <c r="CT9" s="520">
        <v>3.2467688433715738</v>
      </c>
      <c r="CU9" s="520">
        <v>1.3103720149830731</v>
      </c>
      <c r="CV9" s="520">
        <v>2.1613526455580274</v>
      </c>
      <c r="CW9" s="520">
        <v>236.06313660561636</v>
      </c>
      <c r="CX9" s="520">
        <v>29.500285821796609</v>
      </c>
      <c r="CY9" s="520">
        <v>12.74756774381026</v>
      </c>
      <c r="DA9" s="520">
        <v>13</v>
      </c>
      <c r="DB9" s="520">
        <v>3.0281807099453104</v>
      </c>
      <c r="DC9" s="520">
        <v>1.1605761543741817</v>
      </c>
      <c r="DD9" s="520">
        <v>2.2413826848611529</v>
      </c>
      <c r="DE9" s="520">
        <v>245.79627069687987</v>
      </c>
      <c r="DF9" s="520">
        <v>28.678494337262489</v>
      </c>
      <c r="DG9" s="520">
        <v>12.198097284430796</v>
      </c>
      <c r="DH9" s="520">
        <v>3.0244630838048794</v>
      </c>
      <c r="DI9" s="520">
        <v>1.1454814770258936</v>
      </c>
      <c r="DJ9" s="520">
        <v>2.2292272630826786</v>
      </c>
      <c r="DK9" s="520">
        <v>243.81734065238112</v>
      </c>
      <c r="DL9" s="520">
        <v>28.672138121078067</v>
      </c>
      <c r="DM9" s="520">
        <v>12.132874341000912</v>
      </c>
      <c r="DN9" s="520">
        <v>2.9532548013672493</v>
      </c>
      <c r="DO9" s="520">
        <v>1.1605441596857786</v>
      </c>
      <c r="DP9" s="520">
        <v>2.2034111430429704</v>
      </c>
      <c r="DQ9" s="520">
        <v>238.96307130653418</v>
      </c>
      <c r="DR9" s="520">
        <v>28.460240541866206</v>
      </c>
      <c r="DS9" s="520">
        <v>12.215525544593367</v>
      </c>
      <c r="DT9" s="520">
        <v>3.0018416860897235</v>
      </c>
      <c r="DU9" s="520">
        <v>1.2005749644197619</v>
      </c>
      <c r="DV9" s="520">
        <v>2.2025772570742843</v>
      </c>
      <c r="DW9" s="520">
        <v>238.14829533617785</v>
      </c>
      <c r="DX9" s="520">
        <v>28.452529365317801</v>
      </c>
      <c r="DY9" s="520">
        <v>12.284141333703106</v>
      </c>
      <c r="DZ9" s="520">
        <v>3.0584801833456976</v>
      </c>
      <c r="EA9" s="520">
        <v>1.2132842102664936</v>
      </c>
      <c r="EB9" s="520">
        <v>2.2059049669101003</v>
      </c>
      <c r="EC9" s="520">
        <v>237.85362010658949</v>
      </c>
      <c r="ED9" s="520">
        <v>28.486601712402994</v>
      </c>
      <c r="EE9" s="520">
        <v>12.243425261616071</v>
      </c>
      <c r="EG9" s="520">
        <v>13</v>
      </c>
      <c r="EH9" s="520">
        <v>2.8271792486724059</v>
      </c>
      <c r="EI9" s="520">
        <v>1.0402260044947007</v>
      </c>
      <c r="EJ9" s="520">
        <v>2.187285104201262</v>
      </c>
      <c r="EK9" s="520">
        <v>245.51277759133876</v>
      </c>
      <c r="EL9" s="520">
        <v>27.892908724394591</v>
      </c>
      <c r="EM9" s="520">
        <v>11.72198327299146</v>
      </c>
      <c r="EN9" s="520">
        <v>2.8311116441646575</v>
      </c>
      <c r="EO9" s="520">
        <v>1.0395817385310349</v>
      </c>
      <c r="EP9" s="520">
        <v>2.1702162876892812</v>
      </c>
      <c r="EQ9" s="520">
        <v>243.88244148370086</v>
      </c>
      <c r="ER9" s="520">
        <v>27.871678610832159</v>
      </c>
      <c r="ES9" s="520">
        <v>11.695411118754606</v>
      </c>
      <c r="ET9" s="520">
        <v>2.9254105089151974</v>
      </c>
      <c r="EU9" s="520">
        <v>1.0504098572981724</v>
      </c>
      <c r="EV9" s="520">
        <v>2.1455558648696424</v>
      </c>
      <c r="EW9" s="520">
        <v>241.21132536242879</v>
      </c>
      <c r="EX9" s="520">
        <v>28.079536428806588</v>
      </c>
      <c r="EY9" s="520">
        <v>11.645080077195114</v>
      </c>
      <c r="EZ9" s="520">
        <v>2.9256483929541921</v>
      </c>
      <c r="FA9" s="520">
        <v>1.0816102432693555</v>
      </c>
      <c r="FB9" s="520">
        <v>2.1435908989303591</v>
      </c>
      <c r="FC9" s="520">
        <v>239.8728453177842</v>
      </c>
      <c r="FD9" s="520">
        <v>27.93033144014958</v>
      </c>
      <c r="FE9" s="520">
        <v>11.699876213256379</v>
      </c>
      <c r="FF9" s="520">
        <v>2.9684472624440801</v>
      </c>
      <c r="FG9" s="520">
        <v>1.0963382079880795</v>
      </c>
      <c r="FH9" s="520">
        <v>2.1452864452784053</v>
      </c>
      <c r="FI9" s="520">
        <v>242.00202894873118</v>
      </c>
      <c r="FJ9" s="520">
        <v>27.626249457372818</v>
      </c>
      <c r="FK9" s="520">
        <v>11.550304064986193</v>
      </c>
      <c r="FN9" s="520">
        <v>13</v>
      </c>
      <c r="FO9" s="520">
        <v>3.4019829451537258</v>
      </c>
      <c r="FP9" s="520">
        <v>1.2450789763611967</v>
      </c>
      <c r="FQ9" s="520">
        <v>2.2053620867169599</v>
      </c>
      <c r="FR9" s="520">
        <v>230.31486125486859</v>
      </c>
      <c r="FS9" s="520">
        <v>30.642828267986939</v>
      </c>
      <c r="FT9" s="520">
        <v>12.659903551356678</v>
      </c>
      <c r="FU9" s="520">
        <v>3.6884560046913433</v>
      </c>
      <c r="FV9" s="520">
        <v>1.3866228059014598</v>
      </c>
      <c r="FW9" s="520">
        <v>2.41053628248644</v>
      </c>
      <c r="FX9" s="520">
        <v>253.59578940800867</v>
      </c>
      <c r="FY9" s="520">
        <v>30.937280907902341</v>
      </c>
      <c r="FZ9" s="520">
        <v>12.959801724497467</v>
      </c>
      <c r="GB9" s="520">
        <v>13</v>
      </c>
      <c r="GC9" s="520">
        <v>3.1609003766674983</v>
      </c>
      <c r="GD9" s="520">
        <v>1.3018394489664435</v>
      </c>
      <c r="GE9" s="520">
        <v>2.0982202720209875</v>
      </c>
      <c r="GF9" s="520">
        <v>229.19123439087878</v>
      </c>
      <c r="GG9" s="520">
        <v>29.741173089049109</v>
      </c>
      <c r="GH9" s="520">
        <v>12.969625171032618</v>
      </c>
      <c r="GI9" s="520">
        <v>3.3275286815821392</v>
      </c>
      <c r="GJ9" s="520">
        <v>1.354128515361499</v>
      </c>
      <c r="GK9" s="520">
        <v>2.3039651277519426</v>
      </c>
      <c r="GL9" s="520">
        <v>251.96339482958564</v>
      </c>
      <c r="GM9" s="520">
        <v>29.70525482850319</v>
      </c>
      <c r="GN9" s="520">
        <v>12.914800027028187</v>
      </c>
      <c r="GP9" s="520">
        <v>13</v>
      </c>
      <c r="GQ9" s="520">
        <v>2.9180605055659798</v>
      </c>
      <c r="GR9" s="520">
        <v>1.1440507956818902</v>
      </c>
      <c r="GS9" s="520">
        <v>2.1157762965841505</v>
      </c>
      <c r="GT9" s="520">
        <v>229.40393037495386</v>
      </c>
      <c r="GU9" s="520">
        <v>28.655029103756494</v>
      </c>
      <c r="GV9" s="520">
        <v>12.269779966937897</v>
      </c>
      <c r="GW9" s="520">
        <v>3.0473572491029151</v>
      </c>
      <c r="GX9" s="520">
        <v>1.1591149271521488</v>
      </c>
      <c r="GY9" s="520">
        <v>2.3152560819161967</v>
      </c>
      <c r="GZ9" s="520">
        <v>251.74316070603993</v>
      </c>
      <c r="HA9" s="520">
        <v>28.618316375240173</v>
      </c>
      <c r="HB9" s="520">
        <v>12.151445392067419</v>
      </c>
      <c r="HD9" s="520">
        <v>13</v>
      </c>
      <c r="HE9" s="520">
        <v>2.7757924844412001</v>
      </c>
      <c r="HF9" s="520">
        <v>1.0239073282419375</v>
      </c>
      <c r="HG9" s="520">
        <v>2.0104191608667787</v>
      </c>
      <c r="HH9" s="520">
        <v>230.23474875861521</v>
      </c>
      <c r="HI9" s="520">
        <v>27.933699473959173</v>
      </c>
      <c r="HJ9" s="520">
        <v>11.703673300143588</v>
      </c>
      <c r="HK9" s="520">
        <v>2.9695588882095758</v>
      </c>
      <c r="HL9" s="520">
        <v>1.0644570851942063</v>
      </c>
      <c r="HM9" s="520">
        <v>2.3055868861900142</v>
      </c>
      <c r="HN9" s="520">
        <v>252.99438265448958</v>
      </c>
      <c r="HO9" s="520">
        <v>28.169269936826293</v>
      </c>
      <c r="HP9" s="520">
        <v>11.71719860767173</v>
      </c>
      <c r="HS9" s="520">
        <v>1050</v>
      </c>
      <c r="HT9" s="520">
        <v>7.67</v>
      </c>
      <c r="HU9" s="520">
        <v>4.71</v>
      </c>
      <c r="HV9" s="520">
        <v>8</v>
      </c>
      <c r="HW9" s="520">
        <v>6</v>
      </c>
      <c r="HX9" s="520">
        <v>11</v>
      </c>
      <c r="HY9" s="520">
        <v>11</v>
      </c>
      <c r="IA9" s="520">
        <v>27</v>
      </c>
      <c r="IB9" s="520">
        <v>27.433333333333334</v>
      </c>
      <c r="IC9" s="520">
        <v>24.166666666666664</v>
      </c>
      <c r="ID9" s="520">
        <v>23.166666666666664</v>
      </c>
      <c r="IE9" s="520">
        <v>22.166666666666664</v>
      </c>
      <c r="IF9" s="520">
        <v>12.733333333333333</v>
      </c>
      <c r="IG9" s="520">
        <v>11.2</v>
      </c>
      <c r="IH9" s="520">
        <v>10.3</v>
      </c>
      <c r="II9" s="520">
        <v>9.6966666666666672</v>
      </c>
      <c r="IJ9" s="520">
        <v>13.010000000000002</v>
      </c>
      <c r="IK9" s="520">
        <v>11.74</v>
      </c>
      <c r="IL9" s="520">
        <v>11.74</v>
      </c>
      <c r="IM9" s="520">
        <v>11</v>
      </c>
      <c r="IN9" s="520">
        <v>4.333333333333333</v>
      </c>
      <c r="IO9" s="520">
        <v>1.3666666666666665</v>
      </c>
      <c r="IP9" s="520">
        <v>6.25</v>
      </c>
      <c r="IQ9" s="520">
        <v>8</v>
      </c>
      <c r="IR9" s="520">
        <v>11</v>
      </c>
    </row>
    <row r="10" spans="1:252" x14ac:dyDescent="0.2">
      <c r="B10" s="520">
        <v>442.91910335397586</v>
      </c>
      <c r="C10" s="520">
        <v>2.2577486327132101</v>
      </c>
      <c r="D10" s="520">
        <v>438.57283394008346</v>
      </c>
      <c r="E10" s="520">
        <v>2.2801229866796016</v>
      </c>
      <c r="F10" s="520">
        <v>431.49825184514896</v>
      </c>
      <c r="G10" s="520">
        <v>2.3175064921441866</v>
      </c>
      <c r="H10" s="520">
        <v>428.02886951454235</v>
      </c>
      <c r="I10" s="520">
        <v>2.3362910103100529</v>
      </c>
      <c r="J10" s="520">
        <v>424.86281411523709</v>
      </c>
      <c r="K10" s="520">
        <v>2.3537009283395802</v>
      </c>
      <c r="L10" s="520">
        <v>408.79670709309022</v>
      </c>
      <c r="M10" s="520">
        <v>2.446203657340817</v>
      </c>
      <c r="N10" s="520">
        <v>460.76568128385321</v>
      </c>
      <c r="O10" s="520">
        <v>2.1703005250166476</v>
      </c>
      <c r="Q10" s="520">
        <v>2.4482106755563723E-2</v>
      </c>
      <c r="R10" s="520">
        <v>2.4660306384675028E-2</v>
      </c>
      <c r="S10" s="520">
        <v>2.5162297806971899E-2</v>
      </c>
      <c r="T10" s="520">
        <v>2.5574684987389587E-2</v>
      </c>
      <c r="U10" s="520">
        <v>2.5946242334915583E-2</v>
      </c>
      <c r="V10" s="520">
        <v>2.498940236334975E-2</v>
      </c>
      <c r="W10" s="520">
        <v>2.4627029456310894E-2</v>
      </c>
      <c r="Y10" s="520">
        <v>0.58911946741816579</v>
      </c>
      <c r="Z10" s="520">
        <v>0.59336043529011662</v>
      </c>
      <c r="AA10" s="520">
        <v>0.60278293671015426</v>
      </c>
      <c r="AB10" s="520">
        <v>0.61288985451979761</v>
      </c>
      <c r="AC10" s="520">
        <v>0.61853865793419649</v>
      </c>
      <c r="AD10" s="520">
        <v>0.61305507670105053</v>
      </c>
      <c r="AE10" s="520">
        <v>0.58141708656479085</v>
      </c>
      <c r="AG10" s="520">
        <v>0.31531522062987144</v>
      </c>
      <c r="AH10" s="520">
        <v>0.31656704953005971</v>
      </c>
      <c r="AI10" s="520">
        <v>0.3185159327709714</v>
      </c>
      <c r="AJ10" s="520">
        <v>0.32244282050099854</v>
      </c>
      <c r="AK10" s="520">
        <v>0.3236685761702649</v>
      </c>
      <c r="AL10" s="520">
        <v>0.32425992953617522</v>
      </c>
      <c r="AM10" s="520">
        <v>0.31012660358178978</v>
      </c>
      <c r="AO10" s="520">
        <v>14</v>
      </c>
      <c r="AP10" s="520">
        <v>3.8842411914012098</v>
      </c>
      <c r="AQ10" s="520">
        <v>1.3688921581181963</v>
      </c>
      <c r="AR10" s="520">
        <v>2.4846209191366588</v>
      </c>
      <c r="AS10" s="520">
        <v>260.93649110891727</v>
      </c>
      <c r="AT10" s="520">
        <v>30.746474971919266</v>
      </c>
      <c r="AU10" s="520">
        <v>12.494910831120352</v>
      </c>
      <c r="AV10" s="520">
        <v>3.874820711350643</v>
      </c>
      <c r="AW10" s="520">
        <v>1.3752827919854107</v>
      </c>
      <c r="AX10" s="520">
        <v>2.4674622768229142</v>
      </c>
      <c r="AY10" s="520">
        <v>259.35380612950365</v>
      </c>
      <c r="AZ10" s="520">
        <v>30.741192468583574</v>
      </c>
      <c r="BA10" s="520">
        <v>12.524235243744997</v>
      </c>
      <c r="BB10" s="520">
        <v>3.8457094006019252</v>
      </c>
      <c r="BC10" s="520">
        <v>1.3923559639580454</v>
      </c>
      <c r="BD10" s="520">
        <v>2.4636712119076298</v>
      </c>
      <c r="BE10" s="520">
        <v>258.05738147314634</v>
      </c>
      <c r="BF10" s="520">
        <v>30.526656594253438</v>
      </c>
      <c r="BG10" s="520">
        <v>12.536239924605287</v>
      </c>
      <c r="BH10" s="520">
        <v>3.8905161192677502</v>
      </c>
      <c r="BI10" s="520">
        <v>1.4181673247266986</v>
      </c>
      <c r="BJ10" s="520">
        <v>2.4738437857337408</v>
      </c>
      <c r="BK10" s="520">
        <v>258.77972637444481</v>
      </c>
      <c r="BL10" s="520">
        <v>30.489319957758465</v>
      </c>
      <c r="BM10" s="520">
        <v>12.543736163054811</v>
      </c>
      <c r="BN10" s="520">
        <v>3.9356211935114995</v>
      </c>
      <c r="BO10" s="520">
        <v>1.4393357030355358</v>
      </c>
      <c r="BP10" s="520">
        <v>2.4759210922958217</v>
      </c>
      <c r="BQ10" s="520">
        <v>259.13822695621189</v>
      </c>
      <c r="BR10" s="520">
        <v>30.507036424001313</v>
      </c>
      <c r="BS10" s="520">
        <v>12.55589493272428</v>
      </c>
      <c r="BU10" s="520">
        <v>14</v>
      </c>
      <c r="BV10" s="520">
        <v>3.563126295867669</v>
      </c>
      <c r="BW10" s="520">
        <v>1.3736988947645132</v>
      </c>
      <c r="BX10" s="520">
        <v>2.3693133401438904</v>
      </c>
      <c r="BY10" s="520">
        <v>259.94985345743186</v>
      </c>
      <c r="BZ10" s="520">
        <v>29.627877435477849</v>
      </c>
      <c r="CA10" s="520">
        <v>12.5608261832406</v>
      </c>
      <c r="CB10" s="520">
        <v>3.567110336778899</v>
      </c>
      <c r="CC10" s="520">
        <v>1.3858046686840588</v>
      </c>
      <c r="CD10" s="520">
        <v>2.3552939507471624</v>
      </c>
      <c r="CE10" s="520">
        <v>258.33106171461895</v>
      </c>
      <c r="CF10" s="520">
        <v>29.671750838785286</v>
      </c>
      <c r="CG10" s="520">
        <v>12.614549463761886</v>
      </c>
      <c r="CH10" s="520">
        <v>3.5371824057567487</v>
      </c>
      <c r="CI10" s="520">
        <v>1.3777849642085307</v>
      </c>
      <c r="CJ10" s="520">
        <v>2.3536006936045335</v>
      </c>
      <c r="CK10" s="520">
        <v>256.97342560518837</v>
      </c>
      <c r="CL10" s="520">
        <v>29.454804726100047</v>
      </c>
      <c r="CM10" s="520">
        <v>12.532417471295975</v>
      </c>
      <c r="CN10" s="520">
        <v>3.5810219657304936</v>
      </c>
      <c r="CO10" s="520">
        <v>1.4050146172573241</v>
      </c>
      <c r="CP10" s="520">
        <v>2.3615758246591629</v>
      </c>
      <c r="CQ10" s="520">
        <v>257.69341427974149</v>
      </c>
      <c r="CR10" s="520">
        <v>29.41683140666245</v>
      </c>
      <c r="CS10" s="520">
        <v>12.545574412738619</v>
      </c>
      <c r="CT10" s="520">
        <v>3.6360918623965053</v>
      </c>
      <c r="CU10" s="520">
        <v>1.4279645079925778</v>
      </c>
      <c r="CV10" s="520">
        <v>2.3730904687093766</v>
      </c>
      <c r="CW10" s="520">
        <v>258.40524181614938</v>
      </c>
      <c r="CX10" s="520">
        <v>29.43442611315454</v>
      </c>
      <c r="CY10" s="520">
        <v>12.547505355864894</v>
      </c>
      <c r="DA10" s="520">
        <v>14</v>
      </c>
      <c r="DB10" s="520">
        <v>3.3045121558204031</v>
      </c>
      <c r="DC10" s="520">
        <v>1.2400461783385475</v>
      </c>
      <c r="DD10" s="520">
        <v>2.3778927873708851</v>
      </c>
      <c r="DE10" s="520">
        <v>260.17314121890985</v>
      </c>
      <c r="DF10" s="520">
        <v>28.608442142370425</v>
      </c>
      <c r="DG10" s="520">
        <v>12.036339318272782</v>
      </c>
      <c r="DH10" s="520">
        <v>3.30618315801593</v>
      </c>
      <c r="DI10" s="520">
        <v>1.2294356829462394</v>
      </c>
      <c r="DJ10" s="520">
        <v>2.3709940656406334</v>
      </c>
      <c r="DK10" s="520">
        <v>258.86735795927018</v>
      </c>
      <c r="DL10" s="520">
        <v>28.602322736716143</v>
      </c>
      <c r="DM10" s="520">
        <v>11.984365254639354</v>
      </c>
      <c r="DN10" s="520">
        <v>3.3027468205082378</v>
      </c>
      <c r="DO10" s="520">
        <v>1.2542683577184341</v>
      </c>
      <c r="DP10" s="520">
        <v>2.3769013506997725</v>
      </c>
      <c r="DQ10" s="520">
        <v>258.01218780239492</v>
      </c>
      <c r="DR10" s="520">
        <v>28.427596960523225</v>
      </c>
      <c r="DS10" s="520">
        <v>12.003237787336788</v>
      </c>
      <c r="DT10" s="520">
        <v>3.3637842393814186</v>
      </c>
      <c r="DU10" s="520">
        <v>1.291163846872335</v>
      </c>
      <c r="DV10" s="520">
        <v>2.3901845693340076</v>
      </c>
      <c r="DW10" s="520">
        <v>259.09204324133003</v>
      </c>
      <c r="DX10" s="520">
        <v>28.419575931426056</v>
      </c>
      <c r="DY10" s="520">
        <v>12.038428873050933</v>
      </c>
      <c r="DZ10" s="520">
        <v>3.4239876419354509</v>
      </c>
      <c r="EA10" s="520">
        <v>1.3044984243507096</v>
      </c>
      <c r="EB10" s="520">
        <v>2.4032173296543373</v>
      </c>
      <c r="EC10" s="520">
        <v>259.87016186818005</v>
      </c>
      <c r="ED10" s="520">
        <v>28.452307582656637</v>
      </c>
      <c r="EE10" s="520">
        <v>12.001666715441877</v>
      </c>
      <c r="EG10" s="520">
        <v>14</v>
      </c>
      <c r="EH10" s="520">
        <v>3.0937055823550903</v>
      </c>
      <c r="EI10" s="520">
        <v>1.114349138579142</v>
      </c>
      <c r="EJ10" s="520">
        <v>2.3094566304277753</v>
      </c>
      <c r="EK10" s="520">
        <v>259.84737303506586</v>
      </c>
      <c r="EL10" s="520">
        <v>27.833037523602947</v>
      </c>
      <c r="EM10" s="520">
        <v>11.567695044762546</v>
      </c>
      <c r="EN10" s="520">
        <v>3.1068147777867634</v>
      </c>
      <c r="EO10" s="520">
        <v>1.1149209264310451</v>
      </c>
      <c r="EP10" s="520">
        <v>2.2983593318747597</v>
      </c>
      <c r="EQ10" s="520">
        <v>259.00984944331981</v>
      </c>
      <c r="ER10" s="520">
        <v>27.816854662507993</v>
      </c>
      <c r="ES10" s="520">
        <v>11.535647081351684</v>
      </c>
      <c r="ET10" s="520">
        <v>3.1795910191148113</v>
      </c>
      <c r="EU10" s="520">
        <v>1.1352334366744841</v>
      </c>
      <c r="EV10" s="520">
        <v>2.3030908402521426</v>
      </c>
      <c r="EW10" s="520">
        <v>257.77121564468473</v>
      </c>
      <c r="EX10" s="520">
        <v>27.976400182308662</v>
      </c>
      <c r="EY10" s="520">
        <v>11.552673613038445</v>
      </c>
      <c r="EZ10" s="520">
        <v>3.2322690819382323</v>
      </c>
      <c r="FA10" s="520">
        <v>1.1649578480234182</v>
      </c>
      <c r="FB10" s="520">
        <v>2.3141395851429998</v>
      </c>
      <c r="FC10" s="520">
        <v>259.58364453922582</v>
      </c>
      <c r="FD10" s="520">
        <v>27.859115898919129</v>
      </c>
      <c r="FE10" s="520">
        <v>11.529444162777443</v>
      </c>
      <c r="FF10" s="520">
        <v>3.2904312986779409</v>
      </c>
      <c r="FG10" s="520">
        <v>1.179409101414443</v>
      </c>
      <c r="FH10" s="520">
        <v>2.3249627390390768</v>
      </c>
      <c r="FI10" s="520">
        <v>262.8541296822516</v>
      </c>
      <c r="FJ10" s="520">
        <v>27.621211211508498</v>
      </c>
      <c r="FK10" s="520">
        <v>11.389532866432681</v>
      </c>
      <c r="FN10" s="520">
        <v>14</v>
      </c>
      <c r="FO10" s="520">
        <v>3.7228577936655243</v>
      </c>
      <c r="FP10" s="520">
        <v>1.3531669473038248</v>
      </c>
      <c r="FQ10" s="520">
        <v>2.3678483021649015</v>
      </c>
      <c r="FR10" s="520">
        <v>246.84588360681443</v>
      </c>
      <c r="FS10" s="520">
        <v>30.556127226158598</v>
      </c>
      <c r="FT10" s="520">
        <v>12.554121785076903</v>
      </c>
      <c r="FU10" s="520">
        <v>3.9892999496836667</v>
      </c>
      <c r="FV10" s="520">
        <v>1.487110558794106</v>
      </c>
      <c r="FW10" s="520">
        <v>2.5601706058256628</v>
      </c>
      <c r="FX10" s="520">
        <v>268.97094993866193</v>
      </c>
      <c r="FY10" s="520">
        <v>30.838625797661692</v>
      </c>
      <c r="FZ10" s="520">
        <v>12.844548459618636</v>
      </c>
      <c r="GB10" s="520">
        <v>14</v>
      </c>
      <c r="GC10" s="520">
        <v>3.471845457509688</v>
      </c>
      <c r="GD10" s="520">
        <v>1.3869937953473817</v>
      </c>
      <c r="GE10" s="520">
        <v>2.2565296216231561</v>
      </c>
      <c r="GF10" s="520">
        <v>245.93838385913807</v>
      </c>
      <c r="GG10" s="520">
        <v>29.648246744452187</v>
      </c>
      <c r="GH10" s="520">
        <v>12.737987799345387</v>
      </c>
      <c r="GI10" s="520">
        <v>3.6233179995962113</v>
      </c>
      <c r="GJ10" s="520">
        <v>1.4355254865044076</v>
      </c>
      <c r="GK10" s="520">
        <v>2.4495376525136847</v>
      </c>
      <c r="GL10" s="520">
        <v>267.7345642011835</v>
      </c>
      <c r="GM10" s="520">
        <v>29.614078963501598</v>
      </c>
      <c r="GN10" s="520">
        <v>12.7111915436881</v>
      </c>
      <c r="GP10" s="520">
        <v>14</v>
      </c>
      <c r="GQ10" s="520">
        <v>3.2372720680051468</v>
      </c>
      <c r="GR10" s="520">
        <v>1.2335187685233073</v>
      </c>
      <c r="GS10" s="520">
        <v>2.2772789121619739</v>
      </c>
      <c r="GT10" s="520">
        <v>246.749007895413</v>
      </c>
      <c r="GU10" s="520">
        <v>28.600189963374401</v>
      </c>
      <c r="GV10" s="520">
        <v>12.074152320106382</v>
      </c>
      <c r="GW10" s="520">
        <v>3.354857719229932</v>
      </c>
      <c r="GX10" s="520">
        <v>1.2462449708163652</v>
      </c>
      <c r="GY10" s="520">
        <v>2.4665995793915849</v>
      </c>
      <c r="GZ10" s="520">
        <v>268.17087519865731</v>
      </c>
      <c r="HA10" s="520">
        <v>28.564818008188425</v>
      </c>
      <c r="HB10" s="520">
        <v>11.984690024068474</v>
      </c>
      <c r="HD10" s="520">
        <v>14</v>
      </c>
      <c r="HE10" s="520">
        <v>3.0494470695891822</v>
      </c>
      <c r="HF10" s="520">
        <v>1.105582760174314</v>
      </c>
      <c r="HG10" s="520">
        <v>2.1594143317947094</v>
      </c>
      <c r="HH10" s="520">
        <v>246.58657904995195</v>
      </c>
      <c r="HI10" s="520">
        <v>27.857329166627068</v>
      </c>
      <c r="HJ10" s="520">
        <v>11.56327772906792</v>
      </c>
      <c r="HK10" s="520">
        <v>3.2317178849476318</v>
      </c>
      <c r="HL10" s="520">
        <v>1.1432434993511977</v>
      </c>
      <c r="HM10" s="520">
        <v>2.4419375735150859</v>
      </c>
      <c r="HN10" s="520">
        <v>268.37466645069753</v>
      </c>
      <c r="HO10" s="520">
        <v>28.084291675304538</v>
      </c>
      <c r="HP10" s="520">
        <v>11.591792110696097</v>
      </c>
      <c r="IA10" s="520">
        <v>28</v>
      </c>
      <c r="IB10" s="520">
        <v>27.5</v>
      </c>
      <c r="IC10" s="520">
        <v>24.2</v>
      </c>
      <c r="ID10" s="520">
        <v>23.2</v>
      </c>
      <c r="IE10" s="520">
        <v>22.2</v>
      </c>
      <c r="IF10" s="520">
        <v>12.8</v>
      </c>
      <c r="IG10" s="520">
        <v>11.2</v>
      </c>
      <c r="IH10" s="520">
        <v>10.3</v>
      </c>
      <c r="II10" s="520">
        <v>9.7100000000000009</v>
      </c>
      <c r="IJ10" s="520">
        <v>13.13</v>
      </c>
      <c r="IK10" s="520">
        <v>11.82</v>
      </c>
      <c r="IL10" s="520">
        <v>11.82</v>
      </c>
      <c r="IM10" s="520">
        <v>11.1</v>
      </c>
      <c r="IN10" s="520">
        <v>4.4000000000000004</v>
      </c>
      <c r="IO10" s="520">
        <v>1.4</v>
      </c>
      <c r="IP10" s="520">
        <v>6.25</v>
      </c>
      <c r="IQ10" s="520">
        <v>8</v>
      </c>
      <c r="IR10" s="520">
        <v>11</v>
      </c>
    </row>
    <row r="11" spans="1:252" x14ac:dyDescent="0.2">
      <c r="B11" s="520">
        <v>455.32534258426136</v>
      </c>
      <c r="C11" s="520">
        <v>2.1962318071828881</v>
      </c>
      <c r="D11" s="520">
        <v>452.45086297882671</v>
      </c>
      <c r="E11" s="520">
        <v>2.210184755569351</v>
      </c>
      <c r="F11" s="520">
        <v>450.93987380222887</v>
      </c>
      <c r="G11" s="520">
        <v>2.217590543874981</v>
      </c>
      <c r="H11" s="520">
        <v>451.87319517397316</v>
      </c>
      <c r="I11" s="520">
        <v>2.2130102220712509</v>
      </c>
      <c r="J11" s="520">
        <v>451.56052771905473</v>
      </c>
      <c r="K11" s="520">
        <v>2.2145425443876823</v>
      </c>
      <c r="L11" s="520">
        <v>426.11334624784615</v>
      </c>
      <c r="M11" s="520">
        <v>2.3467934266915833</v>
      </c>
      <c r="N11" s="520">
        <v>476.39673893294031</v>
      </c>
      <c r="O11" s="520">
        <v>2.0990907751380816</v>
      </c>
      <c r="Q11" s="520">
        <v>2.6226490555447617E-2</v>
      </c>
      <c r="R11" s="520">
        <v>2.6417748053898491E-2</v>
      </c>
      <c r="S11" s="520">
        <v>2.6956801088534328E-2</v>
      </c>
      <c r="T11" s="520">
        <v>2.7399709070616948E-2</v>
      </c>
      <c r="U11" s="520">
        <v>2.7798582746877527E-2</v>
      </c>
      <c r="V11" s="520">
        <v>2.6774359675017588E-2</v>
      </c>
      <c r="W11" s="520">
        <v>2.6386102988904529E-2</v>
      </c>
      <c r="Y11" s="520">
        <v>0.62624745878991206</v>
      </c>
      <c r="Z11" s="520">
        <v>0.62979893459307812</v>
      </c>
      <c r="AA11" s="520">
        <v>0.64404506492039537</v>
      </c>
      <c r="AB11" s="520">
        <v>0.65503003803780657</v>
      </c>
      <c r="AC11" s="520">
        <v>0.66151157446309583</v>
      </c>
      <c r="AD11" s="520">
        <v>0.65166734211686661</v>
      </c>
      <c r="AE11" s="520">
        <v>0.61986580370312239</v>
      </c>
      <c r="AG11" s="520">
        <v>0.32785097102918431</v>
      </c>
      <c r="AH11" s="520">
        <v>0.32893231147501634</v>
      </c>
      <c r="AI11" s="520">
        <v>0.33304811998644268</v>
      </c>
      <c r="AJ11" s="520">
        <v>0.3372875789340104</v>
      </c>
      <c r="AK11" s="520">
        <v>0.33900329252696154</v>
      </c>
      <c r="AL11" s="520">
        <v>0.33761717935098945</v>
      </c>
      <c r="AM11" s="520">
        <v>0.3234104988677215</v>
      </c>
      <c r="AO11" s="520">
        <v>15</v>
      </c>
      <c r="AP11" s="520">
        <v>4.1430827295666495</v>
      </c>
      <c r="AQ11" s="520">
        <v>1.481391060982675</v>
      </c>
      <c r="AR11" s="520">
        <v>2.6109165308768501</v>
      </c>
      <c r="AS11" s="520">
        <v>274.10369446002466</v>
      </c>
      <c r="AT11" s="520">
        <v>30.636736754741925</v>
      </c>
      <c r="AU11" s="520">
        <v>12.498401173459524</v>
      </c>
      <c r="AV11" s="520">
        <v>4.1512003029280526</v>
      </c>
      <c r="AW11" s="520">
        <v>1.4900135164542125</v>
      </c>
      <c r="AX11" s="520">
        <v>2.6067280607505237</v>
      </c>
      <c r="AY11" s="520">
        <v>273.53828878988037</v>
      </c>
      <c r="AZ11" s="520">
        <v>30.631547794168217</v>
      </c>
      <c r="BA11" s="520">
        <v>12.510880805553599</v>
      </c>
      <c r="BB11" s="520">
        <v>4.1856690144775754</v>
      </c>
      <c r="BC11" s="520">
        <v>1.5210333541872223</v>
      </c>
      <c r="BD11" s="520">
        <v>2.6334042143480172</v>
      </c>
      <c r="BE11" s="520">
        <v>275.74955348403898</v>
      </c>
      <c r="BF11" s="520">
        <v>30.45970914245477</v>
      </c>
      <c r="BG11" s="520">
        <v>12.499647022852377</v>
      </c>
      <c r="BH11" s="520">
        <v>4.2783326659033722</v>
      </c>
      <c r="BI11" s="520">
        <v>1.5605487415046735</v>
      </c>
      <c r="BJ11" s="520">
        <v>2.6747617674560673</v>
      </c>
      <c r="BK11" s="520">
        <v>279.41329759891522</v>
      </c>
      <c r="BL11" s="520">
        <v>30.423161226246449</v>
      </c>
      <c r="BM11" s="520">
        <v>12.491435631332228</v>
      </c>
      <c r="BN11" s="520">
        <v>4.3357765777223705</v>
      </c>
      <c r="BO11" s="520">
        <v>1.5837458008755123</v>
      </c>
      <c r="BP11" s="520">
        <v>2.6955706814676916</v>
      </c>
      <c r="BQ11" s="520">
        <v>281.04351920776963</v>
      </c>
      <c r="BR11" s="520">
        <v>30.440688235207329</v>
      </c>
      <c r="BS11" s="520">
        <v>12.496765783463189</v>
      </c>
      <c r="BU11" s="520">
        <v>15</v>
      </c>
      <c r="BV11" s="520">
        <v>3.8194921747214123</v>
      </c>
      <c r="BW11" s="520">
        <v>1.4615527584648504</v>
      </c>
      <c r="BX11" s="520">
        <v>2.4934391047660682</v>
      </c>
      <c r="BY11" s="520">
        <v>273.5095697545446</v>
      </c>
      <c r="BZ11" s="520">
        <v>29.520181626824385</v>
      </c>
      <c r="CA11" s="520">
        <v>12.453018141294285</v>
      </c>
      <c r="CB11" s="520">
        <v>3.8365680833001199</v>
      </c>
      <c r="CC11" s="520">
        <v>1.4746691678506691</v>
      </c>
      <c r="CD11" s="520">
        <v>2.4912167441475543</v>
      </c>
      <c r="CE11" s="520">
        <v>272.78357611051007</v>
      </c>
      <c r="CF11" s="520">
        <v>29.562883007689877</v>
      </c>
      <c r="CG11" s="520">
        <v>12.489243768919433</v>
      </c>
      <c r="CH11" s="520">
        <v>3.8691214921849379</v>
      </c>
      <c r="CI11" s="520">
        <v>1.4860982296649055</v>
      </c>
      <c r="CJ11" s="520">
        <v>2.5184939765554866</v>
      </c>
      <c r="CK11" s="520">
        <v>275.02480216345185</v>
      </c>
      <c r="CL11" s="520">
        <v>29.388999135391717</v>
      </c>
      <c r="CM11" s="520">
        <v>12.405561003584001</v>
      </c>
      <c r="CN11" s="520">
        <v>3.959367094898496</v>
      </c>
      <c r="CO11" s="520">
        <v>1.5228296822061367</v>
      </c>
      <c r="CP11" s="520">
        <v>2.5577107211003227</v>
      </c>
      <c r="CQ11" s="520">
        <v>278.74362653226984</v>
      </c>
      <c r="CR11" s="520">
        <v>29.351954455026501</v>
      </c>
      <c r="CS11" s="520">
        <v>12.386127730159563</v>
      </c>
      <c r="CT11" s="520">
        <v>4.0213504689665509</v>
      </c>
      <c r="CU11" s="520">
        <v>1.5445521413641614</v>
      </c>
      <c r="CV11" s="520">
        <v>2.5821820041614707</v>
      </c>
      <c r="CW11" s="520">
        <v>280.58906108078315</v>
      </c>
      <c r="CX11" s="520">
        <v>29.369398822004843</v>
      </c>
      <c r="CY11" s="520">
        <v>12.377322770927643</v>
      </c>
      <c r="DA11" s="520">
        <v>15</v>
      </c>
      <c r="DB11" s="520">
        <v>3.5773329107409255</v>
      </c>
      <c r="DC11" s="520">
        <v>1.3188674085602441</v>
      </c>
      <c r="DD11" s="520">
        <v>2.5126356919397805</v>
      </c>
      <c r="DE11" s="520">
        <v>274.43338946574818</v>
      </c>
      <c r="DF11" s="520">
        <v>28.538411186390118</v>
      </c>
      <c r="DG11" s="520">
        <v>11.891170715120385</v>
      </c>
      <c r="DH11" s="520">
        <v>3.5844341747221513</v>
      </c>
      <c r="DI11" s="520">
        <v>1.3127580444467895</v>
      </c>
      <c r="DJ11" s="520">
        <v>2.5109750119681862</v>
      </c>
      <c r="DK11" s="520">
        <v>273.7976735735221</v>
      </c>
      <c r="DL11" s="520">
        <v>28.532510654435995</v>
      </c>
      <c r="DM11" s="520">
        <v>11.851632676223277</v>
      </c>
      <c r="DN11" s="520">
        <v>3.6478274031252829</v>
      </c>
      <c r="DO11" s="520">
        <v>1.347238695954931</v>
      </c>
      <c r="DP11" s="520">
        <v>2.5481298472488012</v>
      </c>
      <c r="DQ11" s="520">
        <v>276.87211958459181</v>
      </c>
      <c r="DR11" s="520">
        <v>28.393648286899612</v>
      </c>
      <c r="DS11" s="520">
        <v>11.821260414150753</v>
      </c>
      <c r="DT11" s="520">
        <v>3.7215195826289333</v>
      </c>
      <c r="DU11" s="520">
        <v>1.3811984214721442</v>
      </c>
      <c r="DV11" s="520">
        <v>2.5755096039328977</v>
      </c>
      <c r="DW11" s="520">
        <v>279.85670940446266</v>
      </c>
      <c r="DX11" s="520">
        <v>28.385321671361954</v>
      </c>
      <c r="DY11" s="520">
        <v>11.830779074435155</v>
      </c>
      <c r="DZ11" s="520">
        <v>3.78524402550554</v>
      </c>
      <c r="EA11" s="520">
        <v>1.3951671836816606</v>
      </c>
      <c r="EB11" s="520">
        <v>2.5981110919007229</v>
      </c>
      <c r="EC11" s="520">
        <v>281.68537736057863</v>
      </c>
      <c r="ED11" s="520">
        <v>28.416901407934496</v>
      </c>
      <c r="EE11" s="520">
        <v>11.798824803928248</v>
      </c>
      <c r="EG11" s="520">
        <v>15</v>
      </c>
      <c r="EH11" s="520">
        <v>3.3567195526632476</v>
      </c>
      <c r="EI11" s="520">
        <v>1.1878601304571352</v>
      </c>
      <c r="EJ11" s="520">
        <v>2.4300591958497857</v>
      </c>
      <c r="EK11" s="520">
        <v>274.05905765633042</v>
      </c>
      <c r="EL11" s="520">
        <v>27.772406498292487</v>
      </c>
      <c r="EM11" s="520">
        <v>11.429386909339648</v>
      </c>
      <c r="EN11" s="520">
        <v>3.3789793086656759</v>
      </c>
      <c r="EO11" s="520">
        <v>1.1896952468452549</v>
      </c>
      <c r="EP11" s="520">
        <v>2.4249001919420579</v>
      </c>
      <c r="EQ11" s="520">
        <v>274.00307343854053</v>
      </c>
      <c r="ER11" s="520">
        <v>27.761295071918333</v>
      </c>
      <c r="ES11" s="520">
        <v>11.393619122657686</v>
      </c>
      <c r="ET11" s="520">
        <v>3.4309924468039195</v>
      </c>
      <c r="EU11" s="520">
        <v>1.2193747613185091</v>
      </c>
      <c r="EV11" s="520">
        <v>2.45858363862054</v>
      </c>
      <c r="EW11" s="520">
        <v>274.25911647647462</v>
      </c>
      <c r="EX11" s="520">
        <v>27.873547927321798</v>
      </c>
      <c r="EY11" s="520">
        <v>11.467671641320658</v>
      </c>
      <c r="EZ11" s="520">
        <v>3.5354343155288186</v>
      </c>
      <c r="FA11" s="520">
        <v>1.2477902776367269</v>
      </c>
      <c r="FB11" s="520">
        <v>2.4826293682699854</v>
      </c>
      <c r="FC11" s="520">
        <v>279.17996641685954</v>
      </c>
      <c r="FD11" s="520">
        <v>27.787586447556567</v>
      </c>
      <c r="FE11" s="520">
        <v>11.381600185747748</v>
      </c>
      <c r="FF11" s="520">
        <v>3.608704633282886</v>
      </c>
      <c r="FG11" s="520">
        <v>1.2619813391682813</v>
      </c>
      <c r="FH11" s="520">
        <v>2.5024509388200595</v>
      </c>
      <c r="FI11" s="520">
        <v>283.47855637000828</v>
      </c>
      <c r="FJ11" s="520">
        <v>27.61438573883586</v>
      </c>
      <c r="FK11" s="520">
        <v>11.254362988318229</v>
      </c>
      <c r="FN11" s="520">
        <v>15</v>
      </c>
      <c r="FO11" s="520">
        <v>4.0404496401177905</v>
      </c>
      <c r="FP11" s="520">
        <v>1.4605116733952717</v>
      </c>
      <c r="FQ11" s="520">
        <v>2.5283509204164765</v>
      </c>
      <c r="FR11" s="520">
        <v>263.27034006282656</v>
      </c>
      <c r="FS11" s="520">
        <v>30.470780512317834</v>
      </c>
      <c r="FT11" s="520">
        <v>12.459545263488124</v>
      </c>
      <c r="FU11" s="520">
        <v>4.2872076153274978</v>
      </c>
      <c r="FV11" s="520">
        <v>1.5869911124381699</v>
      </c>
      <c r="FW11" s="520">
        <v>2.7080459022736774</v>
      </c>
      <c r="FX11" s="520">
        <v>284.26245073501173</v>
      </c>
      <c r="FY11" s="520">
        <v>30.741516233753416</v>
      </c>
      <c r="FZ11" s="520">
        <v>12.739788096132282</v>
      </c>
      <c r="GB11" s="520">
        <v>15</v>
      </c>
      <c r="GC11" s="520">
        <v>3.7795789003272149</v>
      </c>
      <c r="GD11" s="520">
        <v>1.4716620403262941</v>
      </c>
      <c r="GE11" s="520">
        <v>2.4128983421863053</v>
      </c>
      <c r="GF11" s="520">
        <v>262.58413780687215</v>
      </c>
      <c r="GG11" s="520">
        <v>29.556933912646912</v>
      </c>
      <c r="GH11" s="520">
        <v>12.534569349723993</v>
      </c>
      <c r="GI11" s="520">
        <v>3.9161535384833495</v>
      </c>
      <c r="GJ11" s="520">
        <v>1.5165022040103266</v>
      </c>
      <c r="GK11" s="520">
        <v>2.593392377949594</v>
      </c>
      <c r="GL11" s="520">
        <v>283.41350678436851</v>
      </c>
      <c r="GM11" s="520">
        <v>29.524367988005341</v>
      </c>
      <c r="GN11" s="520">
        <v>12.529235172708779</v>
      </c>
      <c r="GP11" s="520">
        <v>15</v>
      </c>
      <c r="GQ11" s="520">
        <v>3.5524710573870264</v>
      </c>
      <c r="GR11" s="520">
        <v>1.3222787638632689</v>
      </c>
      <c r="GS11" s="520">
        <v>2.4366873194706229</v>
      </c>
      <c r="GT11" s="520">
        <v>263.93757368634778</v>
      </c>
      <c r="GU11" s="520">
        <v>28.544909538647481</v>
      </c>
      <c r="GV11" s="520">
        <v>11.904314210103751</v>
      </c>
      <c r="GW11" s="520">
        <v>3.6585310849671213</v>
      </c>
      <c r="GX11" s="520">
        <v>1.332703845139551</v>
      </c>
      <c r="GY11" s="520">
        <v>2.6160124435106313</v>
      </c>
      <c r="GZ11" s="520">
        <v>284.45256436212662</v>
      </c>
      <c r="HA11" s="520">
        <v>28.510842332333421</v>
      </c>
      <c r="HB11" s="520">
        <v>11.837320314912203</v>
      </c>
      <c r="HD11" s="520">
        <v>15</v>
      </c>
      <c r="HE11" s="520">
        <v>3.3197854455100853</v>
      </c>
      <c r="HF11" s="520">
        <v>1.1866038348804353</v>
      </c>
      <c r="HG11" s="520">
        <v>2.3064790680401384</v>
      </c>
      <c r="HH11" s="520">
        <v>262.82268648274891</v>
      </c>
      <c r="HI11" s="520">
        <v>27.780663269832328</v>
      </c>
      <c r="HJ11" s="520">
        <v>11.43858972094173</v>
      </c>
      <c r="HK11" s="520">
        <v>3.490745360059178</v>
      </c>
      <c r="HL11" s="520">
        <v>1.2214217032732058</v>
      </c>
      <c r="HM11" s="520">
        <v>2.5765629882312124</v>
      </c>
      <c r="HN11" s="520">
        <v>283.65697889117274</v>
      </c>
      <c r="HO11" s="520">
        <v>27.999298729384197</v>
      </c>
      <c r="HP11" s="520">
        <v>11.478208608205861</v>
      </c>
      <c r="IA11" s="520">
        <v>29</v>
      </c>
      <c r="IB11" s="520">
        <v>27.666666666666668</v>
      </c>
      <c r="IC11" s="520">
        <v>24.266666666666666</v>
      </c>
      <c r="ID11" s="520">
        <v>23.233333333333334</v>
      </c>
      <c r="IE11" s="520">
        <v>22.233333333333334</v>
      </c>
      <c r="IF11" s="520">
        <v>12.866666666666667</v>
      </c>
      <c r="IG11" s="520">
        <v>11.233333333333333</v>
      </c>
      <c r="IH11" s="520">
        <v>10.303333333333335</v>
      </c>
      <c r="II11" s="520">
        <v>9.7200000000000006</v>
      </c>
      <c r="IJ11" s="520">
        <v>12.92</v>
      </c>
      <c r="IK11" s="520">
        <v>11.913333333333334</v>
      </c>
      <c r="IL11" s="520">
        <v>11.913333333333334</v>
      </c>
      <c r="IM11" s="520">
        <v>11.166666666666666</v>
      </c>
      <c r="IN11" s="520">
        <v>4.4666666666666668</v>
      </c>
      <c r="IO11" s="520">
        <v>1.4333333333333333</v>
      </c>
      <c r="IP11" s="520">
        <v>6.25</v>
      </c>
      <c r="IQ11" s="520">
        <v>8</v>
      </c>
      <c r="IR11" s="520">
        <v>11</v>
      </c>
    </row>
    <row r="12" spans="1:252" x14ac:dyDescent="0.2">
      <c r="B12" s="520">
        <v>467.53504788935589</v>
      </c>
      <c r="C12" s="520">
        <v>2.1388770842194789</v>
      </c>
      <c r="D12" s="520">
        <v>466.10887433508316</v>
      </c>
      <c r="E12" s="520">
        <v>2.1454214992720892</v>
      </c>
      <c r="F12" s="520">
        <v>470.1040523873184</v>
      </c>
      <c r="G12" s="520">
        <v>2.1271886403057438</v>
      </c>
      <c r="H12" s="520">
        <v>475.43193073419997</v>
      </c>
      <c r="I12" s="520">
        <v>2.1033505226620353</v>
      </c>
      <c r="J12" s="520">
        <v>477.9016014012787</v>
      </c>
      <c r="K12" s="520">
        <v>2.0924809564727362</v>
      </c>
      <c r="L12" s="520">
        <v>443.16360243940312</v>
      </c>
      <c r="M12" s="520">
        <v>2.2565030036209643</v>
      </c>
      <c r="N12" s="520">
        <v>491.78763375404998</v>
      </c>
      <c r="O12" s="520">
        <v>2.0333980185034792</v>
      </c>
      <c r="Q12" s="520">
        <v>2.7970830021020261E-2</v>
      </c>
      <c r="R12" s="520">
        <v>2.8175139174431065E-2</v>
      </c>
      <c r="S12" s="520">
        <v>2.8751236014119021E-2</v>
      </c>
      <c r="T12" s="520">
        <v>2.9224659344039859E-2</v>
      </c>
      <c r="U12" s="520">
        <v>2.9650829092912362E-2</v>
      </c>
      <c r="V12" s="520">
        <v>2.8559316986685429E-2</v>
      </c>
      <c r="W12" s="520">
        <v>2.8145176521498165E-2</v>
      </c>
      <c r="Y12" s="520">
        <v>0.66294751382281525</v>
      </c>
      <c r="Z12" s="520">
        <v>0.66583702043487447</v>
      </c>
      <c r="AA12" s="520">
        <v>0.6848287712080624</v>
      </c>
      <c r="AB12" s="520">
        <v>0.69672584668802851</v>
      </c>
      <c r="AC12" s="520">
        <v>0.70403051964724961</v>
      </c>
      <c r="AD12" s="520">
        <v>0.6898429924947832</v>
      </c>
      <c r="AE12" s="520">
        <v>0.65787946874883396</v>
      </c>
      <c r="AG12" s="520">
        <v>0.34025426785726365</v>
      </c>
      <c r="AH12" s="520">
        <v>0.341174607019058</v>
      </c>
      <c r="AI12" s="520">
        <v>0.34742348733883038</v>
      </c>
      <c r="AJ12" s="520">
        <v>0.35199096828847942</v>
      </c>
      <c r="AK12" s="520">
        <v>0.35418994102157253</v>
      </c>
      <c r="AL12" s="520">
        <v>0.35083546842466851</v>
      </c>
      <c r="AM12" s="520">
        <v>0.33655609007675807</v>
      </c>
      <c r="AO12" s="520">
        <v>16</v>
      </c>
      <c r="AP12" s="520">
        <v>4.3994089873023539</v>
      </c>
      <c r="AQ12" s="520">
        <v>1.5928339494987664</v>
      </c>
      <c r="AR12" s="520">
        <v>2.7357484037871527</v>
      </c>
      <c r="AS12" s="520">
        <v>287.20711504368882</v>
      </c>
      <c r="AT12" s="520">
        <v>30.528688237569369</v>
      </c>
      <c r="AU12" s="520">
        <v>12.497748779532321</v>
      </c>
      <c r="AV12" s="520">
        <v>4.4249116161742101</v>
      </c>
      <c r="AW12" s="520">
        <v>1.6037046204895604</v>
      </c>
      <c r="AX12" s="520">
        <v>2.7443567203769268</v>
      </c>
      <c r="AY12" s="520">
        <v>287.65364216033538</v>
      </c>
      <c r="AZ12" s="520">
        <v>30.523628597294827</v>
      </c>
      <c r="BA12" s="520">
        <v>12.494966312069664</v>
      </c>
      <c r="BB12" s="520">
        <v>4.5220905471777559</v>
      </c>
      <c r="BC12" s="520">
        <v>1.648504967086369</v>
      </c>
      <c r="BD12" s="520">
        <v>2.8010327068746097</v>
      </c>
      <c r="BE12" s="520">
        <v>293.31083274625155</v>
      </c>
      <c r="BF12" s="520">
        <v>30.393500060044371</v>
      </c>
      <c r="BG12" s="520">
        <v>12.464879965648441</v>
      </c>
      <c r="BH12" s="520">
        <v>4.6621535606801796</v>
      </c>
      <c r="BI12" s="520">
        <v>1.7016212761953251</v>
      </c>
      <c r="BJ12" s="520">
        <v>2.8731909687053401</v>
      </c>
      <c r="BK12" s="520">
        <v>299.9105713670757</v>
      </c>
      <c r="BL12" s="520">
        <v>30.357681224637378</v>
      </c>
      <c r="BM12" s="520">
        <v>12.443553821342293</v>
      </c>
      <c r="BN12" s="520">
        <v>4.7317411341748201</v>
      </c>
      <c r="BO12" s="520">
        <v>1.7268180785834144</v>
      </c>
      <c r="BP12" s="520">
        <v>2.9124330616570617</v>
      </c>
      <c r="BQ12" s="520">
        <v>302.78979221479182</v>
      </c>
      <c r="BR12" s="520">
        <v>30.375045441241486</v>
      </c>
      <c r="BS12" s="520">
        <v>12.443275712197263</v>
      </c>
      <c r="BU12" s="520">
        <v>16</v>
      </c>
      <c r="BV12" s="520">
        <v>4.0733046285584145</v>
      </c>
      <c r="BW12" s="520">
        <v>1.5486585695021922</v>
      </c>
      <c r="BX12" s="520">
        <v>2.6161148461176125</v>
      </c>
      <c r="BY12" s="520">
        <v>287.00307970830096</v>
      </c>
      <c r="BZ12" s="520">
        <v>29.41415166909232</v>
      </c>
      <c r="CA12" s="520">
        <v>12.35271410716903</v>
      </c>
      <c r="CB12" s="520">
        <v>4.103376615385339</v>
      </c>
      <c r="CC12" s="520">
        <v>1.5628107811113523</v>
      </c>
      <c r="CD12" s="520">
        <v>2.6255331658004892</v>
      </c>
      <c r="CE12" s="520">
        <v>287.16569875570337</v>
      </c>
      <c r="CF12" s="520">
        <v>29.455808872104573</v>
      </c>
      <c r="CG12" s="520">
        <v>12.373792358753127</v>
      </c>
      <c r="CH12" s="520">
        <v>4.1975561542098037</v>
      </c>
      <c r="CI12" s="520">
        <v>1.5934499746402362</v>
      </c>
      <c r="CJ12" s="520">
        <v>2.6813362606564692</v>
      </c>
      <c r="CK12" s="520">
        <v>292.94146665965565</v>
      </c>
      <c r="CL12" s="520">
        <v>29.323975597135782</v>
      </c>
      <c r="CM12" s="520">
        <v>12.292658227672547</v>
      </c>
      <c r="CN12" s="520">
        <v>4.3337610711878769</v>
      </c>
      <c r="CO12" s="520">
        <v>1.6396263004637623</v>
      </c>
      <c r="CP12" s="520">
        <v>2.7514065924763811</v>
      </c>
      <c r="CQ12" s="520">
        <v>299.65374499680473</v>
      </c>
      <c r="CR12" s="520">
        <v>29.287793590104553</v>
      </c>
      <c r="CS12" s="520">
        <v>12.247330200072406</v>
      </c>
      <c r="CT12" s="520">
        <v>4.4025370983604546</v>
      </c>
      <c r="CU12" s="520">
        <v>1.6601331542250115</v>
      </c>
      <c r="CV12" s="520">
        <v>2.7886231170400411</v>
      </c>
      <c r="CW12" s="520">
        <v>302.61105790461062</v>
      </c>
      <c r="CX12" s="520">
        <v>29.305107761955608</v>
      </c>
      <c r="CY12" s="520">
        <v>12.230260085789096</v>
      </c>
      <c r="DA12" s="520">
        <v>16</v>
      </c>
      <c r="DB12" s="520">
        <v>3.8466421747258042</v>
      </c>
      <c r="DC12" s="520">
        <v>1.3970397250019901</v>
      </c>
      <c r="DD12" s="520">
        <v>2.6456107931815369</v>
      </c>
      <c r="DE12" s="520">
        <v>288.5760643715372</v>
      </c>
      <c r="DF12" s="520">
        <v>28.468368227611865</v>
      </c>
      <c r="DG12" s="520">
        <v>11.759977926111763</v>
      </c>
      <c r="DH12" s="520">
        <v>3.8592154801301137</v>
      </c>
      <c r="DI12" s="520">
        <v>1.3954484965887073</v>
      </c>
      <c r="DJ12" s="520">
        <v>2.6491696151945479</v>
      </c>
      <c r="DK12" s="520">
        <v>288.60738472986935</v>
      </c>
      <c r="DL12" s="520">
        <v>28.462670175975468</v>
      </c>
      <c r="DM12" s="520">
        <v>11.732085260416588</v>
      </c>
      <c r="DN12" s="520">
        <v>3.9884930174144326</v>
      </c>
      <c r="DO12" s="520">
        <v>1.4394544416651769</v>
      </c>
      <c r="DP12" s="520">
        <v>2.717094385486118</v>
      </c>
      <c r="DQ12" s="520">
        <v>295.5424117995197</v>
      </c>
      <c r="DR12" s="520">
        <v>28.358519617843754</v>
      </c>
      <c r="DS12" s="520">
        <v>11.663414994811319</v>
      </c>
      <c r="DT12" s="520">
        <v>4.07504046948835</v>
      </c>
      <c r="DU12" s="520">
        <v>1.4706771341571812</v>
      </c>
      <c r="DV12" s="520">
        <v>2.7585479459848963</v>
      </c>
      <c r="DW12" s="520">
        <v>300.44114637536336</v>
      </c>
      <c r="DX12" s="520">
        <v>28.349899915596783</v>
      </c>
      <c r="DY12" s="520">
        <v>11.65289520624952</v>
      </c>
      <c r="DZ12" s="520">
        <v>4.1422435184600719</v>
      </c>
      <c r="EA12" s="520">
        <v>1.4852893220610677</v>
      </c>
      <c r="EB12" s="520">
        <v>2.7905827554201745</v>
      </c>
      <c r="EC12" s="520">
        <v>303.29847820519336</v>
      </c>
      <c r="ED12" s="520">
        <v>28.380478968740935</v>
      </c>
      <c r="EE12" s="520">
        <v>11.626065952298108</v>
      </c>
      <c r="EG12" s="520">
        <v>16</v>
      </c>
      <c r="EH12" s="520">
        <v>3.6162206102501373</v>
      </c>
      <c r="EI12" s="520">
        <v>1.2607588817966136</v>
      </c>
      <c r="EJ12" s="520">
        <v>2.5490921950003922</v>
      </c>
      <c r="EK12" s="520">
        <v>288.14721101740508</v>
      </c>
      <c r="EL12" s="520">
        <v>27.711071953585439</v>
      </c>
      <c r="EM12" s="520">
        <v>11.304524837519082</v>
      </c>
      <c r="EN12" s="520">
        <v>3.647604682822128</v>
      </c>
      <c r="EO12" s="520">
        <v>1.2639046385944988</v>
      </c>
      <c r="EP12" s="520">
        <v>2.5498383835118306</v>
      </c>
      <c r="EQ12" s="520">
        <v>288.86174869082521</v>
      </c>
      <c r="ER12" s="520">
        <v>27.705038970649053</v>
      </c>
      <c r="ES12" s="520">
        <v>11.266367392678731</v>
      </c>
      <c r="ET12" s="520">
        <v>3.6796137310854613</v>
      </c>
      <c r="EU12" s="520">
        <v>1.3028331680152057</v>
      </c>
      <c r="EV12" s="520">
        <v>2.6120320838235651</v>
      </c>
      <c r="EW12" s="520">
        <v>290.67191923950395</v>
      </c>
      <c r="EX12" s="520">
        <v>27.771055483145201</v>
      </c>
      <c r="EY12" s="520">
        <v>11.388828106947541</v>
      </c>
      <c r="EZ12" s="520">
        <v>3.8351383644960233</v>
      </c>
      <c r="FA12" s="520">
        <v>1.3301061378763326</v>
      </c>
      <c r="FB12" s="520">
        <v>2.6490560079917067</v>
      </c>
      <c r="FC12" s="520">
        <v>298.65910211543667</v>
      </c>
      <c r="FD12" s="520">
        <v>27.715794585349581</v>
      </c>
      <c r="FE12" s="520">
        <v>11.251752162496853</v>
      </c>
      <c r="FF12" s="520">
        <v>3.9232617848531173</v>
      </c>
      <c r="FG12" s="520">
        <v>1.3440538693684232</v>
      </c>
      <c r="FH12" s="520">
        <v>2.6777476901065249</v>
      </c>
      <c r="FI12" s="520">
        <v>303.87596527597162</v>
      </c>
      <c r="FJ12" s="520">
        <v>27.605915922729249</v>
      </c>
      <c r="FK12" s="520">
        <v>11.139191791882858</v>
      </c>
      <c r="FN12" s="520">
        <v>16</v>
      </c>
      <c r="FO12" s="520">
        <v>4.3547565040477991</v>
      </c>
      <c r="FP12" s="520">
        <v>1.5671130706486052</v>
      </c>
      <c r="FQ12" s="520">
        <v>2.6868688841141188</v>
      </c>
      <c r="FR12" s="520">
        <v>279.58565267769319</v>
      </c>
      <c r="FS12" s="520">
        <v>30.386670860523061</v>
      </c>
      <c r="FT12" s="520">
        <v>12.374180154567368</v>
      </c>
      <c r="FU12" s="520">
        <v>4.5821774797148151</v>
      </c>
      <c r="FV12" s="520">
        <v>1.6862644474427566</v>
      </c>
      <c r="FW12" s="520">
        <v>2.8541613530046925</v>
      </c>
      <c r="FX12" s="520">
        <v>299.46763935010034</v>
      </c>
      <c r="FY12" s="520">
        <v>30.645852585038529</v>
      </c>
      <c r="FZ12" s="520">
        <v>12.643915534936273</v>
      </c>
      <c r="GB12" s="520">
        <v>16</v>
      </c>
      <c r="GC12" s="520">
        <v>4.0840988359508366</v>
      </c>
      <c r="GD12" s="520">
        <v>1.5558440579864954</v>
      </c>
      <c r="GE12" s="520">
        <v>2.5673254186224934</v>
      </c>
      <c r="GF12" s="520">
        <v>279.12560515544845</v>
      </c>
      <c r="GG12" s="520">
        <v>29.467090747780034</v>
      </c>
      <c r="GH12" s="520">
        <v>12.354202403908893</v>
      </c>
      <c r="GI12" s="520">
        <v>4.2060338975191316</v>
      </c>
      <c r="GJ12" s="520">
        <v>1.5970586135141542</v>
      </c>
      <c r="GK12" s="520">
        <v>2.7355285184803231</v>
      </c>
      <c r="GL12" s="520">
        <v>298.99759186185355</v>
      </c>
      <c r="GM12" s="520">
        <v>29.436014827114242</v>
      </c>
      <c r="GN12" s="520">
        <v>12.365443080789314</v>
      </c>
      <c r="GP12" s="520">
        <v>16</v>
      </c>
      <c r="GQ12" s="520">
        <v>3.8636558219502732</v>
      </c>
      <c r="GR12" s="520">
        <v>1.4103304925735605</v>
      </c>
      <c r="GS12" s="520">
        <v>2.5940004362015952</v>
      </c>
      <c r="GT12" s="520">
        <v>280.96884415482089</v>
      </c>
      <c r="GU12" s="520">
        <v>28.48919618551491</v>
      </c>
      <c r="GV12" s="520">
        <v>11.755255878018533</v>
      </c>
      <c r="GW12" s="520">
        <v>3.9583761117307232</v>
      </c>
      <c r="GX12" s="520">
        <v>1.4184913609398189</v>
      </c>
      <c r="GY12" s="520">
        <v>2.7634937757914071</v>
      </c>
      <c r="GZ12" s="520">
        <v>300.58755918526725</v>
      </c>
      <c r="HA12" s="520">
        <v>28.456399808138858</v>
      </c>
      <c r="HB12" s="520">
        <v>11.705974992523743</v>
      </c>
      <c r="HD12" s="520">
        <v>16</v>
      </c>
      <c r="HE12" s="520">
        <v>3.5868066871214404</v>
      </c>
      <c r="HF12" s="520">
        <v>1.266970274293427</v>
      </c>
      <c r="HG12" s="520">
        <v>2.45161230569592</v>
      </c>
      <c r="HH12" s="520">
        <v>278.94139493615654</v>
      </c>
      <c r="HI12" s="520">
        <v>27.703766915211446</v>
      </c>
      <c r="HJ12" s="520">
        <v>11.32675356138531</v>
      </c>
      <c r="HK12" s="520">
        <v>3.7466406347982915</v>
      </c>
      <c r="HL12" s="520">
        <v>1.298991498222428</v>
      </c>
      <c r="HM12" s="520">
        <v>2.7094621936595433</v>
      </c>
      <c r="HN12" s="520">
        <v>298.83957237580626</v>
      </c>
      <c r="HO12" s="520">
        <v>27.914322786226442</v>
      </c>
      <c r="HP12" s="520">
        <v>11.374566497821329</v>
      </c>
      <c r="HS12" s="520" t="s">
        <v>393</v>
      </c>
      <c r="IA12" s="520">
        <v>30</v>
      </c>
      <c r="IB12" s="520">
        <v>27.833333333333336</v>
      </c>
      <c r="IC12" s="520">
        <v>24.333333333333332</v>
      </c>
      <c r="ID12" s="520">
        <v>23.266666666666669</v>
      </c>
      <c r="IE12" s="520">
        <v>22.266666666666669</v>
      </c>
      <c r="IF12" s="520">
        <v>12.933333333333334</v>
      </c>
      <c r="IG12" s="520">
        <v>11.266666666666666</v>
      </c>
      <c r="IH12" s="520">
        <v>10.306666666666668</v>
      </c>
      <c r="II12" s="520">
        <v>9.73</v>
      </c>
      <c r="IJ12" s="520">
        <v>12.709999999999999</v>
      </c>
      <c r="IK12" s="520">
        <v>12.006666666666668</v>
      </c>
      <c r="IL12" s="520">
        <v>12.006666666666668</v>
      </c>
      <c r="IM12" s="520">
        <v>11.233333333333333</v>
      </c>
      <c r="IN12" s="520">
        <v>4.5333333333333332</v>
      </c>
      <c r="IO12" s="520">
        <v>1.4666666666666668</v>
      </c>
      <c r="IP12" s="520">
        <v>6.25</v>
      </c>
      <c r="IQ12" s="520">
        <v>8</v>
      </c>
      <c r="IR12" s="520">
        <v>11</v>
      </c>
    </row>
    <row r="13" spans="1:252" x14ac:dyDescent="0.2">
      <c r="B13" s="520">
        <v>479.54711477364731</v>
      </c>
      <c r="C13" s="520">
        <v>2.0853008373786452</v>
      </c>
      <c r="D13" s="520">
        <v>479.5459210593234</v>
      </c>
      <c r="E13" s="520">
        <v>2.0853060282339313</v>
      </c>
      <c r="F13" s="520">
        <v>488.98792870790493</v>
      </c>
      <c r="G13" s="520">
        <v>2.0450402582378393</v>
      </c>
      <c r="H13" s="520">
        <v>498.69997606929365</v>
      </c>
      <c r="I13" s="520">
        <v>2.0052136514661703</v>
      </c>
      <c r="J13" s="520">
        <v>503.88190535309116</v>
      </c>
      <c r="K13" s="520">
        <v>1.9845920033569335</v>
      </c>
      <c r="L13" s="520">
        <v>459.94587741948641</v>
      </c>
      <c r="M13" s="520">
        <v>2.174168851366757</v>
      </c>
      <c r="N13" s="520">
        <v>506.9368513699763</v>
      </c>
      <c r="O13" s="520">
        <v>1.9726322860481351</v>
      </c>
      <c r="Q13" s="520">
        <v>2.9715124903128481E-2</v>
      </c>
      <c r="R13" s="520">
        <v>2.9932479528712697E-2</v>
      </c>
      <c r="S13" s="520">
        <v>3.0545601879357398E-2</v>
      </c>
      <c r="T13" s="520">
        <v>3.1049534489547861E-2</v>
      </c>
      <c r="U13" s="520">
        <v>3.1502980283758142E-2</v>
      </c>
      <c r="V13" s="520">
        <v>3.034427429835327E-2</v>
      </c>
      <c r="W13" s="520">
        <v>2.9904250054091801E-2</v>
      </c>
      <c r="Y13" s="520">
        <v>0.69921952355202499</v>
      </c>
      <c r="Z13" s="520">
        <v>0.7014746062715439</v>
      </c>
      <c r="AA13" s="520">
        <v>0.72513358420377316</v>
      </c>
      <c r="AB13" s="520">
        <v>0.73797633575266675</v>
      </c>
      <c r="AC13" s="520">
        <v>0.74609475933300051</v>
      </c>
      <c r="AD13" s="520">
        <v>0.72758179543369328</v>
      </c>
      <c r="AE13" s="520">
        <v>0.69545792698507369</v>
      </c>
      <c r="AG13" s="520">
        <v>0.35252503496505105</v>
      </c>
      <c r="AH13" s="520">
        <v>0.35329387402784351</v>
      </c>
      <c r="AI13" s="520">
        <v>0.36164177203589565</v>
      </c>
      <c r="AJ13" s="520">
        <v>0.36655248189360945</v>
      </c>
      <c r="AK13" s="520">
        <v>0.36922813060265414</v>
      </c>
      <c r="AL13" s="520">
        <v>0.36391465795639083</v>
      </c>
      <c r="AM13" s="520">
        <v>0.34956327531126608</v>
      </c>
      <c r="AO13" s="520">
        <v>17</v>
      </c>
      <c r="AP13" s="520">
        <v>4.6532191576636324</v>
      </c>
      <c r="AQ13" s="520">
        <v>1.7032207771105661</v>
      </c>
      <c r="AR13" s="520">
        <v>2.8591160917053537</v>
      </c>
      <c r="AS13" s="520">
        <v>300.24426580957589</v>
      </c>
      <c r="AT13" s="520">
        <v>30.422254271799229</v>
      </c>
      <c r="AU13" s="520">
        <v>12.493583251746449</v>
      </c>
      <c r="AV13" s="520">
        <v>4.6959538074991096</v>
      </c>
      <c r="AW13" s="520">
        <v>1.716356012794594</v>
      </c>
      <c r="AX13" s="520">
        <v>2.8803478006712289</v>
      </c>
      <c r="AY13" s="520">
        <v>301.69726056256616</v>
      </c>
      <c r="AZ13" s="520">
        <v>30.417349089500039</v>
      </c>
      <c r="BA13" s="520">
        <v>12.476934201057489</v>
      </c>
      <c r="BB13" s="520">
        <v>4.8549702094375329</v>
      </c>
      <c r="BC13" s="520">
        <v>1.7747700620553566</v>
      </c>
      <c r="BD13" s="520">
        <v>2.9665546752108729</v>
      </c>
      <c r="BE13" s="520">
        <v>310.7386760642533</v>
      </c>
      <c r="BF13" s="520">
        <v>30.327970546336253</v>
      </c>
      <c r="BG13" s="520">
        <v>12.431645331473607</v>
      </c>
      <c r="BH13" s="520">
        <v>5.0419690018790799</v>
      </c>
      <c r="BI13" s="520">
        <v>1.841382495678725</v>
      </c>
      <c r="BJ13" s="520">
        <v>3.0691262135664901</v>
      </c>
      <c r="BK13" s="520">
        <v>320.26795828320115</v>
      </c>
      <c r="BL13" s="520">
        <v>30.292826139327982</v>
      </c>
      <c r="BM13" s="520">
        <v>12.399244572481281</v>
      </c>
      <c r="BN13" s="520">
        <v>5.1235069250542082</v>
      </c>
      <c r="BO13" s="520">
        <v>1.8685506115278674</v>
      </c>
      <c r="BP13" s="520">
        <v>3.1265039362853635</v>
      </c>
      <c r="BQ13" s="520">
        <v>324.37362189417973</v>
      </c>
      <c r="BR13" s="520">
        <v>30.310046147589983</v>
      </c>
      <c r="BS13" s="520">
        <v>12.394282447694867</v>
      </c>
      <c r="BU13" s="520">
        <v>17</v>
      </c>
      <c r="BV13" s="520">
        <v>4.3245629222480133</v>
      </c>
      <c r="BW13" s="520">
        <v>1.6350162550852383</v>
      </c>
      <c r="BX13" s="520">
        <v>2.7373401396183499</v>
      </c>
      <c r="BY13" s="520">
        <v>300.42774282488011</v>
      </c>
      <c r="BZ13" s="520">
        <v>29.309713809705276</v>
      </c>
      <c r="CA13" s="520">
        <v>12.258928466779054</v>
      </c>
      <c r="CB13" s="520">
        <v>4.3675351528052309</v>
      </c>
      <c r="CC13" s="520">
        <v>1.6502293933124506</v>
      </c>
      <c r="CD13" s="520">
        <v>2.7582427805490597</v>
      </c>
      <c r="CE13" s="520">
        <v>301.47468650760578</v>
      </c>
      <c r="CF13" s="520">
        <v>29.350431844500207</v>
      </c>
      <c r="CG13" s="520">
        <v>12.266801873274332</v>
      </c>
      <c r="CH13" s="520">
        <v>4.5224828289690722</v>
      </c>
      <c r="CI13" s="520">
        <v>1.6998394731398543</v>
      </c>
      <c r="CJ13" s="520">
        <v>2.8421256093588245</v>
      </c>
      <c r="CK13" s="520">
        <v>310.72076648096822</v>
      </c>
      <c r="CL13" s="520">
        <v>29.259666606070244</v>
      </c>
      <c r="CM13" s="520">
        <v>12.191210988529093</v>
      </c>
      <c r="CN13" s="520">
        <v>4.7041945930109126</v>
      </c>
      <c r="CO13" s="520">
        <v>1.7554022269828751</v>
      </c>
      <c r="CP13" s="520">
        <v>2.94265843868207</v>
      </c>
      <c r="CQ13" s="520">
        <v>320.42004471103041</v>
      </c>
      <c r="CR13" s="520">
        <v>29.224286445148344</v>
      </c>
      <c r="CS13" s="520">
        <v>12.125023196631023</v>
      </c>
      <c r="CT13" s="520">
        <v>4.7796442468758604</v>
      </c>
      <c r="CU13" s="520">
        <v>1.774705799905949</v>
      </c>
      <c r="CV13" s="520">
        <v>2.9924097058237304</v>
      </c>
      <c r="CW13" s="520">
        <v>324.4676919445821</v>
      </c>
      <c r="CX13" s="520">
        <v>29.241483839678082</v>
      </c>
      <c r="CY13" s="520">
        <v>12.101462099921376</v>
      </c>
      <c r="DA13" s="520">
        <v>17</v>
      </c>
      <c r="DB13" s="520">
        <v>4.1124391583176276</v>
      </c>
      <c r="DC13" s="520">
        <v>1.4745630092055828</v>
      </c>
      <c r="DD13" s="520">
        <v>2.7768174936736436</v>
      </c>
      <c r="DE13" s="520">
        <v>302.60020618278855</v>
      </c>
      <c r="DF13" s="520">
        <v>28.398286660689536</v>
      </c>
      <c r="DG13" s="520">
        <v>11.640669407603319</v>
      </c>
      <c r="DH13" s="520">
        <v>4.1305264294550534</v>
      </c>
      <c r="DI13" s="520">
        <v>1.4775069753279528</v>
      </c>
      <c r="DJ13" s="520">
        <v>2.7855773951575578</v>
      </c>
      <c r="DK13" s="520">
        <v>303.29557978028816</v>
      </c>
      <c r="DL13" s="520">
        <v>28.392776189061511</v>
      </c>
      <c r="DM13" s="520">
        <v>11.623670327690403</v>
      </c>
      <c r="DN13" s="520">
        <v>4.3247401651407076</v>
      </c>
      <c r="DO13" s="520">
        <v>1.5309148690835082</v>
      </c>
      <c r="DP13" s="520">
        <v>2.8837927395669363</v>
      </c>
      <c r="DQ13" s="520">
        <v>314.02258981888127</v>
      </c>
      <c r="DR13" s="520">
        <v>28.322304379812518</v>
      </c>
      <c r="DS13" s="520">
        <v>11.525087480865707</v>
      </c>
      <c r="DT13" s="520">
        <v>4.4243396840193006</v>
      </c>
      <c r="DU13" s="520">
        <v>1.5595984373858287</v>
      </c>
      <c r="DV13" s="520">
        <v>2.9392951991275194</v>
      </c>
      <c r="DW13" s="520">
        <v>320.84418256556955</v>
      </c>
      <c r="DX13" s="520">
        <v>28.313408046768259</v>
      </c>
      <c r="DY13" s="520">
        <v>11.498717713031251</v>
      </c>
      <c r="DZ13" s="520">
        <v>4.4949803521131777</v>
      </c>
      <c r="EA13" s="520">
        <v>1.574863682697494</v>
      </c>
      <c r="EB13" s="520">
        <v>2.9806288502011857</v>
      </c>
      <c r="EC13" s="520">
        <v>324.70865514280274</v>
      </c>
      <c r="ED13" s="520">
        <v>28.343109214889846</v>
      </c>
      <c r="EE13" s="520">
        <v>11.477031180055604</v>
      </c>
      <c r="EG13" s="520">
        <v>17</v>
      </c>
      <c r="EH13" s="520">
        <v>3.8722082129956199</v>
      </c>
      <c r="EI13" s="520">
        <v>1.3330452955590588</v>
      </c>
      <c r="EJ13" s="520">
        <v>2.6665550303775483</v>
      </c>
      <c r="EK13" s="520">
        <v>302.11120144708207</v>
      </c>
      <c r="EL13" s="520">
        <v>27.649078926667048</v>
      </c>
      <c r="EM13" s="520">
        <v>11.191082068475135</v>
      </c>
      <c r="EN13" s="520">
        <v>3.9126903539101794</v>
      </c>
      <c r="EO13" s="520">
        <v>1.3375490413426039</v>
      </c>
      <c r="EP13" s="520">
        <v>2.6731734288790348</v>
      </c>
      <c r="EQ13" s="520">
        <v>303.58549757001367</v>
      </c>
      <c r="ER13" s="520">
        <v>27.648117276592739</v>
      </c>
      <c r="ES13" s="520">
        <v>11.151553431651269</v>
      </c>
      <c r="ET13" s="520">
        <v>3.9254538211459513</v>
      </c>
      <c r="EU13" s="520">
        <v>1.3856079998532356</v>
      </c>
      <c r="EV13" s="520">
        <v>2.7634340203937584</v>
      </c>
      <c r="EW13" s="520">
        <v>307.00648909784763</v>
      </c>
      <c r="EX13" s="520">
        <v>27.668982020393941</v>
      </c>
      <c r="EY13" s="520">
        <v>11.315171088429928</v>
      </c>
      <c r="EZ13" s="520">
        <v>4.1313755236480949</v>
      </c>
      <c r="FA13" s="520">
        <v>1.411904040359081</v>
      </c>
      <c r="FB13" s="520">
        <v>2.8134152817797018</v>
      </c>
      <c r="FC13" s="520">
        <v>318.01832080874942</v>
      </c>
      <c r="FD13" s="520">
        <v>27.643778753634965</v>
      </c>
      <c r="FE13" s="520">
        <v>11.13647251251558</v>
      </c>
      <c r="FF13" s="520">
        <v>4.2340973161972064</v>
      </c>
      <c r="FG13" s="520">
        <v>1.4256256486184307</v>
      </c>
      <c r="FH13" s="520">
        <v>2.8508496654419853</v>
      </c>
      <c r="FI13" s="520">
        <v>324.04697113451516</v>
      </c>
      <c r="FJ13" s="520">
        <v>27.595906261701863</v>
      </c>
      <c r="FK13" s="520">
        <v>11.039922122721428</v>
      </c>
      <c r="FN13" s="520">
        <v>17</v>
      </c>
      <c r="FO13" s="520">
        <v>4.6657764297960131</v>
      </c>
      <c r="FP13" s="520">
        <v>1.672971056128739</v>
      </c>
      <c r="FQ13" s="520">
        <v>2.8434011491425375</v>
      </c>
      <c r="FR13" s="520">
        <v>295.7892386783825</v>
      </c>
      <c r="FS13" s="520">
        <v>30.303707966028803</v>
      </c>
      <c r="FT13" s="520">
        <v>12.296491724647977</v>
      </c>
      <c r="FU13" s="520">
        <v>4.8742080397566916</v>
      </c>
      <c r="FV13" s="520">
        <v>1.7849305446567476</v>
      </c>
      <c r="FW13" s="520">
        <v>2.9985161493180739</v>
      </c>
      <c r="FX13" s="520">
        <v>314.58385365839888</v>
      </c>
      <c r="FY13" s="520">
        <v>30.551555228241931</v>
      </c>
      <c r="FZ13" s="520">
        <v>12.555648748334219</v>
      </c>
      <c r="GB13" s="520">
        <v>17</v>
      </c>
      <c r="GC13" s="520">
        <v>4.3854034186206627</v>
      </c>
      <c r="GD13" s="520">
        <v>1.6395397239882727</v>
      </c>
      <c r="GE13" s="520">
        <v>2.7198098485566713</v>
      </c>
      <c r="GF13" s="520">
        <v>295.55988632586042</v>
      </c>
      <c r="GG13" s="520">
        <v>29.378606837245218</v>
      </c>
      <c r="GH13" s="520">
        <v>12.192921841683884</v>
      </c>
      <c r="GI13" s="520">
        <v>4.4929576932997364</v>
      </c>
      <c r="GJ13" s="520">
        <v>1.6771946613230397</v>
      </c>
      <c r="GK13" s="520">
        <v>2.8759452982405733</v>
      </c>
      <c r="GL13" s="520">
        <v>314.48418097790164</v>
      </c>
      <c r="GM13" s="520">
        <v>29.348934511746897</v>
      </c>
      <c r="GN13" s="520">
        <v>12.217048479676949</v>
      </c>
      <c r="GP13" s="520">
        <v>17</v>
      </c>
      <c r="GQ13" s="520">
        <v>4.1708247306200947</v>
      </c>
      <c r="GR13" s="520">
        <v>1.4976736691469894</v>
      </c>
      <c r="GS13" s="520">
        <v>2.749217193601146</v>
      </c>
      <c r="GT13" s="520">
        <v>297.84202374004769</v>
      </c>
      <c r="GU13" s="520">
        <v>28.433056231913778</v>
      </c>
      <c r="GV13" s="520">
        <v>11.623183643448444</v>
      </c>
      <c r="GW13" s="520">
        <v>4.254391580203178</v>
      </c>
      <c r="GX13" s="520">
        <v>1.5036073313746026</v>
      </c>
      <c r="GY13" s="520">
        <v>2.9090426888621255</v>
      </c>
      <c r="GZ13" s="520">
        <v>316.57517937829465</v>
      </c>
      <c r="HA13" s="520">
        <v>28.401498617363497</v>
      </c>
      <c r="HB13" s="520">
        <v>11.588025196272252</v>
      </c>
      <c r="HD13" s="520">
        <v>17</v>
      </c>
      <c r="HE13" s="520">
        <v>3.8505098809264457</v>
      </c>
      <c r="HF13" s="520">
        <v>1.346681803828905</v>
      </c>
      <c r="HG13" s="520">
        <v>2.5948129941792111</v>
      </c>
      <c r="HH13" s="520">
        <v>294.94101796735555</v>
      </c>
      <c r="HI13" s="520">
        <v>27.626690297908937</v>
      </c>
      <c r="HJ13" s="520">
        <v>11.225568746478231</v>
      </c>
      <c r="HK13" s="520">
        <v>3.9994030388120558</v>
      </c>
      <c r="HL13" s="520">
        <v>1.3759526879185477</v>
      </c>
      <c r="HM13" s="520">
        <v>2.8406342647036937</v>
      </c>
      <c r="HN13" s="520">
        <v>313.92068819494108</v>
      </c>
      <c r="HO13" s="520">
        <v>27.829389099032632</v>
      </c>
      <c r="HP13" s="520">
        <v>11.279366556100371</v>
      </c>
      <c r="HT13" s="520" t="s">
        <v>503</v>
      </c>
      <c r="HV13" s="520" t="s">
        <v>504</v>
      </c>
      <c r="HX13" s="520" t="s">
        <v>505</v>
      </c>
      <c r="IA13" s="520">
        <v>31</v>
      </c>
      <c r="IB13" s="520">
        <v>28</v>
      </c>
      <c r="IC13" s="520">
        <v>24.4</v>
      </c>
      <c r="ID13" s="520">
        <v>23.3</v>
      </c>
      <c r="IE13" s="520">
        <v>22.3</v>
      </c>
      <c r="IF13" s="520">
        <v>13</v>
      </c>
      <c r="IG13" s="520">
        <v>11.3</v>
      </c>
      <c r="IH13" s="520">
        <v>10.31</v>
      </c>
      <c r="II13" s="520">
        <v>9.74</v>
      </c>
      <c r="IJ13" s="520">
        <v>12.5</v>
      </c>
      <c r="IK13" s="520">
        <v>12.1</v>
      </c>
      <c r="IL13" s="520">
        <v>12.1</v>
      </c>
      <c r="IM13" s="520">
        <v>11.3</v>
      </c>
      <c r="IN13" s="520">
        <v>4.5999999999999996</v>
      </c>
      <c r="IO13" s="520">
        <v>1.5</v>
      </c>
      <c r="IP13" s="520">
        <v>6.25</v>
      </c>
      <c r="IQ13" s="520">
        <v>8</v>
      </c>
      <c r="IR13" s="520">
        <v>11</v>
      </c>
    </row>
    <row r="14" spans="1:252" x14ac:dyDescent="0.2">
      <c r="B14" s="520">
        <v>491.360453705618</v>
      </c>
      <c r="C14" s="520">
        <v>2.035165818613307</v>
      </c>
      <c r="D14" s="520">
        <v>492.76106959198688</v>
      </c>
      <c r="E14" s="520">
        <v>2.029381097065996</v>
      </c>
      <c r="F14" s="520">
        <v>507.58867230002215</v>
      </c>
      <c r="G14" s="520">
        <v>1.9700991266584582</v>
      </c>
      <c r="H14" s="520">
        <v>521.67225496874698</v>
      </c>
      <c r="I14" s="520">
        <v>1.9169123726158472</v>
      </c>
      <c r="J14" s="520">
        <v>529.49734484047121</v>
      </c>
      <c r="K14" s="520">
        <v>1.8885835967719222</v>
      </c>
      <c r="L14" s="520">
        <v>476.4585935700282</v>
      </c>
      <c r="M14" s="520">
        <v>2.0988182677263927</v>
      </c>
      <c r="N14" s="520">
        <v>521.8428967212966</v>
      </c>
      <c r="O14" s="520">
        <v>1.9162855454830026</v>
      </c>
      <c r="Q14" s="520">
        <v>3.1459374955994712E-2</v>
      </c>
      <c r="R14" s="520">
        <v>3.1689768902259649E-2</v>
      </c>
      <c r="S14" s="520">
        <v>3.2339897986885052E-2</v>
      </c>
      <c r="T14" s="520">
        <v>3.2874333195211353E-2</v>
      </c>
      <c r="U14" s="520">
        <v>3.3355035239404106E-2</v>
      </c>
      <c r="V14" s="520">
        <v>3.2129231610021111E-2</v>
      </c>
      <c r="W14" s="520">
        <v>3.1663323586685437E-2</v>
      </c>
      <c r="Y14" s="520">
        <v>0.73506338048898523</v>
      </c>
      <c r="Z14" s="520">
        <v>0.73671160678286607</v>
      </c>
      <c r="AA14" s="520">
        <v>0.76495903722539638</v>
      </c>
      <c r="AB14" s="520">
        <v>0.77878056494387904</v>
      </c>
      <c r="AC14" s="520">
        <v>0.78770356560191712</v>
      </c>
      <c r="AD14" s="520">
        <v>0.76488352153232553</v>
      </c>
      <c r="AE14" s="520">
        <v>0.73260102566859686</v>
      </c>
      <c r="AG14" s="520">
        <v>0.36466319723518198</v>
      </c>
      <c r="AH14" s="520">
        <v>0.36529005124561775</v>
      </c>
      <c r="AI14" s="520">
        <v>0.37570271389857995</v>
      </c>
      <c r="AJ14" s="520">
        <v>0.38097161545447639</v>
      </c>
      <c r="AK14" s="520">
        <v>0.38411747353999393</v>
      </c>
      <c r="AL14" s="520">
        <v>0.37685461093697714</v>
      </c>
      <c r="AM14" s="520">
        <v>0.36243195397344397</v>
      </c>
      <c r="AO14" s="520">
        <v>18</v>
      </c>
      <c r="AP14" s="520">
        <v>4.9045124446385602</v>
      </c>
      <c r="AQ14" s="520">
        <v>1.8125514978929256</v>
      </c>
      <c r="AR14" s="520">
        <v>2.9810191545140037</v>
      </c>
      <c r="AS14" s="520">
        <v>313.21264626607706</v>
      </c>
      <c r="AT14" s="520">
        <v>30.317372677210155</v>
      </c>
      <c r="AU14" s="520">
        <v>12.48642531540829</v>
      </c>
      <c r="AV14" s="520">
        <v>4.9643260452411955</v>
      </c>
      <c r="AW14" s="520">
        <v>1.8279676033634011</v>
      </c>
      <c r="AX14" s="520">
        <v>3.0147008530367216</v>
      </c>
      <c r="AY14" s="520">
        <v>315.66652410717245</v>
      </c>
      <c r="AZ14" s="520">
        <v>30.312639284677651</v>
      </c>
      <c r="BA14" s="520">
        <v>12.457145280697924</v>
      </c>
      <c r="BB14" s="520">
        <v>5.1843042496720519</v>
      </c>
      <c r="BC14" s="520">
        <v>1.899827905858511</v>
      </c>
      <c r="BD14" s="520">
        <v>3.1299681251100422</v>
      </c>
      <c r="BE14" s="520">
        <v>328.03053967480662</v>
      </c>
      <c r="BF14" s="520">
        <v>30.263074936512957</v>
      </c>
      <c r="BG14" s="520">
        <v>12.399715389146571</v>
      </c>
      <c r="BH14" s="520">
        <v>5.4177692337430265</v>
      </c>
      <c r="BI14" s="520">
        <v>1.9798299782442883</v>
      </c>
      <c r="BJ14" s="520">
        <v>3.2625623503952612</v>
      </c>
      <c r="BK14" s="520">
        <v>340.48185900101055</v>
      </c>
      <c r="BL14" s="520">
        <v>30.228555537052717</v>
      </c>
      <c r="BM14" s="520">
        <v>12.357872326689316</v>
      </c>
      <c r="BN14" s="520">
        <v>5.5110660799623963</v>
      </c>
      <c r="BO14" s="520">
        <v>2.0089414914235437</v>
      </c>
      <c r="BP14" s="520">
        <v>3.3377790452652145</v>
      </c>
      <c r="BQ14" s="520">
        <v>345.7915815956307</v>
      </c>
      <c r="BR14" s="520">
        <v>30.245644563962145</v>
      </c>
      <c r="BS14" s="520">
        <v>12.348941182606085</v>
      </c>
      <c r="BU14" s="520">
        <v>18</v>
      </c>
      <c r="BV14" s="520">
        <v>4.5732663306193544</v>
      </c>
      <c r="BW14" s="520">
        <v>1.7206257434088905</v>
      </c>
      <c r="BX14" s="520">
        <v>2.8571145664404689</v>
      </c>
      <c r="BY14" s="520">
        <v>313.78090364713626</v>
      </c>
      <c r="BZ14" s="520">
        <v>29.206807372671321</v>
      </c>
      <c r="CA14" s="520">
        <v>12.170850796112767</v>
      </c>
      <c r="CB14" s="520">
        <v>4.629042926362998</v>
      </c>
      <c r="CC14" s="520">
        <v>1.7369248909285915</v>
      </c>
      <c r="CD14" s="520">
        <v>2.8893451593895247</v>
      </c>
      <c r="CE14" s="520">
        <v>315.7077804475332</v>
      </c>
      <c r="CF14" s="520">
        <v>29.246673450814761</v>
      </c>
      <c r="CG14" s="520">
        <v>12.167140870509977</v>
      </c>
      <c r="CH14" s="520">
        <v>4.8438979890292266</v>
      </c>
      <c r="CI14" s="520">
        <v>1.8052660063883113</v>
      </c>
      <c r="CJ14" s="520">
        <v>3.0008601053707484</v>
      </c>
      <c r="CK14" s="520">
        <v>328.36004829385166</v>
      </c>
      <c r="CL14" s="520">
        <v>29.196020017701226</v>
      </c>
      <c r="CM14" s="520">
        <v>12.099289947387749</v>
      </c>
      <c r="CN14" s="520">
        <v>5.0706584023967247</v>
      </c>
      <c r="CO14" s="520">
        <v>1.8701552272435853</v>
      </c>
      <c r="CP14" s="520">
        <v>3.1314612830585293</v>
      </c>
      <c r="CQ14" s="520">
        <v>341.03879023701768</v>
      </c>
      <c r="CR14" s="520">
        <v>29.161386439099587</v>
      </c>
      <c r="CS14" s="520">
        <v>12.016101128084555</v>
      </c>
      <c r="CT14" s="520">
        <v>5.1526644745399599</v>
      </c>
      <c r="CU14" s="520">
        <v>1.8882683465723955</v>
      </c>
      <c r="CV14" s="520">
        <v>3.193537703825732</v>
      </c>
      <c r="CW14" s="520">
        <v>346.15542003711283</v>
      </c>
      <c r="CX14" s="520">
        <v>29.178476141284825</v>
      </c>
      <c r="CY14" s="520">
        <v>11.987351685172928</v>
      </c>
      <c r="DA14" s="520">
        <v>18</v>
      </c>
      <c r="DB14" s="520">
        <v>4.3747230827548309</v>
      </c>
      <c r="DC14" s="520">
        <v>1.5514371443177313</v>
      </c>
      <c r="DD14" s="520">
        <v>2.9062552040876803</v>
      </c>
      <c r="DE14" s="520">
        <v>316.50484637472454</v>
      </c>
      <c r="DF14" s="520">
        <v>28.328144939571867</v>
      </c>
      <c r="DG14" s="520">
        <v>11.531551581824493</v>
      </c>
      <c r="DH14" s="520">
        <v>4.3983663870295331</v>
      </c>
      <c r="DI14" s="520">
        <v>1.5589334175260756</v>
      </c>
      <c r="DJ14" s="520">
        <v>2.920197878484601</v>
      </c>
      <c r="DK14" s="520">
        <v>317.86133808218301</v>
      </c>
      <c r="DL14" s="520">
        <v>28.322808541658517</v>
      </c>
      <c r="DM14" s="520">
        <v>11.524740905329976</v>
      </c>
      <c r="DN14" s="520">
        <v>4.656565382855228</v>
      </c>
      <c r="DO14" s="520">
        <v>1.6216192596612031</v>
      </c>
      <c r="DP14" s="520">
        <v>3.0482227057800477</v>
      </c>
      <c r="DQ14" s="520">
        <v>332.31215936400895</v>
      </c>
      <c r="DR14" s="520">
        <v>28.285073753592673</v>
      </c>
      <c r="DS14" s="520">
        <v>11.402762667398335</v>
      </c>
      <c r="DT14" s="520">
        <v>4.7694100441182741</v>
      </c>
      <c r="DU14" s="520">
        <v>1.6479607908731739</v>
      </c>
      <c r="DV14" s="520">
        <v>3.1177469876136321</v>
      </c>
      <c r="DW14" s="520">
        <v>341.06462272838161</v>
      </c>
      <c r="DX14" s="520">
        <v>28.275918849040249</v>
      </c>
      <c r="DY14" s="520">
        <v>11.363717892265251</v>
      </c>
      <c r="DZ14" s="520">
        <v>4.8434488067728987</v>
      </c>
      <c r="EA14" s="520">
        <v>1.6638891186242244</v>
      </c>
      <c r="EB14" s="520">
        <v>3.168245935703335</v>
      </c>
      <c r="EC14" s="520">
        <v>345.91507826382087</v>
      </c>
      <c r="ED14" s="520">
        <v>28.304843044438943</v>
      </c>
      <c r="EE14" s="520">
        <v>11.3470264131472</v>
      </c>
      <c r="EG14" s="520">
        <v>18</v>
      </c>
      <c r="EH14" s="520">
        <v>4.1246818261243892</v>
      </c>
      <c r="EI14" s="520">
        <v>1.4047192760206646</v>
      </c>
      <c r="EJ14" s="520">
        <v>2.7824471125743733</v>
      </c>
      <c r="EK14" s="520">
        <v>315.95038590405039</v>
      </c>
      <c r="EL14" s="520">
        <v>27.586463870300808</v>
      </c>
      <c r="EM14" s="520">
        <v>11.087418309513758</v>
      </c>
      <c r="EN14" s="520">
        <v>4.1742357833092791</v>
      </c>
      <c r="EO14" s="520">
        <v>1.4106283956065573</v>
      </c>
      <c r="EP14" s="520">
        <v>2.7949048570934267</v>
      </c>
      <c r="EQ14" s="520">
        <v>318.17392944851048</v>
      </c>
      <c r="ER14" s="520">
        <v>27.590554740901322</v>
      </c>
      <c r="ES14" s="520">
        <v>11.047305319425796</v>
      </c>
      <c r="ET14" s="520">
        <v>4.1685116766210895</v>
      </c>
      <c r="EU14" s="520">
        <v>1.4676986064535233</v>
      </c>
      <c r="EV14" s="520">
        <v>2.9127873142974154</v>
      </c>
      <c r="EW14" s="520">
        <v>323.25966566354276</v>
      </c>
      <c r="EX14" s="520">
        <v>27.567374396370688</v>
      </c>
      <c r="EY14" s="520">
        <v>11.245931421876005</v>
      </c>
      <c r="EZ14" s="520">
        <v>4.4241401145459722</v>
      </c>
      <c r="FA14" s="520">
        <v>1.4931826032122002</v>
      </c>
      <c r="FB14" s="520">
        <v>2.9757029869057146</v>
      </c>
      <c r="FC14" s="520">
        <v>337.25487024899149</v>
      </c>
      <c r="FD14" s="520">
        <v>27.571568227046978</v>
      </c>
      <c r="FE14" s="520">
        <v>11.03315117527902</v>
      </c>
      <c r="FF14" s="520">
        <v>4.5412058363022263</v>
      </c>
      <c r="FG14" s="520">
        <v>1.5066956423835154</v>
      </c>
      <c r="FH14" s="520">
        <v>3.0217535656303047</v>
      </c>
      <c r="FI14" s="520">
        <v>343.99214790543135</v>
      </c>
      <c r="FJ14" s="520">
        <v>27.584434947916929</v>
      </c>
      <c r="FK14" s="520">
        <v>10.953488550443902</v>
      </c>
      <c r="FN14" s="520">
        <v>18</v>
      </c>
      <c r="FO14" s="520">
        <v>4.9735074869465681</v>
      </c>
      <c r="FP14" s="520">
        <v>1.7780855479711146</v>
      </c>
      <c r="FQ14" s="520">
        <v>2.9979466848638934</v>
      </c>
      <c r="FR14" s="520">
        <v>311.87851113677476</v>
      </c>
      <c r="FS14" s="520">
        <v>30.221821153722672</v>
      </c>
      <c r="FT14" s="520">
        <v>12.225279510007056</v>
      </c>
      <c r="FU14" s="520">
        <v>5.1632978115379835</v>
      </c>
      <c r="FV14" s="520">
        <v>1.8829893851733219</v>
      </c>
      <c r="FW14" s="520">
        <v>3.1411094928291772</v>
      </c>
      <c r="FX14" s="520">
        <v>329.60842263559061</v>
      </c>
      <c r="FY14" s="520">
        <v>30.458559760777607</v>
      </c>
      <c r="FZ14" s="520">
        <v>12.473951492942412</v>
      </c>
      <c r="GB14" s="520">
        <v>18</v>
      </c>
      <c r="GC14" s="520">
        <v>4.6834908264018891</v>
      </c>
      <c r="GD14" s="520">
        <v>1.7227489155968918</v>
      </c>
      <c r="GE14" s="520">
        <v>2.8703506425524572</v>
      </c>
      <c r="GF14" s="520">
        <v>311.88407407315685</v>
      </c>
      <c r="GG14" s="520">
        <v>29.291396015871481</v>
      </c>
      <c r="GH14" s="520">
        <v>12.047634527681366</v>
      </c>
      <c r="GI14" s="520">
        <v>4.7769235600683961</v>
      </c>
      <c r="GJ14" s="520">
        <v>1.7569102944290516</v>
      </c>
      <c r="GK14" s="520">
        <v>3.0146419512621834</v>
      </c>
      <c r="GL14" s="520">
        <v>329.87062868396174</v>
      </c>
      <c r="GM14" s="520">
        <v>29.263058749860502</v>
      </c>
      <c r="GN14" s="520">
        <v>12.081828566482251</v>
      </c>
      <c r="GP14" s="520">
        <v>18</v>
      </c>
      <c r="GQ14" s="520">
        <v>4.4739761733756316</v>
      </c>
      <c r="GR14" s="520">
        <v>1.5843080117616937</v>
      </c>
      <c r="GS14" s="520">
        <v>2.9023365367110152</v>
      </c>
      <c r="GT14" s="520">
        <v>314.55630481525827</v>
      </c>
      <c r="GU14" s="520">
        <v>28.376494557743161</v>
      </c>
      <c r="GV14" s="520">
        <v>11.505172143117537</v>
      </c>
      <c r="GW14" s="520">
        <v>4.546576286620847</v>
      </c>
      <c r="GX14" s="520">
        <v>1.5880515719847474</v>
      </c>
      <c r="GY14" s="520">
        <v>3.0526583066705419</v>
      </c>
      <c r="GZ14" s="520">
        <v>332.4147332916699</v>
      </c>
      <c r="HA14" s="520">
        <v>28.346145251380673</v>
      </c>
      <c r="HB14" s="520">
        <v>11.481385390593594</v>
      </c>
      <c r="HD14" s="520">
        <v>18</v>
      </c>
      <c r="HE14" s="520">
        <v>4.1108941252197315</v>
      </c>
      <c r="HF14" s="520">
        <v>1.4257381524468242</v>
      </c>
      <c r="HG14" s="520">
        <v>2.7360800964681031</v>
      </c>
      <c r="HH14" s="520">
        <v>310.81985882998174</v>
      </c>
      <c r="HI14" s="520">
        <v>27.549472726007473</v>
      </c>
      <c r="HJ14" s="520">
        <v>11.133312360779676</v>
      </c>
      <c r="HK14" s="520">
        <v>4.2490319102987497</v>
      </c>
      <c r="HL14" s="520">
        <v>1.45230507858505</v>
      </c>
      <c r="HM14" s="520">
        <v>2.9700782880680445</v>
      </c>
      <c r="HN14" s="520">
        <v>328.8985565980027</v>
      </c>
      <c r="HO14" s="520">
        <v>27.744518041214047</v>
      </c>
      <c r="HP14" s="520">
        <v>11.191399582614341</v>
      </c>
      <c r="HS14" s="520" t="s">
        <v>563</v>
      </c>
      <c r="HT14" s="520" t="s">
        <v>564</v>
      </c>
      <c r="HU14" s="520" t="s">
        <v>565</v>
      </c>
      <c r="HV14" s="520" t="s">
        <v>564</v>
      </c>
      <c r="HW14" s="520" t="s">
        <v>565</v>
      </c>
      <c r="HX14" s="520" t="s">
        <v>564</v>
      </c>
      <c r="HY14" s="520" t="s">
        <v>565</v>
      </c>
      <c r="IA14" s="520">
        <v>32</v>
      </c>
      <c r="IB14" s="520">
        <v>28.066666666666666</v>
      </c>
      <c r="IC14" s="520">
        <v>24.433333333333334</v>
      </c>
      <c r="ID14" s="520">
        <v>23.333333333333332</v>
      </c>
      <c r="IE14" s="520">
        <v>22.333333333333332</v>
      </c>
      <c r="IF14" s="520">
        <v>13.033333333333333</v>
      </c>
      <c r="IG14" s="520">
        <v>11.3</v>
      </c>
      <c r="IH14" s="520">
        <v>10.326666666666666</v>
      </c>
      <c r="II14" s="520">
        <v>9.7466666666666661</v>
      </c>
      <c r="IJ14" s="520">
        <v>12.6</v>
      </c>
      <c r="IK14" s="520">
        <v>12.166666666666666</v>
      </c>
      <c r="IL14" s="520">
        <v>12.166666666666666</v>
      </c>
      <c r="IM14" s="520">
        <v>11.4</v>
      </c>
      <c r="IN14" s="520">
        <v>4.6666666666666661</v>
      </c>
      <c r="IO14" s="520">
        <v>1.5333333333333334</v>
      </c>
      <c r="IP14" s="520">
        <v>6.25</v>
      </c>
      <c r="IQ14" s="520">
        <v>8</v>
      </c>
      <c r="IR14" s="520">
        <v>11</v>
      </c>
    </row>
    <row r="15" spans="1:252" x14ac:dyDescent="0.2">
      <c r="B15" s="520">
        <v>501.51895369232471</v>
      </c>
      <c r="C15" s="520">
        <v>1.993942587090112</v>
      </c>
      <c r="D15" s="520">
        <v>504.94762092126638</v>
      </c>
      <c r="E15" s="520">
        <v>1.9804034291230463</v>
      </c>
      <c r="F15" s="520">
        <v>524.13809828124761</v>
      </c>
      <c r="G15" s="520">
        <v>1.9078941280536517</v>
      </c>
      <c r="H15" s="520">
        <v>541.7484728193665</v>
      </c>
      <c r="I15" s="520">
        <v>1.8458750696532684</v>
      </c>
      <c r="J15" s="520">
        <v>553.42210237931113</v>
      </c>
      <c r="K15" s="520">
        <v>1.8069390356849315</v>
      </c>
      <c r="L15" s="520">
        <v>491.88450263477893</v>
      </c>
      <c r="M15" s="520">
        <v>2.0329975728926217</v>
      </c>
      <c r="N15" s="520">
        <v>535.1418344928677</v>
      </c>
      <c r="O15" s="520">
        <v>1.8686634748854192</v>
      </c>
      <c r="Q15" s="520">
        <v>3.3203251708705299E-2</v>
      </c>
      <c r="R15" s="520">
        <v>3.3446821957336677E-2</v>
      </c>
      <c r="S15" s="520">
        <v>3.4133688694626296E-2</v>
      </c>
      <c r="T15" s="520">
        <v>3.4698383423598211E-2</v>
      </c>
      <c r="U15" s="520">
        <v>3.5206644267504382E-2</v>
      </c>
      <c r="V15" s="520">
        <v>3.3914188921688945E-2</v>
      </c>
      <c r="W15" s="520">
        <v>3.3422397119279072E-2</v>
      </c>
      <c r="Y15" s="520">
        <v>0.76622278864563798</v>
      </c>
      <c r="Z15" s="520">
        <v>0.76802042477182653</v>
      </c>
      <c r="AA15" s="520">
        <v>0.79662608773133192</v>
      </c>
      <c r="AB15" s="520">
        <v>0.81029111959885569</v>
      </c>
      <c r="AC15" s="520">
        <v>0.82085642245195123</v>
      </c>
      <c r="AD15" s="520">
        <v>0.79608947575551758</v>
      </c>
      <c r="AE15" s="520">
        <v>0.76498334648577504</v>
      </c>
      <c r="AG15" s="520">
        <v>0.37328652009623969</v>
      </c>
      <c r="AH15" s="520">
        <v>0.37400559944053252</v>
      </c>
      <c r="AI15" s="520">
        <v>0.38494662716008216</v>
      </c>
      <c r="AJ15" s="520">
        <v>0.38992308515131607</v>
      </c>
      <c r="AK15" s="520">
        <v>0.39395403330930268</v>
      </c>
      <c r="AL15" s="520">
        <v>0.38570548766366441</v>
      </c>
      <c r="AM15" s="520">
        <v>0.37177971980284824</v>
      </c>
      <c r="AO15" s="520">
        <v>19</v>
      </c>
      <c r="AP15" s="520">
        <v>5.1269516717271513</v>
      </c>
      <c r="AQ15" s="520">
        <v>1.9207647349030892</v>
      </c>
      <c r="AR15" s="520">
        <v>3.0880004299905881</v>
      </c>
      <c r="AS15" s="520">
        <v>325.06965016104039</v>
      </c>
      <c r="AT15" s="520">
        <v>30.187822118019252</v>
      </c>
      <c r="AU15" s="520">
        <v>12.497326110369231</v>
      </c>
      <c r="AV15" s="520">
        <v>5.1989497882311282</v>
      </c>
      <c r="AW15" s="520">
        <v>1.9384616171037385</v>
      </c>
      <c r="AX15" s="520">
        <v>3.1319651430528697</v>
      </c>
      <c r="AY15" s="520">
        <v>328.55720765055889</v>
      </c>
      <c r="AZ15" s="520">
        <v>30.184029225945281</v>
      </c>
      <c r="BA15" s="520">
        <v>12.463097253380376</v>
      </c>
      <c r="BB15" s="520">
        <v>5.4613424173738467</v>
      </c>
      <c r="BC15" s="520">
        <v>2.0173496096804202</v>
      </c>
      <c r="BD15" s="520">
        <v>3.2641936976857502</v>
      </c>
      <c r="BE15" s="520">
        <v>343.15074917170352</v>
      </c>
      <c r="BF15" s="520">
        <v>30.187574506883887</v>
      </c>
      <c r="BG15" s="520">
        <v>12.401783672810978</v>
      </c>
      <c r="BH15" s="520">
        <v>5.7096797337628571</v>
      </c>
      <c r="BI15" s="520">
        <v>2.0996053947715847</v>
      </c>
      <c r="BJ15" s="520">
        <v>3.4093205022378776</v>
      </c>
      <c r="BK15" s="520">
        <v>357.09247102484971</v>
      </c>
      <c r="BL15" s="520">
        <v>30.16523264372443</v>
      </c>
      <c r="BM15" s="520">
        <v>12.358541851305466</v>
      </c>
      <c r="BN15" s="520">
        <v>5.8215508079395093</v>
      </c>
      <c r="BO15" s="520">
        <v>2.133690202387549</v>
      </c>
      <c r="BP15" s="520">
        <v>3.5041507503385865</v>
      </c>
      <c r="BQ15" s="520">
        <v>364.3299303439361</v>
      </c>
      <c r="BR15" s="520">
        <v>30.172450894150799</v>
      </c>
      <c r="BS15" s="520">
        <v>12.343425329763733</v>
      </c>
      <c r="BU15" s="520">
        <v>19</v>
      </c>
      <c r="BV15" s="520">
        <v>4.7972380238153933</v>
      </c>
      <c r="BW15" s="520">
        <v>1.804749304660821</v>
      </c>
      <c r="BX15" s="520">
        <v>2.9628327970695905</v>
      </c>
      <c r="BY15" s="520">
        <v>325.92782454091753</v>
      </c>
      <c r="BZ15" s="520">
        <v>29.096721461183222</v>
      </c>
      <c r="CA15" s="520">
        <v>12.108466044476804</v>
      </c>
      <c r="CB15" s="520">
        <v>4.8605523929330134</v>
      </c>
      <c r="CC15" s="520">
        <v>1.8199881395159885</v>
      </c>
      <c r="CD15" s="520">
        <v>3.0042025554091749</v>
      </c>
      <c r="CE15" s="520">
        <v>328.95664208201305</v>
      </c>
      <c r="CF15" s="520">
        <v>29.118679295228258</v>
      </c>
      <c r="CG15" s="520">
        <v>12.087814763347742</v>
      </c>
      <c r="CH15" s="520">
        <v>5.1174506244177111</v>
      </c>
      <c r="CI15" s="520">
        <v>1.9016833207613133</v>
      </c>
      <c r="CJ15" s="520">
        <v>3.1315129097475878</v>
      </c>
      <c r="CK15" s="520">
        <v>343.90271496421764</v>
      </c>
      <c r="CL15" s="520">
        <v>29.121599158644994</v>
      </c>
      <c r="CM15" s="520">
        <v>12.038332032075235</v>
      </c>
      <c r="CN15" s="520">
        <v>5.3588160792428976</v>
      </c>
      <c r="CO15" s="520">
        <v>1.9660372167203588</v>
      </c>
      <c r="CP15" s="520">
        <v>3.2751028897485028</v>
      </c>
      <c r="CQ15" s="520">
        <v>358.11386781241407</v>
      </c>
      <c r="CR15" s="520">
        <v>29.09944223306567</v>
      </c>
      <c r="CS15" s="520">
        <v>11.950316518144934</v>
      </c>
      <c r="CT15" s="520">
        <v>5.4538174790082792</v>
      </c>
      <c r="CU15" s="520">
        <v>1.9856511520714664</v>
      </c>
      <c r="CV15" s="520">
        <v>3.3518310400799556</v>
      </c>
      <c r="CW15" s="520">
        <v>365.03808433027137</v>
      </c>
      <c r="CX15" s="520">
        <v>29.106534522648623</v>
      </c>
      <c r="CY15" s="520">
        <v>11.913935632939282</v>
      </c>
      <c r="DA15" s="520">
        <v>19</v>
      </c>
      <c r="DB15" s="520">
        <v>4.5966062296700443</v>
      </c>
      <c r="DC15" s="520">
        <v>1.6251419188264808</v>
      </c>
      <c r="DD15" s="520">
        <v>3.0060091148130228</v>
      </c>
      <c r="DE15" s="520">
        <v>328.51146492142078</v>
      </c>
      <c r="DF15" s="520">
        <v>28.257154846000738</v>
      </c>
      <c r="DG15" s="520">
        <v>11.466505777722499</v>
      </c>
      <c r="DH15" s="520">
        <v>4.6311770676655373</v>
      </c>
      <c r="DI15" s="520">
        <v>1.6396732645585974</v>
      </c>
      <c r="DJ15" s="520">
        <v>3.0279090663903276</v>
      </c>
      <c r="DK15" s="520">
        <v>330.91859388373416</v>
      </c>
      <c r="DL15" s="520">
        <v>28.25289303881998</v>
      </c>
      <c r="DM15" s="520">
        <v>11.47125652611887</v>
      </c>
      <c r="DN15" s="520">
        <v>4.9200564364872665</v>
      </c>
      <c r="DO15" s="520">
        <v>1.702156754125755</v>
      </c>
      <c r="DP15" s="520">
        <v>3.1681998682924961</v>
      </c>
      <c r="DQ15" s="520">
        <v>347.41577506283284</v>
      </c>
      <c r="DR15" s="520">
        <v>28.258943696646057</v>
      </c>
      <c r="DS15" s="520">
        <v>11.342284333873884</v>
      </c>
      <c r="DT15" s="520">
        <v>5.0418335365633098</v>
      </c>
      <c r="DU15" s="520">
        <v>1.7221464259140147</v>
      </c>
      <c r="DV15" s="520">
        <v>3.2490588435711238</v>
      </c>
      <c r="DW15" s="520">
        <v>357.65502556956483</v>
      </c>
      <c r="DX15" s="520">
        <v>28.250494315009224</v>
      </c>
      <c r="DY15" s="520">
        <v>11.283731502618485</v>
      </c>
      <c r="DZ15" s="520">
        <v>5.1242042035773689</v>
      </c>
      <c r="EA15" s="520">
        <v>1.7411636353212592</v>
      </c>
      <c r="EB15" s="520">
        <v>3.3121657084818965</v>
      </c>
      <c r="EC15" s="520">
        <v>364.24243553543897</v>
      </c>
      <c r="ED15" s="520">
        <v>28.265186380810821</v>
      </c>
      <c r="EE15" s="520">
        <v>11.268738409071929</v>
      </c>
      <c r="EG15" s="520">
        <v>19</v>
      </c>
      <c r="EH15" s="520">
        <v>4.3483106657419857</v>
      </c>
      <c r="EI15" s="520">
        <v>1.4741333814069419</v>
      </c>
      <c r="EJ15" s="520">
        <v>2.8688499155799558</v>
      </c>
      <c r="EK15" s="520">
        <v>328.13051654416296</v>
      </c>
      <c r="EL15" s="520">
        <v>27.533262874156108</v>
      </c>
      <c r="EM15" s="520">
        <v>11.019609243394939</v>
      </c>
      <c r="EN15" s="520">
        <v>4.4026424082251765</v>
      </c>
      <c r="EO15" s="520">
        <v>1.4829512231339113</v>
      </c>
      <c r="EP15" s="520">
        <v>2.8901767535774554</v>
      </c>
      <c r="EQ15" s="520">
        <v>331.20130656145585</v>
      </c>
      <c r="ER15" s="520">
        <v>27.538759049010793</v>
      </c>
      <c r="ES15" s="520">
        <v>10.988271984980488</v>
      </c>
      <c r="ET15" s="520">
        <v>4.4043175561872241</v>
      </c>
      <c r="EU15" s="520">
        <v>1.5405863627384184</v>
      </c>
      <c r="EV15" s="520">
        <v>3.0192413473249289</v>
      </c>
      <c r="EW15" s="520">
        <v>338.51036776775118</v>
      </c>
      <c r="EX15" s="520">
        <v>27.478815517133953</v>
      </c>
      <c r="EY15" s="520">
        <v>11.163374807004926</v>
      </c>
      <c r="EZ15" s="520">
        <v>4.6623835451831273</v>
      </c>
      <c r="FA15" s="520">
        <v>1.5618688787627781</v>
      </c>
      <c r="FB15" s="520">
        <v>3.0928059221547164</v>
      </c>
      <c r="FC15" s="520">
        <v>353.52824332068849</v>
      </c>
      <c r="FD15" s="520">
        <v>27.506943105493637</v>
      </c>
      <c r="FE15" s="520">
        <v>10.962082394142605</v>
      </c>
      <c r="FF15" s="520">
        <v>4.7838051365367766</v>
      </c>
      <c r="FG15" s="520">
        <v>1.5772239805444697</v>
      </c>
      <c r="FH15" s="520">
        <v>3.1507448125781545</v>
      </c>
      <c r="FI15" s="520">
        <v>361.07524584126196</v>
      </c>
      <c r="FJ15" s="520">
        <v>27.570378683742636</v>
      </c>
      <c r="FK15" s="520">
        <v>10.913550884869338</v>
      </c>
      <c r="FN15" s="520">
        <v>19</v>
      </c>
      <c r="FO15" s="520">
        <v>5.2384423736320143</v>
      </c>
      <c r="FP15" s="520">
        <v>1.8824141381497994</v>
      </c>
      <c r="FQ15" s="520">
        <v>3.1287514803738663</v>
      </c>
      <c r="FR15" s="520">
        <v>326.48100055969917</v>
      </c>
      <c r="FS15" s="520">
        <v>30.12307346948683</v>
      </c>
      <c r="FT15" s="520">
        <v>12.199812239681323</v>
      </c>
      <c r="FU15" s="520">
        <v>5.4109266882381633</v>
      </c>
      <c r="FV15" s="520">
        <v>1.9804237203928019</v>
      </c>
      <c r="FW15" s="520">
        <v>3.2620867438121381</v>
      </c>
      <c r="FX15" s="520">
        <v>343.09804136264194</v>
      </c>
      <c r="FY15" s="520">
        <v>30.344947317070716</v>
      </c>
      <c r="FZ15" s="520">
        <v>12.433026162588485</v>
      </c>
      <c r="GB15" s="520">
        <v>19</v>
      </c>
      <c r="GC15" s="520">
        <v>4.9420354676286387</v>
      </c>
      <c r="GD15" s="520">
        <v>1.8031840741641514</v>
      </c>
      <c r="GE15" s="520">
        <v>2.9981036472352676</v>
      </c>
      <c r="GF15" s="520">
        <v>326.81750848696078</v>
      </c>
      <c r="GG15" s="520">
        <v>29.185107935025343</v>
      </c>
      <c r="GH15" s="520">
        <v>11.944821624578678</v>
      </c>
      <c r="GI15" s="520">
        <v>5.0244548722592661</v>
      </c>
      <c r="GJ15" s="520">
        <v>1.8343045454989761</v>
      </c>
      <c r="GK15" s="520">
        <v>3.1326530940393615</v>
      </c>
      <c r="GL15" s="520">
        <v>343.80846584746172</v>
      </c>
      <c r="GM15" s="520">
        <v>29.158153942050852</v>
      </c>
      <c r="GN15" s="520">
        <v>11.982333650645273</v>
      </c>
      <c r="GP15" s="520">
        <v>19</v>
      </c>
      <c r="GQ15" s="520">
        <v>4.7276268993638713</v>
      </c>
      <c r="GR15" s="520">
        <v>1.6663383399371969</v>
      </c>
      <c r="GS15" s="520">
        <v>3.0210178780448387</v>
      </c>
      <c r="GT15" s="520">
        <v>329.22482251176461</v>
      </c>
      <c r="GU15" s="520">
        <v>28.320451723077678</v>
      </c>
      <c r="GV15" s="520">
        <v>11.441819847300279</v>
      </c>
      <c r="GW15" s="520">
        <v>4.7940730151190998</v>
      </c>
      <c r="GX15" s="520">
        <v>1.6688962986929035</v>
      </c>
      <c r="GY15" s="520">
        <v>3.1626421365120869</v>
      </c>
      <c r="GZ15" s="520">
        <v>346.19262156635591</v>
      </c>
      <c r="HA15" s="520">
        <v>28.291874830564876</v>
      </c>
      <c r="HB15" s="520">
        <v>11.422021315774275</v>
      </c>
      <c r="HD15" s="520">
        <v>19</v>
      </c>
      <c r="HE15" s="520">
        <v>4.3487521076805269</v>
      </c>
      <c r="HF15" s="520">
        <v>1.4996407500112463</v>
      </c>
      <c r="HG15" s="520">
        <v>2.8427852411553394</v>
      </c>
      <c r="HH15" s="520">
        <v>325.60130269363304</v>
      </c>
      <c r="HI15" s="520">
        <v>27.472005874363521</v>
      </c>
      <c r="HJ15" s="520">
        <v>11.057184012253863</v>
      </c>
      <c r="HK15" s="520">
        <v>4.4783869022820841</v>
      </c>
      <c r="HL15" s="520">
        <v>1.5238531210594506</v>
      </c>
      <c r="HM15" s="520">
        <v>3.0642705491269608</v>
      </c>
      <c r="HN15" s="520">
        <v>342.6919727986288</v>
      </c>
      <c r="HO15" s="520">
        <v>27.659685537347865</v>
      </c>
      <c r="HP15" s="520">
        <v>11.115452440140972</v>
      </c>
      <c r="HS15" s="520">
        <v>450</v>
      </c>
      <c r="HT15" s="520">
        <v>7.67</v>
      </c>
      <c r="HU15" s="520">
        <v>4.4649999999999999</v>
      </c>
      <c r="HV15" s="520">
        <v>8</v>
      </c>
      <c r="HW15" s="520">
        <v>6</v>
      </c>
      <c r="HX15" s="520">
        <v>11</v>
      </c>
      <c r="HY15" s="520">
        <v>11</v>
      </c>
      <c r="IA15" s="520">
        <v>33</v>
      </c>
      <c r="IB15" s="520">
        <v>28.133333333333333</v>
      </c>
      <c r="IC15" s="520">
        <v>24.466666666666669</v>
      </c>
      <c r="ID15" s="520">
        <v>23.366666666666664</v>
      </c>
      <c r="IE15" s="520">
        <v>22.366666666666664</v>
      </c>
      <c r="IF15" s="520">
        <v>13.066666666666666</v>
      </c>
      <c r="IG15" s="520">
        <v>11.3</v>
      </c>
      <c r="IH15" s="520">
        <v>10.343333333333332</v>
      </c>
      <c r="II15" s="520">
        <v>9.7533333333333321</v>
      </c>
      <c r="IJ15" s="520">
        <v>12.7</v>
      </c>
      <c r="IK15" s="520">
        <v>12.233333333333333</v>
      </c>
      <c r="IL15" s="520">
        <v>12.233333333333333</v>
      </c>
      <c r="IM15" s="520">
        <v>11.5</v>
      </c>
      <c r="IN15" s="520">
        <v>4.7333333333333325</v>
      </c>
      <c r="IO15" s="520">
        <v>1.5666666666666669</v>
      </c>
      <c r="IP15" s="520">
        <v>6.25</v>
      </c>
      <c r="IQ15" s="520">
        <v>8</v>
      </c>
      <c r="IR15" s="520">
        <v>11</v>
      </c>
    </row>
    <row r="16" spans="1:252" x14ac:dyDescent="0.2">
      <c r="B16" s="520">
        <v>511.3522094967999</v>
      </c>
      <c r="C16" s="520">
        <v>1.9555992551280021</v>
      </c>
      <c r="D16" s="520">
        <v>516.83087788063062</v>
      </c>
      <c r="E16" s="520">
        <v>1.9348689151482241</v>
      </c>
      <c r="F16" s="520">
        <v>540.16612673311806</v>
      </c>
      <c r="G16" s="520">
        <v>1.8512823194744195</v>
      </c>
      <c r="H16" s="520">
        <v>561.11244119637217</v>
      </c>
      <c r="I16" s="520">
        <v>1.7821739932692573</v>
      </c>
      <c r="J16" s="520">
        <v>576.73901593887206</v>
      </c>
      <c r="K16" s="520">
        <v>1.7338865108199804</v>
      </c>
      <c r="L16" s="520">
        <v>506.9333573663713</v>
      </c>
      <c r="M16" s="520">
        <v>1.9726458822816806</v>
      </c>
      <c r="N16" s="520">
        <v>548.05393910390421</v>
      </c>
      <c r="O16" s="520">
        <v>1.8246379209226202</v>
      </c>
      <c r="Q16" s="520">
        <v>3.4947055092521467E-2</v>
      </c>
      <c r="R16" s="520">
        <v>3.5203805331044544E-2</v>
      </c>
      <c r="S16" s="520">
        <v>3.5927350941421965E-2</v>
      </c>
      <c r="T16" s="520">
        <v>3.6522249573494557E-2</v>
      </c>
      <c r="U16" s="520">
        <v>3.7058092973094509E-2</v>
      </c>
      <c r="V16" s="520">
        <v>3.5699146233356786E-2</v>
      </c>
      <c r="W16" s="520">
        <v>3.5181470651872708E-2</v>
      </c>
      <c r="Y16" s="520">
        <v>0.79678028973390491</v>
      </c>
      <c r="Z16" s="520">
        <v>0.79875865410986668</v>
      </c>
      <c r="AA16" s="520">
        <v>0.8273226768543005</v>
      </c>
      <c r="AB16" s="520">
        <v>0.84068022558276212</v>
      </c>
      <c r="AC16" s="520">
        <v>0.85285635249766711</v>
      </c>
      <c r="AD16" s="520">
        <v>0.82650374617377986</v>
      </c>
      <c r="AE16" s="520">
        <v>0.79671362435813076</v>
      </c>
      <c r="AG16" s="520">
        <v>0.38163982163588223</v>
      </c>
      <c r="AH16" s="520">
        <v>0.38244659156646016</v>
      </c>
      <c r="AI16" s="520">
        <v>0.39373625217230196</v>
      </c>
      <c r="AJ16" s="520">
        <v>0.39832857809663602</v>
      </c>
      <c r="AK16" s="520">
        <v>0.40321608973835094</v>
      </c>
      <c r="AL16" s="520">
        <v>0.39417045010672769</v>
      </c>
      <c r="AM16" s="520">
        <v>0.38082051737683192</v>
      </c>
      <c r="AO16" s="520">
        <v>20</v>
      </c>
      <c r="AP16" s="520">
        <v>5.3457905164864581</v>
      </c>
      <c r="AQ16" s="520">
        <v>2.0279165322627311</v>
      </c>
      <c r="AR16" s="520">
        <v>3.1929613317611962</v>
      </c>
      <c r="AS16" s="520">
        <v>336.78089936957326</v>
      </c>
      <c r="AT16" s="520">
        <v>30.060688064482328</v>
      </c>
      <c r="AU16" s="520">
        <v>12.505596816216944</v>
      </c>
      <c r="AV16" s="520">
        <v>5.4294021080786958</v>
      </c>
      <c r="AW16" s="520">
        <v>2.0479079815771275</v>
      </c>
      <c r="AX16" s="520">
        <v>3.2468433133214827</v>
      </c>
      <c r="AY16" s="520">
        <v>341.29851710139047</v>
      </c>
      <c r="AZ16" s="520">
        <v>30.057762682712561</v>
      </c>
      <c r="BA16" s="520">
        <v>12.46719230339435</v>
      </c>
      <c r="BB16" s="520">
        <v>5.7316809494678349</v>
      </c>
      <c r="BC16" s="520">
        <v>2.1332432816174811</v>
      </c>
      <c r="BD16" s="520">
        <v>3.3945629096494963</v>
      </c>
      <c r="BE16" s="520">
        <v>357.95232488621139</v>
      </c>
      <c r="BF16" s="520">
        <v>30.112929818485181</v>
      </c>
      <c r="BG16" s="520">
        <v>12.403949959656469</v>
      </c>
      <c r="BH16" s="520">
        <v>5.9914218670808461</v>
      </c>
      <c r="BI16" s="520">
        <v>2.2167161701315989</v>
      </c>
      <c r="BJ16" s="520">
        <v>3.5501873109689037</v>
      </c>
      <c r="BK16" s="520">
        <v>373.20801614663492</v>
      </c>
      <c r="BL16" s="520">
        <v>30.102398746991774</v>
      </c>
      <c r="BM16" s="520">
        <v>12.360256614767517</v>
      </c>
      <c r="BN16" s="520">
        <v>6.1214364409182878</v>
      </c>
      <c r="BO16" s="520">
        <v>2.2558310630176202</v>
      </c>
      <c r="BP16" s="520">
        <v>3.6640419506784525</v>
      </c>
      <c r="BQ16" s="520">
        <v>382.40890208156173</v>
      </c>
      <c r="BR16" s="520">
        <v>30.099942086066044</v>
      </c>
      <c r="BS16" s="520">
        <v>12.339657902571863</v>
      </c>
      <c r="BU16" s="520">
        <v>20</v>
      </c>
      <c r="BV16" s="520">
        <v>5.0177389895868716</v>
      </c>
      <c r="BW16" s="520">
        <v>1.8880911645333931</v>
      </c>
      <c r="BX16" s="520">
        <v>3.0665791725117741</v>
      </c>
      <c r="BY16" s="520">
        <v>337.92204686000241</v>
      </c>
      <c r="BZ16" s="520">
        <v>28.98838393691215</v>
      </c>
      <c r="CA16" s="520">
        <v>12.049586030343825</v>
      </c>
      <c r="CB16" s="520">
        <v>5.0880881397490105</v>
      </c>
      <c r="CC16" s="520">
        <v>1.9021860675170776</v>
      </c>
      <c r="CD16" s="520">
        <v>3.1167438002370895</v>
      </c>
      <c r="CE16" s="520">
        <v>342.05876249854015</v>
      </c>
      <c r="CF16" s="520">
        <v>28.993134952091598</v>
      </c>
      <c r="CG16" s="520">
        <v>12.01346897676345</v>
      </c>
      <c r="CH16" s="520">
        <v>5.3846170919399601</v>
      </c>
      <c r="CI16" s="520">
        <v>1.9966125206554757</v>
      </c>
      <c r="CJ16" s="520">
        <v>3.2584309287271931</v>
      </c>
      <c r="CK16" s="520">
        <v>359.12624839766966</v>
      </c>
      <c r="CL16" s="520">
        <v>29.04808386097881</v>
      </c>
      <c r="CM16" s="520">
        <v>11.982950241231046</v>
      </c>
      <c r="CN16" s="520">
        <v>5.6372694010683668</v>
      </c>
      <c r="CO16" s="520">
        <v>2.0595188680500129</v>
      </c>
      <c r="CP16" s="520">
        <v>3.4130160542286974</v>
      </c>
      <c r="CQ16" s="520">
        <v>374.69192167261747</v>
      </c>
      <c r="CR16" s="520">
        <v>29.03800008027342</v>
      </c>
      <c r="CS16" s="520">
        <v>11.891768384780599</v>
      </c>
      <c r="CT16" s="520">
        <v>5.744933595845108</v>
      </c>
      <c r="CU16" s="520">
        <v>2.0806900810746325</v>
      </c>
      <c r="CV16" s="520">
        <v>3.5039500086062612</v>
      </c>
      <c r="CW16" s="520">
        <v>383.46357319868906</v>
      </c>
      <c r="CX16" s="520">
        <v>29.035308016099176</v>
      </c>
      <c r="CY16" s="520">
        <v>11.848984795975186</v>
      </c>
      <c r="DA16" s="520">
        <v>20</v>
      </c>
      <c r="DB16" s="520">
        <v>4.8134801897045252</v>
      </c>
      <c r="DC16" s="520">
        <v>1.6980912719542838</v>
      </c>
      <c r="DD16" s="520">
        <v>3.1028618396380527</v>
      </c>
      <c r="DE16" s="520">
        <v>340.29396565147482</v>
      </c>
      <c r="DF16" s="520">
        <v>28.186086746734102</v>
      </c>
      <c r="DG16" s="520">
        <v>11.407257472752496</v>
      </c>
      <c r="DH16" s="520">
        <v>4.859001823938649</v>
      </c>
      <c r="DI16" s="520">
        <v>1.7197755700680109</v>
      </c>
      <c r="DJ16" s="520">
        <v>3.1326285131605482</v>
      </c>
      <c r="DK16" s="520">
        <v>343.76459172820461</v>
      </c>
      <c r="DL16" s="520">
        <v>28.182860538805095</v>
      </c>
      <c r="DM16" s="520">
        <v>11.423229525517929</v>
      </c>
      <c r="DN16" s="520">
        <v>5.1750574925593442</v>
      </c>
      <c r="DO16" s="520">
        <v>1.7813296142604726</v>
      </c>
      <c r="DP16" s="520">
        <v>3.2832273524891065</v>
      </c>
      <c r="DQ16" s="520">
        <v>362.08916393106665</v>
      </c>
      <c r="DR16" s="520">
        <v>28.231636842630564</v>
      </c>
      <c r="DS16" s="520">
        <v>11.290338031912308</v>
      </c>
      <c r="DT16" s="520">
        <v>5.3048109207408869</v>
      </c>
      <c r="DU16" s="520">
        <v>1.7947296484951198</v>
      </c>
      <c r="DV16" s="520">
        <v>3.3746706652555059</v>
      </c>
      <c r="DW16" s="520">
        <v>373.71956646697083</v>
      </c>
      <c r="DX16" s="520">
        <v>28.223958598143145</v>
      </c>
      <c r="DY16" s="520">
        <v>11.214184925462344</v>
      </c>
      <c r="DZ16" s="520">
        <v>5.3951617387473725</v>
      </c>
      <c r="EA16" s="520">
        <v>1.8169085300401948</v>
      </c>
      <c r="EB16" s="520">
        <v>3.4500687302869752</v>
      </c>
      <c r="EC16" s="520">
        <v>382.08369874774394</v>
      </c>
      <c r="ED16" s="520">
        <v>28.224734891922346</v>
      </c>
      <c r="EE16" s="520">
        <v>11.201400404241713</v>
      </c>
      <c r="EG16" s="520">
        <v>20</v>
      </c>
      <c r="EH16" s="520">
        <v>4.5673981253325655</v>
      </c>
      <c r="EI16" s="520">
        <v>1.5428643521095731</v>
      </c>
      <c r="EJ16" s="520">
        <v>2.952549618849611</v>
      </c>
      <c r="EK16" s="520">
        <v>340.09333101643546</v>
      </c>
      <c r="EL16" s="520">
        <v>27.479142689860719</v>
      </c>
      <c r="EM16" s="520">
        <v>10.957562595032375</v>
      </c>
      <c r="EN16" s="520">
        <v>4.6260906120515255</v>
      </c>
      <c r="EO16" s="520">
        <v>1.5546972228024358</v>
      </c>
      <c r="EP16" s="520">
        <v>2.982653224953713</v>
      </c>
      <c r="EQ16" s="520">
        <v>344.0043865320435</v>
      </c>
      <c r="ER16" s="520">
        <v>27.486156296694158</v>
      </c>
      <c r="ES16" s="520">
        <v>10.935393948650303</v>
      </c>
      <c r="ET16" s="520">
        <v>4.637020005638786</v>
      </c>
      <c r="EU16" s="520">
        <v>1.6122389988757617</v>
      </c>
      <c r="EV16" s="520">
        <v>3.1210502249633061</v>
      </c>
      <c r="EW16" s="520">
        <v>353.56676783287077</v>
      </c>
      <c r="EX16" s="520">
        <v>27.390391787077615</v>
      </c>
      <c r="EY16" s="520">
        <v>11.084238677493701</v>
      </c>
      <c r="EZ16" s="520">
        <v>4.8932471470301975</v>
      </c>
      <c r="FA16" s="520">
        <v>1.629109982637962</v>
      </c>
      <c r="FB16" s="520">
        <v>3.2045643417610212</v>
      </c>
      <c r="FC16" s="520">
        <v>369.37093182950684</v>
      </c>
      <c r="FD16" s="520">
        <v>27.442012687256547</v>
      </c>
      <c r="FE16" s="520">
        <v>10.897827403010355</v>
      </c>
      <c r="FF16" s="520">
        <v>5.0173828306541681</v>
      </c>
      <c r="FG16" s="520">
        <v>1.6463713658647037</v>
      </c>
      <c r="FH16" s="520">
        <v>3.2740856974587396</v>
      </c>
      <c r="FI16" s="520">
        <v>377.66005053294646</v>
      </c>
      <c r="FJ16" s="520">
        <v>27.555025163243076</v>
      </c>
      <c r="FK16" s="520">
        <v>10.881043222953139</v>
      </c>
      <c r="FN16" s="520">
        <v>20</v>
      </c>
      <c r="FO16" s="520">
        <v>5.4976006510098197</v>
      </c>
      <c r="FP16" s="520">
        <v>1.9859936566156795</v>
      </c>
      <c r="FQ16" s="520">
        <v>3.2562008927541175</v>
      </c>
      <c r="FR16" s="520">
        <v>340.8528046738499</v>
      </c>
      <c r="FS16" s="520">
        <v>30.025822882795751</v>
      </c>
      <c r="FT16" s="520">
        <v>12.177844812574076</v>
      </c>
      <c r="FU16" s="520">
        <v>5.6536786596979445</v>
      </c>
      <c r="FV16" s="520">
        <v>2.0772489821503481</v>
      </c>
      <c r="FW16" s="520">
        <v>3.3803028527625023</v>
      </c>
      <c r="FX16" s="520">
        <v>356.38568126132213</v>
      </c>
      <c r="FY16" s="520">
        <v>30.233242336086477</v>
      </c>
      <c r="FZ16" s="520">
        <v>12.395877728472076</v>
      </c>
      <c r="GB16" s="520">
        <v>20</v>
      </c>
      <c r="GC16" s="520">
        <v>5.1950738306633664</v>
      </c>
      <c r="GD16" s="520">
        <v>1.882988313375358</v>
      </c>
      <c r="GE16" s="520">
        <v>3.1226015364417257</v>
      </c>
      <c r="GF16" s="520">
        <v>341.52855692877381</v>
      </c>
      <c r="GG16" s="520">
        <v>29.080611036476345</v>
      </c>
      <c r="GH16" s="520">
        <v>11.852148623848841</v>
      </c>
      <c r="GI16" s="520">
        <v>5.2673416725422584</v>
      </c>
      <c r="GJ16" s="520">
        <v>1.9111838874359453</v>
      </c>
      <c r="GK16" s="520">
        <v>3.2479890212657967</v>
      </c>
      <c r="GL16" s="520">
        <v>357.54061683590146</v>
      </c>
      <c r="GM16" s="520">
        <v>29.055042113710481</v>
      </c>
      <c r="GN16" s="520">
        <v>11.891371313292009</v>
      </c>
      <c r="GP16" s="520">
        <v>20</v>
      </c>
      <c r="GQ16" s="520">
        <v>4.9744184343195705</v>
      </c>
      <c r="GR16" s="520">
        <v>1.7474112238890656</v>
      </c>
      <c r="GS16" s="520">
        <v>3.1355844875318137</v>
      </c>
      <c r="GT16" s="520">
        <v>343.5895275318702</v>
      </c>
      <c r="GU16" s="520">
        <v>28.263968914623472</v>
      </c>
      <c r="GV16" s="520">
        <v>11.386464991018288</v>
      </c>
      <c r="GW16" s="520">
        <v>5.0357046696559333</v>
      </c>
      <c r="GX16" s="520">
        <v>1.7489184061580139</v>
      </c>
      <c r="GY16" s="520">
        <v>3.2691173920879697</v>
      </c>
      <c r="GZ16" s="520">
        <v>359.69398887855596</v>
      </c>
      <c r="HA16" s="520">
        <v>28.237115411100302</v>
      </c>
      <c r="HB16" s="520">
        <v>11.369060589116325</v>
      </c>
      <c r="HD16" s="520">
        <v>20</v>
      </c>
      <c r="HE16" s="520">
        <v>4.5820830140206716</v>
      </c>
      <c r="HF16" s="520">
        <v>1.5726030287380597</v>
      </c>
      <c r="HG16" s="520">
        <v>2.9455225266146159</v>
      </c>
      <c r="HH16" s="520">
        <v>340.17332049872761</v>
      </c>
      <c r="HI16" s="520">
        <v>27.394471417069592</v>
      </c>
      <c r="HJ16" s="520">
        <v>10.986934324807308</v>
      </c>
      <c r="HK16" s="520">
        <v>4.7037467668021655</v>
      </c>
      <c r="HL16" s="520">
        <v>1.5945798117368353</v>
      </c>
      <c r="HM16" s="520">
        <v>3.155069465098387</v>
      </c>
      <c r="HN16" s="520">
        <v>356.29295348357857</v>
      </c>
      <c r="HO16" s="520">
        <v>27.574956725159783</v>
      </c>
      <c r="HP16" s="520">
        <v>11.044406352149267</v>
      </c>
      <c r="HS16" s="520">
        <v>500</v>
      </c>
      <c r="HT16" s="520">
        <v>7.67</v>
      </c>
      <c r="HU16" s="520">
        <v>4.4649999999999999</v>
      </c>
      <c r="HV16" s="520">
        <v>8</v>
      </c>
      <c r="HW16" s="520">
        <v>6</v>
      </c>
      <c r="HX16" s="520">
        <v>11</v>
      </c>
      <c r="HY16" s="520">
        <v>11</v>
      </c>
      <c r="IA16" s="520">
        <v>34</v>
      </c>
      <c r="IB16" s="520">
        <v>28.2</v>
      </c>
      <c r="IC16" s="520">
        <v>24.5</v>
      </c>
      <c r="ID16" s="520">
        <v>23.4</v>
      </c>
      <c r="IE16" s="520">
        <v>22.4</v>
      </c>
      <c r="IF16" s="520">
        <v>13.1</v>
      </c>
      <c r="IG16" s="520">
        <v>11.3</v>
      </c>
      <c r="IH16" s="520">
        <v>10.36</v>
      </c>
      <c r="II16" s="520">
        <v>9.76</v>
      </c>
      <c r="IJ16" s="520">
        <v>12.8</v>
      </c>
      <c r="IK16" s="520">
        <v>12.3</v>
      </c>
      <c r="IL16" s="520">
        <v>12.3</v>
      </c>
      <c r="IM16" s="520">
        <v>11.6</v>
      </c>
      <c r="IN16" s="520">
        <v>4.8</v>
      </c>
      <c r="IO16" s="520">
        <v>1.6</v>
      </c>
      <c r="IP16" s="520">
        <v>6.25</v>
      </c>
      <c r="IQ16" s="520">
        <v>8</v>
      </c>
      <c r="IR16" s="520">
        <v>11</v>
      </c>
    </row>
    <row r="17" spans="2:224" x14ac:dyDescent="0.2">
      <c r="B17" s="520">
        <v>520.86007439820025</v>
      </c>
      <c r="C17" s="520">
        <v>1.9199014267995029</v>
      </c>
      <c r="D17" s="520">
        <v>528.4097298553346</v>
      </c>
      <c r="E17" s="520">
        <v>1.8924708299254349</v>
      </c>
      <c r="F17" s="520">
        <v>555.66771159361861</v>
      </c>
      <c r="G17" s="520">
        <v>1.7996366877824619</v>
      </c>
      <c r="H17" s="520">
        <v>579.75232106421254</v>
      </c>
      <c r="I17" s="520">
        <v>1.7248745087632715</v>
      </c>
      <c r="J17" s="520">
        <v>599.4368746969858</v>
      </c>
      <c r="K17" s="520">
        <v>1.6682323731010011</v>
      </c>
      <c r="L17" s="520">
        <v>521.60224791938617</v>
      </c>
      <c r="M17" s="520">
        <v>1.9171696517583841</v>
      </c>
      <c r="N17" s="520">
        <v>560.57757787382309</v>
      </c>
      <c r="O17" s="520">
        <v>1.7838744171553071</v>
      </c>
      <c r="Q17" s="520">
        <v>3.669078507434579E-2</v>
      </c>
      <c r="R17" s="520">
        <v>3.6960718768221407E-2</v>
      </c>
      <c r="S17" s="520">
        <v>3.7720883484032748E-2</v>
      </c>
      <c r="T17" s="520">
        <v>3.8345928585141326E-2</v>
      </c>
      <c r="U17" s="520">
        <v>3.8909378399252625E-2</v>
      </c>
      <c r="V17" s="520">
        <v>3.7484103545024627E-2</v>
      </c>
      <c r="W17" s="520">
        <v>3.6940544184466344E-2</v>
      </c>
      <c r="Y17" s="520">
        <v>0.82674387425881035</v>
      </c>
      <c r="Z17" s="520">
        <v>0.82893243973861297</v>
      </c>
      <c r="AA17" s="520">
        <v>0.85707023261456783</v>
      </c>
      <c r="AB17" s="520">
        <v>0.8699792343110816</v>
      </c>
      <c r="AC17" s="520">
        <v>0.88372741986858772</v>
      </c>
      <c r="AD17" s="520">
        <v>0.85613874772930454</v>
      </c>
      <c r="AE17" s="520">
        <v>0.82780080863981298</v>
      </c>
      <c r="AG17" s="520">
        <v>0.38972947962483662</v>
      </c>
      <c r="AH17" s="520">
        <v>0.39061856953836266</v>
      </c>
      <c r="AI17" s="520">
        <v>0.40208467589759722</v>
      </c>
      <c r="AJ17" s="520">
        <v>0.40620723528241504</v>
      </c>
      <c r="AK17" s="520">
        <v>0.41191861653055056</v>
      </c>
      <c r="AL17" s="520">
        <v>0.40225823443652331</v>
      </c>
      <c r="AM17" s="520">
        <v>0.38956140296322472</v>
      </c>
      <c r="AO17" s="520">
        <v>21</v>
      </c>
      <c r="AP17" s="520">
        <v>5.5610780645714692</v>
      </c>
      <c r="AQ17" s="520">
        <v>2.1340068837873782</v>
      </c>
      <c r="AR17" s="520">
        <v>3.2959268491266087</v>
      </c>
      <c r="AS17" s="520">
        <v>348.34459631505996</v>
      </c>
      <c r="AT17" s="520">
        <v>29.935858658524051</v>
      </c>
      <c r="AU17" s="520">
        <v>12.511575829248679</v>
      </c>
      <c r="AV17" s="520">
        <v>5.6557369222928697</v>
      </c>
      <c r="AW17" s="520">
        <v>2.156306589707492</v>
      </c>
      <c r="AX17" s="520">
        <v>3.359362072290446</v>
      </c>
      <c r="AY17" s="520">
        <v>353.88839454279457</v>
      </c>
      <c r="AZ17" s="520">
        <v>29.933723742896341</v>
      </c>
      <c r="BA17" s="520">
        <v>12.469694991710341</v>
      </c>
      <c r="BB17" s="520">
        <v>5.9954529900546243</v>
      </c>
      <c r="BC17" s="520">
        <v>2.247525304465376</v>
      </c>
      <c r="BD17" s="520">
        <v>3.5211500472896433</v>
      </c>
      <c r="BE17" s="520">
        <v>372.4351246950298</v>
      </c>
      <c r="BF17" s="520">
        <v>30.039089616873337</v>
      </c>
      <c r="BG17" s="520">
        <v>12.406198987298646</v>
      </c>
      <c r="BH17" s="520">
        <v>6.2632731178612167</v>
      </c>
      <c r="BI17" s="520">
        <v>2.3312212843283273</v>
      </c>
      <c r="BJ17" s="520">
        <v>3.6853173256031475</v>
      </c>
      <c r="BK17" s="520">
        <v>388.8303463556004</v>
      </c>
      <c r="BL17" s="520">
        <v>30.040039095104394</v>
      </c>
      <c r="BM17" s="520">
        <v>12.362855976875863</v>
      </c>
      <c r="BN17" s="520">
        <v>6.4109374076839423</v>
      </c>
      <c r="BO17" s="520">
        <v>2.3754047646575431</v>
      </c>
      <c r="BP17" s="520">
        <v>3.8175776580172043</v>
      </c>
      <c r="BQ17" s="520">
        <v>400.02812601048845</v>
      </c>
      <c r="BR17" s="520">
        <v>30.028077487075567</v>
      </c>
      <c r="BS17" s="520">
        <v>12.337382341764691</v>
      </c>
      <c r="BU17" s="520">
        <v>21</v>
      </c>
      <c r="BV17" s="520">
        <v>5.2348104095756636</v>
      </c>
      <c r="BW17" s="520">
        <v>1.9706525625100666</v>
      </c>
      <c r="BX17" s="520">
        <v>3.1683770822812169</v>
      </c>
      <c r="BY17" s="520">
        <v>349.761782155785</v>
      </c>
      <c r="BZ17" s="520">
        <v>28.881734540834156</v>
      </c>
      <c r="CA17" s="520">
        <v>11.993836160061425</v>
      </c>
      <c r="CB17" s="520">
        <v>5.3116975086129203</v>
      </c>
      <c r="CC17" s="520">
        <v>1.9835236237298453</v>
      </c>
      <c r="CD17" s="520">
        <v>3.2269941859338545</v>
      </c>
      <c r="CE17" s="520">
        <v>355.01176421816911</v>
      </c>
      <c r="CF17" s="520">
        <v>28.869910964648046</v>
      </c>
      <c r="CG17" s="520">
        <v>11.943540475101946</v>
      </c>
      <c r="CH17" s="520">
        <v>5.6455181014613185</v>
      </c>
      <c r="CI17" s="520">
        <v>2.0900752166213534</v>
      </c>
      <c r="CJ17" s="520">
        <v>3.3816855591971988</v>
      </c>
      <c r="CK17" s="520">
        <v>374.03008579260933</v>
      </c>
      <c r="CL17" s="520">
        <v>28.975415642369796</v>
      </c>
      <c r="CM17" s="520">
        <v>11.93234006704091</v>
      </c>
      <c r="CN17" s="520">
        <v>5.9062758291511237</v>
      </c>
      <c r="CO17" s="520">
        <v>2.150661946088638</v>
      </c>
      <c r="CP17" s="520">
        <v>3.5453502122072735</v>
      </c>
      <c r="CQ17" s="520">
        <v>390.77422415289129</v>
      </c>
      <c r="CR17" s="520">
        <v>28.977043052729055</v>
      </c>
      <c r="CS17" s="520">
        <v>11.839302459681248</v>
      </c>
      <c r="CT17" s="520">
        <v>6.0262118274552989</v>
      </c>
      <c r="CU17" s="520">
        <v>2.1734294163462784</v>
      </c>
      <c r="CV17" s="520">
        <v>3.6500138788614285</v>
      </c>
      <c r="CW17" s="520">
        <v>401.43103051035843</v>
      </c>
      <c r="CX17" s="520">
        <v>28.964751354277542</v>
      </c>
      <c r="CY17" s="520">
        <v>11.791127815211629</v>
      </c>
      <c r="DA17" s="520">
        <v>21</v>
      </c>
      <c r="DB17" s="520">
        <v>5.0254146316258534</v>
      </c>
      <c r="DC17" s="520">
        <v>1.7702897894134235</v>
      </c>
      <c r="DD17" s="520">
        <v>3.1968661004569086</v>
      </c>
      <c r="DE17" s="520">
        <v>351.85333814603507</v>
      </c>
      <c r="DF17" s="520">
        <v>28.114927710865921</v>
      </c>
      <c r="DG17" s="520">
        <v>11.353090347754462</v>
      </c>
      <c r="DH17" s="520">
        <v>5.0818959804513115</v>
      </c>
      <c r="DI17" s="520">
        <v>1.7992402589412786</v>
      </c>
      <c r="DJ17" s="520">
        <v>3.2344003498598806</v>
      </c>
      <c r="DK17" s="520">
        <v>356.39963145315568</v>
      </c>
      <c r="DL17" s="520">
        <v>28.112701619155516</v>
      </c>
      <c r="DM17" s="520">
        <v>11.379961291631055</v>
      </c>
      <c r="DN17" s="520">
        <v>5.4217484372477323</v>
      </c>
      <c r="DO17" s="520">
        <v>1.8591635632710497</v>
      </c>
      <c r="DP17" s="520">
        <v>3.3934241914447467</v>
      </c>
      <c r="DQ17" s="520">
        <v>376.3367251941666</v>
      </c>
      <c r="DR17" s="520">
        <v>28.203220211639938</v>
      </c>
      <c r="DS17" s="520">
        <v>11.24562723302668</v>
      </c>
      <c r="DT17" s="520">
        <v>5.5585850319793195</v>
      </c>
      <c r="DU17" s="520">
        <v>1.8657583061316201</v>
      </c>
      <c r="DV17" s="520">
        <v>3.4947430737989786</v>
      </c>
      <c r="DW17" s="520">
        <v>389.26252374658537</v>
      </c>
      <c r="DX17" s="520">
        <v>28.196371472812764</v>
      </c>
      <c r="DY17" s="520">
        <v>11.153374209901511</v>
      </c>
      <c r="DZ17" s="520">
        <v>5.6565124443512236</v>
      </c>
      <c r="EA17" s="520">
        <v>1.8911570077611535</v>
      </c>
      <c r="EB17" s="520">
        <v>3.5820803305163889</v>
      </c>
      <c r="EC17" s="520">
        <v>399.44107605758626</v>
      </c>
      <c r="ED17" s="520">
        <v>28.183507596742196</v>
      </c>
      <c r="EE17" s="520">
        <v>11.143200957412139</v>
      </c>
      <c r="EG17" s="520">
        <v>21</v>
      </c>
      <c r="EH17" s="520">
        <v>4.7819920464155761</v>
      </c>
      <c r="EI17" s="520">
        <v>1.6109151328635603</v>
      </c>
      <c r="EJ17" s="520">
        <v>3.0335989512965349</v>
      </c>
      <c r="EK17" s="520">
        <v>351.8397675141685</v>
      </c>
      <c r="EL17" s="520">
        <v>27.424155744997755</v>
      </c>
      <c r="EM17" s="520">
        <v>10.900553134394139</v>
      </c>
      <c r="EN17" s="520">
        <v>4.8446324422808953</v>
      </c>
      <c r="EO17" s="520">
        <v>1.6258665771842358</v>
      </c>
      <c r="EP17" s="520">
        <v>3.0723779277318828</v>
      </c>
      <c r="EQ17" s="520">
        <v>356.58408854568546</v>
      </c>
      <c r="ER17" s="520">
        <v>27.432780295792316</v>
      </c>
      <c r="ES17" s="520">
        <v>10.887867555632743</v>
      </c>
      <c r="ET17" s="520">
        <v>4.8666286801369845</v>
      </c>
      <c r="EU17" s="520">
        <v>1.6826797994437714</v>
      </c>
      <c r="EV17" s="520">
        <v>3.2183292166692832</v>
      </c>
      <c r="EW17" s="520">
        <v>368.42466388619505</v>
      </c>
      <c r="EX17" s="520">
        <v>27.302156351766062</v>
      </c>
      <c r="EY17" s="520">
        <v>11.008108737956523</v>
      </c>
      <c r="EZ17" s="520">
        <v>5.1169107041573705</v>
      </c>
      <c r="FA17" s="520">
        <v>1.6949482628713299</v>
      </c>
      <c r="FB17" s="520">
        <v>3.3111326838472994</v>
      </c>
      <c r="FC17" s="520">
        <v>384.7825542085518</v>
      </c>
      <c r="FD17" s="520">
        <v>27.376803539985577</v>
      </c>
      <c r="FE17" s="520">
        <v>10.839318218454078</v>
      </c>
      <c r="FF17" s="520">
        <v>5.2421222730570181</v>
      </c>
      <c r="FG17" s="520">
        <v>1.7141675334739672</v>
      </c>
      <c r="FH17" s="520">
        <v>3.3918968762647275</v>
      </c>
      <c r="FI17" s="520">
        <v>393.75049274609819</v>
      </c>
      <c r="FJ17" s="520">
        <v>27.53840472580108</v>
      </c>
      <c r="FK17" s="520">
        <v>10.854748846304263</v>
      </c>
      <c r="FN17" s="520">
        <v>21</v>
      </c>
      <c r="FO17" s="520">
        <v>5.7510679952724146</v>
      </c>
      <c r="FP17" s="520">
        <v>2.0888239523732661</v>
      </c>
      <c r="FQ17" s="520">
        <v>3.3803421965031348</v>
      </c>
      <c r="FR17" s="520">
        <v>354.99253503017661</v>
      </c>
      <c r="FS17" s="520">
        <v>29.92997979218908</v>
      </c>
      <c r="FT17" s="520">
        <v>12.158921459421927</v>
      </c>
      <c r="FU17" s="520">
        <v>5.8916330438719733</v>
      </c>
      <c r="FV17" s="520">
        <v>2.1734651497987554</v>
      </c>
      <c r="FW17" s="520">
        <v>3.4957985997824852</v>
      </c>
      <c r="FX17" s="520">
        <v>369.46987695955517</v>
      </c>
      <c r="FY17" s="520">
        <v>30.123348683019454</v>
      </c>
      <c r="FZ17" s="520">
        <v>12.362067873286724</v>
      </c>
      <c r="GB17" s="520">
        <v>21</v>
      </c>
      <c r="GC17" s="520">
        <v>5.4426845487244009</v>
      </c>
      <c r="GD17" s="520">
        <v>1.9621665606974914</v>
      </c>
      <c r="GE17" s="520">
        <v>3.243889601623136</v>
      </c>
      <c r="GF17" s="520">
        <v>356.01521325652232</v>
      </c>
      <c r="GG17" s="520">
        <v>28.977795243400724</v>
      </c>
      <c r="GH17" s="520">
        <v>11.768230132958998</v>
      </c>
      <c r="GI17" s="520">
        <v>5.5056526592870156</v>
      </c>
      <c r="GJ17" s="520">
        <v>1.9875522968443535</v>
      </c>
      <c r="GK17" s="520">
        <v>3.3606886762820909</v>
      </c>
      <c r="GL17" s="520">
        <v>371.0654656710733</v>
      </c>
      <c r="GM17" s="520">
        <v>28.953622853342107</v>
      </c>
      <c r="GN17" s="520">
        <v>11.807886339491491</v>
      </c>
      <c r="GP17" s="520">
        <v>21</v>
      </c>
      <c r="GQ17" s="520">
        <v>5.2144512786720556</v>
      </c>
      <c r="GR17" s="520">
        <v>1.8275348321760576</v>
      </c>
      <c r="GS17" s="520">
        <v>3.2461080989358946</v>
      </c>
      <c r="GT17" s="520">
        <v>357.65179775832422</v>
      </c>
      <c r="GU17" s="520">
        <v>28.207051513404558</v>
      </c>
      <c r="GV17" s="520">
        <v>11.337947292119873</v>
      </c>
      <c r="GW17" s="520">
        <v>5.2715565203191481</v>
      </c>
      <c r="GX17" s="520">
        <v>1.8281237024095656</v>
      </c>
      <c r="GY17" s="520">
        <v>3.3721504071607775</v>
      </c>
      <c r="GZ17" s="520">
        <v>372.92030284007507</v>
      </c>
      <c r="HA17" s="520">
        <v>28.181875129708708</v>
      </c>
      <c r="HB17" s="520">
        <v>11.321642229091344</v>
      </c>
      <c r="HD17" s="520">
        <v>21</v>
      </c>
      <c r="HE17" s="520">
        <v>4.8109286096127661</v>
      </c>
      <c r="HF17" s="520">
        <v>1.6446345883103304</v>
      </c>
      <c r="HG17" s="520">
        <v>3.0443644081349079</v>
      </c>
      <c r="HH17" s="520">
        <v>354.53453061560919</v>
      </c>
      <c r="HI17" s="520">
        <v>27.316887856748355</v>
      </c>
      <c r="HJ17" s="520">
        <v>10.921748528490413</v>
      </c>
      <c r="HK17" s="520">
        <v>4.9251467934586399</v>
      </c>
      <c r="HL17" s="520">
        <v>1.6644936908179047</v>
      </c>
      <c r="HM17" s="520">
        <v>3.2425452299315443</v>
      </c>
      <c r="HN17" s="520">
        <v>369.70015675575382</v>
      </c>
      <c r="HO17" s="520">
        <v>27.490341822673486</v>
      </c>
      <c r="HP17" s="520">
        <v>10.977653546977844</v>
      </c>
    </row>
    <row r="18" spans="2:224" x14ac:dyDescent="0.2">
      <c r="B18" s="520">
        <v>530.04281225464649</v>
      </c>
      <c r="C18" s="520">
        <v>1.8866400541237294</v>
      </c>
      <c r="D18" s="520">
        <v>539.68333504788245</v>
      </c>
      <c r="E18" s="520">
        <v>1.8529384456744005</v>
      </c>
      <c r="F18" s="520">
        <v>570.63900064909365</v>
      </c>
      <c r="G18" s="520">
        <v>1.7524214062875381</v>
      </c>
      <c r="H18" s="520">
        <v>597.65890762959839</v>
      </c>
      <c r="I18" s="520">
        <v>1.6731951740937729</v>
      </c>
      <c r="J18" s="520">
        <v>621.50588247909002</v>
      </c>
      <c r="K18" s="520">
        <v>1.608995229475795</v>
      </c>
      <c r="L18" s="520">
        <v>535.88871838283785</v>
      </c>
      <c r="M18" s="520">
        <v>1.8660590635640175</v>
      </c>
      <c r="N18" s="520">
        <v>572.71165619336625</v>
      </c>
      <c r="O18" s="520">
        <v>1.7460793563146324</v>
      </c>
      <c r="Q18" s="520">
        <v>3.8434441713699641E-2</v>
      </c>
      <c r="R18" s="520">
        <v>3.87175620754657E-2</v>
      </c>
      <c r="S18" s="520">
        <v>3.9514285373357494E-2</v>
      </c>
      <c r="T18" s="520">
        <v>4.0169418079590506E-2</v>
      </c>
      <c r="U18" s="520">
        <v>4.0760497962178704E-2</v>
      </c>
      <c r="V18" s="520">
        <v>3.9269060856692461E-2</v>
      </c>
      <c r="W18" s="520">
        <v>3.8699617717059979E-2</v>
      </c>
      <c r="Y18" s="520">
        <v>0.85612156457641686</v>
      </c>
      <c r="Z18" s="520">
        <v>0.85854797419931206</v>
      </c>
      <c r="AA18" s="520">
        <v>0.88589059705346451</v>
      </c>
      <c r="AB18" s="520">
        <v>0.89822055371759346</v>
      </c>
      <c r="AC18" s="520">
        <v>0.91349448995885651</v>
      </c>
      <c r="AD18" s="520">
        <v>0.88500707200982687</v>
      </c>
      <c r="AE18" s="520">
        <v>0.85825393790691185</v>
      </c>
      <c r="AG18" s="520">
        <v>0.39756189323450408</v>
      </c>
      <c r="AH18" s="520">
        <v>0.39852711361246362</v>
      </c>
      <c r="AI18" s="520">
        <v>0.41000522724742383</v>
      </c>
      <c r="AJ18" s="520">
        <v>0.41357880376748968</v>
      </c>
      <c r="AK18" s="520">
        <v>0.42007705967344044</v>
      </c>
      <c r="AL18" s="520">
        <v>0.40997769371215564</v>
      </c>
      <c r="AM18" s="520">
        <v>0.3980094959583384</v>
      </c>
      <c r="AO18" s="520">
        <v>22</v>
      </c>
      <c r="AP18" s="520">
        <v>5.7728636484191957</v>
      </c>
      <c r="AQ18" s="520">
        <v>2.2390358005989901</v>
      </c>
      <c r="AR18" s="520">
        <v>3.3969221101590588</v>
      </c>
      <c r="AS18" s="520">
        <v>359.75909946504527</v>
      </c>
      <c r="AT18" s="520">
        <v>29.81323808647327</v>
      </c>
      <c r="AU18" s="520">
        <v>12.515551759573869</v>
      </c>
      <c r="AV18" s="520">
        <v>5.8780085903102242</v>
      </c>
      <c r="AW18" s="520">
        <v>2.263657360335841</v>
      </c>
      <c r="AX18" s="520">
        <v>3.4695483580271533</v>
      </c>
      <c r="AY18" s="520">
        <v>366.32489565159977</v>
      </c>
      <c r="AZ18" s="520">
        <v>29.811814055313569</v>
      </c>
      <c r="BA18" s="520">
        <v>12.47082875580114</v>
      </c>
      <c r="BB18" s="520">
        <v>6.2527946298825166</v>
      </c>
      <c r="BC18" s="520">
        <v>2.3602125428815013</v>
      </c>
      <c r="BD18" s="520">
        <v>3.6440309975055936</v>
      </c>
      <c r="BE18" s="520">
        <v>386.59949999738649</v>
      </c>
      <c r="BF18" s="520">
        <v>29.966012506549966</v>
      </c>
      <c r="BG18" s="520">
        <v>12.408516811806237</v>
      </c>
      <c r="BH18" s="520">
        <v>6.5255211218269169</v>
      </c>
      <c r="BI18" s="520">
        <v>2.4431820695091568</v>
      </c>
      <c r="BJ18" s="520">
        <v>3.8148705917468768</v>
      </c>
      <c r="BK18" s="520">
        <v>403.9625273500871</v>
      </c>
      <c r="BL18" s="520">
        <v>29.978141869141549</v>
      </c>
      <c r="BM18" s="520">
        <v>12.366207497786316</v>
      </c>
      <c r="BN18" s="520">
        <v>6.6902758350095874</v>
      </c>
      <c r="BO18" s="520">
        <v>2.4924536267155744</v>
      </c>
      <c r="BP18" s="520">
        <v>3.9648872396010306</v>
      </c>
      <c r="BQ18" s="520">
        <v>417.18795801756892</v>
      </c>
      <c r="BR18" s="520">
        <v>29.956825360639719</v>
      </c>
      <c r="BS18" s="520">
        <v>12.336392743209982</v>
      </c>
      <c r="BU18" s="520">
        <v>22</v>
      </c>
      <c r="BV18" s="520">
        <v>5.4484936940660234</v>
      </c>
      <c r="BW18" s="520">
        <v>2.0524347637827511</v>
      </c>
      <c r="BX18" s="520">
        <v>3.2682500483735608</v>
      </c>
      <c r="BY18" s="520">
        <v>361.44539878036971</v>
      </c>
      <c r="BZ18" s="520">
        <v>28.776721925000018</v>
      </c>
      <c r="CA18" s="520">
        <v>11.940897873038915</v>
      </c>
      <c r="CB18" s="520">
        <v>5.531428240747795</v>
      </c>
      <c r="CC18" s="520">
        <v>2.0640058083868564</v>
      </c>
      <c r="CD18" s="520">
        <v>3.3349792232293729</v>
      </c>
      <c r="CE18" s="520">
        <v>367.81338224422274</v>
      </c>
      <c r="CF18" s="520">
        <v>28.748897766895482</v>
      </c>
      <c r="CG18" s="520">
        <v>11.877554492587953</v>
      </c>
      <c r="CH18" s="520">
        <v>5.9002770897367336</v>
      </c>
      <c r="CI18" s="520">
        <v>2.1820935457255519</v>
      </c>
      <c r="CJ18" s="520">
        <v>3.5013497366686233</v>
      </c>
      <c r="CK18" s="520">
        <v>388.61416518251133</v>
      </c>
      <c r="CL18" s="520">
        <v>28.903547318010499</v>
      </c>
      <c r="CM18" s="520">
        <v>11.885844140107977</v>
      </c>
      <c r="CN18" s="520">
        <v>6.1661023589481569</v>
      </c>
      <c r="CO18" s="520">
        <v>2.2395305104976821</v>
      </c>
      <c r="CP18" s="520">
        <v>3.6722601115909597</v>
      </c>
      <c r="CQ18" s="520">
        <v>406.36327952067757</v>
      </c>
      <c r="CR18" s="520">
        <v>28.916557632125322</v>
      </c>
      <c r="CS18" s="520">
        <v>11.791992822732528</v>
      </c>
      <c r="CT18" s="520">
        <v>6.2978583751796942</v>
      </c>
      <c r="CU18" s="520">
        <v>2.2639150733382456</v>
      </c>
      <c r="CV18" s="520">
        <v>3.7901460766704673</v>
      </c>
      <c r="CW18" s="520">
        <v>418.94033212912433</v>
      </c>
      <c r="CX18" s="520">
        <v>28.894829198095181</v>
      </c>
      <c r="CY18" s="520">
        <v>11.739275422518578</v>
      </c>
      <c r="DA18" s="520">
        <v>22</v>
      </c>
      <c r="DB18" s="520">
        <v>5.2324794422311784</v>
      </c>
      <c r="DC18" s="520">
        <v>1.8417420959761068</v>
      </c>
      <c r="DD18" s="520">
        <v>3.288074784157776</v>
      </c>
      <c r="DE18" s="520">
        <v>363.19071720105183</v>
      </c>
      <c r="DF18" s="520">
        <v>28.043666860296888</v>
      </c>
      <c r="DG18" s="520">
        <v>11.303399925381367</v>
      </c>
      <c r="DH18" s="520">
        <v>5.2999152516258077</v>
      </c>
      <c r="DI18" s="520">
        <v>1.8780672742459978</v>
      </c>
      <c r="DJ18" s="520">
        <v>3.3332690086556838</v>
      </c>
      <c r="DK18" s="520">
        <v>368.82411060589749</v>
      </c>
      <c r="DL18" s="520">
        <v>28.042408391692174</v>
      </c>
      <c r="DM18" s="520">
        <v>11.340866381258472</v>
      </c>
      <c r="DN18" s="520">
        <v>5.6603124328755321</v>
      </c>
      <c r="DO18" s="520">
        <v>1.9356848909050755</v>
      </c>
      <c r="DP18" s="520">
        <v>3.4989115474129782</v>
      </c>
      <c r="DQ18" s="520">
        <v>390.16333912875336</v>
      </c>
      <c r="DR18" s="520">
        <v>28.173747127259436</v>
      </c>
      <c r="DS18" s="520">
        <v>11.207097911713529</v>
      </c>
      <c r="DT18" s="520">
        <v>5.80340683257187</v>
      </c>
      <c r="DU18" s="520">
        <v>1.935281917540514</v>
      </c>
      <c r="DV18" s="520">
        <v>3.6094418565304967</v>
      </c>
      <c r="DW18" s="520">
        <v>404.28930140893181</v>
      </c>
      <c r="DX18" s="520">
        <v>28.167778929040065</v>
      </c>
      <c r="DY18" s="520">
        <v>11.09993330749457</v>
      </c>
      <c r="DZ18" s="520">
        <v>5.908453689528252</v>
      </c>
      <c r="EA18" s="520">
        <v>1.9639434365733317</v>
      </c>
      <c r="EB18" s="520">
        <v>3.7083298703048149</v>
      </c>
      <c r="EC18" s="520">
        <v>416.31741351589847</v>
      </c>
      <c r="ED18" s="520">
        <v>28.141519607527691</v>
      </c>
      <c r="EE18" s="520">
        <v>11.092700323773336</v>
      </c>
      <c r="EG18" s="520">
        <v>22</v>
      </c>
      <c r="EH18" s="520">
        <v>4.9921404202313013</v>
      </c>
      <c r="EI18" s="520">
        <v>1.6782887012786898</v>
      </c>
      <c r="EJ18" s="520">
        <v>3.1120508068499384</v>
      </c>
      <c r="EK18" s="520">
        <v>363.37089834977706</v>
      </c>
      <c r="EL18" s="520">
        <v>27.368345960291787</v>
      </c>
      <c r="EM18" s="520">
        <v>10.847969798665018</v>
      </c>
      <c r="EN18" s="520">
        <v>5.0583202957721776</v>
      </c>
      <c r="EO18" s="520">
        <v>1.6964594869135696</v>
      </c>
      <c r="EP18" s="520">
        <v>3.1593948170664738</v>
      </c>
      <c r="EQ18" s="520">
        <v>368.94141985504837</v>
      </c>
      <c r="ER18" s="520">
        <v>27.378659144392554</v>
      </c>
      <c r="ES18" s="520">
        <v>10.845020249576626</v>
      </c>
      <c r="ET18" s="520">
        <v>5.0931537859505642</v>
      </c>
      <c r="EU18" s="520">
        <v>1.7519325618312336</v>
      </c>
      <c r="EV18" s="520">
        <v>3.3111956537573746</v>
      </c>
      <c r="EW18" s="520">
        <v>383.0802515720037</v>
      </c>
      <c r="EX18" s="520">
        <v>27.214153079504737</v>
      </c>
      <c r="EY18" s="520">
        <v>10.934644625803301</v>
      </c>
      <c r="EZ18" s="520">
        <v>5.333560219150983</v>
      </c>
      <c r="FA18" s="520">
        <v>1.7594275570155709</v>
      </c>
      <c r="FB18" s="520">
        <v>3.4126703513072232</v>
      </c>
      <c r="FC18" s="520">
        <v>399.76385384404875</v>
      </c>
      <c r="FD18" s="520">
        <v>27.311336297806424</v>
      </c>
      <c r="FE18" s="520">
        <v>10.785692304561913</v>
      </c>
      <c r="FF18" s="520">
        <v>5.4582128606876292</v>
      </c>
      <c r="FG18" s="520">
        <v>1.7806432630622113</v>
      </c>
      <c r="FH18" s="520">
        <v>3.5043028811239094</v>
      </c>
      <c r="FI18" s="520">
        <v>409.35109306420827</v>
      </c>
      <c r="FJ18" s="520">
        <v>27.520541699897699</v>
      </c>
      <c r="FK18" s="520">
        <v>10.833693153211033</v>
      </c>
      <c r="FN18" s="520">
        <v>22</v>
      </c>
      <c r="FO18" s="520">
        <v>5.9989314071049007</v>
      </c>
      <c r="FP18" s="520">
        <v>2.1909048979822909</v>
      </c>
      <c r="FQ18" s="520">
        <v>3.501223386465306</v>
      </c>
      <c r="FR18" s="520">
        <v>368.89901000403268</v>
      </c>
      <c r="FS18" s="520">
        <v>29.83547066595224</v>
      </c>
      <c r="FT18" s="520">
        <v>12.142666551984602</v>
      </c>
      <c r="FU18" s="520">
        <v>6.1248699968638851</v>
      </c>
      <c r="FV18" s="520">
        <v>2.2690722094953744</v>
      </c>
      <c r="FW18" s="520">
        <v>3.6086152088004981</v>
      </c>
      <c r="FX18" s="520">
        <v>382.3493836855572</v>
      </c>
      <c r="FY18" s="520">
        <v>30.015185592067692</v>
      </c>
      <c r="FZ18" s="520">
        <v>12.331227768230457</v>
      </c>
      <c r="GB18" s="520">
        <v>22</v>
      </c>
      <c r="GC18" s="520">
        <v>5.6849474858880074</v>
      </c>
      <c r="GD18" s="520">
        <v>2.0407238233285616</v>
      </c>
      <c r="GE18" s="520">
        <v>3.3620138249767324</v>
      </c>
      <c r="GF18" s="520">
        <v>370.27567969199561</v>
      </c>
      <c r="GG18" s="520">
        <v>28.876570233700885</v>
      </c>
      <c r="GH18" s="520">
        <v>11.691928021801582</v>
      </c>
      <c r="GI18" s="520">
        <v>5.7394572861040931</v>
      </c>
      <c r="GJ18" s="520">
        <v>2.0634137845638487</v>
      </c>
      <c r="GK18" s="520">
        <v>3.4707914275545866</v>
      </c>
      <c r="GL18" s="520">
        <v>384.38161798304867</v>
      </c>
      <c r="GM18" s="520">
        <v>28.853812156189058</v>
      </c>
      <c r="GN18" s="520">
        <v>11.730995191701584</v>
      </c>
      <c r="GP18" s="520">
        <v>22</v>
      </c>
      <c r="GQ18" s="520">
        <v>5.4478272878178258</v>
      </c>
      <c r="GR18" s="520">
        <v>1.9067174893233996</v>
      </c>
      <c r="GS18" s="520">
        <v>3.3526613845423623</v>
      </c>
      <c r="GT18" s="520">
        <v>371.41319566283642</v>
      </c>
      <c r="GU18" s="520">
        <v>28.149703872875104</v>
      </c>
      <c r="GV18" s="520">
        <v>11.295318287467843</v>
      </c>
      <c r="GW18" s="520">
        <v>5.5017145957320457</v>
      </c>
      <c r="GX18" s="520">
        <v>1.9065180844415974</v>
      </c>
      <c r="GY18" s="520">
        <v>3.4718080835964393</v>
      </c>
      <c r="GZ18" s="520">
        <v>385.87322420155112</v>
      </c>
      <c r="HA18" s="520">
        <v>28.12616069347688</v>
      </c>
      <c r="HB18" s="520">
        <v>11.279049540742589</v>
      </c>
      <c r="HD18" s="520">
        <v>22</v>
      </c>
      <c r="HE18" s="520">
        <v>5.0353312935497021</v>
      </c>
      <c r="HF18" s="520">
        <v>1.7157451934374075</v>
      </c>
      <c r="HG18" s="520">
        <v>3.139384280298644</v>
      </c>
      <c r="HH18" s="520">
        <v>368.68371779453844</v>
      </c>
      <c r="HI18" s="520">
        <v>27.239270391961178</v>
      </c>
      <c r="HJ18" s="520">
        <v>10.860956890759208</v>
      </c>
      <c r="HK18" s="520">
        <v>5.1426226453328221</v>
      </c>
      <c r="HL18" s="520">
        <v>1.7336034011243102</v>
      </c>
      <c r="HM18" s="520">
        <v>3.3267686337385269</v>
      </c>
      <c r="HN18" s="520">
        <v>382.91242918104359</v>
      </c>
      <c r="HO18" s="520">
        <v>27.405849382449752</v>
      </c>
      <c r="HP18" s="520">
        <v>10.914684952475247</v>
      </c>
    </row>
    <row r="19" spans="2:224" x14ac:dyDescent="0.2">
      <c r="B19" s="520">
        <v>538.90108061744286</v>
      </c>
      <c r="C19" s="520">
        <v>1.855628121684699</v>
      </c>
      <c r="D19" s="520">
        <v>550.65111299347848</v>
      </c>
      <c r="E19" s="520">
        <v>1.8160319236689588</v>
      </c>
      <c r="F19" s="520">
        <v>585.0772978010898</v>
      </c>
      <c r="G19" s="520">
        <v>1.7091758708777869</v>
      </c>
      <c r="H19" s="520">
        <v>614.82555110030989</v>
      </c>
      <c r="I19" s="520">
        <v>1.6264776215145427</v>
      </c>
      <c r="J19" s="520">
        <v>642.93763625898953</v>
      </c>
      <c r="K19" s="520">
        <v>1.5553608057830011</v>
      </c>
      <c r="L19" s="520">
        <v>549.79075615743807</v>
      </c>
      <c r="M19" s="520">
        <v>1.8188737966224373</v>
      </c>
      <c r="N19" s="520">
        <v>584.45559956645377</v>
      </c>
      <c r="O19" s="520">
        <v>1.7109939587229466</v>
      </c>
      <c r="Q19" s="520">
        <v>4.0178025158914075E-2</v>
      </c>
      <c r="R19" s="520">
        <v>4.0474335119416623E-2</v>
      </c>
      <c r="S19" s="520">
        <v>4.13075559451365E-2</v>
      </c>
      <c r="T19" s="520">
        <v>4.1992716338225586E-2</v>
      </c>
      <c r="U19" s="520">
        <v>4.2611449445523981E-2</v>
      </c>
      <c r="V19" s="520">
        <v>4.1054018168360303E-2</v>
      </c>
      <c r="W19" s="520">
        <v>4.0458691249653615E-2</v>
      </c>
      <c r="Y19" s="520">
        <v>0.88492139708579287</v>
      </c>
      <c r="Z19" s="520">
        <v>0.88761148801114653</v>
      </c>
      <c r="AA19" s="520">
        <v>0.9138059385372076</v>
      </c>
      <c r="AB19" s="520">
        <v>0.92543743630288255</v>
      </c>
      <c r="AC19" s="520">
        <v>0.94218312787201985</v>
      </c>
      <c r="AD19" s="520">
        <v>0.91312146073993972</v>
      </c>
      <c r="AE19" s="520">
        <v>0.88808211778019963</v>
      </c>
      <c r="AG19" s="520">
        <v>0.40514346899151366</v>
      </c>
      <c r="AH19" s="520">
        <v>0.40617783386129042</v>
      </c>
      <c r="AI19" s="520">
        <v>0.41751142401599955</v>
      </c>
      <c r="AJ19" s="520">
        <v>0.42046350932109161</v>
      </c>
      <c r="AK19" s="520">
        <v>0.427707275258841</v>
      </c>
      <c r="AL19" s="520">
        <v>0.41733777947977113</v>
      </c>
      <c r="AM19" s="520">
        <v>0.4061719616875259</v>
      </c>
      <c r="AO19" s="520">
        <v>23</v>
      </c>
      <c r="AP19" s="520">
        <v>5.981196735713862</v>
      </c>
      <c r="AQ19" s="520">
        <v>2.3430033104141956</v>
      </c>
      <c r="AR19" s="520">
        <v>3.4959723243704093</v>
      </c>
      <c r="AS19" s="520">
        <v>371.02291840447901</v>
      </c>
      <c r="AT19" s="520">
        <v>29.692743726933752</v>
      </c>
      <c r="AU19" s="520">
        <v>12.517772204378515</v>
      </c>
      <c r="AV19" s="520">
        <v>6.0962718282643911</v>
      </c>
      <c r="AW19" s="520">
        <v>2.3699602374986717</v>
      </c>
      <c r="AX19" s="520">
        <v>3.5774292956429186</v>
      </c>
      <c r="AY19" s="520">
        <v>378.60618766088675</v>
      </c>
      <c r="AZ19" s="520">
        <v>29.691949562494706</v>
      </c>
      <c r="BA19" s="520">
        <v>12.470783546111321</v>
      </c>
      <c r="BB19" s="520">
        <v>6.5038443445286074</v>
      </c>
      <c r="BC19" s="520">
        <v>2.4713222688622709</v>
      </c>
      <c r="BD19" s="520">
        <v>3.7632829363110618</v>
      </c>
      <c r="BE19" s="520">
        <v>400.44627166244203</v>
      </c>
      <c r="BF19" s="520">
        <v>29.893664799238877</v>
      </c>
      <c r="BG19" s="520">
        <v>12.410890600852492</v>
      </c>
      <c r="BH19" s="520">
        <v>6.7784617482870173</v>
      </c>
      <c r="BI19" s="520">
        <v>2.5526617920862278</v>
      </c>
      <c r="BJ19" s="520">
        <v>3.9390115916230659</v>
      </c>
      <c r="BK19" s="520">
        <v>418.60876173069767</v>
      </c>
      <c r="BL19" s="520">
        <v>29.916697505306761</v>
      </c>
      <c r="BM19" s="520">
        <v>12.370200486609559</v>
      </c>
      <c r="BN19" s="520">
        <v>6.9596806212450391</v>
      </c>
      <c r="BO19" s="520">
        <v>2.6070214144261774</v>
      </c>
      <c r="BP19" s="520">
        <v>4.1061038831890162</v>
      </c>
      <c r="BQ19" s="520">
        <v>433.88945195115161</v>
      </c>
      <c r="BR19" s="520">
        <v>29.886160717059628</v>
      </c>
      <c r="BS19" s="520">
        <v>12.33652158631598</v>
      </c>
      <c r="BU19" s="520">
        <v>23</v>
      </c>
      <c r="BV19" s="520">
        <v>5.6588303875054589</v>
      </c>
      <c r="BW19" s="520">
        <v>2.1334390556200216</v>
      </c>
      <c r="BX19" s="520">
        <v>3.3662216714957949</v>
      </c>
      <c r="BY19" s="520">
        <v>372.97141670437361</v>
      </c>
      <c r="BZ19" s="520">
        <v>28.673302043602526</v>
      </c>
      <c r="CA19" s="520">
        <v>11.890498632799938</v>
      </c>
      <c r="CB19" s="520">
        <v>5.747328401583176</v>
      </c>
      <c r="CC19" s="520">
        <v>2.1436376649709197</v>
      </c>
      <c r="CD19" s="520">
        <v>3.440724601164332</v>
      </c>
      <c r="CE19" s="520">
        <v>380.46146238734042</v>
      </c>
      <c r="CF19" s="520">
        <v>28.630001927250866</v>
      </c>
      <c r="CG19" s="520">
        <v>11.815107934461704</v>
      </c>
      <c r="CH19" s="520">
        <v>6.1490197085537348</v>
      </c>
      <c r="CI19" s="520">
        <v>2.2726900781808324</v>
      </c>
      <c r="CJ19" s="520">
        <v>3.6174976358827973</v>
      </c>
      <c r="CK19" s="520">
        <v>402.87890227063826</v>
      </c>
      <c r="CL19" s="520">
        <v>28.832440501945065</v>
      </c>
      <c r="CM19" s="520">
        <v>11.842920171667961</v>
      </c>
      <c r="CN19" s="520">
        <v>6.4170237344748156</v>
      </c>
      <c r="CO19" s="520">
        <v>2.326190486977318</v>
      </c>
      <c r="CP19" s="520">
        <v>3.7939047877131236</v>
      </c>
      <c r="CQ19" s="520">
        <v>421.46274889349291</v>
      </c>
      <c r="CR19" s="520">
        <v>28.856532910408024</v>
      </c>
      <c r="CS19" s="520">
        <v>11.749088183835086</v>
      </c>
      <c r="CT19" s="520">
        <v>6.5600857774242671</v>
      </c>
      <c r="CU19" s="520">
        <v>2.3521944072195078</v>
      </c>
      <c r="CV19" s="520">
        <v>3.924473673764973</v>
      </c>
      <c r="CW19" s="520">
        <v>435.99205833543334</v>
      </c>
      <c r="CX19" s="520">
        <v>28.825513699974845</v>
      </c>
      <c r="CY19" s="520">
        <v>11.692551470608327</v>
      </c>
      <c r="DA19" s="520">
        <v>23</v>
      </c>
      <c r="DB19" s="520">
        <v>5.4347445735783033</v>
      </c>
      <c r="DC19" s="520">
        <v>1.9124528443845636</v>
      </c>
      <c r="DD19" s="520">
        <v>3.3765408270148911</v>
      </c>
      <c r="DE19" s="520">
        <v>374.30737365702328</v>
      </c>
      <c r="DF19" s="520">
        <v>27.972294984660213</v>
      </c>
      <c r="DG19" s="520">
        <v>11.257672719593476</v>
      </c>
      <c r="DH19" s="520">
        <v>5.5131156563653381</v>
      </c>
      <c r="DI19" s="520">
        <v>1.9562565767242037</v>
      </c>
      <c r="DJ19" s="520">
        <v>3.429279155072706</v>
      </c>
      <c r="DK19" s="520">
        <v>381.03852013505264</v>
      </c>
      <c r="DL19" s="520">
        <v>27.971974204599348</v>
      </c>
      <c r="DM19" s="520">
        <v>11.305450570288858</v>
      </c>
      <c r="DN19" s="520">
        <v>5.8909351907324083</v>
      </c>
      <c r="DO19" s="520">
        <v>2.0109203450337305</v>
      </c>
      <c r="DP19" s="520">
        <v>3.5998122323905299</v>
      </c>
      <c r="DQ19" s="520">
        <v>403.57433155824179</v>
      </c>
      <c r="DR19" s="520">
        <v>28.143260294904753</v>
      </c>
      <c r="DS19" s="520">
        <v>11.173884443744653</v>
      </c>
      <c r="DT19" s="520">
        <v>6.0395337730480723</v>
      </c>
      <c r="DU19" s="520">
        <v>2.0033513460806347</v>
      </c>
      <c r="DV19" s="520">
        <v>3.7189368940452705</v>
      </c>
      <c r="DW19" s="520">
        <v>418.8063498596203</v>
      </c>
      <c r="DX19" s="520">
        <v>28.13821644891345</v>
      </c>
      <c r="DY19" s="520">
        <v>11.052754724483263</v>
      </c>
      <c r="DZ19" s="520">
        <v>6.1511883752104399</v>
      </c>
      <c r="EA19" s="520">
        <v>2.0353032053314144</v>
      </c>
      <c r="EB19" s="520">
        <v>3.8289502190503448</v>
      </c>
      <c r="EC19" s="520">
        <v>432.71616477013373</v>
      </c>
      <c r="ED19" s="520">
        <v>28.098783078449127</v>
      </c>
      <c r="EE19" s="520">
        <v>11.048739959865289</v>
      </c>
      <c r="EG19" s="520">
        <v>23</v>
      </c>
      <c r="EH19" s="520">
        <v>5.1978912828344939</v>
      </c>
      <c r="EI19" s="520">
        <v>1.7449880603918893</v>
      </c>
      <c r="EJ19" s="520">
        <v>3.1879581288316547</v>
      </c>
      <c r="EK19" s="520">
        <v>374.68792157612808</v>
      </c>
      <c r="EL19" s="520">
        <v>27.311750368352051</v>
      </c>
      <c r="EM19" s="520">
        <v>10.799294271743824</v>
      </c>
      <c r="EN19" s="520">
        <v>5.2672068390439257</v>
      </c>
      <c r="EO19" s="520">
        <v>1.766476169847476</v>
      </c>
      <c r="EP19" s="520">
        <v>3.2437480797140243</v>
      </c>
      <c r="EQ19" s="520">
        <v>381.07747121701567</v>
      </c>
      <c r="ER19" s="520">
        <v>27.323816350521788</v>
      </c>
      <c r="ES19" s="520">
        <v>10.806284965455207</v>
      </c>
      <c r="ET19" s="520">
        <v>5.3166060244587827</v>
      </c>
      <c r="EU19" s="520">
        <v>1.8200214980985161</v>
      </c>
      <c r="EV19" s="520">
        <v>3.3997684651232567</v>
      </c>
      <c r="EW19" s="520">
        <v>397.53011577057299</v>
      </c>
      <c r="EX19" s="520">
        <v>27.126418521045331</v>
      </c>
      <c r="EY19" s="520">
        <v>10.863564613178804</v>
      </c>
      <c r="EZ19" s="520">
        <v>5.5433866892835413</v>
      </c>
      <c r="FA19" s="520">
        <v>1.8225929025703096</v>
      </c>
      <c r="FB19" s="520">
        <v>3.5093406803109928</v>
      </c>
      <c r="FC19" s="520">
        <v>414.31663955581973</v>
      </c>
      <c r="FD19" s="520">
        <v>27.245627042319146</v>
      </c>
      <c r="FE19" s="520">
        <v>10.736246131251237</v>
      </c>
      <c r="FF19" s="520">
        <v>5.6658492616474891</v>
      </c>
      <c r="FG19" s="520">
        <v>1.8458302512953944</v>
      </c>
      <c r="FH19" s="520">
        <v>3.611431616548078</v>
      </c>
      <c r="FI19" s="520">
        <v>424.46693044951678</v>
      </c>
      <c r="FJ19" s="520">
        <v>27.501455820101512</v>
      </c>
      <c r="FK19" s="520">
        <v>10.817086320663302</v>
      </c>
      <c r="FN19" s="520">
        <v>23</v>
      </c>
      <c r="FO19" s="520">
        <v>6.2412790251629708</v>
      </c>
      <c r="FP19" s="520">
        <v>2.2922363890064799</v>
      </c>
      <c r="FQ19" s="520">
        <v>3.6188930752679198</v>
      </c>
      <c r="FR19" s="520">
        <v>382.5712489983527</v>
      </c>
      <c r="FS19" s="520">
        <v>29.742234630776103</v>
      </c>
      <c r="FT19" s="520">
        <v>12.128767714054742</v>
      </c>
      <c r="FU19" s="520">
        <v>6.353470314489134</v>
      </c>
      <c r="FV19" s="520">
        <v>2.3640701539750135</v>
      </c>
      <c r="FW19" s="520">
        <v>3.7187942450354954</v>
      </c>
      <c r="FX19" s="520">
        <v>395.02316973947717</v>
      </c>
      <c r="FY19" s="520">
        <v>29.9086847098867</v>
      </c>
      <c r="FZ19" s="520">
        <v>12.303044895135592</v>
      </c>
      <c r="GB19" s="520">
        <v>23</v>
      </c>
      <c r="GC19" s="520">
        <v>5.9219435653811443</v>
      </c>
      <c r="GD19" s="520">
        <v>2.1186651773493645</v>
      </c>
      <c r="GE19" s="520">
        <v>3.4770207811639779</v>
      </c>
      <c r="GF19" s="520">
        <v>384.30836184949669</v>
      </c>
      <c r="GG19" s="520">
        <v>28.776861210340407</v>
      </c>
      <c r="GH19" s="520">
        <v>11.622298770769131</v>
      </c>
      <c r="GI19" s="520">
        <v>5.9688255888124431</v>
      </c>
      <c r="GJ19" s="520">
        <v>2.1387723860297156</v>
      </c>
      <c r="GK19" s="520">
        <v>3.5783369707067916</v>
      </c>
      <c r="GL19" s="520">
        <v>397.4878937342454</v>
      </c>
      <c r="GM19" s="520">
        <v>28.755539203423648</v>
      </c>
      <c r="GN19" s="520">
        <v>11.659952660286411</v>
      </c>
      <c r="GP19" s="520">
        <v>23</v>
      </c>
      <c r="GQ19" s="520">
        <v>5.6746494600787472</v>
      </c>
      <c r="GR19" s="520">
        <v>1.9849676570303547</v>
      </c>
      <c r="GS19" s="520">
        <v>3.455317804781989</v>
      </c>
      <c r="GT19" s="520">
        <v>384.87545929158267</v>
      </c>
      <c r="GU19" s="520">
        <v>28.091929543948215</v>
      </c>
      <c r="GV19" s="520">
        <v>11.257795155804194</v>
      </c>
      <c r="GW19" s="520">
        <v>5.7262654753819557</v>
      </c>
      <c r="GX19" s="520">
        <v>1.9841075225870044</v>
      </c>
      <c r="GY19" s="520">
        <v>3.5681577306838128</v>
      </c>
      <c r="GZ19" s="520">
        <v>398.55459557554036</v>
      </c>
      <c r="HA19" s="520">
        <v>28.069977669120828</v>
      </c>
      <c r="HB19" s="520">
        <v>11.240681227288523</v>
      </c>
      <c r="HD19" s="520">
        <v>23</v>
      </c>
      <c r="HE19" s="520">
        <v>5.2553340081249251</v>
      </c>
      <c r="HF19" s="520">
        <v>1.7859447523908878</v>
      </c>
      <c r="HG19" s="520">
        <v>3.2306563253879457</v>
      </c>
      <c r="HH19" s="520">
        <v>382.61982860464423</v>
      </c>
      <c r="HI19" s="520">
        <v>27.161631616323092</v>
      </c>
      <c r="HJ19" s="520">
        <v>10.804004046618955</v>
      </c>
      <c r="HK19" s="520">
        <v>5.3562102706774475</v>
      </c>
      <c r="HL19" s="520">
        <v>1.8019176662415448</v>
      </c>
      <c r="HM19" s="520">
        <v>3.4078108929618249</v>
      </c>
      <c r="HN19" s="520">
        <v>395.92879942310145</v>
      </c>
      <c r="HO19" s="520">
        <v>27.321486612714502</v>
      </c>
      <c r="HP19" s="520">
        <v>10.855071190709946</v>
      </c>
    </row>
    <row r="20" spans="2:224" x14ac:dyDescent="0.2">
      <c r="B20" s="520">
        <v>547.43591333141262</v>
      </c>
      <c r="C20" s="520">
        <v>1.8266978392311088</v>
      </c>
      <c r="D20" s="520">
        <v>561.31273676103774</v>
      </c>
      <c r="E20" s="520">
        <v>1.7815380526911513</v>
      </c>
      <c r="F20" s="520">
        <v>598.98102146372889</v>
      </c>
      <c r="G20" s="520">
        <v>1.6695019778027385</v>
      </c>
      <c r="H20" s="520">
        <v>631.2480627463583</v>
      </c>
      <c r="I20" s="520">
        <v>1.584163277506659</v>
      </c>
      <c r="J20" s="520">
        <v>663.72509917221964</v>
      </c>
      <c r="K20" s="520">
        <v>1.5066478595538628</v>
      </c>
      <c r="L20" s="520">
        <v>563.30678050839583</v>
      </c>
      <c r="M20" s="520">
        <v>1.7752316048769723</v>
      </c>
      <c r="N20" s="520">
        <v>595.80933470646175</v>
      </c>
      <c r="O20" s="520">
        <v>1.6783892795044433</v>
      </c>
      <c r="Q20" s="520">
        <v>4.1921535643204784E-2</v>
      </c>
      <c r="R20" s="520">
        <v>4.2231037824962306E-2</v>
      </c>
      <c r="S20" s="520">
        <v>4.3100694809701613E-2</v>
      </c>
      <c r="T20" s="520">
        <v>4.3815822278483324E-2</v>
      </c>
      <c r="U20" s="520">
        <v>4.4462230993273059E-2</v>
      </c>
      <c r="V20" s="520">
        <v>4.2838975480028144E-2</v>
      </c>
      <c r="W20" s="520">
        <v>4.2217764782247244E-2</v>
      </c>
      <c r="Y20" s="520">
        <v>0.91315140522638361</v>
      </c>
      <c r="Z20" s="520">
        <v>0.91612924034088516</v>
      </c>
      <c r="AA20" s="520">
        <v>0.94083866694095752</v>
      </c>
      <c r="AB20" s="520">
        <v>0.9516637731640345</v>
      </c>
      <c r="AC20" s="520">
        <v>0.96981949816214363</v>
      </c>
      <c r="AD20" s="520">
        <v>0.940494779926069</v>
      </c>
      <c r="AE20" s="520">
        <v>0.91729449953849651</v>
      </c>
      <c r="AG20" s="520">
        <v>0.41248060738000653</v>
      </c>
      <c r="AH20" s="520">
        <v>0.41357636191579</v>
      </c>
      <c r="AI20" s="520">
        <v>0.42461692160000836</v>
      </c>
      <c r="AJ20" s="520">
        <v>0.42688193287789633</v>
      </c>
      <c r="AK20" s="520">
        <v>0.43482546818146534</v>
      </c>
      <c r="AL20" s="520">
        <v>0.42434752384086871</v>
      </c>
      <c r="AM20" s="520">
        <v>0.41405599483955813</v>
      </c>
      <c r="AO20" s="520">
        <v>24</v>
      </c>
      <c r="AP20" s="520">
        <v>6.1861268227376254</v>
      </c>
      <c r="AQ20" s="520">
        <v>2.4459094568108775</v>
      </c>
      <c r="AR20" s="520">
        <v>3.5931027278516003</v>
      </c>
      <c r="AS20" s="520">
        <v>382.13470864991513</v>
      </c>
      <c r="AT20" s="520">
        <v>29.57430388051943</v>
      </c>
      <c r="AU20" s="520">
        <v>12.518450735850834</v>
      </c>
      <c r="AV20" s="520">
        <v>6.310581626288883</v>
      </c>
      <c r="AW20" s="520">
        <v>2.4752151896760548</v>
      </c>
      <c r="AX20" s="520">
        <v>3.6830321559622039</v>
      </c>
      <c r="AY20" s="520">
        <v>390.73054716491208</v>
      </c>
      <c r="AZ20" s="520">
        <v>29.574057934372103</v>
      </c>
      <c r="BA20" s="520">
        <v>12.469721825863946</v>
      </c>
      <c r="BB20" s="520">
        <v>6.7487424495518926</v>
      </c>
      <c r="BC20" s="520">
        <v>2.5808720890139538</v>
      </c>
      <c r="BD20" s="520">
        <v>3.8789840269140421</v>
      </c>
      <c r="BE20" s="520">
        <v>413.97670486664293</v>
      </c>
      <c r="BF20" s="520">
        <v>29.822018893758656</v>
      </c>
      <c r="BG20" s="520">
        <v>12.413308480317051</v>
      </c>
      <c r="BH20" s="520">
        <v>7.022397231819185</v>
      </c>
      <c r="BI20" s="520">
        <v>2.6597252446148971</v>
      </c>
      <c r="BJ20" s="520">
        <v>4.0579082123985915</v>
      </c>
      <c r="BK20" s="520">
        <v>432.77430808969541</v>
      </c>
      <c r="BL20" s="520">
        <v>29.855698197877398</v>
      </c>
      <c r="BM20" s="520">
        <v>12.374741283078341</v>
      </c>
      <c r="BN20" s="520">
        <v>7.2193865199324492</v>
      </c>
      <c r="BO20" s="520">
        <v>2.7191531580577091</v>
      </c>
      <c r="BP20" s="520">
        <v>4.2413640682595108</v>
      </c>
      <c r="BQ20" s="520">
        <v>450.1343289698487</v>
      </c>
      <c r="BR20" s="520">
        <v>29.816063745488432</v>
      </c>
      <c r="BS20" s="520">
        <v>12.337630872949191</v>
      </c>
      <c r="BU20" s="520">
        <v>24</v>
      </c>
      <c r="BV20" s="520">
        <v>5.8658620780982398</v>
      </c>
      <c r="BW20" s="520">
        <v>2.2136667438350575</v>
      </c>
      <c r="BX20" s="520">
        <v>3.4623155796060732</v>
      </c>
      <c r="BY20" s="520">
        <v>384.33850208815517</v>
      </c>
      <c r="BZ20" s="520">
        <v>28.571436878182556</v>
      </c>
      <c r="CA20" s="520">
        <v>11.842403992803419</v>
      </c>
      <c r="CB20" s="520">
        <v>5.9594463077540842</v>
      </c>
      <c r="CC20" s="520">
        <v>2.2224242722530207</v>
      </c>
      <c r="CD20" s="520">
        <v>3.5442561479093095</v>
      </c>
      <c r="CE20" s="520">
        <v>392.95395942265498</v>
      </c>
      <c r="CF20" s="520">
        <v>28.513143210240564</v>
      </c>
      <c r="CG20" s="520">
        <v>11.755856389329217</v>
      </c>
      <c r="CH20" s="520">
        <v>6.3918733281254472</v>
      </c>
      <c r="CI20" s="520">
        <v>2.3618877266116929</v>
      </c>
      <c r="CJ20" s="520">
        <v>3.7302043806218377</v>
      </c>
      <c r="CK20" s="520">
        <v>416.82516606822276</v>
      </c>
      <c r="CL20" s="520">
        <v>28.762063734703347</v>
      </c>
      <c r="CM20" s="520">
        <v>11.803116940322424</v>
      </c>
      <c r="CN20" s="520">
        <v>6.65932070828402</v>
      </c>
      <c r="CO20" s="520">
        <v>2.4107092494081814</v>
      </c>
      <c r="CP20" s="520">
        <v>3.9104465659377907</v>
      </c>
      <c r="CQ20" s="520">
        <v>436.07737080215873</v>
      </c>
      <c r="CR20" s="520">
        <v>28.796960006171055</v>
      </c>
      <c r="CS20" s="520">
        <v>11.709972686666239</v>
      </c>
      <c r="CT20" s="520">
        <v>6.81311205694516</v>
      </c>
      <c r="CU20" s="520">
        <v>2.438316021859257</v>
      </c>
      <c r="CV20" s="520">
        <v>4.0531268832411254</v>
      </c>
      <c r="CW20" s="520">
        <v>452.58746423858622</v>
      </c>
      <c r="CX20" s="520">
        <v>28.756782748073217</v>
      </c>
      <c r="CY20" s="520">
        <v>11.650243266779109</v>
      </c>
      <c r="DA20" s="520">
        <v>24</v>
      </c>
      <c r="DB20" s="520">
        <v>5.6322798973114727</v>
      </c>
      <c r="DC20" s="520">
        <v>1.9824267046981396</v>
      </c>
      <c r="DD20" s="520">
        <v>3.4623171044494683</v>
      </c>
      <c r="DE20" s="520">
        <v>385.20470518542419</v>
      </c>
      <c r="DF20" s="520">
        <v>27.900804239415272</v>
      </c>
      <c r="DG20" s="520">
        <v>11.215469890224517</v>
      </c>
      <c r="DH20" s="520">
        <v>5.7215534353746431</v>
      </c>
      <c r="DI20" s="520">
        <v>2.0338081442649112</v>
      </c>
      <c r="DJ20" s="520">
        <v>3.5224756223784555</v>
      </c>
      <c r="DK20" s="520">
        <v>393.04344001753071</v>
      </c>
      <c r="DL20" s="520">
        <v>27.901393411325344</v>
      </c>
      <c r="DM20" s="520">
        <v>11.273293828298707</v>
      </c>
      <c r="DN20" s="520">
        <v>6.1138042685667182</v>
      </c>
      <c r="DO20" s="520">
        <v>2.0848970265192297</v>
      </c>
      <c r="DP20" s="520">
        <v>3.6962502451034132</v>
      </c>
      <c r="DQ20" s="520">
        <v>416.5754378619298</v>
      </c>
      <c r="DR20" s="520">
        <v>28.111794092394867</v>
      </c>
      <c r="DS20" s="520">
        <v>11.145269395885299</v>
      </c>
      <c r="DT20" s="520">
        <v>6.2672282000042054</v>
      </c>
      <c r="DU20" s="520">
        <v>2.0700184820798704</v>
      </c>
      <c r="DV20" s="520">
        <v>3.8234011189287389</v>
      </c>
      <c r="DW20" s="520">
        <v>432.82108325354272</v>
      </c>
      <c r="DX20" s="520">
        <v>28.107711405499334</v>
      </c>
      <c r="DY20" s="520">
        <v>11.010931579888984</v>
      </c>
      <c r="DZ20" s="520">
        <v>6.3849241391998239</v>
      </c>
      <c r="EA20" s="520">
        <v>2.1052725829437389</v>
      </c>
      <c r="EB20" s="520">
        <v>3.9440772380786671</v>
      </c>
      <c r="EC20" s="520">
        <v>448.6413592503676</v>
      </c>
      <c r="ED20" s="520">
        <v>28.055307889794673</v>
      </c>
      <c r="EE20" s="520">
        <v>11.010377258156577</v>
      </c>
      <c r="EG20" s="520">
        <v>24</v>
      </c>
      <c r="EH20" s="520">
        <v>5.3992926150599434</v>
      </c>
      <c r="EI20" s="520">
        <v>1.8110162314907474</v>
      </c>
      <c r="EJ20" s="520">
        <v>3.2613737997023966</v>
      </c>
      <c r="EK20" s="520">
        <v>385.79215254753831</v>
      </c>
      <c r="EL20" s="520">
        <v>27.254400380611777</v>
      </c>
      <c r="EM20" s="520">
        <v>10.75408421860347</v>
      </c>
      <c r="EN20" s="520">
        <v>5.471344931086068</v>
      </c>
      <c r="EO20" s="520">
        <v>1.8359168602193492</v>
      </c>
      <c r="EP20" s="520">
        <v>3.3254820690973808</v>
      </c>
      <c r="EQ20" s="520">
        <v>392.99341228580175</v>
      </c>
      <c r="ER20" s="520">
        <v>27.268271702193026</v>
      </c>
      <c r="ES20" s="520">
        <v>10.771180305381145</v>
      </c>
      <c r="ET20" s="520">
        <v>5.5369965365512792</v>
      </c>
      <c r="EU20" s="520">
        <v>1.8869711398128888</v>
      </c>
      <c r="EV20" s="520">
        <v>3.4841677288695871</v>
      </c>
      <c r="EW20" s="520">
        <v>411.77122065403967</v>
      </c>
      <c r="EX20" s="520">
        <v>27.038983403026069</v>
      </c>
      <c r="EY20" s="520">
        <v>10.79463393510995</v>
      </c>
      <c r="EZ20" s="520">
        <v>5.746584916326861</v>
      </c>
      <c r="FA20" s="520">
        <v>1.8844902552330496</v>
      </c>
      <c r="FB20" s="520">
        <v>3.6013099392572872</v>
      </c>
      <c r="FC20" s="520">
        <v>428.44372145574783</v>
      </c>
      <c r="FD20" s="520">
        <v>27.17968832653694</v>
      </c>
      <c r="FE20" s="520">
        <v>10.690400810703549</v>
      </c>
      <c r="FF20" s="520">
        <v>5.8652306538651482</v>
      </c>
      <c r="FG20" s="520">
        <v>1.9097609856843496</v>
      </c>
      <c r="FH20" s="520">
        <v>3.7134138625677462</v>
      </c>
      <c r="FI20" s="520">
        <v>439.10360950476934</v>
      </c>
      <c r="FJ20" s="520">
        <v>27.48116325925875</v>
      </c>
      <c r="FK20" s="520">
        <v>10.804281538587041</v>
      </c>
      <c r="FN20" s="520">
        <v>24</v>
      </c>
      <c r="FO20" s="520">
        <v>6.4781999439188862</v>
      </c>
      <c r="FP20" s="520">
        <v>2.392818343419544</v>
      </c>
      <c r="FQ20" s="520">
        <v>3.7334003931825754</v>
      </c>
      <c r="FR20" s="520">
        <v>396.00846633223432</v>
      </c>
      <c r="FS20" s="520">
        <v>29.650220889819355</v>
      </c>
      <c r="FT20" s="520">
        <v>12.11696303875225</v>
      </c>
      <c r="FU20" s="520">
        <v>6.5775152407766324</v>
      </c>
      <c r="FV20" s="520">
        <v>2.4584589823108742</v>
      </c>
      <c r="FW20" s="520">
        <v>3.8263775160101581</v>
      </c>
      <c r="FX20" s="520">
        <v>407.49040860092146</v>
      </c>
      <c r="FY20" s="520">
        <v>29.803787789684794</v>
      </c>
      <c r="FZ20" s="520">
        <v>12.277252766148925</v>
      </c>
      <c r="GB20" s="520">
        <v>24</v>
      </c>
      <c r="GC20" s="520">
        <v>6.1537546018625138</v>
      </c>
      <c r="GD20" s="520">
        <v>2.195995757121636</v>
      </c>
      <c r="GE20" s="520">
        <v>3.5889575413507355</v>
      </c>
      <c r="GF20" s="520">
        <v>398.11186341336662</v>
      </c>
      <c r="GG20" s="520">
        <v>28.678605709064708</v>
      </c>
      <c r="GH20" s="520">
        <v>11.558553728666007</v>
      </c>
      <c r="GI20" s="520">
        <v>6.1938280183743259</v>
      </c>
      <c r="GJ20" s="520">
        <v>2.2136321519923881</v>
      </c>
      <c r="GK20" s="520">
        <v>3.6833652339379306</v>
      </c>
      <c r="GL20" s="520">
        <v>410.3833195637319</v>
      </c>
      <c r="GM20" s="520">
        <v>28.658743865063521</v>
      </c>
      <c r="GN20" s="520">
        <v>11.594126001306487</v>
      </c>
      <c r="GP20" s="520">
        <v>24</v>
      </c>
      <c r="GQ20" s="520">
        <v>5.895021730053327</v>
      </c>
      <c r="GR20" s="520">
        <v>2.062293915754017</v>
      </c>
      <c r="GS20" s="520">
        <v>3.5541514617433809</v>
      </c>
      <c r="GT20" s="520">
        <v>398.04049309550805</v>
      </c>
      <c r="GU20" s="520">
        <v>28.03373144361554</v>
      </c>
      <c r="GV20" s="520">
        <v>11.224726125648401</v>
      </c>
      <c r="GW20" s="520">
        <v>5.9452960896142741</v>
      </c>
      <c r="GX20" s="520">
        <v>2.0608980453600578</v>
      </c>
      <c r="GY20" s="520">
        <v>3.6612669104492337</v>
      </c>
      <c r="GZ20" s="520">
        <v>410.9664300253317</v>
      </c>
      <c r="HA20" s="520">
        <v>28.013330705385904</v>
      </c>
      <c r="HB20" s="520">
        <v>11.206029185741848</v>
      </c>
      <c r="HD20" s="520">
        <v>24</v>
      </c>
      <c r="HE20" s="520">
        <v>5.470980150458205</v>
      </c>
      <c r="HF20" s="520">
        <v>1.8552432960074809</v>
      </c>
      <c r="HG20" s="520">
        <v>3.3182553657298968</v>
      </c>
      <c r="HH20" s="520">
        <v>396.34196658160732</v>
      </c>
      <c r="HI20" s="520">
        <v>27.083982047403012</v>
      </c>
      <c r="HJ20" s="520">
        <v>10.750425797494428</v>
      </c>
      <c r="HK20" s="520">
        <v>5.5659458176927439</v>
      </c>
      <c r="HL20" s="520">
        <v>1.8694452693910419</v>
      </c>
      <c r="HM20" s="520">
        <v>3.4857434868929218</v>
      </c>
      <c r="HN20" s="520">
        <v>408.74847152844268</v>
      </c>
      <c r="HO20" s="520">
        <v>27.23725962707416</v>
      </c>
      <c r="HP20" s="520">
        <v>10.798447800306574</v>
      </c>
    </row>
    <row r="21" spans="2:224" x14ac:dyDescent="0.2">
      <c r="B21" s="520">
        <v>555.64870272655378</v>
      </c>
      <c r="C21" s="520">
        <v>1.7996982537582216</v>
      </c>
      <c r="D21" s="520">
        <v>571.66812487596815</v>
      </c>
      <c r="E21" s="520">
        <v>1.7492666749907821</v>
      </c>
      <c r="F21" s="520">
        <v>612.34965960516809</v>
      </c>
      <c r="G21" s="520">
        <v>1.6330539003561817</v>
      </c>
      <c r="H21" s="520">
        <v>646.92460824463421</v>
      </c>
      <c r="I21" s="520">
        <v>1.5457751757401854</v>
      </c>
      <c r="J21" s="520">
        <v>683.8625684903476</v>
      </c>
      <c r="K21" s="520">
        <v>1.462282110581864</v>
      </c>
      <c r="L21" s="520">
        <v>576.4356303721321</v>
      </c>
      <c r="M21" s="520">
        <v>1.7347990778335918</v>
      </c>
      <c r="N21" s="520">
        <v>606.7732698210807</v>
      </c>
      <c r="O21" s="520">
        <v>1.6480620517361784</v>
      </c>
      <c r="Q21" s="520">
        <v>4.3664973480654908E-2</v>
      </c>
      <c r="R21" s="520">
        <v>4.3987670173384112E-2</v>
      </c>
      <c r="S21" s="520">
        <v>4.4893701840899393E-2</v>
      </c>
      <c r="T21" s="520">
        <v>4.5638735426289066E-2</v>
      </c>
      <c r="U21" s="520">
        <v>4.6312841101296992E-2</v>
      </c>
      <c r="V21" s="520">
        <v>4.4623932791695985E-2</v>
      </c>
      <c r="W21" s="520">
        <v>4.397683831484088E-2</v>
      </c>
      <c r="Y21" s="520">
        <v>0.94081960331462511</v>
      </c>
      <c r="Z21" s="520">
        <v>0.94410750998050108</v>
      </c>
      <c r="AA21" s="520">
        <v>0.96701135212889155</v>
      </c>
      <c r="AB21" s="520">
        <v>0.97693389574708622</v>
      </c>
      <c r="AC21" s="520">
        <v>0.9964302664458714</v>
      </c>
      <c r="AD21" s="520">
        <v>0.96713999472532741</v>
      </c>
      <c r="AE21" s="520">
        <v>0.94590025958079826</v>
      </c>
      <c r="AG21" s="520">
        <v>0.41957969011762541</v>
      </c>
      <c r="AH21" s="520">
        <v>0.42072834298887152</v>
      </c>
      <c r="AI21" s="520">
        <v>0.43133546375310977</v>
      </c>
      <c r="AJ21" s="520">
        <v>0.43285489183395587</v>
      </c>
      <c r="AK21" s="520">
        <v>0.44144813206300199</v>
      </c>
      <c r="AL21" s="520">
        <v>0.43101602203861566</v>
      </c>
      <c r="AM21" s="520">
        <v>0.42166880357877307</v>
      </c>
      <c r="AO21" s="520">
        <v>25</v>
      </c>
      <c r="AP21" s="520">
        <v>6.3877033328278641</v>
      </c>
      <c r="AQ21" s="520">
        <v>2.5477542984775274</v>
      </c>
      <c r="AR21" s="520">
        <v>3.688338530999268</v>
      </c>
      <c r="AS21" s="520">
        <v>393.09326624392816</v>
      </c>
      <c r="AT21" s="520">
        <v>29.457855947904186</v>
      </c>
      <c r="AU21" s="520">
        <v>12.517772513604539</v>
      </c>
      <c r="AV21" s="520">
        <v>6.5209931685026215</v>
      </c>
      <c r="AW21" s="520">
        <v>2.5794222090128991</v>
      </c>
      <c r="AX21" s="520">
        <v>3.7863843155121581</v>
      </c>
      <c r="AY21" s="520">
        <v>402.69635778106277</v>
      </c>
      <c r="AZ21" s="520">
        <v>29.45807653366743</v>
      </c>
      <c r="BA21" s="520">
        <v>12.467783329258175</v>
      </c>
      <c r="BB21" s="520">
        <v>6.9876305753789723</v>
      </c>
      <c r="BC21" s="520">
        <v>2.6888798740132227</v>
      </c>
      <c r="BD21" s="520">
        <v>3.9912131288931381</v>
      </c>
      <c r="BE21" s="520">
        <v>427.19248306067533</v>
      </c>
      <c r="BF21" s="520">
        <v>29.751052040221666</v>
      </c>
      <c r="BG21" s="520">
        <v>12.415759419165067</v>
      </c>
      <c r="BH21" s="520">
        <v>7.2576343697178869</v>
      </c>
      <c r="BI21" s="520">
        <v>2.7644383510227604</v>
      </c>
      <c r="BJ21" s="520">
        <v>4.1717307516494353</v>
      </c>
      <c r="BK21" s="520">
        <v>446.46539712206436</v>
      </c>
      <c r="BL21" s="520">
        <v>29.795137528919906</v>
      </c>
      <c r="BM21" s="520">
        <v>12.37974975476172</v>
      </c>
      <c r="BN21" s="520">
        <v>7.4696332387924151</v>
      </c>
      <c r="BO21" s="520">
        <v>2.8288949746470693</v>
      </c>
      <c r="BP21" s="520">
        <v>4.3708070464860906</v>
      </c>
      <c r="BQ21" s="520">
        <v>465.92494525751522</v>
      </c>
      <c r="BR21" s="520">
        <v>29.746518661081868</v>
      </c>
      <c r="BS21" s="520">
        <v>12.339605620831186</v>
      </c>
      <c r="BU21" s="520">
        <v>25</v>
      </c>
      <c r="BV21" s="520">
        <v>6.0696303116625439</v>
      </c>
      <c r="BW21" s="520">
        <v>2.2931191493639056</v>
      </c>
      <c r="BX21" s="520">
        <v>3.5565553788725932</v>
      </c>
      <c r="BY21" s="520">
        <v>395.54546164646769</v>
      </c>
      <c r="BZ21" s="520">
        <v>28.471093418851844</v>
      </c>
      <c r="CA21" s="520">
        <v>11.79641125178189</v>
      </c>
      <c r="CB21" s="520">
        <v>6.167830456446433</v>
      </c>
      <c r="CC21" s="520">
        <v>2.300370736567757</v>
      </c>
      <c r="CD21" s="520">
        <v>3.6455997928331993</v>
      </c>
      <c r="CE21" s="520">
        <v>405.28893509328839</v>
      </c>
      <c r="CF21" s="520">
        <v>28.398252255858534</v>
      </c>
      <c r="CG21" s="520">
        <v>11.699503868170373</v>
      </c>
      <c r="CH21" s="520">
        <v>6.6289665582626647</v>
      </c>
      <c r="CI21" s="520">
        <v>2.449709658426364</v>
      </c>
      <c r="CJ21" s="520">
        <v>3.8395457641833408</v>
      </c>
      <c r="CK21" s="520">
        <v>430.45425357538835</v>
      </c>
      <c r="CL21" s="520">
        <v>28.692391061365793</v>
      </c>
      <c r="CM21" s="520">
        <v>11.766056062176212</v>
      </c>
      <c r="CN21" s="520">
        <v>6.8932783620935965</v>
      </c>
      <c r="CO21" s="520">
        <v>2.4931552165181574</v>
      </c>
      <c r="CP21" s="520">
        <v>4.0220501001811488</v>
      </c>
      <c r="CQ21" s="520">
        <v>450.21287852660106</v>
      </c>
      <c r="CR21" s="520">
        <v>28.737831631724418</v>
      </c>
      <c r="CS21" s="520">
        <v>11.674136851054836</v>
      </c>
      <c r="CT21" s="520">
        <v>7.057159882270823</v>
      </c>
      <c r="CU21" s="520">
        <v>2.5223295818841462</v>
      </c>
      <c r="CV21" s="520">
        <v>4.1762385638593349</v>
      </c>
      <c r="CW21" s="520">
        <v>468.72844847187434</v>
      </c>
      <c r="CX21" s="520">
        <v>28.688618679076221</v>
      </c>
      <c r="CY21" s="520">
        <v>11.61176518806659</v>
      </c>
      <c r="DA21" s="520">
        <v>25</v>
      </c>
      <c r="DB21" s="520">
        <v>5.8251550663615719</v>
      </c>
      <c r="DC21" s="520">
        <v>2.0516683541021483</v>
      </c>
      <c r="DD21" s="520">
        <v>3.5454563263712138</v>
      </c>
      <c r="DE21" s="520">
        <v>395.8842270750053</v>
      </c>
      <c r="DF21" s="520">
        <v>27.829187906875493</v>
      </c>
      <c r="DG21" s="520">
        <v>11.176414306240106</v>
      </c>
      <c r="DH21" s="520">
        <v>5.9252849712843911</v>
      </c>
      <c r="DI21" s="520">
        <v>2.1107219713578349</v>
      </c>
      <c r="DJ21" s="520">
        <v>3.6129033482129933</v>
      </c>
      <c r="DK21" s="520">
        <v>404.8395348364711</v>
      </c>
      <c r="DL21" s="520">
        <v>27.830661189442761</v>
      </c>
      <c r="DM21" s="520">
        <v>11.24403697499401</v>
      </c>
      <c r="DN21" s="520">
        <v>6.3291083961459256</v>
      </c>
      <c r="DO21" s="520">
        <v>2.1576422879000536</v>
      </c>
      <c r="DP21" s="520">
        <v>3.7883503266435237</v>
      </c>
      <c r="DQ21" s="520">
        <v>429.17276677392755</v>
      </c>
      <c r="DR21" s="520">
        <v>28.0793762989267</v>
      </c>
      <c r="DS21" s="520">
        <v>11.120653216465614</v>
      </c>
      <c r="DT21" s="520">
        <v>6.4867558239332688</v>
      </c>
      <c r="DU21" s="520">
        <v>2.1353359367586915</v>
      </c>
      <c r="DV21" s="520">
        <v>3.9230095148429198</v>
      </c>
      <c r="DW21" s="520">
        <v>446.34179454565924</v>
      </c>
      <c r="DX21" s="520">
        <v>28.076284848313009</v>
      </c>
      <c r="DY21" s="520">
        <v>10.973714619876025</v>
      </c>
      <c r="DZ21" s="520">
        <v>6.6098725761535952</v>
      </c>
      <c r="EA21" s="520">
        <v>2.1738885801081085</v>
      </c>
      <c r="EB21" s="520">
        <v>4.053849274380867</v>
      </c>
      <c r="EC21" s="520">
        <v>464.0975691186498</v>
      </c>
      <c r="ED21" s="520">
        <v>28.011102149953071</v>
      </c>
      <c r="EE21" s="520">
        <v>10.976837669114655</v>
      </c>
      <c r="EG21" s="520">
        <v>25</v>
      </c>
      <c r="EH21" s="520">
        <v>5.5963922475520471</v>
      </c>
      <c r="EI21" s="520">
        <v>1.8763762472261007</v>
      </c>
      <c r="EJ21" s="520">
        <v>3.3323505363893338</v>
      </c>
      <c r="EK21" s="520">
        <v>396.68501546061128</v>
      </c>
      <c r="EL21" s="520">
        <v>27.196322788502691</v>
      </c>
      <c r="EM21" s="520">
        <v>10.711960035308616</v>
      </c>
      <c r="EN21" s="520">
        <v>5.6707875488232613</v>
      </c>
      <c r="EO21" s="520">
        <v>1.9047818077883076</v>
      </c>
      <c r="EP21" s="520">
        <v>3.4046412425896393</v>
      </c>
      <c r="EQ21" s="520">
        <v>404.6904869774005</v>
      </c>
      <c r="ER21" s="520">
        <v>27.212041948194564</v>
      </c>
      <c r="ES21" s="520">
        <v>10.739295028978113</v>
      </c>
      <c r="ET21" s="520">
        <v>5.7543368477848063</v>
      </c>
      <c r="EU21" s="520">
        <v>1.9528062463397364</v>
      </c>
      <c r="EV21" s="520">
        <v>3.5645142419925877</v>
      </c>
      <c r="EW21" s="520">
        <v>425.8008983407363</v>
      </c>
      <c r="EX21" s="520">
        <v>26.951873779167126</v>
      </c>
      <c r="EY21" s="520">
        <v>10.727655778753912</v>
      </c>
      <c r="EZ21" s="520">
        <v>5.943352360134452</v>
      </c>
      <c r="FA21" s="520">
        <v>1.9451662173799609</v>
      </c>
      <c r="FB21" s="520">
        <v>3.6887463665421287</v>
      </c>
      <c r="FC21" s="520">
        <v>442.14884316776642</v>
      </c>
      <c r="FD21" s="520">
        <v>27.113529945443226</v>
      </c>
      <c r="FE21" s="520">
        <v>10.64767629642389</v>
      </c>
      <c r="FF21" s="520">
        <v>6.0565599781655113</v>
      </c>
      <c r="FG21" s="520">
        <v>1.9724686206385473</v>
      </c>
      <c r="FH21" s="520">
        <v>3.810382787577117</v>
      </c>
      <c r="FI21" s="520">
        <v>453.26722671246995</v>
      </c>
      <c r="FJ21" s="520">
        <v>27.459677392547952</v>
      </c>
      <c r="FK21" s="520">
        <v>10.794744095805518</v>
      </c>
      <c r="FN21" s="520">
        <v>25</v>
      </c>
      <c r="FO21" s="520">
        <v>6.7097840363802508</v>
      </c>
      <c r="FP21" s="520">
        <v>2.4926507009724532</v>
      </c>
      <c r="FQ21" s="520">
        <v>3.8447948906875027</v>
      </c>
      <c r="FR21" s="520">
        <v>409.21006485277422</v>
      </c>
      <c r="FS21" s="520">
        <v>29.559386744139239</v>
      </c>
      <c r="FT21" s="520">
        <v>12.107031292739856</v>
      </c>
      <c r="FU21" s="520">
        <v>6.7970862839368316</v>
      </c>
      <c r="FV21" s="520">
        <v>2.5522386996652324</v>
      </c>
      <c r="FW21" s="520">
        <v>3.9314069763875463</v>
      </c>
      <c r="FX21" s="520">
        <v>419.75047072873525</v>
      </c>
      <c r="FY21" s="520">
        <v>29.700444875025987</v>
      </c>
      <c r="FZ21" s="520">
        <v>12.253622823832716</v>
      </c>
      <c r="GB21" s="520">
        <v>25</v>
      </c>
      <c r="GC21" s="520">
        <v>6.3804631381581256</v>
      </c>
      <c r="GD21" s="520">
        <v>2.2727207449623186</v>
      </c>
      <c r="GE21" s="520">
        <v>3.6978715798343527</v>
      </c>
      <c r="GF21" s="520">
        <v>411.68498050117336</v>
      </c>
      <c r="GG21" s="520">
        <v>28.581751158448668</v>
      </c>
      <c r="GH21" s="520">
        <v>11.500028732413314</v>
      </c>
      <c r="GI21" s="520">
        <v>6.4145352802622924</v>
      </c>
      <c r="GJ21" s="520">
        <v>2.2879971396205194</v>
      </c>
      <c r="GK21" s="520">
        <v>3.7859162870912293</v>
      </c>
      <c r="GL21" s="520">
        <v>423.06712080771916</v>
      </c>
      <c r="GM21" s="520">
        <v>28.563374743939651</v>
      </c>
      <c r="GN21" s="520">
        <v>11.532974670960105</v>
      </c>
      <c r="GP21" s="520">
        <v>25</v>
      </c>
      <c r="GQ21" s="520">
        <v>6.1090487679151666</v>
      </c>
      <c r="GR21" s="520">
        <v>2.1387049467231436</v>
      </c>
      <c r="GS21" s="520">
        <v>3.6492369569634766</v>
      </c>
      <c r="GT21" s="520">
        <v>410.91035864653071</v>
      </c>
      <c r="GU21" s="520">
        <v>27.975111983002389</v>
      </c>
      <c r="GV21" s="520">
        <v>11.195564213518944</v>
      </c>
      <c r="GW21" s="520">
        <v>6.1588935278220163</v>
      </c>
      <c r="GX21" s="520">
        <v>2.1368957248129625</v>
      </c>
      <c r="GY21" s="520">
        <v>3.7512032893726164</v>
      </c>
      <c r="GZ21" s="520">
        <v>423.11089957800505</v>
      </c>
      <c r="HA21" s="520">
        <v>27.956223705954113</v>
      </c>
      <c r="HB21" s="520">
        <v>11.174661249094596</v>
      </c>
      <c r="HD21" s="520">
        <v>25</v>
      </c>
      <c r="HE21" s="520">
        <v>5.6823134865106946</v>
      </c>
      <c r="HF21" s="520">
        <v>1.9236509572185059</v>
      </c>
      <c r="HG21" s="520">
        <v>3.4022567203730936</v>
      </c>
      <c r="HH21" s="520">
        <v>409.84938711461052</v>
      </c>
      <c r="HI21" s="520">
        <v>27.006330531885578</v>
      </c>
      <c r="HJ21" s="520">
        <v>10.699831339497363</v>
      </c>
      <c r="HK21" s="520">
        <v>5.7718655526237477</v>
      </c>
      <c r="HL21" s="520">
        <v>1.9361950330915352</v>
      </c>
      <c r="HM21" s="520">
        <v>3.560638000970878</v>
      </c>
      <c r="HN21" s="520">
        <v>421.37081791004601</v>
      </c>
      <c r="HO21" s="520">
        <v>27.153173640692085</v>
      </c>
      <c r="HP21" s="520">
        <v>10.744503628224606</v>
      </c>
    </row>
    <row r="22" spans="2:224" x14ac:dyDescent="0.2">
      <c r="B22" s="520">
        <v>563.54118150205511</v>
      </c>
      <c r="C22" s="520">
        <v>1.7744932097679418</v>
      </c>
      <c r="D22" s="520">
        <v>581.71743300026901</v>
      </c>
      <c r="E22" s="520">
        <v>1.7190476737862135</v>
      </c>
      <c r="F22" s="520">
        <v>625.18372194195058</v>
      </c>
      <c r="G22" s="520">
        <v>1.5995298100433457</v>
      </c>
      <c r="H22" s="520">
        <v>661.8555903058251</v>
      </c>
      <c r="I22" s="520">
        <v>1.5109036089548291</v>
      </c>
      <c r="J22" s="520">
        <v>703.345639020269</v>
      </c>
      <c r="K22" s="520">
        <v>1.4217760721356829</v>
      </c>
      <c r="L22" s="520">
        <v>589.17655149493964</v>
      </c>
      <c r="M22" s="520">
        <v>1.6972841119740132</v>
      </c>
      <c r="N22" s="520">
        <v>617.3482742167896</v>
      </c>
      <c r="O22" s="520">
        <v>1.6198312067344298</v>
      </c>
      <c r="Q22" s="520">
        <v>4.5408339062128406E-2</v>
      </c>
      <c r="R22" s="520">
        <v>4.5744232200445101E-2</v>
      </c>
      <c r="S22" s="520">
        <v>4.6686577164312827E-2</v>
      </c>
      <c r="T22" s="520">
        <v>4.7461455885722044E-2</v>
      </c>
      <c r="U22" s="520">
        <v>4.8163278607699554E-2</v>
      </c>
      <c r="V22" s="520">
        <v>4.6408890103363826E-2</v>
      </c>
      <c r="W22" s="520">
        <v>4.5735911847434516E-2</v>
      </c>
      <c r="Y22" s="520">
        <v>0.96793397124660252</v>
      </c>
      <c r="Z22" s="520">
        <v>0.97155258664738176</v>
      </c>
      <c r="AA22" s="520">
        <v>0.99234664608790968</v>
      </c>
      <c r="AB22" s="520">
        <v>1.0012823868201366</v>
      </c>
      <c r="AC22" s="520">
        <v>1.0220425034107412</v>
      </c>
      <c r="AD22" s="520">
        <v>0.99307014510137837</v>
      </c>
      <c r="AE22" s="520">
        <v>0.97390857978678302</v>
      </c>
      <c r="AG22" s="520">
        <v>0.4264470681256039</v>
      </c>
      <c r="AH22" s="520">
        <v>0.42763942819293066</v>
      </c>
      <c r="AI22" s="520">
        <v>0.43768083558865734</v>
      </c>
      <c r="AJ22" s="520">
        <v>0.43840332706508967</v>
      </c>
      <c r="AK22" s="520">
        <v>0.44759199071811584</v>
      </c>
      <c r="AL22" s="520">
        <v>0.43735241560520904</v>
      </c>
      <c r="AM22" s="520">
        <v>0.42901759437229442</v>
      </c>
      <c r="AO22" s="520">
        <v>26</v>
      </c>
      <c r="AP22" s="520">
        <v>6.5859755201183035</v>
      </c>
      <c r="AQ22" s="520">
        <v>2.6485379084496361</v>
      </c>
      <c r="AR22" s="520">
        <v>3.7817048689230122</v>
      </c>
      <c r="AS22" s="520">
        <v>403.89752216791231</v>
      </c>
      <c r="AT22" s="520">
        <v>29.34334495656152</v>
      </c>
      <c r="AU22" s="520">
        <v>12.515898827308449</v>
      </c>
      <c r="AV22" s="520">
        <v>6.727561755809865</v>
      </c>
      <c r="AW22" s="520">
        <v>2.6825813105168184</v>
      </c>
      <c r="AX22" s="520">
        <v>3.8875132178991714</v>
      </c>
      <c r="AY22" s="520">
        <v>414.50210768338025</v>
      </c>
      <c r="AZ22" s="520">
        <v>29.343950788919159</v>
      </c>
      <c r="BA22" s="520">
        <v>12.465088867753503</v>
      </c>
      <c r="BB22" s="520">
        <v>7.2206511643162168</v>
      </c>
      <c r="BC22" s="520">
        <v>2.7953636906067367</v>
      </c>
      <c r="BD22" s="520">
        <v>4.1000495197859523</v>
      </c>
      <c r="BE22" s="520">
        <v>440.09568129719992</v>
      </c>
      <c r="BF22" s="520">
        <v>29.680745386184984</v>
      </c>
      <c r="BG22" s="520">
        <v>12.418233142054257</v>
      </c>
      <c r="BH22" s="520">
        <v>7.4844827991427909</v>
      </c>
      <c r="BI22" s="520">
        <v>2.866867788315425</v>
      </c>
      <c r="BJ22" s="520">
        <v>4.2806509675917717</v>
      </c>
      <c r="BK22" s="520">
        <v>459.68914583551179</v>
      </c>
      <c r="BL22" s="520">
        <v>29.73501018849699</v>
      </c>
      <c r="BM22" s="520">
        <v>12.385156661396707</v>
      </c>
      <c r="BN22" s="520">
        <v>7.7106645589827671</v>
      </c>
      <c r="BO22" s="520">
        <v>2.9362938932578997</v>
      </c>
      <c r="BP22" s="520">
        <v>4.4945743342885951</v>
      </c>
      <c r="BQ22" s="520">
        <v>481.26425839493305</v>
      </c>
      <c r="BR22" s="520">
        <v>29.677512844237707</v>
      </c>
      <c r="BS22" s="520">
        <v>12.342349013210027</v>
      </c>
      <c r="BU22" s="520">
        <v>26</v>
      </c>
      <c r="BV22" s="520">
        <v>6.2701765099052587</v>
      </c>
      <c r="BW22" s="520">
        <v>2.3717976049633389</v>
      </c>
      <c r="BX22" s="520">
        <v>3.6489646071396655</v>
      </c>
      <c r="BY22" s="520">
        <v>406.59123684531079</v>
      </c>
      <c r="BZ22" s="520">
        <v>28.372242843613819</v>
      </c>
      <c r="CA22" s="520">
        <v>11.752344338857027</v>
      </c>
      <c r="CB22" s="520">
        <v>6.3725294572060029</v>
      </c>
      <c r="CC22" s="520">
        <v>2.3774821843398715</v>
      </c>
      <c r="CD22" s="520">
        <v>3.7447815298842686</v>
      </c>
      <c r="CE22" s="520">
        <v>417.46455597430082</v>
      </c>
      <c r="CF22" s="520">
        <v>28.285268730424686</v>
      </c>
      <c r="CG22" s="520">
        <v>11.645794624698167</v>
      </c>
      <c r="CH22" s="520">
        <v>6.8604287895207428</v>
      </c>
      <c r="CI22" s="520">
        <v>2.5361792117059094</v>
      </c>
      <c r="CJ22" s="520">
        <v>3.945597981783953</v>
      </c>
      <c r="CK22" s="520">
        <v>443.76786373642062</v>
      </c>
      <c r="CL22" s="520">
        <v>28.623400938493521</v>
      </c>
      <c r="CM22" s="520">
        <v>11.731417981521908</v>
      </c>
      <c r="CN22" s="520">
        <v>7.1191845010880854</v>
      </c>
      <c r="CO22" s="520">
        <v>2.5735974662055963</v>
      </c>
      <c r="CP22" s="520">
        <v>4.1288814547239046</v>
      </c>
      <c r="CQ22" s="520">
        <v>463.87591528659794</v>
      </c>
      <c r="CR22" s="520">
        <v>28.679141767225257</v>
      </c>
      <c r="CS22" s="520">
        <v>11.641155719995272</v>
      </c>
      <c r="CT22" s="520">
        <v>7.2924557478324532</v>
      </c>
      <c r="CU22" s="520">
        <v>2.6042856288390852</v>
      </c>
      <c r="CV22" s="520">
        <v>4.293943735862543</v>
      </c>
      <c r="CW22" s="520">
        <v>484.41752045926523</v>
      </c>
      <c r="CX22" s="520">
        <v>28.621007319663445</v>
      </c>
      <c r="CY22" s="520">
        <v>11.576631611008617</v>
      </c>
      <c r="DA22" s="520">
        <v>26</v>
      </c>
      <c r="DB22" s="520">
        <v>6.0134393842396276</v>
      </c>
      <c r="DC22" s="520">
        <v>2.1201824671989993</v>
      </c>
      <c r="DD22" s="520">
        <v>3.6260109382660879</v>
      </c>
      <c r="DE22" s="520">
        <v>406.34756305844883</v>
      </c>
      <c r="DF22" s="520">
        <v>27.757440205375222</v>
      </c>
      <c r="DG22" s="520">
        <v>11.140180215999953</v>
      </c>
      <c r="DH22" s="520">
        <v>6.1243667117057106</v>
      </c>
      <c r="DI22" s="520">
        <v>2.1869980685306993</v>
      </c>
      <c r="DJ22" s="520">
        <v>3.7006073135625539</v>
      </c>
      <c r="DK22" s="520">
        <v>416.42754932515453</v>
      </c>
      <c r="DL22" s="520">
        <v>27.759773397302325</v>
      </c>
      <c r="DM22" s="520">
        <v>11.217371121887444</v>
      </c>
      <c r="DN22" s="520">
        <v>6.5370368317959127</v>
      </c>
      <c r="DO22" s="520">
        <v>2.2291836363551973</v>
      </c>
      <c r="DP22" s="520">
        <v>3.8762375366638868</v>
      </c>
      <c r="DQ22" s="520">
        <v>441.37276423130675</v>
      </c>
      <c r="DR22" s="520">
        <v>28.04602941728924</v>
      </c>
      <c r="DS22" s="520">
        <v>11.099531094630253</v>
      </c>
      <c r="DT22" s="520">
        <v>6.6983842586090079</v>
      </c>
      <c r="DU22" s="520">
        <v>2.1993567500857338</v>
      </c>
      <c r="DV22" s="520">
        <v>4.0179381634408013</v>
      </c>
      <c r="DW22" s="520">
        <v>459.37756928627175</v>
      </c>
      <c r="DX22" s="520">
        <v>28.043952852209131</v>
      </c>
      <c r="DY22" s="520">
        <v>10.940479867781287</v>
      </c>
      <c r="DZ22" s="520">
        <v>6.8262484766376863</v>
      </c>
      <c r="EA22" s="520">
        <v>2.2411888142428911</v>
      </c>
      <c r="EB22" s="520">
        <v>4.1584066671047264</v>
      </c>
      <c r="EC22" s="520">
        <v>479.08987525510605</v>
      </c>
      <c r="ED22" s="520">
        <v>27.966172569413494</v>
      </c>
      <c r="EE22" s="520">
        <v>10.947479035924484</v>
      </c>
      <c r="EG22" s="520">
        <v>26</v>
      </c>
      <c r="EH22" s="520">
        <v>5.7892377710087004</v>
      </c>
      <c r="EI22" s="520">
        <v>1.9410711450287828</v>
      </c>
      <c r="EJ22" s="520">
        <v>3.4009407913606839</v>
      </c>
      <c r="EK22" s="520">
        <v>407.36803491267108</v>
      </c>
      <c r="EL22" s="520">
        <v>27.137540561654021</v>
      </c>
      <c r="EM22" s="520">
        <v>10.672594283361812</v>
      </c>
      <c r="EN22" s="520">
        <v>5.8655877153463498</v>
      </c>
      <c r="EO22" s="520">
        <v>1.9730712769870811</v>
      </c>
      <c r="EP22" s="520">
        <v>3.4812701011161864</v>
      </c>
      <c r="EQ22" s="520">
        <v>416.17000881990816</v>
      </c>
      <c r="ER22" s="520">
        <v>27.155141335980517</v>
      </c>
      <c r="ES22" s="520">
        <v>10.710275801117525</v>
      </c>
      <c r="ET22" s="520">
        <v>5.9686388146253702</v>
      </c>
      <c r="EU22" s="520">
        <v>2.0175517170071608</v>
      </c>
      <c r="EV22" s="520">
        <v>3.6409291099772649</v>
      </c>
      <c r="EW22" s="520">
        <v>439.61683631131206</v>
      </c>
      <c r="EX22" s="520">
        <v>26.865111926895185</v>
      </c>
      <c r="EY22" s="520">
        <v>10.662464251575903</v>
      </c>
      <c r="EZ22" s="520">
        <v>6.1338880447180788</v>
      </c>
      <c r="FA22" s="520">
        <v>2.0046677788526011</v>
      </c>
      <c r="FB22" s="520">
        <v>3.7718192543207913</v>
      </c>
      <c r="FC22" s="520">
        <v>455.43661136500305</v>
      </c>
      <c r="FD22" s="520">
        <v>27.047159523728787</v>
      </c>
      <c r="FE22" s="520">
        <v>10.607671752110841</v>
      </c>
      <c r="FF22" s="520">
        <v>6.2400432097183254</v>
      </c>
      <c r="FG22" s="520">
        <v>2.0339868563754533</v>
      </c>
      <c r="FH22" s="520">
        <v>3.9024734734671656</v>
      </c>
      <c r="FI22" s="520">
        <v>466.96433592045139</v>
      </c>
      <c r="FJ22" s="520">
        <v>27.437009371324439</v>
      </c>
      <c r="FK22" s="520">
        <v>10.788028164681263</v>
      </c>
      <c r="FN22" s="520">
        <v>26</v>
      </c>
      <c r="FO22" s="520">
        <v>6.9361217821370538</v>
      </c>
      <c r="FP22" s="520">
        <v>2.5917334225260471</v>
      </c>
      <c r="FQ22" s="520">
        <v>3.9531264439801754</v>
      </c>
      <c r="FR22" s="520">
        <v>422.17562930746618</v>
      </c>
      <c r="FS22" s="520">
        <v>29.469696059231392</v>
      </c>
      <c r="FT22" s="520">
        <v>12.098784323633279</v>
      </c>
      <c r="FU22" s="520">
        <v>7.0122650402479874</v>
      </c>
      <c r="FV22" s="520">
        <v>2.6454093170315147</v>
      </c>
      <c r="FW22" s="520">
        <v>4.033924636866737</v>
      </c>
      <c r="FX22" s="520">
        <v>431.80291510794939</v>
      </c>
      <c r="FY22" s="520">
        <v>29.598612856364149</v>
      </c>
      <c r="FZ22" s="520">
        <v>12.231958000454632</v>
      </c>
      <c r="GB22" s="520">
        <v>26</v>
      </c>
      <c r="GC22" s="520">
        <v>6.602152286872224</v>
      </c>
      <c r="GD22" s="520">
        <v>2.348845361120794</v>
      </c>
      <c r="GE22" s="520">
        <v>3.803810683496649</v>
      </c>
      <c r="GF22" s="520">
        <v>425.02669574905053</v>
      </c>
      <c r="GG22" s="520">
        <v>28.486252993363856</v>
      </c>
      <c r="GH22" s="520">
        <v>11.446160612820286</v>
      </c>
      <c r="GI22" s="520">
        <v>6.6310181806569188</v>
      </c>
      <c r="GJ22" s="520">
        <v>2.3618714040082738</v>
      </c>
      <c r="GK22" s="520">
        <v>3.8860302545971601</v>
      </c>
      <c r="GL22" s="520">
        <v>435.5387132508381</v>
      </c>
      <c r="GM22" s="520">
        <v>28.469387628918746</v>
      </c>
      <c r="GN22" s="520">
        <v>11.47603429266791</v>
      </c>
      <c r="GP22" s="520">
        <v>26</v>
      </c>
      <c r="GQ22" s="520">
        <v>6.3168357851555665</v>
      </c>
      <c r="GR22" s="520">
        <v>2.2142095144310181</v>
      </c>
      <c r="GS22" s="520">
        <v>3.7406492538456226</v>
      </c>
      <c r="GT22" s="520">
        <v>423.48726527922031</v>
      </c>
      <c r="GU22" s="520">
        <v>27.916073165811838</v>
      </c>
      <c r="GV22" s="520">
        <v>11.169847042440129</v>
      </c>
      <c r="GW22" s="520">
        <v>6.3671448552805359</v>
      </c>
      <c r="GX22" s="520">
        <v>2.2121066624465224</v>
      </c>
      <c r="GY22" s="520">
        <v>3.8380344968493105</v>
      </c>
      <c r="GZ22" s="520">
        <v>434.99032371720921</v>
      </c>
      <c r="HA22" s="520">
        <v>27.89865996525408</v>
      </c>
      <c r="HB22" s="520">
        <v>11.146207635279186</v>
      </c>
      <c r="HD22" s="520">
        <v>26</v>
      </c>
      <c r="HE22" s="520">
        <v>5.8893780677090719</v>
      </c>
      <c r="HF22" s="520">
        <v>1.9911779511601755</v>
      </c>
      <c r="HG22" s="520">
        <v>3.4827360664467695</v>
      </c>
      <c r="HH22" s="520">
        <v>423.14149210280976</v>
      </c>
      <c r="HI22" s="520">
        <v>26.928684559511964</v>
      </c>
      <c r="HJ22" s="520">
        <v>10.651889494269206</v>
      </c>
      <c r="HK22" s="520">
        <v>5.9740057813799785</v>
      </c>
      <c r="HL22" s="520">
        <v>2.0021757996614378</v>
      </c>
      <c r="HM22" s="520">
        <v>3.6325659772238916</v>
      </c>
      <c r="HN22" s="520">
        <v>433.79537207658836</v>
      </c>
      <c r="HO22" s="520">
        <v>27.069233125863018</v>
      </c>
      <c r="HP22" s="520">
        <v>10.692971625075984</v>
      </c>
    </row>
    <row r="23" spans="2:224" x14ac:dyDescent="0.2">
      <c r="B23" s="520">
        <v>571.11540439909288</v>
      </c>
      <c r="C23" s="520">
        <v>1.7509595999291319</v>
      </c>
      <c r="D23" s="520">
        <v>591.46104540464728</v>
      </c>
      <c r="E23" s="520">
        <v>1.690728422048237</v>
      </c>
      <c r="F23" s="520">
        <v>637.48468978477115</v>
      </c>
      <c r="G23" s="520">
        <v>1.5686651240794849</v>
      </c>
      <c r="H23" s="520">
        <v>676.04352256356503</v>
      </c>
      <c r="I23" s="520">
        <v>1.4791947065892861</v>
      </c>
      <c r="J23" s="520">
        <v>722.17116240226278</v>
      </c>
      <c r="K23" s="520">
        <v>1.3847132813688583</v>
      </c>
      <c r="L23" s="520">
        <v>601.5291829808034</v>
      </c>
      <c r="M23" s="520">
        <v>1.6624297345718522</v>
      </c>
      <c r="N23" s="520">
        <v>627.53565735005543</v>
      </c>
      <c r="O23" s="520">
        <v>1.5935349462415878</v>
      </c>
      <c r="Q23" s="520">
        <v>4.7151632851135751E-2</v>
      </c>
      <c r="R23" s="520">
        <v>4.7500723994430845E-2</v>
      </c>
      <c r="S23" s="520">
        <v>4.8479321144904483E-2</v>
      </c>
      <c r="T23" s="520">
        <v>4.9283984306422439E-2</v>
      </c>
      <c r="U23" s="520">
        <v>5.0013542682081913E-2</v>
      </c>
      <c r="V23" s="520">
        <v>4.819384741503166E-2</v>
      </c>
      <c r="W23" s="520">
        <v>4.7494985380028151E-2</v>
      </c>
      <c r="Y23" s="520">
        <v>0.99450244008680178</v>
      </c>
      <c r="Z23" s="520">
        <v>0.99847076261978596</v>
      </c>
      <c r="AA23" s="520">
        <v>1.0168672090148365</v>
      </c>
      <c r="AB23" s="520">
        <v>1.024743901917236</v>
      </c>
      <c r="AC23" s="520">
        <v>1.0466835916934807</v>
      </c>
      <c r="AD23" s="520">
        <v>1.0182983223233852</v>
      </c>
      <c r="AE23" s="520">
        <v>1.0013286288169907</v>
      </c>
      <c r="AG23" s="520">
        <v>0.43308905020801913</v>
      </c>
      <c r="AH23" s="520">
        <v>0.43431526716216085</v>
      </c>
      <c r="AI23" s="520">
        <v>0.44366681900895305</v>
      </c>
      <c r="AJ23" s="520">
        <v>0.44354819639946325</v>
      </c>
      <c r="AK23" s="520">
        <v>0.45327394144692496</v>
      </c>
      <c r="AL23" s="520">
        <v>0.44336587610838318</v>
      </c>
      <c r="AM23" s="520">
        <v>0.43610955756312325</v>
      </c>
      <c r="AO23" s="520">
        <v>27</v>
      </c>
      <c r="AP23" s="520">
        <v>6.7809923786991835</v>
      </c>
      <c r="AQ23" s="520">
        <v>2.7482603733371738</v>
      </c>
      <c r="AR23" s="520">
        <v>3.873226754605255</v>
      </c>
      <c r="AS23" s="520">
        <v>414.54653661011253</v>
      </c>
      <c r="AT23" s="520">
        <v>29.230722361096454</v>
      </c>
      <c r="AU23" s="520">
        <v>12.512970799951827</v>
      </c>
      <c r="AV23" s="520">
        <v>6.9303427316287785</v>
      </c>
      <c r="AW23" s="520">
        <v>2.7846925312359421</v>
      </c>
      <c r="AX23" s="520">
        <v>3.9864463366304674</v>
      </c>
      <c r="AY23" s="520">
        <v>426.14638702199341</v>
      </c>
      <c r="AZ23" s="520">
        <v>29.231632883108073</v>
      </c>
      <c r="BA23" s="520">
        <v>12.461743399369501</v>
      </c>
      <c r="BB23" s="520">
        <v>7.4479469917165382</v>
      </c>
      <c r="BC23" s="520">
        <v>2.9003417364518862</v>
      </c>
      <c r="BD23" s="520">
        <v>4.2055726302019272</v>
      </c>
      <c r="BE23" s="520">
        <v>452.68873914006679</v>
      </c>
      <c r="BF23" s="520">
        <v>29.611083232441334</v>
      </c>
      <c r="BG23" s="520">
        <v>12.420720062219221</v>
      </c>
      <c r="BH23" s="520">
        <v>7.7032533656790374</v>
      </c>
      <c r="BI23" s="520">
        <v>2.9670806274055224</v>
      </c>
      <c r="BJ23" s="520">
        <v>4.3848411804746616</v>
      </c>
      <c r="BK23" s="520">
        <v>472.45347087410829</v>
      </c>
      <c r="BL23" s="520">
        <v>29.675311760486284</v>
      </c>
      <c r="BM23" s="520">
        <v>12.390901647271713</v>
      </c>
      <c r="BN23" s="520">
        <v>7.9427274790680746</v>
      </c>
      <c r="BO23" s="520">
        <v>3.0413976846694681</v>
      </c>
      <c r="BP23" s="520">
        <v>4.6128092199951807</v>
      </c>
      <c r="BQ23" s="520">
        <v>496.1557926722549</v>
      </c>
      <c r="BR23" s="520">
        <v>29.609036188879152</v>
      </c>
      <c r="BS23" s="520">
        <v>12.345778733565243</v>
      </c>
      <c r="BU23" s="520">
        <v>27</v>
      </c>
      <c r="BV23" s="520">
        <v>6.4675418932330064</v>
      </c>
      <c r="BW23" s="520">
        <v>2.4497034520363306</v>
      </c>
      <c r="BX23" s="520">
        <v>3.7395666899689357</v>
      </c>
      <c r="BY23" s="520">
        <v>417.47489796833383</v>
      </c>
      <c r="BZ23" s="520">
        <v>28.274859852372458</v>
      </c>
      <c r="CA23" s="520">
        <v>11.710049658826359</v>
      </c>
      <c r="CB23" s="520">
        <v>6.5735919663128479</v>
      </c>
      <c r="CC23" s="520">
        <v>2.45376375487381</v>
      </c>
      <c r="CD23" s="520">
        <v>3.8418273823389768</v>
      </c>
      <c r="CE23" s="520">
        <v>429.47909121109694</v>
      </c>
      <c r="CF23" s="520">
        <v>28.174139841015911</v>
      </c>
      <c r="CG23" s="520">
        <v>11.594506580593444</v>
      </c>
      <c r="CH23" s="520">
        <v>7.0863897561844409</v>
      </c>
      <c r="CI23" s="520">
        <v>2.621319814960875</v>
      </c>
      <c r="CJ23" s="520">
        <v>4.0484373759610621</v>
      </c>
      <c r="CK23" s="520">
        <v>456.76807089126487</v>
      </c>
      <c r="CL23" s="520">
        <v>28.555075384501386</v>
      </c>
      <c r="CM23" s="520">
        <v>11.698931083908501</v>
      </c>
      <c r="CN23" s="520">
        <v>7.3373281328546662</v>
      </c>
      <c r="CO23" s="520">
        <v>2.652105370154306</v>
      </c>
      <c r="CP23" s="520">
        <v>4.2311072354965171</v>
      </c>
      <c r="CQ23" s="520">
        <v>477.07394831014915</v>
      </c>
      <c r="CR23" s="520">
        <v>28.620885412111992</v>
      </c>
      <c r="CS23" s="520">
        <v>11.610672208956945</v>
      </c>
      <c r="CT23" s="520">
        <v>7.5192291769427513</v>
      </c>
      <c r="CU23" s="520">
        <v>2.6842354023847856</v>
      </c>
      <c r="CV23" s="520">
        <v>4.4063791107329626</v>
      </c>
      <c r="CW23" s="520">
        <v>499.65776653667467</v>
      </c>
      <c r="CX23" s="520">
        <v>28.55393726254086</v>
      </c>
      <c r="CY23" s="520">
        <v>11.544436487810021</v>
      </c>
      <c r="DA23" s="520">
        <v>27</v>
      </c>
      <c r="DB23" s="520">
        <v>6.1972016820844527</v>
      </c>
      <c r="DC23" s="520">
        <v>2.1879737067979956</v>
      </c>
      <c r="DD23" s="520">
        <v>3.7040330281520051</v>
      </c>
      <c r="DE23" s="520">
        <v>416.59643621705283</v>
      </c>
      <c r="DF23" s="520">
        <v>27.6855561356275</v>
      </c>
      <c r="DG23" s="520">
        <v>11.106484931315224</v>
      </c>
      <c r="DH23" s="520">
        <v>6.3188550953236113</v>
      </c>
      <c r="DI23" s="520">
        <v>2.262636461772479</v>
      </c>
      <c r="DJ23" s="520">
        <v>3.7856324841624551</v>
      </c>
      <c r="DK23" s="520">
        <v>427.80830389125242</v>
      </c>
      <c r="DL23" s="520">
        <v>27.688726459586718</v>
      </c>
      <c r="DM23" s="520">
        <v>11.193029243748013</v>
      </c>
      <c r="DN23" s="520">
        <v>6.7377787523484898</v>
      </c>
      <c r="DO23" s="520">
        <v>2.299548641338053</v>
      </c>
      <c r="DP23" s="520">
        <v>3.960036851723046</v>
      </c>
      <c r="DQ23" s="520">
        <v>453.18217751216145</v>
      </c>
      <c r="DR23" s="520">
        <v>28.011771697170786</v>
      </c>
      <c r="DS23" s="520">
        <v>11.081475084993057</v>
      </c>
      <c r="DT23" s="520">
        <v>6.9023816416612824</v>
      </c>
      <c r="DU23" s="520">
        <v>2.2621341145208462</v>
      </c>
      <c r="DV23" s="520">
        <v>4.1083633453140971</v>
      </c>
      <c r="DW23" s="520">
        <v>471.93819913048338</v>
      </c>
      <c r="DX23" s="520">
        <v>28.010727550452639</v>
      </c>
      <c r="DY23" s="520">
        <v>10.910703958941211</v>
      </c>
      <c r="DZ23" s="520">
        <v>7.0342690890002766</v>
      </c>
      <c r="EA23" s="520">
        <v>2.3072113782894088</v>
      </c>
      <c r="EB23" s="520">
        <v>4.25789126921185</v>
      </c>
      <c r="EC23" s="520">
        <v>493.62383254567862</v>
      </c>
      <c r="ED23" s="520">
        <v>27.920524743325984</v>
      </c>
      <c r="EE23" s="520">
        <v>10.92176465533475</v>
      </c>
      <c r="EG23" s="520">
        <v>27</v>
      </c>
      <c r="EH23" s="520">
        <v>5.9778764517499603</v>
      </c>
      <c r="EI23" s="520">
        <v>2.0051039608429075</v>
      </c>
      <c r="EJ23" s="520">
        <v>3.4671966595690287</v>
      </c>
      <c r="EK23" s="520">
        <v>417.84282751301544</v>
      </c>
      <c r="EL23" s="520">
        <v>27.078073489493249</v>
      </c>
      <c r="EM23" s="520">
        <v>10.635703194380678</v>
      </c>
      <c r="EN23" s="520">
        <v>6.0557984310119393</v>
      </c>
      <c r="EO23" s="520">
        <v>2.040785546071016</v>
      </c>
      <c r="EP23" s="520">
        <v>3.555413131159499</v>
      </c>
      <c r="EQ23" s="520">
        <v>427.43335630356518</v>
      </c>
      <c r="ER23" s="520">
        <v>27.097582040478567</v>
      </c>
      <c r="ES23" s="520">
        <v>10.683817425863992</v>
      </c>
      <c r="ET23" s="520">
        <v>6.1799145720715734</v>
      </c>
      <c r="EU23" s="520">
        <v>2.081232507497552</v>
      </c>
      <c r="EV23" s="520">
        <v>3.7135333578414467</v>
      </c>
      <c r="EW23" s="520">
        <v>453.21706374963441</v>
      </c>
      <c r="EX23" s="520">
        <v>26.778717052288531</v>
      </c>
      <c r="EY23" s="520">
        <v>10.598918839201122</v>
      </c>
      <c r="EZ23" s="520">
        <v>6.3183915241165511</v>
      </c>
      <c r="FA23" s="520">
        <v>2.0630420717896203</v>
      </c>
      <c r="FB23" s="520">
        <v>3.8506980842270981</v>
      </c>
      <c r="FC23" s="520">
        <v>468.31242353765117</v>
      </c>
      <c r="FD23" s="520">
        <v>26.980582969596689</v>
      </c>
      <c r="FE23" s="520">
        <v>10.57005043236772</v>
      </c>
      <c r="FF23" s="520">
        <v>6.4158886514510352</v>
      </c>
      <c r="FG23" s="520">
        <v>2.0943498212920062</v>
      </c>
      <c r="FH23" s="520">
        <v>3.9898224553671722</v>
      </c>
      <c r="FI23" s="520">
        <v>480.20191333244571</v>
      </c>
      <c r="FJ23" s="520">
        <v>27.413168559835349</v>
      </c>
      <c r="FK23" s="520">
        <v>10.783759136640205</v>
      </c>
      <c r="FN23" s="520">
        <v>27</v>
      </c>
      <c r="FO23" s="520">
        <v>7.1573041011431426</v>
      </c>
      <c r="FP23" s="520">
        <v>2.6900664893529838</v>
      </c>
      <c r="FQ23" s="520">
        <v>4.0584451636623804</v>
      </c>
      <c r="FR23" s="520">
        <v>434.90491951372326</v>
      </c>
      <c r="FS23" s="520">
        <v>29.381118064157846</v>
      </c>
      <c r="FT23" s="520">
        <v>12.092061113386789</v>
      </c>
      <c r="FU23" s="520">
        <v>7.2231330262380826</v>
      </c>
      <c r="FV23" s="520">
        <v>2.7379708509693681</v>
      </c>
      <c r="FW23" s="520">
        <v>4.1339724773346598</v>
      </c>
      <c r="FX23" s="520">
        <v>443.64748059701242</v>
      </c>
      <c r="FY23" s="520">
        <v>29.498254314227538</v>
      </c>
      <c r="FZ23" s="520">
        <v>12.212087552919295</v>
      </c>
      <c r="GB23" s="520">
        <v>27</v>
      </c>
      <c r="GC23" s="520">
        <v>6.8189055772491605</v>
      </c>
      <c r="GD23" s="520">
        <v>2.4243748540831001</v>
      </c>
      <c r="GE23" s="520">
        <v>3.9068228642958269</v>
      </c>
      <c r="GF23" s="520">
        <v>438.13617215516666</v>
      </c>
      <c r="GG23" s="520">
        <v>28.392073180883781</v>
      </c>
      <c r="GH23" s="520">
        <v>11.396468831690683</v>
      </c>
      <c r="GI23" s="520">
        <v>6.8433474798093235</v>
      </c>
      <c r="GJ23" s="520">
        <v>2.4352589901038906</v>
      </c>
      <c r="GK23" s="520">
        <v>3.9837472324803</v>
      </c>
      <c r="GL23" s="520">
        <v>447.79769466112356</v>
      </c>
      <c r="GM23" s="520">
        <v>28.376744261053982</v>
      </c>
      <c r="GN23" s="520">
        <v>11.422903859941162</v>
      </c>
      <c r="GP23" s="520">
        <v>27</v>
      </c>
      <c r="GQ23" s="520">
        <v>6.518488347210539</v>
      </c>
      <c r="GR23" s="520">
        <v>2.2888164496514736</v>
      </c>
      <c r="GS23" s="520">
        <v>3.8284635450141886</v>
      </c>
      <c r="GT23" s="520">
        <v>435.77356069583459</v>
      </c>
      <c r="GU23" s="520">
        <v>27.856616664855871</v>
      </c>
      <c r="GV23" s="520">
        <v>11.147181159440695</v>
      </c>
      <c r="GW23" s="520">
        <v>6.5701369389985773</v>
      </c>
      <c r="GX23" s="520">
        <v>2.2865369757092413</v>
      </c>
      <c r="GY23" s="520">
        <v>3.9218279906811375</v>
      </c>
      <c r="GZ23" s="520">
        <v>446.60715790787782</v>
      </c>
      <c r="HA23" s="520">
        <v>27.840642276141566</v>
      </c>
      <c r="HB23" s="520">
        <v>11.120350205956806</v>
      </c>
      <c r="HD23" s="520">
        <v>27</v>
      </c>
      <c r="HE23" s="520">
        <v>6.0922181503745794</v>
      </c>
      <c r="HF23" s="520">
        <v>2.0578345559132027</v>
      </c>
      <c r="HG23" s="520">
        <v>3.5597693055130035</v>
      </c>
      <c r="HH23" s="520">
        <v>436.21782441112231</v>
      </c>
      <c r="HI23" s="520">
        <v>26.851050508903871</v>
      </c>
      <c r="HJ23" s="520">
        <v>10.606317928614098</v>
      </c>
      <c r="HK23" s="520">
        <v>6.1724027748455716</v>
      </c>
      <c r="HL23" s="520">
        <v>2.0673964126058961</v>
      </c>
      <c r="HM23" s="520">
        <v>3.701598772152543</v>
      </c>
      <c r="HN23" s="520">
        <v>446.02182115308511</v>
      </c>
      <c r="HO23" s="520">
        <v>26.98544193646844</v>
      </c>
      <c r="HP23" s="520">
        <v>10.643621482568514</v>
      </c>
    </row>
    <row r="24" spans="2:224" x14ac:dyDescent="0.2">
      <c r="B24" s="520">
        <v>578.3737297537981</v>
      </c>
      <c r="C24" s="520">
        <v>1.7289858590667311</v>
      </c>
      <c r="D24" s="520">
        <v>600.89956626639616</v>
      </c>
      <c r="E24" s="520">
        <v>1.6641716122601944</v>
      </c>
      <c r="F24" s="520">
        <v>649.25496401902933</v>
      </c>
      <c r="G24" s="520">
        <v>1.5402269607763683</v>
      </c>
      <c r="H24" s="520">
        <v>689.49289665461345</v>
      </c>
      <c r="I24" s="520">
        <v>1.4503412650832983</v>
      </c>
      <c r="J24" s="520">
        <v>740.33720278457292</v>
      </c>
      <c r="K24" s="520">
        <v>1.3507358487980579</v>
      </c>
      <c r="L24" s="520">
        <v>613.49354332433234</v>
      </c>
      <c r="M24" s="520">
        <v>1.6300090047913274</v>
      </c>
      <c r="N24" s="520">
        <v>637.33714744773636</v>
      </c>
      <c r="O24" s="520">
        <v>1.5690282670711628</v>
      </c>
      <c r="Q24" s="520">
        <v>4.8501830897007409E-2</v>
      </c>
      <c r="R24" s="520">
        <v>4.8761978760620474E-2</v>
      </c>
      <c r="S24" s="520">
        <v>4.8946862892636882E-2</v>
      </c>
      <c r="T24" s="520">
        <v>4.9323809931109144E-2</v>
      </c>
      <c r="U24" s="520">
        <v>4.9484023518631258E-2</v>
      </c>
      <c r="V24" s="520">
        <v>4.9978804726699501E-2</v>
      </c>
      <c r="W24" s="520">
        <v>4.9254058912621787E-2</v>
      </c>
      <c r="Y24" s="520">
        <v>1.0174371687127193</v>
      </c>
      <c r="Z24" s="520">
        <v>1.0198025475652985</v>
      </c>
      <c r="AA24" s="520">
        <v>1.0337405098231538</v>
      </c>
      <c r="AB24" s="520">
        <v>1.0367303661164069</v>
      </c>
      <c r="AC24" s="520">
        <v>1.0551924877569714</v>
      </c>
      <c r="AD24" s="520">
        <v>1.042837646357109</v>
      </c>
      <c r="AE24" s="520">
        <v>1.0281695443859025</v>
      </c>
      <c r="AG24" s="520">
        <v>0.43886000058445618</v>
      </c>
      <c r="AH24" s="520">
        <v>0.43985120625323537</v>
      </c>
      <c r="AI24" s="520">
        <v>0.44755413783685039</v>
      </c>
      <c r="AJ24" s="520">
        <v>0.44630565928109256</v>
      </c>
      <c r="AK24" s="520">
        <v>0.45512682320300224</v>
      </c>
      <c r="AL24" s="520">
        <v>0.44906558953028547</v>
      </c>
      <c r="AM24" s="520">
        <v>0.4429518537136285</v>
      </c>
      <c r="AO24" s="520">
        <v>28</v>
      </c>
      <c r="AP24" s="520">
        <v>6.9306643474106879</v>
      </c>
      <c r="AQ24" s="520">
        <v>2.8390856232854311</v>
      </c>
      <c r="AR24" s="520">
        <v>3.9355355617714194</v>
      </c>
      <c r="AS24" s="520">
        <v>423.5924364833694</v>
      </c>
      <c r="AT24" s="520">
        <v>29.119945060006895</v>
      </c>
      <c r="AU24" s="520">
        <v>12.533346157627776</v>
      </c>
      <c r="AV24" s="520">
        <v>7.0655835249278267</v>
      </c>
      <c r="AW24" s="520">
        <v>2.8645135906368795</v>
      </c>
      <c r="AX24" s="520">
        <v>4.0430642294313799</v>
      </c>
      <c r="AY24" s="520">
        <v>435.43676169188223</v>
      </c>
      <c r="AZ24" s="520">
        <v>29.121080688850419</v>
      </c>
      <c r="BA24" s="520">
        <v>12.471742549427395</v>
      </c>
      <c r="BB24" s="520">
        <v>7.5436169980953789</v>
      </c>
      <c r="BC24" s="520">
        <v>2.9617141441699566</v>
      </c>
      <c r="BD24" s="520">
        <v>4.2472266103365106</v>
      </c>
      <c r="BE24" s="520">
        <v>460.70784710987607</v>
      </c>
      <c r="BF24" s="520">
        <v>29.542052446619657</v>
      </c>
      <c r="BG24" s="520">
        <v>12.446841320342457</v>
      </c>
      <c r="BH24" s="520">
        <v>7.7281900155063372</v>
      </c>
      <c r="BI24" s="520">
        <v>3.0032426975505842</v>
      </c>
      <c r="BJ24" s="520">
        <v>4.3989470670031086</v>
      </c>
      <c r="BK24" s="520">
        <v>479.08345875659182</v>
      </c>
      <c r="BL24" s="520">
        <v>29.579004206544347</v>
      </c>
      <c r="BM24" s="520">
        <v>12.414793297499283</v>
      </c>
      <c r="BN24" s="520">
        <v>7.9019595032704553</v>
      </c>
      <c r="BO24" s="520">
        <v>3.0555493927961876</v>
      </c>
      <c r="BP24" s="520">
        <v>4.6022266545034141</v>
      </c>
      <c r="BQ24" s="520">
        <v>501.66310858457706</v>
      </c>
      <c r="BR24" s="520">
        <v>29.541080602683</v>
      </c>
      <c r="BS24" s="520">
        <v>12.393096703541104</v>
      </c>
      <c r="BU24" s="520">
        <v>28</v>
      </c>
      <c r="BV24" s="520">
        <v>6.6166458951619882</v>
      </c>
      <c r="BW24" s="520">
        <v>2.5169649263471823</v>
      </c>
      <c r="BX24" s="520">
        <v>3.8015719083677806</v>
      </c>
      <c r="BY24" s="520">
        <v>427.14745650767946</v>
      </c>
      <c r="BZ24" s="520">
        <v>28.142436160720436</v>
      </c>
      <c r="CA24" s="520">
        <v>11.674914279095372</v>
      </c>
      <c r="CB24" s="520">
        <v>6.7059566868688059</v>
      </c>
      <c r="CC24" s="520">
        <v>2.514693145283101</v>
      </c>
      <c r="CD24" s="520">
        <v>3.8977670737840442</v>
      </c>
      <c r="CE24" s="520">
        <v>439.01092594698781</v>
      </c>
      <c r="CF24" s="520">
        <v>28.064819132883699</v>
      </c>
      <c r="CG24" s="520">
        <v>11.573367410079618</v>
      </c>
      <c r="CH24" s="520">
        <v>7.1803428141347316</v>
      </c>
      <c r="CI24" s="520">
        <v>2.673934702275258</v>
      </c>
      <c r="CJ24" s="520">
        <v>4.0898034713496738</v>
      </c>
      <c r="CK24" s="520">
        <v>465.01195327079364</v>
      </c>
      <c r="CL24" s="520">
        <v>28.487399312538393</v>
      </c>
      <c r="CM24" s="520">
        <v>11.712769935930615</v>
      </c>
      <c r="CN24" s="520">
        <v>7.362118634927322</v>
      </c>
      <c r="CO24" s="520">
        <v>2.6832866454014783</v>
      </c>
      <c r="CP24" s="520">
        <v>4.2464887032853467</v>
      </c>
      <c r="CQ24" s="520">
        <v>483.94065835266321</v>
      </c>
      <c r="CR24" s="520">
        <v>28.525688063200654</v>
      </c>
      <c r="CS24" s="520">
        <v>11.629041626140596</v>
      </c>
      <c r="CT24" s="520">
        <v>7.4799681369649988</v>
      </c>
      <c r="CU24" s="520">
        <v>2.6977814188781326</v>
      </c>
      <c r="CV24" s="520">
        <v>4.3957103201064633</v>
      </c>
      <c r="CW24" s="520">
        <v>505.405172365</v>
      </c>
      <c r="CX24" s="520">
        <v>28.48739931253839</v>
      </c>
      <c r="CY24" s="520">
        <v>11.593453656105522</v>
      </c>
      <c r="DA24" s="520">
        <v>28</v>
      </c>
      <c r="DB24" s="520">
        <v>6.3765102035700831</v>
      </c>
      <c r="DC24" s="520">
        <v>2.2438713006111173</v>
      </c>
      <c r="DD24" s="520">
        <v>3.7795742394824572</v>
      </c>
      <c r="DE24" s="520">
        <v>426.8533043820425</v>
      </c>
      <c r="DF24" s="520">
        <v>27.599257668731749</v>
      </c>
      <c r="DG24" s="520">
        <v>11.043176344503003</v>
      </c>
      <c r="DH24" s="520">
        <v>6.4940875771336826</v>
      </c>
      <c r="DI24" s="520">
        <v>2.3227358559092526</v>
      </c>
      <c r="DJ24" s="520">
        <v>3.8641358394854266</v>
      </c>
      <c r="DK24" s="520">
        <v>438.73105576631457</v>
      </c>
      <c r="DL24" s="520">
        <v>27.599808504954709</v>
      </c>
      <c r="DM24" s="520">
        <v>11.143221774238624</v>
      </c>
      <c r="DN24" s="520">
        <v>6.9184799497183178</v>
      </c>
      <c r="DO24" s="520">
        <v>2.3450257845363254</v>
      </c>
      <c r="DP24" s="520">
        <v>4.039872787058572</v>
      </c>
      <c r="DQ24" s="520">
        <v>464.14181883145756</v>
      </c>
      <c r="DR24" s="520">
        <v>27.976617935880018</v>
      </c>
      <c r="DS24" s="520">
        <v>11.026089226917849</v>
      </c>
      <c r="DT24" s="520">
        <v>7.0232211898803847</v>
      </c>
      <c r="DU24" s="520">
        <v>2.3007509252581282</v>
      </c>
      <c r="DV24" s="520">
        <v>4.1683935006902324</v>
      </c>
      <c r="DW24" s="520">
        <v>481.32489949584465</v>
      </c>
      <c r="DX24" s="520">
        <v>27.976617935880018</v>
      </c>
      <c r="DY24" s="520">
        <v>10.897483894798876</v>
      </c>
      <c r="DZ24" s="520">
        <v>7.1190547187684983</v>
      </c>
      <c r="EA24" s="520">
        <v>2.3377750085790918</v>
      </c>
      <c r="EB24" s="520">
        <v>4.3059555185166429</v>
      </c>
      <c r="EC24" s="520">
        <v>502.57314721452815</v>
      </c>
      <c r="ED24" s="520">
        <v>27.929796128951995</v>
      </c>
      <c r="EE24" s="520">
        <v>10.942456960843442</v>
      </c>
      <c r="EG24" s="520">
        <v>28</v>
      </c>
      <c r="EH24" s="520">
        <v>6.1623551526840163</v>
      </c>
      <c r="EI24" s="520">
        <v>2.0577770595140086</v>
      </c>
      <c r="EJ24" s="520">
        <v>3.5311697913433422</v>
      </c>
      <c r="EK24" s="520">
        <v>428.11109357959441</v>
      </c>
      <c r="EL24" s="520">
        <v>27.017938700887765</v>
      </c>
      <c r="EM24" s="520">
        <v>10.576044723741337</v>
      </c>
      <c r="EN24" s="520">
        <v>6.2414726074940869</v>
      </c>
      <c r="EO24" s="520">
        <v>2.0944975123435574</v>
      </c>
      <c r="EP24" s="520">
        <v>3.6226466358391822</v>
      </c>
      <c r="EQ24" s="520">
        <v>438.48196824364305</v>
      </c>
      <c r="ER24" s="520">
        <v>27.039374508781023</v>
      </c>
      <c r="ES24" s="520">
        <v>10.629032543236789</v>
      </c>
      <c r="ET24" s="520">
        <v>6.3037691286723865</v>
      </c>
      <c r="EU24" s="520">
        <v>2.1223898470357532</v>
      </c>
      <c r="EV24" s="520">
        <v>3.7824475638681516</v>
      </c>
      <c r="EW24" s="520">
        <v>463.06421759776663</v>
      </c>
      <c r="EX24" s="520">
        <v>26.71423755573262</v>
      </c>
      <c r="EY24" s="520">
        <v>10.570959674390151</v>
      </c>
      <c r="EZ24" s="520">
        <v>6.4177575558581905</v>
      </c>
      <c r="FA24" s="520">
        <v>2.0988101526289702</v>
      </c>
      <c r="FB24" s="520">
        <v>3.900781878532162</v>
      </c>
      <c r="FC24" s="520">
        <v>477.83578962095095</v>
      </c>
      <c r="FD24" s="520">
        <v>26.913804829061785</v>
      </c>
      <c r="FE24" s="520">
        <v>10.554440829543447</v>
      </c>
      <c r="FF24" s="520">
        <v>6.4830253743498174</v>
      </c>
      <c r="FG24" s="520">
        <v>2.1222574859977859</v>
      </c>
      <c r="FH24" s="520">
        <v>4.0290244900634136</v>
      </c>
      <c r="FI24" s="520">
        <v>487.01481850094098</v>
      </c>
      <c r="FJ24" s="520">
        <v>27.516074846381652</v>
      </c>
      <c r="FK24" s="520">
        <v>10.84950048697357</v>
      </c>
      <c r="FM24" s="520" t="s">
        <v>566</v>
      </c>
      <c r="FN24" s="520">
        <v>28</v>
      </c>
      <c r="FO24" s="520">
        <v>7.3734221935894038</v>
      </c>
      <c r="FP24" s="520">
        <v>2.7876499024129719</v>
      </c>
      <c r="FQ24" s="520">
        <v>4.1608013067930472</v>
      </c>
      <c r="FR24" s="520">
        <v>447.39786336115594</v>
      </c>
      <c r="FS24" s="520">
        <v>29.293626402127892</v>
      </c>
      <c r="FT24" s="520">
        <v>12.086723075864001</v>
      </c>
      <c r="FU24" s="520">
        <v>7.4297715194679093</v>
      </c>
      <c r="FV24" s="520">
        <v>2.8299233233342971</v>
      </c>
      <c r="FW24" s="520">
        <v>4.2315923644341922</v>
      </c>
      <c r="FX24" s="520">
        <v>455.28407712635078</v>
      </c>
      <c r="FY24" s="520">
        <v>29.399336584979949</v>
      </c>
      <c r="FZ24" s="520">
        <v>12.193862887871544</v>
      </c>
      <c r="GB24" s="520">
        <v>28</v>
      </c>
      <c r="GC24" s="520">
        <v>7.0308068076167762</v>
      </c>
      <c r="GD24" s="520">
        <v>2.4993144912243026</v>
      </c>
      <c r="GE24" s="520">
        <v>4.0069562749844696</v>
      </c>
      <c r="GF24" s="520">
        <v>451.0127467165932</v>
      </c>
      <c r="GG24" s="520">
        <v>28.299179057259586</v>
      </c>
      <c r="GH24" s="520">
        <v>11.35054098860688</v>
      </c>
      <c r="GI24" s="520">
        <v>7.0515937528398807</v>
      </c>
      <c r="GJ24" s="520">
        <v>2.508163925073025</v>
      </c>
      <c r="GK24" s="520">
        <v>4.0791072095829364</v>
      </c>
      <c r="GL24" s="520">
        <v>459.84383615965345</v>
      </c>
      <c r="GM24" s="520">
        <v>28.285411341418232</v>
      </c>
      <c r="GN24" s="520">
        <v>11.373235437764585</v>
      </c>
      <c r="GP24" s="520">
        <v>28</v>
      </c>
      <c r="GQ24" s="520">
        <v>6.7141121933561889</v>
      </c>
      <c r="GR24" s="520">
        <v>2.3625346330173902</v>
      </c>
      <c r="GS24" s="520">
        <v>3.9127551248747672</v>
      </c>
      <c r="GT24" s="520">
        <v>447.7717215707624</v>
      </c>
      <c r="GU24" s="520">
        <v>27.79674388216538</v>
      </c>
      <c r="GV24" s="520">
        <v>11.127229723899752</v>
      </c>
      <c r="GW24" s="520">
        <v>6.7679562828810367</v>
      </c>
      <c r="GX24" s="520">
        <v>2.3601927851136377</v>
      </c>
      <c r="GY24" s="520">
        <v>4.0026509298212956</v>
      </c>
      <c r="GZ24" s="520">
        <v>457.9639822016585</v>
      </c>
      <c r="HA24" s="520">
        <v>27.782173016021538</v>
      </c>
      <c r="HB24" s="520">
        <v>11.096813877933808</v>
      </c>
      <c r="HD24" s="520">
        <v>28</v>
      </c>
      <c r="HE24" s="520">
        <v>6.2908781181290045</v>
      </c>
      <c r="HF24" s="520">
        <v>2.1236310939146983</v>
      </c>
      <c r="HG24" s="520">
        <v>3.6334324351822254</v>
      </c>
      <c r="HH24" s="520">
        <v>449.58210519492854</v>
      </c>
      <c r="HI24" s="520">
        <v>26.743417160116973</v>
      </c>
      <c r="HJ24" s="520">
        <v>10.551032204950777</v>
      </c>
      <c r="HK24" s="520">
        <v>6.3670926980158971</v>
      </c>
      <c r="HL24" s="520">
        <v>2.1318656989242757</v>
      </c>
      <c r="HM24" s="520">
        <v>3.7678074222913067</v>
      </c>
      <c r="HN24" s="520">
        <v>459.0345981749964</v>
      </c>
      <c r="HO24" s="520">
        <v>26.844100755712375</v>
      </c>
      <c r="HP24" s="520">
        <v>10.573525408316836</v>
      </c>
    </row>
    <row r="25" spans="2:224" x14ac:dyDescent="0.2">
      <c r="B25" s="520">
        <v>587.30167343183086</v>
      </c>
      <c r="C25" s="520">
        <v>1.7027024529942392</v>
      </c>
      <c r="D25" s="520">
        <v>611.21026590656504</v>
      </c>
      <c r="E25" s="520">
        <v>1.6360981740330729</v>
      </c>
      <c r="F25" s="520">
        <v>663.30370515135735</v>
      </c>
      <c r="G25" s="520">
        <v>1.5076050265267444</v>
      </c>
      <c r="H25" s="520">
        <v>706.5765463855206</v>
      </c>
      <c r="I25" s="520">
        <v>1.4152748277811962</v>
      </c>
      <c r="J25" s="520">
        <v>760.32372882296875</v>
      </c>
      <c r="K25" s="520">
        <v>1.3152292399818508</v>
      </c>
      <c r="L25" s="520">
        <v>626.3878238943181</v>
      </c>
      <c r="M25" s="520">
        <v>1.5964550424733612</v>
      </c>
      <c r="N25" s="520">
        <v>648.74598333522647</v>
      </c>
      <c r="O25" s="520">
        <v>1.5414353625111696</v>
      </c>
      <c r="Q25" s="520">
        <v>5.0133536326416261E-2</v>
      </c>
      <c r="R25" s="520">
        <v>5.040763664577802E-2</v>
      </c>
      <c r="S25" s="520">
        <v>5.0621299900432376E-2</v>
      </c>
      <c r="T25" s="520">
        <v>5.1024962378781395E-2</v>
      </c>
      <c r="U25" s="520">
        <v>5.1202260464364664E-2</v>
      </c>
      <c r="V25" s="520">
        <v>5.0594095341597083E-2</v>
      </c>
      <c r="W25" s="520">
        <v>5.0375995214365296E-2</v>
      </c>
      <c r="Y25" s="520">
        <v>1.0477224353929162</v>
      </c>
      <c r="Z25" s="520">
        <v>1.0497985624789903</v>
      </c>
      <c r="AA25" s="520">
        <v>1.065927539258851</v>
      </c>
      <c r="AB25" s="520">
        <v>1.0692363298049972</v>
      </c>
      <c r="AC25" s="520">
        <v>1.0882900933210133</v>
      </c>
      <c r="AD25" s="520">
        <v>1.0647998418155586</v>
      </c>
      <c r="AE25" s="520">
        <v>1.053722694034716</v>
      </c>
      <c r="AG25" s="520">
        <v>0.44889700035466867</v>
      </c>
      <c r="AH25" s="520">
        <v>0.44981341853456702</v>
      </c>
      <c r="AI25" s="520">
        <v>0.45850884132118641</v>
      </c>
      <c r="AJ25" s="520">
        <v>0.45724931917443884</v>
      </c>
      <c r="AK25" s="520">
        <v>0.46640883920171866</v>
      </c>
      <c r="AL25" s="520">
        <v>0.45721123109996009</v>
      </c>
      <c r="AM25" s="520">
        <v>0.45213004148186203</v>
      </c>
      <c r="AO25" s="520">
        <v>29</v>
      </c>
      <c r="AP25" s="520">
        <v>7.148611375226559</v>
      </c>
      <c r="AQ25" s="520">
        <v>2.937277420037578</v>
      </c>
      <c r="AR25" s="520">
        <v>4.0383314681111635</v>
      </c>
      <c r="AS25" s="520">
        <v>435.29056593320917</v>
      </c>
      <c r="AT25" s="520">
        <v>29.029708430925435</v>
      </c>
      <c r="AU25" s="520">
        <v>12.509688108571929</v>
      </c>
      <c r="AV25" s="520">
        <v>7.2968791465904239</v>
      </c>
      <c r="AW25" s="520">
        <v>2.9644693411263616</v>
      </c>
      <c r="AX25" s="520">
        <v>4.1554115616867815</v>
      </c>
      <c r="AY25" s="520">
        <v>448.04545229469448</v>
      </c>
      <c r="AZ25" s="520">
        <v>29.032830942931994</v>
      </c>
      <c r="BA25" s="520">
        <v>12.4421367366401</v>
      </c>
      <c r="BB25" s="520">
        <v>7.8168778576276168</v>
      </c>
      <c r="BC25" s="520">
        <v>3.0706348743491798</v>
      </c>
      <c r="BD25" s="520">
        <v>4.3781971753727982</v>
      </c>
      <c r="BE25" s="520">
        <v>475.4059304313397</v>
      </c>
      <c r="BF25" s="520">
        <v>29.47962316298025</v>
      </c>
      <c r="BG25" s="520">
        <v>12.41733215621009</v>
      </c>
      <c r="BH25" s="520">
        <v>8.0265363080716234</v>
      </c>
      <c r="BI25" s="520">
        <v>3.1193655281417314</v>
      </c>
      <c r="BJ25" s="520">
        <v>4.5470002375350145</v>
      </c>
      <c r="BK25" s="520">
        <v>495.50573479171572</v>
      </c>
      <c r="BL25" s="520">
        <v>29.52294298601225</v>
      </c>
      <c r="BM25" s="520">
        <v>12.384923601460802</v>
      </c>
      <c r="BN25" s="520">
        <v>8.2076151510068502</v>
      </c>
      <c r="BO25" s="520">
        <v>3.1730931135886928</v>
      </c>
      <c r="BP25" s="520">
        <v>4.7630267451647077</v>
      </c>
      <c r="BQ25" s="520">
        <v>520.36367541162508</v>
      </c>
      <c r="BR25" s="520">
        <v>29.425728190993159</v>
      </c>
      <c r="BS25" s="520">
        <v>12.337632123242848</v>
      </c>
      <c r="BU25" s="520">
        <v>29</v>
      </c>
      <c r="BV25" s="520">
        <v>6.8323082088653138</v>
      </c>
      <c r="BW25" s="520">
        <v>2.594031501931243</v>
      </c>
      <c r="BX25" s="520">
        <v>3.9025597246393842</v>
      </c>
      <c r="BY25" s="520">
        <v>439.12576018484111</v>
      </c>
      <c r="BZ25" s="520">
        <v>28.055869553693377</v>
      </c>
      <c r="CA25" s="520">
        <v>11.618774758680178</v>
      </c>
      <c r="CB25" s="520">
        <v>6.9313584309184195</v>
      </c>
      <c r="CC25" s="520">
        <v>2.5925547419345247</v>
      </c>
      <c r="CD25" s="520">
        <v>4.0073944666015322</v>
      </c>
      <c r="CE25" s="520">
        <v>451.90076229459942</v>
      </c>
      <c r="CF25" s="520">
        <v>27.976290837295743</v>
      </c>
      <c r="CG25" s="520">
        <v>11.512988285460759</v>
      </c>
      <c r="CH25" s="520">
        <v>7.4473026126708834</v>
      </c>
      <c r="CI25" s="520">
        <v>2.7656916877850084</v>
      </c>
      <c r="CJ25" s="520">
        <v>4.2170434512735433</v>
      </c>
      <c r="CK25" s="520">
        <v>479.97664650950833</v>
      </c>
      <c r="CL25" s="520">
        <v>28.428909058046962</v>
      </c>
      <c r="CM25" s="520">
        <v>11.663755312568062</v>
      </c>
      <c r="CN25" s="520">
        <v>7.6535580139077819</v>
      </c>
      <c r="CO25" s="520">
        <v>2.7792337363107866</v>
      </c>
      <c r="CP25" s="520">
        <v>4.3910621543991182</v>
      </c>
      <c r="CQ25" s="520">
        <v>500.65845596351124</v>
      </c>
      <c r="CR25" s="520">
        <v>28.474120617615355</v>
      </c>
      <c r="CS25" s="520">
        <v>11.578090429920996</v>
      </c>
      <c r="CT25" s="520">
        <v>7.7745304322137772</v>
      </c>
      <c r="CU25" s="520">
        <v>2.7925338279816878</v>
      </c>
      <c r="CV25" s="520">
        <v>4.5487708094838482</v>
      </c>
      <c r="CW25" s="520">
        <v>524.3974772965804</v>
      </c>
      <c r="CX25" s="520">
        <v>28.373506735846806</v>
      </c>
      <c r="CY25" s="520">
        <v>11.517020148638991</v>
      </c>
      <c r="DA25" s="520">
        <v>29</v>
      </c>
      <c r="DB25" s="520">
        <v>6.5929130261434805</v>
      </c>
      <c r="DC25" s="520">
        <v>2.3129364365543208</v>
      </c>
      <c r="DD25" s="520">
        <v>3.8839557974427632</v>
      </c>
      <c r="DE25" s="520">
        <v>438.84955721081599</v>
      </c>
      <c r="DF25" s="520">
        <v>27.528021081919789</v>
      </c>
      <c r="DG25" s="520">
        <v>10.985560207889247</v>
      </c>
      <c r="DH25" s="520">
        <v>6.7168465855206589</v>
      </c>
      <c r="DI25" s="520">
        <v>2.3969315673179268</v>
      </c>
      <c r="DJ25" s="520">
        <v>3.9737480668520044</v>
      </c>
      <c r="DK25" s="520">
        <v>451.39502469094282</v>
      </c>
      <c r="DL25" s="520">
        <v>27.532415357614305</v>
      </c>
      <c r="DM25" s="520">
        <v>11.092512619739512</v>
      </c>
      <c r="DN25" s="520">
        <v>7.1830718919487007</v>
      </c>
      <c r="DO25" s="520">
        <v>2.424133033766136</v>
      </c>
      <c r="DP25" s="520">
        <v>4.1670390514447959</v>
      </c>
      <c r="DQ25" s="520">
        <v>479.03608904815479</v>
      </c>
      <c r="DR25" s="520">
        <v>27.933139107475199</v>
      </c>
      <c r="DS25" s="520">
        <v>10.973644004693295</v>
      </c>
      <c r="DT25" s="520">
        <v>7.295752794838462</v>
      </c>
      <c r="DU25" s="520">
        <v>2.3775506365015331</v>
      </c>
      <c r="DV25" s="520">
        <v>4.3052431925458681</v>
      </c>
      <c r="DW25" s="520">
        <v>497.49062177229143</v>
      </c>
      <c r="DX25" s="520">
        <v>27.936213138558582</v>
      </c>
      <c r="DY25" s="520">
        <v>10.844396942843801</v>
      </c>
      <c r="DZ25" s="520">
        <v>7.3929634146506471</v>
      </c>
      <c r="EA25" s="520">
        <v>2.4154745544426128</v>
      </c>
      <c r="EB25" s="520">
        <v>4.4497396014480213</v>
      </c>
      <c r="EC25" s="520">
        <v>520.93448286362741</v>
      </c>
      <c r="ED25" s="520">
        <v>27.829657689540337</v>
      </c>
      <c r="EE25" s="520">
        <v>10.869768127565935</v>
      </c>
      <c r="EG25" s="520">
        <v>29</v>
      </c>
      <c r="EH25" s="520">
        <v>6.3702161204838026</v>
      </c>
      <c r="EI25" s="520">
        <v>2.1222171480499599</v>
      </c>
      <c r="EJ25" s="520">
        <v>3.6242944001733561</v>
      </c>
      <c r="EK25" s="520">
        <v>439.978484103131</v>
      </c>
      <c r="EL25" s="520">
        <v>26.951233720445572</v>
      </c>
      <c r="EM25" s="520">
        <v>10.523898580811633</v>
      </c>
      <c r="EN25" s="520">
        <v>6.4577254708159391</v>
      </c>
      <c r="EO25" s="520">
        <v>2.1610727956776414</v>
      </c>
      <c r="EP25" s="520">
        <v>3.7214354350022987</v>
      </c>
      <c r="EQ25" s="520">
        <v>451.08053974009169</v>
      </c>
      <c r="ER25" s="520">
        <v>26.97716510328393</v>
      </c>
      <c r="ES25" s="520">
        <v>10.577371036624132</v>
      </c>
      <c r="ET25" s="520">
        <v>6.5128437457225363</v>
      </c>
      <c r="EU25" s="520">
        <v>2.1939843997907413</v>
      </c>
      <c r="EV25" s="520">
        <v>3.8974173404584849</v>
      </c>
      <c r="EW25" s="520">
        <v>477.53128754953866</v>
      </c>
      <c r="EX25" s="520">
        <v>26.617635112208681</v>
      </c>
      <c r="EY25" s="520">
        <v>10.526269175856159</v>
      </c>
      <c r="EZ25" s="520">
        <v>6.6522305882077459</v>
      </c>
      <c r="FA25" s="520">
        <v>2.1695413628627809</v>
      </c>
      <c r="FB25" s="520">
        <v>4.0245703005240374</v>
      </c>
      <c r="FC25" s="520">
        <v>493.82003798489916</v>
      </c>
      <c r="FD25" s="520">
        <v>26.840712846973151</v>
      </c>
      <c r="FE25" s="520">
        <v>10.503778917859066</v>
      </c>
      <c r="FF25" s="520">
        <v>6.7229549826327393</v>
      </c>
      <c r="FG25" s="520">
        <v>2.1930489152782404</v>
      </c>
      <c r="FH25" s="520">
        <v>4.1593155928790768</v>
      </c>
      <c r="FI25" s="520">
        <v>505.22752465715877</v>
      </c>
      <c r="FJ25" s="520">
        <v>27.368698714777423</v>
      </c>
      <c r="FK25" s="520">
        <v>10.767448592410425</v>
      </c>
      <c r="FN25" s="520">
        <v>29</v>
      </c>
      <c r="FO25" s="520">
        <v>7.5132900924722783</v>
      </c>
      <c r="FP25" s="520">
        <v>2.8705774038349832</v>
      </c>
      <c r="FQ25" s="520">
        <v>4.226697555940512</v>
      </c>
      <c r="FR25" s="520">
        <v>457.46496644877305</v>
      </c>
      <c r="FS25" s="520">
        <v>29.218101711046632</v>
      </c>
      <c r="FT25" s="520">
        <v>12.122385346412448</v>
      </c>
      <c r="FU25" s="520">
        <v>7.6052676596380913</v>
      </c>
      <c r="FV25" s="520">
        <v>2.9183422926484273</v>
      </c>
      <c r="FW25" s="520">
        <v>4.3073274851922569</v>
      </c>
      <c r="FX25" s="520">
        <v>466.21491094271289</v>
      </c>
      <c r="FY25" s="520">
        <v>29.315128725262557</v>
      </c>
      <c r="FZ25" s="520">
        <v>12.202123700802302</v>
      </c>
      <c r="GB25" s="520">
        <v>29</v>
      </c>
      <c r="GC25" s="520">
        <v>7.164114703179437</v>
      </c>
      <c r="GD25" s="520">
        <v>2.5676091573087261</v>
      </c>
      <c r="GE25" s="520">
        <v>4.0717786061615486</v>
      </c>
      <c r="GF25" s="520">
        <v>461.26191457293845</v>
      </c>
      <c r="GG25" s="520">
        <v>28.220588169955182</v>
      </c>
      <c r="GH25" s="520">
        <v>11.365773313635261</v>
      </c>
      <c r="GI25" s="520">
        <v>7.2196836809965257</v>
      </c>
      <c r="GJ25" s="520">
        <v>2.5826274031172725</v>
      </c>
      <c r="GK25" s="520">
        <v>4.1529680372229327</v>
      </c>
      <c r="GL25" s="520">
        <v>470.84497264524003</v>
      </c>
      <c r="GM25" s="520">
        <v>28.207938750336684</v>
      </c>
      <c r="GN25" s="520">
        <v>11.369128770508649</v>
      </c>
      <c r="GP25" s="520">
        <v>29</v>
      </c>
      <c r="GQ25" s="520">
        <v>6.9297822926087429</v>
      </c>
      <c r="GR25" s="520">
        <v>2.4122055498300559</v>
      </c>
      <c r="GS25" s="520">
        <v>4.0279120914821256</v>
      </c>
      <c r="GT25" s="520">
        <v>460.85825618356199</v>
      </c>
      <c r="GU25" s="520">
        <v>27.736836538273543</v>
      </c>
      <c r="GV25" s="520">
        <v>11.038523631753032</v>
      </c>
      <c r="GW25" s="520">
        <v>6.9937325089491731</v>
      </c>
      <c r="GX25" s="520">
        <v>2.4190875083486376</v>
      </c>
      <c r="GY25" s="520">
        <v>4.1158481419625712</v>
      </c>
      <c r="GZ25" s="520">
        <v>470.91918081530213</v>
      </c>
      <c r="HA25" s="520">
        <v>27.723684889263485</v>
      </c>
      <c r="HB25" s="520">
        <v>11.020059155791962</v>
      </c>
      <c r="HD25" s="520">
        <v>29</v>
      </c>
      <c r="HE25" s="520">
        <v>6.4572423468242963</v>
      </c>
      <c r="HF25" s="520">
        <v>2.1714247095113546</v>
      </c>
      <c r="HG25" s="520">
        <v>3.7432396099812522</v>
      </c>
      <c r="HH25" s="520">
        <v>461.64839194904209</v>
      </c>
      <c r="HI25" s="520">
        <v>26.66577072069957</v>
      </c>
      <c r="HJ25" s="520">
        <v>10.498063019327054</v>
      </c>
      <c r="HK25" s="520">
        <v>6.5458498727392245</v>
      </c>
      <c r="HL25" s="520">
        <v>2.1872957948934095</v>
      </c>
      <c r="HM25" s="520">
        <v>3.8707490955441433</v>
      </c>
      <c r="HN25" s="520">
        <v>471.12122848644032</v>
      </c>
      <c r="HO25" s="520">
        <v>26.761121296801115</v>
      </c>
      <c r="HP25" s="520">
        <v>10.523332885368349</v>
      </c>
    </row>
    <row r="26" spans="2:224" x14ac:dyDescent="0.2">
      <c r="B26" s="520">
        <v>596.02378934832541</v>
      </c>
      <c r="C26" s="520">
        <v>1.6777853801664027</v>
      </c>
      <c r="D26" s="520">
        <v>621.2911368689621</v>
      </c>
      <c r="E26" s="520">
        <v>1.609551369168996</v>
      </c>
      <c r="F26" s="520">
        <v>677.03825970215905</v>
      </c>
      <c r="G26" s="520">
        <v>1.4770214026603421</v>
      </c>
      <c r="H26" s="520">
        <v>723.29531678206706</v>
      </c>
      <c r="I26" s="520">
        <v>1.3825611431427332</v>
      </c>
      <c r="J26" s="520">
        <v>779.89115764781764</v>
      </c>
      <c r="K26" s="520">
        <v>1.2822302063483311</v>
      </c>
      <c r="L26" s="520">
        <v>638.99613130103455</v>
      </c>
      <c r="M26" s="520">
        <v>1.5649547016254071</v>
      </c>
      <c r="N26" s="520">
        <v>659.89860679035303</v>
      </c>
      <c r="O26" s="520">
        <v>1.515384317696697</v>
      </c>
      <c r="Q26" s="520">
        <v>5.1763477958966304E-2</v>
      </c>
      <c r="R26" s="520">
        <v>5.2051319006822395E-2</v>
      </c>
      <c r="S26" s="520">
        <v>5.2293204378288868E-2</v>
      </c>
      <c r="T26" s="520">
        <v>5.2723191755459926E-2</v>
      </c>
      <c r="U26" s="520">
        <v>5.2917312366270834E-2</v>
      </c>
      <c r="V26" s="520">
        <v>5.2262146856469155E-2</v>
      </c>
      <c r="W26" s="520">
        <v>5.202313556049367E-2</v>
      </c>
      <c r="Y26" s="520">
        <v>1.0775968291674969</v>
      </c>
      <c r="Z26" s="520">
        <v>1.0794109252263708</v>
      </c>
      <c r="AA26" s="520">
        <v>1.0976776892226918</v>
      </c>
      <c r="AB26" s="520">
        <v>1.1013451981878446</v>
      </c>
      <c r="AC26" s="520">
        <v>1.1209900243988045</v>
      </c>
      <c r="AD26" s="520">
        <v>1.0951584065126363</v>
      </c>
      <c r="AE26" s="520">
        <v>1.084583605596757</v>
      </c>
      <c r="AG26" s="520">
        <v>0.45881460675689423</v>
      </c>
      <c r="AH26" s="520">
        <v>0.45966649955794436</v>
      </c>
      <c r="AI26" s="520">
        <v>0.46933115327960501</v>
      </c>
      <c r="AJ26" s="520">
        <v>0.46807892097491227</v>
      </c>
      <c r="AK26" s="520">
        <v>0.47757497498517476</v>
      </c>
      <c r="AL26" s="520">
        <v>0.46738386358797546</v>
      </c>
      <c r="AM26" s="520">
        <v>0.4625704086537244</v>
      </c>
      <c r="AO26" s="520">
        <v>30</v>
      </c>
      <c r="AP26" s="520">
        <v>7.3641550523999699</v>
      </c>
      <c r="AQ26" s="520">
        <v>3.0344342730152047</v>
      </c>
      <c r="AR26" s="520">
        <v>4.1397224453263552</v>
      </c>
      <c r="AS26" s="520">
        <v>446.89329910754611</v>
      </c>
      <c r="AT26" s="520">
        <v>28.940692030735203</v>
      </c>
      <c r="AU26" s="520">
        <v>12.485651220481703</v>
      </c>
      <c r="AV26" s="520">
        <v>7.5256603387943608</v>
      </c>
      <c r="AW26" s="520">
        <v>3.0633989558166088</v>
      </c>
      <c r="AX26" s="520">
        <v>4.266200970611151</v>
      </c>
      <c r="AY26" s="520">
        <v>460.55147542881349</v>
      </c>
      <c r="AZ26" s="520">
        <v>28.945743164291503</v>
      </c>
      <c r="BA26" s="520">
        <v>12.412559856621538</v>
      </c>
      <c r="BB26" s="520">
        <v>8.0868911078358519</v>
      </c>
      <c r="BC26" s="520">
        <v>3.1783958824107907</v>
      </c>
      <c r="BD26" s="520">
        <v>4.5072215403139069</v>
      </c>
      <c r="BE26" s="520">
        <v>489.94780490088067</v>
      </c>
      <c r="BF26" s="520">
        <v>29.417698094205544</v>
      </c>
      <c r="BG26" s="520">
        <v>12.388437522843466</v>
      </c>
      <c r="BH26" s="520">
        <v>8.3213373461166036</v>
      </c>
      <c r="BI26" s="520">
        <v>3.2342829651346658</v>
      </c>
      <c r="BJ26" s="520">
        <v>4.6928092011195082</v>
      </c>
      <c r="BK26" s="520">
        <v>511.74805052678943</v>
      </c>
      <c r="BL26" s="520">
        <v>29.467252040540657</v>
      </c>
      <c r="BM26" s="520">
        <v>12.355915394193525</v>
      </c>
      <c r="BN26" s="520">
        <v>8.5096419516427826</v>
      </c>
      <c r="BO26" s="520">
        <v>3.2894237385004037</v>
      </c>
      <c r="BP26" s="520">
        <v>4.9213529480396838</v>
      </c>
      <c r="BQ26" s="520">
        <v>538.92230749522037</v>
      </c>
      <c r="BR26" s="520">
        <v>29.312100666465902</v>
      </c>
      <c r="BS26" s="520">
        <v>12.283679549290358</v>
      </c>
      <c r="BU26" s="520">
        <v>30</v>
      </c>
      <c r="BV26" s="520">
        <v>7.045514007432268</v>
      </c>
      <c r="BW26" s="520">
        <v>2.6703555597841691</v>
      </c>
      <c r="BX26" s="520">
        <v>4.0021529231471664</v>
      </c>
      <c r="BY26" s="520">
        <v>451.0026789330239</v>
      </c>
      <c r="BZ26" s="520">
        <v>27.970477525647638</v>
      </c>
      <c r="CA26" s="520">
        <v>11.564621222506632</v>
      </c>
      <c r="CB26" s="520">
        <v>7.1542492277701228</v>
      </c>
      <c r="CC26" s="520">
        <v>2.669710610520299</v>
      </c>
      <c r="CD26" s="520">
        <v>4.1154908311867811</v>
      </c>
      <c r="CE26" s="520">
        <v>464.68513764566933</v>
      </c>
      <c r="CF26" s="520">
        <v>27.888978064445059</v>
      </c>
      <c r="CG26" s="520">
        <v>11.454927173887866</v>
      </c>
      <c r="CH26" s="520">
        <v>7.7110261240004245</v>
      </c>
      <c r="CI26" s="520">
        <v>2.8565384706598138</v>
      </c>
      <c r="CJ26" s="520">
        <v>4.3423846078772126</v>
      </c>
      <c r="CK26" s="520">
        <v>494.77765715846743</v>
      </c>
      <c r="CL26" s="520">
        <v>28.370868044596325</v>
      </c>
      <c r="CM26" s="520">
        <v>11.61699659545655</v>
      </c>
      <c r="CN26" s="520">
        <v>7.9414687307050809</v>
      </c>
      <c r="CO26" s="520">
        <v>2.8742640374552169</v>
      </c>
      <c r="CP26" s="520">
        <v>4.5334329609946806</v>
      </c>
      <c r="CQ26" s="520">
        <v>517.18727137883195</v>
      </c>
      <c r="CR26" s="520">
        <v>28.422857607315763</v>
      </c>
      <c r="CS26" s="520">
        <v>11.529859719623985</v>
      </c>
      <c r="CT26" s="520">
        <v>8.0655482200571171</v>
      </c>
      <c r="CU26" s="520">
        <v>2.8864003155409539</v>
      </c>
      <c r="CV26" s="520">
        <v>4.6994799048881815</v>
      </c>
      <c r="CW26" s="520">
        <v>543.24506592781711</v>
      </c>
      <c r="CX26" s="520">
        <v>28.261372555491032</v>
      </c>
      <c r="CY26" s="520">
        <v>11.444053327309968</v>
      </c>
      <c r="DA26" s="520">
        <v>30</v>
      </c>
      <c r="DB26" s="520">
        <v>6.8059342553615618</v>
      </c>
      <c r="DC26" s="520">
        <v>2.3813653412122426</v>
      </c>
      <c r="DD26" s="520">
        <v>3.9866642785407005</v>
      </c>
      <c r="DE26" s="520">
        <v>450.71763343031415</v>
      </c>
      <c r="DF26" s="520">
        <v>27.456615018248783</v>
      </c>
      <c r="DG26" s="520">
        <v>10.930757015491794</v>
      </c>
      <c r="DH26" s="520">
        <v>6.9362759703755978</v>
      </c>
      <c r="DI26" s="520">
        <v>2.4705006925852571</v>
      </c>
      <c r="DJ26" s="520">
        <v>4.0816829452297911</v>
      </c>
      <c r="DK26" s="520">
        <v>463.92635468429933</v>
      </c>
      <c r="DL26" s="520">
        <v>27.464747851951245</v>
      </c>
      <c r="DM26" s="520">
        <v>11.044262609462747</v>
      </c>
      <c r="DN26" s="520">
        <v>7.4435803599752726</v>
      </c>
      <c r="DO26" s="520">
        <v>2.502541571762201</v>
      </c>
      <c r="DP26" s="520">
        <v>4.2921468352257639</v>
      </c>
      <c r="DQ26" s="520">
        <v>493.73906299066005</v>
      </c>
      <c r="DR26" s="520">
        <v>27.888872667327782</v>
      </c>
      <c r="DS26" s="520">
        <v>10.924461652170926</v>
      </c>
      <c r="DT26" s="520">
        <v>7.5644339018506708</v>
      </c>
      <c r="DU26" s="520">
        <v>2.4538689872018633</v>
      </c>
      <c r="DV26" s="520">
        <v>4.4400385787898973</v>
      </c>
      <c r="DW26" s="520">
        <v>513.45830986641477</v>
      </c>
      <c r="DX26" s="520">
        <v>27.894972321294524</v>
      </c>
      <c r="DY26" s="520">
        <v>10.794842601654869</v>
      </c>
      <c r="DZ26" s="520">
        <v>7.6630595644809745</v>
      </c>
      <c r="EA26" s="520">
        <v>2.4927113744812477</v>
      </c>
      <c r="EB26" s="520">
        <v>4.5913795063666933</v>
      </c>
      <c r="EC26" s="520">
        <v>539.14165818565618</v>
      </c>
      <c r="ED26" s="520">
        <v>27.72993389502458</v>
      </c>
      <c r="EE26" s="520">
        <v>10.800939743392988</v>
      </c>
      <c r="EG26" s="520">
        <v>30</v>
      </c>
      <c r="EH26" s="520">
        <v>6.5746240063910966</v>
      </c>
      <c r="EI26" s="520">
        <v>2.1860542237984677</v>
      </c>
      <c r="EJ26" s="520">
        <v>3.7159474139686028</v>
      </c>
      <c r="EK26" s="520">
        <v>451.71290870974588</v>
      </c>
      <c r="EL26" s="520">
        <v>26.884045286084692</v>
      </c>
      <c r="EM26" s="520">
        <v>10.474294015030457</v>
      </c>
      <c r="EN26" s="520">
        <v>6.6705617086031959</v>
      </c>
      <c r="EO26" s="520">
        <v>2.2270882984312412</v>
      </c>
      <c r="EP26" s="520">
        <v>3.8187296055842799</v>
      </c>
      <c r="EQ26" s="520">
        <v>463.54033205538531</v>
      </c>
      <c r="ER26" s="520">
        <v>26.914391755701889</v>
      </c>
      <c r="ES26" s="520">
        <v>10.528344053235539</v>
      </c>
      <c r="ET26" s="520">
        <v>6.719188457712284</v>
      </c>
      <c r="EU26" s="520">
        <v>2.2649466163240839</v>
      </c>
      <c r="EV26" s="520">
        <v>4.0105447977274249</v>
      </c>
      <c r="EW26" s="520">
        <v>491.87685460182757</v>
      </c>
      <c r="EX26" s="520">
        <v>26.521747942235432</v>
      </c>
      <c r="EY26" s="520">
        <v>10.482783355513057</v>
      </c>
      <c r="EZ26" s="520">
        <v>6.8835199398767779</v>
      </c>
      <c r="FA26" s="520">
        <v>2.2398223570211027</v>
      </c>
      <c r="FB26" s="520">
        <v>4.1465189184798872</v>
      </c>
      <c r="FC26" s="520">
        <v>509.64691902623275</v>
      </c>
      <c r="FD26" s="520">
        <v>26.767534288157304</v>
      </c>
      <c r="FE26" s="520">
        <v>10.4555817143371</v>
      </c>
      <c r="FF26" s="520">
        <v>6.9595905871677584</v>
      </c>
      <c r="FG26" s="520">
        <v>2.2634160888725083</v>
      </c>
      <c r="FH26" s="520">
        <v>4.2876822356717987</v>
      </c>
      <c r="FI26" s="520">
        <v>523.34485060656584</v>
      </c>
      <c r="FJ26" s="520">
        <v>27.222764392764287</v>
      </c>
      <c r="FK26" s="520">
        <v>10.68882453151882</v>
      </c>
      <c r="FN26" s="520">
        <v>30</v>
      </c>
      <c r="FO26" s="520">
        <v>7.7684334453335229</v>
      </c>
      <c r="FP26" s="520">
        <v>2.9667047364059971</v>
      </c>
      <c r="FQ26" s="520">
        <v>4.3503016166025903</v>
      </c>
      <c r="FR26" s="520">
        <v>471.43455726463384</v>
      </c>
      <c r="FS26" s="520">
        <v>29.143415739245555</v>
      </c>
      <c r="FT26" s="520">
        <v>12.081290239251484</v>
      </c>
      <c r="FU26" s="520">
        <v>7.8492467535037376</v>
      </c>
      <c r="FV26" s="520">
        <v>3.009181879084712</v>
      </c>
      <c r="FW26" s="520">
        <v>4.4236126685091817</v>
      </c>
      <c r="FX26" s="520">
        <v>479.45212554349928</v>
      </c>
      <c r="FY26" s="520">
        <v>29.231989157343353</v>
      </c>
      <c r="FZ26" s="520">
        <v>12.154037012094175</v>
      </c>
      <c r="GB26" s="520">
        <v>30</v>
      </c>
      <c r="GC26" s="520">
        <v>7.4113507334050244</v>
      </c>
      <c r="GD26" s="520">
        <v>2.6441787520554314</v>
      </c>
      <c r="GE26" s="520">
        <v>4.1921847056049701</v>
      </c>
      <c r="GF26" s="520">
        <v>475.50550053705575</v>
      </c>
      <c r="GG26" s="520">
        <v>28.142956430929939</v>
      </c>
      <c r="GH26" s="520">
        <v>11.299578500580951</v>
      </c>
      <c r="GI26" s="520">
        <v>7.4593726222219923</v>
      </c>
      <c r="GJ26" s="520">
        <v>2.656878851133218</v>
      </c>
      <c r="GK26" s="520">
        <v>4.2660732125648231</v>
      </c>
      <c r="GL26" s="520">
        <v>484.3506945743319</v>
      </c>
      <c r="GM26" s="520">
        <v>28.131404283513401</v>
      </c>
      <c r="GN26" s="520">
        <v>11.303743161229619</v>
      </c>
      <c r="GP26" s="520">
        <v>30</v>
      </c>
      <c r="GQ26" s="520">
        <v>7.1719735663559012</v>
      </c>
      <c r="GR26" s="520">
        <v>2.4886882899955247</v>
      </c>
      <c r="GS26" s="520">
        <v>4.1471417841219811</v>
      </c>
      <c r="GT26" s="520">
        <v>474.87049534756778</v>
      </c>
      <c r="GU26" s="520">
        <v>27.676500321657823</v>
      </c>
      <c r="GV26" s="520">
        <v>10.987250881733088</v>
      </c>
      <c r="GW26" s="520">
        <v>7.2307293660989007</v>
      </c>
      <c r="GX26" s="520">
        <v>2.494492491399273</v>
      </c>
      <c r="GY26" s="520">
        <v>4.2292993591139778</v>
      </c>
      <c r="GZ26" s="520">
        <v>484.25633244110259</v>
      </c>
      <c r="HA26" s="520">
        <v>27.664732602288357</v>
      </c>
      <c r="HB26" s="520">
        <v>10.97061439530812</v>
      </c>
      <c r="HD26" s="520">
        <v>30</v>
      </c>
      <c r="HE26" s="520">
        <v>6.6715615798816481</v>
      </c>
      <c r="HF26" s="520">
        <v>2.2409277633962037</v>
      </c>
      <c r="HG26" s="520">
        <v>3.8526104939037982</v>
      </c>
      <c r="HH26" s="520">
        <v>475.47894182088771</v>
      </c>
      <c r="HI26" s="520">
        <v>26.588646349601891</v>
      </c>
      <c r="HJ26" s="520">
        <v>10.452115340976286</v>
      </c>
      <c r="HK26" s="520">
        <v>6.7535013301252036</v>
      </c>
      <c r="HL26" s="520">
        <v>2.2551688042352969</v>
      </c>
      <c r="HM26" s="520">
        <v>3.9721105089170861</v>
      </c>
      <c r="HN26" s="520">
        <v>484.26871061700683</v>
      </c>
      <c r="HO26" s="520">
        <v>26.678564253125923</v>
      </c>
      <c r="HP26" s="520">
        <v>10.476137923653276</v>
      </c>
    </row>
    <row r="27" spans="2:224" x14ac:dyDescent="0.2">
      <c r="B27" s="520">
        <v>604.53989126332829</v>
      </c>
      <c r="C27" s="520">
        <v>1.6541505605366502</v>
      </c>
      <c r="D27" s="520">
        <v>631.1419032470842</v>
      </c>
      <c r="E27" s="520">
        <v>1.5844297373621103</v>
      </c>
      <c r="F27" s="520">
        <v>690.45811891375786</v>
      </c>
      <c r="G27" s="520">
        <v>1.4483137682169911</v>
      </c>
      <c r="H27" s="520">
        <v>739.64841676084745</v>
      </c>
      <c r="I27" s="520">
        <v>1.3519937004385325</v>
      </c>
      <c r="J27" s="520">
        <v>799.03831828670593</v>
      </c>
      <c r="K27" s="520">
        <v>1.2515044361629555</v>
      </c>
      <c r="L27" s="520">
        <v>651.31797151271792</v>
      </c>
      <c r="M27" s="520">
        <v>1.5353483916272892</v>
      </c>
      <c r="N27" s="520">
        <v>670.7946992238036</v>
      </c>
      <c r="O27" s="520">
        <v>1.4907690850227791</v>
      </c>
      <c r="Q27" s="520">
        <v>5.3391654198714215E-2</v>
      </c>
      <c r="R27" s="520">
        <v>5.3693023472161171E-2</v>
      </c>
      <c r="S27" s="520">
        <v>5.3962572225318146E-2</v>
      </c>
      <c r="T27" s="520">
        <v>5.441849172372646E-2</v>
      </c>
      <c r="U27" s="520">
        <v>5.4629170325224831E-2</v>
      </c>
      <c r="V27" s="520">
        <v>5.39277587280124E-2</v>
      </c>
      <c r="W27" s="520">
        <v>5.3668218638577299E-2</v>
      </c>
      <c r="Y27" s="520">
        <v>1.1070603479320273</v>
      </c>
      <c r="Z27" s="520">
        <v>1.1086396317898373</v>
      </c>
      <c r="AA27" s="520">
        <v>1.1289909529105291</v>
      </c>
      <c r="AB27" s="520">
        <v>1.1330569590771638</v>
      </c>
      <c r="AC27" s="520">
        <v>1.1532922611448484</v>
      </c>
      <c r="AD27" s="520">
        <v>1.1251138080365823</v>
      </c>
      <c r="AE27" s="520">
        <v>1.1150301627562265</v>
      </c>
      <c r="AG27" s="520">
        <v>0.46861281934798255</v>
      </c>
      <c r="AH27" s="520">
        <v>0.46941044860142439</v>
      </c>
      <c r="AI27" s="520">
        <v>0.48002107197213045</v>
      </c>
      <c r="AJ27" s="520">
        <v>0.47879446238242046</v>
      </c>
      <c r="AK27" s="520">
        <v>0.48862522613160242</v>
      </c>
      <c r="AL27" s="520">
        <v>0.47743938229537913</v>
      </c>
      <c r="AM27" s="520">
        <v>0.47288770225950838</v>
      </c>
      <c r="AO27" s="520">
        <v>31</v>
      </c>
      <c r="AP27" s="520">
        <v>7.5772953502857483</v>
      </c>
      <c r="AQ27" s="520">
        <v>3.1305555152920079</v>
      </c>
      <c r="AR27" s="520">
        <v>4.2397084747951608</v>
      </c>
      <c r="AS27" s="520">
        <v>458.39831142148694</v>
      </c>
      <c r="AT27" s="520">
        <v>28.852890084250703</v>
      </c>
      <c r="AU27" s="520">
        <v>12.461309255739758</v>
      </c>
      <c r="AV27" s="520">
        <v>7.751927050934416</v>
      </c>
      <c r="AW27" s="520">
        <v>3.1613022019549479</v>
      </c>
      <c r="AX27" s="520">
        <v>4.3754324243644884</v>
      </c>
      <c r="AY27" s="520">
        <v>472.95234118079088</v>
      </c>
      <c r="AZ27" s="520">
        <v>28.859814840535019</v>
      </c>
      <c r="BA27" s="520">
        <v>12.383052561173129</v>
      </c>
      <c r="BB27" s="520">
        <v>8.3536566236137713</v>
      </c>
      <c r="BC27" s="520">
        <v>3.2849971265498921</v>
      </c>
      <c r="BD27" s="520">
        <v>4.6342996449756031</v>
      </c>
      <c r="BE27" s="520">
        <v>504.33166738371779</v>
      </c>
      <c r="BF27" s="520">
        <v>29.356271367110885</v>
      </c>
      <c r="BG27" s="520">
        <v>12.360117213556407</v>
      </c>
      <c r="BH27" s="520">
        <v>8.6125929161594819</v>
      </c>
      <c r="BI27" s="520">
        <v>3.3479949375074978</v>
      </c>
      <c r="BJ27" s="520">
        <v>4.8363738596286918</v>
      </c>
      <c r="BK27" s="520">
        <v>527.80848297644752</v>
      </c>
      <c r="BL27" s="520">
        <v>29.411932970136753</v>
      </c>
      <c r="BM27" s="520">
        <v>12.327697850917348</v>
      </c>
      <c r="BN27" s="520">
        <v>8.8080395600895027</v>
      </c>
      <c r="BO27" s="520">
        <v>3.4045411516289148</v>
      </c>
      <c r="BP27" s="520">
        <v>5.0772051018551121</v>
      </c>
      <c r="BQ27" s="520">
        <v>557.3350743754761</v>
      </c>
      <c r="BR27" s="520">
        <v>29.200124582858276</v>
      </c>
      <c r="BS27" s="520">
        <v>12.231123794803191</v>
      </c>
      <c r="BU27" s="520">
        <v>31</v>
      </c>
      <c r="BV27" s="520">
        <v>7.2562632601896482</v>
      </c>
      <c r="BW27" s="520">
        <v>2.7459370931943092</v>
      </c>
      <c r="BX27" s="520">
        <v>4.1003514856638992</v>
      </c>
      <c r="BY27" s="520">
        <v>462.77578129568229</v>
      </c>
      <c r="BZ27" s="520">
        <v>27.886256208184573</v>
      </c>
      <c r="CA27" s="520">
        <v>11.512323924813089</v>
      </c>
      <c r="CB27" s="520">
        <v>7.3746290257860583</v>
      </c>
      <c r="CC27" s="520">
        <v>2.7461607395188894</v>
      </c>
      <c r="CD27" s="520">
        <v>4.2220561366123279</v>
      </c>
      <c r="CE27" s="520">
        <v>477.36138187221451</v>
      </c>
      <c r="CF27" s="520">
        <v>27.802875292663739</v>
      </c>
      <c r="CG27" s="520">
        <v>11.399020624571996</v>
      </c>
      <c r="CH27" s="520">
        <v>7.9715132224288539</v>
      </c>
      <c r="CI27" s="520">
        <v>2.9464750199116514</v>
      </c>
      <c r="CJ27" s="520">
        <v>4.4658268832578107</v>
      </c>
      <c r="CK27" s="520">
        <v>509.41314783311225</v>
      </c>
      <c r="CL27" s="520">
        <v>28.313273708993755</v>
      </c>
      <c r="CM27" s="520">
        <v>11.572289489991977</v>
      </c>
      <c r="CN27" s="520">
        <v>8.2258505720521757</v>
      </c>
      <c r="CO27" s="520">
        <v>2.9683774966748082</v>
      </c>
      <c r="CP27" s="520">
        <v>4.6736010285253267</v>
      </c>
      <c r="CQ27" s="520">
        <v>533.52516809113899</v>
      </c>
      <c r="CR27" s="520">
        <v>28.37190498889407</v>
      </c>
      <c r="CS27" s="520">
        <v>11.484080652415182</v>
      </c>
      <c r="CT27" s="520">
        <v>8.3530211637267922</v>
      </c>
      <c r="CU27" s="520">
        <v>2.9793807973465016</v>
      </c>
      <c r="CV27" s="520">
        <v>4.8478374521767611</v>
      </c>
      <c r="CW27" s="520">
        <v>561.94383720703934</v>
      </c>
      <c r="CX27" s="520">
        <v>28.1509185836474</v>
      </c>
      <c r="CY27" s="520">
        <v>11.374221963813381</v>
      </c>
      <c r="DA27" s="520">
        <v>31</v>
      </c>
      <c r="DB27" s="520">
        <v>7.0155742660146387</v>
      </c>
      <c r="DC27" s="520">
        <v>2.4491580069879357</v>
      </c>
      <c r="DD27" s="520">
        <v>4.0877000930113878</v>
      </c>
      <c r="DE27" s="520">
        <v>462.45673044592706</v>
      </c>
      <c r="DF27" s="520">
        <v>27.385037726161858</v>
      </c>
      <c r="DG27" s="520">
        <v>10.878521776030704</v>
      </c>
      <c r="DH27" s="520">
        <v>7.1523757200251215</v>
      </c>
      <c r="DI27" s="520">
        <v>2.5434432100538102</v>
      </c>
      <c r="DJ27" s="520">
        <v>4.1879404715353328</v>
      </c>
      <c r="DK27" s="520">
        <v>476.32426567900785</v>
      </c>
      <c r="DL27" s="520">
        <v>27.396810543261378</v>
      </c>
      <c r="DM27" s="520">
        <v>10.998252840221321</v>
      </c>
      <c r="DN27" s="520">
        <v>7.7000053408523055</v>
      </c>
      <c r="DO27" s="520">
        <v>2.5802513749620082</v>
      </c>
      <c r="DP27" s="520">
        <v>4.4151965003440248</v>
      </c>
      <c r="DQ27" s="520">
        <v>508.25079517920375</v>
      </c>
      <c r="DR27" s="520">
        <v>27.843824620073132</v>
      </c>
      <c r="DS27" s="520">
        <v>10.878197976716979</v>
      </c>
      <c r="DT27" s="520">
        <v>7.8292644239552782</v>
      </c>
      <c r="DU27" s="520">
        <v>2.5297059510044804</v>
      </c>
      <c r="DV27" s="520">
        <v>4.5727796295143568</v>
      </c>
      <c r="DW27" s="520">
        <v>529.2280995726951</v>
      </c>
      <c r="DX27" s="520">
        <v>27.852903581783202</v>
      </c>
      <c r="DY27" s="520">
        <v>10.748436296890771</v>
      </c>
      <c r="DZ27" s="520">
        <v>7.9293430178714646</v>
      </c>
      <c r="EA27" s="520">
        <v>2.5694854239835094</v>
      </c>
      <c r="EB27" s="520">
        <v>4.7308751725281821</v>
      </c>
      <c r="EC27" s="520">
        <v>557.19285020888299</v>
      </c>
      <c r="ED27" s="520">
        <v>27.630571817586834</v>
      </c>
      <c r="EE27" s="520">
        <v>10.735562310220617</v>
      </c>
      <c r="EG27" s="520">
        <v>31</v>
      </c>
      <c r="EH27" s="520">
        <v>6.7755801083341574</v>
      </c>
      <c r="EI27" s="520">
        <v>2.2492882794853171</v>
      </c>
      <c r="EJ27" s="520">
        <v>3.8061291285046877</v>
      </c>
      <c r="EK27" s="520">
        <v>463.31390385323982</v>
      </c>
      <c r="EL27" s="520">
        <v>26.816378159534519</v>
      </c>
      <c r="EM27" s="520">
        <v>10.427003905878095</v>
      </c>
      <c r="EN27" s="520">
        <v>6.8799814718080894</v>
      </c>
      <c r="EO27" s="520">
        <v>2.2925440099552628</v>
      </c>
      <c r="EP27" s="520">
        <v>3.9145291440415204</v>
      </c>
      <c r="EQ27" s="520">
        <v>475.86100053553582</v>
      </c>
      <c r="ER27" s="520">
        <v>26.851058190036884</v>
      </c>
      <c r="ES27" s="520">
        <v>10.481706847500858</v>
      </c>
      <c r="ET27" s="520">
        <v>6.9228031808620267</v>
      </c>
      <c r="EU27" s="520">
        <v>2.3352764753118547</v>
      </c>
      <c r="EV27" s="520">
        <v>4.1218301812454943</v>
      </c>
      <c r="EW27" s="520">
        <v>506.09822991977785</v>
      </c>
      <c r="EX27" s="520">
        <v>26.426577002871909</v>
      </c>
      <c r="EY27" s="520">
        <v>10.440419586076423</v>
      </c>
      <c r="EZ27" s="520">
        <v>7.1116255198761538</v>
      </c>
      <c r="FA27" s="520">
        <v>2.3096531104062885</v>
      </c>
      <c r="FB27" s="520">
        <v>4.2666277039802623</v>
      </c>
      <c r="FC27" s="520">
        <v>525.31498929488862</v>
      </c>
      <c r="FD27" s="520">
        <v>26.694270317532624</v>
      </c>
      <c r="FE27" s="520">
        <v>10.40960525707332</v>
      </c>
      <c r="FF27" s="520">
        <v>7.1929320556212177</v>
      </c>
      <c r="FG27" s="520">
        <v>2.3333589658389498</v>
      </c>
      <c r="FH27" s="520">
        <v>4.4141243615485459</v>
      </c>
      <c r="FI27" s="520">
        <v>541.36402394473839</v>
      </c>
      <c r="FJ27" s="520">
        <v>27.078168207181385</v>
      </c>
      <c r="FK27" s="520">
        <v>10.613287640016569</v>
      </c>
      <c r="FN27" s="520">
        <v>31</v>
      </c>
      <c r="FO27" s="520">
        <v>8.0205467435926074</v>
      </c>
      <c r="FP27" s="520">
        <v>3.0621037616626681</v>
      </c>
      <c r="FQ27" s="520">
        <v>4.4720592935923156</v>
      </c>
      <c r="FR27" s="520">
        <v>485.26574080652085</v>
      </c>
      <c r="FS27" s="520">
        <v>29.069560620459701</v>
      </c>
      <c r="FT27" s="520">
        <v>12.041973433557514</v>
      </c>
      <c r="FU27" s="520">
        <v>8.0904786346942839</v>
      </c>
      <c r="FV27" s="520">
        <v>3.0994194695227093</v>
      </c>
      <c r="FW27" s="520">
        <v>4.5382379405944659</v>
      </c>
      <c r="FX27" s="520">
        <v>492.57047717286093</v>
      </c>
      <c r="FY27" s="520">
        <v>29.149908428642231</v>
      </c>
      <c r="FZ27" s="520">
        <v>12.108009937560592</v>
      </c>
      <c r="GB27" s="520">
        <v>31</v>
      </c>
      <c r="GC27" s="520">
        <v>7.6556107084717961</v>
      </c>
      <c r="GD27" s="520">
        <v>2.720277592887006</v>
      </c>
      <c r="GE27" s="520">
        <v>4.3107817724869228</v>
      </c>
      <c r="GF27" s="520">
        <v>489.60987751565398</v>
      </c>
      <c r="GG27" s="520">
        <v>28.066275754102371</v>
      </c>
      <c r="GH27" s="520">
        <v>11.236968947907231</v>
      </c>
      <c r="GI27" s="520">
        <v>7.696275875305755</v>
      </c>
      <c r="GJ27" s="520">
        <v>2.7307183721175208</v>
      </c>
      <c r="GK27" s="520">
        <v>4.377555430896015</v>
      </c>
      <c r="GL27" s="520">
        <v>497.72887544509763</v>
      </c>
      <c r="GM27" s="520">
        <v>28.055799520100994</v>
      </c>
      <c r="GN27" s="520">
        <v>11.241757131629333</v>
      </c>
      <c r="GP27" s="520">
        <v>31</v>
      </c>
      <c r="GQ27" s="520">
        <v>7.4104042896857081</v>
      </c>
      <c r="GR27" s="520">
        <v>2.5644938463444511</v>
      </c>
      <c r="GS27" s="520">
        <v>4.2644507191011325</v>
      </c>
      <c r="GT27" s="520">
        <v>488.71842043324347</v>
      </c>
      <c r="GU27" s="520">
        <v>27.615737101818684</v>
      </c>
      <c r="GV27" s="520">
        <v>10.938706257379025</v>
      </c>
      <c r="GW27" s="520">
        <v>7.4640812816101274</v>
      </c>
      <c r="GX27" s="520">
        <v>2.5692442330458727</v>
      </c>
      <c r="GY27" s="520">
        <v>4.3409583987370661</v>
      </c>
      <c r="GZ27" s="520">
        <v>497.43989240391551</v>
      </c>
      <c r="HA27" s="520">
        <v>27.605319076434533</v>
      </c>
      <c r="HB27" s="520">
        <v>10.923677572020869</v>
      </c>
      <c r="HD27" s="520">
        <v>31</v>
      </c>
      <c r="HE27" s="520">
        <v>6.8826852242418761</v>
      </c>
      <c r="HF27" s="520">
        <v>2.3098085404882811</v>
      </c>
      <c r="HG27" s="520">
        <v>3.9602241887915235</v>
      </c>
      <c r="HH27" s="520">
        <v>489.16832099599992</v>
      </c>
      <c r="HI27" s="520">
        <v>26.511529454015395</v>
      </c>
      <c r="HJ27" s="520">
        <v>10.407996019584791</v>
      </c>
      <c r="HK27" s="520">
        <v>6.9581054697023097</v>
      </c>
      <c r="HL27" s="520">
        <v>2.3224557920752531</v>
      </c>
      <c r="HM27" s="520">
        <v>4.0718916886409238</v>
      </c>
      <c r="HN27" s="520">
        <v>497.29073748629253</v>
      </c>
      <c r="HO27" s="520">
        <v>26.596134096734705</v>
      </c>
      <c r="HP27" s="520">
        <v>10.430688054497464</v>
      </c>
    </row>
    <row r="28" spans="2:224" x14ac:dyDescent="0.2">
      <c r="B28" s="520">
        <v>612.84979725489904</v>
      </c>
      <c r="C28" s="520">
        <v>1.6317211892363177</v>
      </c>
      <c r="D28" s="520">
        <v>640.76229527324688</v>
      </c>
      <c r="E28" s="520">
        <v>1.5606411416164236</v>
      </c>
      <c r="F28" s="520">
        <v>703.56278529093561</v>
      </c>
      <c r="G28" s="520">
        <v>1.4213372578916073</v>
      </c>
      <c r="H28" s="520">
        <v>755.63507172090397</v>
      </c>
      <c r="I28" s="520">
        <v>1.3233901355618296</v>
      </c>
      <c r="J28" s="520">
        <v>817.76406335766296</v>
      </c>
      <c r="K28" s="520">
        <v>1.2228465945227445</v>
      </c>
      <c r="L28" s="520">
        <v>663.35286131365842</v>
      </c>
      <c r="M28" s="520">
        <v>1.5074933090959595</v>
      </c>
      <c r="N28" s="520">
        <v>681.43394918434399</v>
      </c>
      <c r="O28" s="520">
        <v>1.467493659799266</v>
      </c>
      <c r="Q28" s="520">
        <v>5.5018063486718928E-2</v>
      </c>
      <c r="R28" s="520">
        <v>5.5332747722968999E-2</v>
      </c>
      <c r="S28" s="520">
        <v>5.5629399431414095E-2</v>
      </c>
      <c r="T28" s="520">
        <v>5.6110856078204666E-2</v>
      </c>
      <c r="U28" s="520">
        <v>5.6337825621383758E-2</v>
      </c>
      <c r="V28" s="520">
        <v>5.5590926841012217E-2</v>
      </c>
      <c r="W28" s="520">
        <v>5.5311241950911742E-2</v>
      </c>
      <c r="Y28" s="520">
        <v>1.1361129896308628</v>
      </c>
      <c r="Z28" s="520">
        <v>1.1374846782411761</v>
      </c>
      <c r="AA28" s="520">
        <v>1.1598673236688408</v>
      </c>
      <c r="AB28" s="520">
        <v>1.1643716005391054</v>
      </c>
      <c r="AC28" s="520">
        <v>1.1851967841134559</v>
      </c>
      <c r="AD28" s="520">
        <v>1.1546660374762274</v>
      </c>
      <c r="AE28" s="520">
        <v>1.1450623608526949</v>
      </c>
      <c r="AG28" s="520">
        <v>0.47829163769505795</v>
      </c>
      <c r="AH28" s="520">
        <v>0.47904526495912686</v>
      </c>
      <c r="AI28" s="520">
        <v>0.49057859569730555</v>
      </c>
      <c r="AJ28" s="520">
        <v>0.48939594114479379</v>
      </c>
      <c r="AK28" s="520">
        <v>0.49955958830831487</v>
      </c>
      <c r="AL28" s="520">
        <v>0.48737778505086499</v>
      </c>
      <c r="AM28" s="520">
        <v>0.48308192117098242</v>
      </c>
      <c r="AO28" s="520">
        <v>32</v>
      </c>
      <c r="AP28" s="520">
        <v>7.7880322409028651</v>
      </c>
      <c r="AQ28" s="520">
        <v>3.2256404792862123</v>
      </c>
      <c r="AR28" s="520">
        <v>4.3382895383274951</v>
      </c>
      <c r="AS28" s="520">
        <v>469.80327597832803</v>
      </c>
      <c r="AT28" s="520">
        <v>28.766297379067371</v>
      </c>
      <c r="AU28" s="520">
        <v>12.436727960859912</v>
      </c>
      <c r="AV28" s="520">
        <v>7.97567923353132</v>
      </c>
      <c r="AW28" s="520">
        <v>3.2581788468260511</v>
      </c>
      <c r="AX28" s="520">
        <v>4.4831058918152182</v>
      </c>
      <c r="AY28" s="520">
        <v>485.24555722192849</v>
      </c>
      <c r="AZ28" s="520">
        <v>28.775043712926848</v>
      </c>
      <c r="BA28" s="520">
        <v>12.353650929046681</v>
      </c>
      <c r="BB28" s="520">
        <v>8.6171742826245552</v>
      </c>
      <c r="BC28" s="520">
        <v>3.3904385658870289</v>
      </c>
      <c r="BD28" s="520">
        <v>4.7594314305059608</v>
      </c>
      <c r="BE28" s="520">
        <v>518.55571819720967</v>
      </c>
      <c r="BF28" s="520">
        <v>29.295337830226632</v>
      </c>
      <c r="BG28" s="520">
        <v>12.332336171519978</v>
      </c>
      <c r="BH28" s="520">
        <v>8.900302809166412</v>
      </c>
      <c r="BI28" s="520">
        <v>3.4605013757180969</v>
      </c>
      <c r="BJ28" s="520">
        <v>4.9776941169791984</v>
      </c>
      <c r="BK28" s="520">
        <v>543.6851141280963</v>
      </c>
      <c r="BL28" s="520">
        <v>29.356987168800831</v>
      </c>
      <c r="BM28" s="520">
        <v>12.300209764298616</v>
      </c>
      <c r="BN28" s="520">
        <v>9.1028076382104324</v>
      </c>
      <c r="BO28" s="520">
        <v>3.5184452394067969</v>
      </c>
      <c r="BP28" s="520">
        <v>5.2305830485867713</v>
      </c>
      <c r="BQ28" s="520">
        <v>575.598045878025</v>
      </c>
      <c r="BR28" s="520">
        <v>29.089735738562002</v>
      </c>
      <c r="BS28" s="520">
        <v>12.179865310837652</v>
      </c>
      <c r="BU28" s="520">
        <v>32</v>
      </c>
      <c r="BV28" s="520">
        <v>7.4645559371754286</v>
      </c>
      <c r="BW28" s="520">
        <v>2.8207760956056229</v>
      </c>
      <c r="BX28" s="520">
        <v>4.1971553943849536</v>
      </c>
      <c r="BY28" s="520">
        <v>474.44263329300782</v>
      </c>
      <c r="BZ28" s="520">
        <v>27.803202151478342</v>
      </c>
      <c r="CA28" s="520">
        <v>11.461767499769104</v>
      </c>
      <c r="CB28" s="520">
        <v>7.5924977744772884</v>
      </c>
      <c r="CC28" s="520">
        <v>2.8219051176651115</v>
      </c>
      <c r="CD28" s="520">
        <v>4.3270903526388294</v>
      </c>
      <c r="CE28" s="520">
        <v>489.92682202903876</v>
      </c>
      <c r="CF28" s="520">
        <v>27.717977565036463</v>
      </c>
      <c r="CG28" s="520">
        <v>11.3451239036267</v>
      </c>
      <c r="CH28" s="520">
        <v>8.2287637850441904</v>
      </c>
      <c r="CI28" s="520">
        <v>3.0355013052384878</v>
      </c>
      <c r="CJ28" s="520">
        <v>4.5873702207942788</v>
      </c>
      <c r="CK28" s="520">
        <v>523.88128506638793</v>
      </c>
      <c r="CL28" s="520">
        <v>28.256123806611697</v>
      </c>
      <c r="CM28" s="520">
        <v>11.529455913009016</v>
      </c>
      <c r="CN28" s="520">
        <v>8.5067033291255001</v>
      </c>
      <c r="CO28" s="520">
        <v>3.0615740628963684</v>
      </c>
      <c r="CP28" s="520">
        <v>4.8115662644142496</v>
      </c>
      <c r="CQ28" s="520">
        <v>549.67021519222396</v>
      </c>
      <c r="CR28" s="520">
        <v>28.321267933067105</v>
      </c>
      <c r="CS28" s="520">
        <v>11.440520993995184</v>
      </c>
      <c r="CT28" s="520">
        <v>8.6369489332391236</v>
      </c>
      <c r="CU28" s="520">
        <v>3.0714751908853914</v>
      </c>
      <c r="CV28" s="520">
        <v>4.9938433003122524</v>
      </c>
      <c r="CW28" s="520">
        <v>580.4896905137407</v>
      </c>
      <c r="CX28" s="520">
        <v>28.042076555824394</v>
      </c>
      <c r="CY28" s="520">
        <v>11.30724064650537</v>
      </c>
      <c r="DA28" s="520">
        <v>32</v>
      </c>
      <c r="DB28" s="520">
        <v>7.2218334333342984</v>
      </c>
      <c r="DC28" s="520">
        <v>2.5163144264605926</v>
      </c>
      <c r="DD28" s="520">
        <v>4.1870636515729602</v>
      </c>
      <c r="DE28" s="520">
        <v>474.06603342219586</v>
      </c>
      <c r="DF28" s="520">
        <v>27.313287656178726</v>
      </c>
      <c r="DG28" s="520">
        <v>10.828638045590228</v>
      </c>
      <c r="DH28" s="520">
        <v>7.3651458230555855</v>
      </c>
      <c r="DI28" s="520">
        <v>2.61575909831372</v>
      </c>
      <c r="DJ28" s="520">
        <v>4.2925206427537788</v>
      </c>
      <c r="DK28" s="520">
        <v>488.58796548620046</v>
      </c>
      <c r="DL28" s="520">
        <v>27.32860744288211</v>
      </c>
      <c r="DM28" s="520">
        <v>10.954290441747045</v>
      </c>
      <c r="DN28" s="520">
        <v>7.9523468219206537</v>
      </c>
      <c r="DO28" s="520">
        <v>2.6572624203246513</v>
      </c>
      <c r="DP28" s="520">
        <v>4.5361884095050371</v>
      </c>
      <c r="DQ28" s="520">
        <v>522.57131556463867</v>
      </c>
      <c r="DR28" s="520">
        <v>27.798000110249703</v>
      </c>
      <c r="DS28" s="520">
        <v>10.834554301534869</v>
      </c>
      <c r="DT28" s="520">
        <v>8.0902442760024282</v>
      </c>
      <c r="DU28" s="520">
        <v>2.6050615021038497</v>
      </c>
      <c r="DV28" s="520">
        <v>4.7034663154344249</v>
      </c>
      <c r="DW28" s="520">
        <v>544.80010361374161</v>
      </c>
      <c r="DX28" s="520">
        <v>27.810013775078883</v>
      </c>
      <c r="DY28" s="520">
        <v>10.704845753889222</v>
      </c>
      <c r="DZ28" s="520">
        <v>8.1918136274638229</v>
      </c>
      <c r="EA28" s="520">
        <v>2.6457966591386683</v>
      </c>
      <c r="EB28" s="520">
        <v>4.8682265404117748</v>
      </c>
      <c r="EC28" s="520">
        <v>575.08620607779972</v>
      </c>
      <c r="ED28" s="520">
        <v>27.531526348826876</v>
      </c>
      <c r="EE28" s="520">
        <v>10.673283460527289</v>
      </c>
      <c r="EG28" s="520">
        <v>32</v>
      </c>
      <c r="EH28" s="520">
        <v>6.973085725769435</v>
      </c>
      <c r="EI28" s="520">
        <v>2.3119193080049487</v>
      </c>
      <c r="EJ28" s="520">
        <v>3.894839839905468</v>
      </c>
      <c r="EK28" s="520">
        <v>474.78099022577999</v>
      </c>
      <c r="EL28" s="520">
        <v>26.748236540136109</v>
      </c>
      <c r="EM28" s="520">
        <v>10.38182755555985</v>
      </c>
      <c r="EN28" s="520">
        <v>7.0859849116188069</v>
      </c>
      <c r="EO28" s="520">
        <v>2.3574399198375486</v>
      </c>
      <c r="EP28" s="520">
        <v>4.0088340469092625</v>
      </c>
      <c r="EQ28" s="520">
        <v>488.04218344973469</v>
      </c>
      <c r="ER28" s="520">
        <v>26.787167671129172</v>
      </c>
      <c r="ES28" s="520">
        <v>10.437243899279826</v>
      </c>
      <c r="ET28" s="520">
        <v>7.1236878332467928</v>
      </c>
      <c r="EU28" s="520">
        <v>2.404973955902177</v>
      </c>
      <c r="EV28" s="520">
        <v>4.2312737371008362</v>
      </c>
      <c r="EW28" s="520">
        <v>520.1927101430756</v>
      </c>
      <c r="EX28" s="520">
        <v>26.33212313805361</v>
      </c>
      <c r="EY28" s="520">
        <v>10.399105418065659</v>
      </c>
      <c r="EZ28" s="520">
        <v>7.336547239112523</v>
      </c>
      <c r="FA28" s="520">
        <v>2.3790335988352744</v>
      </c>
      <c r="FB28" s="520">
        <v>4.3848966291978373</v>
      </c>
      <c r="FC28" s="520">
        <v>540.82279260392124</v>
      </c>
      <c r="FD28" s="520">
        <v>26.620921947379227</v>
      </c>
      <c r="FE28" s="520">
        <v>10.365637782439032</v>
      </c>
      <c r="FF28" s="520">
        <v>7.4229792583254586</v>
      </c>
      <c r="FG28" s="520">
        <v>2.4028775060607361</v>
      </c>
      <c r="FH28" s="520">
        <v>4.5386419147624544</v>
      </c>
      <c r="FI28" s="520">
        <v>559.28221867679804</v>
      </c>
      <c r="FJ28" s="520">
        <v>26.934821389422446</v>
      </c>
      <c r="FK28" s="520">
        <v>10.540544186398245</v>
      </c>
      <c r="FN28" s="520">
        <v>32</v>
      </c>
      <c r="FO28" s="520">
        <v>8.2696298674431361</v>
      </c>
      <c r="FP28" s="520">
        <v>3.1567741274261829</v>
      </c>
      <c r="FQ28" s="520">
        <v>4.5919705265999529</v>
      </c>
      <c r="FR28" s="520">
        <v>498.95623035063289</v>
      </c>
      <c r="FS28" s="520">
        <v>28.996529401769013</v>
      </c>
      <c r="FT28" s="520">
        <v>12.004304500731571</v>
      </c>
      <c r="FU28" s="520">
        <v>8.3289632451956788</v>
      </c>
      <c r="FV28" s="520">
        <v>3.1890549106992765</v>
      </c>
      <c r="FW28" s="520">
        <v>4.6512032670698176</v>
      </c>
      <c r="FX28" s="520">
        <v>505.56757035138548</v>
      </c>
      <c r="FY28" s="520">
        <v>29.068878085198001</v>
      </c>
      <c r="FZ28" s="520">
        <v>12.063903913876313</v>
      </c>
      <c r="GB28" s="520">
        <v>32</v>
      </c>
      <c r="GC28" s="520">
        <v>7.8968945099924408</v>
      </c>
      <c r="GD28" s="520">
        <v>2.7959056709468144</v>
      </c>
      <c r="GE28" s="520">
        <v>4.4275697486864845</v>
      </c>
      <c r="GF28" s="520">
        <v>503.57242688751211</v>
      </c>
      <c r="GG28" s="520">
        <v>27.990538984089099</v>
      </c>
      <c r="GH28" s="520">
        <v>11.177645487814093</v>
      </c>
      <c r="GI28" s="520">
        <v>7.9303933796645261</v>
      </c>
      <c r="GJ28" s="520">
        <v>2.8041459659073729</v>
      </c>
      <c r="GK28" s="520">
        <v>4.4874146589317672</v>
      </c>
      <c r="GL28" s="520">
        <v>510.97717874587823</v>
      </c>
      <c r="GM28" s="520">
        <v>27.981116956993588</v>
      </c>
      <c r="GN28" s="520">
        <v>11.182905780496577</v>
      </c>
      <c r="GP28" s="520">
        <v>32</v>
      </c>
      <c r="GQ28" s="520">
        <v>7.6450744319322652</v>
      </c>
      <c r="GR28" s="520">
        <v>2.6396221910390847</v>
      </c>
      <c r="GS28" s="520">
        <v>4.3798388903500562</v>
      </c>
      <c r="GT28" s="520">
        <v>502.40139370237807</v>
      </c>
      <c r="GU28" s="520">
        <v>27.554548497626037</v>
      </c>
      <c r="GV28" s="520">
        <v>10.892626202627428</v>
      </c>
      <c r="GW28" s="520">
        <v>7.6937882433754607</v>
      </c>
      <c r="GX28" s="520">
        <v>2.6433427193094676</v>
      </c>
      <c r="GY28" s="520">
        <v>4.4508252591653035</v>
      </c>
      <c r="GZ28" s="520">
        <v>510.46937568528909</v>
      </c>
      <c r="HA28" s="520">
        <v>27.545446865793618</v>
      </c>
      <c r="HB28" s="520">
        <v>10.879019709744458</v>
      </c>
      <c r="HD28" s="520">
        <v>32</v>
      </c>
      <c r="HE28" s="520">
        <v>7.0906132281054575</v>
      </c>
      <c r="HF28" s="520">
        <v>2.3780670181725578</v>
      </c>
      <c r="HG28" s="520">
        <v>4.0660806933067732</v>
      </c>
      <c r="HH28" s="520">
        <v>502.71501589422826</v>
      </c>
      <c r="HI28" s="520">
        <v>26.434424960594963</v>
      </c>
      <c r="HJ28" s="520">
        <v>10.365545582805742</v>
      </c>
      <c r="HK28" s="520">
        <v>7.1596622654554141</v>
      </c>
      <c r="HL28" s="520">
        <v>2.3891567478017457</v>
      </c>
      <c r="HM28" s="520">
        <v>4.1700926609889084</v>
      </c>
      <c r="HN28" s="520">
        <v>510.18575033305893</v>
      </c>
      <c r="HO28" s="520">
        <v>26.513835554605858</v>
      </c>
      <c r="HP28" s="520">
        <v>10.386845231043898</v>
      </c>
    </row>
    <row r="29" spans="2:224" x14ac:dyDescent="0.2">
      <c r="B29" s="520">
        <v>620.95332972878566</v>
      </c>
      <c r="C29" s="520">
        <v>1.6104269872210379</v>
      </c>
      <c r="D29" s="520">
        <v>650.15204933695145</v>
      </c>
      <c r="E29" s="520">
        <v>1.5381017425382819</v>
      </c>
      <c r="F29" s="520">
        <v>716.35177264669937</v>
      </c>
      <c r="G29" s="520">
        <v>1.3959622048610387</v>
      </c>
      <c r="H29" s="520">
        <v>771.25452363450995</v>
      </c>
      <c r="I29" s="520">
        <v>1.2965888294405523</v>
      </c>
      <c r="J29" s="520">
        <v>836.06726923874908</v>
      </c>
      <c r="K29" s="520">
        <v>1.1960760058344515</v>
      </c>
      <c r="L29" s="520">
        <v>675.10032835120103</v>
      </c>
      <c r="M29" s="520">
        <v>1.4812613148067963</v>
      </c>
      <c r="N29" s="520">
        <v>691.81605238094801</v>
      </c>
      <c r="O29" s="520">
        <v>1.4454709406617681</v>
      </c>
      <c r="Q29" s="520">
        <v>5.66427043011246E-2</v>
      </c>
      <c r="R29" s="520">
        <v>5.6970489493345454E-2</v>
      </c>
      <c r="S29" s="520">
        <v>5.7293682077621567E-2</v>
      </c>
      <c r="T29" s="520">
        <v>5.7800278746287376E-2</v>
      </c>
      <c r="U29" s="520">
        <v>5.8043269715475569E-2</v>
      </c>
      <c r="V29" s="520">
        <v>5.7251647172767157E-2</v>
      </c>
      <c r="W29" s="520">
        <v>5.6952203057214351E-2</v>
      </c>
      <c r="Y29" s="520">
        <v>1.164754752257261</v>
      </c>
      <c r="Z29" s="520">
        <v>1.1659460607418324</v>
      </c>
      <c r="AA29" s="520">
        <v>1.1903067949953396</v>
      </c>
      <c r="AB29" s="520">
        <v>1.1952891108951547</v>
      </c>
      <c r="AC29" s="520">
        <v>1.2167035742616192</v>
      </c>
      <c r="AD29" s="520">
        <v>1.1838150861207324</v>
      </c>
      <c r="AE29" s="520">
        <v>1.1746801953328763</v>
      </c>
      <c r="AG29" s="520">
        <v>0.48785106137554235</v>
      </c>
      <c r="AH29" s="520">
        <v>0.48857094794128275</v>
      </c>
      <c r="AI29" s="520">
        <v>0.50100372279234762</v>
      </c>
      <c r="AJ29" s="520">
        <v>0.49988335505805004</v>
      </c>
      <c r="AK29" s="520">
        <v>0.51037805727234653</v>
      </c>
      <c r="AL29" s="520">
        <v>0.49719906973193945</v>
      </c>
      <c r="AM29" s="520">
        <v>0.4931530642858527</v>
      </c>
      <c r="AO29" s="520">
        <v>33</v>
      </c>
      <c r="AP29" s="520">
        <v>7.9963656969359214</v>
      </c>
      <c r="AQ29" s="520">
        <v>3.3196884967840208</v>
      </c>
      <c r="AR29" s="520">
        <v>4.4354656181659937</v>
      </c>
      <c r="AS29" s="520">
        <v>481.10586442940428</v>
      </c>
      <c r="AT29" s="520">
        <v>28.680909193004535</v>
      </c>
      <c r="AU29" s="520">
        <v>12.411966124073366</v>
      </c>
      <c r="AV29" s="520">
        <v>8.196916838235115</v>
      </c>
      <c r="AW29" s="520">
        <v>3.3540286577626865</v>
      </c>
      <c r="AX29" s="520">
        <v>4.5892213425423174</v>
      </c>
      <c r="AY29" s="520">
        <v>497.42862974217326</v>
      </c>
      <c r="AZ29" s="520">
        <v>28.691427742381869</v>
      </c>
      <c r="BA29" s="520">
        <v>12.324387093749898</v>
      </c>
      <c r="BB29" s="520">
        <v>8.8774439653121462</v>
      </c>
      <c r="BC29" s="520">
        <v>3.4947201604719491</v>
      </c>
      <c r="BD29" s="520">
        <v>4.8826168393907823</v>
      </c>
      <c r="BE29" s="520">
        <v>532.61816140414521</v>
      </c>
      <c r="BF29" s="520">
        <v>29.234892944455503</v>
      </c>
      <c r="BG29" s="520">
        <v>12.305063703200773</v>
      </c>
      <c r="BH29" s="520">
        <v>9.1844668205760076</v>
      </c>
      <c r="BI29" s="520">
        <v>3.5718022117122441</v>
      </c>
      <c r="BJ29" s="520">
        <v>5.1167698791434333</v>
      </c>
      <c r="BK29" s="520">
        <v>559.376031290946</v>
      </c>
      <c r="BL29" s="520">
        <v>29.302415857163258</v>
      </c>
      <c r="BM29" s="520">
        <v>12.273397984266726</v>
      </c>
      <c r="BN29" s="520">
        <v>9.3939458548711361</v>
      </c>
      <c r="BO29" s="520">
        <v>3.6311358906183795</v>
      </c>
      <c r="BP29" s="520">
        <v>5.3814866334828162</v>
      </c>
      <c r="BQ29" s="520">
        <v>593.70729270434549</v>
      </c>
      <c r="BR29" s="520">
        <v>28.980877664924247</v>
      </c>
      <c r="BS29" s="520">
        <v>12.129817592603992</v>
      </c>
      <c r="BU29" s="520">
        <v>33</v>
      </c>
      <c r="BV29" s="520">
        <v>7.6703920091403308</v>
      </c>
      <c r="BW29" s="520">
        <v>2.8948725606180288</v>
      </c>
      <c r="BX29" s="520">
        <v>4.2925646319292552</v>
      </c>
      <c r="BY29" s="520">
        <v>486.00079937757027</v>
      </c>
      <c r="BZ29" s="520">
        <v>27.72131226817049</v>
      </c>
      <c r="CA29" s="520">
        <v>11.412849037138425</v>
      </c>
      <c r="CB29" s="520">
        <v>7.8078554245072382</v>
      </c>
      <c r="CC29" s="520">
        <v>2.8969437339508999</v>
      </c>
      <c r="CD29" s="520">
        <v>4.4305934497171329</v>
      </c>
      <c r="CE29" s="520">
        <v>502.37878338541697</v>
      </c>
      <c r="CF29" s="520">
        <v>27.634280412795604</v>
      </c>
      <c r="CG29" s="520">
        <v>11.293108404006373</v>
      </c>
      <c r="CH29" s="520">
        <v>8.4827776917282822</v>
      </c>
      <c r="CI29" s="520">
        <v>3.1236172970270646</v>
      </c>
      <c r="CJ29" s="520">
        <v>4.7070145651525666</v>
      </c>
      <c r="CK29" s="520">
        <v>538.18023962596601</v>
      </c>
      <c r="CL29" s="520">
        <v>28.199416362604804</v>
      </c>
      <c r="CM29" s="520">
        <v>11.488339940559364</v>
      </c>
      <c r="CN29" s="520">
        <v>8.7840267975694424</v>
      </c>
      <c r="CO29" s="520">
        <v>3.1538536861394593</v>
      </c>
      <c r="CP29" s="520">
        <v>4.9473285780654068</v>
      </c>
      <c r="CQ29" s="520">
        <v>565.62048774580524</v>
      </c>
      <c r="CR29" s="520">
        <v>28.270950951827313</v>
      </c>
      <c r="CS29" s="520">
        <v>11.398979119402398</v>
      </c>
      <c r="CT29" s="520">
        <v>8.9173312054437464</v>
      </c>
      <c r="CU29" s="520">
        <v>3.1626834153533618</v>
      </c>
      <c r="CV29" s="520">
        <v>5.1374973013850012</v>
      </c>
      <c r="CW29" s="520">
        <v>598.8785262883124</v>
      </c>
      <c r="CX29" s="520">
        <v>27.934786496513443</v>
      </c>
      <c r="CY29" s="520">
        <v>11.242862104886997</v>
      </c>
      <c r="DA29" s="520">
        <v>33</v>
      </c>
      <c r="DB29" s="520">
        <v>7.4247121329802876</v>
      </c>
      <c r="DC29" s="520">
        <v>2.5828345923859346</v>
      </c>
      <c r="DD29" s="520">
        <v>4.2847553654122033</v>
      </c>
      <c r="DE29" s="520">
        <v>485.54471506902132</v>
      </c>
      <c r="DF29" s="520">
        <v>27.241363432584837</v>
      </c>
      <c r="DG29" s="520">
        <v>10.780913939612338</v>
      </c>
      <c r="DH29" s="520">
        <v>7.5745862683138467</v>
      </c>
      <c r="DI29" s="520">
        <v>2.6874483362039108</v>
      </c>
      <c r="DJ29" s="520">
        <v>4.3954234559390919</v>
      </c>
      <c r="DK29" s="520">
        <v>500.71664957882069</v>
      </c>
      <c r="DL29" s="520">
        <v>27.260142095933357</v>
      </c>
      <c r="DM29" s="520">
        <v>10.912204871744041</v>
      </c>
      <c r="DN29" s="520">
        <v>8.2006047908089155</v>
      </c>
      <c r="DO29" s="520">
        <v>2.7335746853329534</v>
      </c>
      <c r="DP29" s="520">
        <v>4.6551229261555056</v>
      </c>
      <c r="DQ29" s="520">
        <v>536.70062930168297</v>
      </c>
      <c r="DR29" s="520">
        <v>27.751403559557872</v>
      </c>
      <c r="DS29" s="520">
        <v>10.793270240725835</v>
      </c>
      <c r="DT29" s="520">
        <v>8.3473733746641052</v>
      </c>
      <c r="DU29" s="520">
        <v>2.6799356152465692</v>
      </c>
      <c r="DV29" s="520">
        <v>4.83209860789185</v>
      </c>
      <c r="DW29" s="520">
        <v>560.17441142620612</v>
      </c>
      <c r="DX29" s="520">
        <v>27.766308717858937</v>
      </c>
      <c r="DY29" s="520">
        <v>10.663782451645714</v>
      </c>
      <c r="DZ29" s="520">
        <v>8.4504712489512563</v>
      </c>
      <c r="EA29" s="520">
        <v>2.7216450370432308</v>
      </c>
      <c r="EB29" s="520">
        <v>5.0034335517293149</v>
      </c>
      <c r="EC29" s="520">
        <v>592.81984300367913</v>
      </c>
      <c r="ED29" s="520">
        <v>27.432758880537673</v>
      </c>
      <c r="EE29" s="520">
        <v>10.613798415462719</v>
      </c>
      <c r="EG29" s="520">
        <v>33</v>
      </c>
      <c r="EH29" s="520">
        <v>7.1671421596361302</v>
      </c>
      <c r="EI29" s="520">
        <v>2.373947302420834</v>
      </c>
      <c r="EJ29" s="520">
        <v>3.9820798446326933</v>
      </c>
      <c r="EK29" s="520">
        <v>486.11367246933969</v>
      </c>
      <c r="EL29" s="520">
        <v>26.679624143753969</v>
      </c>
      <c r="EM29" s="520">
        <v>10.338587004759873</v>
      </c>
      <c r="EN29" s="520">
        <v>7.2885721794527694</v>
      </c>
      <c r="EO29" s="520">
        <v>2.4217760179035905</v>
      </c>
      <c r="EP29" s="520">
        <v>4.1016443108018237</v>
      </c>
      <c r="EQ29" s="520">
        <v>500.08350170780488</v>
      </c>
      <c r="ER29" s="520">
        <v>26.722723070887255</v>
      </c>
      <c r="ES29" s="520">
        <v>10.394764727980048</v>
      </c>
      <c r="ET29" s="520">
        <v>7.3218423348038009</v>
      </c>
      <c r="EU29" s="520">
        <v>2.4740390377171448</v>
      </c>
      <c r="EV29" s="520">
        <v>4.3388757118845094</v>
      </c>
      <c r="EW29" s="520">
        <v>534.15757788660187</v>
      </c>
      <c r="EX29" s="520">
        <v>26.238387095184006</v>
      </c>
      <c r="EY29" s="520">
        <v>10.358777094761239</v>
      </c>
      <c r="EZ29" s="520">
        <v>7.5582850103987633</v>
      </c>
      <c r="FA29" s="520">
        <v>2.4479637986424132</v>
      </c>
      <c r="FB29" s="520">
        <v>4.5013256669006756</v>
      </c>
      <c r="FC29" s="520">
        <v>556.1688598450213</v>
      </c>
      <c r="FD29" s="520">
        <v>26.547490061478666</v>
      </c>
      <c r="FE29" s="520">
        <v>10.323494636904895</v>
      </c>
      <c r="FF29" s="520">
        <v>7.6497320682979844</v>
      </c>
      <c r="FG29" s="520">
        <v>2.471971670251778</v>
      </c>
      <c r="FH29" s="520">
        <v>4.6612348407210655</v>
      </c>
      <c r="FI29" s="520">
        <v>577.09655578437969</v>
      </c>
      <c r="FJ29" s="520">
        <v>26.7926475683939</v>
      </c>
      <c r="FK29" s="520">
        <v>10.470339638958915</v>
      </c>
      <c r="FN29" s="520">
        <v>33</v>
      </c>
      <c r="FO29" s="520">
        <v>8.5156826997720341</v>
      </c>
      <c r="FP29" s="520">
        <v>3.2507154810974801</v>
      </c>
      <c r="FQ29" s="520">
        <v>4.7100352566715742</v>
      </c>
      <c r="FR29" s="520">
        <v>512.50374304662273</v>
      </c>
      <c r="FS29" s="520">
        <v>28.924315907946699</v>
      </c>
      <c r="FT29" s="520">
        <v>11.968169045671329</v>
      </c>
      <c r="FU29" s="520">
        <v>8.5647005283276041</v>
      </c>
      <c r="FV29" s="520">
        <v>3.2780880491711537</v>
      </c>
      <c r="FW29" s="520">
        <v>4.7625086143472934</v>
      </c>
      <c r="FX29" s="520">
        <v>518.44101118927847</v>
      </c>
      <c r="FY29" s="520">
        <v>28.988890534140648</v>
      </c>
      <c r="FZ29" s="520">
        <v>12.021596220883387</v>
      </c>
      <c r="GB29" s="520">
        <v>33</v>
      </c>
      <c r="GC29" s="520">
        <v>8.1352020222410868</v>
      </c>
      <c r="GD29" s="520">
        <v>2.8710629775773251</v>
      </c>
      <c r="GE29" s="520">
        <v>4.5425485773893373</v>
      </c>
      <c r="GF29" s="520">
        <v>517.39053365154086</v>
      </c>
      <c r="GG29" s="520">
        <v>27.915739757392245</v>
      </c>
      <c r="GH29" s="520">
        <v>11.121345590131078</v>
      </c>
      <c r="GI29" s="520">
        <v>8.1617250761078175</v>
      </c>
      <c r="GJ29" s="520">
        <v>2.8771616323437086</v>
      </c>
      <c r="GK29" s="520">
        <v>4.5956508641525469</v>
      </c>
      <c r="GL29" s="520">
        <v>524.09327049703279</v>
      </c>
      <c r="GM29" s="520">
        <v>27.907349880078652</v>
      </c>
      <c r="GN29" s="520">
        <v>11.126954708855706</v>
      </c>
      <c r="GP29" s="520">
        <v>33</v>
      </c>
      <c r="GQ29" s="520">
        <v>7.8759839631190669</v>
      </c>
      <c r="GR29" s="520">
        <v>2.7140732968674897</v>
      </c>
      <c r="GS29" s="520">
        <v>4.4933062919356814</v>
      </c>
      <c r="GT29" s="520">
        <v>515.91876089200616</v>
      </c>
      <c r="GU29" s="520">
        <v>27.492935916322992</v>
      </c>
      <c r="GV29" s="520">
        <v>10.848780221549058</v>
      </c>
      <c r="GW29" s="520">
        <v>7.9198502395658439</v>
      </c>
      <c r="GX29" s="520">
        <v>2.7167879365324659</v>
      </c>
      <c r="GY29" s="520">
        <v>4.5588999387704758</v>
      </c>
      <c r="GZ29" s="520">
        <v>523.34428116532513</v>
      </c>
      <c r="HA29" s="520">
        <v>27.485118211255358</v>
      </c>
      <c r="HB29" s="520">
        <v>10.836439017920153</v>
      </c>
      <c r="HD29" s="520">
        <v>33</v>
      </c>
      <c r="HE29" s="520">
        <v>7.2953455408373671</v>
      </c>
      <c r="HF29" s="520">
        <v>2.445703174342408</v>
      </c>
      <c r="HG29" s="520">
        <v>4.1701800061419609</v>
      </c>
      <c r="HH29" s="520">
        <v>516.11750088877159</v>
      </c>
      <c r="HI29" s="520">
        <v>26.357337206208541</v>
      </c>
      <c r="HJ29" s="520">
        <v>10.324623980760153</v>
      </c>
      <c r="HK29" s="520">
        <v>7.3581716919674811</v>
      </c>
      <c r="HL29" s="520">
        <v>2.4552716610471985</v>
      </c>
      <c r="HM29" s="520">
        <v>4.2667134522755301</v>
      </c>
      <c r="HN29" s="520">
        <v>522.95217851615666</v>
      </c>
      <c r="HO29" s="520">
        <v>26.431672824531528</v>
      </c>
      <c r="HP29" s="520">
        <v>10.344487192097821</v>
      </c>
    </row>
    <row r="30" spans="2:224" x14ac:dyDescent="0.2">
      <c r="B30" s="520">
        <v>628.85031542787726</v>
      </c>
      <c r="C30" s="520">
        <v>1.5902035436200554</v>
      </c>
      <c r="D30" s="520">
        <v>659.31090800284892</v>
      </c>
      <c r="E30" s="520">
        <v>1.5167351060960741</v>
      </c>
      <c r="F30" s="520">
        <v>728.82460614705963</v>
      </c>
      <c r="G30" s="520">
        <v>1.3720722263844967</v>
      </c>
      <c r="H30" s="520">
        <v>786.50603113614602</v>
      </c>
      <c r="I30" s="520">
        <v>1.271446067051071</v>
      </c>
      <c r="J30" s="520">
        <v>853.94683623445565</v>
      </c>
      <c r="K30" s="520">
        <v>1.171033087269902</v>
      </c>
      <c r="L30" s="520">
        <v>686.55991118174325</v>
      </c>
      <c r="M30" s="520">
        <v>1.4565371262046849</v>
      </c>
      <c r="N30" s="520">
        <v>701.94071170443794</v>
      </c>
      <c r="O30" s="520">
        <v>1.4246217427278447</v>
      </c>
      <c r="Q30" s="520">
        <v>5.8265575157241567E-2</v>
      </c>
      <c r="R30" s="520">
        <v>5.8606246570469478E-2</v>
      </c>
      <c r="S30" s="520">
        <v>5.8955416336497382E-2</v>
      </c>
      <c r="T30" s="520">
        <v>5.9486753788849392E-2</v>
      </c>
      <c r="U30" s="520">
        <v>5.974549425006366E-2</v>
      </c>
      <c r="V30" s="520">
        <v>5.8909915793480615E-2</v>
      </c>
      <c r="W30" s="520">
        <v>5.8591099574797786E-2</v>
      </c>
      <c r="Y30" s="520">
        <v>1.192985633853487</v>
      </c>
      <c r="Z30" s="520">
        <v>1.19402377554317</v>
      </c>
      <c r="AA30" s="520">
        <v>1.2203093605395752</v>
      </c>
      <c r="AB30" s="520">
        <v>1.2258094787235037</v>
      </c>
      <c r="AC30" s="520">
        <v>1.2478126129518345</v>
      </c>
      <c r="AD30" s="520">
        <v>1.2125609454604376</v>
      </c>
      <c r="AE30" s="520">
        <v>1.2038836617509501</v>
      </c>
      <c r="AG30" s="520">
        <v>0.4972910899771778</v>
      </c>
      <c r="AH30" s="520">
        <v>0.4979874968742809</v>
      </c>
      <c r="AI30" s="520">
        <v>0.51129645163330151</v>
      </c>
      <c r="AJ30" s="520">
        <v>0.5102567019666524</v>
      </c>
      <c r="AK30" s="520">
        <v>0.52108062887108175</v>
      </c>
      <c r="AL30" s="520">
        <v>0.50690323426512851</v>
      </c>
      <c r="AM30" s="520">
        <v>0.50310113052784156</v>
      </c>
      <c r="AO30" s="520">
        <v>34</v>
      </c>
      <c r="AP30" s="520">
        <v>8.2022956917366088</v>
      </c>
      <c r="AQ30" s="520">
        <v>3.4126988989631015</v>
      </c>
      <c r="AR30" s="520">
        <v>4.5312366969869524</v>
      </c>
      <c r="AS30" s="520">
        <v>492.30374784979767</v>
      </c>
      <c r="AT30" s="520">
        <v>28.596721232741839</v>
      </c>
      <c r="AU30" s="520">
        <v>12.387076469826955</v>
      </c>
      <c r="AV30" s="520">
        <v>8.4156398178284544</v>
      </c>
      <c r="AW30" s="520">
        <v>3.4488514021564765</v>
      </c>
      <c r="AX30" s="520">
        <v>4.6937787468373804</v>
      </c>
      <c r="AY30" s="520">
        <v>509.4990644011383</v>
      </c>
      <c r="AZ30" s="520">
        <v>28.608965080907243</v>
      </c>
      <c r="BA30" s="520">
        <v>12.295289770837599</v>
      </c>
      <c r="BB30" s="520">
        <v>9.1344655549122553</v>
      </c>
      <c r="BC30" s="520">
        <v>3.5978418712872848</v>
      </c>
      <c r="BD30" s="520">
        <v>5.0038558154588832</v>
      </c>
      <c r="BE30" s="520">
        <v>546.51720510829057</v>
      </c>
      <c r="BF30" s="520">
        <v>29.174932693273604</v>
      </c>
      <c r="BG30" s="520">
        <v>12.278272832249959</v>
      </c>
      <c r="BH30" s="520">
        <v>9.465084750323344</v>
      </c>
      <c r="BI30" s="520">
        <v>3.6818973789316227</v>
      </c>
      <c r="BJ30" s="520">
        <v>5.2536010541606322</v>
      </c>
      <c r="BK30" s="520">
        <v>574.87932744750788</v>
      </c>
      <c r="BL30" s="520">
        <v>29.248220108931982</v>
      </c>
      <c r="BM30" s="520">
        <v>12.247216152578416</v>
      </c>
      <c r="BN30" s="520">
        <v>9.6814538859883612</v>
      </c>
      <c r="BO30" s="520">
        <v>3.7426129964162183</v>
      </c>
      <c r="BP30" s="520">
        <v>5.5299157050866903</v>
      </c>
      <c r="BQ30" s="520">
        <v>611.65888702602274</v>
      </c>
      <c r="BR30" s="520">
        <v>28.873500407444823</v>
      </c>
      <c r="BS30" s="520">
        <v>12.080905088265451</v>
      </c>
      <c r="BU30" s="520">
        <v>34</v>
      </c>
      <c r="BV30" s="520">
        <v>7.8737714475493963</v>
      </c>
      <c r="BW30" s="520">
        <v>2.9682264819877466</v>
      </c>
      <c r="BX30" s="520">
        <v>4.3865791813401973</v>
      </c>
      <c r="BY30" s="520">
        <v>497.44784340801192</v>
      </c>
      <c r="BZ30" s="520">
        <v>27.640583786046879</v>
      </c>
      <c r="CA30" s="520">
        <v>11.365476459378771</v>
      </c>
      <c r="CB30" s="520">
        <v>8.020701927695054</v>
      </c>
      <c r="CC30" s="520">
        <v>2.9712765776260532</v>
      </c>
      <c r="CD30" s="520">
        <v>4.5325653989902799</v>
      </c>
      <c r="CE30" s="520">
        <v>514.71459047618305</v>
      </c>
      <c r="CF30" s="520">
        <v>27.551779791114889</v>
      </c>
      <c r="CG30" s="520">
        <v>11.242859474604286</v>
      </c>
      <c r="CH30" s="520">
        <v>8.7335548251678681</v>
      </c>
      <c r="CI30" s="520">
        <v>3.210822966355626</v>
      </c>
      <c r="CJ30" s="520">
        <v>4.8247598622907377</v>
      </c>
      <c r="CK30" s="520">
        <v>552.30818683393966</v>
      </c>
      <c r="CL30" s="520">
        <v>28.143149631927248</v>
      </c>
      <c r="CM30" s="520">
        <v>11.448804485688054</v>
      </c>
      <c r="CN30" s="520">
        <v>9.0578207775203339</v>
      </c>
      <c r="CO30" s="520">
        <v>3.2452163175222632</v>
      </c>
      <c r="CP30" s="520">
        <v>5.0808878808741449</v>
      </c>
      <c r="CQ30" s="520">
        <v>581.37406716284158</v>
      </c>
      <c r="CR30" s="520">
        <v>28.22095800131542</v>
      </c>
      <c r="CS30" s="520">
        <v>11.3592791569071</v>
      </c>
      <c r="CT30" s="520">
        <v>9.1941676640714576</v>
      </c>
      <c r="CU30" s="520">
        <v>3.2530053916668003</v>
      </c>
      <c r="CV30" s="520">
        <v>5.2787993106349527</v>
      </c>
      <c r="CW30" s="520">
        <v>617.10624666601461</v>
      </c>
      <c r="CX30" s="520">
        <v>27.828995403348575</v>
      </c>
      <c r="CY30" s="520">
        <v>11.180871030042077</v>
      </c>
      <c r="DA30" s="520">
        <v>34</v>
      </c>
      <c r="DB30" s="520">
        <v>7.6242107410273601</v>
      </c>
      <c r="DC30" s="520">
        <v>2.6487184976966014</v>
      </c>
      <c r="DD30" s="520">
        <v>4.3807756461701519</v>
      </c>
      <c r="DE30" s="520">
        <v>496.89193542312722</v>
      </c>
      <c r="DF30" s="520">
        <v>27.1692638297488</v>
      </c>
      <c r="DG30" s="520">
        <v>10.735178797355614</v>
      </c>
      <c r="DH30" s="520">
        <v>7.780697044908031</v>
      </c>
      <c r="DI30" s="520">
        <v>2.7585109028133115</v>
      </c>
      <c r="DJ30" s="520">
        <v>4.4966489082142411</v>
      </c>
      <c r="DK30" s="520">
        <v>512.70950087011738</v>
      </c>
      <c r="DL30" s="520">
        <v>27.191417646107446</v>
      </c>
      <c r="DM30" s="520">
        <v>10.871844828269607</v>
      </c>
      <c r="DN30" s="520">
        <v>8.4447792354345772</v>
      </c>
      <c r="DO30" s="520">
        <v>2.8091881479955356</v>
      </c>
      <c r="DP30" s="520">
        <v>4.7720004144615888</v>
      </c>
      <c r="DQ30" s="520">
        <v>550.63871651003296</v>
      </c>
      <c r="DR30" s="520">
        <v>27.70403877874568</v>
      </c>
      <c r="DS30" s="520">
        <v>10.75411781081808</v>
      </c>
      <c r="DT30" s="520">
        <v>8.6006516384439315</v>
      </c>
      <c r="DU30" s="520">
        <v>2.7543282657343315</v>
      </c>
      <c r="DV30" s="520">
        <v>4.958676478858318</v>
      </c>
      <c r="DW30" s="520">
        <v>575.35108893488973</v>
      </c>
      <c r="DX30" s="520">
        <v>27.721793353875196</v>
      </c>
      <c r="DY30" s="520">
        <v>10.624994701961951</v>
      </c>
      <c r="DZ30" s="520">
        <v>8.7053157410998416</v>
      </c>
      <c r="EA30" s="520">
        <v>2.7970305157072892</v>
      </c>
      <c r="EB30" s="520">
        <v>5.1364961494338361</v>
      </c>
      <c r="EC30" s="520">
        <v>610.3918482040724</v>
      </c>
      <c r="ED30" s="520">
        <v>27.33423624179272</v>
      </c>
      <c r="EE30" s="520">
        <v>10.556842295331853</v>
      </c>
      <c r="EG30" s="520">
        <v>34</v>
      </c>
      <c r="EH30" s="520">
        <v>7.3577507123106276</v>
      </c>
      <c r="EI30" s="520">
        <v>2.4353722559658451</v>
      </c>
      <c r="EJ30" s="520">
        <v>4.0678494394756211</v>
      </c>
      <c r="EK30" s="520">
        <v>497.31143887880609</v>
      </c>
      <c r="EL30" s="520">
        <v>26.610544268807278</v>
      </c>
      <c r="EM30" s="520">
        <v>10.297123950226576</v>
      </c>
      <c r="EN30" s="520">
        <v>7.4877434269498755</v>
      </c>
      <c r="EO30" s="520">
        <v>2.4855522942172206</v>
      </c>
      <c r="EP30" s="520">
        <v>4.1929599324128377</v>
      </c>
      <c r="EQ30" s="520">
        <v>511.98455856842571</v>
      </c>
      <c r="ER30" s="520">
        <v>26.657726923427166</v>
      </c>
      <c r="ES30" s="520">
        <v>10.354100408156937</v>
      </c>
      <c r="ET30" s="520">
        <v>7.517266607339824</v>
      </c>
      <c r="EU30" s="520">
        <v>2.5424717008546991</v>
      </c>
      <c r="EV30" s="520">
        <v>4.4446363526757136</v>
      </c>
      <c r="EW30" s="520">
        <v>547.9901022574943</v>
      </c>
      <c r="EX30" s="520">
        <v>26.145369538892993</v>
      </c>
      <c r="EY30" s="520">
        <v>10.319378321086054</v>
      </c>
      <c r="EZ30" s="520">
        <v>7.7768387484642094</v>
      </c>
      <c r="FA30" s="520">
        <v>2.5164436866822504</v>
      </c>
      <c r="FB30" s="520">
        <v>4.6159147904554247</v>
      </c>
      <c r="FC30" s="520">
        <v>571.35170879984673</v>
      </c>
      <c r="FD30" s="520">
        <v>26.473975434803869</v>
      </c>
      <c r="FE30" s="520">
        <v>10.283014126255708</v>
      </c>
      <c r="FF30" s="520">
        <v>7.8731903612602672</v>
      </c>
      <c r="FG30" s="520">
        <v>2.5406414199625478</v>
      </c>
      <c r="FH30" s="520">
        <v>4.7819030859944203</v>
      </c>
      <c r="FI30" s="520">
        <v>594.80410377074884</v>
      </c>
      <c r="FJ30" s="520">
        <v>26.651580744884917</v>
      </c>
      <c r="FK30" s="520">
        <v>10.402452412276169</v>
      </c>
      <c r="FN30" s="520">
        <v>34</v>
      </c>
      <c r="FO30" s="520">
        <v>8.7587051261709785</v>
      </c>
      <c r="FP30" s="520">
        <v>3.3439274696800156</v>
      </c>
      <c r="FQ30" s="520">
        <v>4.8262534262148007</v>
      </c>
      <c r="FR30" s="520">
        <v>525.90600052046295</v>
      </c>
      <c r="FS30" s="520">
        <v>28.85291462967967</v>
      </c>
      <c r="FT30" s="520">
        <v>11.93346636883915</v>
      </c>
      <c r="FU30" s="520">
        <v>8.7976904287475186</v>
      </c>
      <c r="FV30" s="520">
        <v>3.3665187313221523</v>
      </c>
      <c r="FW30" s="520">
        <v>4.872153949631695</v>
      </c>
      <c r="FX30" s="520">
        <v>531.1884081380681</v>
      </c>
      <c r="FY30" s="520">
        <v>28.909938928716699</v>
      </c>
      <c r="FZ30" s="520">
        <v>11.980977828495391</v>
      </c>
      <c r="GB30" s="520">
        <v>34</v>
      </c>
      <c r="GC30" s="520">
        <v>8.3705331321645691</v>
      </c>
      <c r="GD30" s="520">
        <v>2.9457495043209527</v>
      </c>
      <c r="GE30" s="520">
        <v>4.6557182030932953</v>
      </c>
      <c r="GF30" s="520">
        <v>531.06158724246893</v>
      </c>
      <c r="GG30" s="520">
        <v>27.841872388137897</v>
      </c>
      <c r="GH30" s="520">
        <v>11.067837980040119</v>
      </c>
      <c r="GI30" s="520">
        <v>8.3902709068421473</v>
      </c>
      <c r="GJ30" s="520">
        <v>2.9497653712712175</v>
      </c>
      <c r="GK30" s="520">
        <v>4.7022640148063459</v>
      </c>
      <c r="GL30" s="520">
        <v>537.07481994024965</v>
      </c>
      <c r="GM30" s="520">
        <v>27.83449225691038</v>
      </c>
      <c r="GN30" s="520">
        <v>11.073695805114596</v>
      </c>
      <c r="GP30" s="520">
        <v>34</v>
      </c>
      <c r="GQ30" s="520">
        <v>8.1031328539619203</v>
      </c>
      <c r="GR30" s="520">
        <v>2.7878471372461946</v>
      </c>
      <c r="GS30" s="520">
        <v>4.6048529180619582</v>
      </c>
      <c r="GT30" s="520">
        <v>529.26985094058955</v>
      </c>
      <c r="GU30" s="520">
        <v>27.43090058548189</v>
      </c>
      <c r="GV30" s="520">
        <v>10.806965913102569</v>
      </c>
      <c r="GW30" s="520">
        <v>8.1422672586314153</v>
      </c>
      <c r="GX30" s="520">
        <v>2.7895798713796189</v>
      </c>
      <c r="GY30" s="520">
        <v>4.6651824359627909</v>
      </c>
      <c r="GZ30" s="520">
        <v>536.06409136517175</v>
      </c>
      <c r="HA30" s="520">
        <v>27.42433508530436</v>
      </c>
      <c r="HB30" s="520">
        <v>10.795757025946951</v>
      </c>
      <c r="HD30" s="520">
        <v>34</v>
      </c>
      <c r="HE30" s="520">
        <v>7.4968821129719982</v>
      </c>
      <c r="HF30" s="520">
        <v>2.512716987401761</v>
      </c>
      <c r="HG30" s="520">
        <v>4.2725221260197026</v>
      </c>
      <c r="HH30" s="520">
        <v>529.37423817872912</v>
      </c>
      <c r="HI30" s="520">
        <v>26.280270023939394</v>
      </c>
      <c r="HJ30" s="520">
        <v>10.285107765794123</v>
      </c>
      <c r="HK30" s="520">
        <v>7.5536337244213572</v>
      </c>
      <c r="HL30" s="520">
        <v>2.5208005216887304</v>
      </c>
      <c r="HM30" s="520">
        <v>4.3617540888553021</v>
      </c>
      <c r="HN30" s="520">
        <v>535.58843944283547</v>
      </c>
      <c r="HO30" s="520">
        <v>26.349649647532935</v>
      </c>
      <c r="HP30" s="520">
        <v>10.303505312331385</v>
      </c>
    </row>
    <row r="31" spans="2:224" x14ac:dyDescent="0.2">
      <c r="B31" s="520">
        <v>636.54058544143106</v>
      </c>
      <c r="C31" s="520">
        <v>1.5709917370100062</v>
      </c>
      <c r="D31" s="520">
        <v>668.2386200282964</v>
      </c>
      <c r="E31" s="520">
        <v>1.4964714250691695</v>
      </c>
      <c r="F31" s="520">
        <v>740.9808223548107</v>
      </c>
      <c r="G31" s="520">
        <v>1.3495625930264099</v>
      </c>
      <c r="H31" s="520">
        <v>801.38886960964965</v>
      </c>
      <c r="I31" s="520">
        <v>1.2478336522031961</v>
      </c>
      <c r="J31" s="520">
        <v>871.40168873887569</v>
      </c>
      <c r="K31" s="520">
        <v>1.1475763851768941</v>
      </c>
      <c r="L31" s="520">
        <v>697.73115931572329</v>
      </c>
      <c r="M31" s="520">
        <v>1.4332167721744244</v>
      </c>
      <c r="N31" s="520">
        <v>711.80763724863095</v>
      </c>
      <c r="O31" s="520">
        <v>1.4048739401916601</v>
      </c>
      <c r="Q31" s="520">
        <v>5.9886674607625451E-2</v>
      </c>
      <c r="R31" s="520">
        <v>6.0240016794750266E-2</v>
      </c>
      <c r="S31" s="520">
        <v>6.0614598472463144E-2</v>
      </c>
      <c r="T31" s="520">
        <v>6.1170275400945676E-2</v>
      </c>
      <c r="U31" s="520">
        <v>6.1444491050786941E-2</v>
      </c>
      <c r="V31" s="520">
        <v>6.0565728866644006E-2</v>
      </c>
      <c r="W31" s="520">
        <v>6.0227929178739613E-2</v>
      </c>
      <c r="Y31" s="520">
        <v>1.2208056325109178</v>
      </c>
      <c r="Z31" s="520">
        <v>1.2217178189867273</v>
      </c>
      <c r="AA31" s="520">
        <v>1.2498750141035184</v>
      </c>
      <c r="AB31" s="520">
        <v>1.2559326928603907</v>
      </c>
      <c r="AC31" s="520">
        <v>1.2785238819548643</v>
      </c>
      <c r="AD31" s="520">
        <v>1.2409036071876889</v>
      </c>
      <c r="AE31" s="520">
        <v>1.2326727557688786</v>
      </c>
      <c r="AG31" s="520">
        <v>0.50661172309804803</v>
      </c>
      <c r="AH31" s="520">
        <v>0.50729491110071401</v>
      </c>
      <c r="AI31" s="520">
        <v>0.52145678063518996</v>
      </c>
      <c r="AJ31" s="520">
        <v>0.52051597976376351</v>
      </c>
      <c r="AK31" s="520">
        <v>0.5316672990428708</v>
      </c>
      <c r="AL31" s="520">
        <v>0.51649027662617897</v>
      </c>
      <c r="AM31" s="520">
        <v>0.5129261188467642</v>
      </c>
      <c r="AO31" s="520">
        <v>35</v>
      </c>
      <c r="AP31" s="520">
        <v>8.4058221993251205</v>
      </c>
      <c r="AQ31" s="520">
        <v>3.5046710164161423</v>
      </c>
      <c r="AR31" s="520">
        <v>4.6256027579012589</v>
      </c>
      <c r="AS31" s="520">
        <v>503.39459762950423</v>
      </c>
      <c r="AT31" s="520">
        <v>28.51372958168707</v>
      </c>
      <c r="AU31" s="520">
        <v>12.362106418797689</v>
      </c>
      <c r="AV31" s="520">
        <v>8.6318481262298299</v>
      </c>
      <c r="AW31" s="520">
        <v>3.542646847468665</v>
      </c>
      <c r="AX31" s="520">
        <v>4.7967780757066487</v>
      </c>
      <c r="AY31" s="520">
        <v>521.45436729581957</v>
      </c>
      <c r="AZ31" s="520">
        <v>28.527654047502097</v>
      </c>
      <c r="BA31" s="520">
        <v>12.266384702979902</v>
      </c>
      <c r="BB31" s="520">
        <v>9.3882389374631163</v>
      </c>
      <c r="BC31" s="520">
        <v>3.6998036602521474</v>
      </c>
      <c r="BD31" s="520">
        <v>5.123148303887282</v>
      </c>
      <c r="BE31" s="520">
        <v>560.25106175213409</v>
      </c>
      <c r="BF31" s="520">
        <v>29.115453508525782</v>
      </c>
      <c r="BG31" s="520">
        <v>12.251939765453233</v>
      </c>
      <c r="BH31" s="520">
        <v>9.7421564028634844</v>
      </c>
      <c r="BI31" s="520">
        <v>3.7907868123216391</v>
      </c>
      <c r="BJ31" s="520">
        <v>5.388187552147655</v>
      </c>
      <c r="BK31" s="520">
        <v>590.19310160747182</v>
      </c>
      <c r="BL31" s="520">
        <v>29.194400872471864</v>
      </c>
      <c r="BM31" s="520">
        <v>12.221623669174939</v>
      </c>
      <c r="BN31" s="520">
        <v>9.9653314145781291</v>
      </c>
      <c r="BO31" s="520">
        <v>3.8528764503372521</v>
      </c>
      <c r="BP31" s="520">
        <v>5.6758701152595963</v>
      </c>
      <c r="BQ31" s="520">
        <v>629.44890308281128</v>
      </c>
      <c r="BR31" s="520">
        <v>28.767559535760931</v>
      </c>
      <c r="BS31" s="520">
        <v>12.033061500307591</v>
      </c>
      <c r="BU31" s="520">
        <v>35</v>
      </c>
      <c r="BV31" s="520">
        <v>8.0746942245835029</v>
      </c>
      <c r="BW31" s="520">
        <v>3.0408378536276284</v>
      </c>
      <c r="BX31" s="520">
        <v>4.4791990260865564</v>
      </c>
      <c r="BY31" s="520">
        <v>508.78132964033136</v>
      </c>
      <c r="BZ31" s="520">
        <v>27.561014207933038</v>
      </c>
      <c r="CA31" s="520">
        <v>11.31956714651175</v>
      </c>
      <c r="CB31" s="520">
        <v>8.2310372370188905</v>
      </c>
      <c r="CC31" s="520">
        <v>3.0449036381989734</v>
      </c>
      <c r="CD31" s="520">
        <v>4.6330061722954756</v>
      </c>
      <c r="CE31" s="520">
        <v>526.93156817172087</v>
      </c>
      <c r="CF31" s="520">
        <v>27.470472025024009</v>
      </c>
      <c r="CG31" s="520">
        <v>11.19427459147318</v>
      </c>
      <c r="CH31" s="520">
        <v>8.9810950708653969</v>
      </c>
      <c r="CI31" s="520">
        <v>3.2971182849965834</v>
      </c>
      <c r="CJ31" s="520">
        <v>4.94060605946395</v>
      </c>
      <c r="CK31" s="520">
        <v>566.2633068889287</v>
      </c>
      <c r="CL31" s="520">
        <v>28.087322066355334</v>
      </c>
      <c r="CM31" s="520">
        <v>11.410728557289707</v>
      </c>
      <c r="CN31" s="520">
        <v>9.3280850736299321</v>
      </c>
      <c r="CO31" s="520">
        <v>3.3356619092673254</v>
      </c>
      <c r="CP31" s="520">
        <v>5.2122440862376154</v>
      </c>
      <c r="CQ31" s="520">
        <v>596.92904157942394</v>
      </c>
      <c r="CR31" s="520">
        <v>28.171292565642453</v>
      </c>
      <c r="CS31" s="520">
        <v>11.321267028748096</v>
      </c>
      <c r="CT31" s="520">
        <v>9.4674579997811694</v>
      </c>
      <c r="CU31" s="520">
        <v>3.3424410424744768</v>
      </c>
      <c r="CV31" s="520">
        <v>5.4177491864731175</v>
      </c>
      <c r="CW31" s="520">
        <v>635.16875611503951</v>
      </c>
      <c r="CX31" s="520">
        <v>27.724656179668564</v>
      </c>
      <c r="CY31" s="520">
        <v>11.121079061632058</v>
      </c>
      <c r="DA31" s="520">
        <v>35</v>
      </c>
      <c r="DB31" s="520">
        <v>7.8203296339520767</v>
      </c>
      <c r="DC31" s="520">
        <v>2.7139661355025262</v>
      </c>
      <c r="DD31" s="520">
        <v>4.4751249059276583</v>
      </c>
      <c r="DE31" s="520">
        <v>508.10684162465503</v>
      </c>
      <c r="DF31" s="520">
        <v>27.096987752208868</v>
      </c>
      <c r="DG31" s="520">
        <v>10.691280377686935</v>
      </c>
      <c r="DH31" s="520">
        <v>7.9834781422082699</v>
      </c>
      <c r="DI31" s="520">
        <v>2.828946777482046</v>
      </c>
      <c r="DJ31" s="520">
        <v>4.5961969967714111</v>
      </c>
      <c r="DK31" s="520">
        <v>524.56568948719939</v>
      </c>
      <c r="DL31" s="520">
        <v>27.122436889955715</v>
      </c>
      <c r="DM31" s="520">
        <v>10.83307566277942</v>
      </c>
      <c r="DN31" s="520">
        <v>8.6848701440051244</v>
      </c>
      <c r="DO31" s="520">
        <v>2.8841027868488505</v>
      </c>
      <c r="DP31" s="520">
        <v>4.8868212392870305</v>
      </c>
      <c r="DQ31" s="520">
        <v>564.38553202306946</v>
      </c>
      <c r="DR31" s="520">
        <v>27.655909059430797</v>
      </c>
      <c r="DS31" s="520">
        <v>10.716896599092545</v>
      </c>
      <c r="DT31" s="520">
        <v>8.8500789876867518</v>
      </c>
      <c r="DU31" s="520">
        <v>2.8282394294268269</v>
      </c>
      <c r="DV31" s="520">
        <v>5.0831999009387507</v>
      </c>
      <c r="DW31" s="520">
        <v>590.33017831477639</v>
      </c>
      <c r="DX31" s="520">
        <v>27.676471888935719</v>
      </c>
      <c r="DY31" s="520">
        <v>10.588262004389518</v>
      </c>
      <c r="DZ31" s="520">
        <v>8.9563469657694839</v>
      </c>
      <c r="EA31" s="520">
        <v>2.8719530540607558</v>
      </c>
      <c r="EB31" s="520">
        <v>5.267414277728026</v>
      </c>
      <c r="EC31" s="520">
        <v>627.80027883092851</v>
      </c>
      <c r="ED31" s="520">
        <v>27.235929836135604</v>
      </c>
      <c r="EE31" s="520">
        <v>10.502183876212875</v>
      </c>
      <c r="EG31" s="520">
        <v>35</v>
      </c>
      <c r="EH31" s="520">
        <v>7.544912687560827</v>
      </c>
      <c r="EI31" s="520">
        <v>2.4961941620426185</v>
      </c>
      <c r="EJ31" s="520">
        <v>4.152148921540614</v>
      </c>
      <c r="EK31" s="520">
        <v>508.37376109650211</v>
      </c>
      <c r="EL31" s="520">
        <v>26.540999851808436</v>
      </c>
      <c r="EM31" s="520">
        <v>10.257297152636481</v>
      </c>
      <c r="EN31" s="520">
        <v>7.6834988059657139</v>
      </c>
      <c r="EO31" s="520">
        <v>2.5487687390812881</v>
      </c>
      <c r="EP31" s="520">
        <v>4.2827809085154698</v>
      </c>
      <c r="EQ31" s="520">
        <v>523.74493933784811</v>
      </c>
      <c r="ER31" s="520">
        <v>26.592181471229445</v>
      </c>
      <c r="ES31" s="520">
        <v>10.315100653272737</v>
      </c>
      <c r="ET31" s="520">
        <v>7.7099605745383935</v>
      </c>
      <c r="EU31" s="520">
        <v>2.6102719258904625</v>
      </c>
      <c r="EV31" s="520">
        <v>4.5485559070269401</v>
      </c>
      <c r="EW31" s="520">
        <v>561.68753938872851</v>
      </c>
      <c r="EX31" s="520">
        <v>26.053071062511457</v>
      </c>
      <c r="EY31" s="520">
        <v>10.280859237221245</v>
      </c>
      <c r="EZ31" s="520">
        <v>7.9922083699646835</v>
      </c>
      <c r="FA31" s="520">
        <v>2.5844732403322483</v>
      </c>
      <c r="FB31" s="520">
        <v>4.7286639738304519</v>
      </c>
      <c r="FC31" s="520">
        <v>586.36984394706735</v>
      </c>
      <c r="FD31" s="520">
        <v>26.400378749686681</v>
      </c>
      <c r="FE31" s="520">
        <v>10.244054106818121</v>
      </c>
      <c r="FF31" s="520">
        <v>8.0933540156561872</v>
      </c>
      <c r="FG31" s="520">
        <v>2.6088867175857779</v>
      </c>
      <c r="FH31" s="520">
        <v>4.9006465983229726</v>
      </c>
      <c r="FI31" s="520">
        <v>612.40187918396941</v>
      </c>
      <c r="FJ31" s="520">
        <v>26.511563643250881</v>
      </c>
      <c r="FK31" s="520">
        <v>10.336688773359416</v>
      </c>
      <c r="FN31" s="520">
        <v>35</v>
      </c>
      <c r="FO31" s="520">
        <v>8.9986970349475506</v>
      </c>
      <c r="FP31" s="520">
        <v>3.4364097398026097</v>
      </c>
      <c r="FQ31" s="520">
        <v>4.9406249790044168</v>
      </c>
      <c r="FR31" s="520">
        <v>539.16072948368151</v>
      </c>
      <c r="FS31" s="520">
        <v>28.782320630908178</v>
      </c>
      <c r="FT31" s="520">
        <v>11.900107527869567</v>
      </c>
      <c r="FU31" s="520">
        <v>9.0279328924545617</v>
      </c>
      <c r="FV31" s="520">
        <v>3.454346803370385</v>
      </c>
      <c r="FW31" s="520">
        <v>4.9801392409228917</v>
      </c>
      <c r="FX31" s="520">
        <v>543.80737275263209</v>
      </c>
      <c r="FY31" s="520">
        <v>28.832017071673441</v>
      </c>
      <c r="FZ31" s="520">
        <v>11.941951587321929</v>
      </c>
      <c r="GB31" s="520">
        <v>35</v>
      </c>
      <c r="GC31" s="520">
        <v>8.602887729393446</v>
      </c>
      <c r="GD31" s="520">
        <v>3.0199652429208839</v>
      </c>
      <c r="GE31" s="520">
        <v>4.7670785716137249</v>
      </c>
      <c r="GF31" s="520">
        <v>544.58298235645191</v>
      </c>
      <c r="GG31" s="520">
        <v>27.768931773452437</v>
      </c>
      <c r="GH31" s="520">
        <v>11.016918179884804</v>
      </c>
      <c r="GI31" s="520">
        <v>8.6160308154751597</v>
      </c>
      <c r="GJ31" s="520">
        <v>3.0219571825383551</v>
      </c>
      <c r="GK31" s="520">
        <v>4.8072540799109342</v>
      </c>
      <c r="GL31" s="520">
        <v>549.91950023654636</v>
      </c>
      <c r="GM31" s="520">
        <v>27.762538646764192</v>
      </c>
      <c r="GN31" s="520">
        <v>11.022943712309159</v>
      </c>
      <c r="GP31" s="520">
        <v>35</v>
      </c>
      <c r="GQ31" s="520">
        <v>8.3265210758717991</v>
      </c>
      <c r="GR31" s="520">
        <v>2.8609436862227811</v>
      </c>
      <c r="GS31" s="520">
        <v>4.7144787630704297</v>
      </c>
      <c r="GT31" s="520">
        <v>542.4539757064299</v>
      </c>
      <c r="GU31" s="520">
        <v>27.368443579354416</v>
      </c>
      <c r="GV31" s="520">
        <v>10.76700487718694</v>
      </c>
      <c r="GW31" s="520">
        <v>8.3610392893023207</v>
      </c>
      <c r="GX31" s="520">
        <v>2.8617185108389722</v>
      </c>
      <c r="GY31" s="520">
        <v>4.7696727491910025</v>
      </c>
      <c r="GZ31" s="520">
        <v>548.62827218212033</v>
      </c>
      <c r="HA31" s="520">
        <v>27.363099229363357</v>
      </c>
      <c r="HB31" s="520">
        <v>10.756815361039605</v>
      </c>
      <c r="HD31" s="520">
        <v>35</v>
      </c>
      <c r="HE31" s="520">
        <v>7.6952228962179916</v>
      </c>
      <c r="HF31" s="520">
        <v>2.5791084362672083</v>
      </c>
      <c r="HG31" s="520">
        <v>4.3731070516929362</v>
      </c>
      <c r="HH31" s="520">
        <v>542.48367765943021</v>
      </c>
      <c r="HI31" s="520">
        <v>26.203226814481479</v>
      </c>
      <c r="HJ31" s="520">
        <v>10.246887751735795</v>
      </c>
      <c r="HK31" s="520">
        <v>7.7460483386015522</v>
      </c>
      <c r="HL31" s="520">
        <v>2.5857433198488753</v>
      </c>
      <c r="HM31" s="520">
        <v>4.4552145971215227</v>
      </c>
      <c r="HN31" s="520">
        <v>548.09293849676192</v>
      </c>
      <c r="HO31" s="520">
        <v>26.267769368712301</v>
      </c>
      <c r="HP31" s="520">
        <v>10.263802796197469</v>
      </c>
    </row>
    <row r="32" spans="2:224" x14ac:dyDescent="0.2">
      <c r="B32" s="520">
        <v>644.02397521407352</v>
      </c>
      <c r="C32" s="520">
        <v>1.5527372248332838</v>
      </c>
      <c r="D32" s="520">
        <v>676.93494038050494</v>
      </c>
      <c r="E32" s="520">
        <v>1.4772468376915222</v>
      </c>
      <c r="F32" s="520">
        <v>752.81996927230546</v>
      </c>
      <c r="G32" s="520">
        <v>1.3283388337408544</v>
      </c>
      <c r="H32" s="520">
        <v>815.90233127351746</v>
      </c>
      <c r="I32" s="520">
        <v>1.2256368950915117</v>
      </c>
      <c r="J32" s="520">
        <v>888.43077539559283</v>
      </c>
      <c r="K32" s="520">
        <v>1.1255800988599574</v>
      </c>
      <c r="L32" s="520">
        <v>708.61363326159244</v>
      </c>
      <c r="M32" s="520">
        <v>1.4112062668018681</v>
      </c>
      <c r="N32" s="520">
        <v>721.41654633099142</v>
      </c>
      <c r="O32" s="520">
        <v>1.3861617190315902</v>
      </c>
      <c r="Q32" s="520">
        <v>6.1506001242154273E-2</v>
      </c>
      <c r="R32" s="520">
        <v>6.1871798059974663E-2</v>
      </c>
      <c r="S32" s="520">
        <v>6.2271224842150127E-2</v>
      </c>
      <c r="T32" s="520">
        <v>6.285083791249467E-2</v>
      </c>
      <c r="U32" s="520">
        <v>6.3140252127574958E-2</v>
      </c>
      <c r="V32" s="520">
        <v>6.2219082649411228E-2</v>
      </c>
      <c r="W32" s="520">
        <v>6.1862689602047938E-2</v>
      </c>
      <c r="Y32" s="520">
        <v>1.2482147463701454</v>
      </c>
      <c r="Z32" s="520">
        <v>1.249028187504468</v>
      </c>
      <c r="AA32" s="520">
        <v>1.2790037496421329</v>
      </c>
      <c r="AB32" s="520">
        <v>1.2856587424014174</v>
      </c>
      <c r="AC32" s="520">
        <v>1.3088373634524488</v>
      </c>
      <c r="AD32" s="520">
        <v>1.2688430631976522</v>
      </c>
      <c r="AE32" s="520">
        <v>1.2610474731567161</v>
      </c>
      <c r="AG32" s="520">
        <v>0.5158129603466004</v>
      </c>
      <c r="AH32" s="520">
        <v>0.51649318997942417</v>
      </c>
      <c r="AI32" s="520">
        <v>0.53148470825215954</v>
      </c>
      <c r="AJ32" s="520">
        <v>0.53066118639149307</v>
      </c>
      <c r="AK32" s="520">
        <v>0.54213806381763396</v>
      </c>
      <c r="AL32" s="520">
        <v>0.52596019484025736</v>
      </c>
      <c r="AM32" s="520">
        <v>0.52262802821860344</v>
      </c>
      <c r="AO32" s="520">
        <v>36</v>
      </c>
      <c r="AP32" s="520">
        <v>8.6069451943915425</v>
      </c>
      <c r="AQ32" s="520">
        <v>3.5956041791744449</v>
      </c>
      <c r="AR32" s="520">
        <v>4.7185637844552835</v>
      </c>
      <c r="AS32" s="520">
        <v>514.37608637963967</v>
      </c>
      <c r="AT32" s="520">
        <v>28.431930655496991</v>
      </c>
      <c r="AU32" s="520">
        <v>12.337098736434051</v>
      </c>
      <c r="AV32" s="520">
        <v>8.8455417184967011</v>
      </c>
      <c r="AW32" s="520">
        <v>3.6354147612408938</v>
      </c>
      <c r="AX32" s="520">
        <v>4.8982193008729924</v>
      </c>
      <c r="AY32" s="520">
        <v>533.29204594454222</v>
      </c>
      <c r="AZ32" s="520">
        <v>28.447493107725393</v>
      </c>
      <c r="BA32" s="520">
        <v>12.237695037391417</v>
      </c>
      <c r="BB32" s="520">
        <v>9.6387640018160177</v>
      </c>
      <c r="BC32" s="520">
        <v>3.8006054902256396</v>
      </c>
      <c r="BD32" s="520">
        <v>5.2404942512062584</v>
      </c>
      <c r="BE32" s="520">
        <v>573.81794841677174</v>
      </c>
      <c r="BF32" s="520">
        <v>29.056452208752685</v>
      </c>
      <c r="BG32" s="520">
        <v>12.226043448727314</v>
      </c>
      <c r="BH32" s="520">
        <v>10.015681587194475</v>
      </c>
      <c r="BI32" s="520">
        <v>3.898470448339078</v>
      </c>
      <c r="BJ32" s="520">
        <v>5.5205292853095758</v>
      </c>
      <c r="BK32" s="520">
        <v>605.31545916389052</v>
      </c>
      <c r="BL32" s="520">
        <v>29.140958988523529</v>
      </c>
      <c r="BM32" s="520">
        <v>12.196584842290852</v>
      </c>
      <c r="BN32" s="520">
        <v>10.245578130802851</v>
      </c>
      <c r="BO32" s="520">
        <v>3.9619261483186223</v>
      </c>
      <c r="BP32" s="520">
        <v>5.8193497192025214</v>
      </c>
      <c r="BQ32" s="520">
        <v>647.07341778435523</v>
      </c>
      <c r="BR32" s="520">
        <v>28.663015333880246</v>
      </c>
      <c r="BS32" s="520">
        <v>11.986228396157466</v>
      </c>
      <c r="BU32" s="520">
        <v>36</v>
      </c>
      <c r="BV32" s="520">
        <v>8.2731603131408402</v>
      </c>
      <c r="BW32" s="520">
        <v>3.1127066696074834</v>
      </c>
      <c r="BX32" s="520">
        <v>4.57042415006336</v>
      </c>
      <c r="BY32" s="520">
        <v>519.99882373626576</v>
      </c>
      <c r="BZ32" s="520">
        <v>27.482601277554515</v>
      </c>
      <c r="CA32" s="520">
        <v>11.275046765745762</v>
      </c>
      <c r="CB32" s="520">
        <v>8.4388613066191258</v>
      </c>
      <c r="CC32" s="520">
        <v>3.1178249054373746</v>
      </c>
      <c r="CD32" s="520">
        <v>4.7319157421660138</v>
      </c>
      <c r="CE32" s="520">
        <v>539.02704276633176</v>
      </c>
      <c r="CF32" s="520">
        <v>27.390353763632632</v>
      </c>
      <c r="CG32" s="520">
        <v>11.147261809899733</v>
      </c>
      <c r="CH32" s="520">
        <v>9.2253983171495921</v>
      </c>
      <c r="CI32" s="520">
        <v>3.3825032254191241</v>
      </c>
      <c r="CJ32" s="520">
        <v>5.0545531052293242</v>
      </c>
      <c r="CK32" s="520">
        <v>580.04378519052113</v>
      </c>
      <c r="CL32" s="520">
        <v>28.031932287127837</v>
      </c>
      <c r="CM32" s="520">
        <v>11.37400498486423</v>
      </c>
      <c r="CN32" s="520">
        <v>9.5948194950884389</v>
      </c>
      <c r="CO32" s="520">
        <v>3.4251904147071852</v>
      </c>
      <c r="CP32" s="520">
        <v>5.3413971095649746</v>
      </c>
      <c r="CQ32" s="520">
        <v>612.28350623716142</v>
      </c>
      <c r="CR32" s="520">
        <v>28.121957725640161</v>
      </c>
      <c r="CS32" s="520">
        <v>11.284807201281069</v>
      </c>
      <c r="CT32" s="520">
        <v>9.7372019102058616</v>
      </c>
      <c r="CU32" s="520">
        <v>3.4309902921690409</v>
      </c>
      <c r="CV32" s="520">
        <v>5.5543467905026214</v>
      </c>
      <c r="CW32" s="520">
        <v>653.06196207850542</v>
      </c>
      <c r="CX32" s="520">
        <v>27.621726762481114</v>
      </c>
      <c r="CY32" s="520">
        <v>11.063320692420591</v>
      </c>
      <c r="DA32" s="520">
        <v>36</v>
      </c>
      <c r="DB32" s="520">
        <v>8.0130691886195979</v>
      </c>
      <c r="DC32" s="520">
        <v>2.7785774990913015</v>
      </c>
      <c r="DD32" s="520">
        <v>4.5678035571909117</v>
      </c>
      <c r="DE32" s="520">
        <v>519.1885676887706</v>
      </c>
      <c r="DF32" s="520">
        <v>27.024534217846512</v>
      </c>
      <c r="DG32" s="520">
        <v>10.649082490116211</v>
      </c>
      <c r="DH32" s="520">
        <v>8.1829295498474277</v>
      </c>
      <c r="DI32" s="520">
        <v>2.8987559398026126</v>
      </c>
      <c r="DJ32" s="520">
        <v>4.6940677188721809</v>
      </c>
      <c r="DK32" s="520">
        <v>536.28437253953325</v>
      </c>
      <c r="DL32" s="520">
        <v>27.05320232260425</v>
      </c>
      <c r="DM32" s="520">
        <v>10.795777201713568</v>
      </c>
      <c r="DN32" s="520">
        <v>8.9208775050191296</v>
      </c>
      <c r="DO32" s="520">
        <v>2.9583185809591575</v>
      </c>
      <c r="DP32" s="520">
        <v>4.9995857661711733</v>
      </c>
      <c r="DQ32" s="520">
        <v>577.94100512386251</v>
      </c>
      <c r="DR32" s="520">
        <v>27.607017249935531</v>
      </c>
      <c r="DS32" s="520">
        <v>10.681429773984471</v>
      </c>
      <c r="DT32" s="520">
        <v>9.0956553445879873</v>
      </c>
      <c r="DU32" s="520">
        <v>2.9016690827445877</v>
      </c>
      <c r="DV32" s="520">
        <v>5.2056688473745227</v>
      </c>
      <c r="DW32" s="520">
        <v>605.11169774071857</v>
      </c>
      <c r="DX32" s="520">
        <v>27.630347901771636</v>
      </c>
      <c r="DY32" s="520">
        <v>10.55339041087988</v>
      </c>
      <c r="DZ32" s="520">
        <v>9.2035647879344573</v>
      </c>
      <c r="EA32" s="520">
        <v>2.9464126119594654</v>
      </c>
      <c r="EB32" s="520">
        <v>5.3961878820725167</v>
      </c>
      <c r="EC32" s="520">
        <v>645.04316188701227</v>
      </c>
      <c r="ED32" s="520">
        <v>27.137814936323778</v>
      </c>
      <c r="EE32" s="520">
        <v>10.449620485190142</v>
      </c>
      <c r="EG32" s="520">
        <v>36</v>
      </c>
      <c r="EH32" s="520">
        <v>7.7286293905003509</v>
      </c>
      <c r="EI32" s="520">
        <v>2.5564130142239017</v>
      </c>
      <c r="EJ32" s="520">
        <v>4.2349785882407005</v>
      </c>
      <c r="EK32" s="520">
        <v>519.30009379786736</v>
      </c>
      <c r="EL32" s="520">
        <v>26.470993514303707</v>
      </c>
      <c r="EM32" s="520">
        <v>10.218980246210375</v>
      </c>
      <c r="EN32" s="520">
        <v>7.8758384685647727</v>
      </c>
      <c r="EO32" s="520">
        <v>2.6114253430383241</v>
      </c>
      <c r="EP32" s="520">
        <v>4.3711072359626399</v>
      </c>
      <c r="EQ32" s="520">
        <v>535.36421105881755</v>
      </c>
      <c r="ER32" s="520">
        <v>26.526088703975788</v>
      </c>
      <c r="ES32" s="520">
        <v>10.277631362490844</v>
      </c>
      <c r="ET32" s="520">
        <v>7.8999241619668545</v>
      </c>
      <c r="EU32" s="520">
        <v>2.6774396938795317</v>
      </c>
      <c r="EV32" s="520">
        <v>4.6506346229490632</v>
      </c>
      <c r="EW32" s="520">
        <v>575.24713298931999</v>
      </c>
      <c r="EX32" s="520">
        <v>25.961492197692614</v>
      </c>
      <c r="EY32" s="520">
        <v>10.24317555836703</v>
      </c>
      <c r="EZ32" s="520">
        <v>8.2043937934923008</v>
      </c>
      <c r="FA32" s="520">
        <v>2.6520524374954504</v>
      </c>
      <c r="FB32" s="520">
        <v>4.8395731915989026</v>
      </c>
      <c r="FC32" s="520">
        <v>601.22175626502553</v>
      </c>
      <c r="FD32" s="520">
        <v>26.32670060917556</v>
      </c>
      <c r="FE32" s="520">
        <v>10.206489168522413</v>
      </c>
      <c r="FF32" s="520">
        <v>8.3102229126701026</v>
      </c>
      <c r="FG32" s="520">
        <v>2.6767075263620588</v>
      </c>
      <c r="FH32" s="520">
        <v>5.0174653266253699</v>
      </c>
      <c r="FI32" s="520">
        <v>629.8868471179818</v>
      </c>
      <c r="FJ32" s="520">
        <v>26.37254636125946</v>
      </c>
      <c r="FK32" s="520">
        <v>10.27287866431179</v>
      </c>
    </row>
    <row r="33" spans="2:167" x14ac:dyDescent="0.2">
      <c r="B33" s="520">
        <v>651.30032455457422</v>
      </c>
      <c r="C33" s="520">
        <v>1.5353899918350298</v>
      </c>
      <c r="D33" s="520">
        <v>685.39963025327756</v>
      </c>
      <c r="E33" s="520">
        <v>1.4590028296783109</v>
      </c>
      <c r="F33" s="520">
        <v>764.34160638321964</v>
      </c>
      <c r="G33" s="520">
        <v>1.3083155380378806</v>
      </c>
      <c r="H33" s="520">
        <v>830.04572526434458</v>
      </c>
      <c r="I33" s="520">
        <v>1.2047529064516658</v>
      </c>
      <c r="J33" s="520">
        <v>905.03306925425466</v>
      </c>
      <c r="K33" s="520">
        <v>1.1049320007985983</v>
      </c>
      <c r="L33" s="520">
        <v>719.20690456876025</v>
      </c>
      <c r="M33" s="520">
        <v>1.3904204668329827</v>
      </c>
      <c r="N33" s="520">
        <v>730.76716351278469</v>
      </c>
      <c r="O33" s="520">
        <v>1.3684249237377031</v>
      </c>
      <c r="Q33" s="520">
        <v>6.3123553688103629E-2</v>
      </c>
      <c r="R33" s="520">
        <v>6.3501588313451054E-2</v>
      </c>
      <c r="S33" s="520">
        <v>6.3925291894735836E-2</v>
      </c>
      <c r="T33" s="520">
        <v>6.452843578894675E-2</v>
      </c>
      <c r="U33" s="520">
        <v>6.4832769675837801E-2</v>
      </c>
      <c r="V33" s="520">
        <v>6.3869973492964402E-2</v>
      </c>
      <c r="W33" s="520">
        <v>6.349537863582301E-2</v>
      </c>
      <c r="Y33" s="520">
        <v>1.2752129736210744</v>
      </c>
      <c r="Z33" s="520">
        <v>1.2759548776190233</v>
      </c>
      <c r="AA33" s="520">
        <v>1.3076955612639336</v>
      </c>
      <c r="AB33" s="520">
        <v>1.3149876167028332</v>
      </c>
      <c r="AC33" s="520">
        <v>1.3387530400399585</v>
      </c>
      <c r="AD33" s="520">
        <v>1.296379305589104</v>
      </c>
      <c r="AE33" s="520">
        <v>1.2890078097929099</v>
      </c>
      <c r="AG33" s="520">
        <v>0.52489480134166666</v>
      </c>
      <c r="AH33" s="520">
        <v>0.52558233288554534</v>
      </c>
      <c r="AI33" s="520">
        <v>0.54138023297762339</v>
      </c>
      <c r="AJ33" s="520">
        <v>0.54069231984114019</v>
      </c>
      <c r="AK33" s="520">
        <v>0.55249291931745181</v>
      </c>
      <c r="AL33" s="520">
        <v>0.53531298698214191</v>
      </c>
      <c r="AM33" s="520">
        <v>0.53220685764558284</v>
      </c>
      <c r="AO33" s="520">
        <v>37</v>
      </c>
      <c r="AP33" s="520">
        <v>8.8056646522972013</v>
      </c>
      <c r="AQ33" s="520">
        <v>3.6854977167315668</v>
      </c>
      <c r="AR33" s="520">
        <v>4.8101197606317578</v>
      </c>
      <c r="AS33" s="520">
        <v>525.24588885323374</v>
      </c>
      <c r="AT33" s="520">
        <v>28.351321163974234</v>
      </c>
      <c r="AU33" s="520">
        <v>12.31209208864246</v>
      </c>
      <c r="AV33" s="520">
        <v>9.0567205508285795</v>
      </c>
      <c r="AW33" s="520">
        <v>3.7271549111059805</v>
      </c>
      <c r="AX33" s="520">
        <v>4.9981023947778356</v>
      </c>
      <c r="AY33" s="520">
        <v>545.00961028665324</v>
      </c>
      <c r="AZ33" s="520">
        <v>28.368480856297726</v>
      </c>
      <c r="BA33" s="520">
        <v>12.209241647322113</v>
      </c>
      <c r="BB33" s="520">
        <v>9.886040639645568</v>
      </c>
      <c r="BC33" s="520">
        <v>3.9002473250102949</v>
      </c>
      <c r="BD33" s="520">
        <v>5.3558936053042894</v>
      </c>
      <c r="BE33" s="520">
        <v>587.21608712387092</v>
      </c>
      <c r="BF33" s="520">
        <v>28.997925947656086</v>
      </c>
      <c r="BG33" s="520">
        <v>12.200565195957477</v>
      </c>
      <c r="BH33" s="520">
        <v>10.285660116879901</v>
      </c>
      <c r="BI33" s="520">
        <v>4.0049482249596027</v>
      </c>
      <c r="BJ33" s="520">
        <v>5.650626167950028</v>
      </c>
      <c r="BK33" s="520">
        <v>620.24451225159169</v>
      </c>
      <c r="BL33" s="520">
        <v>29.087895204837643</v>
      </c>
      <c r="BM33" s="520">
        <v>12.172068185326555</v>
      </c>
      <c r="BN33" s="520">
        <v>10.522193732017474</v>
      </c>
      <c r="BO33" s="520">
        <v>4.069761988713176</v>
      </c>
      <c r="BP33" s="520">
        <v>5.9603543754778023</v>
      </c>
      <c r="BQ33" s="520">
        <v>664.52851131542411</v>
      </c>
      <c r="BR33" s="520">
        <v>28.55983213355427</v>
      </c>
      <c r="BS33" s="520">
        <v>11.940354064352846</v>
      </c>
      <c r="BU33" s="520">
        <v>37</v>
      </c>
      <c r="BV33" s="520">
        <v>8.4691696868383648</v>
      </c>
      <c r="BW33" s="520">
        <v>3.1838329241543963</v>
      </c>
      <c r="BX33" s="520">
        <v>4.6602545375927633</v>
      </c>
      <c r="BY33" s="520">
        <v>531.09789378825064</v>
      </c>
      <c r="BZ33" s="520">
        <v>27.40534295035139</v>
      </c>
      <c r="CA33" s="520">
        <v>11.231848271164568</v>
      </c>
      <c r="CB33" s="520">
        <v>8.6441740918014816</v>
      </c>
      <c r="CC33" s="520">
        <v>3.1900403693689907</v>
      </c>
      <c r="CD33" s="520">
        <v>4.8292940818331553</v>
      </c>
      <c r="CE33" s="520">
        <v>550.99834308441007</v>
      </c>
      <c r="CF33" s="520">
        <v>27.311421941213982</v>
      </c>
      <c r="CG33" s="520">
        <v>11.101738448292419</v>
      </c>
      <c r="CH33" s="520">
        <v>9.4664644551857737</v>
      </c>
      <c r="CI33" s="520">
        <v>3.4669777607917527</v>
      </c>
      <c r="CJ33" s="520">
        <v>5.1666009494506939</v>
      </c>
      <c r="CK33" s="520">
        <v>593.64781266598891</v>
      </c>
      <c r="CL33" s="520">
        <v>27.976979062121469</v>
      </c>
      <c r="CM33" s="520">
        <v>11.33853851936702</v>
      </c>
      <c r="CN33" s="520">
        <v>9.8580238556469695</v>
      </c>
      <c r="CO33" s="520">
        <v>3.5138017882898742</v>
      </c>
      <c r="CP33" s="520">
        <v>5.4683468682873526</v>
      </c>
      <c r="CQ33" s="520">
        <v>627.43556386596651</v>
      </c>
      <c r="CR33" s="520">
        <v>28.072956215595905</v>
      </c>
      <c r="CS33" s="520">
        <v>11.24978000057884</v>
      </c>
      <c r="CT33" s="520">
        <v>10.003399099997631</v>
      </c>
      <c r="CU33" s="520">
        <v>3.5186530668982825</v>
      </c>
      <c r="CV33" s="520">
        <v>5.6885919875393265</v>
      </c>
      <c r="CW33" s="520">
        <v>670.78177562023313</v>
      </c>
      <c r="CX33" s="520">
        <v>27.520169405378471</v>
      </c>
      <c r="CY33" s="520">
        <v>11.00744990026211</v>
      </c>
      <c r="DA33" s="520">
        <v>37</v>
      </c>
      <c r="DB33" s="520">
        <v>8.202429782270416</v>
      </c>
      <c r="DC33" s="520">
        <v>2.8425525819285409</v>
      </c>
      <c r="DD33" s="520">
        <v>4.6588120128769361</v>
      </c>
      <c r="DE33" s="520">
        <v>530.1362342721518</v>
      </c>
      <c r="DF33" s="520">
        <v>26.951902343602775</v>
      </c>
      <c r="DG33" s="520">
        <v>10.608462984350052</v>
      </c>
      <c r="DH33" s="520">
        <v>8.3790512577218195</v>
      </c>
      <c r="DI33" s="520">
        <v>2.9679383696210451</v>
      </c>
      <c r="DJ33" s="520">
        <v>4.7902610718477154</v>
      </c>
      <c r="DK33" s="520">
        <v>547.8646938822535</v>
      </c>
      <c r="DL33" s="520">
        <v>26.983716176435497</v>
      </c>
      <c r="DM33" s="520">
        <v>10.759841903381712</v>
      </c>
      <c r="DN33" s="520">
        <v>9.1528013072673193</v>
      </c>
      <c r="DO33" s="520">
        <v>3.0318355099244645</v>
      </c>
      <c r="DP33" s="520">
        <v>5.1102943613068916</v>
      </c>
      <c r="DQ33" s="520">
        <v>591.30503926818233</v>
      </c>
      <c r="DR33" s="520">
        <v>27.55736581829083</v>
      </c>
      <c r="DS33" s="520">
        <v>10.647560771300169</v>
      </c>
      <c r="DT33" s="520">
        <v>9.3373806332028302</v>
      </c>
      <c r="DU33" s="520">
        <v>2.9746172026717641</v>
      </c>
      <c r="DV33" s="520">
        <v>5.3260832920466195</v>
      </c>
      <c r="DW33" s="520">
        <v>619.69564112448904</v>
      </c>
      <c r="DX33" s="520">
        <v>27.583424435672335</v>
      </c>
      <c r="DY33" s="520">
        <v>10.520208695648218</v>
      </c>
      <c r="DZ33" s="520">
        <v>9.4469690757034996</v>
      </c>
      <c r="EA33" s="520">
        <v>3.0204091501911563</v>
      </c>
      <c r="EB33" s="520">
        <v>5.5228169091940149</v>
      </c>
      <c r="EC33" s="520">
        <v>662.11849413027255</v>
      </c>
      <c r="ED33" s="520">
        <v>27.039870104115689</v>
      </c>
      <c r="EE33" s="520">
        <v>10.398973799222635</v>
      </c>
      <c r="EG33" s="520">
        <v>37</v>
      </c>
      <c r="EH33" s="520">
        <v>7.908902127542639</v>
      </c>
      <c r="EI33" s="520">
        <v>2.6160288062528987</v>
      </c>
      <c r="EJ33" s="520">
        <v>4.316338737285113</v>
      </c>
      <c r="EK33" s="520">
        <v>530.08987436802488</v>
      </c>
      <c r="EL33" s="520">
        <v>26.400527602729742</v>
      </c>
      <c r="EM33" s="520">
        <v>10.182059879370486</v>
      </c>
      <c r="EN33" s="520">
        <v>8.0647625670136112</v>
      </c>
      <c r="EO33" s="520">
        <v>2.6735220968711846</v>
      </c>
      <c r="EP33" s="520">
        <v>4.4579389116872452</v>
      </c>
      <c r="EQ33" s="520">
        <v>546.841922189407</v>
      </c>
      <c r="ER33" s="520">
        <v>26.459450391385012</v>
      </c>
      <c r="ES33" s="520">
        <v>10.241572547044008</v>
      </c>
      <c r="ET33" s="520">
        <v>8.0871572970832357</v>
      </c>
      <c r="EU33" s="520">
        <v>2.7439749863582281</v>
      </c>
      <c r="EV33" s="520">
        <v>4.7508727488963629</v>
      </c>
      <c r="EW33" s="520">
        <v>588.6661149112424</v>
      </c>
      <c r="EX33" s="520">
        <v>25.870633422520431</v>
      </c>
      <c r="EY33" s="520">
        <v>10.20628785015705</v>
      </c>
      <c r="EZ33" s="520">
        <v>8.4133949395850713</v>
      </c>
      <c r="FA33" s="520">
        <v>2.7191812566030777</v>
      </c>
      <c r="FB33" s="520">
        <v>4.9486424189417004</v>
      </c>
      <c r="FC33" s="520">
        <v>615.90592302990626</v>
      </c>
      <c r="FD33" s="520">
        <v>26.252941548136366</v>
      </c>
      <c r="FE33" s="520">
        <v>10.17020829338624</v>
      </c>
      <c r="FF33" s="520">
        <v>8.5237969362445405</v>
      </c>
      <c r="FG33" s="520">
        <v>2.7441038103853077</v>
      </c>
      <c r="FH33" s="520">
        <v>5.132359221006058</v>
      </c>
      <c r="FI33" s="520">
        <v>647.25592169143647</v>
      </c>
      <c r="FJ33" s="520">
        <v>26.234485257365172</v>
      </c>
      <c r="FK33" s="520">
        <v>10.210872254925933</v>
      </c>
    </row>
    <row r="34" spans="2:167" x14ac:dyDescent="0.2">
      <c r="B34" s="520">
        <v>658.36947764439253</v>
      </c>
      <c r="C34" s="520">
        <v>1.5189039497668415</v>
      </c>
      <c r="D34" s="520">
        <v>693.63245708333329</v>
      </c>
      <c r="E34" s="520">
        <v>1.4416857080260008</v>
      </c>
      <c r="F34" s="520">
        <v>775.54530469329541</v>
      </c>
      <c r="G34" s="520">
        <v>1.28941532357735</v>
      </c>
      <c r="H34" s="520">
        <v>843.81837771838002</v>
      </c>
      <c r="I34" s="520">
        <v>1.1850891452541281</v>
      </c>
      <c r="J34" s="520">
        <v>921.2075679237779</v>
      </c>
      <c r="K34" s="520">
        <v>1.0855316812624596</v>
      </c>
      <c r="L34" s="520">
        <v>729.51055586950588</v>
      </c>
      <c r="M34" s="520">
        <v>1.3707820838974658</v>
      </c>
      <c r="N34" s="520">
        <v>739.85922061872725</v>
      </c>
      <c r="O34" s="520">
        <v>1.3516084846029532</v>
      </c>
      <c r="Q34" s="520">
        <v>6.4739330610219969E-2</v>
      </c>
      <c r="R34" s="520">
        <v>6.5129385556149652E-2</v>
      </c>
      <c r="S34" s="520">
        <v>6.5576796172272453E-2</v>
      </c>
      <c r="T34" s="520">
        <v>6.6203063631937592E-2</v>
      </c>
      <c r="U34" s="520">
        <v>6.652203607763045E-2</v>
      </c>
      <c r="V34" s="520">
        <v>6.5518397842870793E-2</v>
      </c>
      <c r="W34" s="520">
        <v>6.5125994129414846E-2</v>
      </c>
      <c r="Y34" s="520">
        <v>1.301800312503018</v>
      </c>
      <c r="Z34" s="520">
        <v>1.3024978859439311</v>
      </c>
      <c r="AA34" s="520">
        <v>1.3359504432315323</v>
      </c>
      <c r="AB34" s="520">
        <v>1.3439193053827909</v>
      </c>
      <c r="AC34" s="520">
        <v>1.3682708947289934</v>
      </c>
      <c r="AD34" s="520">
        <v>1.3235123266652038</v>
      </c>
      <c r="AE34" s="520">
        <v>1.3165537616645946</v>
      </c>
      <c r="AG34" s="520">
        <v>0.53385724571248327</v>
      </c>
      <c r="AH34" s="520">
        <v>0.53456233921054752</v>
      </c>
      <c r="AI34" s="520">
        <v>0.55114335334440068</v>
      </c>
      <c r="AJ34" s="520">
        <v>0.55060937815343125</v>
      </c>
      <c r="AK34" s="520">
        <v>0.56273186175714507</v>
      </c>
      <c r="AL34" s="520">
        <v>0.54454865117641127</v>
      </c>
      <c r="AM34" s="520">
        <v>0.54166260615623774</v>
      </c>
      <c r="AO34" s="520">
        <v>38</v>
      </c>
      <c r="AP34" s="520">
        <v>9.0019805490759719</v>
      </c>
      <c r="AQ34" s="520">
        <v>3.7743509580670263</v>
      </c>
      <c r="AR34" s="520">
        <v>4.9002706708506398</v>
      </c>
      <c r="AS34" s="520">
        <v>536.00168288013344</v>
      </c>
      <c r="AT34" s="520">
        <v>28.271898078301426</v>
      </c>
      <c r="AU34" s="520">
        <v>12.287121519766233</v>
      </c>
      <c r="AV34" s="520">
        <v>9.2653845805700126</v>
      </c>
      <c r="AW34" s="520">
        <v>3.8178670647987025</v>
      </c>
      <c r="AX34" s="520">
        <v>5.0964273305830465</v>
      </c>
      <c r="AY34" s="520">
        <v>556.60457369743403</v>
      </c>
      <c r="AZ34" s="520">
        <v>28.290616002225764</v>
      </c>
      <c r="BA34" s="520">
        <v>12.181043407053723</v>
      </c>
      <c r="BB34" s="520">
        <v>10.130068745459718</v>
      </c>
      <c r="BC34" s="520">
        <v>3.9987291293554206</v>
      </c>
      <c r="BD34" s="520">
        <v>5.4693463154328708</v>
      </c>
      <c r="BE34" s="520">
        <v>600.44370513964964</v>
      </c>
      <c r="BF34" s="520">
        <v>28.939872170818131</v>
      </c>
      <c r="BG34" s="520">
        <v>12.175488377129103</v>
      </c>
      <c r="BH34" s="520">
        <v>10.552091810070866</v>
      </c>
      <c r="BI34" s="520">
        <v>4.1102200816850676</v>
      </c>
      <c r="BJ34" s="520">
        <v>5.778478116481331</v>
      </c>
      <c r="BK34" s="520">
        <v>634.97838010772932</v>
      </c>
      <c r="BL34" s="520">
        <v>29.035210188327149</v>
      </c>
      <c r="BM34" s="520">
        <v>12.148045831769435</v>
      </c>
      <c r="BN34" s="520">
        <v>10.79517792281462</v>
      </c>
      <c r="BO34" s="520">
        <v>4.1763838723046236</v>
      </c>
      <c r="BP34" s="520">
        <v>6.0988839460302193</v>
      </c>
      <c r="BQ34" s="520">
        <v>681.81026774451857</v>
      </c>
      <c r="BR34" s="520">
        <v>28.457977762172522</v>
      </c>
      <c r="BS34" s="520">
        <v>11.895392567133014</v>
      </c>
      <c r="BU34" s="520">
        <v>38</v>
      </c>
      <c r="BV34" s="520">
        <v>8.6627223200132022</v>
      </c>
      <c r="BW34" s="520">
        <v>3.2542166116530304</v>
      </c>
      <c r="BX34" s="520">
        <v>4.7486901734248654</v>
      </c>
      <c r="BY34" s="520">
        <v>542.07611136040373</v>
      </c>
      <c r="BZ34" s="520">
        <v>27.329237368427119</v>
      </c>
      <c r="CA34" s="520">
        <v>11.189911045352305</v>
      </c>
      <c r="CB34" s="520">
        <v>8.8469755490400939</v>
      </c>
      <c r="CC34" s="520">
        <v>3.2615500202822503</v>
      </c>
      <c r="CD34" s="520">
        <v>4.9251411652279478</v>
      </c>
      <c r="CE34" s="520">
        <v>562.84280160383491</v>
      </c>
      <c r="CF34" s="520">
        <v>27.233673743980457</v>
      </c>
      <c r="CG34" s="520">
        <v>11.057629964391499</v>
      </c>
      <c r="CH34" s="520">
        <v>9.704293378985918</v>
      </c>
      <c r="CI34" s="520">
        <v>3.550541864984774</v>
      </c>
      <c r="CJ34" s="520">
        <v>5.2767495433032474</v>
      </c>
      <c r="CK34" s="520">
        <v>607.07358609919936</v>
      </c>
      <c r="CL34" s="520">
        <v>27.922461286711595</v>
      </c>
      <c r="CM34" s="520">
        <v>11.304244239603793</v>
      </c>
      <c r="CN34" s="520">
        <v>10.117697973639569</v>
      </c>
      <c r="CO34" s="520">
        <v>3.6014959855842896</v>
      </c>
      <c r="CP34" s="520">
        <v>5.5930932818676045</v>
      </c>
      <c r="CQ34" s="520">
        <v>642.38332506915424</v>
      </c>
      <c r="CR34" s="520">
        <v>28.024290470338897</v>
      </c>
      <c r="CS34" s="520">
        <v>11.216079381971804</v>
      </c>
      <c r="CT34" s="520">
        <v>10.266049280871753</v>
      </c>
      <c r="CU34" s="520">
        <v>3.6054292945761484</v>
      </c>
      <c r="CV34" s="520">
        <v>5.8204846456319883</v>
      </c>
      <c r="CW34" s="520">
        <v>688.32411207413838</v>
      </c>
      <c r="CX34" s="520">
        <v>27.419950085256733</v>
      </c>
      <c r="CY34" s="520">
        <v>10.953337361197335</v>
      </c>
      <c r="DA34" s="520">
        <v>38</v>
      </c>
      <c r="DB34" s="520">
        <v>8.3884117925070747</v>
      </c>
      <c r="DC34" s="520">
        <v>2.9058913776582229</v>
      </c>
      <c r="DD34" s="520">
        <v>4.7481506862990521</v>
      </c>
      <c r="DE34" s="520">
        <v>540.94894843422878</v>
      </c>
      <c r="DF34" s="520">
        <v>26.879091333300092</v>
      </c>
      <c r="DG34" s="520">
        <v>10.569312036723105</v>
      </c>
      <c r="DH34" s="520">
        <v>8.5718432559918778</v>
      </c>
      <c r="DI34" s="520">
        <v>3.0364940470380581</v>
      </c>
      <c r="DJ34" s="520">
        <v>4.8847770530989552</v>
      </c>
      <c r="DK34" s="520">
        <v>559.30578387414982</v>
      </c>
      <c r="DL34" s="520">
        <v>26.913980453965184</v>
      </c>
      <c r="DM34" s="520">
        <v>10.725173291542783</v>
      </c>
      <c r="DN34" s="520">
        <v>9.3806415398336025</v>
      </c>
      <c r="DO34" s="520">
        <v>3.1046535538764046</v>
      </c>
      <c r="DP34" s="520">
        <v>5.2189473915184239</v>
      </c>
      <c r="DQ34" s="520">
        <v>604.47751179418628</v>
      </c>
      <c r="DR34" s="520">
        <v>27.506956904873352</v>
      </c>
      <c r="DS34" s="520">
        <v>10.615150526482889</v>
      </c>
      <c r="DT34" s="520">
        <v>9.5752547794551948</v>
      </c>
      <c r="DU34" s="520">
        <v>3.0470837667588446</v>
      </c>
      <c r="DV34" s="520">
        <v>5.444443209478723</v>
      </c>
      <c r="DW34" s="520">
        <v>634.08197783889591</v>
      </c>
      <c r="DX34" s="520">
        <v>27.535704074673845</v>
      </c>
      <c r="DY34" s="520">
        <v>10.488565171765433</v>
      </c>
      <c r="DZ34" s="520">
        <v>9.6865597003394992</v>
      </c>
      <c r="EA34" s="520">
        <v>3.0939426304813153</v>
      </c>
      <c r="EB34" s="520">
        <v>5.6473013070932465</v>
      </c>
      <c r="EC34" s="520">
        <v>679.02424196581114</v>
      </c>
      <c r="ED34" s="520">
        <v>26.942076710039462</v>
      </c>
      <c r="EE34" s="520">
        <v>10.350086366509528</v>
      </c>
      <c r="EG34" s="520">
        <v>38</v>
      </c>
      <c r="EH34" s="520">
        <v>8.0857322063549582</v>
      </c>
      <c r="EI34" s="520">
        <v>2.6750415320436036</v>
      </c>
      <c r="EJ34" s="520">
        <v>4.3962296666688161</v>
      </c>
      <c r="EK34" s="520">
        <v>540.74252256895909</v>
      </c>
      <c r="EL34" s="520">
        <v>26.329604222402345</v>
      </c>
      <c r="EM34" s="520">
        <v>10.146434129607945</v>
      </c>
      <c r="EN34" s="520">
        <v>8.2502712537740219</v>
      </c>
      <c r="EO34" s="520">
        <v>2.7350589916036827</v>
      </c>
      <c r="EP34" s="520">
        <v>4.5432759327023593</v>
      </c>
      <c r="EQ34" s="520">
        <v>558.17760227144902</v>
      </c>
      <c r="ER34" s="520">
        <v>26.392268111102986</v>
      </c>
      <c r="ES34" s="520">
        <v>10.206816569482173</v>
      </c>
      <c r="ET34" s="520">
        <v>8.2716599092429561</v>
      </c>
      <c r="EU34" s="520">
        <v>2.8098777853458068</v>
      </c>
      <c r="EV34" s="520">
        <v>4.8492705337514899</v>
      </c>
      <c r="EW34" s="520">
        <v>601.9417057331392</v>
      </c>
      <c r="EX34" s="520">
        <v>25.780495168375847</v>
      </c>
      <c r="EY34" s="520">
        <v>10.170160915470014</v>
      </c>
      <c r="EZ34" s="520">
        <v>8.6192117307362732</v>
      </c>
      <c r="FA34" s="520">
        <v>2.7858596766170862</v>
      </c>
      <c r="FB34" s="520">
        <v>5.0558716316504766</v>
      </c>
      <c r="FC34" s="520">
        <v>630.42080760931458</v>
      </c>
      <c r="FD34" s="520">
        <v>26.179102042527457</v>
      </c>
      <c r="FE34" s="520">
        <v>10.135112898467444</v>
      </c>
      <c r="FF34" s="520">
        <v>8.7340759730975215</v>
      </c>
      <c r="FG34" s="520">
        <v>2.8110755346081269</v>
      </c>
      <c r="FH34" s="520">
        <v>5.2453282327627173</v>
      </c>
      <c r="FI34" s="520">
        <v>664.5059665040817</v>
      </c>
      <c r="FJ34" s="520">
        <v>26.097342028411692</v>
      </c>
      <c r="FK34" s="520">
        <v>10.150537080821215</v>
      </c>
    </row>
    <row r="35" spans="2:167" x14ac:dyDescent="0.2">
      <c r="B35" s="520">
        <v>665.23128304599425</v>
      </c>
      <c r="C35" s="520">
        <v>1.5032365817511617</v>
      </c>
      <c r="D35" s="520">
        <v>701.63319456621628</v>
      </c>
      <c r="E35" s="520">
        <v>1.4252461367912455</v>
      </c>
      <c r="F35" s="520">
        <v>786.43064677005827</v>
      </c>
      <c r="G35" s="520">
        <v>1.271567943221809</v>
      </c>
      <c r="H35" s="520">
        <v>857.21963185118216</v>
      </c>
      <c r="I35" s="520">
        <v>1.1665621771172936</v>
      </c>
      <c r="J35" s="520">
        <v>936.95329372214951</v>
      </c>
      <c r="K35" s="520">
        <v>1.067289059871267</v>
      </c>
      <c r="L35" s="520">
        <v>739.52418091985237</v>
      </c>
      <c r="M35" s="520">
        <v>1.3522208276626688</v>
      </c>
      <c r="N35" s="520">
        <v>748.69245675613718</v>
      </c>
      <c r="O35" s="520">
        <v>1.3356619142828072</v>
      </c>
      <c r="Q35" s="520">
        <v>6.6353330710791816E-2</v>
      </c>
      <c r="R35" s="520">
        <v>6.675518784283932E-2</v>
      </c>
      <c r="S35" s="520">
        <v>6.7225734310006988E-2</v>
      </c>
      <c r="T35" s="520">
        <v>6.7874716179926284E-2</v>
      </c>
      <c r="U35" s="520">
        <v>6.8208043902791227E-2</v>
      </c>
      <c r="V35" s="520">
        <v>6.7164352239430888E-2</v>
      </c>
      <c r="W35" s="520">
        <v>6.6754533990576778E-2</v>
      </c>
      <c r="Y35" s="520">
        <v>1.3279767613047944</v>
      </c>
      <c r="Z35" s="520">
        <v>1.3286572091838671</v>
      </c>
      <c r="AA35" s="520">
        <v>1.3637683899621695</v>
      </c>
      <c r="AB35" s="520">
        <v>1.3724537983225764</v>
      </c>
      <c r="AC35" s="520">
        <v>1.3973909109499176</v>
      </c>
      <c r="AD35" s="520">
        <v>1.3502421189342484</v>
      </c>
      <c r="AE35" s="520">
        <v>1.3436853248678786</v>
      </c>
      <c r="AG35" s="520">
        <v>0.5427002930987106</v>
      </c>
      <c r="AH35" s="520">
        <v>0.54343320836227715</v>
      </c>
      <c r="AI35" s="520">
        <v>0.56077406792485229</v>
      </c>
      <c r="AJ35" s="520">
        <v>0.560412359418751</v>
      </c>
      <c r="AK35" s="520">
        <v>0.57285488744483926</v>
      </c>
      <c r="AL35" s="520">
        <v>0.55366718559762784</v>
      </c>
      <c r="AM35" s="520">
        <v>0.55099527280548477</v>
      </c>
      <c r="AO35" s="520">
        <v>39</v>
      </c>
      <c r="AP35" s="520">
        <v>9.1958928614355724</v>
      </c>
      <c r="AQ35" s="520">
        <v>3.8621632316700358</v>
      </c>
      <c r="AR35" s="520">
        <v>4.9890164999699289</v>
      </c>
      <c r="AS35" s="520">
        <v>546.64115031551978</v>
      </c>
      <c r="AT35" s="520">
        <v>28.193658602762866</v>
      </c>
      <c r="AU35" s="520">
        <v>12.262218865244561</v>
      </c>
      <c r="AV35" s="520">
        <v>9.4715337662135113</v>
      </c>
      <c r="AW35" s="520">
        <v>3.9075509901665901</v>
      </c>
      <c r="AX35" s="520">
        <v>5.1931940821727709</v>
      </c>
      <c r="AY35" s="520">
        <v>568.07445401769371</v>
      </c>
      <c r="AZ35" s="520">
        <v>28.213897356033943</v>
      </c>
      <c r="BA35" s="520">
        <v>12.153117428066187</v>
      </c>
      <c r="BB35" s="520">
        <v>10.370848216609522</v>
      </c>
      <c r="BC35" s="520">
        <v>4.0960508689603605</v>
      </c>
      <c r="BD35" s="520">
        <v>5.5808523322112178</v>
      </c>
      <c r="BE35" s="520">
        <v>613.49903528080677</v>
      </c>
      <c r="BF35" s="520">
        <v>28.882288579180248</v>
      </c>
      <c r="BG35" s="520">
        <v>12.150798155012369</v>
      </c>
      <c r="BH35" s="520">
        <v>10.814976489527499</v>
      </c>
      <c r="BI35" s="520">
        <v>4.2142859595506756</v>
      </c>
      <c r="BJ35" s="520">
        <v>5.904085049434352</v>
      </c>
      <c r="BK35" s="520">
        <v>649.51518943439521</v>
      </c>
      <c r="BL35" s="520">
        <v>28.982904535208508</v>
      </c>
      <c r="BM35" s="520">
        <v>12.124493045695852</v>
      </c>
      <c r="BN35" s="520">
        <v>11.064530415068749</v>
      </c>
      <c r="BO35" s="520">
        <v>4.2817917023223737</v>
      </c>
      <c r="BP35" s="520">
        <v>6.2349382962076367</v>
      </c>
      <c r="BQ35" s="520">
        <v>698.91477563569867</v>
      </c>
      <c r="BR35" s="520">
        <v>28.35742308292415</v>
      </c>
      <c r="BS35" s="520">
        <v>11.851302951248892</v>
      </c>
      <c r="BU35" s="520">
        <v>39</v>
      </c>
      <c r="BV35" s="520">
        <v>8.8538181877240127</v>
      </c>
      <c r="BW35" s="520">
        <v>3.3238577266459317</v>
      </c>
      <c r="BX35" s="520">
        <v>4.8357310427385372</v>
      </c>
      <c r="BY35" s="520">
        <v>552.93105254494537</v>
      </c>
      <c r="BZ35" s="520">
        <v>27.254282838963597</v>
      </c>
      <c r="CA35" s="520">
        <v>11.149180160021389</v>
      </c>
      <c r="CB35" s="520">
        <v>9.0472656359804748</v>
      </c>
      <c r="CC35" s="520">
        <v>3.3323538487269424</v>
      </c>
      <c r="CD35" s="520">
        <v>5.0194569669830198</v>
      </c>
      <c r="CE35" s="520">
        <v>574.55775559594167</v>
      </c>
      <c r="CF35" s="520">
        <v>27.157106581605792</v>
      </c>
      <c r="CG35" s="520">
        <v>11.014868991817451</v>
      </c>
      <c r="CH35" s="520">
        <v>9.9388849854184791</v>
      </c>
      <c r="CI35" s="520">
        <v>3.633195512572712</v>
      </c>
      <c r="CJ35" s="520">
        <v>5.3849988392780448</v>
      </c>
      <c r="CK35" s="520">
        <v>620.31930846165346</v>
      </c>
      <c r="CL35" s="520">
        <v>27.868377967645614</v>
      </c>
      <c r="CM35" s="520">
        <v>11.271046208351985</v>
      </c>
      <c r="CN35" s="520">
        <v>10.373841672004648</v>
      </c>
      <c r="CO35" s="520">
        <v>3.6882729632854536</v>
      </c>
      <c r="CP35" s="520">
        <v>5.715636271809819</v>
      </c>
      <c r="CQ35" s="520">
        <v>657.12490871075374</v>
      </c>
      <c r="CR35" s="520">
        <v>27.975962664525991</v>
      </c>
      <c r="CS35" s="520">
        <v>11.183611066462776</v>
      </c>
      <c r="CT35" s="520">
        <v>10.525152171649754</v>
      </c>
      <c r="CU35" s="520">
        <v>3.6913189048935173</v>
      </c>
      <c r="CV35" s="520">
        <v>5.9500246360819711</v>
      </c>
      <c r="CW35" s="520">
        <v>705.68489169708039</v>
      </c>
      <c r="CX35" s="520">
        <v>27.321038008654998</v>
      </c>
      <c r="CY35" s="520">
        <v>10.900868130015233</v>
      </c>
      <c r="DA35" s="520">
        <v>39</v>
      </c>
      <c r="DB35" s="520">
        <v>8.5710155972808604</v>
      </c>
      <c r="DC35" s="520">
        <v>2.9685938801030329</v>
      </c>
      <c r="DD35" s="520">
        <v>4.835819991152297</v>
      </c>
      <c r="DE35" s="520">
        <v>551.62580339304304</v>
      </c>
      <c r="DF35" s="520">
        <v>26.806100467215963</v>
      </c>
      <c r="DG35" s="520">
        <v>10.531530683693573</v>
      </c>
      <c r="DH35" s="520">
        <v>8.7613055350828528</v>
      </c>
      <c r="DI35" s="520">
        <v>3.1044229524101756</v>
      </c>
      <c r="DJ35" s="520">
        <v>4.9776156600967818</v>
      </c>
      <c r="DK35" s="520">
        <v>570.60675913020191</v>
      </c>
      <c r="DL35" s="520">
        <v>26.843996955904334</v>
      </c>
      <c r="DM35" s="520">
        <v>10.691684618501204</v>
      </c>
      <c r="DN35" s="520">
        <v>9.604398192096097</v>
      </c>
      <c r="DO35" s="520">
        <v>3.1767726934820857</v>
      </c>
      <c r="DP35" s="520">
        <v>5.3255452242391215</v>
      </c>
      <c r="DQ35" s="520">
        <v>617.45827361846398</v>
      </c>
      <c r="DR35" s="520">
        <v>27.455792366612446</v>
      </c>
      <c r="DS35" s="520">
        <v>10.584075150885134</v>
      </c>
      <c r="DT35" s="520">
        <v>9.8092777111464819</v>
      </c>
      <c r="DU35" s="520">
        <v>3.1190687531253074</v>
      </c>
      <c r="DV35" s="520">
        <v>5.5607485748402219</v>
      </c>
      <c r="DW35" s="520">
        <v>648.2706524286491</v>
      </c>
      <c r="DX35" s="520">
        <v>27.48718900725676</v>
      </c>
      <c r="DY35" s="520">
        <v>10.458325030673809</v>
      </c>
      <c r="DZ35" s="520">
        <v>9.9223365362787295</v>
      </c>
      <c r="EA35" s="520">
        <v>3.1670130154989047</v>
      </c>
      <c r="EB35" s="520">
        <v>5.7696410250527181</v>
      </c>
      <c r="EC35" s="520">
        <v>695.75834132507714</v>
      </c>
      <c r="ED35" s="520">
        <v>26.844418533664392</v>
      </c>
      <c r="EE35" s="520">
        <v>10.302818709564178</v>
      </c>
      <c r="EG35" s="520">
        <v>39</v>
      </c>
      <c r="EH35" s="520">
        <v>8.2591209358122732</v>
      </c>
      <c r="EI35" s="520">
        <v>2.7334511856811252</v>
      </c>
      <c r="EJ35" s="520">
        <v>4.4746516746619784</v>
      </c>
      <c r="EK35" s="520">
        <v>551.25744019701358</v>
      </c>
      <c r="EL35" s="520">
        <v>26.258225266621015</v>
      </c>
      <c r="EM35" s="520">
        <v>10.112011146619338</v>
      </c>
      <c r="EN35" s="520">
        <v>8.4323646814961606</v>
      </c>
      <c r="EO35" s="520">
        <v>2.796036018501201</v>
      </c>
      <c r="EP35" s="520">
        <v>4.6271182961014423</v>
      </c>
      <c r="EQ35" s="520">
        <v>569.370761588248</v>
      </c>
      <c r="ER35" s="520">
        <v>26.324543272494324</v>
      </c>
      <c r="ES35" s="520">
        <v>10.17326664217628</v>
      </c>
      <c r="ET35" s="520">
        <v>8.4534319297053759</v>
      </c>
      <c r="EU35" s="520">
        <v>2.8751480733461183</v>
      </c>
      <c r="EV35" s="520">
        <v>4.9458282268103622</v>
      </c>
      <c r="EW35" s="520">
        <v>615.07111536090326</v>
      </c>
      <c r="EX35" s="520">
        <v>25.691077825777601</v>
      </c>
      <c r="EY35" s="520">
        <v>10.134763273219198</v>
      </c>
      <c r="EZ35" s="520">
        <v>8.8218440914036247</v>
      </c>
      <c r="FA35" s="520">
        <v>2.8520876770326464</v>
      </c>
      <c r="FB35" s="520">
        <v>5.1612608061304321</v>
      </c>
      <c r="FC35" s="520">
        <v>644.76485925115003</v>
      </c>
      <c r="FD35" s="520">
        <v>26.105182517189192</v>
      </c>
      <c r="FE35" s="520">
        <v>10.101115191695373</v>
      </c>
      <c r="FF35" s="520">
        <v>8.9410599127394761</v>
      </c>
      <c r="FG35" s="520">
        <v>2.877622664847042</v>
      </c>
      <c r="FH35" s="520">
        <v>5.3563723143935507</v>
      </c>
      <c r="FI35" s="520">
        <v>681.63379507048012</v>
      </c>
      <c r="FJ35" s="520">
        <v>25.961082941096695</v>
      </c>
      <c r="FK35" s="520">
        <v>10.091755654480442</v>
      </c>
    </row>
    <row r="36" spans="2:167" x14ac:dyDescent="0.2">
      <c r="B36" s="520">
        <v>671.88559371094016</v>
      </c>
      <c r="C36" s="520">
        <v>1.4883486256593585</v>
      </c>
      <c r="D36" s="520">
        <v>709.40162267178823</v>
      </c>
      <c r="E36" s="520">
        <v>1.4096387265562542</v>
      </c>
      <c r="F36" s="520">
        <v>796.99722678150181</v>
      </c>
      <c r="G36" s="520">
        <v>1.2547095101425638</v>
      </c>
      <c r="H36" s="520">
        <v>870.24884803535656</v>
      </c>
      <c r="I36" s="520">
        <v>1.1490966086971159</v>
      </c>
      <c r="J36" s="520">
        <v>952.26929382278036</v>
      </c>
      <c r="K36" s="520">
        <v>1.0501231179949213</v>
      </c>
      <c r="L36" s="520">
        <v>749.24738463938581</v>
      </c>
      <c r="M36" s="520">
        <v>1.3346726601939383</v>
      </c>
      <c r="N36" s="520">
        <v>757.26661833357514</v>
      </c>
      <c r="O36" s="520">
        <v>1.3205388641065134</v>
      </c>
      <c r="Q36" s="520">
        <v>6.7965552729719103E-2</v>
      </c>
      <c r="R36" s="520">
        <v>6.8378993282220607E-2</v>
      </c>
      <c r="S36" s="520">
        <v>6.8872103036693097E-2</v>
      </c>
      <c r="T36" s="520">
        <v>6.9543388308818052E-2</v>
      </c>
      <c r="U36" s="520">
        <v>6.9890785910054015E-2</v>
      </c>
      <c r="V36" s="520">
        <v>6.8807833318017583E-2</v>
      </c>
      <c r="W36" s="520">
        <v>6.8380996185614926E-2</v>
      </c>
      <c r="Y36" s="520">
        <v>1.3537423183648156</v>
      </c>
      <c r="Z36" s="520">
        <v>1.3544328441348692</v>
      </c>
      <c r="AA36" s="520">
        <v>1.3911493960282295</v>
      </c>
      <c r="AB36" s="520">
        <v>1.4005910856678032</v>
      </c>
      <c r="AC36" s="520">
        <v>1.4261130725543429</v>
      </c>
      <c r="AD36" s="520">
        <v>1.3765686751104067</v>
      </c>
      <c r="AE36" s="520">
        <v>1.3704024956081235</v>
      </c>
      <c r="AG36" s="520">
        <v>0.55142394315045329</v>
      </c>
      <c r="AH36" s="520">
        <v>0.55219493976499856</v>
      </c>
      <c r="AI36" s="520">
        <v>0.57027237533101338</v>
      </c>
      <c r="AJ36" s="520">
        <v>0.57010126177736864</v>
      </c>
      <c r="AK36" s="520">
        <v>0.58286199278251805</v>
      </c>
      <c r="AL36" s="520">
        <v>0.56266858847051737</v>
      </c>
      <c r="AM36" s="520">
        <v>0.56020485667468922</v>
      </c>
      <c r="AO36" s="520">
        <v>40</v>
      </c>
      <c r="AP36" s="520">
        <v>9.3874015667587862</v>
      </c>
      <c r="AQ36" s="520">
        <v>3.9489338655632866</v>
      </c>
      <c r="AR36" s="520">
        <v>5.0763572332864877</v>
      </c>
      <c r="AS36" s="520">
        <v>557.16197800150076</v>
      </c>
      <c r="AT36" s="520">
        <v>28.116600150255795</v>
      </c>
      <c r="AU36" s="520">
        <v>12.237413109132675</v>
      </c>
      <c r="AV36" s="520">
        <v>9.6751680674023852</v>
      </c>
      <c r="AW36" s="520">
        <v>3.9962064551807166</v>
      </c>
      <c r="AX36" s="520">
        <v>5.288402624155216</v>
      </c>
      <c r="AY36" s="520">
        <v>579.41677459746143</v>
      </c>
      <c r="AZ36" s="520">
        <v>28.138323818764711</v>
      </c>
      <c r="BA36" s="520">
        <v>12.12547926262846</v>
      </c>
      <c r="BB36" s="520">
        <v>10.608378953298656</v>
      </c>
      <c r="BC36" s="520">
        <v>4.1922125104776793</v>
      </c>
      <c r="BD36" s="520">
        <v>5.6904116076308409</v>
      </c>
      <c r="BE36" s="520">
        <v>626.38031622233916</v>
      </c>
      <c r="BF36" s="520">
        <v>28.825173098089572</v>
      </c>
      <c r="BG36" s="520">
        <v>12.126481261827983</v>
      </c>
      <c r="BH36" s="520">
        <v>11.074313982639925</v>
      </c>
      <c r="BI36" s="520">
        <v>4.3171458011319537</v>
      </c>
      <c r="BJ36" s="520">
        <v>6.0274468874681659</v>
      </c>
      <c r="BK36" s="520">
        <v>663.85307476320179</v>
      </c>
      <c r="BL36" s="520">
        <v>28.930978779503434</v>
      </c>
      <c r="BM36" s="520">
        <v>12.101387810145384</v>
      </c>
      <c r="BN36" s="520">
        <v>11.33025092797928</v>
      </c>
      <c r="BO36" s="520">
        <v>4.3859853844560126</v>
      </c>
      <c r="BP36" s="520">
        <v>6.3685172947811504</v>
      </c>
      <c r="BQ36" s="520">
        <v>715.83812866348092</v>
      </c>
      <c r="BR36" s="520">
        <v>28.258141609789472</v>
      </c>
      <c r="BS36" s="520">
        <v>11.808048587056795</v>
      </c>
      <c r="BU36" s="520">
        <v>40</v>
      </c>
      <c r="BV36" s="520">
        <v>9.0424572657523328</v>
      </c>
      <c r="BW36" s="520">
        <v>3.3927562638338196</v>
      </c>
      <c r="BX36" s="520">
        <v>4.921377131142207</v>
      </c>
      <c r="BY36" s="520">
        <v>563.66029903344383</v>
      </c>
      <c r="BZ36" s="520">
        <v>27.180477815554543</v>
      </c>
      <c r="CA36" s="520">
        <v>11.109605736849742</v>
      </c>
      <c r="CB36" s="520">
        <v>9.2450443114424221</v>
      </c>
      <c r="CC36" s="520">
        <v>3.402451845514864</v>
      </c>
      <c r="CD36" s="520">
        <v>5.1122414624343149</v>
      </c>
      <c r="CE36" s="520">
        <v>586.14054828141172</v>
      </c>
      <c r="CF36" s="520">
        <v>27.081718062723926</v>
      </c>
      <c r="CG36" s="520">
        <v>10.973394510912923</v>
      </c>
      <c r="CH36" s="520">
        <v>10.170239174217935</v>
      </c>
      <c r="CI36" s="520">
        <v>3.7149386788366652</v>
      </c>
      <c r="CJ36" s="520">
        <v>5.4913487911864216</v>
      </c>
      <c r="CK36" s="520">
        <v>633.38318924557393</v>
      </c>
      <c r="CL36" s="520">
        <v>27.814728209393188</v>
      </c>
      <c r="CM36" s="520">
        <v>11.238876333749825</v>
      </c>
      <c r="CN36" s="520">
        <v>10.626454778305972</v>
      </c>
      <c r="CO36" s="520">
        <v>3.7741326792196355</v>
      </c>
      <c r="CP36" s="520">
        <v>5.8359757616686272</v>
      </c>
      <c r="CQ36" s="520">
        <v>671.65844230494235</v>
      </c>
      <c r="CR36" s="520">
        <v>27.927974745580467</v>
      </c>
      <c r="CS36" s="520">
        <v>11.152290975528034</v>
      </c>
      <c r="CT36" s="520">
        <v>10.780707498301503</v>
      </c>
      <c r="CU36" s="520">
        <v>3.7763218293287224</v>
      </c>
      <c r="CV36" s="520">
        <v>6.0772118334625302</v>
      </c>
      <c r="CW36" s="520">
        <v>722.86004032500136</v>
      </c>
      <c r="CX36" s="520">
        <v>27.223405198790516</v>
      </c>
      <c r="CY36" s="520">
        <v>10.849939699354055</v>
      </c>
      <c r="DA36" s="520">
        <v>40</v>
      </c>
      <c r="DB36" s="520">
        <v>8.7502415748784568</v>
      </c>
      <c r="DC36" s="520">
        <v>3.0306600832646935</v>
      </c>
      <c r="DD36" s="520">
        <v>4.921820341498826</v>
      </c>
      <c r="DE36" s="520">
        <v>562.16587827558317</v>
      </c>
      <c r="DF36" s="520">
        <v>26.732929093121403</v>
      </c>
      <c r="DG36" s="520">
        <v>10.495029561924087</v>
      </c>
      <c r="DH36" s="520">
        <v>8.9474380856854534</v>
      </c>
      <c r="DI36" s="520">
        <v>3.1717250663508452</v>
      </c>
      <c r="DJ36" s="520">
        <v>5.068776890382197</v>
      </c>
      <c r="DK36" s="520">
        <v>581.76672226851667</v>
      </c>
      <c r="DL36" s="520">
        <v>26.773767305207674</v>
      </c>
      <c r="DM36" s="520">
        <v>10.65929771952222</v>
      </c>
      <c r="DN36" s="520">
        <v>9.8240712537280892</v>
      </c>
      <c r="DO36" s="520">
        <v>3.2481929099458755</v>
      </c>
      <c r="DP36" s="520">
        <v>5.4300882274891054</v>
      </c>
      <c r="DQ36" s="520">
        <v>630.24714891808594</v>
      </c>
      <c r="DR36" s="520">
        <v>27.403873814301392</v>
      </c>
      <c r="DS36" s="520">
        <v>10.554223971238967</v>
      </c>
      <c r="DT36" s="520">
        <v>10.039449357964127</v>
      </c>
      <c r="DU36" s="520">
        <v>3.1905721404622116</v>
      </c>
      <c r="DV36" s="520">
        <v>5.6749993639491487</v>
      </c>
      <c r="DW36" s="520">
        <v>662.26158430764633</v>
      </c>
      <c r="DX36" s="520">
        <v>27.437881079880569</v>
      </c>
      <c r="DY36" s="520">
        <v>10.429368107192889</v>
      </c>
      <c r="DZ36" s="520">
        <v>10.154299461149648</v>
      </c>
      <c r="EA36" s="520">
        <v>3.2396202688619438</v>
      </c>
      <c r="EB36" s="520">
        <v>5.8898360136443273</v>
      </c>
      <c r="EC36" s="520">
        <v>712.3186975319021</v>
      </c>
      <c r="ED36" s="520">
        <v>26.746881429118222</v>
      </c>
      <c r="EE36" s="520">
        <v>10.257046899719919</v>
      </c>
      <c r="EG36" s="520">
        <v>40</v>
      </c>
      <c r="EH36" s="520">
        <v>8.4290696259510742</v>
      </c>
      <c r="EI36" s="520">
        <v>2.7912577614220027</v>
      </c>
      <c r="EJ36" s="520">
        <v>4.5516050597994697</v>
      </c>
      <c r="EK36" s="520">
        <v>561.63401073041121</v>
      </c>
      <c r="EL36" s="520">
        <v>26.186392441688607</v>
      </c>
      <c r="EM36" s="520">
        <v>10.078707986368153</v>
      </c>
      <c r="EN36" s="520">
        <v>8.6110430030116571</v>
      </c>
      <c r="EO36" s="520">
        <v>2.8564531690712922</v>
      </c>
      <c r="EP36" s="520">
        <v>4.7094659990585379</v>
      </c>
      <c r="EQ36" s="520">
        <v>580.42089081123765</v>
      </c>
      <c r="ER36" s="520">
        <v>26.256277137021662</v>
      </c>
      <c r="ES36" s="520">
        <v>10.140835541712731</v>
      </c>
      <c r="ET36" s="520">
        <v>8.6324732916401619</v>
      </c>
      <c r="EU36" s="520">
        <v>2.9397858333492333</v>
      </c>
      <c r="EV36" s="520">
        <v>5.0405460777670097</v>
      </c>
      <c r="EW36" s="520">
        <v>628.05154364518421</v>
      </c>
      <c r="EX36" s="520">
        <v>25.602381749372221</v>
      </c>
      <c r="EY36" s="520">
        <v>10.100066713478695</v>
      </c>
      <c r="EZ36" s="520">
        <v>9.021291948018213</v>
      </c>
      <c r="FA36" s="520">
        <v>2.9178652378805729</v>
      </c>
      <c r="FB36" s="520">
        <v>5.2648099194031293</v>
      </c>
      <c r="FC36" s="520">
        <v>658.93651286766828</v>
      </c>
      <c r="FD36" s="520">
        <v>26.031183352417042</v>
      </c>
      <c r="FE36" s="520">
        <v>10.068136783835952</v>
      </c>
      <c r="FF36" s="520">
        <v>9.1447486474897914</v>
      </c>
      <c r="FG36" s="520">
        <v>2.9437451677876183</v>
      </c>
      <c r="FH36" s="520">
        <v>5.4654914196043904</v>
      </c>
      <c r="FI36" s="520">
        <v>698.6361712307978</v>
      </c>
      <c r="FJ36" s="520">
        <v>25.825678188381893</v>
      </c>
      <c r="FK36" s="520">
        <v>10.034423460651135</v>
      </c>
    </row>
    <row r="37" spans="2:167" x14ac:dyDescent="0.2">
      <c r="B37" s="520">
        <v>678.33226698774342</v>
      </c>
      <c r="C37" s="520">
        <v>1.474203791661983</v>
      </c>
      <c r="D37" s="520">
        <v>716.93752765930094</v>
      </c>
      <c r="E37" s="520">
        <v>1.3948216705364243</v>
      </c>
      <c r="F37" s="520">
        <v>807.24465053373274</v>
      </c>
      <c r="G37" s="520">
        <v>1.2387818232537331</v>
      </c>
      <c r="H37" s="520">
        <v>882.90540387635747</v>
      </c>
      <c r="I37" s="520">
        <v>1.1326241697123427</v>
      </c>
      <c r="J37" s="520">
        <v>967.15464039737071</v>
      </c>
      <c r="K37" s="520">
        <v>1.033960814776357</v>
      </c>
      <c r="L37" s="520">
        <v>758.6797831500262</v>
      </c>
      <c r="M37" s="520">
        <v>1.318079145127627</v>
      </c>
      <c r="N37" s="520">
        <v>765.5814590789787</v>
      </c>
      <c r="O37" s="520">
        <v>1.3061967320930616</v>
      </c>
      <c r="Q37" s="520">
        <v>6.9575995444580513E-2</v>
      </c>
      <c r="R37" s="520">
        <v>7.000080003705543E-2</v>
      </c>
      <c r="S37" s="520">
        <v>7.0515899174894522E-2</v>
      </c>
      <c r="T37" s="520">
        <v>7.1209075032571567E-2</v>
      </c>
      <c r="U37" s="520">
        <v>7.1570255048134052E-2</v>
      </c>
      <c r="V37" s="520">
        <v>7.0448837809406278E-2</v>
      </c>
      <c r="W37" s="520">
        <v>7.000537873953365E-2</v>
      </c>
      <c r="Y37" s="520">
        <v>1.3790969820711785</v>
      </c>
      <c r="Z37" s="520">
        <v>1.3798247876845591</v>
      </c>
      <c r="AA37" s="520">
        <v>1.4180934561577463</v>
      </c>
      <c r="AB37" s="520">
        <v>1.4283311578295823</v>
      </c>
      <c r="AC37" s="520">
        <v>1.454437363817549</v>
      </c>
      <c r="AD37" s="520">
        <v>1.4024919881144329</v>
      </c>
      <c r="AE37" s="520">
        <v>1.3967052702002152</v>
      </c>
      <c r="AG37" s="520">
        <v>0.56002819552827765</v>
      </c>
      <c r="AH37" s="520">
        <v>0.5608475328594329</v>
      </c>
      <c r="AI37" s="520">
        <v>0.57963827421472214</v>
      </c>
      <c r="AJ37" s="520">
        <v>0.57967608341965815</v>
      </c>
      <c r="AK37" s="520">
        <v>0.59275317426656204</v>
      </c>
      <c r="AL37" s="520">
        <v>0.57155285807014244</v>
      </c>
      <c r="AM37" s="520">
        <v>0.56929135687173094</v>
      </c>
      <c r="AO37" s="520">
        <v>41</v>
      </c>
      <c r="AP37" s="520">
        <v>9.5765066431046915</v>
      </c>
      <c r="AQ37" s="520">
        <v>4.0346621873267736</v>
      </c>
      <c r="AR37" s="520">
        <v>5.1622928565368209</v>
      </c>
      <c r="AS37" s="520">
        <v>567.5618587412331</v>
      </c>
      <c r="AT37" s="520">
        <v>28.040720321014696</v>
      </c>
      <c r="AU37" s="520">
        <v>12.212730694890091</v>
      </c>
      <c r="AV37" s="520">
        <v>9.8762874449335047</v>
      </c>
      <c r="AW37" s="520">
        <v>4.0838332279464895</v>
      </c>
      <c r="AX37" s="520">
        <v>5.3820529318643988</v>
      </c>
      <c r="AY37" s="520">
        <v>590.62906535317677</v>
      </c>
      <c r="AZ37" s="520">
        <v>28.063894372469623</v>
      </c>
      <c r="BA37" s="520">
        <v>12.098143079942655</v>
      </c>
      <c r="BB37" s="520">
        <v>10.842660858592666</v>
      </c>
      <c r="BC37" s="520">
        <v>4.2872140215162435</v>
      </c>
      <c r="BD37" s="520">
        <v>5.7980240950599953</v>
      </c>
      <c r="BE37" s="520">
        <v>639.08579280717424</v>
      </c>
      <c r="BF37" s="520">
        <v>28.76852385095529</v>
      </c>
      <c r="BG37" s="520">
        <v>12.102525809010164</v>
      </c>
      <c r="BH37" s="520">
        <v>11.330104121448734</v>
      </c>
      <c r="BI37" s="520">
        <v>4.4187995505515616</v>
      </c>
      <c r="BJ37" s="520">
        <v>6.1485635533794509</v>
      </c>
      <c r="BK37" s="520">
        <v>677.99017882175042</v>
      </c>
      <c r="BL37" s="520">
        <v>28.879433400195563</v>
      </c>
      <c r="BM37" s="520">
        <v>12.07871047931296</v>
      </c>
      <c r="BN37" s="520">
        <v>11.592339188112696</v>
      </c>
      <c r="BO37" s="520">
        <v>4.4889648268694486</v>
      </c>
      <c r="BP37" s="520">
        <v>6.499620813964766</v>
      </c>
      <c r="BQ37" s="520">
        <v>732.57642623065033</v>
      </c>
      <c r="BR37" s="520">
        <v>28.160109183598806</v>
      </c>
      <c r="BS37" s="520">
        <v>11.765596612267567</v>
      </c>
      <c r="BU37" s="520">
        <v>41</v>
      </c>
      <c r="BV37" s="520">
        <v>9.2286395306038642</v>
      </c>
      <c r="BW37" s="520">
        <v>3.4609122180758676</v>
      </c>
      <c r="BX37" s="520">
        <v>5.0056284246746321</v>
      </c>
      <c r="BY37" s="520">
        <v>574.26143920223456</v>
      </c>
      <c r="BZ37" s="520">
        <v>27.107820882006322</v>
      </c>
      <c r="CA37" s="520">
        <v>11.071142393052197</v>
      </c>
      <c r="CB37" s="520">
        <v>9.440311535422838</v>
      </c>
      <c r="CC37" s="520">
        <v>3.4718440017204535</v>
      </c>
      <c r="CD37" s="520">
        <v>5.2034946276227751</v>
      </c>
      <c r="CE37" s="520">
        <v>597.58853000138049</v>
      </c>
      <c r="CF37" s="520">
        <v>27.0075059737744</v>
      </c>
      <c r="CG37" s="520">
        <v>10.933151132560067</v>
      </c>
      <c r="CH37" s="520">
        <v>10.398355847994102</v>
      </c>
      <c r="CI37" s="520">
        <v>3.7957713397666004</v>
      </c>
      <c r="CJ37" s="520">
        <v>5.5957993541642761</v>
      </c>
      <c r="CK37" s="520">
        <v>646.26344479896636</v>
      </c>
      <c r="CL37" s="520">
        <v>27.761511202544185</v>
      </c>
      <c r="CM37" s="520">
        <v>11.207673400317457</v>
      </c>
      <c r="CN37" s="520">
        <v>10.875537124753091</v>
      </c>
      <c r="CO37" s="520">
        <v>3.8590750923493498</v>
      </c>
      <c r="CP37" s="520">
        <v>5.9541116770582496</v>
      </c>
      <c r="CQ37" s="520">
        <v>685.9820624074988</v>
      </c>
      <c r="CR37" s="520">
        <v>27.880328461435152</v>
      </c>
      <c r="CS37" s="520">
        <v>11.122043910050689</v>
      </c>
      <c r="CT37" s="520">
        <v>11.032714993986314</v>
      </c>
      <c r="CU37" s="520">
        <v>3.8604380011578265</v>
      </c>
      <c r="CV37" s="520">
        <v>6.2020461156375992</v>
      </c>
      <c r="CW37" s="520">
        <v>739.84549003218513</v>
      </c>
      <c r="CX37" s="520">
        <v>27.127026148373574</v>
      </c>
      <c r="CY37" s="520">
        <v>10.80046036724125</v>
      </c>
      <c r="DA37" s="520">
        <v>41</v>
      </c>
      <c r="DB37" s="520">
        <v>8.9260901039085763</v>
      </c>
      <c r="DC37" s="520">
        <v>3.0920899813242828</v>
      </c>
      <c r="DD37" s="520">
        <v>5.0061521517532759</v>
      </c>
      <c r="DE37" s="520">
        <v>572.56823786245945</v>
      </c>
      <c r="DF37" s="520">
        <v>26.659576618549394</v>
      </c>
      <c r="DG37" s="520">
        <v>10.459727821881167</v>
      </c>
      <c r="DH37" s="520">
        <v>9.1302408987564849</v>
      </c>
      <c r="DI37" s="520">
        <v>3.2384003697315298</v>
      </c>
      <c r="DJ37" s="520">
        <v>5.1582607415664929</v>
      </c>
      <c r="DK37" s="520">
        <v>592.7847616515254</v>
      </c>
      <c r="DL37" s="520">
        <v>26.703292967760888</v>
      </c>
      <c r="DM37" s="520">
        <v>10.627942027470914</v>
      </c>
      <c r="DN37" s="520">
        <v>10.03966071469902</v>
      </c>
      <c r="DO37" s="520">
        <v>3.3189141850111481</v>
      </c>
      <c r="DP37" s="520">
        <v>5.5325767698528434</v>
      </c>
      <c r="DQ37" s="520">
        <v>642.84393479829941</v>
      </c>
      <c r="DR37" s="520">
        <v>27.35120264423584</v>
      </c>
      <c r="DS37" s="520">
        <v>10.525497867905454</v>
      </c>
      <c r="DT37" s="520">
        <v>10.265769651489919</v>
      </c>
      <c r="DU37" s="520">
        <v>3.2615939080347229</v>
      </c>
      <c r="DV37" s="520">
        <v>5.7871955532750441</v>
      </c>
      <c r="DW37" s="520">
        <v>676.0546674423407</v>
      </c>
      <c r="DX37" s="520">
        <v>27.387781842198088</v>
      </c>
      <c r="DY37" s="520">
        <v>10.401586992798116</v>
      </c>
      <c r="DZ37" s="520">
        <v>10.382448355791249</v>
      </c>
      <c r="EA37" s="520">
        <v>3.3117643551429681</v>
      </c>
      <c r="EB37" s="520">
        <v>6.0078862247367582</v>
      </c>
      <c r="EC37" s="520">
        <v>728.70318515497547</v>
      </c>
      <c r="ED37" s="520">
        <v>26.649453043812716</v>
      </c>
      <c r="EE37" s="520">
        <v>10.212660516060771</v>
      </c>
      <c r="EG37" s="520">
        <v>41</v>
      </c>
      <c r="EH37" s="520">
        <v>8.5955795879230354</v>
      </c>
      <c r="EI37" s="520">
        <v>2.848461253694512</v>
      </c>
      <c r="EJ37" s="520">
        <v>4.6270901208702844</v>
      </c>
      <c r="EK37" s="520">
        <v>571.87159896648507</v>
      </c>
      <c r="EL37" s="520">
        <v>26.114107288499429</v>
      </c>
      <c r="EM37" s="520">
        <v>10.046449605556258</v>
      </c>
      <c r="EN37" s="520">
        <v>8.7863063713267309</v>
      </c>
      <c r="EO37" s="520">
        <v>2.9163104350642559</v>
      </c>
      <c r="EP37" s="520">
        <v>4.7903190388284678</v>
      </c>
      <c r="EQ37" s="520">
        <v>591.3274606352395</v>
      </c>
      <c r="ER37" s="520">
        <v>26.187470835769954</v>
      </c>
      <c r="ES37" s="520">
        <v>10.109444503915618</v>
      </c>
      <c r="ET37" s="520">
        <v>8.808783930133476</v>
      </c>
      <c r="EU37" s="520">
        <v>3.0037910488330204</v>
      </c>
      <c r="EV37" s="520">
        <v>5.1334243366983596</v>
      </c>
      <c r="EW37" s="520">
        <v>640.8801810158659</v>
      </c>
      <c r="EX37" s="520">
        <v>25.514407262214689</v>
      </c>
      <c r="EY37" s="520">
        <v>10.066045916276538</v>
      </c>
      <c r="EZ37" s="520">
        <v>9.2175552289932305</v>
      </c>
      <c r="FA37" s="520">
        <v>2.9831923397296891</v>
      </c>
      <c r="FB37" s="520">
        <v>5.3665189491092171</v>
      </c>
      <c r="FC37" s="520">
        <v>672.93418881461901</v>
      </c>
      <c r="FD37" s="520">
        <v>25.957104889533067</v>
      </c>
      <c r="FE37" s="520">
        <v>10.036107511315905</v>
      </c>
      <c r="FF37" s="520">
        <v>9.3451420724929513</v>
      </c>
      <c r="FG37" s="520">
        <v>3.0094430109894565</v>
      </c>
      <c r="FH37" s="520">
        <v>5.5726855033156371</v>
      </c>
      <c r="FI37" s="520">
        <v>715.50980953837347</v>
      </c>
      <c r="FJ37" s="520">
        <v>25.691101348038369</v>
      </c>
      <c r="FK37" s="520">
        <v>9.9784472660308356</v>
      </c>
    </row>
    <row r="38" spans="2:167" x14ac:dyDescent="0.2">
      <c r="B38" s="520">
        <v>684.57116462949659</v>
      </c>
      <c r="C38" s="520">
        <v>1.4607685097884888</v>
      </c>
      <c r="D38" s="520">
        <v>724.24070209204979</v>
      </c>
      <c r="E38" s="520">
        <v>1.3807564213270378</v>
      </c>
      <c r="F38" s="520">
        <v>817.17253550756755</v>
      </c>
      <c r="G38" s="520">
        <v>1.2237317782331898</v>
      </c>
      <c r="H38" s="520">
        <v>895.18869428633889</v>
      </c>
      <c r="I38" s="520">
        <v>1.1170829193695511</v>
      </c>
      <c r="J38" s="520">
        <v>981.60843075524645</v>
      </c>
      <c r="K38" s="520">
        <v>1.0187361565656106</v>
      </c>
      <c r="L38" s="520">
        <v>767.82100381372982</v>
      </c>
      <c r="M38" s="520">
        <v>1.3023868779742263</v>
      </c>
      <c r="N38" s="520">
        <v>773.6367400572841</v>
      </c>
      <c r="O38" s="520">
        <v>1.2925963158445071</v>
      </c>
      <c r="Q38" s="520">
        <v>7.1184657670698814E-2</v>
      </c>
      <c r="R38" s="520">
        <v>7.1620606324292957E-2</v>
      </c>
      <c r="S38" s="520">
        <v>7.2157119641280076E-2</v>
      </c>
      <c r="T38" s="520">
        <v>7.2871771503790539E-2</v>
      </c>
      <c r="U38" s="520">
        <v>7.3246444456786824E-2</v>
      </c>
      <c r="V38" s="520">
        <v>7.2087362540096026E-2</v>
      </c>
      <c r="W38" s="520">
        <v>7.1627679736176939E-2</v>
      </c>
      <c r="Y38" s="520">
        <v>1.4040407508617494</v>
      </c>
      <c r="Z38" s="520">
        <v>1.4048330368123545</v>
      </c>
      <c r="AA38" s="520">
        <v>1.4446005652348917</v>
      </c>
      <c r="AB38" s="520">
        <v>1.4556740054856596</v>
      </c>
      <c r="AC38" s="520">
        <v>1.4823637694408447</v>
      </c>
      <c r="AD38" s="520">
        <v>1.4280120510743655</v>
      </c>
      <c r="AE38" s="520">
        <v>1.4225936450688259</v>
      </c>
      <c r="AG38" s="520">
        <v>0.56851304990323148</v>
      </c>
      <c r="AH38" s="520">
        <v>0.56939098710279679</v>
      </c>
      <c r="AI38" s="520">
        <v>0.5888717632677446</v>
      </c>
      <c r="AJ38" s="520">
        <v>0.58913682258631339</v>
      </c>
      <c r="AK38" s="520">
        <v>0.60252842848827548</v>
      </c>
      <c r="AL38" s="520">
        <v>0.58031999272207213</v>
      </c>
      <c r="AM38" s="520">
        <v>0.57825477253106783</v>
      </c>
      <c r="AO38" s="520">
        <v>42</v>
      </c>
      <c r="AP38" s="520">
        <v>9.763208069209826</v>
      </c>
      <c r="AQ38" s="520">
        <v>4.1193475241216717</v>
      </c>
      <c r="AR38" s="520">
        <v>5.2468233558978428</v>
      </c>
      <c r="AS38" s="520">
        <v>577.83849228498866</v>
      </c>
      <c r="AT38" s="520">
        <v>27.966016884070516</v>
      </c>
      <c r="AU38" s="520">
        <v>12.188195796410252</v>
      </c>
      <c r="AV38" s="520">
        <v>10.074891860759998</v>
      </c>
      <c r="AW38" s="520">
        <v>4.1704310767144461</v>
      </c>
      <c r="AX38" s="520">
        <v>5.4741449813618281</v>
      </c>
      <c r="AY38" s="520">
        <v>601.70886383774712</v>
      </c>
      <c r="AZ38" s="520">
        <v>27.990608071962299</v>
      </c>
      <c r="BA38" s="520">
        <v>12.071121819068164</v>
      </c>
      <c r="BB38" s="520">
        <v>11.073693838427982</v>
      </c>
      <c r="BC38" s="520">
        <v>4.3810553706442459</v>
      </c>
      <c r="BD38" s="520">
        <v>5.9036897492480183</v>
      </c>
      <c r="BE38" s="520">
        <v>651.61371635755359</v>
      </c>
      <c r="BF38" s="520">
        <v>28.712339136741701</v>
      </c>
      <c r="BG38" s="520">
        <v>12.078921124506303</v>
      </c>
      <c r="BH38" s="520">
        <v>11.582346742664896</v>
      </c>
      <c r="BI38" s="520">
        <v>4.5192471534859164</v>
      </c>
      <c r="BJ38" s="520">
        <v>6.2674349721116513</v>
      </c>
      <c r="BK38" s="520">
        <v>691.92465290188932</v>
      </c>
      <c r="BL38" s="520">
        <v>28.828268827277654</v>
      </c>
      <c r="BM38" s="520">
        <v>12.05644348333198</v>
      </c>
      <c r="BN38" s="520">
        <v>11.850794929443602</v>
      </c>
      <c r="BO38" s="520">
        <v>4.5907299402147048</v>
      </c>
      <c r="BP38" s="520">
        <v>6.6282487294346</v>
      </c>
      <c r="BQ38" s="520">
        <v>749.12577408883249</v>
      </c>
      <c r="BR38" s="520">
        <v>28.063303698222096</v>
      </c>
      <c r="BS38" s="520">
        <v>11.723917461573711</v>
      </c>
      <c r="BU38" s="520">
        <v>42</v>
      </c>
      <c r="BV38" s="520">
        <v>9.4123649595097305</v>
      </c>
      <c r="BW38" s="520">
        <v>3.528325584389981</v>
      </c>
      <c r="BX38" s="520">
        <v>5.0884849098056408</v>
      </c>
      <c r="BY38" s="520">
        <v>584.73206921133851</v>
      </c>
      <c r="BZ38" s="520">
        <v>27.036310738233059</v>
      </c>
      <c r="CA38" s="520">
        <v>11.033748758883943</v>
      </c>
      <c r="CB38" s="520">
        <v>9.633067269098472</v>
      </c>
      <c r="CC38" s="520">
        <v>3.5405303086813937</v>
      </c>
      <c r="CD38" s="520">
        <v>5.2932164392959891</v>
      </c>
      <c r="CE38" s="520">
        <v>608.89905940303447</v>
      </c>
      <c r="CF38" s="520">
        <v>26.934468260676134</v>
      </c>
      <c r="CG38" s="520">
        <v>10.894088477438094</v>
      </c>
      <c r="CH38" s="520">
        <v>10.62323491224117</v>
      </c>
      <c r="CI38" s="520">
        <v>3.8756934720635834</v>
      </c>
      <c r="CJ38" s="520">
        <v>5.6983504846762294</v>
      </c>
      <c r="CK38" s="520">
        <v>658.95829866257122</v>
      </c>
      <c r="CL38" s="520">
        <v>27.708726213908115</v>
      </c>
      <c r="CM38" s="520">
        <v>11.177382240875641</v>
      </c>
      <c r="CN38" s="520">
        <v>11.12108854822123</v>
      </c>
      <c r="CO38" s="520">
        <v>3.9431001627782218</v>
      </c>
      <c r="CP38" s="520">
        <v>6.0700439456613182</v>
      </c>
      <c r="CQ38" s="520">
        <v>700.09391500917695</v>
      </c>
      <c r="CR38" s="520">
        <v>27.833025383997743</v>
      </c>
      <c r="CS38" s="520">
        <v>11.092802430122868</v>
      </c>
      <c r="CT38" s="520">
        <v>11.281174399092999</v>
      </c>
      <c r="CU38" s="520">
        <v>3.9436673554646426</v>
      </c>
      <c r="CV38" s="520">
        <v>6.3245273637801471</v>
      </c>
      <c r="CW38" s="520">
        <v>756.63717979346472</v>
      </c>
      <c r="CX38" s="520">
        <v>27.031877526363502</v>
      </c>
      <c r="CY38" s="520">
        <v>10.752347857431035</v>
      </c>
      <c r="DA38" s="520">
        <v>42</v>
      </c>
      <c r="DB38" s="520">
        <v>9.0985615632885555</v>
      </c>
      <c r="DC38" s="520">
        <v>3.1528835686425474</v>
      </c>
      <c r="DD38" s="520">
        <v>5.088815836668104</v>
      </c>
      <c r="DE38" s="520">
        <v>582.83193232676581</v>
      </c>
      <c r="DF38" s="520">
        <v>26.586042504100757</v>
      </c>
      <c r="DG38" s="520">
        <v>10.425552187806517</v>
      </c>
      <c r="DH38" s="520">
        <v>9.3097139655194709</v>
      </c>
      <c r="DI38" s="520">
        <v>3.3044488436827901</v>
      </c>
      <c r="DJ38" s="520">
        <v>5.2460672113314155</v>
      </c>
      <c r="DK38" s="520">
        <v>603.65995112129428</v>
      </c>
      <c r="DL38" s="520">
        <v>26.632575270240519</v>
      </c>
      <c r="DM38" s="520">
        <v>10.597553722230391</v>
      </c>
      <c r="DN38" s="520">
        <v>10.251166565275389</v>
      </c>
      <c r="DO38" s="520">
        <v>3.3889365009619774</v>
      </c>
      <c r="DP38" s="520">
        <v>5.633011220456642</v>
      </c>
      <c r="DQ38" s="520">
        <v>655.24840094549438</v>
      </c>
      <c r="DR38" s="520">
        <v>27.297780065160332</v>
      </c>
      <c r="DS38" s="520">
        <v>10.497807860227397</v>
      </c>
      <c r="DT38" s="520">
        <v>10.488238525208125</v>
      </c>
      <c r="DU38" s="520">
        <v>3.3321340356845712</v>
      </c>
      <c r="DV38" s="520">
        <v>5.8973371199417581</v>
      </c>
      <c r="DW38" s="520">
        <v>689.6497700208248</v>
      </c>
      <c r="DX38" s="520">
        <v>27.336892585421133</v>
      </c>
      <c r="DY38" s="520">
        <v>10.374885435571631</v>
      </c>
      <c r="DZ38" s="520">
        <v>10.606783104270939</v>
      </c>
      <c r="EA38" s="520">
        <v>3.3834452398743489</v>
      </c>
      <c r="EB38" s="520">
        <v>6.1237916115027158</v>
      </c>
      <c r="EC38" s="520">
        <v>744.90964784633786</v>
      </c>
      <c r="ED38" s="520">
        <v>26.552122580815354</v>
      </c>
      <c r="EE38" s="520">
        <v>10.169560919658412</v>
      </c>
      <c r="EG38" s="520">
        <v>42</v>
      </c>
      <c r="EH38" s="520">
        <v>8.758652133948658</v>
      </c>
      <c r="EI38" s="520">
        <v>2.9050616570989654</v>
      </c>
      <c r="EJ38" s="520">
        <v>4.7011071569069882</v>
      </c>
      <c r="EK38" s="520">
        <v>581.96955064829888</v>
      </c>
      <c r="EL38" s="520">
        <v>26.041371201232238</v>
      </c>
      <c r="EM38" s="520">
        <v>10.015167991446303</v>
      </c>
      <c r="EN38" s="520">
        <v>8.9581549396152571</v>
      </c>
      <c r="EO38" s="520">
        <v>2.9756078084737099</v>
      </c>
      <c r="EP38" s="520">
        <v>4.8696774127470208</v>
      </c>
      <c r="EQ38" s="520">
        <v>602.08992140196153</v>
      </c>
      <c r="ER38" s="520">
        <v>26.118125384571734</v>
      </c>
      <c r="ES38" s="520">
        <v>10.079022270672471</v>
      </c>
      <c r="ET38" s="520">
        <v>8.9823637821940228</v>
      </c>
      <c r="EU38" s="520">
        <v>3.0671637037646762</v>
      </c>
      <c r="EV38" s="520">
        <v>5.2244632540489659</v>
      </c>
      <c r="EW38" s="520">
        <v>653.55420913355863</v>
      </c>
      <c r="EX38" s="520">
        <v>25.42715465945491</v>
      </c>
      <c r="EY38" s="520">
        <v>10.032678123735856</v>
      </c>
      <c r="EZ38" s="520">
        <v>9.4106338647324463</v>
      </c>
      <c r="FA38" s="520">
        <v>3.0480689636891349</v>
      </c>
      <c r="FB38" s="520">
        <v>5.4663878735110831</v>
      </c>
      <c r="FC38" s="520">
        <v>686.75629266533792</v>
      </c>
      <c r="FD38" s="520">
        <v>25.882947435628431</v>
      </c>
      <c r="FE38" s="520">
        <v>10.004964433558133</v>
      </c>
      <c r="FF38" s="520">
        <v>9.5422400857343028</v>
      </c>
      <c r="FG38" s="520">
        <v>3.0747161628910651</v>
      </c>
      <c r="FH38" s="520">
        <v>5.6779545216690321</v>
      </c>
      <c r="FI38" s="520">
        <v>732.25137562374209</v>
      </c>
      <c r="FJ38" s="520">
        <v>25.557328925152433</v>
      </c>
      <c r="FK38" s="520">
        <v>9.9237436873935359</v>
      </c>
    </row>
    <row r="39" spans="2:167" x14ac:dyDescent="0.2">
      <c r="B39" s="520">
        <v>690.60215280126567</v>
      </c>
      <c r="C39" s="520">
        <v>1.4480117039075748</v>
      </c>
      <c r="D39" s="520">
        <v>731.31094485160168</v>
      </c>
      <c r="E39" s="520">
        <v>1.3674074031572452</v>
      </c>
      <c r="F39" s="520">
        <v>826.78051089407995</v>
      </c>
      <c r="G39" s="520">
        <v>1.209510851820395</v>
      </c>
      <c r="H39" s="520">
        <v>907.09813155603797</v>
      </c>
      <c r="I39" s="520">
        <v>1.1024165580460386</v>
      </c>
      <c r="J39" s="520">
        <v>995.62978747913246</v>
      </c>
      <c r="K39" s="520">
        <v>1.0043893951103378</v>
      </c>
      <c r="L39" s="520">
        <v>776.67068526912578</v>
      </c>
      <c r="M39" s="520">
        <v>1.2875469860865005</v>
      </c>
      <c r="N39" s="520">
        <v>781.43222968753616</v>
      </c>
      <c r="O39" s="520">
        <v>1.2797015045052089</v>
      </c>
      <c r="Q39" s="520">
        <v>7.2791538261204256E-2</v>
      </c>
      <c r="R39" s="520">
        <v>7.3238410415191968E-2</v>
      </c>
      <c r="S39" s="520">
        <v>7.3795761446910191E-2</v>
      </c>
      <c r="T39" s="520">
        <v>7.453147301429959E-2</v>
      </c>
      <c r="U39" s="520">
        <v>7.4919347467839917E-2</v>
      </c>
      <c r="V39" s="520">
        <v>7.37234044326215E-2</v>
      </c>
      <c r="W39" s="520">
        <v>7.3247897318365479E-2</v>
      </c>
      <c r="Y39" s="520">
        <v>1.4285736232242474</v>
      </c>
      <c r="Z39" s="520">
        <v>1.4294575885896756</v>
      </c>
      <c r="AA39" s="520">
        <v>1.4706707183004502</v>
      </c>
      <c r="AB39" s="520">
        <v>1.4826196195815236</v>
      </c>
      <c r="AC39" s="520">
        <v>1.5098922745538697</v>
      </c>
      <c r="AD39" s="520">
        <v>1.453128857326198</v>
      </c>
      <c r="AE39" s="520">
        <v>1.4480676167486741</v>
      </c>
      <c r="AG39" s="520">
        <v>0.57687850595685985</v>
      </c>
      <c r="AH39" s="520">
        <v>0.57782530196883919</v>
      </c>
      <c r="AI39" s="520">
        <v>0.59797284122189676</v>
      </c>
      <c r="AJ39" s="520">
        <v>0.59848347756855658</v>
      </c>
      <c r="AK39" s="520">
        <v>0.6121877521343988</v>
      </c>
      <c r="AL39" s="520">
        <v>0.58896999080254686</v>
      </c>
      <c r="AM39" s="520">
        <v>0.58709510281379818</v>
      </c>
      <c r="AO39" s="520">
        <v>43</v>
      </c>
      <c r="AP39" s="520">
        <v>9.9475058244893155</v>
      </c>
      <c r="AQ39" s="520">
        <v>4.2029892027142255</v>
      </c>
      <c r="AR39" s="520">
        <v>5.3299487179876106</v>
      </c>
      <c r="AS39" s="520">
        <v>587.98958632755512</v>
      </c>
      <c r="AT39" s="520">
        <v>27.892487761046869</v>
      </c>
      <c r="AU39" s="520">
        <v>12.163830555100521</v>
      </c>
      <c r="AV39" s="520">
        <v>10.270981277993851</v>
      </c>
      <c r="AW39" s="520">
        <v>4.2559997698910506</v>
      </c>
      <c r="AX39" s="520">
        <v>5.5646787494381496</v>
      </c>
      <c r="AY39" s="520">
        <v>612.65371632280733</v>
      </c>
      <c r="AZ39" s="520">
        <v>27.918464037643954</v>
      </c>
      <c r="BA39" s="520">
        <v>12.044427322124958</v>
      </c>
      <c r="BB39" s="520">
        <v>11.301477801620644</v>
      </c>
      <c r="BC39" s="520">
        <v>4.4737365273921128</v>
      </c>
      <c r="BD39" s="520">
        <v>6.0074085263295229</v>
      </c>
      <c r="BE39" s="520">
        <v>663.96234498809031</v>
      </c>
      <c r="BF39" s="520">
        <v>28.656617410669902</v>
      </c>
      <c r="BG39" s="520">
        <v>12.055657613096809</v>
      </c>
      <c r="BH39" s="520">
        <v>11.831041687689163</v>
      </c>
      <c r="BI39" s="520">
        <v>4.6184885571716565</v>
      </c>
      <c r="BJ39" s="520">
        <v>6.3840610707638916</v>
      </c>
      <c r="BK39" s="520">
        <v>705.65465722967588</v>
      </c>
      <c r="BL39" s="520">
        <v>28.777485446878146</v>
      </c>
      <c r="BM39" s="520">
        <v>12.034571076624617</v>
      </c>
      <c r="BN39" s="520">
        <v>12.105617893394756</v>
      </c>
      <c r="BO39" s="520">
        <v>4.6912806376453524</v>
      </c>
      <c r="BP39" s="520">
        <v>6.7544009203475621</v>
      </c>
      <c r="BQ39" s="520">
        <v>765.48228496166541</v>
      </c>
      <c r="BR39" s="520">
        <v>27.967704868143226</v>
      </c>
      <c r="BS39" s="520">
        <v>11.682984467136102</v>
      </c>
      <c r="BU39" s="520">
        <v>43</v>
      </c>
      <c r="BV39" s="520">
        <v>9.5936335304276952</v>
      </c>
      <c r="BW39" s="520">
        <v>3.5949963579530637</v>
      </c>
      <c r="BX39" s="520">
        <v>5.1699465734368646</v>
      </c>
      <c r="BY39" s="520">
        <v>595.06979411616783</v>
      </c>
      <c r="BZ39" s="520">
        <v>26.965946187935977</v>
      </c>
      <c r="CA39" s="520">
        <v>10.997387056438839</v>
      </c>
      <c r="CB39" s="520">
        <v>9.8233114748285821</v>
      </c>
      <c r="CC39" s="520">
        <v>3.6085107579992148</v>
      </c>
      <c r="CD39" s="520">
        <v>5.381406874909791</v>
      </c>
      <c r="CE39" s="520">
        <v>620.06950463893088</v>
      </c>
      <c r="CF39" s="520">
        <v>26.862603012901278</v>
      </c>
      <c r="CG39" s="520">
        <v>10.856160636230294</v>
      </c>
      <c r="CH39" s="520">
        <v>10.844876275346474</v>
      </c>
      <c r="CI39" s="520">
        <v>3.9547050531419372</v>
      </c>
      <c r="CJ39" s="520">
        <v>5.799002140519673</v>
      </c>
      <c r="CK39" s="520">
        <v>671.46598190863097</v>
      </c>
      <c r="CL39" s="520">
        <v>27.656372578034329</v>
      </c>
      <c r="CM39" s="520">
        <v>11.147953026060645</v>
      </c>
      <c r="CN39" s="520">
        <v>11.363108890270695</v>
      </c>
      <c r="CO39" s="520">
        <v>4.0262078517557374</v>
      </c>
      <c r="CP39" s="520">
        <v>6.1837724972374826</v>
      </c>
      <c r="CQ39" s="520">
        <v>713.99215593089491</v>
      </c>
      <c r="CR39" s="520">
        <v>27.786066929074881</v>
      </c>
      <c r="CS39" s="520">
        <v>11.064505901000977</v>
      </c>
      <c r="CT39" s="520">
        <v>11.526085461278933</v>
      </c>
      <c r="CU39" s="520">
        <v>4.0260098291504978</v>
      </c>
      <c r="CV39" s="520">
        <v>6.4446554623900418</v>
      </c>
      <c r="CW39" s="520">
        <v>773.23105614920394</v>
      </c>
      <c r="CX39" s="520">
        <v>26.937937929208964</v>
      </c>
      <c r="CY39" s="520">
        <v>10.705528148086728</v>
      </c>
      <c r="DA39" s="520">
        <v>43</v>
      </c>
      <c r="DB39" s="520">
        <v>9.2676563322309402</v>
      </c>
      <c r="DC39" s="520">
        <v>3.2130408397602039</v>
      </c>
      <c r="DD39" s="520">
        <v>5.1698118113188878</v>
      </c>
      <c r="DE39" s="520">
        <v>592.95599696698116</v>
      </c>
      <c r="DF39" s="520">
        <v>26.512326257628477</v>
      </c>
      <c r="DG39" s="520">
        <v>10.392436141667279</v>
      </c>
      <c r="DH39" s="520">
        <v>9.4858572774652608</v>
      </c>
      <c r="DI39" s="520">
        <v>3.3698704695953459</v>
      </c>
      <c r="DJ39" s="520">
        <v>5.3321962974293191</v>
      </c>
      <c r="DK39" s="520">
        <v>614.39134972879299</v>
      </c>
      <c r="DL39" s="520">
        <v>26.561615415585397</v>
      </c>
      <c r="DM39" s="520">
        <v>10.568074993976147</v>
      </c>
      <c r="DN39" s="520">
        <v>10.458588796021683</v>
      </c>
      <c r="DO39" s="520">
        <v>3.4582598406247862</v>
      </c>
      <c r="DP39" s="520">
        <v>5.731391948946067</v>
      </c>
      <c r="DQ39" s="520">
        <v>667.46028926504437</v>
      </c>
      <c r="DR39" s="520">
        <v>27.243607121314753</v>
      </c>
      <c r="DS39" s="520">
        <v>10.471073897285677</v>
      </c>
      <c r="DT39" s="520">
        <v>10.706855914513408</v>
      </c>
      <c r="DU39" s="520">
        <v>3.4021925038324485</v>
      </c>
      <c r="DV39" s="520">
        <v>6.0054240417301576</v>
      </c>
      <c r="DW39" s="520">
        <v>703.04673410726684</v>
      </c>
      <c r="DX39" s="520">
        <v>27.285214375017958</v>
      </c>
      <c r="DY39" s="520">
        <v>10.349176977376279</v>
      </c>
      <c r="DZ39" s="520">
        <v>10.827303593902</v>
      </c>
      <c r="EA39" s="520">
        <v>3.4546628895534766</v>
      </c>
      <c r="EB39" s="520">
        <v>6.2375521284259703</v>
      </c>
      <c r="EC39" s="520">
        <v>760.93589816546296</v>
      </c>
      <c r="ED39" s="520">
        <v>26.454880597221756</v>
      </c>
      <c r="EE39" s="520">
        <v>10.127659787851615</v>
      </c>
      <c r="EG39" s="520">
        <v>43</v>
      </c>
      <c r="EH39" s="520">
        <v>8.9182885772707614</v>
      </c>
      <c r="EI39" s="520">
        <v>2.9610589664079994</v>
      </c>
      <c r="EJ39" s="520">
        <v>4.7736564671751154</v>
      </c>
      <c r="EK39" s="520">
        <v>591.92719208032292</v>
      </c>
      <c r="EL39" s="520">
        <v>25.968185443590752</v>
      </c>
      <c r="EM39" s="520">
        <v>9.9848014063591055</v>
      </c>
      <c r="EN39" s="520">
        <v>9.12658886121182</v>
      </c>
      <c r="EO39" s="520">
        <v>3.0343452815371368</v>
      </c>
      <c r="EP39" s="520">
        <v>4.9475411182311317</v>
      </c>
      <c r="EQ39" s="520">
        <v>612.70770271136234</v>
      </c>
      <c r="ER39" s="520">
        <v>26.04824169710772</v>
      </c>
      <c r="ES39" s="520">
        <v>10.049504264885286</v>
      </c>
      <c r="ET39" s="520">
        <v>9.1532127867588891</v>
      </c>
      <c r="EU39" s="520">
        <v>3.1299037826022187</v>
      </c>
      <c r="EV39" s="520">
        <v>5.3136630806156901</v>
      </c>
      <c r="EW39" s="520">
        <v>666.07080155812025</v>
      </c>
      <c r="EX39" s="520">
        <v>25.34062421152441</v>
      </c>
      <c r="EY39" s="520">
        <v>9.9999428571171016</v>
      </c>
      <c r="EZ39" s="520">
        <v>9.6005277876384927</v>
      </c>
      <c r="FA39" s="520">
        <v>3.1124950914106098</v>
      </c>
      <c r="FB39" s="520">
        <v>5.5644166714954322</v>
      </c>
      <c r="FC39" s="520">
        <v>700.40121497968141</v>
      </c>
      <c r="FD39" s="520">
        <v>25.808711267616101</v>
      </c>
      <c r="FE39" s="520">
        <v>9.974650975474594</v>
      </c>
      <c r="FF39" s="520">
        <v>9.736042588055362</v>
      </c>
      <c r="FG39" s="520">
        <v>3.1395645928146045</v>
      </c>
      <c r="FH39" s="520">
        <v>5.7812984320342551</v>
      </c>
      <c r="FI39" s="520">
        <v>748.85748653475548</v>
      </c>
      <c r="FJ39" s="520">
        <v>25.424339964018959</v>
      </c>
      <c r="FK39" s="520">
        <v>9.8702379733786554</v>
      </c>
    </row>
    <row r="40" spans="2:167" x14ac:dyDescent="0.2">
      <c r="B40" s="520">
        <v>696.4251020872523</v>
      </c>
      <c r="C40" s="520">
        <v>1.43590458902602</v>
      </c>
      <c r="D40" s="520">
        <v>738.14806115160059</v>
      </c>
      <c r="E40" s="520">
        <v>1.3547417552514851</v>
      </c>
      <c r="F40" s="520">
        <v>836.06821762908623</v>
      </c>
      <c r="G40" s="520">
        <v>1.1960746490708496</v>
      </c>
      <c r="H40" s="520">
        <v>918.63314542467322</v>
      </c>
      <c r="I40" s="520">
        <v>1.0885738283890376</v>
      </c>
      <c r="J40" s="520">
        <v>1009.2178585573175</v>
      </c>
      <c r="K40" s="520">
        <v>0.99086633428138648</v>
      </c>
      <c r="L40" s="520">
        <v>785.22847746707521</v>
      </c>
      <c r="M40" s="520">
        <v>1.2735146886492412</v>
      </c>
      <c r="N40" s="520">
        <v>788.96770375948051</v>
      </c>
      <c r="O40" s="520">
        <v>1.267479004824833</v>
      </c>
      <c r="Q40" s="520">
        <v>7.439663610709589E-2</v>
      </c>
      <c r="R40" s="520">
        <v>7.4854210635439455E-2</v>
      </c>
      <c r="S40" s="520">
        <v>7.5431821697514875E-2</v>
      </c>
      <c r="T40" s="520">
        <v>7.6188174995704211E-2</v>
      </c>
      <c r="U40" s="520">
        <v>7.6588957606197453E-2</v>
      </c>
      <c r="V40" s="520">
        <v>7.5356960505855858E-2</v>
      </c>
      <c r="W40" s="520">
        <v>7.4866029688029828E-2</v>
      </c>
      <c r="Y40" s="520">
        <v>1.4526955976963272</v>
      </c>
      <c r="Z40" s="520">
        <v>1.4536984401801478</v>
      </c>
      <c r="AA40" s="520">
        <v>1.4963039105522813</v>
      </c>
      <c r="AB40" s="520">
        <v>1.5091679913314811</v>
      </c>
      <c r="AC40" s="520">
        <v>1.5370228647168336</v>
      </c>
      <c r="AD40" s="520">
        <v>1.477842400414539</v>
      </c>
      <c r="AE40" s="520">
        <v>1.4731271818847684</v>
      </c>
      <c r="AG40" s="520">
        <v>0.58512456338122332</v>
      </c>
      <c r="AH40" s="520">
        <v>0.58615047694787736</v>
      </c>
      <c r="AI40" s="520">
        <v>0.6069415068491617</v>
      </c>
      <c r="AJ40" s="520">
        <v>0.60771604670834178</v>
      </c>
      <c r="AK40" s="520">
        <v>0.62173114198760748</v>
      </c>
      <c r="AL40" s="520">
        <v>0.59750285073863807</v>
      </c>
      <c r="AM40" s="520">
        <v>0.59581234690772089</v>
      </c>
      <c r="AO40" s="520">
        <v>44</v>
      </c>
      <c r="AP40" s="520">
        <v>10.129399889037996</v>
      </c>
      <c r="AQ40" s="520">
        <v>4.2855865494997012</v>
      </c>
      <c r="AR40" s="520">
        <v>5.4116689298660443</v>
      </c>
      <c r="AS40" s="520">
        <v>598.01285751634475</v>
      </c>
      <c r="AT40" s="520">
        <v>27.820131011960004</v>
      </c>
      <c r="AU40" s="520">
        <v>12.139655287871285</v>
      </c>
      <c r="AV40" s="520">
        <v>10.464555660908449</v>
      </c>
      <c r="AW40" s="520">
        <v>4.340539076049482</v>
      </c>
      <c r="AX40" s="520">
        <v>5.653654213614745</v>
      </c>
      <c r="AY40" s="520">
        <v>623.46117889250047</v>
      </c>
      <c r="AZ40" s="520">
        <v>27.847461449243809</v>
      </c>
      <c r="BA40" s="520">
        <v>12.018070450685316</v>
      </c>
      <c r="BB40" s="520">
        <v>11.526012659874789</v>
      </c>
      <c r="BC40" s="520">
        <v>4.5652574622553441</v>
      </c>
      <c r="BD40" s="520">
        <v>6.1091803838284884</v>
      </c>
      <c r="BE40" s="520">
        <v>676.12994392043413</v>
      </c>
      <c r="BF40" s="520">
        <v>28.601357267615207</v>
      </c>
      <c r="BG40" s="520">
        <v>12.032726636046975</v>
      </c>
      <c r="BH40" s="520">
        <v>12.076188802630957</v>
      </c>
      <c r="BI40" s="520">
        <v>4.7165237104119022</v>
      </c>
      <c r="BJ40" s="520">
        <v>6.4984417785996458</v>
      </c>
      <c r="BK40" s="520">
        <v>719.17836133694311</v>
      </c>
      <c r="BL40" s="520">
        <v>28.727083605619928</v>
      </c>
      <c r="BM40" s="520">
        <v>12.013079122524161</v>
      </c>
      <c r="BN40" s="520">
        <v>12.356807828875979</v>
      </c>
      <c r="BO40" s="520">
        <v>4.7906168348295957</v>
      </c>
      <c r="BP40" s="520">
        <v>6.8780772693595731</v>
      </c>
      <c r="BQ40" s="520">
        <v>781.64207917040642</v>
      </c>
      <c r="BR40" s="520">
        <v>27.873294030381604</v>
      </c>
      <c r="BS40" s="520">
        <v>11.642773517845137</v>
      </c>
      <c r="BU40" s="520">
        <v>44</v>
      </c>
      <c r="BV40" s="520">
        <v>9.772445222043336</v>
      </c>
      <c r="BW40" s="520">
        <v>3.6609245341012713</v>
      </c>
      <c r="BX40" s="520">
        <v>5.2500134029024323</v>
      </c>
      <c r="BY40" s="520">
        <v>605.2722289912823</v>
      </c>
      <c r="BZ40" s="520">
        <v>26.89672612780835</v>
      </c>
      <c r="CA40" s="520">
        <v>10.962022730866849</v>
      </c>
      <c r="CB40" s="520">
        <v>10.011044116157519</v>
      </c>
      <c r="CC40" s="520">
        <v>3.6757853415398665</v>
      </c>
      <c r="CD40" s="520">
        <v>5.4680659126297941</v>
      </c>
      <c r="CE40" s="520">
        <v>631.09724457924267</v>
      </c>
      <c r="CF40" s="520">
        <v>26.791908449593958</v>
      </c>
      <c r="CG40" s="520">
        <v>10.819325698751999</v>
      </c>
      <c r="CH40" s="520">
        <v>11.063279848599036</v>
      </c>
      <c r="CI40" s="520">
        <v>4.0328060611313541</v>
      </c>
      <c r="CJ40" s="520">
        <v>5.8977542808286954</v>
      </c>
      <c r="CK40" s="520">
        <v>683.7847334813838</v>
      </c>
      <c r="CL40" s="520">
        <v>27.604449689924394</v>
      </c>
      <c r="CM40" s="520">
        <v>11.119340652438487</v>
      </c>
      <c r="CN40" s="520">
        <v>11.601597997165694</v>
      </c>
      <c r="CO40" s="520">
        <v>4.108398121681839</v>
      </c>
      <c r="CP40" s="520">
        <v>6.2952972636317535</v>
      </c>
      <c r="CQ40" s="520">
        <v>727.67495122063656</v>
      </c>
      <c r="CR40" s="520">
        <v>27.739454373349048</v>
      </c>
      <c r="CS40" s="520">
        <v>11.037099677191881</v>
      </c>
      <c r="CT40" s="520">
        <v>11.767447935508047</v>
      </c>
      <c r="CU40" s="520">
        <v>4.1074653609437357</v>
      </c>
      <c r="CV40" s="520">
        <v>6.5624302993114476</v>
      </c>
      <c r="CW40" s="520">
        <v>789.6230738728724</v>
      </c>
      <c r="CX40" s="520">
        <v>26.845187668971779</v>
      </c>
      <c r="CY40" s="520">
        <v>10.659934473074848</v>
      </c>
      <c r="DA40" s="520">
        <v>44</v>
      </c>
      <c r="DB40" s="520">
        <v>9.4333747902300402</v>
      </c>
      <c r="DC40" s="520">
        <v>3.2725617893982299</v>
      </c>
      <c r="DD40" s="520">
        <v>5.2491404910896202</v>
      </c>
      <c r="DE40" s="520">
        <v>602.93945193375328</v>
      </c>
      <c r="DF40" s="520">
        <v>26.438427429168765</v>
      </c>
      <c r="DG40" s="520">
        <v>10.360319212530445</v>
      </c>
      <c r="DH40" s="520">
        <v>9.6586708263526031</v>
      </c>
      <c r="DI40" s="520">
        <v>3.4346652291211179</v>
      </c>
      <c r="DJ40" s="520">
        <v>5.4166479976833228</v>
      </c>
      <c r="DK40" s="520">
        <v>624.97800145696374</v>
      </c>
      <c r="DL40" s="520">
        <v>26.490414496442416</v>
      </c>
      <c r="DM40" s="520">
        <v>10.53945340302127</v>
      </c>
      <c r="DN40" s="520">
        <v>10.661927397801243</v>
      </c>
      <c r="DO40" s="520">
        <v>3.5268841873699364</v>
      </c>
      <c r="DP40" s="520">
        <v>5.8277193254632769</v>
      </c>
      <c r="DQ40" s="520">
        <v>679.479313503615</v>
      </c>
      <c r="DR40" s="520">
        <v>27.188684712222866</v>
      </c>
      <c r="DS40" s="520">
        <v>10.445223820220377</v>
      </c>
      <c r="DT40" s="520">
        <v>10.921621756718489</v>
      </c>
      <c r="DU40" s="520">
        <v>3.4717692934803357</v>
      </c>
      <c r="DV40" s="520">
        <v>6.1114562970807693</v>
      </c>
      <c r="DW40" s="520">
        <v>716.24537528129702</v>
      </c>
      <c r="DX40" s="520">
        <v>27.232748078695998</v>
      </c>
      <c r="DY40" s="520">
        <v>10.324383788324194</v>
      </c>
      <c r="DZ40" s="520">
        <v>11.044009715260543</v>
      </c>
      <c r="EA40" s="520">
        <v>3.5254172716478069</v>
      </c>
      <c r="EB40" s="520">
        <v>6.3491677313082127</v>
      </c>
      <c r="EC40" s="520">
        <v>776.77971738846804</v>
      </c>
      <c r="ED40" s="520">
        <v>26.357718832379074</v>
      </c>
      <c r="EE40" s="520">
        <v>10.086877864111894</v>
      </c>
      <c r="EG40" s="520">
        <v>44</v>
      </c>
      <c r="EH40" s="520">
        <v>9.0744902321079302</v>
      </c>
      <c r="EI40" s="520">
        <v>3.0164531765668534</v>
      </c>
      <c r="EJ40" s="520">
        <v>4.8447383511625537</v>
      </c>
      <c r="EK40" s="520">
        <v>601.74382973282047</v>
      </c>
      <c r="EL40" s="520">
        <v>25.894551162958678</v>
      </c>
      <c r="EM40" s="520">
        <v>9.9552937297093926</v>
      </c>
      <c r="EN40" s="520">
        <v>9.2916082896047758</v>
      </c>
      <c r="EO40" s="520">
        <v>3.092522846736415</v>
      </c>
      <c r="EP40" s="520">
        <v>5.0239101527790639</v>
      </c>
      <c r="EQ40" s="520">
        <v>623.18021302049408</v>
      </c>
      <c r="ER40" s="520">
        <v>25.977820596291846</v>
      </c>
      <c r="ES40" s="520">
        <v>10.02083187400393</v>
      </c>
      <c r="ET40" s="520">
        <v>9.321330884699222</v>
      </c>
      <c r="EU40" s="520">
        <v>3.1920112702959318</v>
      </c>
      <c r="EV40" s="520">
        <v>5.4010240675323224</v>
      </c>
      <c r="EW40" s="520">
        <v>678.42712443422283</v>
      </c>
      <c r="EX40" s="520">
        <v>25.25481616690076</v>
      </c>
      <c r="EY40" s="520">
        <v>9.967821671812592</v>
      </c>
      <c r="EZ40" s="520">
        <v>9.7872369321208961</v>
      </c>
      <c r="FA40" s="520">
        <v>3.1764707050905563</v>
      </c>
      <c r="FB40" s="520">
        <v>5.6606053225758064</v>
      </c>
      <c r="FC40" s="520">
        <v>713.86733106767588</v>
      </c>
      <c r="FD40" s="520">
        <v>25.734396635706869</v>
      </c>
      <c r="FE40" s="520">
        <v>9.9451161912794941</v>
      </c>
      <c r="FF40" s="520">
        <v>9.9265494831687899</v>
      </c>
      <c r="FG40" s="520">
        <v>3.2039882709705116</v>
      </c>
      <c r="FH40" s="520">
        <v>5.8827171930153437</v>
      </c>
      <c r="FI40" s="520">
        <v>765.32471105240597</v>
      </c>
      <c r="FJ40" s="520">
        <v>25.292115717668114</v>
      </c>
      <c r="FK40" s="520">
        <v>9.8178629638224511</v>
      </c>
    </row>
    <row r="41" spans="2:167" x14ac:dyDescent="0.2">
      <c r="B41" s="520">
        <v>702.03988749772293</v>
      </c>
      <c r="C41" s="520">
        <v>1.42442048921792</v>
      </c>
      <c r="D41" s="520">
        <v>744.75186255114534</v>
      </c>
      <c r="E41" s="520">
        <v>1.3427291025154378</v>
      </c>
      <c r="F41" s="520">
        <v>845.03530842656687</v>
      </c>
      <c r="G41" s="520">
        <v>1.1833825048825157</v>
      </c>
      <c r="H41" s="520">
        <v>929.79318314784393</v>
      </c>
      <c r="I41" s="520">
        <v>1.0755079926639908</v>
      </c>
      <c r="J41" s="520">
        <v>1022.3718175121837</v>
      </c>
      <c r="K41" s="520">
        <v>0.97811772866879021</v>
      </c>
      <c r="L41" s="520">
        <v>793.49404170514549</v>
      </c>
      <c r="M41" s="520">
        <v>1.2602489085502044</v>
      </c>
      <c r="N41" s="520">
        <v>796.24294544963936</v>
      </c>
      <c r="O41" s="520">
        <v>1.2558980970755085</v>
      </c>
      <c r="Q41" s="520">
        <v>7.5999950137301028E-2</v>
      </c>
      <c r="R41" s="520">
        <v>7.6468005365265643E-2</v>
      </c>
      <c r="S41" s="520">
        <v>7.7065297593763099E-2</v>
      </c>
      <c r="T41" s="520">
        <v>7.7841873019934699E-2</v>
      </c>
      <c r="U41" s="520">
        <v>7.825526859081687E-2</v>
      </c>
      <c r="V41" s="520">
        <v>7.6988027875304316E-2</v>
      </c>
      <c r="W41" s="520">
        <v>7.6482075106339309E-2</v>
      </c>
      <c r="Y41" s="520">
        <v>1.476406672865656</v>
      </c>
      <c r="Z41" s="520">
        <v>1.4775555888397951</v>
      </c>
      <c r="AA41" s="520">
        <v>1.5215001373457677</v>
      </c>
      <c r="AB41" s="520">
        <v>1.5353191122197045</v>
      </c>
      <c r="AC41" s="520">
        <v>1.5637555259226958</v>
      </c>
      <c r="AD41" s="520">
        <v>1.5021526740932445</v>
      </c>
      <c r="AE41" s="520">
        <v>1.4977723372326512</v>
      </c>
      <c r="AG41" s="520">
        <v>0.59325122187891399</v>
      </c>
      <c r="AH41" s="520">
        <v>0.59436651154683318</v>
      </c>
      <c r="AI41" s="520">
        <v>0.61577775896180464</v>
      </c>
      <c r="AJ41" s="520">
        <v>0.61683452839855279</v>
      </c>
      <c r="AK41" s="520">
        <v>0.63115859492699788</v>
      </c>
      <c r="AL41" s="520">
        <v>0.60591857100840285</v>
      </c>
      <c r="AM41" s="520">
        <v>0.6044065040273926</v>
      </c>
      <c r="AO41" s="520">
        <v>45</v>
      </c>
      <c r="AP41" s="520">
        <v>10.308890243631453</v>
      </c>
      <c r="AQ41" s="520">
        <v>4.3671388905263671</v>
      </c>
      <c r="AR41" s="520">
        <v>5.4919839790356235</v>
      </c>
      <c r="AS41" s="520">
        <v>607.90603246954845</v>
      </c>
      <c r="AT41" s="520">
        <v>27.748944822743105</v>
      </c>
      <c r="AU41" s="520">
        <v>12.115688670114215</v>
      </c>
      <c r="AV41" s="520">
        <v>10.655614974941015</v>
      </c>
      <c r="AW41" s="520">
        <v>4.4240487639404291</v>
      </c>
      <c r="AX41" s="520">
        <v>5.7410713521452621</v>
      </c>
      <c r="AY41" s="520">
        <v>634.12881854805755</v>
      </c>
      <c r="AZ41" s="520">
        <v>27.777599540343228</v>
      </c>
      <c r="BA41" s="520">
        <v>11.992061187783388</v>
      </c>
      <c r="BB41" s="520">
        <v>11.747298327790878</v>
      </c>
      <c r="BC41" s="520">
        <v>4.6556181466972548</v>
      </c>
      <c r="BD41" s="520">
        <v>6.209005280662204</v>
      </c>
      <c r="BE41" s="520">
        <v>688.11478579946413</v>
      </c>
      <c r="BF41" s="520">
        <v>28.546557427779682</v>
      </c>
      <c r="BG41" s="520">
        <v>12.010120407064424</v>
      </c>
      <c r="BH41" s="520">
        <v>12.317787938326639</v>
      </c>
      <c r="BI41" s="520">
        <v>4.813352563582364</v>
      </c>
      <c r="BJ41" s="520">
        <v>6.6105770270551654</v>
      </c>
      <c r="BK41" s="520">
        <v>732.49394443437677</v>
      </c>
      <c r="BL41" s="520">
        <v>28.677063614335413</v>
      </c>
      <c r="BM41" s="520">
        <v>11.991954908239084</v>
      </c>
      <c r="BN41" s="520">
        <v>12.604364492322086</v>
      </c>
      <c r="BO41" s="520">
        <v>4.8887384499629967</v>
      </c>
      <c r="BP41" s="520">
        <v>6.9992776626432507</v>
      </c>
      <c r="BQ41" s="520">
        <v>797.60128526181484</v>
      </c>
      <c r="BR41" s="520">
        <v>27.780053975066881</v>
      </c>
      <c r="BS41" s="520">
        <v>11.603262767575492</v>
      </c>
      <c r="BU41" s="520">
        <v>45</v>
      </c>
      <c r="BV41" s="520">
        <v>9.9488000137712014</v>
      </c>
      <c r="BW41" s="520">
        <v>3.7261101083302681</v>
      </c>
      <c r="BX41" s="520">
        <v>5.3286853859696475</v>
      </c>
      <c r="BY41" s="520">
        <v>615.33700006542904</v>
      </c>
      <c r="BZ41" s="520">
        <v>26.828649538049156</v>
      </c>
      <c r="CA41" s="520">
        <v>10.927624126575047</v>
      </c>
      <c r="CB41" s="520">
        <v>10.196265157817232</v>
      </c>
      <c r="CC41" s="520">
        <v>3.7423540514342739</v>
      </c>
      <c r="CD41" s="520">
        <v>5.5531935313329051</v>
      </c>
      <c r="CE41" s="520">
        <v>641.97967003610336</v>
      </c>
      <c r="CF41" s="520">
        <v>26.722382907437499</v>
      </c>
      <c r="CG41" s="520">
        <v>10.783545341972617</v>
      </c>
      <c r="CH41" s="520">
        <v>11.278445546197803</v>
      </c>
      <c r="CI41" s="520">
        <v>4.1099964748789208</v>
      </c>
      <c r="CJ41" s="520">
        <v>5.9946068660778851</v>
      </c>
      <c r="CK41" s="520">
        <v>695.91280053920093</v>
      </c>
      <c r="CL41" s="520">
        <v>27.552956998749075</v>
      </c>
      <c r="CM41" s="520">
        <v>11.091504213651515</v>
      </c>
      <c r="CN41" s="520">
        <v>11.836555719892651</v>
      </c>
      <c r="CO41" s="520">
        <v>4.1896709361114128</v>
      </c>
      <c r="CP41" s="520">
        <v>6.4046181787826226</v>
      </c>
      <c r="CQ41" s="520">
        <v>741.14047755195531</v>
      </c>
      <c r="CR41" s="520">
        <v>27.69318886889064</v>
      </c>
      <c r="CS41" s="520">
        <v>11.010534401924126</v>
      </c>
      <c r="CT41" s="520">
        <v>12.005261584087814</v>
      </c>
      <c r="CU41" s="520">
        <v>4.1880338914089634</v>
      </c>
      <c r="CV41" s="520">
        <v>6.6778517657497547</v>
      </c>
      <c r="CW41" s="520">
        <v>805.80919664103919</v>
      </c>
      <c r="CX41" s="520">
        <v>26.75360859219029</v>
      </c>
      <c r="CY41" s="520">
        <v>10.615506466979792</v>
      </c>
      <c r="DA41" s="520">
        <v>45</v>
      </c>
      <c r="DB41" s="520">
        <v>9.5957173170484573</v>
      </c>
      <c r="DC41" s="520">
        <v>3.3314464124581482</v>
      </c>
      <c r="DD41" s="520">
        <v>5.3268022916579518</v>
      </c>
      <c r="DE41" s="520">
        <v>612.78130195040376</v>
      </c>
      <c r="DF41" s="520">
        <v>26.36434560650931</v>
      </c>
      <c r="DG41" s="520">
        <v>10.329146355920404</v>
      </c>
      <c r="DH41" s="520">
        <v>9.8281546042087182</v>
      </c>
      <c r="DI41" s="520">
        <v>3.498833104174258</v>
      </c>
      <c r="DJ41" s="520">
        <v>5.499422309987466</v>
      </c>
      <c r="DK41" s="520">
        <v>635.41893493743271</v>
      </c>
      <c r="DL41" s="520">
        <v>26.418973506887365</v>
      </c>
      <c r="DM41" s="520">
        <v>10.511641321888856</v>
      </c>
      <c r="DN41" s="520">
        <v>10.861182361777104</v>
      </c>
      <c r="DO41" s="520">
        <v>3.5948095251132881</v>
      </c>
      <c r="DP41" s="520">
        <v>5.9219937206243092</v>
      </c>
      <c r="DQ41" s="520">
        <v>691.30515885550722</v>
      </c>
      <c r="DR41" s="520">
        <v>27.133013609747231</v>
      </c>
      <c r="DS41" s="520">
        <v>10.420192468510978</v>
      </c>
      <c r="DT41" s="520">
        <v>11.132535991061616</v>
      </c>
      <c r="DU41" s="520">
        <v>3.5408643862137654</v>
      </c>
      <c r="DV41" s="520">
        <v>6.2154338650963554</v>
      </c>
      <c r="DW41" s="520">
        <v>729.2454822619444</v>
      </c>
      <c r="DX41" s="520">
        <v>27.179494390443892</v>
      </c>
      <c r="DY41" s="520">
        <v>10.300435666118382</v>
      </c>
      <c r="DZ41" s="520">
        <v>11.256901362202029</v>
      </c>
      <c r="EA41" s="520">
        <v>3.5957083545997701</v>
      </c>
      <c r="EB41" s="520">
        <v>6.4586383772757152</v>
      </c>
      <c r="EC41" s="520">
        <v>792.43885530198884</v>
      </c>
      <c r="ED41" s="520">
        <v>26.260630060984905</v>
      </c>
      <c r="EE41" s="520">
        <v>10.04714388752609</v>
      </c>
      <c r="EG41" s="520">
        <v>45</v>
      </c>
      <c r="EH41" s="520">
        <v>9.2272584136078617</v>
      </c>
      <c r="EI41" s="520">
        <v>3.0712442826936419</v>
      </c>
      <c r="EJ41" s="520">
        <v>4.9143531085689336</v>
      </c>
      <c r="EK41" s="520">
        <v>611.41874983458331</v>
      </c>
      <c r="EL41" s="520">
        <v>25.820469402774648</v>
      </c>
      <c r="EM41" s="520">
        <v>9.926593883315963</v>
      </c>
      <c r="EN41" s="520">
        <v>9.4532133784292629</v>
      </c>
      <c r="EO41" s="520">
        <v>3.1501404967983384</v>
      </c>
      <c r="EP41" s="520">
        <v>5.0987845139705792</v>
      </c>
      <c r="EQ41" s="520">
        <v>633.50683922942017</v>
      </c>
      <c r="ER41" s="520">
        <v>25.906862824196928</v>
      </c>
      <c r="ES41" s="520">
        <v>9.9929518259398282</v>
      </c>
      <c r="ET41" s="520">
        <v>9.4867180188257372</v>
      </c>
      <c r="EU41" s="520">
        <v>3.2534861522897671</v>
      </c>
      <c r="EV41" s="520">
        <v>5.4865464662541639</v>
      </c>
      <c r="EW41" s="520">
        <v>690.62033719395686</v>
      </c>
      <c r="EX41" s="520">
        <v>25.169730754514021</v>
      </c>
      <c r="EY41" s="520">
        <v>9.9362979445509829</v>
      </c>
      <c r="EZ41" s="520">
        <v>9.9707612346038914</v>
      </c>
      <c r="FA41" s="520">
        <v>3.2399957874722776</v>
      </c>
      <c r="FB41" s="520">
        <v>5.7549538068950152</v>
      </c>
      <c r="FC41" s="520">
        <v>727.15300074775917</v>
      </c>
      <c r="FD41" s="520">
        <v>25.660003766401076</v>
      </c>
      <c r="FE41" s="520">
        <v>9.9163141301626077</v>
      </c>
      <c r="FF41" s="520">
        <v>10.113760677672889</v>
      </c>
      <c r="FG41" s="520">
        <v>3.2679871684619908</v>
      </c>
      <c r="FH41" s="520">
        <v>5.9822107644569344</v>
      </c>
      <c r="FI41" s="520">
        <v>781.64956998192372</v>
      </c>
      <c r="FJ41" s="520">
        <v>25.160639365491551</v>
      </c>
      <c r="FK41" s="520">
        <v>9.7665581973317206</v>
      </c>
    </row>
    <row r="42" spans="2:167" x14ac:dyDescent="0.2">
      <c r="B42" s="520">
        <v>707.44638847570309</v>
      </c>
      <c r="C42" s="520">
        <v>1.4135346738494863</v>
      </c>
      <c r="D42" s="520">
        <v>751.12216696774055</v>
      </c>
      <c r="E42" s="520">
        <v>1.3313413502852305</v>
      </c>
      <c r="F42" s="520">
        <v>853.68144781101932</v>
      </c>
      <c r="G42" s="520">
        <v>1.1713971324598487</v>
      </c>
      <c r="H42" s="520">
        <v>940.5777095634171</v>
      </c>
      <c r="I42" s="520">
        <v>1.0631763753620789</v>
      </c>
      <c r="J42" s="520">
        <v>1035.0908635250526</v>
      </c>
      <c r="K42" s="520">
        <v>0.96609876025226538</v>
      </c>
      <c r="L42" s="520">
        <v>801.4670506609998</v>
      </c>
      <c r="M42" s="520">
        <v>1.2477119292368446</v>
      </c>
      <c r="N42" s="520">
        <v>803.25774533686763</v>
      </c>
      <c r="O42" s="520">
        <v>1.2449304171734108</v>
      </c>
      <c r="Q42" s="520">
        <v>7.7601479318732514E-2</v>
      </c>
      <c r="R42" s="520">
        <v>7.8079793039555326E-2</v>
      </c>
      <c r="S42" s="520">
        <v>7.8696186431523638E-2</v>
      </c>
      <c r="T42" s="520">
        <v>7.9492562799773972E-2</v>
      </c>
      <c r="U42" s="520">
        <v>7.9918274335657735E-2</v>
      </c>
      <c r="V42" s="520">
        <v>7.8616603753388498E-2</v>
      </c>
      <c r="W42" s="520">
        <v>7.8096031893826731E-2</v>
      </c>
      <c r="Y42" s="520">
        <v>1.4997068473699882</v>
      </c>
      <c r="Z42" s="520">
        <v>1.5010290319172295</v>
      </c>
      <c r="AA42" s="520">
        <v>1.5462593941942451</v>
      </c>
      <c r="AB42" s="520">
        <v>1.5610729740012468</v>
      </c>
      <c r="AC42" s="520">
        <v>1.5900902445992784</v>
      </c>
      <c r="AD42" s="520">
        <v>1.5260596723260367</v>
      </c>
      <c r="AE42" s="520">
        <v>1.5220030796586301</v>
      </c>
      <c r="AG42" s="520">
        <v>0.60125848116307168</v>
      </c>
      <c r="AH42" s="520">
        <v>0.60247340528926518</v>
      </c>
      <c r="AI42" s="520">
        <v>0.6244815964124838</v>
      </c>
      <c r="AJ42" s="520">
        <v>0.6258389210831935</v>
      </c>
      <c r="AK42" s="520">
        <v>0.64047010792855807</v>
      </c>
      <c r="AL42" s="520">
        <v>0.61421715014103428</v>
      </c>
      <c r="AM42" s="520">
        <v>0.61287757341418603</v>
      </c>
      <c r="AO42" s="520">
        <v>46</v>
      </c>
      <c r="AP42" s="520">
        <v>10.485976869727077</v>
      </c>
      <c r="AQ42" s="520">
        <v>4.4476455515194901</v>
      </c>
      <c r="AR42" s="520">
        <v>5.5708938534420467</v>
      </c>
      <c r="AS42" s="520">
        <v>617.66684880365472</v>
      </c>
      <c r="AT42" s="520">
        <v>27.678927494259408</v>
      </c>
      <c r="AU42" s="520">
        <v>12.09194789710849</v>
      </c>
      <c r="AV42" s="520">
        <v>10.844159186695006</v>
      </c>
      <c r="AW42" s="520">
        <v>4.506528602502871</v>
      </c>
      <c r="AX42" s="520">
        <v>5.8269301440171279</v>
      </c>
      <c r="AY42" s="520">
        <v>644.65421432244125</v>
      </c>
      <c r="AZ42" s="520">
        <v>27.708877593573114</v>
      </c>
      <c r="BA42" s="520">
        <v>11.966408727578941</v>
      </c>
      <c r="BB42" s="520">
        <v>11.965334722873632</v>
      </c>
      <c r="BC42" s="520">
        <v>4.7448185531516422</v>
      </c>
      <c r="BD42" s="520">
        <v>6.3068831771451093</v>
      </c>
      <c r="BE42" s="520">
        <v>699.91515101093739</v>
      </c>
      <c r="BF42" s="520">
        <v>28.49221672429287</v>
      </c>
      <c r="BG42" s="520">
        <v>11.987831902066491</v>
      </c>
      <c r="BH42" s="520">
        <v>12.555838950357341</v>
      </c>
      <c r="BI42" s="520">
        <v>4.9089750686372522</v>
      </c>
      <c r="BJ42" s="520">
        <v>6.7204667497476471</v>
      </c>
      <c r="BK42" s="520">
        <v>745.59959578600569</v>
      </c>
      <c r="BL42" s="520">
        <v>28.627425751239301</v>
      </c>
      <c r="BM42" s="520">
        <v>11.971186985312677</v>
      </c>
      <c r="BN42" s="520">
        <v>12.848287647729634</v>
      </c>
      <c r="BO42" s="520">
        <v>4.9856454037808264</v>
      </c>
      <c r="BP42" s="520">
        <v>7.1180019899051237</v>
      </c>
      <c r="BQ42" s="520">
        <v>813.35604063813855</v>
      </c>
      <c r="BR42" s="520">
        <v>27.687968800033701</v>
      </c>
      <c r="BS42" s="520">
        <v>11.564432384475625</v>
      </c>
      <c r="BU42" s="520">
        <v>46</v>
      </c>
      <c r="BV42" s="520">
        <v>10.12269788575589</v>
      </c>
      <c r="BW42" s="520">
        <v>3.7905530762954616</v>
      </c>
      <c r="BX42" s="520">
        <v>5.4059625108396485</v>
      </c>
      <c r="BY42" s="520">
        <v>625.26174586706179</v>
      </c>
      <c r="BZ42" s="520">
        <v>26.761715474003292</v>
      </c>
      <c r="CA42" s="520">
        <v>10.894162202159098</v>
      </c>
      <c r="CB42" s="520">
        <v>10.378974565729687</v>
      </c>
      <c r="CC42" s="520">
        <v>3.8082168800788865</v>
      </c>
      <c r="CD42" s="520">
        <v>5.6367897106087694</v>
      </c>
      <c r="CE42" s="520">
        <v>652.71418499918821</v>
      </c>
      <c r="CF42" s="520">
        <v>26.65402483002249</v>
      </c>
      <c r="CG42" s="520">
        <v>10.748784468539393</v>
      </c>
      <c r="CH42" s="520">
        <v>11.490373285259652</v>
      </c>
      <c r="CI42" s="520">
        <v>4.1862762739510941</v>
      </c>
      <c r="CJ42" s="520">
        <v>6.0895598580860124</v>
      </c>
      <c r="CK42" s="520">
        <v>707.84843879828372</v>
      </c>
      <c r="CL42" s="520">
        <v>27.501894002415675</v>
      </c>
      <c r="CM42" s="520">
        <v>11.06440654177938</v>
      </c>
      <c r="CN42" s="520">
        <v>12.067981914177976</v>
      </c>
      <c r="CO42" s="520">
        <v>4.2700262597586285</v>
      </c>
      <c r="CP42" s="520">
        <v>6.5117351787299267</v>
      </c>
      <c r="CQ42" s="520">
        <v>754.38692262397296</v>
      </c>
      <c r="CR42" s="520">
        <v>27.647271455598482</v>
      </c>
      <c r="CS42" s="520">
        <v>10.984765403442404</v>
      </c>
      <c r="CT42" s="520">
        <v>12.239526176705134</v>
      </c>
      <c r="CU42" s="520">
        <v>4.267715362956026</v>
      </c>
      <c r="CV42" s="520">
        <v>6.7909197562879982</v>
      </c>
      <c r="CW42" s="520">
        <v>821.7853977055936</v>
      </c>
      <c r="CX42" s="520">
        <v>26.66318392448856</v>
      </c>
      <c r="CY42" s="520">
        <v>10.572189430350869</v>
      </c>
      <c r="DA42" s="520">
        <v>46</v>
      </c>
      <c r="DB42" s="520">
        <v>9.7546842927035868</v>
      </c>
      <c r="DC42" s="520">
        <v>3.3896947040222987</v>
      </c>
      <c r="DD42" s="520">
        <v>5.4027976289804283</v>
      </c>
      <c r="DE42" s="520">
        <v>622.48053602698963</v>
      </c>
      <c r="DF42" s="520">
        <v>26.290080411303013</v>
      </c>
      <c r="DG42" s="520">
        <v>10.298867410257188</v>
      </c>
      <c r="DH42" s="520">
        <v>9.9943086033298556</v>
      </c>
      <c r="DI42" s="520">
        <v>3.5623740769321603</v>
      </c>
      <c r="DJ42" s="520">
        <v>5.5805192323068429</v>
      </c>
      <c r="DK42" s="520">
        <v>645.71316316069317</v>
      </c>
      <c r="DL42" s="520">
        <v>26.347293352671819</v>
      </c>
      <c r="DM42" s="520">
        <v>10.484595447658689</v>
      </c>
      <c r="DN42" s="520">
        <v>11.056353679412835</v>
      </c>
      <c r="DO42" s="520">
        <v>3.6620358383176868</v>
      </c>
      <c r="DP42" s="520">
        <v>6.0142155054962529</v>
      </c>
      <c r="DQ42" s="520">
        <v>702.93748155259402</v>
      </c>
      <c r="DR42" s="520">
        <v>27.076594472839947</v>
      </c>
      <c r="DS42" s="520">
        <v>10.395920907580573</v>
      </c>
      <c r="DT42" s="520">
        <v>11.339598558713806</v>
      </c>
      <c r="DU42" s="520">
        <v>3.6094777642040183</v>
      </c>
      <c r="DV42" s="520">
        <v>6.3173567255443981</v>
      </c>
      <c r="DW42" s="520">
        <v>742.04681651569911</v>
      </c>
      <c r="DX42" s="520">
        <v>27.12545385126456</v>
      </c>
      <c r="DY42" s="520">
        <v>10.27726917380185</v>
      </c>
      <c r="DZ42" s="520">
        <v>11.465978431877298</v>
      </c>
      <c r="EA42" s="520">
        <v>3.6655361078315369</v>
      </c>
      <c r="EB42" s="520">
        <v>6.5659640247858198</v>
      </c>
      <c r="EC42" s="520">
        <v>807.91102998122096</v>
      </c>
      <c r="ED42" s="520">
        <v>26.163607967014283</v>
      </c>
      <c r="EE42" s="520">
        <v>10.008393672634003</v>
      </c>
      <c r="EG42" s="520">
        <v>46</v>
      </c>
      <c r="EH42" s="520">
        <v>9.3765944378006303</v>
      </c>
      <c r="EI42" s="520">
        <v>3.1254322800796159</v>
      </c>
      <c r="EJ42" s="520">
        <v>4.9825010392949487</v>
      </c>
      <c r="EK42" s="520">
        <v>620.9512179536448</v>
      </c>
      <c r="EL42" s="520">
        <v>25.745941113382372</v>
      </c>
      <c r="EM42" s="520">
        <v>9.8986553280646916</v>
      </c>
      <c r="EN42" s="520">
        <v>9.611404281460219</v>
      </c>
      <c r="EO42" s="520">
        <v>3.2071982246951136</v>
      </c>
      <c r="EP42" s="520">
        <v>5.1721641994670993</v>
      </c>
      <c r="EQ42" s="520">
        <v>643.68694625378703</v>
      </c>
      <c r="ER42" s="520">
        <v>25.835369050734339</v>
      </c>
      <c r="ES42" s="520">
        <v>9.9658156438699219</v>
      </c>
      <c r="ET42" s="520">
        <v>9.6493741338940477</v>
      </c>
      <c r="EU42" s="520">
        <v>3.3143284145226977</v>
      </c>
      <c r="EV42" s="520">
        <v>5.5702305285425542</v>
      </c>
      <c r="EW42" s="520">
        <v>702.64759327646038</v>
      </c>
      <c r="EX42" s="520">
        <v>25.085368185848328</v>
      </c>
      <c r="EY42" s="520">
        <v>9.9053566880449218</v>
      </c>
      <c r="EZ42" s="520">
        <v>10.151100633533995</v>
      </c>
      <c r="FA42" s="520">
        <v>3.3030703218479966</v>
      </c>
      <c r="FB42" s="520">
        <v>5.8474621052275078</v>
      </c>
      <c r="FC42" s="520">
        <v>740.25656809948555</v>
      </c>
      <c r="FD42" s="520">
        <v>25.585532865071688</v>
      </c>
      <c r="FE42" s="520">
        <v>9.8882032878563209</v>
      </c>
      <c r="FF42" s="520">
        <v>10.297676081065733</v>
      </c>
      <c r="FG42" s="520">
        <v>3.3315612572893825</v>
      </c>
      <c r="FH42" s="520">
        <v>6.0797791074503413</v>
      </c>
      <c r="FI42" s="520">
        <v>797.82853641867803</v>
      </c>
      <c r="FJ42" s="520">
        <v>25.02989577119407</v>
      </c>
      <c r="FK42" s="520">
        <v>9.7162691432048884</v>
      </c>
    </row>
    <row r="43" spans="2:167" x14ac:dyDescent="0.2">
      <c r="B43" s="520">
        <v>712.64448890343783</v>
      </c>
      <c r="C43" s="520">
        <v>1.4032242100668211</v>
      </c>
      <c r="D43" s="520">
        <v>757.25879868981565</v>
      </c>
      <c r="E43" s="520">
        <v>1.3205525003211152</v>
      </c>
      <c r="F43" s="520">
        <v>862.00631214873272</v>
      </c>
      <c r="G43" s="520">
        <v>1.1600843125003213</v>
      </c>
      <c r="H43" s="520">
        <v>950.98620715538311</v>
      </c>
      <c r="I43" s="520">
        <v>1.0515399618583621</v>
      </c>
      <c r="J43" s="520">
        <v>1047.3742215573236</v>
      </c>
      <c r="K43" s="520">
        <v>0.95476858167572265</v>
      </c>
      <c r="L43" s="520">
        <v>809.14718842468778</v>
      </c>
      <c r="M43" s="520">
        <v>1.2358690906989118</v>
      </c>
      <c r="N43" s="520">
        <v>810.01190141738459</v>
      </c>
      <c r="O43" s="520">
        <v>1.2345497618617309</v>
      </c>
      <c r="Q43" s="520">
        <v>7.9201222656344147E-2</v>
      </c>
      <c r="R43" s="520">
        <v>7.968957214795544E-2</v>
      </c>
      <c r="S43" s="520">
        <v>8.0324485602117066E-2</v>
      </c>
      <c r="T43" s="520">
        <v>8.1140240189369175E-2</v>
      </c>
      <c r="U43" s="520">
        <v>8.1577968950602361E-2</v>
      </c>
      <c r="V43" s="520">
        <v>8.0242685449721463E-2</v>
      </c>
      <c r="W43" s="520">
        <v>7.9707898430509003E-2</v>
      </c>
      <c r="Y43" s="520">
        <v>1.5225961198972415</v>
      </c>
      <c r="Z43" s="520">
        <v>1.5241187668538327</v>
      </c>
      <c r="AA43" s="520">
        <v>1.5705816767694214</v>
      </c>
      <c r="AB43" s="520">
        <v>1.5864295687030239</v>
      </c>
      <c r="AC43" s="520">
        <v>1.6160270076113223</v>
      </c>
      <c r="AD43" s="520">
        <v>1.549563389287097</v>
      </c>
      <c r="AE43" s="520">
        <v>1.5458194061400026</v>
      </c>
      <c r="AG43" s="520">
        <v>0.60914634095739884</v>
      </c>
      <c r="AH43" s="520">
        <v>0.61047115771540261</v>
      </c>
      <c r="AI43" s="520">
        <v>0.63305301809435588</v>
      </c>
      <c r="AJ43" s="520">
        <v>0.63472922325757475</v>
      </c>
      <c r="AK43" s="520">
        <v>0.64966567806562592</v>
      </c>
      <c r="AL43" s="520">
        <v>0.62239858671700676</v>
      </c>
      <c r="AM43" s="520">
        <v>0.62122555433634252</v>
      </c>
      <c r="AO43" s="520">
        <v>47</v>
      </c>
      <c r="AP43" s="520">
        <v>10.66065974946504</v>
      </c>
      <c r="AQ43" s="520">
        <v>4.5271058579053944</v>
      </c>
      <c r="AR43" s="520">
        <v>5.6483985414748838</v>
      </c>
      <c r="AS43" s="520">
        <v>627.29305616962347</v>
      </c>
      <c r="AT43" s="520">
        <v>27.610077432605035</v>
      </c>
      <c r="AU43" s="520">
        <v>12.068448826764046</v>
      </c>
      <c r="AV43" s="520">
        <v>11.03018826394239</v>
      </c>
      <c r="AW43" s="520">
        <v>4.5879783608748657</v>
      </c>
      <c r="AX43" s="520">
        <v>5.9112305689529734</v>
      </c>
      <c r="AY43" s="520">
        <v>655.03495840427775</v>
      </c>
      <c r="AZ43" s="520">
        <v>27.641294936392185</v>
      </c>
      <c r="BA43" s="520">
        <v>11.941121554389152</v>
      </c>
      <c r="BB43" s="520">
        <v>12.180121765539738</v>
      </c>
      <c r="BC43" s="520">
        <v>4.832858655025345</v>
      </c>
      <c r="BD43" s="520">
        <v>6.4028140349924785</v>
      </c>
      <c r="BE43" s="520">
        <v>711.52932800051246</v>
      </c>
      <c r="BF43" s="520">
        <v>28.438334092453491</v>
      </c>
      <c r="BG43" s="520">
        <v>11.965854780690607</v>
      </c>
      <c r="BH43" s="520">
        <v>12.790341699066179</v>
      </c>
      <c r="BI43" s="520">
        <v>5.0033911791150114</v>
      </c>
      <c r="BJ43" s="520">
        <v>6.8281108824831565</v>
      </c>
      <c r="BK43" s="520">
        <v>758.49351508500308</v>
      </c>
      <c r="BL43" s="520">
        <v>28.578170264642075</v>
      </c>
      <c r="BM43" s="520">
        <v>11.95076503159849</v>
      </c>
      <c r="BN43" s="520">
        <v>13.088577066692647</v>
      </c>
      <c r="BO43" s="520">
        <v>5.0813376195700606</v>
      </c>
      <c r="BP43" s="520">
        <v>7.2342501444022975</v>
      </c>
      <c r="BQ43" s="520">
        <v>828.90249218903614</v>
      </c>
      <c r="BR43" s="520">
        <v>27.597023785648656</v>
      </c>
      <c r="BS43" s="520">
        <v>11.526264334782249</v>
      </c>
      <c r="BU43" s="520">
        <v>47</v>
      </c>
      <c r="BV43" s="520">
        <v>10.294138818873135</v>
      </c>
      <c r="BW43" s="520">
        <v>3.8542534338122416</v>
      </c>
      <c r="BX43" s="520">
        <v>5.4818447661480381</v>
      </c>
      <c r="BY43" s="520">
        <v>635.04411837951898</v>
      </c>
      <c r="BZ43" s="520">
        <v>26.695923058774394</v>
      </c>
      <c r="CA43" s="520">
        <v>10.861610278787253</v>
      </c>
      <c r="CB43" s="520">
        <v>10.559172307009218</v>
      </c>
      <c r="CC43" s="520">
        <v>3.8733738201361936</v>
      </c>
      <c r="CD43" s="520">
        <v>5.7188544307611737</v>
      </c>
      <c r="CE43" s="520">
        <v>663.29820788163784</v>
      </c>
      <c r="CF43" s="520">
        <v>26.586832758507516</v>
      </c>
      <c r="CG43" s="520">
        <v>10.715010888751419</v>
      </c>
      <c r="CH43" s="520">
        <v>11.699062985827108</v>
      </c>
      <c r="CI43" s="520">
        <v>4.2616454386356049</v>
      </c>
      <c r="CJ43" s="520">
        <v>6.1826132200195882</v>
      </c>
      <c r="CK43" s="520">
        <v>719.58991287782533</v>
      </c>
      <c r="CL43" s="520">
        <v>27.45126024285824</v>
      </c>
      <c r="CM43" s="520">
        <v>11.03801380831103</v>
      </c>
      <c r="CN43" s="520">
        <v>12.295876440505264</v>
      </c>
      <c r="CO43" s="520">
        <v>4.3494640585011473</v>
      </c>
      <c r="CP43" s="520">
        <v>6.616648201622497</v>
      </c>
      <c r="CQ43" s="520">
        <v>767.41248556275787</v>
      </c>
      <c r="CR43" s="520">
        <v>27.601703071891109</v>
      </c>
      <c r="CS43" s="520">
        <v>10.959752172901545</v>
      </c>
      <c r="CT43" s="520">
        <v>12.470241490461182</v>
      </c>
      <c r="CU43" s="520">
        <v>4.3465097198487195</v>
      </c>
      <c r="CV43" s="520">
        <v>6.9016341689028167</v>
      </c>
      <c r="CW43" s="520">
        <v>837.54766056801384</v>
      </c>
      <c r="CX43" s="520">
        <v>26.573898136851668</v>
      </c>
      <c r="CY43" s="520">
        <v>10.529933695985877</v>
      </c>
      <c r="DA43" s="520">
        <v>47</v>
      </c>
      <c r="DB43" s="520">
        <v>9.9102760974541084</v>
      </c>
      <c r="DC43" s="520">
        <v>3.4473066593541013</v>
      </c>
      <c r="DD43" s="520">
        <v>5.4771269192777003</v>
      </c>
      <c r="DE43" s="520">
        <v>632.03612716775274</v>
      </c>
      <c r="DF43" s="520">
        <v>26.215631495650388</v>
      </c>
      <c r="DG43" s="520">
        <v>10.26943661955182</v>
      </c>
      <c r="DH43" s="520">
        <v>10.157132816281795</v>
      </c>
      <c r="DI43" s="520">
        <v>3.6252881298364503</v>
      </c>
      <c r="DJ43" s="520">
        <v>5.6599387626777471</v>
      </c>
      <c r="DK43" s="520">
        <v>655.85968317958657</v>
      </c>
      <c r="DL43" s="520">
        <v>26.275374860205773</v>
      </c>
      <c r="DM43" s="520">
        <v>10.458276374587186</v>
      </c>
      <c r="DN43" s="520">
        <v>11.247441342473333</v>
      </c>
      <c r="DO43" s="520">
        <v>3.7285631119944176</v>
      </c>
      <c r="DP43" s="520">
        <v>6.1043850515744058</v>
      </c>
      <c r="DQ43" s="520">
        <v>714.3759084373803</v>
      </c>
      <c r="DR43" s="520">
        <v>27.019427860343423</v>
      </c>
      <c r="DS43" s="520">
        <v>10.372355759075958</v>
      </c>
      <c r="DT43" s="520">
        <v>11.542809402785888</v>
      </c>
      <c r="DU43" s="520">
        <v>3.6776094102102448</v>
      </c>
      <c r="DV43" s="520">
        <v>6.4172248588595098</v>
      </c>
      <c r="DW43" s="520">
        <v>754.6491118482503</v>
      </c>
      <c r="DX43" s="520">
        <v>27.070626867117745</v>
      </c>
      <c r="DY43" s="520">
        <v>10.254826894202289</v>
      </c>
      <c r="DZ43" s="520">
        <v>11.671240824748118</v>
      </c>
      <c r="EA43" s="520">
        <v>3.7349005017496442</v>
      </c>
      <c r="EB43" s="520">
        <v>6.6711446336332134</v>
      </c>
      <c r="EC43" s="520">
        <v>823.19392755162198</v>
      </c>
      <c r="ED43" s="520">
        <v>26.066647035165527</v>
      </c>
      <c r="EE43" s="520">
        <v>9.9705693156920105</v>
      </c>
      <c r="EG43" s="520">
        <v>47</v>
      </c>
      <c r="EH43" s="520">
        <v>9.522499621551896</v>
      </c>
      <c r="EI43" s="520">
        <v>3.179017164189414</v>
      </c>
      <c r="EJ43" s="520">
        <v>5.049182443431719</v>
      </c>
      <c r="EK43" s="520">
        <v>630.34047856558459</v>
      </c>
      <c r="EL43" s="520">
        <v>25.670967161570285</v>
      </c>
      <c r="EM43" s="520">
        <v>9.8714356219217958</v>
      </c>
      <c r="EN43" s="520">
        <v>9.7661811526053803</v>
      </c>
      <c r="EO43" s="520">
        <v>3.2636960236448451</v>
      </c>
      <c r="EP43" s="520">
        <v>5.2440492070118738</v>
      </c>
      <c r="EQ43" s="520">
        <v>653.71987658361491</v>
      </c>
      <c r="ER43" s="520">
        <v>25.763339881266131</v>
      </c>
      <c r="ES43" s="520">
        <v>9.9393791686531685</v>
      </c>
      <c r="ET43" s="520">
        <v>9.8092991766098176</v>
      </c>
      <c r="EU43" s="520">
        <v>3.3745380434300305</v>
      </c>
      <c r="EV43" s="520">
        <v>5.6520765064493563</v>
      </c>
      <c r="EW43" s="520">
        <v>714.50604086453723</v>
      </c>
      <c r="EX43" s="520">
        <v>25.001728656783158</v>
      </c>
      <c r="EY43" s="520">
        <v>9.8749843891087341</v>
      </c>
      <c r="EZ43" s="520">
        <v>10.32825506938735</v>
      </c>
      <c r="FA43" s="520">
        <v>3.3656942920608492</v>
      </c>
      <c r="FB43" s="520">
        <v>5.9381301989816642</v>
      </c>
      <c r="FC43" s="520">
        <v>753.17636121056375</v>
      </c>
      <c r="FD43" s="520">
        <v>25.510984118201186</v>
      </c>
      <c r="FE43" s="520">
        <v>9.8607461309338635</v>
      </c>
      <c r="FF43" s="520">
        <v>10.47829560575884</v>
      </c>
      <c r="FG43" s="520">
        <v>3.3947105103543942</v>
      </c>
      <c r="FH43" s="520">
        <v>6.1754221843394275</v>
      </c>
      <c r="FI43" s="520">
        <v>813.85803598838265</v>
      </c>
      <c r="FJ43" s="520">
        <v>24.899871274699489</v>
      </c>
      <c r="FK43" s="520">
        <v>9.6669465381149706</v>
      </c>
    </row>
    <row r="44" spans="2:167" x14ac:dyDescent="0.2">
      <c r="B44" s="520">
        <v>717.63407710861577</v>
      </c>
      <c r="C44" s="520">
        <v>1.3934678297734284</v>
      </c>
      <c r="D44" s="520">
        <v>763.16158838881552</v>
      </c>
      <c r="E44" s="520">
        <v>1.3103384856032876</v>
      </c>
      <c r="F44" s="520">
        <v>870.0095896779809</v>
      </c>
      <c r="G44" s="520">
        <v>1.1494126178196873</v>
      </c>
      <c r="H44" s="520">
        <v>961.01817611567026</v>
      </c>
      <c r="I44" s="520">
        <v>1.0405630453753643</v>
      </c>
      <c r="J44" s="520">
        <v>1059.2211424678674</v>
      </c>
      <c r="K44" s="520">
        <v>0.94408991654954255</v>
      </c>
      <c r="L44" s="520">
        <v>816.53415052983655</v>
      </c>
      <c r="M44" s="520">
        <v>1.2246885195813491</v>
      </c>
      <c r="N44" s="520">
        <v>816.50521911928331</v>
      </c>
      <c r="O44" s="520">
        <v>1.2247319142413344</v>
      </c>
      <c r="Q44" s="520">
        <v>8.0799179193184023E-2</v>
      </c>
      <c r="R44" s="520">
        <v>8.1297341234979031E-2</v>
      </c>
      <c r="S44" s="520">
        <v>8.1950192592559243E-2</v>
      </c>
      <c r="T44" s="520">
        <v>8.2784901184726825E-2</v>
      </c>
      <c r="U44" s="520">
        <v>8.3234346742347948E-2</v>
      </c>
      <c r="V44" s="520">
        <v>8.1866270371373312E-2</v>
      </c>
      <c r="W44" s="520">
        <v>8.1317673156003425E-2</v>
      </c>
      <c r="Y44" s="520">
        <v>1.5450744891855639</v>
      </c>
      <c r="Z44" s="520">
        <v>1.5468247911839332</v>
      </c>
      <c r="AA44" s="520">
        <v>1.5944669809017822</v>
      </c>
      <c r="AB44" s="520">
        <v>1.61138888862477</v>
      </c>
      <c r="AC44" s="520">
        <v>1.6415658022624762</v>
      </c>
      <c r="AD44" s="520">
        <v>1.5726638193616427</v>
      </c>
      <c r="AE44" s="520">
        <v>1.5692213137652749</v>
      </c>
      <c r="AG44" s="520">
        <v>0.61691480099617579</v>
      </c>
      <c r="AH44" s="520">
        <v>0.61835976838217654</v>
      </c>
      <c r="AI44" s="520">
        <v>0.64149202294118113</v>
      </c>
      <c r="AJ44" s="520">
        <v>0.64350543346849365</v>
      </c>
      <c r="AK44" s="520">
        <v>0.65874530250933161</v>
      </c>
      <c r="AL44" s="520">
        <v>0.63046287936821521</v>
      </c>
      <c r="AM44" s="520">
        <v>0.62945044608902545</v>
      </c>
      <c r="AO44" s="520">
        <v>48</v>
      </c>
      <c r="AP44" s="520">
        <v>10.832938865669263</v>
      </c>
      <c r="AQ44" s="520">
        <v>4.6055191348355224</v>
      </c>
      <c r="AR44" s="520">
        <v>5.7244980319682019</v>
      </c>
      <c r="AS44" s="520">
        <v>636.78241729698698</v>
      </c>
      <c r="AT44" s="520">
        <v>27.542393140532393</v>
      </c>
      <c r="AU44" s="520">
        <v>12.045206106170793</v>
      </c>
      <c r="AV44" s="520">
        <v>11.21370217562588</v>
      </c>
      <c r="AW44" s="520">
        <v>4.6683978084043263</v>
      </c>
      <c r="AX44" s="520">
        <v>5.9939726074120463</v>
      </c>
      <c r="AY44" s="520">
        <v>665.26865727028735</v>
      </c>
      <c r="AZ44" s="520">
        <v>27.574850937367753</v>
      </c>
      <c r="BA44" s="520">
        <v>11.91620751253574</v>
      </c>
      <c r="BB44" s="520">
        <v>12.391659379125272</v>
      </c>
      <c r="BC44" s="520">
        <v>4.9197384267007314</v>
      </c>
      <c r="BD44" s="520">
        <v>6.4967978173240031</v>
      </c>
      <c r="BE44" s="520">
        <v>722.95561359407145</v>
      </c>
      <c r="BF44" s="520">
        <v>28.384908560373351</v>
      </c>
      <c r="BG44" s="520">
        <v>11.944183317828186</v>
      </c>
      <c r="BH44" s="520">
        <v>13.021296049574923</v>
      </c>
      <c r="BI44" s="520">
        <v>5.0966008501438704</v>
      </c>
      <c r="BJ44" s="520">
        <v>6.9335093632642932</v>
      </c>
      <c r="BK44" s="520">
        <v>771.17391283069855</v>
      </c>
      <c r="BL44" s="520">
        <v>28.529297375272861</v>
      </c>
      <c r="BM44" s="520">
        <v>11.930679731467682</v>
      </c>
      <c r="BN44" s="520">
        <v>13.325232528437198</v>
      </c>
      <c r="BO44" s="520">
        <v>5.175815023180995</v>
      </c>
      <c r="BP44" s="520">
        <v>7.3480220229586344</v>
      </c>
      <c r="BQ44" s="520">
        <v>844.23679692526525</v>
      </c>
      <c r="BR44" s="520">
        <v>27.507205286756403</v>
      </c>
      <c r="BS44" s="520">
        <v>11.48874219580911</v>
      </c>
      <c r="BU44" s="520">
        <v>48</v>
      </c>
      <c r="BV44" s="520">
        <v>10.463122794730827</v>
      </c>
      <c r="BW44" s="520">
        <v>3.9172111768561972</v>
      </c>
      <c r="BX44" s="520">
        <v>5.5563321409654902</v>
      </c>
      <c r="BY44" s="520">
        <v>644.6817842050018</v>
      </c>
      <c r="BZ44" s="520">
        <v>26.631271476679842</v>
      </c>
      <c r="CA44" s="520">
        <v>10.829943817566255</v>
      </c>
      <c r="CB44" s="520">
        <v>10.736858349964784</v>
      </c>
      <c r="CC44" s="520">
        <v>3.9378248645352323</v>
      </c>
      <c r="CD44" s="520">
        <v>5.7993876728094023</v>
      </c>
      <c r="CE44" s="520">
        <v>673.72917277540853</v>
      </c>
      <c r="CF44" s="520">
        <v>26.520805323396949</v>
      </c>
      <c r="CG44" s="520">
        <v>10.682195040036953</v>
      </c>
      <c r="CH44" s="520">
        <v>11.904514570875808</v>
      </c>
      <c r="CI44" s="520">
        <v>4.3361039499432987</v>
      </c>
      <c r="CJ44" s="520">
        <v>6.2737669163963012</v>
      </c>
      <c r="CK44" s="520">
        <v>731.13549664655068</v>
      </c>
      <c r="CL44" s="520">
        <v>27.401055301944591</v>
      </c>
      <c r="CM44" s="520">
        <v>11.012295175917856</v>
      </c>
      <c r="CN44" s="520">
        <v>12.520239164131967</v>
      </c>
      <c r="CO44" s="520">
        <v>4.4279842993842058</v>
      </c>
      <c r="CP44" s="520">
        <v>6.7193571877255316</v>
      </c>
      <c r="CQ44" s="520">
        <v>780.21537732397269</v>
      </c>
      <c r="CR44" s="520">
        <v>27.556484563914516</v>
      </c>
      <c r="CS44" s="520">
        <v>10.935457911313872</v>
      </c>
      <c r="CT44" s="520">
        <v>12.697407309905174</v>
      </c>
      <c r="CU44" s="520">
        <v>4.4244169082132343</v>
      </c>
      <c r="CV44" s="520">
        <v>7.0099949049798997</v>
      </c>
      <c r="CW44" s="520">
        <v>853.0919796554889</v>
      </c>
      <c r="CX44" s="520">
        <v>26.485736830217949</v>
      </c>
      <c r="CY44" s="520">
        <v>10.488694080485592</v>
      </c>
      <c r="DA44" s="520">
        <v>48</v>
      </c>
      <c r="DB44" s="520">
        <v>10.062493111786445</v>
      </c>
      <c r="DC44" s="520">
        <v>3.5042822738983137</v>
      </c>
      <c r="DD44" s="520">
        <v>5.5497905790196995</v>
      </c>
      <c r="DE44" s="520">
        <v>641.44703207177793</v>
      </c>
      <c r="DF44" s="520">
        <v>26.140998539085931</v>
      </c>
      <c r="DG44" s="520">
        <v>10.24081221324537</v>
      </c>
      <c r="DH44" s="520">
        <v>10.316627235900389</v>
      </c>
      <c r="DI44" s="520">
        <v>3.6875752455939637</v>
      </c>
      <c r="DJ44" s="520">
        <v>5.7376808992078123</v>
      </c>
      <c r="DK44" s="520">
        <v>665.85747580591192</v>
      </c>
      <c r="DL44" s="520">
        <v>26.203218784452325</v>
      </c>
      <c r="DM44" s="520">
        <v>10.432648218600541</v>
      </c>
      <c r="DN44" s="520">
        <v>11.434445343025581</v>
      </c>
      <c r="DO44" s="520">
        <v>3.7943913317046034</v>
      </c>
      <c r="DP44" s="520">
        <v>6.1925027307593288</v>
      </c>
      <c r="DQ44" s="520">
        <v>725.62003651869804</v>
      </c>
      <c r="DR44" s="520">
        <v>26.961514242133951</v>
      </c>
      <c r="DS44" s="520">
        <v>10.349448618389832</v>
      </c>
      <c r="DT44" s="520">
        <v>11.74216846833526</v>
      </c>
      <c r="DU44" s="520">
        <v>3.745259307581533</v>
      </c>
      <c r="DV44" s="520">
        <v>6.5150382461457852</v>
      </c>
      <c r="DW44" s="520">
        <v>767.05207397944093</v>
      </c>
      <c r="DX44" s="520">
        <v>27.015013724499088</v>
      </c>
      <c r="DY44" s="520">
        <v>10.233056783174654</v>
      </c>
      <c r="DZ44" s="520">
        <v>11.87268844460228</v>
      </c>
      <c r="EA44" s="520">
        <v>3.8038015077494758</v>
      </c>
      <c r="EB44" s="520">
        <v>6.7741801649560225</v>
      </c>
      <c r="EC44" s="520">
        <v>838.28520193374334</v>
      </c>
      <c r="ED44" s="520">
        <v>25.969742457105546</v>
      </c>
      <c r="EE44" s="520">
        <v>9.9336185076981369</v>
      </c>
      <c r="EG44" s="520">
        <v>48</v>
      </c>
      <c r="EH44" s="520">
        <v>9.664975282516016</v>
      </c>
      <c r="EI44" s="520">
        <v>3.2319989306613062</v>
      </c>
      <c r="EJ44" s="520">
        <v>5.1143976212500908</v>
      </c>
      <c r="EK44" s="520">
        <v>639.58575460902273</v>
      </c>
      <c r="EL44" s="520">
        <v>25.595548338981065</v>
      </c>
      <c r="EM44" s="520">
        <v>9.844896030873576</v>
      </c>
      <c r="EN44" s="520">
        <v>9.9175441458982618</v>
      </c>
      <c r="EO44" s="520">
        <v>3.3196338871120004</v>
      </c>
      <c r="EP44" s="520">
        <v>5.3144395344301349</v>
      </c>
      <c r="EQ44" s="520">
        <v>663.60494982785394</v>
      </c>
      <c r="ER44" s="520">
        <v>25.690775863299272</v>
      </c>
      <c r="ES44" s="520">
        <v>9.9136021393948681</v>
      </c>
      <c r="ET44" s="520">
        <v>9.9664930956337123</v>
      </c>
      <c r="EU44" s="520">
        <v>3.4341150259446702</v>
      </c>
      <c r="EV44" s="520">
        <v>5.7320846523014</v>
      </c>
      <c r="EW44" s="520">
        <v>726.19282363821958</v>
      </c>
      <c r="EX44" s="520">
        <v>24.9188123492114</v>
      </c>
      <c r="EY44" s="520">
        <v>9.845168866921048</v>
      </c>
      <c r="EZ44" s="520">
        <v>10.502224484676841</v>
      </c>
      <c r="FA44" s="520">
        <v>3.4278676825068111</v>
      </c>
      <c r="FB44" s="520">
        <v>6.0269580702020189</v>
      </c>
      <c r="FC44" s="520">
        <v>765.91069191809015</v>
      </c>
      <c r="FD44" s="520">
        <v>25.43635769532403</v>
      </c>
      <c r="FE44" s="520">
        <v>9.8339086829385511</v>
      </c>
      <c r="FF44" s="520">
        <v>10.655619167090448</v>
      </c>
      <c r="FG44" s="520">
        <v>3.4574349014642087</v>
      </c>
      <c r="FH44" s="520">
        <v>6.2691399587263108</v>
      </c>
      <c r="FI44" s="520">
        <v>829.73444706105806</v>
      </c>
      <c r="FJ44" s="520">
        <v>24.770553512764739</v>
      </c>
      <c r="FK44" s="520">
        <v>9.6185458114238624</v>
      </c>
    </row>
    <row r="45" spans="2:167" x14ac:dyDescent="0.2">
      <c r="B45" s="520">
        <v>722.41504587035877</v>
      </c>
      <c r="C45" s="520">
        <v>1.3842458095473489</v>
      </c>
      <c r="D45" s="520">
        <v>768.83037313085515</v>
      </c>
      <c r="E45" s="520">
        <v>1.3006770218088142</v>
      </c>
      <c r="F45" s="520">
        <v>877.69098053812991</v>
      </c>
      <c r="G45" s="520">
        <v>1.1393531689101783</v>
      </c>
      <c r="H45" s="520">
        <v>970.67313440390035</v>
      </c>
      <c r="I45" s="520">
        <v>1.0302129157145259</v>
      </c>
      <c r="J45" s="520">
        <v>1070.6309031266355</v>
      </c>
      <c r="K45" s="520">
        <v>0.93402870875446675</v>
      </c>
      <c r="L45" s="520">
        <v>823.6276439837344</v>
      </c>
      <c r="M45" s="520">
        <v>1.2141408891561545</v>
      </c>
      <c r="N45" s="520">
        <v>822.7375113165142</v>
      </c>
      <c r="O45" s="520">
        <v>1.2154544873003748</v>
      </c>
      <c r="Q45" s="520">
        <v>8.2395348010445818E-2</v>
      </c>
      <c r="R45" s="520">
        <v>8.2903098900105415E-2</v>
      </c>
      <c r="S45" s="520">
        <v>8.3573304985795807E-2</v>
      </c>
      <c r="T45" s="520">
        <v>8.442654192419155E-2</v>
      </c>
      <c r="U45" s="520">
        <v>8.488740221527008E-2</v>
      </c>
      <c r="V45" s="520">
        <v>8.3487356023127388E-2</v>
      </c>
      <c r="W45" s="520">
        <v>8.2925354569639856E-2</v>
      </c>
      <c r="Y45" s="520">
        <v>1.5671419540234028</v>
      </c>
      <c r="Z45" s="520">
        <v>1.5691471025349739</v>
      </c>
      <c r="AA45" s="520">
        <v>1.6179153025809778</v>
      </c>
      <c r="AB45" s="520">
        <v>1.6359509263399548</v>
      </c>
      <c r="AC45" s="520">
        <v>1.6667066162972195</v>
      </c>
      <c r="AD45" s="520">
        <v>1.5953609571464824</v>
      </c>
      <c r="AE45" s="520">
        <v>1.5922087997343692</v>
      </c>
      <c r="AG45" s="520">
        <v>0.62456386102427552</v>
      </c>
      <c r="AH45" s="520">
        <v>0.62613923686325068</v>
      </c>
      <c r="AI45" s="520">
        <v>0.649798609927422</v>
      </c>
      <c r="AJ45" s="520">
        <v>0.65216755031440687</v>
      </c>
      <c r="AK45" s="520">
        <v>0.66770897852902722</v>
      </c>
      <c r="AL45" s="520">
        <v>0.63841002677811154</v>
      </c>
      <c r="AM45" s="520">
        <v>0.63755224799437127</v>
      </c>
      <c r="AO45" s="520">
        <v>49</v>
      </c>
      <c r="AP45" s="520">
        <v>11.002814201848324</v>
      </c>
      <c r="AQ45" s="520">
        <v>4.6828847072105368</v>
      </c>
      <c r="AR45" s="520">
        <v>5.7991923142011563</v>
      </c>
      <c r="AS45" s="520">
        <v>646.13270904511774</v>
      </c>
      <c r="AT45" s="520">
        <v>27.475873209850622</v>
      </c>
      <c r="AU45" s="520">
        <v>12.022233284056647</v>
      </c>
      <c r="AV45" s="520">
        <v>11.394700891861053</v>
      </c>
      <c r="AW45" s="520">
        <v>4.7477867146597843</v>
      </c>
      <c r="AX45" s="520">
        <v>6.075156240591542</v>
      </c>
      <c r="AY45" s="520">
        <v>675.35293282539328</v>
      </c>
      <c r="AZ45" s="520">
        <v>27.50954500289275</v>
      </c>
      <c r="BA45" s="520">
        <v>11.891673868234264</v>
      </c>
      <c r="BB45" s="520">
        <v>12.599947489892855</v>
      </c>
      <c r="BC45" s="520">
        <v>5.0054578435380899</v>
      </c>
      <c r="BD45" s="520">
        <v>6.5888344886672314</v>
      </c>
      <c r="BE45" s="520">
        <v>734.19231331925744</v>
      </c>
      <c r="BF45" s="520">
        <v>28.331939240823896</v>
      </c>
      <c r="BG45" s="520">
        <v>11.922812343745862</v>
      </c>
      <c r="BH45" s="520">
        <v>13.248701871800144</v>
      </c>
      <c r="BI45" s="520">
        <v>5.1886040384472043</v>
      </c>
      <c r="BJ45" s="520">
        <v>7.0366621322976073</v>
      </c>
      <c r="BK45" s="520">
        <v>783.63901070669726</v>
      </c>
      <c r="BL45" s="520">
        <v>28.480807278268195</v>
      </c>
      <c r="BM45" s="520">
        <v>11.910922671526579</v>
      </c>
      <c r="BN45" s="520">
        <v>13.558253819854906</v>
      </c>
      <c r="BO45" s="520">
        <v>5.2690775430384935</v>
      </c>
      <c r="BP45" s="520">
        <v>7.4593175259803983</v>
      </c>
      <c r="BQ45" s="520">
        <v>859.35512261395957</v>
      </c>
      <c r="BR45" s="520">
        <v>27.418500639176202</v>
      </c>
      <c r="BS45" s="520">
        <v>11.451850993691775</v>
      </c>
      <c r="BU45" s="520">
        <v>49</v>
      </c>
      <c r="BV45" s="520">
        <v>10.629649795669982</v>
      </c>
      <c r="BW45" s="520">
        <v>3.9794263015633411</v>
      </c>
      <c r="BX45" s="520">
        <v>5.6294246247983448</v>
      </c>
      <c r="BY45" s="520">
        <v>654.17242573646831</v>
      </c>
      <c r="BZ45" s="520">
        <v>26.567759967437183</v>
      </c>
      <c r="CA45" s="520">
        <v>10.79914022208974</v>
      </c>
      <c r="CB45" s="520">
        <v>10.912032664102155</v>
      </c>
      <c r="CC45" s="520">
        <v>4.0015700064720736</v>
      </c>
      <c r="CD45" s="520">
        <v>5.8783894184895438</v>
      </c>
      <c r="CE45" s="520">
        <v>684.00453071508969</v>
      </c>
      <c r="CF45" s="520">
        <v>26.455941237287558</v>
      </c>
      <c r="CG45" s="520">
        <v>10.650309738901091</v>
      </c>
      <c r="CH45" s="520">
        <v>12.106727966321699</v>
      </c>
      <c r="CI45" s="520">
        <v>4.4096517896099021</v>
      </c>
      <c r="CJ45" s="520">
        <v>6.3630209130883291</v>
      </c>
      <c r="CK45" s="520">
        <v>742.48347357054479</v>
      </c>
      <c r="CL45" s="520">
        <v>27.351278797911849</v>
      </c>
      <c r="CM45" s="520">
        <v>10.987222493677354</v>
      </c>
      <c r="CN45" s="520">
        <v>12.74106995510552</v>
      </c>
      <c r="CO45" s="520">
        <v>4.5055869506245445</v>
      </c>
      <c r="CP45" s="520">
        <v>6.8198620794277449</v>
      </c>
      <c r="CQ45" s="520">
        <v>792.79382109667358</v>
      </c>
      <c r="CR45" s="520">
        <v>27.511616693485706</v>
      </c>
      <c r="CS45" s="520">
        <v>10.911849135163116</v>
      </c>
      <c r="CT45" s="520">
        <v>12.921023427067031</v>
      </c>
      <c r="CU45" s="520">
        <v>4.5014368760463253</v>
      </c>
      <c r="CV45" s="520">
        <v>7.1160018693289429</v>
      </c>
      <c r="CW45" s="520">
        <v>868.41436099870896</v>
      </c>
      <c r="CX45" s="520">
        <v>26.398686635626003</v>
      </c>
      <c r="CY45" s="520">
        <v>10.448429408069302</v>
      </c>
      <c r="DA45" s="520">
        <v>49</v>
      </c>
      <c r="DB45" s="520">
        <v>10.211335716401214</v>
      </c>
      <c r="DC45" s="520">
        <v>3.5606215432812687</v>
      </c>
      <c r="DD45" s="520">
        <v>5.6207890249108052</v>
      </c>
      <c r="DE45" s="520">
        <v>650.71219082668256</v>
      </c>
      <c r="DF45" s="520">
        <v>26.066181245913633</v>
      </c>
      <c r="DG45" s="520">
        <v>10.212956035490535</v>
      </c>
      <c r="DH45" s="520">
        <v>10.472791855292042</v>
      </c>
      <c r="DI45" s="520">
        <v>3.7492354071777019</v>
      </c>
      <c r="DJ45" s="520">
        <v>5.8137456400761325</v>
      </c>
      <c r="DK45" s="520">
        <v>675.70550529997274</v>
      </c>
      <c r="DL45" s="520">
        <v>26.130825815882936</v>
      </c>
      <c r="DM45" s="520">
        <v>10.407678286579889</v>
      </c>
      <c r="DN45" s="520">
        <v>11.617365673439391</v>
      </c>
      <c r="DO45" s="520">
        <v>3.8595204835605532</v>
      </c>
      <c r="DP45" s="520">
        <v>6.278568915333862</v>
      </c>
      <c r="DQ45" s="520">
        <v>736.66943250953386</v>
      </c>
      <c r="DR45" s="520">
        <v>26.902854008851776</v>
      </c>
      <c r="DS45" s="520">
        <v>10.327155546596105</v>
      </c>
      <c r="DT45" s="520">
        <v>11.937675702372481</v>
      </c>
      <c r="DU45" s="520">
        <v>3.8124274402588916</v>
      </c>
      <c r="DV45" s="520">
        <v>6.6107968691790404</v>
      </c>
      <c r="DW45" s="520">
        <v>779.25538010095431</v>
      </c>
      <c r="DX45" s="520">
        <v>26.958614604009455</v>
      </c>
      <c r="DY45" s="520">
        <v>10.211911606821131</v>
      </c>
      <c r="DZ45" s="520">
        <v>12.070321198568168</v>
      </c>
      <c r="EA45" s="520">
        <v>3.8722390982196067</v>
      </c>
      <c r="EB45" s="520">
        <v>6.8750705812417019</v>
      </c>
      <c r="EC45" s="520">
        <v>853.18247457063512</v>
      </c>
      <c r="ED45" s="520">
        <v>25.872890050270151</v>
      </c>
      <c r="EE45" s="520">
        <v>9.8974939379428069</v>
      </c>
      <c r="EG45" s="520">
        <v>49</v>
      </c>
      <c r="EH45" s="520">
        <v>9.804022739089115</v>
      </c>
      <c r="EI45" s="520">
        <v>3.2843775753074289</v>
      </c>
      <c r="EJ45" s="520">
        <v>5.1781468731899478</v>
      </c>
      <c r="EK45" s="520">
        <v>648.68624702788509</v>
      </c>
      <c r="EL45" s="520">
        <v>25.51968536954373</v>
      </c>
      <c r="EM45" s="520">
        <v>9.8190011856733435</v>
      </c>
      <c r="EN45" s="520">
        <v>10.065493415491115</v>
      </c>
      <c r="EO45" s="520">
        <v>3.3750118088078618</v>
      </c>
      <c r="EP45" s="520">
        <v>5.3833351796292401</v>
      </c>
      <c r="EQ45" s="520">
        <v>673.34146224423114</v>
      </c>
      <c r="ER45" s="520">
        <v>25.617677492388236</v>
      </c>
      <c r="ES45" s="520">
        <v>9.8884478241859863</v>
      </c>
      <c r="ET45" s="520">
        <v>10.120955841586227</v>
      </c>
      <c r="EU45" s="520">
        <v>3.4930593494983442</v>
      </c>
      <c r="EV45" s="520">
        <v>5.8102552186848797</v>
      </c>
      <c r="EW45" s="520">
        <v>737.70508154521792</v>
      </c>
      <c r="EX45" s="520">
        <v>24.836619432465511</v>
      </c>
      <c r="EY45" s="520">
        <v>9.8158991486390796</v>
      </c>
      <c r="EZ45" s="520">
        <v>10.673008823958964</v>
      </c>
      <c r="FA45" s="520">
        <v>3.4895904781365692</v>
      </c>
      <c r="FB45" s="520">
        <v>6.1139457015714038</v>
      </c>
      <c r="FC45" s="520">
        <v>778.45785554384349</v>
      </c>
      <c r="FD45" s="520">
        <v>25.361653750717487</v>
      </c>
      <c r="FE45" s="520">
        <v>9.8076601632783227</v>
      </c>
      <c r="FF45" s="520">
        <v>10.829646683338362</v>
      </c>
      <c r="FG45" s="520">
        <v>3.5197344053354542</v>
      </c>
      <c r="FH45" s="520">
        <v>6.3609323954768957</v>
      </c>
      <c r="FI45" s="520">
        <v>845.45410093816736</v>
      </c>
      <c r="FJ45" s="520">
        <v>24.641931263962636</v>
      </c>
      <c r="FK45" s="520">
        <v>9.5710265857821568</v>
      </c>
    </row>
    <row r="46" spans="2:167" x14ac:dyDescent="0.2">
      <c r="B46" s="520">
        <v>726.98729242497416</v>
      </c>
      <c r="C46" s="520">
        <v>1.3755398621403014</v>
      </c>
      <c r="D46" s="520">
        <v>774.26499638794201</v>
      </c>
      <c r="E46" s="520">
        <v>1.2915474736235584</v>
      </c>
      <c r="F46" s="520">
        <v>885.05019679765337</v>
      </c>
      <c r="G46" s="520">
        <v>1.1298794165780264</v>
      </c>
      <c r="H46" s="520">
        <v>979.95061780507831</v>
      </c>
      <c r="I46" s="520">
        <v>1.0204595842184669</v>
      </c>
      <c r="J46" s="520">
        <v>1081.6028065244645</v>
      </c>
      <c r="K46" s="520">
        <v>0.92455381399510184</v>
      </c>
      <c r="L46" s="520">
        <v>830.42738729630389</v>
      </c>
      <c r="M46" s="520">
        <v>1.204199205490788</v>
      </c>
      <c r="N46" s="520">
        <v>828.70859834233943</v>
      </c>
      <c r="O46" s="520">
        <v>1.2066967834052811</v>
      </c>
      <c r="Q46" s="520">
        <v>9.1933630590617904E-2</v>
      </c>
      <c r="R46" s="520">
        <v>9.2441945150449331E-2</v>
      </c>
      <c r="S46" s="520">
        <v>9.2902131052527898E-2</v>
      </c>
      <c r="T46" s="520">
        <v>9.3757410899412502E-2</v>
      </c>
      <c r="U46" s="520">
        <v>9.4178790771162188E-2</v>
      </c>
      <c r="V46" s="520">
        <v>9.2861497955996269E-2</v>
      </c>
      <c r="W46" s="520">
        <v>9.2408363152378756E-2</v>
      </c>
      <c r="Y46" s="520">
        <v>1.5887985132495708</v>
      </c>
      <c r="Z46" s="520">
        <v>1.5910856986276785</v>
      </c>
      <c r="AA46" s="520">
        <v>1.6409266379561995</v>
      </c>
      <c r="AB46" s="520">
        <v>1.6601156746966745</v>
      </c>
      <c r="AC46" s="520">
        <v>1.6914494379027272</v>
      </c>
      <c r="AD46" s="520">
        <v>1.6176547974505471</v>
      </c>
      <c r="AE46" s="520">
        <v>1.6147818613588254</v>
      </c>
      <c r="AG46" s="520">
        <v>0.6320935207971754</v>
      </c>
      <c r="AH46" s="520">
        <v>0.63380956274905009</v>
      </c>
      <c r="AI46" s="520">
        <v>0.65797277806833854</v>
      </c>
      <c r="AJ46" s="520">
        <v>0.66071557244559953</v>
      </c>
      <c r="AK46" s="520">
        <v>0.67655670349270158</v>
      </c>
      <c r="AL46" s="520">
        <v>0.64624002768183342</v>
      </c>
      <c r="AM46" s="520">
        <v>0.64553095940153726</v>
      </c>
      <c r="AO46" s="520">
        <v>50</v>
      </c>
      <c r="AP46" s="520">
        <v>11.170285742196356</v>
      </c>
      <c r="AQ46" s="520">
        <v>4.7592018997044452</v>
      </c>
      <c r="AR46" s="520">
        <v>5.8724813778985654</v>
      </c>
      <c r="AS46" s="520">
        <v>655.34172346089133</v>
      </c>
      <c r="AT46" s="520">
        <v>27.410516314680063</v>
      </c>
      <c r="AU46" s="520">
        <v>11.999542910950616</v>
      </c>
      <c r="AV46" s="520">
        <v>11.573184383938427</v>
      </c>
      <c r="AW46" s="520">
        <v>4.8261448494411603</v>
      </c>
      <c r="AX46" s="520">
        <v>6.1547814504279099</v>
      </c>
      <c r="AY46" s="520">
        <v>685.28542354966044</v>
      </c>
      <c r="AZ46" s="520">
        <v>27.445376574282857</v>
      </c>
      <c r="BA46" s="520">
        <v>11.867527364569019</v>
      </c>
      <c r="BB46" s="520">
        <v>12.804986027038535</v>
      </c>
      <c r="BC46" s="520">
        <v>5.0900168818779274</v>
      </c>
      <c r="BD46" s="520">
        <v>6.6789240149608808</v>
      </c>
      <c r="BE46" s="520">
        <v>745.23774172814694</v>
      </c>
      <c r="BF46" s="520">
        <v>28.279425324118456</v>
      </c>
      <c r="BG46" s="520">
        <v>11.901737191589834</v>
      </c>
      <c r="BH46" s="520">
        <v>13.472559040468763</v>
      </c>
      <c r="BI46" s="520">
        <v>5.2794007023487151</v>
      </c>
      <c r="BJ46" s="520">
        <v>7.1375691320007473</v>
      </c>
      <c r="BK46" s="520">
        <v>795.88704195999992</v>
      </c>
      <c r="BL46" s="520">
        <v>28.432700144873984</v>
      </c>
      <c r="BM46" s="520">
        <v>11.891486249578822</v>
      </c>
      <c r="BN46" s="520">
        <v>13.78764073553527</v>
      </c>
      <c r="BO46" s="520">
        <v>5.3611251101528552</v>
      </c>
      <c r="BP46" s="520">
        <v>7.5681365574713668</v>
      </c>
      <c r="BQ46" s="520">
        <v>874.25364841531837</v>
      </c>
      <c r="BR46" s="520">
        <v>27.330898078618993</v>
      </c>
      <c r="BS46" s="520">
        <v>11.415577062224031</v>
      </c>
      <c r="BU46" s="520">
        <v>50</v>
      </c>
      <c r="BV46" s="520">
        <v>10.793719804765711</v>
      </c>
      <c r="BW46" s="520">
        <v>4.0408988042303093</v>
      </c>
      <c r="BX46" s="520">
        <v>5.7011222075891563</v>
      </c>
      <c r="BY46" s="520">
        <v>663.51374233653462</v>
      </c>
      <c r="BZ46" s="520">
        <v>26.505387820987576</v>
      </c>
      <c r="CA46" s="520">
        <v>10.769178662929576</v>
      </c>
      <c r="CB46" s="520">
        <v>11.084695220126001</v>
      </c>
      <c r="CC46" s="520">
        <v>4.0646092394102906</v>
      </c>
      <c r="CD46" s="520">
        <v>5.955859650255749</v>
      </c>
      <c r="CE46" s="520">
        <v>694.12175094921281</v>
      </c>
      <c r="CF46" s="520">
        <v>26.392239288457795</v>
      </c>
      <c r="CG46" s="520">
        <v>10.619329961069498</v>
      </c>
      <c r="CH46" s="520">
        <v>12.305703101027948</v>
      </c>
      <c r="CI46" s="520">
        <v>4.4822889400977415</v>
      </c>
      <c r="CJ46" s="520">
        <v>6.4503751773255331</v>
      </c>
      <c r="CK46" s="520">
        <v>753.632137062266</v>
      </c>
      <c r="CL46" s="520">
        <v>27.301930382256561</v>
      </c>
      <c r="CM46" s="520">
        <v>10.962770029590061</v>
      </c>
      <c r="CN46" s="520">
        <v>12.958368688278854</v>
      </c>
      <c r="CO46" s="520">
        <v>4.582271981614225</v>
      </c>
      <c r="CP46" s="520">
        <v>6.9181628212482629</v>
      </c>
      <c r="CQ46" s="520">
        <v>805.14605270814138</v>
      </c>
      <c r="CR46" s="520">
        <v>27.467100144954713</v>
      </c>
      <c r="CS46" s="520">
        <v>10.888895332048321</v>
      </c>
      <c r="CT46" s="520">
        <v>13.141089641488964</v>
      </c>
      <c r="CU46" s="520">
        <v>4.5775695732232036</v>
      </c>
      <c r="CV46" s="520">
        <v>7.2196549701981088</v>
      </c>
      <c r="CW46" s="520">
        <v>883.5108229111205</v>
      </c>
      <c r="CX46" s="520">
        <v>26.312735127628674</v>
      </c>
      <c r="CY46" s="520">
        <v>10.409102095867688</v>
      </c>
      <c r="DA46" s="520">
        <v>50</v>
      </c>
      <c r="DB46" s="520">
        <v>10.356804292199653</v>
      </c>
      <c r="DC46" s="520">
        <v>3.6163244633111145</v>
      </c>
      <c r="DD46" s="520">
        <v>5.6901226738749902</v>
      </c>
      <c r="DE46" s="520">
        <v>659.83052659514908</v>
      </c>
      <c r="DF46" s="520">
        <v>25.991179342845356</v>
      </c>
      <c r="DG46" s="520">
        <v>10.185833217346294</v>
      </c>
      <c r="DH46" s="520">
        <v>10.625626667834183</v>
      </c>
      <c r="DI46" s="520">
        <v>3.8102685978277746</v>
      </c>
      <c r="DJ46" s="520">
        <v>5.8881329835333922</v>
      </c>
      <c r="DK46" s="520">
        <v>685.40271905287648</v>
      </c>
      <c r="DL46" s="520">
        <v>26.058196586619097</v>
      </c>
      <c r="DM46" s="520">
        <v>10.383336784448101</v>
      </c>
      <c r="DN46" s="520">
        <v>11.796202326388128</v>
      </c>
      <c r="DO46" s="520">
        <v>3.923950554227055</v>
      </c>
      <c r="DP46" s="520">
        <v>6.3625839779400692</v>
      </c>
      <c r="DQ46" s="520">
        <v>747.523632346456</v>
      </c>
      <c r="DR46" s="520">
        <v>26.843447480420696</v>
      </c>
      <c r="DS46" s="520">
        <v>10.305436626090577</v>
      </c>
      <c r="DT46" s="520">
        <v>12.129331053867608</v>
      </c>
      <c r="DU46" s="520">
        <v>3.879113792777177</v>
      </c>
      <c r="DV46" s="520">
        <v>6.7045007104090093</v>
      </c>
      <c r="DW46" s="520">
        <v>791.25867841623051</v>
      </c>
      <c r="DX46" s="520">
        <v>26.901429592208611</v>
      </c>
      <c r="DY46" s="520">
        <v>10.191348450363302</v>
      </c>
      <c r="DZ46" s="520">
        <v>12.264138997128885</v>
      </c>
      <c r="EA46" s="520">
        <v>3.9402132465459871</v>
      </c>
      <c r="EB46" s="520">
        <v>6.9738158463327347</v>
      </c>
      <c r="EC46" s="520">
        <v>867.8833341372524</v>
      </c>
      <c r="ED46" s="520">
        <v>25.776086187358047</v>
      </c>
      <c r="EE46" s="520">
        <v>9.8621527746206361</v>
      </c>
      <c r="EG46" s="520">
        <v>50</v>
      </c>
      <c r="EH46" s="520">
        <v>9.9396433103620758</v>
      </c>
      <c r="EI46" s="520">
        <v>3.3361530941140067</v>
      </c>
      <c r="EJ46" s="520">
        <v>5.240430499849495</v>
      </c>
      <c r="EK46" s="520">
        <v>657.64113430001055</v>
      </c>
      <c r="EL46" s="520">
        <v>25.443378916057515</v>
      </c>
      <c r="EM46" s="520">
        <v>9.79371877835829</v>
      </c>
      <c r="EN46" s="520">
        <v>10.210029115647901</v>
      </c>
      <c r="EO46" s="520">
        <v>3.4298297826909558</v>
      </c>
      <c r="EP46" s="520">
        <v>5.4507361405988224</v>
      </c>
      <c r="EQ46" s="520">
        <v>682.92868625390383</v>
      </c>
      <c r="ER46" s="520">
        <v>25.544045217352462</v>
      </c>
      <c r="ES46" s="520">
        <v>9.8638826942776632</v>
      </c>
      <c r="ET46" s="520">
        <v>10.272687367052271</v>
      </c>
      <c r="EU46" s="520">
        <v>3.5513710020227687</v>
      </c>
      <c r="EV46" s="520">
        <v>5.8865884584297206</v>
      </c>
      <c r="EW46" s="520">
        <v>749.03995158817304</v>
      </c>
      <c r="EX46" s="520">
        <v>24.755150064578107</v>
      </c>
      <c r="EY46" s="520">
        <v>9.7871653600097499</v>
      </c>
      <c r="EZ46" s="520">
        <v>10.840608033840462</v>
      </c>
      <c r="FA46" s="520">
        <v>3.5508626644573171</v>
      </c>
      <c r="FB46" s="520">
        <v>6.1990930764130248</v>
      </c>
      <c r="FC46" s="520">
        <v>790.81613062349436</v>
      </c>
      <c r="FD46" s="520">
        <v>25.286872424876929</v>
      </c>
      <c r="FE46" s="520">
        <v>9.7819726713147581</v>
      </c>
      <c r="FF46" s="520">
        <v>11.000378075732343</v>
      </c>
      <c r="FG46" s="520">
        <v>3.5816089975980447</v>
      </c>
      <c r="FH46" s="520">
        <v>6.450799460726194</v>
      </c>
      <c r="FI46" s="520">
        <v>861.01328201229717</v>
      </c>
      <c r="FJ46" s="520">
        <v>24.513994314428579</v>
      </c>
      <c r="FK46" s="520">
        <v>9.5243522419247046</v>
      </c>
    </row>
    <row r="47" spans="2:167" x14ac:dyDescent="0.2">
      <c r="B47" s="520">
        <v>731.35071847146889</v>
      </c>
      <c r="C47" s="520">
        <v>1.3673330383677083</v>
      </c>
      <c r="D47" s="520">
        <v>779.46530804876181</v>
      </c>
      <c r="E47" s="520">
        <v>1.2829307342789937</v>
      </c>
      <c r="F47" s="520">
        <v>892.08696248105025</v>
      </c>
      <c r="G47" s="520">
        <v>1.1209669483553764</v>
      </c>
      <c r="H47" s="520">
        <v>988.8501799851955</v>
      </c>
      <c r="I47" s="520">
        <v>1.011275540259265</v>
      </c>
      <c r="J47" s="520">
        <v>1092.1361818790342</v>
      </c>
      <c r="K47" s="520">
        <v>0.91563672790282191</v>
      </c>
      <c r="L47" s="520">
        <v>836.93311050795387</v>
      </c>
      <c r="M47" s="520">
        <v>1.1948386166644513</v>
      </c>
      <c r="N47" s="520">
        <v>834.41830800225739</v>
      </c>
      <c r="O47" s="520">
        <v>1.1984396679816074</v>
      </c>
      <c r="Q47" s="520">
        <v>0.10178787982275521</v>
      </c>
      <c r="R47" s="520">
        <v>0.10229618139723846</v>
      </c>
      <c r="S47" s="520">
        <v>0.10253669040029374</v>
      </c>
      <c r="T47" s="520">
        <v>0.10339294241269611</v>
      </c>
      <c r="U47" s="520">
        <v>0.10377251304128179</v>
      </c>
      <c r="V47" s="520">
        <v>0.10254335824058204</v>
      </c>
      <c r="W47" s="520">
        <v>0.10220437247835684</v>
      </c>
      <c r="Y47" s="520">
        <v>1.6100441657533069</v>
      </c>
      <c r="Z47" s="520">
        <v>1.612640577276206</v>
      </c>
      <c r="AA47" s="520">
        <v>1.6635009833365386</v>
      </c>
      <c r="AB47" s="520">
        <v>1.6838831268185075</v>
      </c>
      <c r="AC47" s="520">
        <v>1.7157942557106622</v>
      </c>
      <c r="AD47" s="520">
        <v>1.639545335295407</v>
      </c>
      <c r="AE47" s="520">
        <v>1.6369404960619955</v>
      </c>
      <c r="AG47" s="520">
        <v>0.63950378008097275</v>
      </c>
      <c r="AH47" s="520">
        <v>0.64137074564679031</v>
      </c>
      <c r="AI47" s="520">
        <v>0.66601452642008185</v>
      </c>
      <c r="AJ47" s="520">
        <v>0.66914949856434502</v>
      </c>
      <c r="AK47" s="520">
        <v>0.68528847486737965</v>
      </c>
      <c r="AL47" s="520">
        <v>0.65395288086633119</v>
      </c>
      <c r="AM47" s="520">
        <v>0.65338657968674885</v>
      </c>
      <c r="AO47" s="520">
        <v>51</v>
      </c>
      <c r="AP47" s="520">
        <v>11.335353471593894</v>
      </c>
      <c r="AQ47" s="520">
        <v>4.8344700367887565</v>
      </c>
      <c r="AR47" s="520">
        <v>5.9443652132314746</v>
      </c>
      <c r="AS47" s="520">
        <v>664.40726884193828</v>
      </c>
      <c r="AT47" s="520">
        <v>27.346321205455848</v>
      </c>
      <c r="AU47" s="520">
        <v>11.977146628590381</v>
      </c>
      <c r="AV47" s="520">
        <v>11.749152624325429</v>
      </c>
      <c r="AW47" s="520">
        <v>4.9034719827905153</v>
      </c>
      <c r="AX47" s="520">
        <v>6.2328482195980923</v>
      </c>
      <c r="AY47" s="520">
        <v>695.0637856511994</v>
      </c>
      <c r="AZ47" s="520">
        <v>27.382345125205585</v>
      </c>
      <c r="BA47" s="520">
        <v>11.84377427044353</v>
      </c>
      <c r="BB47" s="520">
        <v>13.006774922698416</v>
      </c>
      <c r="BC47" s="520">
        <v>5.1734155190431874</v>
      </c>
      <c r="BD47" s="520">
        <v>6.7670663635580288</v>
      </c>
      <c r="BE47" s="520">
        <v>756.09022272097093</v>
      </c>
      <c r="BF47" s="520">
        <v>28.227366071889548</v>
      </c>
      <c r="BG47" s="520">
        <v>11.880953651259743</v>
      </c>
      <c r="BH47" s="520">
        <v>13.692867435133076</v>
      </c>
      <c r="BI47" s="520">
        <v>5.3689908017774268</v>
      </c>
      <c r="BJ47" s="520">
        <v>7.2362303070093654</v>
      </c>
      <c r="BK47" s="520">
        <v>807.91625178101606</v>
      </c>
      <c r="BL47" s="520">
        <v>28.384976123899779</v>
      </c>
      <c r="BM47" s="520">
        <v>11.872363594938625</v>
      </c>
      <c r="BN47" s="520">
        <v>14.013393077796922</v>
      </c>
      <c r="BO47" s="520">
        <v>5.4519576581303006</v>
      </c>
      <c r="BP47" s="520">
        <v>7.6744790250474413</v>
      </c>
      <c r="BQ47" s="520">
        <v>888.92856552053263</v>
      </c>
      <c r="BR47" s="520">
        <v>27.244386670252883</v>
      </c>
      <c r="BS47" s="520">
        <v>11.379907919733801</v>
      </c>
      <c r="BU47" s="520">
        <v>51</v>
      </c>
      <c r="BV47" s="520">
        <v>10.955332805828117</v>
      </c>
      <c r="BW47" s="520">
        <v>4.1016286813145646</v>
      </c>
      <c r="BX47" s="520">
        <v>5.7714248797172507</v>
      </c>
      <c r="BY47" s="520">
        <v>672.70345152244784</v>
      </c>
      <c r="BZ47" s="520">
        <v>26.444154372875118</v>
      </c>
      <c r="CA47" s="520">
        <v>10.740039921299383</v>
      </c>
      <c r="CB47" s="520">
        <v>11.254845989941931</v>
      </c>
      <c r="CC47" s="520">
        <v>4.1269425570814109</v>
      </c>
      <c r="CD47" s="520">
        <v>6.0317983512814406</v>
      </c>
      <c r="CE47" s="520">
        <v>704.07832221804131</v>
      </c>
      <c r="CF47" s="520">
        <v>26.3296983351926</v>
      </c>
      <c r="CG47" s="520">
        <v>10.589232646186709</v>
      </c>
      <c r="CH47" s="520">
        <v>12.501439906811598</v>
      </c>
      <c r="CI47" s="520">
        <v>4.5540153845973688</v>
      </c>
      <c r="CJ47" s="520">
        <v>6.5358296776985112</v>
      </c>
      <c r="CK47" s="520">
        <v>764.57979083065936</v>
      </c>
      <c r="CL47" s="520">
        <v>27.253009737017198</v>
      </c>
      <c r="CM47" s="520">
        <v>10.938914235211714</v>
      </c>
      <c r="CN47" s="520">
        <v>13.172135243325423</v>
      </c>
      <c r="CO47" s="520">
        <v>4.6580393629242813</v>
      </c>
      <c r="CP47" s="520">
        <v>7.0142593598432592</v>
      </c>
      <c r="CQ47" s="520">
        <v>817.27032102962789</v>
      </c>
      <c r="CR47" s="520">
        <v>27.422935531136957</v>
      </c>
      <c r="CS47" s="520">
        <v>10.866568659146385</v>
      </c>
      <c r="CT47" s="520">
        <v>13.357605760255959</v>
      </c>
      <c r="CU47" s="520">
        <v>4.6528149515051638</v>
      </c>
      <c r="CV47" s="520">
        <v>7.320954119287963</v>
      </c>
      <c r="CW47" s="520">
        <v>898.37739666945959</v>
      </c>
      <c r="CX47" s="520">
        <v>26.227870749071201</v>
      </c>
      <c r="CY47" s="520">
        <v>10.370677791715975</v>
      </c>
      <c r="DA47" s="520">
        <v>51</v>
      </c>
      <c r="DB47" s="520">
        <v>10.498899220270024</v>
      </c>
      <c r="DC47" s="520">
        <v>3.6713910299780399</v>
      </c>
      <c r="DD47" s="520">
        <v>5.7577919430409406</v>
      </c>
      <c r="DE47" s="520">
        <v>668.8009452941094</v>
      </c>
      <c r="DF47" s="520">
        <v>25.915992576902376</v>
      </c>
      <c r="DG47" s="520">
        <v>10.159411886331096</v>
      </c>
      <c r="DH47" s="520">
        <v>10.77513166717573</v>
      </c>
      <c r="DI47" s="520">
        <v>3.870674801052318</v>
      </c>
      <c r="DJ47" s="520">
        <v>5.9608429279019903</v>
      </c>
      <c r="DK47" s="520">
        <v>694.94804726139569</v>
      </c>
      <c r="DL47" s="520">
        <v>25.985331675866853</v>
      </c>
      <c r="DM47" s="520">
        <v>10.359596558973568</v>
      </c>
      <c r="DN47" s="520">
        <v>11.970955294849386</v>
      </c>
      <c r="DO47" s="520">
        <v>3.9876815309226301</v>
      </c>
      <c r="DP47" s="520">
        <v>6.4445482915561385</v>
      </c>
      <c r="DQ47" s="520">
        <v>758.18214069008775</v>
      </c>
      <c r="DR47" s="520">
        <v>26.78329491352763</v>
      </c>
      <c r="DS47" s="520">
        <v>10.284255570964671</v>
      </c>
      <c r="DT47" s="520">
        <v>12.317134473756306</v>
      </c>
      <c r="DU47" s="520">
        <v>3.9453183502669438</v>
      </c>
      <c r="DV47" s="520">
        <v>6.7961497529614396</v>
      </c>
      <c r="DW47" s="520">
        <v>803.06158766208102</v>
      </c>
      <c r="DX47" s="520">
        <v>26.843458691998713</v>
      </c>
      <c r="DY47" s="520">
        <v>10.171328288373825</v>
      </c>
      <c r="DZ47" s="520">
        <v>12.454141754135836</v>
      </c>
      <c r="EA47" s="520">
        <v>4.0077239271159941</v>
      </c>
      <c r="EB47" s="520">
        <v>7.0704159254321279</v>
      </c>
      <c r="EC47" s="520">
        <v>882.3853362312625</v>
      </c>
      <c r="ED47" s="520">
        <v>25.679327734969142</v>
      </c>
      <c r="EE47" s="520">
        <v>9.827556211289604</v>
      </c>
      <c r="EG47" s="520">
        <v>51</v>
      </c>
      <c r="EH47" s="520">
        <v>10.071838316073457</v>
      </c>
      <c r="EI47" s="520">
        <v>3.3873254832415718</v>
      </c>
      <c r="EJ47" s="520">
        <v>5.301248801974535</v>
      </c>
      <c r="EK47" s="520">
        <v>666.44957195164557</v>
      </c>
      <c r="EL47" s="520">
        <v>25.366629586037835</v>
      </c>
      <c r="EM47" s="520">
        <v>9.7690192934002731</v>
      </c>
      <c r="EN47" s="520">
        <v>10.351151400737216</v>
      </c>
      <c r="EO47" s="520">
        <v>3.484087802967474</v>
      </c>
      <c r="EP47" s="520">
        <v>5.5166424154109306</v>
      </c>
      <c r="EQ47" s="520">
        <v>692.36586994040044</v>
      </c>
      <c r="ER47" s="520">
        <v>25.46987944489933</v>
      </c>
      <c r="ES47" s="520">
        <v>9.8398761359744125</v>
      </c>
      <c r="ET47" s="520">
        <v>10.421687626585605</v>
      </c>
      <c r="EU47" s="520">
        <v>3.6090499719507854</v>
      </c>
      <c r="EV47" s="520">
        <v>5.961084624593898</v>
      </c>
      <c r="EW47" s="520">
        <v>760.19456862862614</v>
      </c>
      <c r="EX47" s="520">
        <v>24.674404393399403</v>
      </c>
      <c r="EY47" s="520">
        <v>9.7589586289853294</v>
      </c>
      <c r="EZ47" s="520">
        <v>11.005022062984716</v>
      </c>
      <c r="FA47" s="520">
        <v>3.6116842275344943</v>
      </c>
      <c r="FB47" s="520">
        <v>6.2824001786924555</v>
      </c>
      <c r="FC47" s="520">
        <v>802.98377862958785</v>
      </c>
      <c r="FD47" s="520">
        <v>25.212013845805494</v>
      </c>
      <c r="FE47" s="520">
        <v>9.7568209092992344</v>
      </c>
      <c r="FF47" s="520">
        <v>11.1678132684661</v>
      </c>
      <c r="FG47" s="520">
        <v>3.6430586547988848</v>
      </c>
      <c r="FH47" s="520">
        <v>6.5387411218834766</v>
      </c>
      <c r="FI47" s="520">
        <v>876.40822789871891</v>
      </c>
      <c r="FJ47" s="520">
        <v>24.386733341364419</v>
      </c>
      <c r="FK47" s="520">
        <v>9.4784895384086845</v>
      </c>
    </row>
    <row r="48" spans="2:167" x14ac:dyDescent="0.2">
      <c r="B48" s="520">
        <v>735.50523017682769</v>
      </c>
      <c r="C48" s="520">
        <v>1.3596096383428617</v>
      </c>
      <c r="D48" s="520">
        <v>784.43116442902613</v>
      </c>
      <c r="E48" s="520">
        <v>1.2748091169068769</v>
      </c>
      <c r="F48" s="520">
        <v>898.80101359466119</v>
      </c>
      <c r="G48" s="520">
        <v>1.1125933158448542</v>
      </c>
      <c r="H48" s="520">
        <v>997.37139254473777</v>
      </c>
      <c r="I48" s="520">
        <v>1.0026355352428502</v>
      </c>
      <c r="J48" s="520">
        <v>1102.2303847369562</v>
      </c>
      <c r="K48" s="520">
        <v>0.90725134585964695</v>
      </c>
      <c r="L48" s="520">
        <v>843.1445552163118</v>
      </c>
      <c r="M48" s="520">
        <v>1.1860362423184319</v>
      </c>
      <c r="N48" s="520">
        <v>839.86647558639709</v>
      </c>
      <c r="O48" s="520">
        <v>1.1906654558414149</v>
      </c>
      <c r="Q48" s="520">
        <v>0.103696436445152</v>
      </c>
      <c r="R48" s="520">
        <v>0.10421330099873907</v>
      </c>
      <c r="S48" s="520">
        <v>0.10446033788588437</v>
      </c>
      <c r="T48" s="520">
        <v>0.10533319073318279</v>
      </c>
      <c r="U48" s="520">
        <v>0.10572123700106786</v>
      </c>
      <c r="V48" s="520">
        <v>0.10446715441005007</v>
      </c>
      <c r="W48" s="520">
        <v>0.10412086242798953</v>
      </c>
      <c r="Y48" s="520">
        <v>1.630878910474336</v>
      </c>
      <c r="Z48" s="520">
        <v>1.6338117363883022</v>
      </c>
      <c r="AA48" s="520">
        <v>1.6856383351913329</v>
      </c>
      <c r="AB48" s="520">
        <v>1.7072532761053392</v>
      </c>
      <c r="AC48" s="520">
        <v>1.7397410587989071</v>
      </c>
      <c r="AD48" s="520">
        <v>1.6610325659157643</v>
      </c>
      <c r="AE48" s="520">
        <v>1.6586847013792285</v>
      </c>
      <c r="AG48" s="520">
        <v>0.64679463865239573</v>
      </c>
      <c r="AH48" s="520">
        <v>0.64882278518050385</v>
      </c>
      <c r="AI48" s="520">
        <v>0.67392385407978073</v>
      </c>
      <c r="AJ48" s="520">
        <v>0.67746932742506283</v>
      </c>
      <c r="AK48" s="520">
        <v>0.69390429021950839</v>
      </c>
      <c r="AL48" s="520">
        <v>0.66154858517048609</v>
      </c>
      <c r="AM48" s="520">
        <v>0.66111910825334508</v>
      </c>
      <c r="AO48" s="520">
        <v>52</v>
      </c>
      <c r="AP48" s="520">
        <v>11.498017375608677</v>
      </c>
      <c r="AQ48" s="520">
        <v>4.9086884427566453</v>
      </c>
      <c r="AR48" s="520">
        <v>6.0148438108176681</v>
      </c>
      <c r="AS48" s="520">
        <v>673.32717080466489</v>
      </c>
      <c r="AT48" s="520">
        <v>27.283286703590257</v>
      </c>
      <c r="AU48" s="520">
        <v>11.955055249897274</v>
      </c>
      <c r="AV48" s="520">
        <v>11.922605586668293</v>
      </c>
      <c r="AW48" s="520">
        <v>4.9797678850027927</v>
      </c>
      <c r="AX48" s="520">
        <v>6.3093565315207156</v>
      </c>
      <c r="AY48" s="520">
        <v>704.68569422414168</v>
      </c>
      <c r="AZ48" s="520">
        <v>27.320450159400369</v>
      </c>
      <c r="BA48" s="520">
        <v>11.820420424268608</v>
      </c>
      <c r="BB48" s="520">
        <v>13.205314111955003</v>
      </c>
      <c r="BC48" s="520">
        <v>5.2556537333413651</v>
      </c>
      <c r="BD48" s="520">
        <v>6.8532615032291559</v>
      </c>
      <c r="BE48" s="520">
        <v>766.74808987080291</v>
      </c>
      <c r="BF48" s="520">
        <v>28.175760811642512</v>
      </c>
      <c r="BG48" s="520">
        <v>11.860457928796015</v>
      </c>
      <c r="BH48" s="520">
        <v>13.90962694018517</v>
      </c>
      <c r="BI48" s="520">
        <v>5.4573742982724855</v>
      </c>
      <c r="BJ48" s="520">
        <v>7.332645604183754</v>
      </c>
      <c r="BK48" s="520">
        <v>819.7248976843631</v>
      </c>
      <c r="BL48" s="520">
        <v>28.337635342958194</v>
      </c>
      <c r="BM48" s="520">
        <v>11.853548498506392</v>
      </c>
      <c r="BN48" s="520">
        <v>14.235510656717702</v>
      </c>
      <c r="BO48" s="520">
        <v>5.5415751231830797</v>
      </c>
      <c r="BP48" s="520">
        <v>7.7783448399506971</v>
      </c>
      <c r="BQ48" s="520">
        <v>903.37607779076473</v>
      </c>
      <c r="BR48" s="520">
        <v>27.158956247436112</v>
      </c>
      <c r="BS48" s="520">
        <v>11.344832161446707</v>
      </c>
      <c r="BU48" s="520">
        <v>52</v>
      </c>
      <c r="BV48" s="520">
        <v>11.114488783403164</v>
      </c>
      <c r="BW48" s="520">
        <v>4.1616159294345847</v>
      </c>
      <c r="BX48" s="520">
        <v>5.8403326319992246</v>
      </c>
      <c r="BY48" s="520">
        <v>681.73929015616659</v>
      </c>
      <c r="BZ48" s="520">
        <v>26.384059000112984</v>
      </c>
      <c r="CA48" s="520">
        <v>10.711706249513529</v>
      </c>
      <c r="CB48" s="520">
        <v>11.422484946658404</v>
      </c>
      <c r="CC48" s="520">
        <v>4.188569953485346</v>
      </c>
      <c r="CD48" s="520">
        <v>6.1062055054604709</v>
      </c>
      <c r="CE48" s="520">
        <v>713.87175403680169</v>
      </c>
      <c r="CF48" s="520">
        <v>26.268317300752184</v>
      </c>
      <c r="CG48" s="520">
        <v>10.559996523956706</v>
      </c>
      <c r="CH48" s="520">
        <v>12.693938318449941</v>
      </c>
      <c r="CI48" s="520">
        <v>4.6248311070291406</v>
      </c>
      <c r="CJ48" s="520">
        <v>6.6193843841615463</v>
      </c>
      <c r="CK48" s="520">
        <v>775.324749232263</v>
      </c>
      <c r="CL48" s="520">
        <v>27.204516572396752</v>
      </c>
      <c r="CM48" s="520">
        <v>10.915633538030971</v>
      </c>
      <c r="CN48" s="520">
        <v>13.382369504753619</v>
      </c>
      <c r="CO48" s="520">
        <v>4.7328890663082595</v>
      </c>
      <c r="CP48" s="520">
        <v>7.1081516440123638</v>
      </c>
      <c r="CQ48" s="520">
        <v>829.16488838289104</v>
      </c>
      <c r="CR48" s="520">
        <v>27.379123398443308</v>
      </c>
      <c r="CS48" s="520">
        <v>10.844843678448392</v>
      </c>
      <c r="CT48" s="520">
        <v>13.570571598025108</v>
      </c>
      <c r="CU48" s="520">
        <v>4.72717296454692</v>
      </c>
      <c r="CV48" s="520">
        <v>7.4198992317649228</v>
      </c>
      <c r="CW48" s="520">
        <v>913.01012719535754</v>
      </c>
      <c r="CX48" s="520">
        <v>26.144082745644926</v>
      </c>
      <c r="CY48" s="520">
        <v>10.333125056944123</v>
      </c>
      <c r="DA48" s="520">
        <v>52</v>
      </c>
      <c r="DB48" s="520">
        <v>10.637620881873998</v>
      </c>
      <c r="DC48" s="520">
        <v>3.7258212394544854</v>
      </c>
      <c r="DD48" s="520">
        <v>5.8237972497271588</v>
      </c>
      <c r="DE48" s="520">
        <v>677.62233526638011</v>
      </c>
      <c r="DF48" s="520">
        <v>25.840620713546649</v>
      </c>
      <c r="DG48" s="520">
        <v>10.133662908595273</v>
      </c>
      <c r="DH48" s="520">
        <v>10.921306847237513</v>
      </c>
      <c r="DI48" s="520">
        <v>3.9304540006284001</v>
      </c>
      <c r="DJ48" s="520">
        <v>6.0318754715761482</v>
      </c>
      <c r="DK48" s="520">
        <v>704.34040259518258</v>
      </c>
      <c r="DL48" s="520">
        <v>25.912231614735379</v>
      </c>
      <c r="DM48" s="520">
        <v>10.33643286896169</v>
      </c>
      <c r="DN48" s="520">
        <v>12.141624572105641</v>
      </c>
      <c r="DO48" s="520">
        <v>4.0507134014207233</v>
      </c>
      <c r="DP48" s="520">
        <v>6.5244622294732268</v>
      </c>
      <c r="DQ48" s="520">
        <v>768.64443040605227</v>
      </c>
      <c r="DR48" s="520">
        <v>26.722396508205318</v>
      </c>
      <c r="DS48" s="520">
        <v>10.263579384565597</v>
      </c>
      <c r="DT48" s="520">
        <v>12.50108591494574</v>
      </c>
      <c r="DU48" s="520">
        <v>4.011041098456225</v>
      </c>
      <c r="DV48" s="520">
        <v>6.8857439806401137</v>
      </c>
      <c r="DW48" s="520">
        <v>814.66369661145768</v>
      </c>
      <c r="DX48" s="520">
        <v>26.784701831743408</v>
      </c>
      <c r="DY48" s="520">
        <v>10.151815607738978</v>
      </c>
      <c r="DZ48" s="520">
        <v>12.640329386821856</v>
      </c>
      <c r="EA48" s="520">
        <v>4.0747711153223252</v>
      </c>
      <c r="EB48" s="520">
        <v>7.1648707851087092</v>
      </c>
      <c r="EC48" s="520">
        <v>896.68600304463143</v>
      </c>
      <c r="ED48" s="520">
        <v>25.582612000091839</v>
      </c>
      <c r="EE48" s="520">
        <v>9.7936690698007833</v>
      </c>
      <c r="EG48" s="520">
        <v>52</v>
      </c>
      <c r="EH48" s="520">
        <v>10.200609076562392</v>
      </c>
      <c r="EI48" s="520">
        <v>3.437894739025166</v>
      </c>
      <c r="EJ48" s="520">
        <v>5.3606020804477277</v>
      </c>
      <c r="EK48" s="520">
        <v>675.11069205736658</v>
      </c>
      <c r="EL48" s="520">
        <v>25.289437936918205</v>
      </c>
      <c r="EM48" s="520">
        <v>9.7448757691076207</v>
      </c>
      <c r="EN48" s="520">
        <v>10.488860425225221</v>
      </c>
      <c r="EO48" s="520">
        <v>3.5377858640916693</v>
      </c>
      <c r="EP48" s="520">
        <v>5.5810540022201529</v>
      </c>
      <c r="EQ48" s="520">
        <v>701.65223653232397</v>
      </c>
      <c r="ER48" s="520">
        <v>25.395180543729612</v>
      </c>
      <c r="ES48" s="520">
        <v>9.8164001953815756</v>
      </c>
      <c r="ET48" s="520">
        <v>10.567956576713117</v>
      </c>
      <c r="EU48" s="520">
        <v>3.666096248217436</v>
      </c>
      <c r="EV48" s="520">
        <v>6.0337439704477278</v>
      </c>
      <c r="EW48" s="520">
        <v>771.16606620759467</v>
      </c>
      <c r="EX48" s="520">
        <v>24.594382557590347</v>
      </c>
      <c r="EY48" s="520">
        <v>9.7312710006527645</v>
      </c>
      <c r="EZ48" s="520">
        <v>11.166250862117909</v>
      </c>
      <c r="FA48" s="520">
        <v>3.6720551539934552</v>
      </c>
      <c r="FB48" s="520">
        <v>6.3638669930195633</v>
      </c>
      <c r="FC48" s="520">
        <v>814.95904368814729</v>
      </c>
      <c r="FD48" s="520">
        <v>25.13707813014344</v>
      </c>
      <c r="FE48" s="520">
        <v>9.7321819388150317</v>
      </c>
      <c r="FF48" s="520">
        <v>11.331952188708822</v>
      </c>
      <c r="FG48" s="520">
        <v>3.7040833544054368</v>
      </c>
      <c r="FH48" s="520">
        <v>6.624757347637245</v>
      </c>
      <c r="FI48" s="520">
        <v>891.63512953811289</v>
      </c>
      <c r="FJ48" s="520">
        <v>24.260139811781965</v>
      </c>
      <c r="FK48" s="520">
        <v>9.4334082785430162</v>
      </c>
    </row>
    <row r="49" spans="2:167" x14ac:dyDescent="0.2">
      <c r="B49" s="520">
        <v>739.45073818105277</v>
      </c>
      <c r="C49" s="520">
        <v>1.3523551311340396</v>
      </c>
      <c r="D49" s="520">
        <v>789.16242828138422</v>
      </c>
      <c r="E49" s="520">
        <v>1.267166256480015</v>
      </c>
      <c r="F49" s="520">
        <v>905.19209815138095</v>
      </c>
      <c r="G49" s="520">
        <v>1.1047378805473882</v>
      </c>
      <c r="H49" s="520">
        <v>1005.5138450700896</v>
      </c>
      <c r="I49" s="520">
        <v>0.99451639070200448</v>
      </c>
      <c r="J49" s="520">
        <v>1111.8847970719626</v>
      </c>
      <c r="K49" s="520">
        <v>0.89937375044015355</v>
      </c>
      <c r="L49" s="520">
        <v>849.06147460182592</v>
      </c>
      <c r="M49" s="520">
        <v>1.1777710211960304</v>
      </c>
      <c r="N49" s="520">
        <v>845.05294388137804</v>
      </c>
      <c r="O49" s="520">
        <v>1.1833578088101095</v>
      </c>
      <c r="Q49" s="520">
        <v>0.10560320205515676</v>
      </c>
      <c r="R49" s="520">
        <v>0.10612840412779534</v>
      </c>
      <c r="S49" s="520">
        <v>0.1063813820697342</v>
      </c>
      <c r="T49" s="520">
        <v>0.1072704047835279</v>
      </c>
      <c r="U49" s="520">
        <v>0.10766661865256601</v>
      </c>
      <c r="V49" s="520">
        <v>0.1063884423106779</v>
      </c>
      <c r="W49" s="520">
        <v>0.10603525366230351</v>
      </c>
      <c r="Y49" s="520">
        <v>1.6513027464029268</v>
      </c>
      <c r="Z49" s="520">
        <v>1.6545991739654449</v>
      </c>
      <c r="AA49" s="520">
        <v>1.7073386901504952</v>
      </c>
      <c r="AB49" s="520">
        <v>1.7302261162341535</v>
      </c>
      <c r="AC49" s="520">
        <v>1.763289836693229</v>
      </c>
      <c r="AD49" s="520">
        <v>1.6821164847599237</v>
      </c>
      <c r="AE49" s="520">
        <v>1.6800144749580475</v>
      </c>
      <c r="AG49" s="520">
        <v>0.65396609629881597</v>
      </c>
      <c r="AH49" s="520">
        <v>0.6561656809910662</v>
      </c>
      <c r="AI49" s="520">
        <v>0.68170076018562731</v>
      </c>
      <c r="AJ49" s="520">
        <v>0.68567505783446592</v>
      </c>
      <c r="AK49" s="520">
        <v>0.70240414721532762</v>
      </c>
      <c r="AL49" s="520">
        <v>0.66902713948522663</v>
      </c>
      <c r="AM49" s="520">
        <v>0.6687285445318204</v>
      </c>
      <c r="AO49" s="520">
        <v>53</v>
      </c>
      <c r="AP49" s="520">
        <v>11.658277440496434</v>
      </c>
      <c r="AQ49" s="520">
        <v>4.9818564417471469</v>
      </c>
      <c r="AR49" s="520">
        <v>6.0839171617221837</v>
      </c>
      <c r="AS49" s="520">
        <v>682.09927335620387</v>
      </c>
      <c r="AT49" s="520">
        <v>27.221411696716203</v>
      </c>
      <c r="AU49" s="520">
        <v>11.933278830658793</v>
      </c>
      <c r="AV49" s="520">
        <v>12.093543245793883</v>
      </c>
      <c r="AW49" s="520">
        <v>5.0550323266365513</v>
      </c>
      <c r="AX49" s="520">
        <v>6.3843063703572422</v>
      </c>
      <c r="AY49" s="520">
        <v>714.1488444107714</v>
      </c>
      <c r="AZ49" s="520">
        <v>27.259691208654591</v>
      </c>
      <c r="BA49" s="520">
        <v>11.79747127304198</v>
      </c>
      <c r="BB49" s="520">
        <v>13.400603532843284</v>
      </c>
      <c r="BC49" s="520">
        <v>5.3367315040665417</v>
      </c>
      <c r="BD49" s="520">
        <v>6.9375094041650831</v>
      </c>
      <c r="BE49" s="520">
        <v>777.20968674912081</v>
      </c>
      <c r="BF49" s="520">
        <v>28.124608931985261</v>
      </c>
      <c r="BG49" s="520">
        <v>11.840246610555287</v>
      </c>
      <c r="BH49" s="520">
        <v>14.122837444870809</v>
      </c>
      <c r="BI49" s="520">
        <v>5.544551154987774</v>
      </c>
      <c r="BJ49" s="520">
        <v>7.4268149726152144</v>
      </c>
      <c r="BK49" s="520">
        <v>831.31124989033879</v>
      </c>
      <c r="BL49" s="520">
        <v>28.290677909517186</v>
      </c>
      <c r="BM49" s="520">
        <v>11.835035351268777</v>
      </c>
      <c r="BN49" s="520">
        <v>14.453993290163595</v>
      </c>
      <c r="BO49" s="520">
        <v>5.629977444139187</v>
      </c>
      <c r="BP49" s="520">
        <v>7.8797339170629073</v>
      </c>
      <c r="BQ49" s="520">
        <v>917.59240239699602</v>
      </c>
      <c r="BR49" s="520">
        <v>27.074597358376451</v>
      </c>
      <c r="BS49" s="520">
        <v>11.310339365195444</v>
      </c>
      <c r="BU49" s="520">
        <v>53</v>
      </c>
      <c r="BV49" s="520">
        <v>11.271187722773517</v>
      </c>
      <c r="BW49" s="520">
        <v>4.2208605453700452</v>
      </c>
      <c r="BX49" s="520">
        <v>5.9078454556894551</v>
      </c>
      <c r="BY49" s="520">
        <v>690.6190156385652</v>
      </c>
      <c r="BZ49" s="520">
        <v>26.325101117476446</v>
      </c>
      <c r="CA49" s="520">
        <v>10.684161246196931</v>
      </c>
      <c r="CB49" s="520">
        <v>11.587612064588606</v>
      </c>
      <c r="CC49" s="520">
        <v>4.2494914228908049</v>
      </c>
      <c r="CD49" s="520">
        <v>6.1790810974082344</v>
      </c>
      <c r="CE49" s="520">
        <v>723.49957798330092</v>
      </c>
      <c r="CF49" s="520">
        <v>26.208095168906254</v>
      </c>
      <c r="CG49" s="520">
        <v>10.531601959057843</v>
      </c>
      <c r="CH49" s="520">
        <v>12.883198273686634</v>
      </c>
      <c r="CI49" s="520">
        <v>4.6947360920447281</v>
      </c>
      <c r="CJ49" s="520">
        <v>6.7010392680354087</v>
      </c>
      <c r="CK49" s="520">
        <v>785.86533762321449</v>
      </c>
      <c r="CL49" s="520">
        <v>27.156450624681067</v>
      </c>
      <c r="CM49" s="520">
        <v>10.892908157891664</v>
      </c>
      <c r="CN49" s="520">
        <v>13.589071361920624</v>
      </c>
      <c r="CO49" s="520">
        <v>4.806821064705602</v>
      </c>
      <c r="CP49" s="520">
        <v>7.199839624704798</v>
      </c>
      <c r="CQ49" s="520">
        <v>840.82803094739984</v>
      </c>
      <c r="CR49" s="520">
        <v>27.335664231314624</v>
      </c>
      <c r="CS49" s="520">
        <v>10.823697123683008</v>
      </c>
      <c r="CT49" s="520">
        <v>13.779986977053877</v>
      </c>
      <c r="CU49" s="520">
        <v>4.8006435679036716</v>
      </c>
      <c r="CV49" s="520">
        <v>7.5164902262741773</v>
      </c>
      <c r="CW49" s="520">
        <v>927.40507373781929</v>
      </c>
      <c r="CX49" s="520">
        <v>26.061361108885933</v>
      </c>
      <c r="CY49" s="520">
        <v>10.296415087868073</v>
      </c>
      <c r="DA49" s="520">
        <v>53</v>
      </c>
      <c r="DB49" s="520">
        <v>10.772969658433059</v>
      </c>
      <c r="DC49" s="520">
        <v>3.779615088095353</v>
      </c>
      <c r="DD49" s="520">
        <v>5.8881390114270582</v>
      </c>
      <c r="DE49" s="520">
        <v>686.29356694455248</v>
      </c>
      <c r="DF49" s="520">
        <v>25.765063535012597</v>
      </c>
      <c r="DG49" s="520">
        <v>10.108559659656597</v>
      </c>
      <c r="DH49" s="520">
        <v>11.064152202212721</v>
      </c>
      <c r="DI49" s="520">
        <v>3.9896061806029115</v>
      </c>
      <c r="DJ49" s="520">
        <v>6.1012306130220297</v>
      </c>
      <c r="DK49" s="520">
        <v>713.57867985614178</v>
      </c>
      <c r="DL49" s="520">
        <v>25.838896890516843</v>
      </c>
      <c r="DM49" s="520">
        <v>10.313823182136398</v>
      </c>
      <c r="DN49" s="520">
        <v>12.308210151744889</v>
      </c>
      <c r="DO49" s="520">
        <v>4.1130461540508483</v>
      </c>
      <c r="DP49" s="520">
        <v>6.602326165272248</v>
      </c>
      <c r="DQ49" s="520">
        <v>778.90994202578679</v>
      </c>
      <c r="DR49" s="520">
        <v>26.660752413638981</v>
      </c>
      <c r="DS49" s="520">
        <v>10.243378057873317</v>
      </c>
      <c r="DT49" s="520">
        <v>12.681185332320213</v>
      </c>
      <c r="DU49" s="520">
        <v>4.0762820236722508</v>
      </c>
      <c r="DV49" s="520">
        <v>6.9732833779287988</v>
      </c>
      <c r="DW49" s="520">
        <v>826.06456355680132</v>
      </c>
      <c r="DX49" s="520">
        <v>26.72515887329563</v>
      </c>
      <c r="DY49" s="520">
        <v>10.132778076091038</v>
      </c>
      <c r="DZ49" s="520">
        <v>12.822701815813819</v>
      </c>
      <c r="EA49" s="520">
        <v>4.1413547875667547</v>
      </c>
      <c r="EB49" s="520">
        <v>7.2571803933022192</v>
      </c>
      <c r="EC49" s="520">
        <v>910.78282301534091</v>
      </c>
      <c r="ED49" s="520">
        <v>25.485936683352733</v>
      </c>
      <c r="EE49" s="520">
        <v>9.760459451827888</v>
      </c>
      <c r="EG49" s="520">
        <v>53</v>
      </c>
      <c r="EH49" s="520">
        <v>10.325956912721377</v>
      </c>
      <c r="EI49" s="520">
        <v>3.4878608579745407</v>
      </c>
      <c r="EJ49" s="520">
        <v>5.4184906362778378</v>
      </c>
      <c r="EK49" s="520">
        <v>683.62360272493675</v>
      </c>
      <c r="EL49" s="520">
        <v>25.211804480688734</v>
      </c>
      <c r="EM49" s="520">
        <v>9.7212635855270317</v>
      </c>
      <c r="EN49" s="520">
        <v>10.62315634366858</v>
      </c>
      <c r="EO49" s="520">
        <v>3.5909239607662413</v>
      </c>
      <c r="EP49" s="520">
        <v>5.6439708992637554</v>
      </c>
      <c r="EQ49" s="520">
        <v>710.7869838692659</v>
      </c>
      <c r="ER49" s="520">
        <v>25.319948848191082</v>
      </c>
      <c r="ES49" s="520">
        <v>9.7934293518551936</v>
      </c>
      <c r="ET49" s="520">
        <v>10.711494175938853</v>
      </c>
      <c r="EU49" s="520">
        <v>3.7225098202610059</v>
      </c>
      <c r="EV49" s="520">
        <v>6.1045667494581259</v>
      </c>
      <c r="EW49" s="520">
        <v>781.95157738262628</v>
      </c>
      <c r="EX49" s="520">
        <v>24.515084687507755</v>
      </c>
      <c r="EY49" s="520">
        <v>9.704095362037279</v>
      </c>
      <c r="EZ49" s="520">
        <v>11.324294384034928</v>
      </c>
      <c r="FA49" s="520">
        <v>3.7319754310210755</v>
      </c>
      <c r="FB49" s="520">
        <v>6.4434935046503501</v>
      </c>
      <c r="FC49" s="520">
        <v>826.74015228874941</v>
      </c>
      <c r="FD49" s="520">
        <v>25.062065384158565</v>
      </c>
      <c r="FE49" s="520">
        <v>9.7080349662147558</v>
      </c>
      <c r="FF49" s="520">
        <v>11.492794766616266</v>
      </c>
      <c r="FG49" s="520">
        <v>3.7646830748091564</v>
      </c>
      <c r="FH49" s="520">
        <v>6.7088481079599838</v>
      </c>
      <c r="FI49" s="520">
        <v>906.69013126969151</v>
      </c>
      <c r="FJ49" s="520">
        <v>24.134205894370645</v>
      </c>
      <c r="FK49" s="520">
        <v>9.3890810179920408</v>
      </c>
    </row>
    <row r="50" spans="2:167" x14ac:dyDescent="0.2">
      <c r="B50" s="520">
        <v>743.18715760196358</v>
      </c>
      <c r="C50" s="520">
        <v>1.3455560820328119</v>
      </c>
      <c r="D50" s="520">
        <v>793.65896880489026</v>
      </c>
      <c r="E50" s="520">
        <v>1.2599870212590463</v>
      </c>
      <c r="F50" s="520">
        <v>911.25997619425732</v>
      </c>
      <c r="G50" s="520">
        <v>1.0973816760573116</v>
      </c>
      <c r="H50" s="520">
        <v>1013.2771451828171</v>
      </c>
      <c r="I50" s="520">
        <v>0.98689682754028607</v>
      </c>
      <c r="J50" s="520">
        <v>1121.0988273791627</v>
      </c>
      <c r="K50" s="520">
        <v>0.89198202297449525</v>
      </c>
      <c r="L50" s="520">
        <v>854.68363345223861</v>
      </c>
      <c r="M50" s="520">
        <v>1.1700235746422327</v>
      </c>
      <c r="N50" s="520">
        <v>849.97756318163601</v>
      </c>
      <c r="O50" s="520">
        <v>1.1765016434749171</v>
      </c>
      <c r="Q50" s="520">
        <v>0.10750817592538987</v>
      </c>
      <c r="R50" s="520">
        <v>0.10804148966008967</v>
      </c>
      <c r="S50" s="520">
        <v>0.10829982101764807</v>
      </c>
      <c r="T50" s="520">
        <v>0.10920458142036343</v>
      </c>
      <c r="U50" s="520">
        <v>0.10960865350047311</v>
      </c>
      <c r="V50" s="520">
        <v>0.10830721993932509</v>
      </c>
      <c r="W50" s="520">
        <v>0.10794754498072479</v>
      </c>
      <c r="Y50" s="520">
        <v>1.6713156725799441</v>
      </c>
      <c r="Z50" s="520">
        <v>1.6750028881029793</v>
      </c>
      <c r="AA50" s="520">
        <v>1.7286020450048307</v>
      </c>
      <c r="AB50" s="520">
        <v>1.7528016411597931</v>
      </c>
      <c r="AC50" s="520">
        <v>1.7864405793688753</v>
      </c>
      <c r="AD50" s="520">
        <v>1.7027970874902438</v>
      </c>
      <c r="AE50" s="520">
        <v>1.70092981455832</v>
      </c>
      <c r="AG50" s="520">
        <v>0.66101815281825971</v>
      </c>
      <c r="AH50" s="520">
        <v>0.6633994327362206</v>
      </c>
      <c r="AI50" s="520">
        <v>0.68934524391695728</v>
      </c>
      <c r="AJ50" s="520">
        <v>0.69376668865170521</v>
      </c>
      <c r="AK50" s="520">
        <v>0.71078804362122605</v>
      </c>
      <c r="AL50" s="520">
        <v>0.67638854275363813</v>
      </c>
      <c r="AM50" s="520">
        <v>0.67621488797986684</v>
      </c>
      <c r="AO50" s="520">
        <v>54</v>
      </c>
      <c r="AP50" s="520">
        <v>11.816133653201614</v>
      </c>
      <c r="AQ50" s="520">
        <v>5.0539733577693768</v>
      </c>
      <c r="AR50" s="520">
        <v>6.1515852574577856</v>
      </c>
      <c r="AS50" s="520">
        <v>690.72143996942532</v>
      </c>
      <c r="AT50" s="520">
        <v>27.160695134444925</v>
      </c>
      <c r="AU50" s="520">
        <v>11.911826733904135</v>
      </c>
      <c r="AV50" s="520">
        <v>12.261965577711427</v>
      </c>
      <c r="AW50" s="520">
        <v>5.1292650785246936</v>
      </c>
      <c r="AX50" s="520">
        <v>6.4576977210130577</v>
      </c>
      <c r="AY50" s="520">
        <v>723.45095256687671</v>
      </c>
      <c r="AZ50" s="520">
        <v>27.200067831005132</v>
      </c>
      <c r="BA50" s="520">
        <v>11.774931907382497</v>
      </c>
      <c r="BB50" s="520">
        <v>13.592643126356514</v>
      </c>
      <c r="BC50" s="520">
        <v>5.4166488115013234</v>
      </c>
      <c r="BD50" s="520">
        <v>7.0198100379797497</v>
      </c>
      <c r="BE50" s="520">
        <v>787.47336725216178</v>
      </c>
      <c r="BF50" s="520">
        <v>28.07390987844861</v>
      </c>
      <c r="BG50" s="520">
        <v>11.82031663155697</v>
      </c>
      <c r="BH50" s="520">
        <v>14.332498843302746</v>
      </c>
      <c r="BI50" s="520">
        <v>5.6305213366963391</v>
      </c>
      <c r="BJ50" s="520">
        <v>7.5187383636321821</v>
      </c>
      <c r="BK50" s="520">
        <v>842.67359170695693</v>
      </c>
      <c r="BL50" s="520">
        <v>28.244103911788098</v>
      </c>
      <c r="BM50" s="520">
        <v>11.816819090092473</v>
      </c>
      <c r="BN50" s="520">
        <v>14.668840803816499</v>
      </c>
      <c r="BO50" s="520">
        <v>5.7171645624516945</v>
      </c>
      <c r="BP50" s="520">
        <v>7.9786461749185253</v>
      </c>
      <c r="BQ50" s="520">
        <v>931.57377046056354</v>
      </c>
      <c r="BR50" s="520">
        <v>26.991301219672795</v>
      </c>
      <c r="BS50" s="520">
        <v>11.27642000867081</v>
      </c>
      <c r="BU50" s="520">
        <v>54</v>
      </c>
      <c r="BV50" s="520">
        <v>11.425429609959313</v>
      </c>
      <c r="BW50" s="520">
        <v>4.2793625260619894</v>
      </c>
      <c r="BX50" s="520">
        <v>5.9739633424805527</v>
      </c>
      <c r="BY50" s="520">
        <v>699.34040710674958</v>
      </c>
      <c r="BZ50" s="520">
        <v>26.267280174171376</v>
      </c>
      <c r="CA50" s="520">
        <v>10.657389744481764</v>
      </c>
      <c r="CB50" s="520">
        <v>11.750227319252213</v>
      </c>
      <c r="CC50" s="520">
        <v>4.3097069598356947</v>
      </c>
      <c r="CD50" s="520">
        <v>6.2504251124627315</v>
      </c>
      <c r="CE50" s="520">
        <v>732.95934898883195</v>
      </c>
      <c r="CF50" s="520">
        <v>26.149030979966586</v>
      </c>
      <c r="CG50" s="520">
        <v>10.504030812538675</v>
      </c>
      <c r="CH50" s="520">
        <v>13.069219713237521</v>
      </c>
      <c r="CI50" s="520">
        <v>4.7637303250285452</v>
      </c>
      <c r="CJ50" s="520">
        <v>6.7807943020100572</v>
      </c>
      <c r="CK50" s="520">
        <v>796.19989271205122</v>
      </c>
      <c r="CL50" s="520">
        <v>27.108811654415291</v>
      </c>
      <c r="CM50" s="520">
        <v>10.8707199443147</v>
      </c>
      <c r="CN50" s="520">
        <v>13.792240709045689</v>
      </c>
      <c r="CO50" s="520">
        <v>4.8798353322449026</v>
      </c>
      <c r="CP50" s="520">
        <v>7.2893232550252671</v>
      </c>
      <c r="CQ50" s="520">
        <v>852.25803916807604</v>
      </c>
      <c r="CR50" s="520">
        <v>27.292558456050781</v>
      </c>
      <c r="CS50" s="520">
        <v>10.803107694631413</v>
      </c>
      <c r="CT50" s="520">
        <v>13.985851727227198</v>
      </c>
      <c r="CU50" s="520">
        <v>4.8732267190378726</v>
      </c>
      <c r="CV50" s="520">
        <v>7.6107270249521024</v>
      </c>
      <c r="CW50" s="520">
        <v>941.55831055637282</v>
      </c>
      <c r="CX50" s="520">
        <v>25.979696526499456</v>
      </c>
      <c r="CY50" s="520">
        <v>10.26052147067972</v>
      </c>
      <c r="DA50" s="520">
        <v>54</v>
      </c>
      <c r="DB50" s="520">
        <v>10.904945931514829</v>
      </c>
      <c r="DC50" s="520">
        <v>3.8327725724381976</v>
      </c>
      <c r="DD50" s="520">
        <v>5.9508176457940252</v>
      </c>
      <c r="DE50" s="520">
        <v>694.81349250691494</v>
      </c>
      <c r="DF50" s="520">
        <v>25.689320838814798</v>
      </c>
      <c r="DG50" s="520">
        <v>10.084077820218283</v>
      </c>
      <c r="DH50" s="520">
        <v>11.203667726567266</v>
      </c>
      <c r="DI50" s="520">
        <v>4.0481313252934257</v>
      </c>
      <c r="DJ50" s="520">
        <v>6.1689083507778379</v>
      </c>
      <c r="DK50" s="520">
        <v>722.66175562973865</v>
      </c>
      <c r="DL50" s="520">
        <v>25.765327950494264</v>
      </c>
      <c r="DM50" s="520">
        <v>10.291746994544631</v>
      </c>
      <c r="DN50" s="520">
        <v>12.470712027661243</v>
      </c>
      <c r="DO50" s="520">
        <v>4.1746797776996791</v>
      </c>
      <c r="DP50" s="520">
        <v>6.6781404728006315</v>
      </c>
      <c r="DQ50" s="520">
        <v>788.97808318659918</v>
      </c>
      <c r="DR50" s="520">
        <v>26.598362733299339</v>
      </c>
      <c r="DS50" s="520">
        <v>10.223624303299607</v>
      </c>
      <c r="DT50" s="520">
        <v>12.857432682746579</v>
      </c>
      <c r="DU50" s="520">
        <v>4.1410411128430828</v>
      </c>
      <c r="DV50" s="520">
        <v>7.0587679299931025</v>
      </c>
      <c r="DW50" s="520">
        <v>837.26371577336863</v>
      </c>
      <c r="DX50" s="520">
        <v>26.664829619080148</v>
      </c>
      <c r="DY50" s="520">
        <v>10.114186249578854</v>
      </c>
      <c r="DZ50" s="520">
        <v>13.001258965144736</v>
      </c>
      <c r="EA50" s="520">
        <v>4.207474921263727</v>
      </c>
      <c r="EB50" s="520">
        <v>7.3473447193281984</v>
      </c>
      <c r="EC50" s="520">
        <v>924.67325045855841</v>
      </c>
      <c r="ED50" s="520">
        <v>25.389299838113793</v>
      </c>
      <c r="EE50" s="520">
        <v>9.7278984323658442</v>
      </c>
      <c r="EG50" s="520">
        <v>54</v>
      </c>
      <c r="EH50" s="520">
        <v>10.447883145949081</v>
      </c>
      <c r="EI50" s="520">
        <v>3.5372238367743423</v>
      </c>
      <c r="EJ50" s="520">
        <v>5.4749147705889749</v>
      </c>
      <c r="EK50" s="520">
        <v>691.98738756460227</v>
      </c>
      <c r="EL50" s="520">
        <v>25.133729688040209</v>
      </c>
      <c r="EM50" s="520">
        <v>9.6981602756264174</v>
      </c>
      <c r="EN50" s="520">
        <v>10.754039310707341</v>
      </c>
      <c r="EO50" s="520">
        <v>3.643502087942696</v>
      </c>
      <c r="EP50" s="520">
        <v>5.7053931048617983</v>
      </c>
      <c r="EQ50" s="520">
        <v>719.76928385034739</v>
      </c>
      <c r="ER50" s="520">
        <v>25.244184661536757</v>
      </c>
      <c r="ES50" s="520">
        <v>9.7709403166004325</v>
      </c>
      <c r="ET50" s="520">
        <v>10.852300384747933</v>
      </c>
      <c r="EU50" s="520">
        <v>3.7782906780240038</v>
      </c>
      <c r="EV50" s="520">
        <v>6.1735532152728299</v>
      </c>
      <c r="EW50" s="520">
        <v>792.54823558119256</v>
      </c>
      <c r="EX50" s="520">
        <v>24.436510905995206</v>
      </c>
      <c r="EY50" s="520">
        <v>9.6774253755509694</v>
      </c>
      <c r="EZ50" s="520">
        <v>11.479152583605044</v>
      </c>
      <c r="FA50" s="520">
        <v>3.7914450463672882</v>
      </c>
      <c r="FB50" s="520">
        <v>6.5212796994887325</v>
      </c>
      <c r="FC50" s="520">
        <v>838.32531298790991</v>
      </c>
      <c r="FD50" s="520">
        <v>24.986975704615737</v>
      </c>
      <c r="FE50" s="520">
        <v>9.6843611532312082</v>
      </c>
      <c r="FF50" s="520">
        <v>11.650340935341422</v>
      </c>
      <c r="FG50" s="520">
        <v>3.8248577953287879</v>
      </c>
      <c r="FH50" s="520">
        <v>6.7910133741127492</v>
      </c>
      <c r="FI50" s="520">
        <v>921.56933087392088</v>
      </c>
      <c r="FJ50" s="520">
        <v>24.008924382705331</v>
      </c>
      <c r="FK50" s="520">
        <v>9.3454828075542498</v>
      </c>
    </row>
    <row r="51" spans="2:167" x14ac:dyDescent="0.2">
      <c r="B51" s="520">
        <v>746.7144080397585</v>
      </c>
      <c r="C51" s="520">
        <v>1.3392000867174314</v>
      </c>
      <c r="D51" s="520">
        <v>797.92066165403537</v>
      </c>
      <c r="E51" s="520">
        <v>1.2532574327967243</v>
      </c>
      <c r="F51" s="520">
        <v>917.00441981897973</v>
      </c>
      <c r="G51" s="520">
        <v>1.0905072847930264</v>
      </c>
      <c r="H51" s="520">
        <v>1020.6609185868207</v>
      </c>
      <c r="I51" s="520">
        <v>0.97975731390261589</v>
      </c>
      <c r="J51" s="520">
        <v>1129.8719107653487</v>
      </c>
      <c r="K51" s="520">
        <v>0.88505607624374294</v>
      </c>
      <c r="L51" s="520">
        <v>860.01080818591731</v>
      </c>
      <c r="M51" s="520">
        <v>1.1627760843022101</v>
      </c>
      <c r="N51" s="520">
        <v>854.64019130021222</v>
      </c>
      <c r="O51" s="520">
        <v>1.1700830480235709</v>
      </c>
      <c r="Q51" s="520">
        <v>0.10941135736688246</v>
      </c>
      <c r="R51" s="520">
        <v>0.10995255652679306</v>
      </c>
      <c r="S51" s="520">
        <v>0.11021565289258224</v>
      </c>
      <c r="T51" s="520">
        <v>0.11113571764518015</v>
      </c>
      <c r="U51" s="520">
        <v>0.11154733725172883</v>
      </c>
      <c r="V51" s="520">
        <v>0.11022348539190123</v>
      </c>
      <c r="W51" s="520">
        <v>0.10985773524297532</v>
      </c>
      <c r="Y51" s="520">
        <v>1.6909176880969041</v>
      </c>
      <c r="Z51" s="520">
        <v>1.6950228769902542</v>
      </c>
      <c r="AA51" s="520">
        <v>1.7494283967063378</v>
      </c>
      <c r="AB51" s="520">
        <v>1.7749798451156844</v>
      </c>
      <c r="AC51" s="520">
        <v>1.8091932772521047</v>
      </c>
      <c r="AD51" s="520">
        <v>1.7230743699835691</v>
      </c>
      <c r="AE51" s="520">
        <v>1.7214307180524178</v>
      </c>
      <c r="AG51" s="520">
        <v>0.66795080801941908</v>
      </c>
      <c r="AH51" s="520">
        <v>0.67052404009060174</v>
      </c>
      <c r="AI51" s="520">
        <v>0.69685730449432726</v>
      </c>
      <c r="AJ51" s="520">
        <v>0.70174421878850712</v>
      </c>
      <c r="AK51" s="520">
        <v>0.71905597730408188</v>
      </c>
      <c r="AL51" s="520">
        <v>0.68363279397106735</v>
      </c>
      <c r="AM51" s="520">
        <v>0.68357813808241219</v>
      </c>
      <c r="AO51" s="520">
        <v>55</v>
      </c>
      <c r="AP51" s="520">
        <v>11.971586001358096</v>
      </c>
      <c r="AQ51" s="520">
        <v>5.1250385147267519</v>
      </c>
      <c r="AR51" s="520">
        <v>6.2178480899854298</v>
      </c>
      <c r="AS51" s="520">
        <v>699.19155466013046</v>
      </c>
      <c r="AT51" s="520">
        <v>27.101136024579773</v>
      </c>
      <c r="AU51" s="520">
        <v>11.890707687826449</v>
      </c>
      <c r="AV51" s="520">
        <v>12.427872559614165</v>
      </c>
      <c r="AW51" s="520">
        <v>5.2024659117851675</v>
      </c>
      <c r="AX51" s="520">
        <v>6.5295305691385135</v>
      </c>
      <c r="AY51" s="520">
        <v>732.5897574293673</v>
      </c>
      <c r="AZ51" s="520">
        <v>27.141579609139644</v>
      </c>
      <c r="BA51" s="520">
        <v>11.75280709300506</v>
      </c>
      <c r="BB51" s="520">
        <v>13.781432836451772</v>
      </c>
      <c r="BC51" s="520">
        <v>5.4954056369186892</v>
      </c>
      <c r="BD51" s="520">
        <v>7.1001633777128808</v>
      </c>
      <c r="BE51" s="520">
        <v>797.53749592797396</v>
      </c>
      <c r="BF51" s="520">
        <v>28.023663149824813</v>
      </c>
      <c r="BG51" s="520">
        <v>11.800665247475205</v>
      </c>
      <c r="BH51" s="520">
        <v>14.538611034473412</v>
      </c>
      <c r="BI51" s="520">
        <v>5.7152848097946221</v>
      </c>
      <c r="BJ51" s="520">
        <v>7.6084157308060609</v>
      </c>
      <c r="BK51" s="520">
        <v>853.81021991242699</v>
      </c>
      <c r="BL51" s="520">
        <v>28.197913419469305</v>
      </c>
      <c r="BM51" s="520">
        <v>11.798895149852978</v>
      </c>
      <c r="BN51" s="520">
        <v>14.880053031200852</v>
      </c>
      <c r="BO51" s="520">
        <v>5.8031364222076895</v>
      </c>
      <c r="BP51" s="520">
        <v>8.0750815357171284</v>
      </c>
      <c r="BQ51" s="520">
        <v>945.3164276941917</v>
      </c>
      <c r="BR51" s="520">
        <v>26.909059675858387</v>
      </c>
      <c r="BS51" s="520">
        <v>11.243065396689936</v>
      </c>
      <c r="BU51" s="520">
        <v>55</v>
      </c>
      <c r="BV51" s="520">
        <v>11.577214431718936</v>
      </c>
      <c r="BW51" s="520">
        <v>4.337121868613</v>
      </c>
      <c r="BX51" s="520">
        <v>6.0386862845038252</v>
      </c>
      <c r="BY51" s="520">
        <v>707.90126663345677</v>
      </c>
      <c r="BZ51" s="520">
        <v>26.210595650833547</v>
      </c>
      <c r="CA51" s="520">
        <v>10.631377711665612</v>
      </c>
      <c r="CB51" s="520">
        <v>11.91033068737708</v>
      </c>
      <c r="CC51" s="520">
        <v>4.3692165591274916</v>
      </c>
      <c r="CD51" s="520">
        <v>6.3202375366855756</v>
      </c>
      <c r="CE51" s="520">
        <v>742.24864663126857</v>
      </c>
      <c r="CF51" s="520">
        <v>26.091123827259739</v>
      </c>
      <c r="CG51" s="520">
        <v>10.477266317717312</v>
      </c>
      <c r="CH51" s="520">
        <v>13.252002580796193</v>
      </c>
      <c r="CI51" s="520">
        <v>4.8318137920991235</v>
      </c>
      <c r="CJ51" s="520">
        <v>6.8586494601471815</v>
      </c>
      <c r="CK51" s="520">
        <v>806.32676291320627</v>
      </c>
      <c r="CL51" s="520">
        <v>27.061599444806617</v>
      </c>
      <c r="CM51" s="520">
        <v>10.849052232038719</v>
      </c>
      <c r="CN51" s="520">
        <v>13.991877445222865</v>
      </c>
      <c r="CO51" s="520">
        <v>4.9519318442470022</v>
      </c>
      <c r="CP51" s="520">
        <v>7.3766024902395904</v>
      </c>
      <c r="CQ51" s="520">
        <v>863.45321816345404</v>
      </c>
      <c r="CR51" s="520">
        <v>27.249806444110128</v>
      </c>
      <c r="CS51" s="520">
        <v>10.783055875193327</v>
      </c>
      <c r="CT51" s="520">
        <v>14.188165686083444</v>
      </c>
      <c r="CU51" s="520">
        <v>4.9449223773257405</v>
      </c>
      <c r="CV51" s="520">
        <v>7.7026095534381325</v>
      </c>
      <c r="CW51" s="520">
        <v>955.46592760468047</v>
      </c>
      <c r="CX51" s="520">
        <v>25.899080339067073</v>
      </c>
      <c r="CY51" s="520">
        <v>10.225419965254343</v>
      </c>
      <c r="DA51" s="520">
        <v>55</v>
      </c>
      <c r="DB51" s="520">
        <v>11.033550082819447</v>
      </c>
      <c r="DC51" s="520">
        <v>3.8852936892034182</v>
      </c>
      <c r="DD51" s="520">
        <v>6.0118335706264876</v>
      </c>
      <c r="DE51" s="520">
        <v>703.1809455251996</v>
      </c>
      <c r="DF51" s="520">
        <v>25.613392436410244</v>
      </c>
      <c r="DG51" s="520">
        <v>10.060195194074259</v>
      </c>
      <c r="DH51" s="520">
        <v>11.339853415040196</v>
      </c>
      <c r="DI51" s="520">
        <v>4.1060294192890536</v>
      </c>
      <c r="DJ51" s="520">
        <v>6.2349086834539209</v>
      </c>
      <c r="DK51" s="520">
        <v>731.58848792802939</v>
      </c>
      <c r="DL51" s="520">
        <v>25.691525205334475</v>
      </c>
      <c r="DM51" s="520">
        <v>10.270185669763796</v>
      </c>
      <c r="DN51" s="520">
        <v>12.629130194055504</v>
      </c>
      <c r="DO51" s="520">
        <v>4.2356142618120982</v>
      </c>
      <c r="DP51" s="520">
        <v>6.7519055261490211</v>
      </c>
      <c r="DQ51" s="520">
        <v>798.84822805031229</v>
      </c>
      <c r="DR51" s="520">
        <v>26.535227529488871</v>
      </c>
      <c r="DS51" s="520">
        <v>10.204293319325794</v>
      </c>
      <c r="DT51" s="520">
        <v>13.029827925079458</v>
      </c>
      <c r="DU51" s="520">
        <v>4.2053183534991909</v>
      </c>
      <c r="DV51" s="520">
        <v>7.1421976226822643</v>
      </c>
      <c r="DW51" s="520">
        <v>848.26064896192031</v>
      </c>
      <c r="DX51" s="520">
        <v>26.603713818354635</v>
      </c>
      <c r="DY51" s="520">
        <v>10.096013314780867</v>
      </c>
      <c r="DZ51" s="520">
        <v>13.176000762265359</v>
      </c>
      <c r="EA51" s="520">
        <v>4.2731314948438017</v>
      </c>
      <c r="EB51" s="520">
        <v>7.4353637338826761</v>
      </c>
      <c r="EC51" s="520">
        <v>938.35470517656302</v>
      </c>
      <c r="ED51" s="520">
        <v>25.292699834644107</v>
      </c>
      <c r="EE51" s="520">
        <v>9.695959789592866</v>
      </c>
      <c r="EG51" s="520">
        <v>55</v>
      </c>
      <c r="EH51" s="520">
        <v>10.566389098103031</v>
      </c>
      <c r="EI51" s="520">
        <v>3.5859836722842937</v>
      </c>
      <c r="EJ51" s="520">
        <v>5.5298747846098193</v>
      </c>
      <c r="EK51" s="520">
        <v>700.20110514229543</v>
      </c>
      <c r="EL51" s="520">
        <v>25.055213992073455</v>
      </c>
      <c r="EM51" s="520">
        <v>9.6755453569889678</v>
      </c>
      <c r="EN51" s="520">
        <v>10.88150948105786</v>
      </c>
      <c r="EO51" s="520">
        <v>3.6955202408217023</v>
      </c>
      <c r="EP51" s="520">
        <v>5.765320617417248</v>
      </c>
      <c r="EQ51" s="520">
        <v>728.59828186479899</v>
      </c>
      <c r="ER51" s="520">
        <v>25.167888258836012</v>
      </c>
      <c r="ES51" s="520">
        <v>9.7489118533679484</v>
      </c>
      <c r="ET51" s="520">
        <v>10.990375165610242</v>
      </c>
      <c r="EU51" s="520">
        <v>3.8334388119541116</v>
      </c>
      <c r="EV51" s="520">
        <v>6.2407036217045935</v>
      </c>
      <c r="EW51" s="520">
        <v>802.95317547026241</v>
      </c>
      <c r="EX51" s="520">
        <v>24.358661329091603</v>
      </c>
      <c r="EY51" s="520">
        <v>9.6512554200342269</v>
      </c>
      <c r="EZ51" s="520">
        <v>11.630825417777322</v>
      </c>
      <c r="FA51" s="520">
        <v>3.8504639883465588</v>
      </c>
      <c r="FB51" s="520">
        <v>6.5972255640882258</v>
      </c>
      <c r="FC51" s="520">
        <v>849.71271610561951</v>
      </c>
      <c r="FD51" s="520">
        <v>24.911809179540864</v>
      </c>
      <c r="FE51" s="520">
        <v>9.6611434495128474</v>
      </c>
      <c r="FF51" s="520">
        <v>11.804590631044716</v>
      </c>
      <c r="FG51" s="520">
        <v>3.8846074962135204</v>
      </c>
      <c r="FH51" s="520">
        <v>6.8712531186495625</v>
      </c>
      <c r="FI51" s="520">
        <v>936.26877958397029</v>
      </c>
      <c r="FJ51" s="520">
        <v>23.884288628285468</v>
      </c>
      <c r="FK51" s="520">
        <v>9.3025909664606097</v>
      </c>
    </row>
    <row r="52" spans="2:167" x14ac:dyDescent="0.2">
      <c r="B52" s="520">
        <v>750.03241358133675</v>
      </c>
      <c r="C52" s="520">
        <v>1.3332757116790335</v>
      </c>
      <c r="D52" s="520">
        <v>801.947388947332</v>
      </c>
      <c r="E52" s="520">
        <v>1.2469645936657263</v>
      </c>
      <c r="F52" s="520">
        <v>922.42521319524451</v>
      </c>
      <c r="G52" s="520">
        <v>1.0840987276746692</v>
      </c>
      <c r="H52" s="520">
        <v>1027.6648091133502</v>
      </c>
      <c r="I52" s="520">
        <v>0.97307992949839472</v>
      </c>
      <c r="J52" s="520">
        <v>1138.2035090353181</v>
      </c>
      <c r="K52" s="520">
        <v>0.87857750574635618</v>
      </c>
      <c r="L52" s="520">
        <v>865.04278687404849</v>
      </c>
      <c r="M52" s="520">
        <v>1.1560121824882652</v>
      </c>
      <c r="N52" s="520">
        <v>859.04069357900573</v>
      </c>
      <c r="O52" s="520">
        <v>1.164089207268771</v>
      </c>
      <c r="Q52" s="520">
        <v>0.11131274572911347</v>
      </c>
      <c r="R52" s="520">
        <v>0.11186160371463896</v>
      </c>
      <c r="S52" s="520">
        <v>0.11212887595481665</v>
      </c>
      <c r="T52" s="520">
        <v>0.11306381060468806</v>
      </c>
      <c r="U52" s="520">
        <v>0.11348266581617164</v>
      </c>
      <c r="V52" s="520">
        <v>0.11213723686355495</v>
      </c>
      <c r="W52" s="520">
        <v>0.11176582336915528</v>
      </c>
      <c r="Y52" s="520">
        <v>1.7101087920960201</v>
      </c>
      <c r="Z52" s="520">
        <v>1.7146591389107415</v>
      </c>
      <c r="AA52" s="520">
        <v>1.7698177423684922</v>
      </c>
      <c r="AB52" s="520">
        <v>1.7967607226145323</v>
      </c>
      <c r="AC52" s="520">
        <v>1.8315479212216514</v>
      </c>
      <c r="AD52" s="520">
        <v>1.7429483283316385</v>
      </c>
      <c r="AE52" s="520">
        <v>1.7415171834253727</v>
      </c>
      <c r="AG52" s="520">
        <v>0.67476406172166215</v>
      </c>
      <c r="AH52" s="520">
        <v>0.67753950274575847</v>
      </c>
      <c r="AI52" s="520">
        <v>0.70423694117958691</v>
      </c>
      <c r="AJ52" s="520">
        <v>0.70960764720930258</v>
      </c>
      <c r="AK52" s="520">
        <v>0.72720794623158913</v>
      </c>
      <c r="AL52" s="520">
        <v>0.69075989218522282</v>
      </c>
      <c r="AM52" s="520">
        <v>0.69081829435165754</v>
      </c>
      <c r="AO52" s="520">
        <v>56</v>
      </c>
      <c r="AP52" s="520">
        <v>12.124634473289845</v>
      </c>
      <c r="AQ52" s="520">
        <v>5.1950512364412358</v>
      </c>
      <c r="AR52" s="520">
        <v>6.2827056517146822</v>
      </c>
      <c r="AS52" s="520">
        <v>707.50752306552863</v>
      </c>
      <c r="AT52" s="520">
        <v>27.042733429735957</v>
      </c>
      <c r="AU52" s="520">
        <v>11.869929837993416</v>
      </c>
      <c r="AV52" s="520">
        <v>12.591264169880942</v>
      </c>
      <c r="AW52" s="520">
        <v>5.2746345978316587</v>
      </c>
      <c r="AX52" s="520">
        <v>6.599804901129918</v>
      </c>
      <c r="AY52" s="520">
        <v>741.56302128517655</v>
      </c>
      <c r="AZ52" s="520">
        <v>27.084226148974903</v>
      </c>
      <c r="BA52" s="520">
        <v>11.731101299057096</v>
      </c>
      <c r="BB52" s="520">
        <v>13.966972610055198</v>
      </c>
      <c r="BC52" s="520">
        <v>5.5730019625837421</v>
      </c>
      <c r="BD52" s="520">
        <v>7.1785693978325185</v>
      </c>
      <c r="BE52" s="520">
        <v>807.40044830407476</v>
      </c>
      <c r="BF52" s="520">
        <v>27.973868294962124</v>
      </c>
      <c r="BG52" s="520">
        <v>11.78129000982625</v>
      </c>
      <c r="BH52" s="520">
        <v>14.741173922267096</v>
      </c>
      <c r="BI52" s="520">
        <v>5.7988415423065058</v>
      </c>
      <c r="BJ52" s="520">
        <v>7.6958470299568242</v>
      </c>
      <c r="BK52" s="520">
        <v>864.71944513797098</v>
      </c>
      <c r="BL52" s="520">
        <v>28.152106484361607</v>
      </c>
      <c r="BM52" s="520">
        <v>11.781259421082632</v>
      </c>
      <c r="BN52" s="520">
        <v>15.087629813709079</v>
      </c>
      <c r="BO52" s="520">
        <v>5.8878929701368117</v>
      </c>
      <c r="BP52" s="520">
        <v>8.169039925335289</v>
      </c>
      <c r="BQ52" s="520">
        <v>958.8166350433379</v>
      </c>
      <c r="BR52" s="520">
        <v>26.827865164200482</v>
      </c>
      <c r="BS52" s="520">
        <v>11.210267597189015</v>
      </c>
      <c r="BU52" s="520">
        <v>56</v>
      </c>
      <c r="BV52" s="520">
        <v>11.726542175549707</v>
      </c>
      <c r="BW52" s="520">
        <v>4.3941385702873417</v>
      </c>
      <c r="BX52" s="520">
        <v>6.1020142743296866</v>
      </c>
      <c r="BY52" s="520">
        <v>716.2994204274811</v>
      </c>
      <c r="BZ52" s="520">
        <v>26.155047056820077</v>
      </c>
      <c r="CA52" s="520">
        <v>10.606112159008209</v>
      </c>
      <c r="CB52" s="520">
        <v>12.067922146900854</v>
      </c>
      <c r="CC52" s="520">
        <v>4.4280202158436017</v>
      </c>
      <c r="CD52" s="520">
        <v>6.3885183568629609</v>
      </c>
      <c r="CE52" s="520">
        <v>751.3650764292023</v>
      </c>
      <c r="CF52" s="520">
        <v>26.034372853990238</v>
      </c>
      <c r="CG52" s="520">
        <v>10.451292968875578</v>
      </c>
      <c r="CH52" s="520">
        <v>13.431546823039255</v>
      </c>
      <c r="CI52" s="520">
        <v>4.8989864801104126</v>
      </c>
      <c r="CJ52" s="520">
        <v>6.9346047178826433</v>
      </c>
      <c r="CK52" s="520">
        <v>816.24430870108881</v>
      </c>
      <c r="CL52" s="520">
        <v>27.014813800325868</v>
      </c>
      <c r="CM52" s="520">
        <v>10.827889712487147</v>
      </c>
      <c r="CN52" s="520">
        <v>14.18798147443313</v>
      </c>
      <c r="CO52" s="520">
        <v>5.0231105772279712</v>
      </c>
      <c r="CP52" s="520">
        <v>7.4616772877800912</v>
      </c>
      <c r="CQ52" s="520">
        <v>874.41188813411975</v>
      </c>
      <c r="CR52" s="520">
        <v>27.207408514943729</v>
      </c>
      <c r="CS52" s="520">
        <v>10.76352377210925</v>
      </c>
      <c r="CT52" s="520">
        <v>14.386928698839251</v>
      </c>
      <c r="CU52" s="520">
        <v>5.0157305040634501</v>
      </c>
      <c r="CV52" s="520">
        <v>7.7921377408861394</v>
      </c>
      <c r="CW52" s="520">
        <v>969.1240312144065</v>
      </c>
      <c r="CX52" s="520">
        <v>25.819504502338972</v>
      </c>
      <c r="CY52" s="520">
        <v>10.191088314075396</v>
      </c>
      <c r="DA52" s="520">
        <v>56</v>
      </c>
      <c r="DB52" s="520">
        <v>11.158782494165889</v>
      </c>
      <c r="DC52" s="520">
        <v>3.9371784352944306</v>
      </c>
      <c r="DD52" s="520">
        <v>6.0711872038529462</v>
      </c>
      <c r="DE52" s="520">
        <v>711.39474060392808</v>
      </c>
      <c r="DF52" s="520">
        <v>25.537278151996489</v>
      </c>
      <c r="DG52" s="520">
        <v>10.036891545517989</v>
      </c>
      <c r="DH52" s="520">
        <v>11.472709262644043</v>
      </c>
      <c r="DI52" s="520">
        <v>4.163300447451272</v>
      </c>
      <c r="DJ52" s="520">
        <v>6.2992316097328684</v>
      </c>
      <c r="DK52" s="520">
        <v>740.35771582418647</v>
      </c>
      <c r="DL52" s="520">
        <v>25.617489032115138</v>
      </c>
      <c r="DM52" s="520">
        <v>10.249122295569872</v>
      </c>
      <c r="DN52" s="520">
        <v>12.7834646454357</v>
      </c>
      <c r="DO52" s="520">
        <v>4.2958495963921779</v>
      </c>
      <c r="DP52" s="520">
        <v>6.8236216996279468</v>
      </c>
      <c r="DQ52" s="520">
        <v>808.51971669980844</v>
      </c>
      <c r="DR52" s="520">
        <v>26.471346827375562</v>
      </c>
      <c r="DS52" s="520">
        <v>10.185362582072971</v>
      </c>
      <c r="DT52" s="520">
        <v>13.198371020166139</v>
      </c>
      <c r="DU52" s="520">
        <v>4.2691137337749501</v>
      </c>
      <c r="DV52" s="520">
        <v>7.2235724425308474</v>
      </c>
      <c r="DW52" s="520">
        <v>859.05482667011279</v>
      </c>
      <c r="DX52" s="520">
        <v>26.541811172754272</v>
      </c>
      <c r="DY52" s="520">
        <v>10.078234860344008</v>
      </c>
      <c r="DZ52" s="520">
        <v>13.346927138055264</v>
      </c>
      <c r="EA52" s="520">
        <v>4.3383244877569593</v>
      </c>
      <c r="EB52" s="520">
        <v>7.5212374090466492</v>
      </c>
      <c r="EC52" s="520">
        <v>951.82457204669208</v>
      </c>
      <c r="ED52" s="520">
        <v>25.19613532871141</v>
      </c>
      <c r="EE52" s="520">
        <v>9.6646197663418008</v>
      </c>
      <c r="EG52" s="520">
        <v>56</v>
      </c>
      <c r="EH52" s="520">
        <v>10.681476091452311</v>
      </c>
      <c r="EI52" s="520">
        <v>3.634140361539357</v>
      </c>
      <c r="EJ52" s="520">
        <v>5.583370979662833</v>
      </c>
      <c r="EK52" s="520">
        <v>708.26378841620965</v>
      </c>
      <c r="EL52" s="520">
        <v>24.976257791625176</v>
      </c>
      <c r="EM52" s="520">
        <v>9.6534001816292445</v>
      </c>
      <c r="EN52" s="520">
        <v>11.005567009505667</v>
      </c>
      <c r="EO52" s="520">
        <v>3.7469784148534169</v>
      </c>
      <c r="EP52" s="520">
        <v>5.8237534354160942</v>
      </c>
      <c r="EQ52" s="520">
        <v>737.27309620394738</v>
      </c>
      <c r="ER52" s="520">
        <v>25.09105988958029</v>
      </c>
      <c r="ES52" s="520">
        <v>9.7273246186229141</v>
      </c>
      <c r="ET52" s="520">
        <v>11.125718482983956</v>
      </c>
      <c r="EU52" s="520">
        <v>3.8879542130050808</v>
      </c>
      <c r="EV52" s="520">
        <v>6.3060182227153607</v>
      </c>
      <c r="EW52" s="520">
        <v>813.16353384187391</v>
      </c>
      <c r="EX52" s="520">
        <v>24.281536066667574</v>
      </c>
      <c r="EY52" s="520">
        <v>9.6255805384866484</v>
      </c>
      <c r="EZ52" s="520">
        <v>11.779312845585812</v>
      </c>
      <c r="FA52" s="520">
        <v>3.9090322458392879</v>
      </c>
      <c r="FB52" s="520">
        <v>6.6713310856535664</v>
      </c>
      <c r="FC52" s="520">
        <v>860.90053341486851</v>
      </c>
      <c r="FD52" s="520">
        <v>24.836565888892352</v>
      </c>
      <c r="FE52" s="520">
        <v>9.6383664443139505</v>
      </c>
      <c r="FF52" s="520">
        <v>11.955543792903756</v>
      </c>
      <c r="FG52" s="520">
        <v>3.9439321586460054</v>
      </c>
      <c r="FH52" s="520">
        <v>6.9495673154215938</v>
      </c>
      <c r="FI52" s="520">
        <v>950.78448206498649</v>
      </c>
      <c r="FJ52" s="520">
        <v>23.760292482124953</v>
      </c>
      <c r="FK52" s="520">
        <v>9.2603848822382542</v>
      </c>
    </row>
    <row r="53" spans="2:167" x14ac:dyDescent="0.2">
      <c r="B53" s="520">
        <v>753.1411028043799</v>
      </c>
      <c r="C53" s="520">
        <v>1.3277724403520426</v>
      </c>
      <c r="D53" s="520">
        <v>805.73903927545871</v>
      </c>
      <c r="E53" s="520">
        <v>1.241096622175867</v>
      </c>
      <c r="F53" s="520">
        <v>927.52215258700312</v>
      </c>
      <c r="G53" s="520">
        <v>1.0781413653688432</v>
      </c>
      <c r="H53" s="520">
        <v>1034.2884787638682</v>
      </c>
      <c r="I53" s="520">
        <v>0.9668482445005594</v>
      </c>
      <c r="J53" s="520">
        <v>1146.0931107741906</v>
      </c>
      <c r="K53" s="520">
        <v>0.87252945733570986</v>
      </c>
      <c r="L53" s="520">
        <v>869.77936926168491</v>
      </c>
      <c r="M53" s="520">
        <v>1.1497168538831328</v>
      </c>
      <c r="N53" s="520">
        <v>863.17894289848391</v>
      </c>
      <c r="O53" s="520">
        <v>1.1585083350644332</v>
      </c>
      <c r="Q53" s="520">
        <v>0.1132123404000447</v>
      </c>
      <c r="R53" s="520">
        <v>0.11376863026599315</v>
      </c>
      <c r="S53" s="520">
        <v>0.11403948856211804</v>
      </c>
      <c r="T53" s="520">
        <v>0.11498885759115991</v>
      </c>
      <c r="U53" s="520">
        <v>0.11541463530716435</v>
      </c>
      <c r="V53" s="520">
        <v>0.11404847264885309</v>
      </c>
      <c r="W53" s="520">
        <v>0.11367180833982089</v>
      </c>
      <c r="Y53" s="520">
        <v>1.7288889837702477</v>
      </c>
      <c r="Z53" s="520">
        <v>1.7339116722421581</v>
      </c>
      <c r="AA53" s="520">
        <v>1.7897700792665183</v>
      </c>
      <c r="AB53" s="520">
        <v>1.8181442684489806</v>
      </c>
      <c r="AC53" s="520">
        <v>1.8535045026101185</v>
      </c>
      <c r="AD53" s="520">
        <v>1.762418958841472</v>
      </c>
      <c r="AE53" s="520">
        <v>1.7611892087750196</v>
      </c>
      <c r="AG53" s="520">
        <v>0.68145791375504228</v>
      </c>
      <c r="AH53" s="520">
        <v>0.68444582041017465</v>
      </c>
      <c r="AI53" s="520">
        <v>0.71148415327594972</v>
      </c>
      <c r="AJ53" s="520">
        <v>0.71735697293135359</v>
      </c>
      <c r="AK53" s="520">
        <v>0.73524394847256813</v>
      </c>
      <c r="AL53" s="520">
        <v>0.69776983649626845</v>
      </c>
      <c r="AM53" s="520">
        <v>0.69793535632711279</v>
      </c>
      <c r="AO53" s="520">
        <v>57</v>
      </c>
      <c r="AP53" s="520">
        <v>12.275279058011547</v>
      </c>
      <c r="AQ53" s="520">
        <v>5.2640108466776026</v>
      </c>
      <c r="AR53" s="520">
        <v>6.3461579355041433</v>
      </c>
      <c r="AS53" s="520">
        <v>715.66727352307373</v>
      </c>
      <c r="AT53" s="520">
        <v>26.985486464322751</v>
      </c>
      <c r="AU53" s="520">
        <v>11.849500794492169</v>
      </c>
      <c r="AV53" s="520">
        <v>12.752140388077683</v>
      </c>
      <c r="AW53" s="520">
        <v>5.3457709083842779</v>
      </c>
      <c r="AX53" s="520">
        <v>6.6685207041304801</v>
      </c>
      <c r="AY53" s="520">
        <v>750.36853114045766</v>
      </c>
      <c r="AZ53" s="520">
        <v>27.028007078392896</v>
      </c>
      <c r="BA53" s="520">
        <v>11.709818723681778</v>
      </c>
      <c r="BB53" s="520">
        <v>14.149262397066973</v>
      </c>
      <c r="BC53" s="520">
        <v>5.649437771755383</v>
      </c>
      <c r="BD53" s="520">
        <v>7.2550280742374049</v>
      </c>
      <c r="BE53" s="520">
        <v>817.06061121562709</v>
      </c>
      <c r="BF53" s="520">
        <v>27.924524909962457</v>
      </c>
      <c r="BG53" s="520">
        <v>11.762188743965694</v>
      </c>
      <c r="BH53" s="520">
        <v>14.94018741547151</v>
      </c>
      <c r="BI53" s="520">
        <v>5.8811915038871518</v>
      </c>
      <c r="BJ53" s="520">
        <v>7.7810322191583143</v>
      </c>
      <c r="BK53" s="520">
        <v>875.39959225085045</v>
      </c>
      <c r="BL53" s="520">
        <v>28.106683140869592</v>
      </c>
      <c r="BM53" s="520">
        <v>11.763908212442105</v>
      </c>
      <c r="BN53" s="520">
        <v>15.291571000625808</v>
      </c>
      <c r="BO53" s="520">
        <v>5.9714341556194155</v>
      </c>
      <c r="BP53" s="520">
        <v>8.2605212733379343</v>
      </c>
      <c r="BQ53" s="520">
        <v>972.07066932765213</v>
      </c>
      <c r="BR53" s="520">
        <v>26.747710684125067</v>
      </c>
      <c r="BS53" s="520">
        <v>11.178019384841756</v>
      </c>
      <c r="BU53" s="520">
        <v>57</v>
      </c>
      <c r="BV53" s="520">
        <v>11.873412829688574</v>
      </c>
      <c r="BW53" s="520">
        <v>4.4504126285111258</v>
      </c>
      <c r="BX53" s="520">
        <v>6.1639473049680653</v>
      </c>
      <c r="BY53" s="520">
        <v>724.53272003405812</v>
      </c>
      <c r="BZ53" s="520">
        <v>26.100633927759343</v>
      </c>
      <c r="CA53" s="520">
        <v>10.581581060516964</v>
      </c>
      <c r="CB53" s="520">
        <v>12.223001676972478</v>
      </c>
      <c r="CC53" s="520">
        <v>4.4861179253317029</v>
      </c>
      <c r="CD53" s="520">
        <v>6.4552675605065666</v>
      </c>
      <c r="CE53" s="520">
        <v>760.30627113597654</v>
      </c>
      <c r="CF53" s="520">
        <v>25.978777250450772</v>
      </c>
      <c r="CG53" s="520">
        <v>10.42609642126685</v>
      </c>
      <c r="CH53" s="520">
        <v>13.607852389631356</v>
      </c>
      <c r="CI53" s="520">
        <v>4.9652483766530144</v>
      </c>
      <c r="CJ53" s="520">
        <v>7.0086600520287794</v>
      </c>
      <c r="CK53" s="520">
        <v>825.95090296465185</v>
      </c>
      <c r="CL53" s="520">
        <v>26.968454545484768</v>
      </c>
      <c r="CM53" s="520">
        <v>10.807218319195695</v>
      </c>
      <c r="CN53" s="520">
        <v>14.380552705555944</v>
      </c>
      <c r="CO53" s="520">
        <v>5.0933715089019316</v>
      </c>
      <c r="CP53" s="520">
        <v>7.5445476072507143</v>
      </c>
      <c r="CQ53" s="520">
        <v>885.13238477130471</v>
      </c>
      <c r="CR53" s="520">
        <v>27.165364938418925</v>
      </c>
      <c r="CS53" s="520">
        <v>10.744494971698776</v>
      </c>
      <c r="CT53" s="520">
        <v>14.582140618413215</v>
      </c>
      <c r="CU53" s="520">
        <v>5.08565106247306</v>
      </c>
      <c r="CV53" s="520">
        <v>7.8793115199752677</v>
      </c>
      <c r="CW53" s="520">
        <v>982.52874477913088</v>
      </c>
      <c r="CX53" s="520">
        <v>25.740961554435373</v>
      </c>
      <c r="CY53" s="520">
        <v>10.157506073043919</v>
      </c>
      <c r="DA53" s="520">
        <v>57</v>
      </c>
      <c r="DB53" s="520">
        <v>11.280643547478288</v>
      </c>
      <c r="DC53" s="520">
        <v>3.9884268077978349</v>
      </c>
      <c r="DD53" s="520">
        <v>6.1288789635170211</v>
      </c>
      <c r="DE53" s="520">
        <v>719.4536730111198</v>
      </c>
      <c r="DF53" s="520">
        <v>25.460977821429918</v>
      </c>
      <c r="DG53" s="520">
        <v>10.014148454020866</v>
      </c>
      <c r="DH53" s="520">
        <v>11.60223526466517</v>
      </c>
      <c r="DI53" s="520">
        <v>4.2199443949147426</v>
      </c>
      <c r="DJ53" s="520">
        <v>6.3618771283696001</v>
      </c>
      <c r="DK53" s="520">
        <v>748.96825907828395</v>
      </c>
      <c r="DL53" s="520">
        <v>25.543219777028536</v>
      </c>
      <c r="DM53" s="520">
        <v>10.228541556044577</v>
      </c>
      <c r="DN53" s="520">
        <v>12.933715376617613</v>
      </c>
      <c r="DO53" s="520">
        <v>4.3553857720041238</v>
      </c>
      <c r="DP53" s="520">
        <v>6.8932893677444573</v>
      </c>
      <c r="DQ53" s="520">
        <v>817.99185451277208</v>
      </c>
      <c r="DR53" s="520">
        <v>26.40672061857714</v>
      </c>
      <c r="DS53" s="520">
        <v>10.166811660466321</v>
      </c>
      <c r="DT53" s="520">
        <v>13.363061930851332</v>
      </c>
      <c r="DU53" s="520">
        <v>4.332427242410068</v>
      </c>
      <c r="DV53" s="520">
        <v>7.302892376760366</v>
      </c>
      <c r="DW53" s="520">
        <v>869.64567969191762</v>
      </c>
      <c r="DX53" s="520">
        <v>26.479121341209524</v>
      </c>
      <c r="DY53" s="520">
        <v>10.060828674582424</v>
      </c>
      <c r="DZ53" s="520">
        <v>13.514038026833424</v>
      </c>
      <c r="EA53" s="520">
        <v>4.4030538804757366</v>
      </c>
      <c r="EB53" s="520">
        <v>7.604965718290349</v>
      </c>
      <c r="EC53" s="520">
        <v>965.08020058654563</v>
      </c>
      <c r="ED53" s="520">
        <v>25.099605234036918</v>
      </c>
      <c r="EE53" s="520">
        <v>9.6338568591358733</v>
      </c>
      <c r="EG53" s="520">
        <v>57</v>
      </c>
      <c r="EH53" s="520">
        <v>10.793145448630197</v>
      </c>
      <c r="EI53" s="520">
        <v>3.6816939017498997</v>
      </c>
      <c r="EJ53" s="520">
        <v>5.6354036571534731</v>
      </c>
      <c r="EK53" s="520">
        <v>716.17444415617319</v>
      </c>
      <c r="EL53" s="520">
        <v>24.896861454254992</v>
      </c>
      <c r="EM53" s="520">
        <v>9.6317078018659217</v>
      </c>
      <c r="EN53" s="520">
        <v>11.126212050898374</v>
      </c>
      <c r="EO53" s="520">
        <v>3.7978766057378022</v>
      </c>
      <c r="EP53" s="520">
        <v>5.880691557427455</v>
      </c>
      <c r="EQ53" s="520">
        <v>745.79281745396543</v>
      </c>
      <c r="ER53" s="520">
        <v>25.013699780019341</v>
      </c>
      <c r="ES53" s="520">
        <v>9.7061610189219447</v>
      </c>
      <c r="ET53" s="520">
        <v>11.258330303318857</v>
      </c>
      <c r="EU53" s="520">
        <v>3.9418368726375732</v>
      </c>
      <c r="EV53" s="520">
        <v>6.3694972724004053</v>
      </c>
      <c r="EW53" s="520">
        <v>823.17645051451348</v>
      </c>
      <c r="EX53" s="520">
        <v>24.205135222998599</v>
      </c>
      <c r="EY53" s="520">
        <v>9.6003963917102286</v>
      </c>
      <c r="EZ53" s="520">
        <v>11.924614828154459</v>
      </c>
      <c r="FA53" s="520">
        <v>3.9671498082931524</v>
      </c>
      <c r="FB53" s="520">
        <v>6.7435962520422477</v>
      </c>
      <c r="FC53" s="520">
        <v>871.88691782398257</v>
      </c>
      <c r="FD53" s="520">
        <v>24.761245905151259</v>
      </c>
      <c r="FE53" s="520">
        <v>9.6160162349710099</v>
      </c>
      <c r="FF53" s="520">
        <v>12.103200363122648</v>
      </c>
      <c r="FG53" s="520">
        <v>4.0028317647452401</v>
      </c>
      <c r="FH53" s="520">
        <v>7.0259559395811655</v>
      </c>
      <c r="FI53" s="520">
        <v>965.11239636022151</v>
      </c>
      <c r="FJ53" s="520">
        <v>23.636930243803597</v>
      </c>
      <c r="FK53" s="520">
        <v>9.2188458337712547</v>
      </c>
    </row>
    <row r="54" spans="2:167" x14ac:dyDescent="0.2">
      <c r="B54" s="520">
        <v>756.04040878119338</v>
      </c>
      <c r="C54" s="520">
        <v>1.3226806244551028</v>
      </c>
      <c r="D54" s="520">
        <v>809.29550770895867</v>
      </c>
      <c r="E54" s="520">
        <v>1.2356425934340205</v>
      </c>
      <c r="F54" s="520">
        <v>932.29504637158175</v>
      </c>
      <c r="G54" s="520">
        <v>1.0726218099001175</v>
      </c>
      <c r="H54" s="520">
        <v>1040.5316077507532</v>
      </c>
      <c r="I54" s="520">
        <v>0.96104721139767424</v>
      </c>
      <c r="J54" s="520">
        <v>1153.5402314256962</v>
      </c>
      <c r="K54" s="520">
        <v>0.86689650933463236</v>
      </c>
      <c r="L54" s="520">
        <v>874.22036678764289</v>
      </c>
      <c r="M54" s="520">
        <v>1.1438763474186027</v>
      </c>
      <c r="N54" s="520">
        <v>867.05481968685683</v>
      </c>
      <c r="O54" s="520">
        <v>1.1533296134160897</v>
      </c>
      <c r="Q54" s="520">
        <v>0.11511014080615359</v>
      </c>
      <c r="R54" s="520">
        <v>0.11567363527892002</v>
      </c>
      <c r="S54" s="520">
        <v>0.11594748916989418</v>
      </c>
      <c r="T54" s="520">
        <v>0.11691085604275722</v>
      </c>
      <c r="U54" s="520">
        <v>0.11734324204218916</v>
      </c>
      <c r="V54" s="520">
        <v>0.11595719114195026</v>
      </c>
      <c r="W54" s="520">
        <v>0.11557568919605804</v>
      </c>
      <c r="Y54" s="520">
        <v>1.7472582623633324</v>
      </c>
      <c r="Z54" s="520">
        <v>1.7527804754565774</v>
      </c>
      <c r="AA54" s="520">
        <v>1.8092854048376474</v>
      </c>
      <c r="AB54" s="520">
        <v>1.8391304776922375</v>
      </c>
      <c r="AC54" s="520">
        <v>1.8750630132053054</v>
      </c>
      <c r="AD54" s="520">
        <v>1.7814862580357407</v>
      </c>
      <c r="AE54" s="520">
        <v>1.7804467923121352</v>
      </c>
      <c r="AG54" s="520">
        <v>0.68803236396030787</v>
      </c>
      <c r="AH54" s="520">
        <v>0.69124299280928936</v>
      </c>
      <c r="AI54" s="520">
        <v>0.71859894012805658</v>
      </c>
      <c r="AJ54" s="520">
        <v>0.72499219502487056</v>
      </c>
      <c r="AK54" s="520">
        <v>0.74316398219726154</v>
      </c>
      <c r="AL54" s="520">
        <v>0.70466262605691377</v>
      </c>
      <c r="AM54" s="520">
        <v>0.70492932357562887</v>
      </c>
      <c r="AO54" s="520">
        <v>58</v>
      </c>
      <c r="AP54" s="520">
        <v>12.423519745229193</v>
      </c>
      <c r="AQ54" s="520">
        <v>5.3319166691676969</v>
      </c>
      <c r="AR54" s="520">
        <v>6.4082049346618177</v>
      </c>
      <c r="AS54" s="520">
        <v>723.66875814873663</v>
      </c>
      <c r="AT54" s="520">
        <v>26.92939429184986</v>
      </c>
      <c r="AU54" s="520">
        <v>11.829427674571953</v>
      </c>
      <c r="AV54" s="520">
        <v>12.910501194958819</v>
      </c>
      <c r="AW54" s="520">
        <v>5.4158746154802246</v>
      </c>
      <c r="AX54" s="520">
        <v>6.7356779660311874</v>
      </c>
      <c r="AY54" s="520">
        <v>759.00409988905835</v>
      </c>
      <c r="AZ54" s="520">
        <v>26.972922046117734</v>
      </c>
      <c r="BA54" s="520">
        <v>11.688963317125857</v>
      </c>
      <c r="BB54" s="520">
        <v>14.328302150366031</v>
      </c>
      <c r="BC54" s="520">
        <v>5.7247130486878683</v>
      </c>
      <c r="BD54" s="520">
        <v>7.3295393842592613</v>
      </c>
      <c r="BE54" s="520">
        <v>826.51638313403282</v>
      </c>
      <c r="BF54" s="520">
        <v>27.875632635736689</v>
      </c>
      <c r="BG54" s="520">
        <v>11.74335952956387</v>
      </c>
      <c r="BH54" s="520">
        <v>15.135651427788741</v>
      </c>
      <c r="BI54" s="520">
        <v>5.962334665826666</v>
      </c>
      <c r="BJ54" s="520">
        <v>7.8639712587433053</v>
      </c>
      <c r="BK54" s="520">
        <v>885.84900073749088</v>
      </c>
      <c r="BL54" s="520">
        <v>28.061643406400609</v>
      </c>
      <c r="BM54" s="520">
        <v>11.746838217419755</v>
      </c>
      <c r="BN54" s="520">
        <v>15.491876449151002</v>
      </c>
      <c r="BO54" s="520">
        <v>6.0537599306943033</v>
      </c>
      <c r="BP54" s="520">
        <v>8.3495255129891177</v>
      </c>
      <c r="BQ54" s="520">
        <v>985.0748238823661</v>
      </c>
      <c r="BR54" s="520">
        <v>26.668589770729778</v>
      </c>
      <c r="BS54" s="520">
        <v>11.146314191366363</v>
      </c>
      <c r="BU54" s="520">
        <v>58</v>
      </c>
      <c r="BV54" s="520">
        <v>12.017826383112732</v>
      </c>
      <c r="BW54" s="520">
        <v>4.5059440408724321</v>
      </c>
      <c r="BX54" s="520">
        <v>6.2244853698687708</v>
      </c>
      <c r="BY54" s="520">
        <v>732.59904353411082</v>
      </c>
      <c r="BZ54" s="520">
        <v>26.04735582332999</v>
      </c>
      <c r="CA54" s="520">
        <v>10.557773279719527</v>
      </c>
      <c r="CB54" s="520">
        <v>12.375569257953677</v>
      </c>
      <c r="CC54" s="520">
        <v>4.5435096832100603</v>
      </c>
      <c r="CD54" s="520">
        <v>6.5204851358544333</v>
      </c>
      <c r="CE54" s="520">
        <v>769.06989203243518</v>
      </c>
      <c r="CF54" s="520">
        <v>25.924336251542304</v>
      </c>
      <c r="CG54" s="520">
        <v>10.401663401151309</v>
      </c>
      <c r="CH54" s="520">
        <v>13.780919233229882</v>
      </c>
      <c r="CI54" s="520">
        <v>5.0305994700553445</v>
      </c>
      <c r="CJ54" s="520">
        <v>7.0808154407765764</v>
      </c>
      <c r="CK54" s="520">
        <v>835.44493136233018</v>
      </c>
      <c r="CL54" s="520">
        <v>26.922521523768875</v>
      </c>
      <c r="CM54" s="520">
        <v>10.787025125509702</v>
      </c>
      <c r="CN54" s="520">
        <v>14.569591052380209</v>
      </c>
      <c r="CO54" s="520">
        <v>5.1627146181837364</v>
      </c>
      <c r="CP54" s="520">
        <v>7.6252134104318907</v>
      </c>
      <c r="CQ54" s="520">
        <v>895.61305966549446</v>
      </c>
      <c r="CR54" s="520">
        <v>27.123675936878662</v>
      </c>
      <c r="CS54" s="520">
        <v>10.725954412356625</v>
      </c>
      <c r="CT54" s="520">
        <v>14.773801305448368</v>
      </c>
      <c r="CU54" s="520">
        <v>5.1546840177081439</v>
      </c>
      <c r="CV54" s="520">
        <v>7.964130826920222</v>
      </c>
      <c r="CW54" s="520">
        <v>995.67620943809413</v>
      </c>
      <c r="CX54" s="520">
        <v>25.663444587382994</v>
      </c>
      <c r="CY54" s="520">
        <v>10.1246544614144</v>
      </c>
      <c r="DA54" s="520">
        <v>58</v>
      </c>
      <c r="DB54" s="520">
        <v>11.399133624772269</v>
      </c>
      <c r="DC54" s="520">
        <v>4.039038803983571</v>
      </c>
      <c r="DD54" s="520">
        <v>6.1849092677624524</v>
      </c>
      <c r="DE54" s="520">
        <v>727.35651830013387</v>
      </c>
      <c r="DF54" s="520">
        <v>25.3844912912501</v>
      </c>
      <c r="DG54" s="520">
        <v>9.9919491842441062</v>
      </c>
      <c r="DH54" s="520">
        <v>11.728431416664101</v>
      </c>
      <c r="DI54" s="520">
        <v>4.2759612470880972</v>
      </c>
      <c r="DJ54" s="520">
        <v>6.422845238191452</v>
      </c>
      <c r="DK54" s="520">
        <v>757.41891775410375</v>
      </c>
      <c r="DL54" s="520">
        <v>25.468717757798697</v>
      </c>
      <c r="DM54" s="520">
        <v>10.208429617372483</v>
      </c>
      <c r="DN54" s="520">
        <v>13.079882382725261</v>
      </c>
      <c r="DO54" s="520">
        <v>4.4142227797731568</v>
      </c>
      <c r="DP54" s="520">
        <v>6.9609089051787105</v>
      </c>
      <c r="DQ54" s="520">
        <v>827.26391151187454</v>
      </c>
      <c r="DR54" s="520">
        <v>26.341348864350319</v>
      </c>
      <c r="DS54" s="520">
        <v>10.148622052132739</v>
      </c>
      <c r="DT54" s="520">
        <v>13.523900621981614</v>
      </c>
      <c r="DU54" s="520">
        <v>4.3952588687509451</v>
      </c>
      <c r="DV54" s="520">
        <v>7.3801574132808225</v>
      </c>
      <c r="DW54" s="520">
        <v>880.03260544435921</v>
      </c>
      <c r="DX54" s="520">
        <v>26.415643944313427</v>
      </c>
      <c r="DY54" s="520">
        <v>10.043774565815653</v>
      </c>
      <c r="DZ54" s="520">
        <v>13.677333366368266</v>
      </c>
      <c r="EA54" s="520">
        <v>4.467319654498219</v>
      </c>
      <c r="EB54" s="520">
        <v>7.6865486364773021</v>
      </c>
      <c r="EC54" s="520">
        <v>978.11890449566147</v>
      </c>
      <c r="ED54" s="520">
        <v>25.003108698139314</v>
      </c>
      <c r="EE54" s="520">
        <v>9.6036516313373426</v>
      </c>
      <c r="EG54" s="520">
        <v>58</v>
      </c>
      <c r="EH54" s="520">
        <v>10.901398492586763</v>
      </c>
      <c r="EI54" s="520">
        <v>3.72864429030184</v>
      </c>
      <c r="EJ54" s="520">
        <v>5.6859731185593914</v>
      </c>
      <c r="EK54" s="520">
        <v>723.93205234523828</v>
      </c>
      <c r="EL54" s="520">
        <v>24.817025318932068</v>
      </c>
      <c r="EM54" s="520">
        <v>9.6104528504617583</v>
      </c>
      <c r="EN54" s="520">
        <v>11.243444760138514</v>
      </c>
      <c r="EO54" s="520">
        <v>3.8482148094249231</v>
      </c>
      <c r="EP54" s="520">
        <v>5.9361349821036669</v>
      </c>
      <c r="EQ54" s="520">
        <v>754.15650786870299</v>
      </c>
      <c r="ER54" s="520">
        <v>24.935808135259133</v>
      </c>
      <c r="ES54" s="520">
        <v>9.6854050835396315</v>
      </c>
      <c r="ET54" s="520">
        <v>11.388210595059512</v>
      </c>
      <c r="EU54" s="520">
        <v>3.9950867828199703</v>
      </c>
      <c r="EV54" s="520">
        <v>6.4311410249724537</v>
      </c>
      <c r="EW54" s="520">
        <v>832.98906925008748</v>
      </c>
      <c r="EX54" s="520">
        <v>24.129458897282472</v>
      </c>
      <c r="EY54" s="520">
        <v>9.5756992171947068</v>
      </c>
      <c r="EZ54" s="520">
        <v>12.06673132870182</v>
      </c>
      <c r="FA54" s="520">
        <v>4.0248166657243738</v>
      </c>
      <c r="FB54" s="520">
        <v>6.8140210517659918</v>
      </c>
      <c r="FC54" s="520">
        <v>882.67000305160502</v>
      </c>
      <c r="FD54" s="520">
        <v>24.685849293839599</v>
      </c>
      <c r="FE54" s="520">
        <v>9.5940803101347285</v>
      </c>
      <c r="FF54" s="520">
        <v>12.247560286940834</v>
      </c>
      <c r="FG54" s="520">
        <v>4.0613062975692946</v>
      </c>
      <c r="FH54" s="520">
        <v>7.1004189675855596</v>
      </c>
      <c r="FI54" s="520">
        <v>979.24843380299012</v>
      </c>
      <c r="FJ54" s="520">
        <v>23.514196617050771</v>
      </c>
      <c r="FK54" s="520">
        <v>9.1779568346809111</v>
      </c>
    </row>
    <row r="55" spans="2:167" x14ac:dyDescent="0.2">
      <c r="B55" s="520">
        <v>758.73026908230622</v>
      </c>
      <c r="C55" s="520">
        <v>1.3179914401062613</v>
      </c>
      <c r="D55" s="520">
        <v>812.61669580549267</v>
      </c>
      <c r="E55" s="520">
        <v>1.230592486176729</v>
      </c>
      <c r="F55" s="520">
        <v>936.74371505767351</v>
      </c>
      <c r="G55" s="520">
        <v>1.0675278455841382</v>
      </c>
      <c r="H55" s="520">
        <v>1046.3938945358357</v>
      </c>
      <c r="I55" s="520">
        <v>0.95566306839317405</v>
      </c>
      <c r="J55" s="520">
        <v>1160.5444133664166</v>
      </c>
      <c r="K55" s="520">
        <v>0.86166456749318032</v>
      </c>
      <c r="L55" s="520">
        <v>878.36560260324677</v>
      </c>
      <c r="M55" s="520">
        <v>1.1384780973164939</v>
      </c>
      <c r="N55" s="520">
        <v>870.66821192870611</v>
      </c>
      <c r="O55" s="520">
        <v>1.148543137672154</v>
      </c>
      <c r="Q55" s="520">
        <v>0.11700614641246419</v>
      </c>
      <c r="R55" s="520">
        <v>0.11757661790724486</v>
      </c>
      <c r="S55" s="520">
        <v>0.11785287633133884</v>
      </c>
      <c r="T55" s="520">
        <v>0.118829803543839</v>
      </c>
      <c r="U55" s="520">
        <v>0.11926848254341178</v>
      </c>
      <c r="V55" s="520">
        <v>0.11786339083674835</v>
      </c>
      <c r="W55" s="520">
        <v>0.11747746503955142</v>
      </c>
      <c r="Y55" s="520">
        <v>1.7652166271698453</v>
      </c>
      <c r="Z55" s="520">
        <v>1.7712655471205347</v>
      </c>
      <c r="AA55" s="520">
        <v>1.828363716681354</v>
      </c>
      <c r="AB55" s="520">
        <v>1.8597193456986709</v>
      </c>
      <c r="AC55" s="520">
        <v>1.8962234452514666</v>
      </c>
      <c r="AD55" s="520">
        <v>1.8001502226531083</v>
      </c>
      <c r="AE55" s="520">
        <v>1.7992899323605664</v>
      </c>
      <c r="AG55" s="520">
        <v>0.69448741218891064</v>
      </c>
      <c r="AH55" s="520">
        <v>0.69793101968551619</v>
      </c>
      <c r="AI55" s="520">
        <v>0.72558130112203878</v>
      </c>
      <c r="AJ55" s="520">
        <v>0.73251331261312447</v>
      </c>
      <c r="AK55" s="520">
        <v>0.75096804567761466</v>
      </c>
      <c r="AL55" s="520">
        <v>0.71143826007249811</v>
      </c>
      <c r="AM55" s="520">
        <v>0.71180019569143071</v>
      </c>
      <c r="AO55" s="520">
        <v>59</v>
      </c>
      <c r="AP55" s="520">
        <v>12.569356525340632</v>
      </c>
      <c r="AQ55" s="520">
        <v>5.398768027634727</v>
      </c>
      <c r="AR55" s="520">
        <v>6.4688466429454827</v>
      </c>
      <c r="AS55" s="520">
        <v>731.50995391375272</v>
      </c>
      <c r="AT55" s="520">
        <v>26.874456122525366</v>
      </c>
      <c r="AU55" s="520">
        <v>11.809717141277986</v>
      </c>
      <c r="AV55" s="520">
        <v>13.066346572468607</v>
      </c>
      <c r="AW55" s="520">
        <v>5.4849454914844245</v>
      </c>
      <c r="AX55" s="520">
        <v>6.8012766754716578</v>
      </c>
      <c r="AY55" s="520">
        <v>767.46756747924576</v>
      </c>
      <c r="AZ55" s="520">
        <v>26.918970720718846</v>
      </c>
      <c r="BA55" s="520">
        <v>11.668538802669277</v>
      </c>
      <c r="BB55" s="520">
        <v>14.504091825814466</v>
      </c>
      <c r="BC55" s="520">
        <v>5.7988277786323019</v>
      </c>
      <c r="BD55" s="520">
        <v>7.4021033066648947</v>
      </c>
      <c r="BE55" s="520">
        <v>835.76617449585217</v>
      </c>
      <c r="BF55" s="520">
        <v>27.827191155878477</v>
      </c>
      <c r="BG55" s="520">
        <v>11.724800683273797</v>
      </c>
      <c r="BH55" s="520">
        <v>15.327565877845702</v>
      </c>
      <c r="BI55" s="520">
        <v>6.0422710010535523</v>
      </c>
      <c r="BJ55" s="520">
        <v>7.9446641113082732</v>
      </c>
      <c r="BK55" s="520">
        <v>896.06602508658284</v>
      </c>
      <c r="BL55" s="520">
        <v>28.016987281671305</v>
      </c>
      <c r="BM55" s="520">
        <v>11.730046484747836</v>
      </c>
      <c r="BN55" s="520">
        <v>15.688546024421802</v>
      </c>
      <c r="BO55" s="520">
        <v>6.1348702500660854</v>
      </c>
      <c r="BP55" s="520">
        <v>8.4360525812622367</v>
      </c>
      <c r="BQ55" s="520">
        <v>997.82540919941368</v>
      </c>
      <c r="BR55" s="520">
        <v>26.590496471928478</v>
      </c>
      <c r="BS55" s="520">
        <v>11.115146061720358</v>
      </c>
      <c r="BU55" s="520">
        <v>59</v>
      </c>
      <c r="BV55" s="520">
        <v>12.159782825540226</v>
      </c>
      <c r="BW55" s="520">
        <v>4.5607328051214511</v>
      </c>
      <c r="BX55" s="520">
        <v>6.2836284629218619</v>
      </c>
      <c r="BY55" s="520">
        <v>740.49629674125447</v>
      </c>
      <c r="BZ55" s="520">
        <v>25.995212325243326</v>
      </c>
      <c r="CA55" s="520">
        <v>10.534678503548601</v>
      </c>
      <c r="CB55" s="520">
        <v>12.525624871420254</v>
      </c>
      <c r="CC55" s="520">
        <v>4.6001954853678413</v>
      </c>
      <c r="CD55" s="520">
        <v>6.5841710718717641</v>
      </c>
      <c r="CE55" s="520">
        <v>777.65363021719531</v>
      </c>
      <c r="CF55" s="520">
        <v>25.871049134571269</v>
      </c>
      <c r="CG55" s="520">
        <v>10.377981624738442</v>
      </c>
      <c r="CH55" s="520">
        <v>13.950747309489415</v>
      </c>
      <c r="CI55" s="520">
        <v>5.0950397493847337</v>
      </c>
      <c r="CJ55" s="520">
        <v>7.151070863697722</v>
      </c>
      <c r="CK55" s="520">
        <v>844.72479267724475</v>
      </c>
      <c r="CL55" s="520">
        <v>26.877014596709031</v>
      </c>
      <c r="CM55" s="520">
        <v>10.767298253093571</v>
      </c>
      <c r="CN55" s="520">
        <v>14.755096433614693</v>
      </c>
      <c r="CO55" s="520">
        <v>5.2311398851915127</v>
      </c>
      <c r="CP55" s="520">
        <v>7.703674661285139</v>
      </c>
      <c r="CQ55" s="520">
        <v>905.85228071492736</v>
      </c>
      <c r="CR55" s="520">
        <v>27.082341686875957</v>
      </c>
      <c r="CS55" s="520">
        <v>10.707888270868443</v>
      </c>
      <c r="CT55" s="520">
        <v>14.961910628333566</v>
      </c>
      <c r="CU55" s="520">
        <v>5.2228293368591228</v>
      </c>
      <c r="CV55" s="520">
        <v>8.0465956014810693</v>
      </c>
      <c r="CW55" s="520">
        <v>1008.5625847595655</v>
      </c>
      <c r="CX55" s="520">
        <v>25.586947222498193</v>
      </c>
      <c r="CY55" s="520">
        <v>10.092516228496612</v>
      </c>
      <c r="DA55" s="520">
        <v>59</v>
      </c>
      <c r="DB55" s="520">
        <v>11.514253108141226</v>
      </c>
      <c r="DC55" s="520">
        <v>4.0890144213050688</v>
      </c>
      <c r="DD55" s="520">
        <v>6.2392785348181228</v>
      </c>
      <c r="DE55" s="520">
        <v>735.102031922386</v>
      </c>
      <c r="DF55" s="520">
        <v>25.307818417798273</v>
      </c>
      <c r="DG55" s="520">
        <v>9.9702785697032201</v>
      </c>
      <c r="DH55" s="520">
        <v>11.851297714475821</v>
      </c>
      <c r="DI55" s="520">
        <v>4.3313509896547204</v>
      </c>
      <c r="DJ55" s="520">
        <v>6.4821359380982591</v>
      </c>
      <c r="DK55" s="520">
        <v>765.70847182671434</v>
      </c>
      <c r="DL55" s="520">
        <v>25.393983265843708</v>
      </c>
      <c r="DM55" s="520">
        <v>10.188774025811803</v>
      </c>
      <c r="DN55" s="520">
        <v>13.221965659191348</v>
      </c>
      <c r="DO55" s="520">
        <v>4.4723606113863497</v>
      </c>
      <c r="DP55" s="520">
        <v>7.0264806867605394</v>
      </c>
      <c r="DQ55" s="520">
        <v>836.33512169063135</v>
      </c>
      <c r="DR55" s="520">
        <v>26.275231498431534</v>
      </c>
      <c r="DS55" s="520">
        <v>10.130777037574047</v>
      </c>
      <c r="DT55" s="520">
        <v>13.680887060409679</v>
      </c>
      <c r="DU55" s="520">
        <v>4.457608602751951</v>
      </c>
      <c r="DV55" s="520">
        <v>7.4553675406921647</v>
      </c>
      <c r="DW55" s="520">
        <v>890.21496732082971</v>
      </c>
      <c r="DX55" s="520">
        <v>26.351378568203984</v>
      </c>
      <c r="DY55" s="520">
        <v>10.027054202684798</v>
      </c>
      <c r="DZ55" s="520">
        <v>13.836813097887202</v>
      </c>
      <c r="EA55" s="520">
        <v>4.5311217923508744</v>
      </c>
      <c r="EB55" s="520">
        <v>7.7659861398681862</v>
      </c>
      <c r="EC55" s="520">
        <v>990.93796117283023</v>
      </c>
      <c r="ED55" s="520">
        <v>24.906645081163031</v>
      </c>
      <c r="EE55" s="520">
        <v>9.573986547456002</v>
      </c>
      <c r="EG55" s="520">
        <v>59</v>
      </c>
      <c r="EH55" s="520">
        <v>11.006236546541453</v>
      </c>
      <c r="EI55" s="520">
        <v>3.7749915247567891</v>
      </c>
      <c r="EJ55" s="520">
        <v>5.7350796654196206</v>
      </c>
      <c r="EK55" s="520">
        <v>731.53556556287174</v>
      </c>
      <c r="EL55" s="520">
        <v>24.736749698455064</v>
      </c>
      <c r="EM55" s="520">
        <v>9.5896214334774683</v>
      </c>
      <c r="EN55" s="520">
        <v>11.357265292176434</v>
      </c>
      <c r="EO55" s="520">
        <v>3.897993022115223</v>
      </c>
      <c r="EP55" s="520">
        <v>5.9900837081803884</v>
      </c>
      <c r="EQ55" s="520">
        <v>762.36320072190085</v>
      </c>
      <c r="ER55" s="520">
        <v>24.857385141148455</v>
      </c>
      <c r="ES55" s="520">
        <v>9.6650423506477985</v>
      </c>
      <c r="ET55" s="520">
        <v>11.515359328648211</v>
      </c>
      <c r="EU55" s="520">
        <v>4.0477039360291247</v>
      </c>
      <c r="EV55" s="520">
        <v>6.4909497347457874</v>
      </c>
      <c r="EW55" s="520">
        <v>842.59853868625237</v>
      </c>
      <c r="EX55" s="520">
        <v>24.054507184107706</v>
      </c>
      <c r="EY55" s="520">
        <v>9.551485792666055</v>
      </c>
      <c r="EZ55" s="520">
        <v>12.205662312545453</v>
      </c>
      <c r="FA55" s="520">
        <v>4.0820328087189193</v>
      </c>
      <c r="FB55" s="520">
        <v>6.8826054739921219</v>
      </c>
      <c r="FC55" s="520">
        <v>893.24790329413599</v>
      </c>
      <c r="FD55" s="520">
        <v>24.61037611397505</v>
      </c>
      <c r="FE55" s="520">
        <v>9.5725474460123916</v>
      </c>
      <c r="FF55" s="520">
        <v>12.388623512641477</v>
      </c>
      <c r="FG55" s="520">
        <v>4.1193557411179196</v>
      </c>
      <c r="FH55" s="520">
        <v>7.1729563772006175</v>
      </c>
      <c r="FI55" s="520">
        <v>993.18845889337729</v>
      </c>
      <c r="FJ55" s="520">
        <v>23.392086671066927</v>
      </c>
      <c r="FK55" s="520">
        <v>9.1377024945609922</v>
      </c>
    </row>
    <row r="56" spans="2:167" x14ac:dyDescent="0.2">
      <c r="B56" s="520">
        <v>761.21062577983059</v>
      </c>
      <c r="C56" s="520">
        <v>1.3136968483270173</v>
      </c>
      <c r="D56" s="520">
        <v>815.70251161664828</v>
      </c>
      <c r="E56" s="520">
        <v>1.2259371348729708</v>
      </c>
      <c r="F56" s="520">
        <v>940.86799130219731</v>
      </c>
      <c r="G56" s="520">
        <v>1.0628483583716795</v>
      </c>
      <c r="H56" s="520">
        <v>1051.8750558667525</v>
      </c>
      <c r="I56" s="520">
        <v>0.95068325313218205</v>
      </c>
      <c r="J56" s="520">
        <v>1167.1052259759438</v>
      </c>
      <c r="K56" s="520">
        <v>0.85682077137799728</v>
      </c>
      <c r="L56" s="520">
        <v>882.21491158991932</v>
      </c>
      <c r="M56" s="520">
        <v>1.1335106524075971</v>
      </c>
      <c r="N56" s="520">
        <v>874.0190151730734</v>
      </c>
      <c r="O56" s="520">
        <v>1.1441398672567551</v>
      </c>
      <c r="Q56" s="520">
        <v>0.11890035672257593</v>
      </c>
      <c r="R56" s="520">
        <v>0.11947757736061239</v>
      </c>
      <c r="S56" s="520">
        <v>0.11975564869756765</v>
      </c>
      <c r="T56" s="520">
        <v>0.12074569782525298</v>
      </c>
      <c r="U56" s="520">
        <v>0.12119035353821478</v>
      </c>
      <c r="V56" s="520">
        <v>0.11976707032704643</v>
      </c>
      <c r="W56" s="520">
        <v>0.11937713503264942</v>
      </c>
      <c r="Y56" s="520">
        <v>1.7827640775352258</v>
      </c>
      <c r="Z56" s="520">
        <v>1.7893668858951262</v>
      </c>
      <c r="AA56" s="520">
        <v>1.8470050125595838</v>
      </c>
      <c r="AB56" s="520">
        <v>1.8799108681043684</v>
      </c>
      <c r="AC56" s="520">
        <v>1.9169857914505002</v>
      </c>
      <c r="AD56" s="520">
        <v>1.8184108496485591</v>
      </c>
      <c r="AE56" s="520">
        <v>1.8177186273573525</v>
      </c>
      <c r="AG56" s="520">
        <v>0.70082305830301361</v>
      </c>
      <c r="AH56" s="520">
        <v>0.70450990079826104</v>
      </c>
      <c r="AI56" s="520">
        <v>0.73243123568557533</v>
      </c>
      <c r="AJ56" s="520">
        <v>0.73992032487255288</v>
      </c>
      <c r="AK56" s="520">
        <v>0.75865613728753989</v>
      </c>
      <c r="AL56" s="520">
        <v>0.71809673780106908</v>
      </c>
      <c r="AM56" s="520">
        <v>0.71854797229614442</v>
      </c>
      <c r="AO56" s="520">
        <v>60</v>
      </c>
      <c r="AP56" s="520">
        <v>12.712789389436105</v>
      </c>
      <c r="AQ56" s="520">
        <v>5.4645642458175345</v>
      </c>
      <c r="AR56" s="520">
        <v>6.5280830545630213</v>
      </c>
      <c r="AS56" s="520">
        <v>739.18886371889334</v>
      </c>
      <c r="AT56" s="520">
        <v>26.820671211115961</v>
      </c>
      <c r="AU56" s="520">
        <v>11.790375438508574</v>
      </c>
      <c r="AV56" s="520">
        <v>13.219676503742392</v>
      </c>
      <c r="AW56" s="520">
        <v>5.5529833091001644</v>
      </c>
      <c r="AX56" s="520">
        <v>6.8653168218409109</v>
      </c>
      <c r="AY56" s="520">
        <v>775.75680207764105</v>
      </c>
      <c r="AZ56" s="520">
        <v>26.866152789727565</v>
      </c>
      <c r="BA56" s="520">
        <v>11.648548695618985</v>
      </c>
      <c r="BB56" s="520">
        <v>14.676631382261693</v>
      </c>
      <c r="BC56" s="520">
        <v>5.8717819478380076</v>
      </c>
      <c r="BD56" s="520">
        <v>7.472719821658214</v>
      </c>
      <c r="BE56" s="520">
        <v>844.80840803195156</v>
      </c>
      <c r="BF56" s="520">
        <v>27.779200194823151</v>
      </c>
      <c r="BG56" s="520">
        <v>11.706510743344779</v>
      </c>
      <c r="BH56" s="520">
        <v>15.515930689203897</v>
      </c>
      <c r="BI56" s="520">
        <v>6.1210004841379808</v>
      </c>
      <c r="BJ56" s="520">
        <v>8.0231107417179093</v>
      </c>
      <c r="BK56" s="520">
        <v>906.04903517203411</v>
      </c>
      <c r="BL56" s="520">
        <v>27.972714750930198</v>
      </c>
      <c r="BM56" s="520">
        <v>11.713530392096075</v>
      </c>
      <c r="BN56" s="520">
        <v>15.881579599533197</v>
      </c>
      <c r="BO56" s="520">
        <v>6.2147650711121152</v>
      </c>
      <c r="BP56" s="520">
        <v>8.520102418849703</v>
      </c>
      <c r="BQ56" s="520">
        <v>1010.3187535680859</v>
      </c>
      <c r="BR56" s="520">
        <v>26.513425328838288</v>
      </c>
      <c r="BS56" s="520">
        <v>11.084509615496991</v>
      </c>
      <c r="BU56" s="520">
        <v>60</v>
      </c>
      <c r="BV56" s="520">
        <v>12.299282147430494</v>
      </c>
      <c r="BW56" s="520">
        <v>4.614778919170595</v>
      </c>
      <c r="BX56" s="520">
        <v>6.3413765784579539</v>
      </c>
      <c r="BY56" s="520">
        <v>748.22241439542745</v>
      </c>
      <c r="BZ56" s="520">
        <v>25.944203035406773</v>
      </c>
      <c r="CA56" s="520">
        <v>10.512287182573649</v>
      </c>
      <c r="CB56" s="520">
        <v>12.673168500163415</v>
      </c>
      <c r="CC56" s="520">
        <v>4.6561753279653839</v>
      </c>
      <c r="CD56" s="520">
        <v>6.6463253582516932</v>
      </c>
      <c r="CE56" s="520">
        <v>786.05520789323316</v>
      </c>
      <c r="CF56" s="520">
        <v>25.818915217296013</v>
      </c>
      <c r="CG56" s="520">
        <v>10.355039725059433</v>
      </c>
      <c r="CH56" s="520">
        <v>14.117336577065906</v>
      </c>
      <c r="CI56" s="520">
        <v>5.1585692044484484</v>
      </c>
      <c r="CJ56" s="520">
        <v>7.2194263017465206</v>
      </c>
      <c r="CK56" s="520">
        <v>853.78889917256333</v>
      </c>
      <c r="CL56" s="520">
        <v>26.831933643076603</v>
      </c>
      <c r="CM56" s="520">
        <v>10.748026789991989</v>
      </c>
      <c r="CN56" s="520">
        <v>14.937068772897781</v>
      </c>
      <c r="CO56" s="520">
        <v>5.2986472912490594</v>
      </c>
      <c r="CP56" s="520">
        <v>7.7799313259574179</v>
      </c>
      <c r="CQ56" s="520">
        <v>915.84843253383269</v>
      </c>
      <c r="CR56" s="520">
        <v>27.04136232061721</v>
      </c>
      <c r="CS56" s="520">
        <v>10.690283860879289</v>
      </c>
      <c r="CT56" s="520">
        <v>15.146468463223641</v>
      </c>
      <c r="CU56" s="520">
        <v>5.2900869889583211</v>
      </c>
      <c r="CV56" s="520">
        <v>8.1267057869724422</v>
      </c>
      <c r="CW56" s="520">
        <v>1021.1840494236105</v>
      </c>
      <c r="CX56" s="520">
        <v>25.511463589200595</v>
      </c>
      <c r="CY56" s="520">
        <v>10.061075535098386</v>
      </c>
      <c r="DA56" s="520">
        <v>60</v>
      </c>
      <c r="DB56" s="520">
        <v>11.626002379742634</v>
      </c>
      <c r="DC56" s="520">
        <v>4.1383536573993798</v>
      </c>
      <c r="DD56" s="520">
        <v>6.2919871829830543</v>
      </c>
      <c r="DE56" s="520">
        <v>742.68894883070152</v>
      </c>
      <c r="DF56" s="520">
        <v>25.230959066419249</v>
      </c>
      <c r="DG56" s="520">
        <v>9.9491229086222983</v>
      </c>
      <c r="DH56" s="520">
        <v>11.970834154210072</v>
      </c>
      <c r="DI56" s="520">
        <v>4.3861136085734991</v>
      </c>
      <c r="DJ56" s="520">
        <v>6.5397492270624342</v>
      </c>
      <c r="DK56" s="520">
        <v>773.83568078056555</v>
      </c>
      <c r="DL56" s="520">
        <v>25.319016568211072</v>
      </c>
      <c r="DM56" s="520">
        <v>10.169563616521771</v>
      </c>
      <c r="DN56" s="520">
        <v>13.359965201757698</v>
      </c>
      <c r="DO56" s="520">
        <v>4.5297992590934024</v>
      </c>
      <c r="DP56" s="520">
        <v>7.0900050874459986</v>
      </c>
      <c r="DQ56" s="520">
        <v>845.20468231412246</v>
      </c>
      <c r="DR56" s="520">
        <v>26.208368429569102</v>
      </c>
      <c r="DS56" s="520">
        <v>10.113261550499352</v>
      </c>
      <c r="DT56" s="520">
        <v>13.834021214998341</v>
      </c>
      <c r="DU56" s="520">
        <v>4.5194764349766423</v>
      </c>
      <c r="DV56" s="520">
        <v>7.5285227482856572</v>
      </c>
      <c r="DW56" s="520">
        <v>900.19209402021033</v>
      </c>
      <c r="DX56" s="520">
        <v>26.286324768017817</v>
      </c>
      <c r="DY56" s="520">
        <v>10.010650972072733</v>
      </c>
      <c r="DZ56" s="520">
        <v>13.992477166085646</v>
      </c>
      <c r="EA56" s="520">
        <v>4.5944602775912333</v>
      </c>
      <c r="EB56" s="520">
        <v>7.8432782061244639</v>
      </c>
      <c r="EC56" s="520">
        <v>1003.53461120819</v>
      </c>
      <c r="ED56" s="520">
        <v>24.81021393734434</v>
      </c>
      <c r="EE56" s="520">
        <v>9.5448458260841775</v>
      </c>
      <c r="EG56" s="520">
        <v>60</v>
      </c>
      <c r="EH56" s="520">
        <v>11.107660933935607</v>
      </c>
      <c r="EI56" s="520">
        <v>3.8207356028521824</v>
      </c>
      <c r="EJ56" s="520">
        <v>5.7827235993237629</v>
      </c>
      <c r="EK56" s="520">
        <v>738.98390834911118</v>
      </c>
      <c r="EL56" s="520">
        <v>24.656034881634593</v>
      </c>
      <c r="EM56" s="520">
        <v>9.5692010344888772</v>
      </c>
      <c r="EN56" s="520">
        <v>11.46767380200315</v>
      </c>
      <c r="EO56" s="520">
        <v>3.9472112402597928</v>
      </c>
      <c r="EP56" s="520">
        <v>6.042537734476678</v>
      </c>
      <c r="EQ56" s="520">
        <v>770.41189963804948</v>
      </c>
      <c r="ER56" s="520">
        <v>24.778430965977652</v>
      </c>
      <c r="ES56" s="520">
        <v>9.645059765574393</v>
      </c>
      <c r="ET56" s="520">
        <v>11.639776476527748</v>
      </c>
      <c r="EU56" s="520">
        <v>4.0996883252510647</v>
      </c>
      <c r="EV56" s="520">
        <v>6.5489236561203246</v>
      </c>
      <c r="EW56" s="520">
        <v>852.00201328385367</v>
      </c>
      <c r="EX56" s="520">
        <v>23.98028017387864</v>
      </c>
      <c r="EY56" s="520">
        <v>9.5277534037969591</v>
      </c>
      <c r="EZ56" s="520">
        <v>12.341407747106137</v>
      </c>
      <c r="FA56" s="520">
        <v>4.1387982284336449</v>
      </c>
      <c r="FB56" s="520">
        <v>6.9493495085448762</v>
      </c>
      <c r="FC56" s="520">
        <v>903.61871288545501</v>
      </c>
      <c r="FD56" s="520">
        <v>24.534826418469063</v>
      </c>
      <c r="FE56" s="520">
        <v>9.5514076141168598</v>
      </c>
      <c r="FF56" s="520">
        <v>12.526389991559418</v>
      </c>
      <c r="FG56" s="520">
        <v>4.1769800803349897</v>
      </c>
      <c r="FH56" s="520">
        <v>7.2435681475041527</v>
      </c>
      <c r="FI56" s="520">
        <v>1006.928289138545</v>
      </c>
      <c r="FJ56" s="520">
        <v>23.270595806902207</v>
      </c>
      <c r="FK56" s="520">
        <v>9.0980688959517</v>
      </c>
    </row>
    <row r="57" spans="2:167" x14ac:dyDescent="0.2">
      <c r="B57" s="520">
        <v>763.48142545057897</v>
      </c>
      <c r="C57" s="520">
        <v>1.3097895595951616</v>
      </c>
      <c r="D57" s="520">
        <v>818.55286969429778</v>
      </c>
      <c r="E57" s="520">
        <v>1.2216681866541701</v>
      </c>
      <c r="F57" s="520">
        <v>944.66771992602207</v>
      </c>
      <c r="G57" s="520">
        <v>1.0585732728099475</v>
      </c>
      <c r="H57" s="520">
        <v>1056.9748268111214</v>
      </c>
      <c r="I57" s="520">
        <v>0.94609632569678725</v>
      </c>
      <c r="J57" s="520">
        <v>1173.2222657029588</v>
      </c>
      <c r="K57" s="520">
        <v>0.85235341097181672</v>
      </c>
      <c r="L57" s="520">
        <v>885.76814037560655</v>
      </c>
      <c r="M57" s="520">
        <v>1.1289636129562686</v>
      </c>
      <c r="N57" s="520">
        <v>877.10713254100244</v>
      </c>
      <c r="O57" s="520">
        <v>1.1401115814700693</v>
      </c>
      <c r="Q57" s="520">
        <v>0.12079277127869019</v>
      </c>
      <c r="R57" s="520">
        <v>0.12137651290454142</v>
      </c>
      <c r="S57" s="520">
        <v>0.12165580501774489</v>
      </c>
      <c r="T57" s="520">
        <v>0.1226585367646094</v>
      </c>
      <c r="U57" s="520">
        <v>0.12310885195969956</v>
      </c>
      <c r="V57" s="520">
        <v>0.12166822830668064</v>
      </c>
      <c r="W57" s="520">
        <v>0.12127469839842467</v>
      </c>
      <c r="Y57" s="520">
        <v>1.7999006128558137</v>
      </c>
      <c r="Z57" s="520">
        <v>1.8070844905361019</v>
      </c>
      <c r="AA57" s="520">
        <v>1.8652092903969661</v>
      </c>
      <c r="AB57" s="520">
        <v>1.8997050408276634</v>
      </c>
      <c r="AC57" s="520">
        <v>1.9373500449630678</v>
      </c>
      <c r="AD57" s="520">
        <v>1.8362681361936997</v>
      </c>
      <c r="AE57" s="520">
        <v>1.8357328758528355</v>
      </c>
      <c r="AG57" s="520">
        <v>0.70703930217549849</v>
      </c>
      <c r="AH57" s="520">
        <v>0.71097963592393831</v>
      </c>
      <c r="AI57" s="520">
        <v>0.73914874328794555</v>
      </c>
      <c r="AJ57" s="520">
        <v>0.74721323103285919</v>
      </c>
      <c r="AK57" s="520">
        <v>0.76622825550316687</v>
      </c>
      <c r="AL57" s="520">
        <v>0.7246380585534572</v>
      </c>
      <c r="AM57" s="520">
        <v>0.72517265303882594</v>
      </c>
      <c r="AO57" s="520">
        <v>61</v>
      </c>
      <c r="AP57" s="520">
        <v>12.853818329298701</v>
      </c>
      <c r="AQ57" s="520">
        <v>5.5293046474949055</v>
      </c>
      <c r="AR57" s="520">
        <v>6.5859141641727321</v>
      </c>
      <c r="AS57" s="520">
        <v>746.70351746527433</v>
      </c>
      <c r="AT57" s="520">
        <v>26.768038855044566</v>
      </c>
      <c r="AU57" s="520">
        <v>11.771408422875645</v>
      </c>
      <c r="AV57" s="520">
        <v>13.370490973107751</v>
      </c>
      <c r="AW57" s="520">
        <v>5.6199878413797046</v>
      </c>
      <c r="AX57" s="520">
        <v>6.9277983952781135</v>
      </c>
      <c r="AY57" s="520">
        <v>783.86970122929836</v>
      </c>
      <c r="AZ57" s="520">
        <v>26.814467958856287</v>
      </c>
      <c r="BA57" s="520">
        <v>11.628996320579423</v>
      </c>
      <c r="BB57" s="520">
        <v>14.845920781548307</v>
      </c>
      <c r="BC57" s="520">
        <v>5.943575543553834</v>
      </c>
      <c r="BD57" s="520">
        <v>7.5413889108820795</v>
      </c>
      <c r="BE57" s="520">
        <v>853.64151909677992</v>
      </c>
      <c r="BF57" s="520">
        <v>27.731659516262575</v>
      </c>
      <c r="BG57" s="520">
        <v>11.688488455968248</v>
      </c>
      <c r="BH57" s="520">
        <v>15.700745790368654</v>
      </c>
      <c r="BI57" s="520">
        <v>6.1985230912948479</v>
      </c>
      <c r="BJ57" s="520">
        <v>8.0993111171093624</v>
      </c>
      <c r="BK57" s="520">
        <v>915.79641663565417</v>
      </c>
      <c r="BL57" s="520">
        <v>27.928825782103409</v>
      </c>
      <c r="BM57" s="520">
        <v>11.697287622663412</v>
      </c>
      <c r="BN57" s="520">
        <v>16.070977055557517</v>
      </c>
      <c r="BO57" s="520">
        <v>6.2934443538890399</v>
      </c>
      <c r="BP57" s="520">
        <v>8.6016749701720503</v>
      </c>
      <c r="BQ57" s="520">
        <v>1022.5512037150271</v>
      </c>
      <c r="BR57" s="520">
        <v>26.437371359077584</v>
      </c>
      <c r="BS57" s="520">
        <v>11.054400012934442</v>
      </c>
      <c r="BU57" s="520">
        <v>61</v>
      </c>
      <c r="BV57" s="520">
        <v>12.436324339984884</v>
      </c>
      <c r="BW57" s="520">
        <v>4.6680823810946199</v>
      </c>
      <c r="BX57" s="520">
        <v>6.3977297112485454</v>
      </c>
      <c r="BY57" s="520">
        <v>755.77536135201933</v>
      </c>
      <c r="BZ57" s="520">
        <v>25.894327574248329</v>
      </c>
      <c r="CA57" s="520">
        <v>10.49059047690816</v>
      </c>
      <c r="CB57" s="520">
        <v>12.818200128190943</v>
      </c>
      <c r="CC57" s="520">
        <v>4.7114492074344749</v>
      </c>
      <c r="CD57" s="520">
        <v>6.7069479854159981</v>
      </c>
      <c r="CE57" s="520">
        <v>794.27237964955134</v>
      </c>
      <c r="CF57" s="520">
        <v>25.767933856197796</v>
      </c>
      <c r="CG57" s="520">
        <v>10.332827185914608</v>
      </c>
      <c r="CH57" s="520">
        <v>14.280686997620542</v>
      </c>
      <c r="CI57" s="520">
        <v>5.2211878257946527</v>
      </c>
      <c r="CJ57" s="520">
        <v>7.2858817372616818</v>
      </c>
      <c r="CK57" s="520">
        <v>862.63567694689743</v>
      </c>
      <c r="CL57" s="520">
        <v>26.787278558189943</v>
      </c>
      <c r="CM57" s="520">
        <v>10.729200717151045</v>
      </c>
      <c r="CN57" s="520">
        <v>15.11550799880675</v>
      </c>
      <c r="CO57" s="520">
        <v>5.3652368188881043</v>
      </c>
      <c r="CP57" s="520">
        <v>7.8539833727852093</v>
      </c>
      <c r="CQ57" s="520">
        <v>925.59991686028582</v>
      </c>
      <c r="CR57" s="520">
        <v>27.000737927142936</v>
      </c>
      <c r="CS57" s="520">
        <v>10.673129542076422</v>
      </c>
      <c r="CT57" s="520">
        <v>15.32747469405842</v>
      </c>
      <c r="CU57" s="520">
        <v>5.3564569449847053</v>
      </c>
      <c r="CV57" s="520">
        <v>8.2044613302722649</v>
      </c>
      <c r="CW57" s="520">
        <v>1033.5368019040502</v>
      </c>
      <c r="CX57" s="520">
        <v>25.436988306902631</v>
      </c>
      <c r="CY57" s="520">
        <v>10.030317847967252</v>
      </c>
      <c r="DA57" s="520">
        <v>61</v>
      </c>
      <c r="DB57" s="520">
        <v>11.73438182178435</v>
      </c>
      <c r="DC57" s="520">
        <v>4.1870565100873121</v>
      </c>
      <c r="DD57" s="520">
        <v>6.3430356306113964</v>
      </c>
      <c r="DE57" s="520">
        <v>750.11598307303211</v>
      </c>
      <c r="DF57" s="520">
        <v>25.153913110737591</v>
      </c>
      <c r="DG57" s="520">
        <v>9.9284698707038643</v>
      </c>
      <c r="DH57" s="520">
        <v>12.08704073225161</v>
      </c>
      <c r="DI57" s="520">
        <v>4.4402490900795755</v>
      </c>
      <c r="DJ57" s="520">
        <v>6.5956851041290285</v>
      </c>
      <c r="DK57" s="520">
        <v>781.79928319783482</v>
      </c>
      <c r="DL57" s="520">
        <v>25.243817909309879</v>
      </c>
      <c r="DM57" s="520">
        <v>10.150788432100537</v>
      </c>
      <c r="DN57" s="520">
        <v>13.493881006475663</v>
      </c>
      <c r="DO57" s="520">
        <v>4.586538715707376</v>
      </c>
      <c r="DP57" s="520">
        <v>7.1514824822938712</v>
      </c>
      <c r="DQ57" s="520">
        <v>853.87175319372705</v>
      </c>
      <c r="DR57" s="520">
        <v>26.140759543781559</v>
      </c>
      <c r="DS57" s="520">
        <v>10.096062062490518</v>
      </c>
      <c r="DT57" s="520">
        <v>13.983303056624271</v>
      </c>
      <c r="DU57" s="520">
        <v>4.5808623565988995</v>
      </c>
      <c r="DV57" s="520">
        <v>7.5996230260451769</v>
      </c>
      <c r="DW57" s="520">
        <v>909.96327885098947</v>
      </c>
      <c r="DX57" s="520">
        <v>26.220482070963349</v>
      </c>
      <c r="DY57" s="520">
        <v>9.9945498525826633</v>
      </c>
      <c r="DZ57" s="520">
        <v>14.144325519135489</v>
      </c>
      <c r="EA57" s="520">
        <v>4.6573350948104091</v>
      </c>
      <c r="EB57" s="520">
        <v>7.9184248143118143</v>
      </c>
      <c r="EC57" s="520">
        <v>1015.9060578492102</v>
      </c>
      <c r="ED57" s="520">
        <v>24.713814998818055</v>
      </c>
      <c r="EE57" s="520">
        <v>9.5162153092799464</v>
      </c>
      <c r="EG57" s="520">
        <v>61</v>
      </c>
      <c r="EH57" s="520">
        <v>11.205672978385001</v>
      </c>
      <c r="EI57" s="520">
        <v>3.8658765225014013</v>
      </c>
      <c r="EJ57" s="520">
        <v>5.8289052219011692</v>
      </c>
      <c r="EK57" s="520">
        <v>746.27597654902638</v>
      </c>
      <c r="EL57" s="520">
        <v>24.574881135263762</v>
      </c>
      <c r="EM57" s="520">
        <v>9.5491804289909865</v>
      </c>
      <c r="EN57" s="520">
        <v>11.574670444643191</v>
      </c>
      <c r="EO57" s="520">
        <v>3.9958694605606127</v>
      </c>
      <c r="EP57" s="520">
        <v>6.0934970598950837</v>
      </c>
      <c r="EQ57" s="520">
        <v>778.30157790112594</v>
      </c>
      <c r="ER57" s="520">
        <v>24.698945762010002</v>
      </c>
      <c r="ES57" s="520">
        <v>9.6254455898608207</v>
      </c>
      <c r="ET57" s="520">
        <v>11.761462013144024</v>
      </c>
      <c r="EU57" s="520">
        <v>4.1510399439816545</v>
      </c>
      <c r="EV57" s="520">
        <v>6.6050630435656785</v>
      </c>
      <c r="EW57" s="520">
        <v>861.1966542892045</v>
      </c>
      <c r="EX57" s="520">
        <v>23.90677795320234</v>
      </c>
      <c r="EY57" s="520">
        <v>9.5044998156448788</v>
      </c>
      <c r="EZ57" s="520">
        <v>12.47396760191177</v>
      </c>
      <c r="FA57" s="520">
        <v>4.1951129165973517</v>
      </c>
      <c r="FB57" s="520">
        <v>7.0142531459066291</v>
      </c>
      <c r="FC57" s="520">
        <v>913.78050594873048</v>
      </c>
      <c r="FD57" s="520">
        <v>24.45920025447435</v>
      </c>
      <c r="FE57" s="520">
        <v>9.5306518992241198</v>
      </c>
      <c r="FF57" s="520">
        <v>12.660859678088599</v>
      </c>
      <c r="FG57" s="520">
        <v>4.2341793011108191</v>
      </c>
      <c r="FH57" s="520">
        <v>7.3122542588891672</v>
      </c>
      <c r="FI57" s="520">
        <v>1020.4636948554322</v>
      </c>
      <c r="FJ57" s="520">
        <v>23.14971972830817</v>
      </c>
      <c r="FK57" s="520">
        <v>9.0590434852314363</v>
      </c>
    </row>
    <row r="58" spans="2:167" x14ac:dyDescent="0.2">
      <c r="B58" s="520">
        <v>765.54261917894053</v>
      </c>
      <c r="C58" s="520">
        <v>1.3062630021467905</v>
      </c>
      <c r="D58" s="520">
        <v>821.16769109651182</v>
      </c>
      <c r="E58" s="520">
        <v>1.2177780626813166</v>
      </c>
      <c r="F58" s="520">
        <v>948.14275792855437</v>
      </c>
      <c r="G58" s="520">
        <v>1.0546934959296006</v>
      </c>
      <c r="H58" s="520">
        <v>1061.6929607885163</v>
      </c>
      <c r="I58" s="520">
        <v>0.94189189994940059</v>
      </c>
      <c r="J58" s="520">
        <v>1178.8951561271911</v>
      </c>
      <c r="K58" s="520">
        <v>0.84825185242521262</v>
      </c>
      <c r="L58" s="520">
        <v>889.02514735004695</v>
      </c>
      <c r="M58" s="520">
        <v>1.1248275743163625</v>
      </c>
      <c r="N58" s="520">
        <v>879.93247473253996</v>
      </c>
      <c r="O58" s="520">
        <v>1.1364508399396842</v>
      </c>
      <c r="Q58" s="520">
        <v>0.12268338966163518</v>
      </c>
      <c r="R58" s="520">
        <v>0.12327342386047574</v>
      </c>
      <c r="S58" s="520">
        <v>0.12355334413920112</v>
      </c>
      <c r="T58" s="520">
        <v>0.12456831838653716</v>
      </c>
      <c r="U58" s="520">
        <v>0.12502397494715739</v>
      </c>
      <c r="V58" s="520">
        <v>0.1235668635696541</v>
      </c>
      <c r="W58" s="520">
        <v>0.12317015442073005</v>
      </c>
      <c r="Y58" s="520">
        <v>1.8166262325788822</v>
      </c>
      <c r="Z58" s="520">
        <v>1.824418359893951</v>
      </c>
      <c r="AA58" s="520">
        <v>1.882976548281003</v>
      </c>
      <c r="AB58" s="520">
        <v>1.9191018600696272</v>
      </c>
      <c r="AC58" s="520">
        <v>1.9573161994096453</v>
      </c>
      <c r="AD58" s="520">
        <v>1.8537220796770406</v>
      </c>
      <c r="AE58" s="520">
        <v>1.8533326765107676</v>
      </c>
      <c r="AG58" s="520">
        <v>0.71313614368997269</v>
      </c>
      <c r="AH58" s="520">
        <v>0.7173402248559867</v>
      </c>
      <c r="AI58" s="520">
        <v>0.7457338234400811</v>
      </c>
      <c r="AJ58" s="520">
        <v>0.75439203037710501</v>
      </c>
      <c r="AK58" s="520">
        <v>0.77368439890307583</v>
      </c>
      <c r="AL58" s="520">
        <v>0.73106222169334323</v>
      </c>
      <c r="AM58" s="520">
        <v>0.7316742375959866</v>
      </c>
      <c r="AO58" s="520">
        <v>62</v>
      </c>
      <c r="AP58" s="520">
        <v>12.992443337404817</v>
      </c>
      <c r="AQ58" s="520">
        <v>5.5929885565098578</v>
      </c>
      <c r="AR58" s="520">
        <v>6.6423399668836254</v>
      </c>
      <c r="AS58" s="520">
        <v>754.0519731207246</v>
      </c>
      <c r="AT58" s="520">
        <v>26.71655839270311</v>
      </c>
      <c r="AU58" s="520">
        <v>11.752821592702958</v>
      </c>
      <c r="AV58" s="520">
        <v>13.518789966085606</v>
      </c>
      <c r="AW58" s="520">
        <v>5.6859588617348598</v>
      </c>
      <c r="AX58" s="520">
        <v>6.9887213866732569</v>
      </c>
      <c r="AY58" s="520">
        <v>791.80419301286724</v>
      </c>
      <c r="AZ58" s="520">
        <v>26.763915951310246</v>
      </c>
      <c r="BA58" s="520">
        <v>11.609884827186216</v>
      </c>
      <c r="BB58" s="520">
        <v>15.011959988509684</v>
      </c>
      <c r="BC58" s="520">
        <v>6.0142085540293433</v>
      </c>
      <c r="BD58" s="520">
        <v>7.6081105574200212</v>
      </c>
      <c r="BE58" s="520">
        <v>862.26395599767591</v>
      </c>
      <c r="BF58" s="520">
        <v>27.684568921791321</v>
      </c>
      <c r="BG58" s="520">
        <v>11.670732763170676</v>
      </c>
      <c r="BH58" s="520">
        <v>15.882011114797782</v>
      </c>
      <c r="BI58" s="520">
        <v>6.2748388003866546</v>
      </c>
      <c r="BJ58" s="520">
        <v>8.1732652068962022</v>
      </c>
      <c r="BK58" s="520">
        <v>925.30657126944413</v>
      </c>
      <c r="BL58" s="520">
        <v>27.885320326869419</v>
      </c>
      <c r="BM58" s="520">
        <v>11.681316144340393</v>
      </c>
      <c r="BN58" s="520">
        <v>16.256738281562694</v>
      </c>
      <c r="BO58" s="520">
        <v>6.3709080611389215</v>
      </c>
      <c r="BP58" s="520">
        <v>8.6807701833864606</v>
      </c>
      <c r="BQ58" s="520">
        <v>1034.5191254433707</v>
      </c>
      <c r="BR58" s="520">
        <v>26.362330042691941</v>
      </c>
      <c r="BS58" s="520">
        <v>11.024812925031242</v>
      </c>
      <c r="BU58" s="520">
        <v>62</v>
      </c>
      <c r="BV58" s="520">
        <v>12.570909395147133</v>
      </c>
      <c r="BW58" s="520">
        <v>4.7206431891307181</v>
      </c>
      <c r="BX58" s="520">
        <v>6.4526878565062802</v>
      </c>
      <c r="BY58" s="520">
        <v>763.15313376533493</v>
      </c>
      <c r="BZ58" s="520">
        <v>25.845585579184963</v>
      </c>
      <c r="CA58" s="520">
        <v>10.469580207202853</v>
      </c>
      <c r="CB58" s="520">
        <v>12.960719740728287</v>
      </c>
      <c r="CC58" s="520">
        <v>4.7660171204785913</v>
      </c>
      <c r="CD58" s="520">
        <v>6.7660389445157652</v>
      </c>
      <c r="CE58" s="520">
        <v>802.30293373669463</v>
      </c>
      <c r="CF58" s="520">
        <v>25.718104444954964</v>
      </c>
      <c r="CG58" s="520">
        <v>10.311334282146941</v>
      </c>
      <c r="CH58" s="520">
        <v>14.440798535823363</v>
      </c>
      <c r="CI58" s="520">
        <v>5.2828956047132936</v>
      </c>
      <c r="CJ58" s="520">
        <v>7.3504371539679791</v>
      </c>
      <c r="CK58" s="520">
        <v>871.26356628963435</v>
      </c>
      <c r="CL58" s="520">
        <v>26.743049253320972</v>
      </c>
      <c r="CM58" s="520">
        <v>10.710810842450591</v>
      </c>
      <c r="CN58" s="520">
        <v>15.290414044866317</v>
      </c>
      <c r="CO58" s="520">
        <v>5.4309084518504056</v>
      </c>
      <c r="CP58" s="520">
        <v>7.9258307722983377</v>
      </c>
      <c r="CQ58" s="520">
        <v>935.1051529635248</v>
      </c>
      <c r="CR58" s="520">
        <v>26.960468553270395</v>
      </c>
      <c r="CS58" s="520">
        <v>10.656414638842717</v>
      </c>
      <c r="CT58" s="520">
        <v>15.50492921258054</v>
      </c>
      <c r="CU58" s="520">
        <v>5.4219391778683539</v>
      </c>
      <c r="CV58" s="520">
        <v>8.279862181829893</v>
      </c>
      <c r="CW58" s="520">
        <v>1045.6170611493842</v>
      </c>
      <c r="CX58" s="520">
        <v>25.363516469672547</v>
      </c>
      <c r="CY58" s="520">
        <v>10.000229845729004</v>
      </c>
      <c r="DA58" s="520">
        <v>62</v>
      </c>
      <c r="DB58" s="520">
        <v>11.839391816510856</v>
      </c>
      <c r="DC58" s="520">
        <v>4.2351229773735399</v>
      </c>
      <c r="DD58" s="520">
        <v>6.3924242960974142</v>
      </c>
      <c r="DE58" s="520">
        <v>757.3818273762671</v>
      </c>
      <c r="DF58" s="520">
        <v>25.076680432000046</v>
      </c>
      <c r="DG58" s="520">
        <v>9.9083084137019224</v>
      </c>
      <c r="DH58" s="520">
        <v>12.199917445260468</v>
      </c>
      <c r="DI58" s="520">
        <v>4.4937574206850481</v>
      </c>
      <c r="DJ58" s="520">
        <v>6.6499435684158099</v>
      </c>
      <c r="DK58" s="520">
        <v>789.59799633675254</v>
      </c>
      <c r="DL58" s="520">
        <v>25.168387512461162</v>
      </c>
      <c r="DM58" s="520">
        <v>10.132439649834897</v>
      </c>
      <c r="DN58" s="520">
        <v>13.623713069706485</v>
      </c>
      <c r="DO58" s="520">
        <v>4.6425789746053692</v>
      </c>
      <c r="DP58" s="520">
        <v>7.2109132464421659</v>
      </c>
      <c r="DQ58" s="520">
        <v>862.33545593499025</v>
      </c>
      <c r="DR58" s="520">
        <v>26.072404706372012</v>
      </c>
      <c r="DS58" s="520">
        <v>10.079166480421865</v>
      </c>
      <c r="DT58" s="520">
        <v>14.128732558181524</v>
      </c>
      <c r="DU58" s="520">
        <v>4.6417663594039897</v>
      </c>
      <c r="DV58" s="520">
        <v>7.6686683646484246</v>
      </c>
      <c r="DW58" s="520">
        <v>919.52777900953993</v>
      </c>
      <c r="DX58" s="520">
        <v>26.153849979055295</v>
      </c>
      <c r="DY58" s="520">
        <v>9.9787373018082057</v>
      </c>
      <c r="DZ58" s="520">
        <v>14.292358108693062</v>
      </c>
      <c r="EA58" s="520">
        <v>4.7197462296354677</v>
      </c>
      <c r="EB58" s="520">
        <v>7.9914259449033427</v>
      </c>
      <c r="EC58" s="520">
        <v>1028.0494664396242</v>
      </c>
      <c r="ED58" s="520">
        <v>24.617448161510069</v>
      </c>
      <c r="EE58" s="520">
        <v>9.488082346521491</v>
      </c>
      <c r="EG58" s="520">
        <v>62</v>
      </c>
      <c r="EH58" s="520">
        <v>11.300274003632321</v>
      </c>
      <c r="EI58" s="520">
        <v>3.9104142817938867</v>
      </c>
      <c r="EJ58" s="520">
        <v>5.8736248348101165</v>
      </c>
      <c r="EK58" s="520">
        <v>753.4106366367979</v>
      </c>
      <c r="EL58" s="520">
        <v>24.493288705899111</v>
      </c>
      <c r="EM58" s="520">
        <v>9.5295496079632649</v>
      </c>
      <c r="EN58" s="520">
        <v>11.67825537514746</v>
      </c>
      <c r="EO58" s="520">
        <v>4.0439676799707813</v>
      </c>
      <c r="EP58" s="520">
        <v>6.1429616834217153</v>
      </c>
      <c r="EQ58" s="520">
        <v>786.03117774041573</v>
      </c>
      <c r="ER58" s="520">
        <v>24.618929666863611</v>
      </c>
      <c r="ES58" s="520">
        <v>9.6061893200018211</v>
      </c>
      <c r="ET58" s="520">
        <v>11.880415914948435</v>
      </c>
      <c r="EU58" s="520">
        <v>4.2017587862272068</v>
      </c>
      <c r="EV58" s="520">
        <v>6.6593681516052206</v>
      </c>
      <c r="EW58" s="520">
        <v>870.17963071091106</v>
      </c>
      <c r="EX58" s="520">
        <v>23.834000605241695</v>
      </c>
      <c r="EY58" s="520">
        <v>9.4817232474408026</v>
      </c>
      <c r="EZ58" s="520">
        <v>12.603341848601078</v>
      </c>
      <c r="FA58" s="520">
        <v>4.2509768655117925</v>
      </c>
      <c r="FB58" s="520">
        <v>7.077316377219053</v>
      </c>
      <c r="FC58" s="520">
        <v>923.7313360401248</v>
      </c>
      <c r="FD58" s="520">
        <v>24.38349766368713</v>
      </c>
      <c r="FE58" s="520">
        <v>9.5102724264163676</v>
      </c>
      <c r="FF58" s="520">
        <v>12.792032529689108</v>
      </c>
      <c r="FG58" s="520">
        <v>4.2909533902843267</v>
      </c>
      <c r="FH58" s="520">
        <v>7.3790146930668499</v>
      </c>
      <c r="FI58" s="520">
        <v>1033.7903989345687</v>
      </c>
      <c r="FJ58" s="520">
        <v>23.029454416560537</v>
      </c>
      <c r="FK58" s="520">
        <v>9.0206149758561693</v>
      </c>
    </row>
    <row r="59" spans="2:167" x14ac:dyDescent="0.2">
      <c r="B59" s="520">
        <v>767.39416255951369</v>
      </c>
      <c r="C59" s="520">
        <v>1.3031112937641705</v>
      </c>
      <c r="D59" s="520">
        <v>823.54690339302158</v>
      </c>
      <c r="E59" s="520">
        <v>1.2142599236060385</v>
      </c>
      <c r="F59" s="520">
        <v>951.2929745011852</v>
      </c>
      <c r="G59" s="520">
        <v>1.0512008674555329</v>
      </c>
      <c r="H59" s="520">
        <v>1066.029229600246</v>
      </c>
      <c r="I59" s="520">
        <v>0.93806058242417378</v>
      </c>
      <c r="J59" s="520">
        <v>1184.1235480172493</v>
      </c>
      <c r="K59" s="520">
        <v>0.84450647204377094</v>
      </c>
      <c r="L59" s="520">
        <v>891.98580267886928</v>
      </c>
      <c r="M59" s="520">
        <v>1.1210940768302988</v>
      </c>
      <c r="N59" s="520">
        <v>882.494960033187</v>
      </c>
      <c r="O59" s="520">
        <v>1.1331509473576984</v>
      </c>
      <c r="Q59" s="520">
        <v>0.12457221149088833</v>
      </c>
      <c r="R59" s="520">
        <v>0.12516830960583097</v>
      </c>
      <c r="S59" s="520">
        <v>0.12544826500754142</v>
      </c>
      <c r="T59" s="520">
        <v>0.12647504086292241</v>
      </c>
      <c r="U59" s="520">
        <v>0.12693571984650887</v>
      </c>
      <c r="V59" s="520">
        <v>0.12546297501025716</v>
      </c>
      <c r="W59" s="520">
        <v>0.1250635024442506</v>
      </c>
      <c r="Y59" s="520">
        <v>1.8329409362026692</v>
      </c>
      <c r="Z59" s="520">
        <v>1.8413684929139837</v>
      </c>
      <c r="AA59" s="520">
        <v>1.9003067844622556</v>
      </c>
      <c r="AB59" s="520">
        <v>1.9381013223145285</v>
      </c>
      <c r="AC59" s="520">
        <v>1.9768842488715006</v>
      </c>
      <c r="AD59" s="520">
        <v>1.8707726777042548</v>
      </c>
      <c r="AE59" s="520">
        <v>1.8705180281084066</v>
      </c>
      <c r="AG59" s="520">
        <v>0.7191135827407753</v>
      </c>
      <c r="AH59" s="520">
        <v>0.72359166740488357</v>
      </c>
      <c r="AI59" s="520">
        <v>0.75218647569460984</v>
      </c>
      <c r="AJ59" s="520">
        <v>0.76145672224179806</v>
      </c>
      <c r="AK59" s="520">
        <v>0.78102456616851668</v>
      </c>
      <c r="AL59" s="520">
        <v>0.73736922663732296</v>
      </c>
      <c r="AM59" s="520">
        <v>0.73805272567161551</v>
      </c>
      <c r="AO59" s="520">
        <v>63</v>
      </c>
      <c r="AP59" s="520">
        <v>13.128664406924546</v>
      </c>
      <c r="AQ59" s="520">
        <v>5.6556152967939424</v>
      </c>
      <c r="AR59" s="520">
        <v>6.6973604582556741</v>
      </c>
      <c r="AS59" s="520">
        <v>761.2323177807084</v>
      </c>
      <c r="AT59" s="520">
        <v>26.666229201961343</v>
      </c>
      <c r="AU59" s="520">
        <v>11.73462011445716</v>
      </c>
      <c r="AV59" s="520">
        <v>13.664573469391197</v>
      </c>
      <c r="AW59" s="520">
        <v>5.7508961439475756</v>
      </c>
      <c r="AX59" s="520">
        <v>7.0480857876677812</v>
      </c>
      <c r="AY59" s="520">
        <v>799.55823718974989</v>
      </c>
      <c r="AZ59" s="520">
        <v>26.714496507183778</v>
      </c>
      <c r="BA59" s="520">
        <v>11.591217204467423</v>
      </c>
      <c r="BB59" s="520">
        <v>15.174748970979254</v>
      </c>
      <c r="BC59" s="520">
        <v>6.0836809685159201</v>
      </c>
      <c r="BD59" s="520">
        <v>7.6728847457978482</v>
      </c>
      <c r="BE59" s="520">
        <v>870.67418032410103</v>
      </c>
      <c r="BF59" s="520">
        <v>27.637928249762552</v>
      </c>
      <c r="BG59" s="520">
        <v>11.653242792092909</v>
      </c>
      <c r="BH59" s="520">
        <v>16.059726600909567</v>
      </c>
      <c r="BI59" s="520">
        <v>6.3499475909261784</v>
      </c>
      <c r="BJ59" s="520">
        <v>8.2449729827721132</v>
      </c>
      <c r="BK59" s="520">
        <v>934.57791739736672</v>
      </c>
      <c r="BL59" s="520">
        <v>27.842198320667897</v>
      </c>
      <c r="BM59" s="520">
        <v>11.665614191158449</v>
      </c>
      <c r="BN59" s="520">
        <v>16.43886317462929</v>
      </c>
      <c r="BO59" s="520">
        <v>6.447156158294975</v>
      </c>
      <c r="BP59" s="520">
        <v>8.7573880103947186</v>
      </c>
      <c r="BQ59" s="520">
        <v>1046.218904270813</v>
      </c>
      <c r="BR59" s="520">
        <v>26.288297310467307</v>
      </c>
      <c r="BS59" s="520">
        <v>10.995744507331946</v>
      </c>
      <c r="BU59" s="520">
        <v>63</v>
      </c>
      <c r="BV59" s="520">
        <v>12.703037305603802</v>
      </c>
      <c r="BW59" s="520">
        <v>4.7724613416786275</v>
      </c>
      <c r="BX59" s="520">
        <v>6.5062510098852266</v>
      </c>
      <c r="BY59" s="520">
        <v>770.35376026523568</v>
      </c>
      <c r="BZ59" s="520">
        <v>25.797976703219256</v>
      </c>
      <c r="CA59" s="520">
        <v>10.44924881020574</v>
      </c>
      <c r="CB59" s="520">
        <v>13.100727324219614</v>
      </c>
      <c r="CC59" s="520">
        <v>4.819879064073131</v>
      </c>
      <c r="CD59" s="520">
        <v>6.8235982274319893</v>
      </c>
      <c r="CE59" s="520">
        <v>810.14469333485647</v>
      </c>
      <c r="CF59" s="520">
        <v>25.669426413101782</v>
      </c>
      <c r="CG59" s="520">
        <v>10.290552025583867</v>
      </c>
      <c r="CH59" s="520">
        <v>14.597671159356585</v>
      </c>
      <c r="CI59" s="520">
        <v>5.3436925332369265</v>
      </c>
      <c r="CJ59" s="520">
        <v>7.4130925369777918</v>
      </c>
      <c r="CK59" s="520">
        <v>879.6710220360759</v>
      </c>
      <c r="CL59" s="520">
        <v>26.699245655192748</v>
      </c>
      <c r="CM59" s="520">
        <v>10.692848741422431</v>
      </c>
      <c r="CN59" s="520">
        <v>15.461786849556736</v>
      </c>
      <c r="CO59" s="520">
        <v>5.4956621750897172</v>
      </c>
      <c r="CP59" s="520">
        <v>7.9954734972235242</v>
      </c>
      <c r="CQ59" s="520">
        <v>944.36257805060256</v>
      </c>
      <c r="CR59" s="520">
        <v>26.920554204318741</v>
      </c>
      <c r="CS59" s="520">
        <v>10.640129367302345</v>
      </c>
      <c r="CT59" s="520">
        <v>15.678831918352087</v>
      </c>
      <c r="CU59" s="520">
        <v>5.4865336624946037</v>
      </c>
      <c r="CV59" s="520">
        <v>8.3529082956737302</v>
      </c>
      <c r="CW59" s="520">
        <v>1057.4210672624627</v>
      </c>
      <c r="CX59" s="520">
        <v>25.291043633413167</v>
      </c>
      <c r="CY59" s="520">
        <v>9.9707993350252639</v>
      </c>
      <c r="DA59" s="520">
        <v>63</v>
      </c>
      <c r="DB59" s="520">
        <v>11.941032746189579</v>
      </c>
      <c r="DC59" s="520">
        <v>4.282553057446715</v>
      </c>
      <c r="DD59" s="520">
        <v>6.44015359786047</v>
      </c>
      <c r="DE59" s="520">
        <v>764.48515271986582</v>
      </c>
      <c r="DF59" s="520">
        <v>24.99926091847702</v>
      </c>
      <c r="DG59" s="520">
        <v>9.8886287088262925</v>
      </c>
      <c r="DH59" s="520">
        <v>12.30946429017219</v>
      </c>
      <c r="DI59" s="520">
        <v>4.5466385871796842</v>
      </c>
      <c r="DJ59" s="520">
        <v>6.7025246191133201</v>
      </c>
      <c r="DK59" s="520">
        <v>797.23051569962468</v>
      </c>
      <c r="DL59" s="520">
        <v>25.092725581284476</v>
      </c>
      <c r="DM59" s="520">
        <v>10.114509516790413</v>
      </c>
      <c r="DN59" s="520">
        <v>13.749461388121636</v>
      </c>
      <c r="DO59" s="520">
        <v>4.6979200297291346</v>
      </c>
      <c r="DP59" s="520">
        <v>7.2682977550845864</v>
      </c>
      <c r="DQ59" s="520">
        <v>870.59487315770411</v>
      </c>
      <c r="DR59" s="520">
        <v>26.003303763724194</v>
      </c>
      <c r="DS59" s="520">
        <v>10.062564055266998</v>
      </c>
      <c r="DT59" s="520">
        <v>14.270309694584819</v>
      </c>
      <c r="DU59" s="520">
        <v>4.7021884357895622</v>
      </c>
      <c r="DV59" s="520">
        <v>7.7356587554680436</v>
      </c>
      <c r="DW59" s="520">
        <v>928.88481483167652</v>
      </c>
      <c r="DX59" s="520">
        <v>26.086427971546154</v>
      </c>
      <c r="DY59" s="520">
        <v>9.9632011558660842</v>
      </c>
      <c r="DZ59" s="520">
        <v>14.436574889906579</v>
      </c>
      <c r="EA59" s="520">
        <v>4.7816936687316325</v>
      </c>
      <c r="EB59" s="520">
        <v>8.0622815797825922</v>
      </c>
      <c r="EC59" s="520">
        <v>1039.9619638303432</v>
      </c>
      <c r="ED59" s="520">
        <v>24.52111347289614</v>
      </c>
      <c r="EE59" s="520">
        <v>9.4604356916118171</v>
      </c>
      <c r="EG59" s="520">
        <v>63</v>
      </c>
      <c r="EH59" s="520">
        <v>11.391465333499657</v>
      </c>
      <c r="EI59" s="520">
        <v>3.9543488789952392</v>
      </c>
      <c r="EJ59" s="520">
        <v>5.9168827397269661</v>
      </c>
      <c r="EK59" s="520">
        <v>760.38672501869144</v>
      </c>
      <c r="EL59" s="520">
        <v>24.411257821471665</v>
      </c>
      <c r="EM59" s="520">
        <v>9.5102997097008508</v>
      </c>
      <c r="EN59" s="520">
        <v>11.778428748586061</v>
      </c>
      <c r="EO59" s="520">
        <v>4.0915058956947234</v>
      </c>
      <c r="EP59" s="520">
        <v>6.190931604126316</v>
      </c>
      <c r="EQ59" s="520">
        <v>793.59960959258513</v>
      </c>
      <c r="ER59" s="520">
        <v>24.53838280475939</v>
      </c>
      <c r="ES59" s="520">
        <v>9.5872816148947226</v>
      </c>
      <c r="ET59" s="520">
        <v>11.996638160400076</v>
      </c>
      <c r="EU59" s="520">
        <v>4.2518448465050485</v>
      </c>
      <c r="EV59" s="520">
        <v>6.7118392348001077</v>
      </c>
      <c r="EW59" s="520">
        <v>878.94812031093556</v>
      </c>
      <c r="EX59" s="520">
        <v>23.761948210038511</v>
      </c>
      <c r="EY59" s="520">
        <v>9.4594223504011676</v>
      </c>
      <c r="EZ59" s="520">
        <v>12.729530460927009</v>
      </c>
      <c r="FA59" s="520">
        <v>4.3063900680525977</v>
      </c>
      <c r="FB59" s="520">
        <v>7.1385391942841672</v>
      </c>
      <c r="FC59" s="520">
        <v>933.46923578419933</v>
      </c>
      <c r="FD59" s="520">
        <v>24.307718682608336</v>
      </c>
      <c r="FE59" s="520">
        <v>9.49026229623753</v>
      </c>
      <c r="FF59" s="520">
        <v>12.919908506893691</v>
      </c>
      <c r="FG59" s="520">
        <v>4.3473023356450575</v>
      </c>
      <c r="FH59" s="520">
        <v>7.443849433069393</v>
      </c>
      <c r="FI59" s="520">
        <v>1046.9040765636457</v>
      </c>
      <c r="FJ59" s="520">
        <v>22.909796108821205</v>
      </c>
      <c r="FK59" s="520">
        <v>8.9827732625903138</v>
      </c>
    </row>
    <row r="60" spans="2:167" x14ac:dyDescent="0.2">
      <c r="B60" s="520">
        <v>769.03601569949763</v>
      </c>
      <c r="C60" s="520">
        <v>1.3003292168188285</v>
      </c>
      <c r="D60" s="520">
        <v>825.69044067023356</v>
      </c>
      <c r="E60" s="520">
        <v>1.211107638824394</v>
      </c>
      <c r="F60" s="520">
        <v>954.11825103959302</v>
      </c>
      <c r="G60" s="520">
        <v>1.0480881158183641</v>
      </c>
      <c r="H60" s="520">
        <v>1069.9834234569219</v>
      </c>
      <c r="I60" s="520">
        <v>0.93459391807134895</v>
      </c>
      <c r="J60" s="520">
        <v>1188.9071193843106</v>
      </c>
      <c r="K60" s="520">
        <v>0.84110859771607871</v>
      </c>
      <c r="L60" s="520">
        <v>894.64998831652679</v>
      </c>
      <c r="M60" s="520">
        <v>1.1177555614589696</v>
      </c>
      <c r="N60" s="520">
        <v>884.7945143198051</v>
      </c>
      <c r="O60" s="520">
        <v>1.1302059221838194</v>
      </c>
      <c r="Q60" s="520">
        <v>0.12645923642459683</v>
      </c>
      <c r="R60" s="520">
        <v>0.12706116957403771</v>
      </c>
      <c r="S60" s="520">
        <v>0.12734056666674476</v>
      </c>
      <c r="T60" s="520">
        <v>0.1283787025131293</v>
      </c>
      <c r="U60" s="520">
        <v>0.12884408421071192</v>
      </c>
      <c r="V60" s="520">
        <v>0.12735656162317732</v>
      </c>
      <c r="W60" s="520">
        <v>0.12695474187455075</v>
      </c>
      <c r="Y60" s="520">
        <v>1.8488447232764003</v>
      </c>
      <c r="Z60" s="520">
        <v>1.8579348886364002</v>
      </c>
      <c r="AA60" s="520">
        <v>1.9171999973545037</v>
      </c>
      <c r="AB60" s="520">
        <v>1.9567034243302579</v>
      </c>
      <c r="AC60" s="520">
        <v>1.9960541878916076</v>
      </c>
      <c r="AD60" s="520">
        <v>1.8874199280984194</v>
      </c>
      <c r="AE60" s="520">
        <v>1.8872889295366044</v>
      </c>
      <c r="AG60" s="520">
        <v>0.72497161923298303</v>
      </c>
      <c r="AH60" s="520">
        <v>0.72973396339815821</v>
      </c>
      <c r="AI60" s="520">
        <v>0.7585066996458999</v>
      </c>
      <c r="AJ60" s="520">
        <v>0.76840730601697038</v>
      </c>
      <c r="AK60" s="520">
        <v>0.78824875608361111</v>
      </c>
      <c r="AL60" s="520">
        <v>0.74355907285496481</v>
      </c>
      <c r="AM60" s="520">
        <v>0.74430811699720179</v>
      </c>
      <c r="AO60" s="520">
        <v>64</v>
      </c>
      <c r="AP60" s="520">
        <v>13.262481531722063</v>
      </c>
      <c r="AQ60" s="520">
        <v>5.7171841923915458</v>
      </c>
      <c r="AR60" s="520">
        <v>6.7509756343000609</v>
      </c>
      <c r="AS60" s="520">
        <v>768.24266872279941</v>
      </c>
      <c r="AT60" s="520">
        <v>26.617050698854676</v>
      </c>
      <c r="AU60" s="520">
        <v>11.716808846872521</v>
      </c>
      <c r="AV60" s="520">
        <v>13.807841470935028</v>
      </c>
      <c r="AW60" s="520">
        <v>5.8147994621804662</v>
      </c>
      <c r="AX60" s="520">
        <v>7.1058915906551654</v>
      </c>
      <c r="AY60" s="520">
        <v>807.12982634616765</v>
      </c>
      <c r="AZ60" s="520">
        <v>26.666209382933534</v>
      </c>
      <c r="BA60" s="520">
        <v>11.572996293977248</v>
      </c>
      <c r="BB60" s="520">
        <v>15.334287699791567</v>
      </c>
      <c r="BC60" s="520">
        <v>6.1519927772677825</v>
      </c>
      <c r="BD60" s="520">
        <v>7.7357114619850851</v>
      </c>
      <c r="BE60" s="520">
        <v>878.87066727670663</v>
      </c>
      <c r="BF60" s="520">
        <v>27.591737374335089</v>
      </c>
      <c r="BG60" s="520">
        <v>11.636017845516056</v>
      </c>
      <c r="BH60" s="520">
        <v>16.233892192090241</v>
      </c>
      <c r="BI60" s="520">
        <v>6.4238494440789449</v>
      </c>
      <c r="BJ60" s="520">
        <v>8.3144344187143133</v>
      </c>
      <c r="BK60" s="520">
        <v>943.60889025646838</v>
      </c>
      <c r="BL60" s="520">
        <v>27.799459682646738</v>
      </c>
      <c r="BM60" s="520">
        <v>11.650180246779815</v>
      </c>
      <c r="BN60" s="520">
        <v>16.617351639866314</v>
      </c>
      <c r="BO60" s="520">
        <v>6.522188613486863</v>
      </c>
      <c r="BP60" s="520">
        <v>8.8315284068506248</v>
      </c>
      <c r="BQ60" s="520">
        <v>1057.6469460664266</v>
      </c>
      <c r="BR60" s="520">
        <v>26.215269534425452</v>
      </c>
      <c r="BS60" s="520">
        <v>10.967191377007055</v>
      </c>
      <c r="BU60" s="520">
        <v>64</v>
      </c>
      <c r="BV60" s="520">
        <v>12.832708064784654</v>
      </c>
      <c r="BW60" s="520">
        <v>4.8235368373006997</v>
      </c>
      <c r="BX60" s="520">
        <v>6.5584191674810857</v>
      </c>
      <c r="BY60" s="520">
        <v>777.37530312578247</v>
      </c>
      <c r="BZ60" s="520">
        <v>25.751500613651054</v>
      </c>
      <c r="CA60" s="520">
        <v>10.429589298431242</v>
      </c>
      <c r="CB60" s="520">
        <v>13.238222866328721</v>
      </c>
      <c r="CC60" s="520">
        <v>4.8730350354656178</v>
      </c>
      <c r="CD60" s="520">
        <v>6.8796258267761567</v>
      </c>
      <c r="CE60" s="520">
        <v>817.79551781331281</v>
      </c>
      <c r="CF60" s="520">
        <v>25.621899224855699</v>
      </c>
      <c r="CG60" s="520">
        <v>10.270472116069014</v>
      </c>
      <c r="CH60" s="520">
        <v>14.751304838917619</v>
      </c>
      <c r="CI60" s="520">
        <v>5.4035786041414564</v>
      </c>
      <c r="CJ60" s="520">
        <v>7.47384787279249</v>
      </c>
      <c r="CK60" s="520">
        <v>887.85651392227589</v>
      </c>
      <c r="CL60" s="520">
        <v>26.655867705559661</v>
      </c>
      <c r="CM60" s="520">
        <v>10.675306703934108</v>
      </c>
      <c r="CN60" s="520">
        <v>15.629626356321179</v>
      </c>
      <c r="CO60" s="520">
        <v>5.5594979747736089</v>
      </c>
      <c r="CP60" s="520">
        <v>8.0629115224876884</v>
      </c>
      <c r="CQ60" s="520">
        <v>953.37064767221921</v>
      </c>
      <c r="CR60" s="520">
        <v>26.880994844634376</v>
      </c>
      <c r="CS60" s="520">
        <v>10.624264769822057</v>
      </c>
      <c r="CT60" s="520">
        <v>15.84918271877001</v>
      </c>
      <c r="CU60" s="520">
        <v>5.5502403757079195</v>
      </c>
      <c r="CV60" s="520">
        <v>8.4235996294182982</v>
      </c>
      <c r="CW60" s="520">
        <v>1068.9450821786822</v>
      </c>
      <c r="CX60" s="520">
        <v>25.219565805337343</v>
      </c>
      <c r="CY60" s="520">
        <v>9.9420151757264499</v>
      </c>
      <c r="DA60" s="520">
        <v>64</v>
      </c>
      <c r="DB60" s="520">
        <v>12.039304993097129</v>
      </c>
      <c r="DC60" s="520">
        <v>4.329346748679562</v>
      </c>
      <c r="DD60" s="520">
        <v>6.4862239543299873</v>
      </c>
      <c r="DE60" s="520">
        <v>771.42460789901804</v>
      </c>
      <c r="DF60" s="520">
        <v>24.921654464916774</v>
      </c>
      <c r="DG60" s="520">
        <v>9.8694220741282077</v>
      </c>
      <c r="DH60" s="520">
        <v>12.415681264198012</v>
      </c>
      <c r="DI60" s="520">
        <v>4.5988925766315996</v>
      </c>
      <c r="DJ60" s="520">
        <v>6.7534282554849225</v>
      </c>
      <c r="DK60" s="520">
        <v>804.69551459026161</v>
      </c>
      <c r="DL60" s="520">
        <v>25.016832300936873</v>
      </c>
      <c r="DM60" s="520">
        <v>10.096991291980739</v>
      </c>
      <c r="DN60" s="520">
        <v>13.871125958703136</v>
      </c>
      <c r="DO60" s="520">
        <v>4.7525618755856494</v>
      </c>
      <c r="DP60" s="520">
        <v>7.3236363834469982</v>
      </c>
      <c r="DQ60" s="520">
        <v>878.64904768723352</v>
      </c>
      <c r="DR60" s="520">
        <v>25.933456544902789</v>
      </c>
      <c r="DS60" s="520">
        <v>10.04624530110725</v>
      </c>
      <c r="DT60" s="520">
        <v>14.408034442772557</v>
      </c>
      <c r="DU60" s="520">
        <v>4.7621285787665615</v>
      </c>
      <c r="DV60" s="520">
        <v>7.8005941905726637</v>
      </c>
      <c r="DW60" s="520">
        <v>938.03356901656753</v>
      </c>
      <c r="DX60" s="520">
        <v>26.018215507085952</v>
      </c>
      <c r="DY60" s="520">
        <v>9.9479305398659292</v>
      </c>
      <c r="DZ60" s="520">
        <v>14.576975821422996</v>
      </c>
      <c r="EA60" s="520">
        <v>4.8431773998043353</v>
      </c>
      <c r="EB60" s="520">
        <v>8.1309917022463143</v>
      </c>
      <c r="EC60" s="520">
        <v>1051.6406377613316</v>
      </c>
      <c r="ED60" s="520">
        <v>24.424811121438829</v>
      </c>
      <c r="EE60" s="520">
        <v>9.433265411132254</v>
      </c>
      <c r="EG60" s="520">
        <v>64</v>
      </c>
      <c r="EH60" s="520">
        <v>11.47924829184093</v>
      </c>
      <c r="EI60" s="520">
        <v>3.9976803125473142</v>
      </c>
      <c r="EJ60" s="520">
        <v>5.9586792383353462</v>
      </c>
      <c r="EK60" s="520">
        <v>767.20304731418787</v>
      </c>
      <c r="EL60" s="520">
        <v>24.328788692745146</v>
      </c>
      <c r="EM60" s="520">
        <v>9.491422959129526</v>
      </c>
      <c r="EN60" s="520">
        <v>11.875190720041166</v>
      </c>
      <c r="EO60" s="520">
        <v>4.1384841051883896</v>
      </c>
      <c r="EP60" s="520">
        <v>6.2374068211623239</v>
      </c>
      <c r="EQ60" s="520">
        <v>801.00575133913844</v>
      </c>
      <c r="ER60" s="520">
        <v>24.457305287648822</v>
      </c>
      <c r="ES60" s="520">
        <v>9.5687142311485118</v>
      </c>
      <c r="ET60" s="520">
        <v>12.110128729967812</v>
      </c>
      <c r="EU60" s="520">
        <v>4.3012981198440281</v>
      </c>
      <c r="EV60" s="520">
        <v>6.7624765477333186</v>
      </c>
      <c r="EW60" s="520">
        <v>887.49931060957363</v>
      </c>
      <c r="EX60" s="520">
        <v>23.690620844810113</v>
      </c>
      <c r="EY60" s="520">
        <v>9.4375961882783894</v>
      </c>
      <c r="EZ60" s="520">
        <v>12.852533414759932</v>
      </c>
      <c r="FA60" s="520">
        <v>4.3613525176701353</v>
      </c>
      <c r="FB60" s="520">
        <v>7.1979215895653494</v>
      </c>
      <c r="FC60" s="520">
        <v>942.99221650080779</v>
      </c>
      <c r="FD60" s="520">
        <v>24.231863342767937</v>
      </c>
      <c r="FE60" s="520">
        <v>9.4706155271168875</v>
      </c>
      <c r="FF60" s="520">
        <v>13.04448757331382</v>
      </c>
      <c r="FG60" s="520">
        <v>4.4032261259350598</v>
      </c>
      <c r="FH60" s="520">
        <v>7.5067584632526048</v>
      </c>
      <c r="FI60" s="520">
        <v>1059.8003549094292</v>
      </c>
      <c r="FJ60" s="520">
        <v>22.79074127966771</v>
      </c>
      <c r="FK60" s="520">
        <v>8.9455093455558981</v>
      </c>
    </row>
    <row r="61" spans="2:167" x14ac:dyDescent="0.2">
      <c r="B61" s="520">
        <v>770.46814322084117</v>
      </c>
      <c r="C61" s="520">
        <v>1.2979121963688609</v>
      </c>
      <c r="D61" s="520">
        <v>827.5982435357929</v>
      </c>
      <c r="E61" s="520">
        <v>1.2083157592597655</v>
      </c>
      <c r="F61" s="520">
        <v>956.6184811549025</v>
      </c>
      <c r="G61" s="520">
        <v>1.045348819513422</v>
      </c>
      <c r="H61" s="520">
        <v>1073.5553510038173</v>
      </c>
      <c r="I61" s="520">
        <v>0.93148434225115628</v>
      </c>
      <c r="J61" s="520">
        <v>1193.2455755316457</v>
      </c>
      <c r="K61" s="520">
        <v>0.83805045709426085</v>
      </c>
      <c r="L61" s="520">
        <v>897.01759801805588</v>
      </c>
      <c r="M61" s="520">
        <v>1.1148053306975045</v>
      </c>
      <c r="N61" s="520">
        <v>886.83107106597595</v>
      </c>
      <c r="O61" s="520">
        <v>1.1276104690355451</v>
      </c>
      <c r="Q61" s="520">
        <v>0.12834446415959605</v>
      </c>
      <c r="R61" s="520">
        <v>0.12895200325458081</v>
      </c>
      <c r="S61" s="520">
        <v>0.12923024825925378</v>
      </c>
      <c r="T61" s="520">
        <v>0.13027930180420327</v>
      </c>
      <c r="U61" s="520">
        <v>0.1307490658001382</v>
      </c>
      <c r="V61" s="520">
        <v>0.12924762250359964</v>
      </c>
      <c r="W61" s="520">
        <v>0.1288438721781173</v>
      </c>
      <c r="Y61" s="520">
        <v>1.8643375934003197</v>
      </c>
      <c r="Z61" s="520">
        <v>1.8741175461963617</v>
      </c>
      <c r="AA61" s="520">
        <v>1.9336561855348984</v>
      </c>
      <c r="AB61" s="520">
        <v>1.9749081631687198</v>
      </c>
      <c r="AC61" s="520">
        <v>2.0148260114754821</v>
      </c>
      <c r="AD61" s="520">
        <v>1.9036638289002294</v>
      </c>
      <c r="AE61" s="520">
        <v>1.9036453797998865</v>
      </c>
      <c r="AG61" s="520">
        <v>0.73071025308241566</v>
      </c>
      <c r="AH61" s="520">
        <v>0.73576711268040274</v>
      </c>
      <c r="AI61" s="520">
        <v>0.76469449493009578</v>
      </c>
      <c r="AJ61" s="520">
        <v>0.77524378114625458</v>
      </c>
      <c r="AK61" s="520">
        <v>0.79535696753554019</v>
      </c>
      <c r="AL61" s="520">
        <v>0.74963175986886177</v>
      </c>
      <c r="AM61" s="520">
        <v>0.75044041133175388</v>
      </c>
      <c r="AO61" s="520">
        <v>65</v>
      </c>
      <c r="AP61" s="520">
        <v>13.393894706355947</v>
      </c>
      <c r="AQ61" s="520">
        <v>5.7776945674841897</v>
      </c>
      <c r="AR61" s="520">
        <v>6.8031854914793906</v>
      </c>
      <c r="AS61" s="520">
        <v>775.08117445369351</v>
      </c>
      <c r="AT61" s="520">
        <v>26.569022336436326</v>
      </c>
      <c r="AU61" s="520">
        <v>11.69939236300023</v>
      </c>
      <c r="AV61" s="520">
        <v>13.948593959823688</v>
      </c>
      <c r="AW61" s="520">
        <v>5.8776685909873461</v>
      </c>
      <c r="AX61" s="520">
        <v>7.1621387887814487</v>
      </c>
      <c r="AY61" s="520">
        <v>814.51698702703459</v>
      </c>
      <c r="AZ61" s="520">
        <v>26.61905435092234</v>
      </c>
      <c r="BA61" s="520">
        <v>11.555224801830386</v>
      </c>
      <c r="BB61" s="520">
        <v>15.490576148785014</v>
      </c>
      <c r="BC61" s="520">
        <v>6.2191439715428976</v>
      </c>
      <c r="BD61" s="520">
        <v>7.7965906933963067</v>
      </c>
      <c r="BE61" s="520">
        <v>886.85190599611542</v>
      </c>
      <c r="BF61" s="520">
        <v>27.545996204696014</v>
      </c>
      <c r="BG61" s="520">
        <v>11.619057393512604</v>
      </c>
      <c r="BH61" s="520">
        <v>16.404507836700816</v>
      </c>
      <c r="BI61" s="520">
        <v>6.4965443426655103</v>
      </c>
      <c r="BJ61" s="520">
        <v>8.3816494909866961</v>
      </c>
      <c r="BK61" s="520">
        <v>952.39794237722606</v>
      </c>
      <c r="BL61" s="520">
        <v>27.757104315550677</v>
      </c>
      <c r="BM61" s="520">
        <v>11.635013029814257</v>
      </c>
      <c r="BN61" s="520">
        <v>16.792203590425853</v>
      </c>
      <c r="BO61" s="520">
        <v>6.5960053975456185</v>
      </c>
      <c r="BP61" s="520">
        <v>8.9031913321668075</v>
      </c>
      <c r="BQ61" s="520">
        <v>1068.7996776860109</v>
      </c>
      <c r="BR61" s="520">
        <v>26.143243520328085</v>
      </c>
      <c r="BS61" s="520">
        <v>10.939150592903047</v>
      </c>
      <c r="BU61" s="520">
        <v>65</v>
      </c>
      <c r="BV61" s="520">
        <v>12.959921666863023</v>
      </c>
      <c r="BW61" s="520">
        <v>4.8738696747219965</v>
      </c>
      <c r="BX61" s="520">
        <v>6.6091923258314269</v>
      </c>
      <c r="BY61" s="520">
        <v>784.21585942470438</v>
      </c>
      <c r="BZ61" s="520">
        <v>25.706156990891774</v>
      </c>
      <c r="CA61" s="520">
        <v>10.410595223534203</v>
      </c>
      <c r="CB61" s="520">
        <v>13.37320635593991</v>
      </c>
      <c r="CC61" s="520">
        <v>4.9254850321758967</v>
      </c>
      <c r="CD61" s="520">
        <v>6.9341217358907397</v>
      </c>
      <c r="CE61" s="520">
        <v>825.2533039799157</v>
      </c>
      <c r="CF61" s="520">
        <v>25.575522378098864</v>
      </c>
      <c r="CG61" s="520">
        <v>10.251086897073952</v>
      </c>
      <c r="CH61" s="520">
        <v>14.90169954822187</v>
      </c>
      <c r="CI61" s="520">
        <v>5.4625538109468232</v>
      </c>
      <c r="CJ61" s="520">
        <v>7.5327031493037149</v>
      </c>
      <c r="CK61" s="520">
        <v>895.81852693945621</v>
      </c>
      <c r="CL61" s="520">
        <v>26.612915360863624</v>
      </c>
      <c r="CM61" s="520">
        <v>10.658177686209116</v>
      </c>
      <c r="CN61" s="520">
        <v>15.793932513572599</v>
      </c>
      <c r="CO61" s="520">
        <v>5.6224158382851375</v>
      </c>
      <c r="CP61" s="520">
        <v>8.1281448252209838</v>
      </c>
      <c r="CQ61" s="520">
        <v>962.12783612759961</v>
      </c>
      <c r="CR61" s="520">
        <v>26.841790397931348</v>
      </c>
      <c r="CS61" s="520">
        <v>10.608812656152336</v>
      </c>
      <c r="CT61" s="520">
        <v>16.015981529080406</v>
      </c>
      <c r="CU61" s="520">
        <v>5.6130592963154511</v>
      </c>
      <c r="CV61" s="520">
        <v>8.4919361442707508</v>
      </c>
      <c r="CW61" s="520">
        <v>1080.1853903424878</v>
      </c>
      <c r="CX61" s="520">
        <v>25.149079435553972</v>
      </c>
      <c r="CY61" s="520">
        <v>9.9138672142454762</v>
      </c>
      <c r="DA61" s="520">
        <v>65</v>
      </c>
      <c r="DB61" s="520">
        <v>12.134208939505593</v>
      </c>
      <c r="DC61" s="520">
        <v>4.3755040496289697</v>
      </c>
      <c r="DD61" s="520">
        <v>6.5306357839304354</v>
      </c>
      <c r="DE61" s="520">
        <v>778.19881907703859</v>
      </c>
      <c r="DF61" s="520">
        <v>24.84386097204704</v>
      </c>
      <c r="DG61" s="520">
        <v>9.8506809151231689</v>
      </c>
      <c r="DH61" s="520">
        <v>12.518568364825104</v>
      </c>
      <c r="DI61" s="520">
        <v>4.6505193763879111</v>
      </c>
      <c r="DJ61" s="520">
        <v>6.8026544768668682</v>
      </c>
      <c r="DK61" s="520">
        <v>811.99164366051446</v>
      </c>
      <c r="DL61" s="520">
        <v>24.940707839218309</v>
      </c>
      <c r="DM61" s="520">
        <v>10.07987919495079</v>
      </c>
      <c r="DN61" s="520">
        <v>13.988706778743843</v>
      </c>
      <c r="DO61" s="520">
        <v>4.8065045072476407</v>
      </c>
      <c r="DP61" s="520">
        <v>7.3769295067638696</v>
      </c>
      <c r="DQ61" s="520">
        <v>886.49698171609157</v>
      </c>
      <c r="DR61" s="520">
        <v>25.862862863077336</v>
      </c>
      <c r="DS61" s="520">
        <v>10.030201923312708</v>
      </c>
      <c r="DT61" s="520">
        <v>14.541906781709603</v>
      </c>
      <c r="DU61" s="520">
        <v>4.8215867819600806</v>
      </c>
      <c r="DV61" s="520">
        <v>7.8634746627278682</v>
      </c>
      <c r="DW61" s="520">
        <v>946.97318582205446</v>
      </c>
      <c r="DX61" s="520">
        <v>25.949212025636825</v>
      </c>
      <c r="DY61" s="520">
        <v>9.9329157881661505</v>
      </c>
      <c r="DZ61" s="520">
        <v>14.713560865394417</v>
      </c>
      <c r="EA61" s="520">
        <v>4.9041974116011096</v>
      </c>
      <c r="EB61" s="520">
        <v>8.1975562970070435</v>
      </c>
      <c r="EC61" s="520">
        <v>1063.0825362133967</v>
      </c>
      <c r="ED61" s="520">
        <v>24.328541427540188</v>
      </c>
      <c r="EE61" s="520">
        <v>9.4065628032306154</v>
      </c>
      <c r="EG61" s="520">
        <v>65</v>
      </c>
      <c r="EH61" s="520">
        <v>11.563624202494395</v>
      </c>
      <c r="EI61" s="520">
        <v>4.0404085810683039</v>
      </c>
      <c r="EJ61" s="520">
        <v>5.9990146323153022</v>
      </c>
      <c r="EK61" s="520">
        <v>773.85837761449204</v>
      </c>
      <c r="EL61" s="520">
        <v>24.245881514636672</v>
      </c>
      <c r="EM61" s="520">
        <v>9.472912613921185</v>
      </c>
      <c r="EN61" s="520">
        <v>11.968541444599824</v>
      </c>
      <c r="EO61" s="520">
        <v>4.1849023061594259</v>
      </c>
      <c r="EP61" s="520">
        <v>6.282387333766934</v>
      </c>
      <c r="EQ61" s="520">
        <v>808.2484475183519</v>
      </c>
      <c r="ER61" s="520">
        <v>24.375697216233664</v>
      </c>
      <c r="ES61" s="520">
        <v>9.5504799655105561</v>
      </c>
      <c r="ET61" s="520">
        <v>12.220887606132059</v>
      </c>
      <c r="EU61" s="520">
        <v>4.3501186017849944</v>
      </c>
      <c r="EV61" s="520">
        <v>6.8112803449936683</v>
      </c>
      <c r="EW61" s="520">
        <v>895.83039990398458</v>
      </c>
      <c r="EX61" s="520">
        <v>23.620018584222365</v>
      </c>
      <c r="EY61" s="520">
        <v>9.4162442204027794</v>
      </c>
      <c r="EZ61" s="520">
        <v>12.972350688090534</v>
      </c>
      <c r="FA61" s="520">
        <v>4.4158642083903068</v>
      </c>
      <c r="FB61" s="520">
        <v>7.255463556188233</v>
      </c>
      <c r="FC61" s="520">
        <v>952.29826782327609</v>
      </c>
      <c r="FD61" s="520">
        <v>24.155931670915457</v>
      </c>
      <c r="FE61" s="520">
        <v>9.45132700432716</v>
      </c>
      <c r="FF61" s="520">
        <v>13.165769695645299</v>
      </c>
      <c r="FG61" s="520">
        <v>4.4587247508506156</v>
      </c>
      <c r="FH61" s="520">
        <v>7.5677417692983067</v>
      </c>
      <c r="FI61" s="520">
        <v>1072.4748127565008</v>
      </c>
      <c r="FJ61" s="520">
        <v>22.672286625470317</v>
      </c>
      <c r="FK61" s="520">
        <v>8.9088152630842234</v>
      </c>
    </row>
    <row r="62" spans="2:167" x14ac:dyDescent="0.2">
      <c r="B62" s="520">
        <v>771.69051426214719</v>
      </c>
      <c r="C62" s="520">
        <v>1.2958562811364231</v>
      </c>
      <c r="D62" s="520">
        <v>829.27025912269619</v>
      </c>
      <c r="E62" s="520">
        <v>1.2058794934451438</v>
      </c>
      <c r="F62" s="520">
        <v>958.79357068369688</v>
      </c>
      <c r="G62" s="520">
        <v>1.0429773734161771</v>
      </c>
      <c r="H62" s="520">
        <v>1076.7448393440013</v>
      </c>
      <c r="I62" s="520">
        <v>0.92872513845456883</v>
      </c>
      <c r="J62" s="520">
        <v>1197.1386490999703</v>
      </c>
      <c r="K62" s="520">
        <v>0.83532513193172531</v>
      </c>
      <c r="L62" s="520">
        <v>899.08853734966578</v>
      </c>
      <c r="M62" s="520">
        <v>1.1122375143918541</v>
      </c>
      <c r="N62" s="520">
        <v>888.60457134681019</v>
      </c>
      <c r="O62" s="520">
        <v>1.1253599545232518</v>
      </c>
      <c r="Q62" s="520">
        <v>0.13022789443142591</v>
      </c>
      <c r="R62" s="520">
        <v>0.13084081019303459</v>
      </c>
      <c r="S62" s="520">
        <v>0.13111730902605553</v>
      </c>
      <c r="T62" s="520">
        <v>0.13217683735105629</v>
      </c>
      <c r="U62" s="520">
        <v>0.13265066258291777</v>
      </c>
      <c r="V62" s="520">
        <v>0.13113615684729671</v>
      </c>
      <c r="W62" s="520">
        <v>0.13073089288239814</v>
      </c>
      <c r="Y62" s="520">
        <v>1.8794195462257062</v>
      </c>
      <c r="Z62" s="520">
        <v>1.8899164648240467</v>
      </c>
      <c r="AA62" s="520">
        <v>1.9496753477440933</v>
      </c>
      <c r="AB62" s="520">
        <v>1.9927155361661859</v>
      </c>
      <c r="AC62" s="520">
        <v>2.0331997150919516</v>
      </c>
      <c r="AD62" s="520">
        <v>1.9195043783681944</v>
      </c>
      <c r="AE62" s="520">
        <v>1.9195873780165249</v>
      </c>
      <c r="AG62" s="520">
        <v>0.73632948421563926</v>
      </c>
      <c r="AH62" s="520">
        <v>0.74169111511328456</v>
      </c>
      <c r="AI62" s="520">
        <v>0.77074986122515432</v>
      </c>
      <c r="AJ62" s="520">
        <v>0.78196614712694867</v>
      </c>
      <c r="AK62" s="520">
        <v>0.80234919951471462</v>
      </c>
      <c r="AL62" s="520">
        <v>0.7555872872546805</v>
      </c>
      <c r="AM62" s="520">
        <v>0.75644960846181608</v>
      </c>
      <c r="AO62" s="520">
        <v>66</v>
      </c>
      <c r="AP62" s="520">
        <v>13.52290392607947</v>
      </c>
      <c r="AQ62" s="520">
        <v>5.8371457464148326</v>
      </c>
      <c r="AR62" s="520">
        <v>6.8539900267078808</v>
      </c>
      <c r="AS62" s="520">
        <v>781.74601574773521</v>
      </c>
      <c r="AT62" s="520">
        <v>26.522143603780872</v>
      </c>
      <c r="AU62" s="520">
        <v>11.682374970387292</v>
      </c>
      <c r="AV62" s="520">
        <v>14.086830926360607</v>
      </c>
      <c r="AW62" s="520">
        <v>5.9395033053237158</v>
      </c>
      <c r="AX62" s="520">
        <v>7.2168273759457016</v>
      </c>
      <c r="AY62" s="520">
        <v>821.71778086053246</v>
      </c>
      <c r="AZ62" s="520">
        <v>26.573031199028122</v>
      </c>
      <c r="BA62" s="520">
        <v>11.537905309750567</v>
      </c>
      <c r="BB62" s="520">
        <v>15.643614294804287</v>
      </c>
      <c r="BC62" s="520">
        <v>6.2851345436038057</v>
      </c>
      <c r="BD62" s="520">
        <v>7.8555224288923169</v>
      </c>
      <c r="BE62" s="520">
        <v>894.61639989133039</v>
      </c>
      <c r="BF62" s="520">
        <v>27.500704684444912</v>
      </c>
      <c r="BG62" s="520">
        <v>11.602361066116558</v>
      </c>
      <c r="BH62" s="520">
        <v>16.57157348808331</v>
      </c>
      <c r="BI62" s="520">
        <v>6.5680322711635322</v>
      </c>
      <c r="BJ62" s="520">
        <v>8.4466181781427103</v>
      </c>
      <c r="BK62" s="520">
        <v>960.94354396298866</v>
      </c>
      <c r="BL62" s="520">
        <v>27.715132105554197</v>
      </c>
      <c r="BM62" s="520">
        <v>11.620111480776195</v>
      </c>
      <c r="BN62" s="520">
        <v>16.963418947516391</v>
      </c>
      <c r="BO62" s="520">
        <v>6.6686064840081238</v>
      </c>
      <c r="BP62" s="520">
        <v>8.9723767495209668</v>
      </c>
      <c r="BQ62" s="520">
        <v>1079.6735476057729</v>
      </c>
      <c r="BR62" s="520">
        <v>26.072216502042977</v>
      </c>
      <c r="BS62" s="520">
        <v>10.91161963828274</v>
      </c>
      <c r="BU62" s="520">
        <v>66</v>
      </c>
      <c r="BV62" s="520">
        <v>13.084678106756128</v>
      </c>
      <c r="BW62" s="520">
        <v>4.9234598528303453</v>
      </c>
      <c r="BX62" s="520">
        <v>6.6585704819158558</v>
      </c>
      <c r="BY62" s="520">
        <v>790.87356219249568</v>
      </c>
      <c r="BZ62" s="520">
        <v>25.661945527370932</v>
      </c>
      <c r="CA62" s="520">
        <v>10.392260643031053</v>
      </c>
      <c r="CB62" s="520">
        <v>13.505677783158752</v>
      </c>
      <c r="CC62" s="520">
        <v>4.9772290519963018</v>
      </c>
      <c r="CD62" s="520">
        <v>6.9870859488496633</v>
      </c>
      <c r="CE62" s="520">
        <v>832.51598731936485</v>
      </c>
      <c r="CF62" s="520">
        <v>25.530295403501658</v>
      </c>
      <c r="CG62" s="520">
        <v>10.23238931544015</v>
      </c>
      <c r="CH62" s="520">
        <v>15.048855264005166</v>
      </c>
      <c r="CI62" s="520">
        <v>5.5206181479176077</v>
      </c>
      <c r="CJ62" s="520">
        <v>7.5896583557945112</v>
      </c>
      <c r="CK62" s="520">
        <v>903.55556168788041</v>
      </c>
      <c r="CL62" s="520">
        <v>26.570388591959961</v>
      </c>
      <c r="CM62" s="520">
        <v>10.641455267632717</v>
      </c>
      <c r="CN62" s="520">
        <v>15.954705274699958</v>
      </c>
      <c r="CO62" s="520">
        <v>5.6844157542243714</v>
      </c>
      <c r="CP62" s="520">
        <v>8.1911733847595478</v>
      </c>
      <c r="CQ62" s="520">
        <v>970.6326368682661</v>
      </c>
      <c r="CR62" s="520">
        <v>26.802940747459289</v>
      </c>
      <c r="CS62" s="520">
        <v>10.593765550496819</v>
      </c>
      <c r="CT62" s="520">
        <v>16.179228272391523</v>
      </c>
      <c r="CU62" s="520">
        <v>5.6749904050902957</v>
      </c>
      <c r="CV62" s="520">
        <v>8.5579178050368565</v>
      </c>
      <c r="CW62" s="520">
        <v>1091.1382993819477</v>
      </c>
      <c r="CX62" s="520">
        <v>25.079581410607744</v>
      </c>
      <c r="CY62" s="520">
        <v>9.8863462241055942</v>
      </c>
      <c r="DA62" s="520">
        <v>66</v>
      </c>
      <c r="DB62" s="520">
        <v>12.225744967668795</v>
      </c>
      <c r="DC62" s="520">
        <v>4.4210249590360657</v>
      </c>
      <c r="DD62" s="520">
        <v>6.5733895050662863</v>
      </c>
      <c r="DE62" s="520">
        <v>784.80638932668421</v>
      </c>
      <c r="DF62" s="520">
        <v>24.765880346118944</v>
      </c>
      <c r="DG62" s="520">
        <v>9.8323986719996945</v>
      </c>
      <c r="DH62" s="520">
        <v>12.618125589816707</v>
      </c>
      <c r="DI62" s="520">
        <v>4.7015189740754026</v>
      </c>
      <c r="DJ62" s="520">
        <v>6.8502032826683275</v>
      </c>
      <c r="DK62" s="520">
        <v>819.11753044560589</v>
      </c>
      <c r="DL62" s="520">
        <v>24.864352347555641</v>
      </c>
      <c r="DM62" s="520">
        <v>10.063168360192059</v>
      </c>
      <c r="DN62" s="520">
        <v>14.102203845847692</v>
      </c>
      <c r="DO62" s="520">
        <v>4.8597479203540415</v>
      </c>
      <c r="DP62" s="520">
        <v>7.428177500254713</v>
      </c>
      <c r="DQ62" s="520">
        <v>894.13763593470401</v>
      </c>
      <c r="DR62" s="520">
        <v>25.791522516786486</v>
      </c>
      <c r="DS62" s="520">
        <v>10.014426755002034</v>
      </c>
      <c r="DT62" s="520">
        <v>14.671926692389862</v>
      </c>
      <c r="DU62" s="520">
        <v>4.8805630396101245</v>
      </c>
      <c r="DV62" s="520">
        <v>7.924300165397054</v>
      </c>
      <c r="DW62" s="520">
        <v>955.70277023037147</v>
      </c>
      <c r="DX62" s="520">
        <v>25.879416950165719</v>
      </c>
      <c r="DY62" s="520">
        <v>9.9181483734151179</v>
      </c>
      <c r="DZ62" s="520">
        <v>14.846329987483873</v>
      </c>
      <c r="EA62" s="520">
        <v>4.9647536939133188</v>
      </c>
      <c r="EB62" s="520">
        <v>8.2619753501954545</v>
      </c>
      <c r="EC62" s="520">
        <v>1074.2846667287781</v>
      </c>
      <c r="ED62" s="520">
        <v>24.232304835871151</v>
      </c>
      <c r="EE62" s="520">
        <v>9.3803203256915602</v>
      </c>
      <c r="EG62" s="520">
        <v>66</v>
      </c>
      <c r="EH62" s="520">
        <v>11.644594389235031</v>
      </c>
      <c r="EI62" s="520">
        <v>4.0825336833528167</v>
      </c>
      <c r="EJ62" s="520">
        <v>6.0378892233324697</v>
      </c>
      <c r="EK62" s="520">
        <v>780.35145771760574</v>
      </c>
      <c r="EL62" s="520">
        <v>24.162536467412991</v>
      </c>
      <c r="EM62" s="520">
        <v>9.4547629168129088</v>
      </c>
      <c r="EN62" s="520">
        <v>12.058481077346826</v>
      </c>
      <c r="EO62" s="520">
        <v>4.2307604965673429</v>
      </c>
      <c r="EP62" s="520">
        <v>6.32587314126115</v>
      </c>
      <c r="EQ62" s="520">
        <v>815.32650851075027</v>
      </c>
      <c r="ER62" s="520">
        <v>24.293558680887823</v>
      </c>
      <c r="ES62" s="520">
        <v>9.5325726037623859</v>
      </c>
      <c r="ET62" s="520">
        <v>12.328914773386465</v>
      </c>
      <c r="EU62" s="520">
        <v>4.3983062883812067</v>
      </c>
      <c r="EV62" s="520">
        <v>6.8582508811598251</v>
      </c>
      <c r="EW62" s="520">
        <v>903.93859829991766</v>
      </c>
      <c r="EX62" s="520">
        <v>23.550141500641868</v>
      </c>
      <c r="EY62" s="520">
        <v>9.3953662870009431</v>
      </c>
      <c r="EZ62" s="520">
        <v>13.088982261032488</v>
      </c>
      <c r="FA62" s="520">
        <v>4.4699251348152638</v>
      </c>
      <c r="FB62" s="520">
        <v>7.3111650879415429</v>
      </c>
      <c r="FC62" s="520">
        <v>961.38535730764443</v>
      </c>
      <c r="FD62" s="520">
        <v>24.079923689179697</v>
      </c>
      <c r="FE62" s="520">
        <v>9.4323924348392136</v>
      </c>
      <c r="FF62" s="520">
        <v>13.283754843673384</v>
      </c>
      <c r="FG62" s="520">
        <v>4.5137982010438336</v>
      </c>
      <c r="FH62" s="520">
        <v>7.6267993382165384</v>
      </c>
      <c r="FI62" s="520">
        <v>1084.9229801012466</v>
      </c>
      <c r="FJ62" s="520">
        <v>22.554429051341458</v>
      </c>
      <c r="FK62" s="520">
        <v>8.8726840324895004</v>
      </c>
    </row>
    <row r="63" spans="2:167" x14ac:dyDescent="0.2">
      <c r="B63" s="520">
        <v>772.70310248033525</v>
      </c>
      <c r="C63" s="520">
        <v>1.2941581272160729</v>
      </c>
      <c r="D63" s="520">
        <v>830.70644109295324</v>
      </c>
      <c r="E63" s="520">
        <v>1.203794686705822</v>
      </c>
      <c r="F63" s="520">
        <v>960.64343769688219</v>
      </c>
      <c r="G63" s="520">
        <v>1.0409689597187841</v>
      </c>
      <c r="H63" s="520">
        <v>1079.5517340592505</v>
      </c>
      <c r="I63" s="520">
        <v>0.92631040129950426</v>
      </c>
      <c r="J63" s="520">
        <v>1200.586100108605</v>
      </c>
      <c r="K63" s="520">
        <v>0.83292651806441864</v>
      </c>
      <c r="L63" s="520">
        <v>900.86272369815299</v>
      </c>
      <c r="M63" s="520">
        <v>1.1100470401249107</v>
      </c>
      <c r="N63" s="520">
        <v>890.11496384321026</v>
      </c>
      <c r="O63" s="520">
        <v>1.1234503863212724</v>
      </c>
      <c r="Q63" s="520">
        <v>0.13210952701434497</v>
      </c>
      <c r="R63" s="520">
        <v>0.13272758999109452</v>
      </c>
      <c r="S63" s="520">
        <v>0.13300174830675301</v>
      </c>
      <c r="T63" s="520">
        <v>0.13407130791663432</v>
      </c>
      <c r="U63" s="520">
        <v>0.13454887273525182</v>
      </c>
      <c r="V63" s="520">
        <v>0.1330221639507089</v>
      </c>
      <c r="W63" s="520">
        <v>0.13261580357583619</v>
      </c>
      <c r="Y63" s="520">
        <v>1.8940905814548923</v>
      </c>
      <c r="Z63" s="520">
        <v>1.9053316438447063</v>
      </c>
      <c r="AA63" s="520">
        <v>1.9652574828863656</v>
      </c>
      <c r="AB63" s="520">
        <v>2.0101255409436205</v>
      </c>
      <c r="AC63" s="520">
        <v>2.0511752946738531</v>
      </c>
      <c r="AD63" s="520">
        <v>1.934941574978813</v>
      </c>
      <c r="AE63" s="520">
        <v>1.935114923418602</v>
      </c>
      <c r="AG63" s="520">
        <v>0.74182931256997209</v>
      </c>
      <c r="AH63" s="520">
        <v>0.74750597057555468</v>
      </c>
      <c r="AI63" s="520">
        <v>0.77667279825087421</v>
      </c>
      <c r="AJ63" s="520">
        <v>0.78857440351007835</v>
      </c>
      <c r="AK63" s="520">
        <v>0.80922545111493127</v>
      </c>
      <c r="AL63" s="520">
        <v>0.76142565464120249</v>
      </c>
      <c r="AM63" s="520">
        <v>0.76233570820148511</v>
      </c>
      <c r="AO63" s="520">
        <v>67</v>
      </c>
      <c r="AP63" s="520">
        <v>13.649509186840858</v>
      </c>
      <c r="AQ63" s="520">
        <v>5.8955370537121468</v>
      </c>
      <c r="AR63" s="520">
        <v>6.9033892373515311</v>
      </c>
      <c r="AS63" s="520">
        <v>788.235406675935</v>
      </c>
      <c r="AT63" s="520">
        <v>26.476414025127891</v>
      </c>
      <c r="AU63" s="520">
        <v>11.665760729567028</v>
      </c>
      <c r="AV63" s="520">
        <v>14.222552362046729</v>
      </c>
      <c r="AW63" s="520">
        <v>6.0003033805572468</v>
      </c>
      <c r="AX63" s="520">
        <v>7.2699573468004601</v>
      </c>
      <c r="AY63" s="520">
        <v>828.73030567228125</v>
      </c>
      <c r="AZ63" s="520">
        <v>26.528139730313004</v>
      </c>
      <c r="BA63" s="520">
        <v>11.521040285234077</v>
      </c>
      <c r="BB63" s="520">
        <v>15.793402117702579</v>
      </c>
      <c r="BC63" s="520">
        <v>6.3499644867183491</v>
      </c>
      <c r="BD63" s="520">
        <v>7.9125066587811865</v>
      </c>
      <c r="BE63" s="520">
        <v>902.16266696765342</v>
      </c>
      <c r="BF63" s="520">
        <v>27.455862791128279</v>
      </c>
      <c r="BG63" s="520">
        <v>11.585928646920665</v>
      </c>
      <c r="BH63" s="520">
        <v>16.73508910456642</v>
      </c>
      <c r="BI63" s="520">
        <v>6.6383132157096476</v>
      </c>
      <c r="BJ63" s="520">
        <v>8.5093404610279499</v>
      </c>
      <c r="BK63" s="520">
        <v>969.24418326838259</v>
      </c>
      <c r="BL63" s="520">
        <v>27.673542922040898</v>
      </c>
      <c r="BM63" s="520">
        <v>11.605474750520086</v>
      </c>
      <c r="BN63" s="520">
        <v>17.130997640414979</v>
      </c>
      <c r="BO63" s="520">
        <v>6.7399918491211777</v>
      </c>
      <c r="BP63" s="520">
        <v>9.0390846258615447</v>
      </c>
      <c r="BQ63" s="520">
        <v>1090.2650265541358</v>
      </c>
      <c r="BR63" s="520">
        <v>26.002186137649293</v>
      </c>
      <c r="BS63" s="520">
        <v>10.884596406014982</v>
      </c>
      <c r="BU63" s="520">
        <v>67</v>
      </c>
      <c r="BV63" s="520">
        <v>13.206977380125329</v>
      </c>
      <c r="BW63" s="520">
        <v>4.9723073706763996</v>
      </c>
      <c r="BX63" s="520">
        <v>6.7065536331561839</v>
      </c>
      <c r="BY63" s="520">
        <v>797.3465815499593</v>
      </c>
      <c r="BZ63" s="520">
        <v>25.618865926525181</v>
      </c>
      <c r="CA63" s="520">
        <v>10.374580090051296</v>
      </c>
      <c r="CB63" s="520">
        <v>13.635637139312756</v>
      </c>
      <c r="CC63" s="520">
        <v>5.0282670929918147</v>
      </c>
      <c r="CD63" s="520">
        <v>7.0385184604587199</v>
      </c>
      <c r="CE63" s="520">
        <v>839.58154321897371</v>
      </c>
      <c r="CF63" s="520">
        <v>25.486217863777526</v>
      </c>
      <c r="CG63" s="520">
        <v>10.214372884853416</v>
      </c>
      <c r="CH63" s="520">
        <v>15.192771966025967</v>
      </c>
      <c r="CI63" s="520">
        <v>5.5777716100635759</v>
      </c>
      <c r="CJ63" s="520">
        <v>7.644713482940344</v>
      </c>
      <c r="CK63" s="520">
        <v>911.06613473006655</v>
      </c>
      <c r="CL63" s="520">
        <v>26.528287383908204</v>
      </c>
      <c r="CM63" s="520">
        <v>10.625133611860338</v>
      </c>
      <c r="CN63" s="520">
        <v>16.111944598073876</v>
      </c>
      <c r="CO63" s="520">
        <v>5.7454977124097679</v>
      </c>
      <c r="CP63" s="520">
        <v>8.2519971826480152</v>
      </c>
      <c r="CQ63" s="520">
        <v>978.88356290056072</v>
      </c>
      <c r="CR63" s="520">
        <v>26.764445736009311</v>
      </c>
      <c r="CS63" s="520">
        <v>10.57911664388809</v>
      </c>
      <c r="CT63" s="520">
        <v>16.338922879685626</v>
      </c>
      <c r="CU63" s="520">
        <v>5.7360336847744575</v>
      </c>
      <c r="CV63" s="520">
        <v>8.6215445801263932</v>
      </c>
      <c r="CW63" s="520">
        <v>1101.8001407811835</v>
      </c>
      <c r="CX63" s="520">
        <v>25.011069048840564</v>
      </c>
      <c r="CY63" s="520">
        <v>9.8594438530260327</v>
      </c>
      <c r="DA63" s="520">
        <v>67</v>
      </c>
      <c r="DB63" s="520">
        <v>12.313913459808548</v>
      </c>
      <c r="DC63" s="520">
        <v>4.4659094758262858</v>
      </c>
      <c r="DD63" s="520">
        <v>6.614485536106983</v>
      </c>
      <c r="DE63" s="520">
        <v>791.24589816008142</v>
      </c>
      <c r="DF63" s="520">
        <v>24.687712498489006</v>
      </c>
      <c r="DG63" s="520">
        <v>9.8145697728437717</v>
      </c>
      <c r="DH63" s="520">
        <v>12.714352937212288</v>
      </c>
      <c r="DI63" s="520">
        <v>4.7518913576011172</v>
      </c>
      <c r="DJ63" s="520">
        <v>6.8960746723714408</v>
      </c>
      <c r="DK63" s="520">
        <v>826.07177888793706</v>
      </c>
      <c r="DL63" s="520">
        <v>24.787765961876094</v>
      </c>
      <c r="DM63" s="520">
        <v>10.046854796881341</v>
      </c>
      <c r="DN63" s="520">
        <v>14.21161715792994</v>
      </c>
      <c r="DO63" s="520">
        <v>4.9122921111104008</v>
      </c>
      <c r="DP63" s="520">
        <v>7.4773807391005169</v>
      </c>
      <c r="DQ63" s="520">
        <v>901.5699286302779</v>
      </c>
      <c r="DR63" s="520">
        <v>25.71943529105733</v>
      </c>
      <c r="DS63" s="520">
        <v>9.9989137010044988</v>
      </c>
      <c r="DT63" s="520">
        <v>14.798094157838525</v>
      </c>
      <c r="DU63" s="520">
        <v>4.9390573465723087</v>
      </c>
      <c r="DV63" s="520">
        <v>7.9830706927422357</v>
      </c>
      <c r="DW63" s="520">
        <v>964.2213870832137</v>
      </c>
      <c r="DX63" s="520">
        <v>25.808829688135212</v>
      </c>
      <c r="DY63" s="520">
        <v>9.9036208435067845</v>
      </c>
      <c r="DZ63" s="520">
        <v>14.975283156870645</v>
      </c>
      <c r="EA63" s="520">
        <v>5.0248462375777301</v>
      </c>
      <c r="EB63" s="520">
        <v>8.3242488493624958</v>
      </c>
      <c r="EC63" s="520">
        <v>1085.2439956993983</v>
      </c>
      <c r="ED63" s="520">
        <v>24.136101908958</v>
      </c>
      <c r="EE63" s="520">
        <v>9.3545315323757983</v>
      </c>
      <c r="EG63" s="520">
        <v>67</v>
      </c>
      <c r="EH63" s="520">
        <v>11.722160175726996</v>
      </c>
      <c r="EI63" s="520">
        <v>4.1240556183719361</v>
      </c>
      <c r="EJ63" s="520">
        <v>6.0753033130272254</v>
      </c>
      <c r="EK63" s="520">
        <v>786.68099633913005</v>
      </c>
      <c r="EL63" s="520">
        <v>24.07875371777434</v>
      </c>
      <c r="EM63" s="520">
        <v>9.4369690536084185</v>
      </c>
      <c r="EN63" s="520">
        <v>12.145009773357517</v>
      </c>
      <c r="EO63" s="520">
        <v>4.2760586746236404</v>
      </c>
      <c r="EP63" s="520">
        <v>6.3678642430498291</v>
      </c>
      <c r="EQ63" s="520">
        <v>822.23870969712755</v>
      </c>
      <c r="ER63" s="520">
        <v>24.210889762491092</v>
      </c>
      <c r="ES63" s="520">
        <v>9.5149868755180904</v>
      </c>
      <c r="ET63" s="520">
        <v>12.434210218239375</v>
      </c>
      <c r="EU63" s="520">
        <v>4.4458611761987132</v>
      </c>
      <c r="EV63" s="520">
        <v>6.9033884107843191</v>
      </c>
      <c r="EW63" s="520">
        <v>911.82112875623579</v>
      </c>
      <c r="EX63" s="520">
        <v>23.480989664369652</v>
      </c>
      <c r="EY63" s="520">
        <v>9.3749625966043251</v>
      </c>
      <c r="EZ63" s="520">
        <v>13.202428115824864</v>
      </c>
      <c r="FA63" s="520">
        <v>4.5235352921240661</v>
      </c>
      <c r="FB63" s="520">
        <v>7.3650261792778506</v>
      </c>
      <c r="FC63" s="520">
        <v>970.25143003275662</v>
      </c>
      <c r="FD63" s="520">
        <v>24.003839415200055</v>
      </c>
      <c r="FE63" s="520">
        <v>9.4138083075185275</v>
      </c>
      <c r="FF63" s="520">
        <v>13.398442990277438</v>
      </c>
      <c r="FG63" s="520">
        <v>4.5684464681240744</v>
      </c>
      <c r="FH63" s="520">
        <v>7.68393115834757</v>
      </c>
      <c r="FI63" s="520">
        <v>1097.1403376994133</v>
      </c>
      <c r="FJ63" s="520">
        <v>22.437165660421247</v>
      </c>
      <c r="FK63" s="520">
        <v>8.8371095980012981</v>
      </c>
    </row>
    <row r="64" spans="2:167" x14ac:dyDescent="0.2">
      <c r="B64" s="520">
        <v>773.50588605206235</v>
      </c>
      <c r="C64" s="520">
        <v>1.292814984387453</v>
      </c>
      <c r="D64" s="520">
        <v>831.90674964079722</v>
      </c>
      <c r="E64" s="520">
        <v>1.2020578032715596</v>
      </c>
      <c r="F64" s="520">
        <v>962.1680125074007</v>
      </c>
      <c r="G64" s="520">
        <v>1.0393195232026156</v>
      </c>
      <c r="H64" s="520">
        <v>1081.9758992287357</v>
      </c>
      <c r="I64" s="520">
        <v>0.92423500441445094</v>
      </c>
      <c r="J64" s="520">
        <v>1203.5877159924432</v>
      </c>
      <c r="K64" s="520">
        <v>0.83084929059402135</v>
      </c>
      <c r="L64" s="520">
        <v>902.34008627913613</v>
      </c>
      <c r="M64" s="520">
        <v>1.1082296078893841</v>
      </c>
      <c r="N64" s="520">
        <v>891.36220484558112</v>
      </c>
      <c r="O64" s="520">
        <v>1.1218783952963758</v>
      </c>
      <c r="Q64" s="520">
        <v>0.13398936172134279</v>
      </c>
      <c r="R64" s="520">
        <v>0.1346123423066046</v>
      </c>
      <c r="S64" s="520">
        <v>0.1348835655396273</v>
      </c>
      <c r="T64" s="520">
        <v>0.1359627124120672</v>
      </c>
      <c r="U64" s="520">
        <v>0.13644369464169379</v>
      </c>
      <c r="V64" s="520">
        <v>0.13490564321101448</v>
      </c>
      <c r="W64" s="520">
        <v>0.13449860390789942</v>
      </c>
      <c r="Y64" s="520">
        <v>1.9083506988412853</v>
      </c>
      <c r="Z64" s="520">
        <v>1.9203630826787101</v>
      </c>
      <c r="AA64" s="520">
        <v>1.980402590029718</v>
      </c>
      <c r="AB64" s="520">
        <v>2.0271381754069653</v>
      </c>
      <c r="AC64" s="520">
        <v>2.0687527466186584</v>
      </c>
      <c r="AD64" s="520">
        <v>1.9499754174267216</v>
      </c>
      <c r="AE64" s="520">
        <v>1.9502280153520648</v>
      </c>
      <c r="AG64" s="520">
        <v>0.74720973809348601</v>
      </c>
      <c r="AH64" s="520">
        <v>0.75321167896305607</v>
      </c>
      <c r="AI64" s="520">
        <v>0.78246330576892209</v>
      </c>
      <c r="AJ64" s="520">
        <v>0.79506854990045073</v>
      </c>
      <c r="AK64" s="520">
        <v>0.81598572153351279</v>
      </c>
      <c r="AL64" s="520">
        <v>0.76714686171036173</v>
      </c>
      <c r="AM64" s="520">
        <v>0.76809871039242272</v>
      </c>
      <c r="AO64" s="520">
        <v>68</v>
      </c>
      <c r="AP64" s="520">
        <v>13.773710485283509</v>
      </c>
      <c r="AQ64" s="520">
        <v>5.9528678141148212</v>
      </c>
      <c r="AR64" s="520">
        <v>6.9513831212282566</v>
      </c>
      <c r="AS64" s="520">
        <v>794.54759562445167</v>
      </c>
      <c r="AT64" s="520">
        <v>26.431833159155907</v>
      </c>
      <c r="AU64" s="520">
        <v>11.649553471023431</v>
      </c>
      <c r="AV64" s="520">
        <v>14.355758259581107</v>
      </c>
      <c r="AW64" s="520">
        <v>6.0600685924782214</v>
      </c>
      <c r="AX64" s="520">
        <v>7.3215286967520736</v>
      </c>
      <c r="AY64" s="520">
        <v>835.552696587985</v>
      </c>
      <c r="AZ64" s="520">
        <v>26.484379762748439</v>
      </c>
      <c r="BA64" s="520">
        <v>11.504632090918051</v>
      </c>
      <c r="BB64" s="520">
        <v>15.939939600343447</v>
      </c>
      <c r="BC64" s="520">
        <v>6.4136337951603046</v>
      </c>
      <c r="BD64" s="520">
        <v>7.9675433748191908</v>
      </c>
      <c r="BE64" s="520">
        <v>909.48924015401224</v>
      </c>
      <c r="BF64" s="520">
        <v>27.411470535914088</v>
      </c>
      <c r="BG64" s="520">
        <v>11.569760067520177</v>
      </c>
      <c r="BH64" s="520">
        <v>16.895054649470545</v>
      </c>
      <c r="BI64" s="520">
        <v>6.7073871641011591</v>
      </c>
      <c r="BJ64" s="520">
        <v>8.5698163227824669</v>
      </c>
      <c r="BK64" s="520">
        <v>977.29836697654946</v>
      </c>
      <c r="BL64" s="520">
        <v>27.632336617330949</v>
      </c>
      <c r="BM64" s="520">
        <v>11.591102190012451</v>
      </c>
      <c r="BN64" s="520">
        <v>17.294939606478092</v>
      </c>
      <c r="BO64" s="520">
        <v>6.8101614718451735</v>
      </c>
      <c r="BP64" s="520">
        <v>9.1033149319128253</v>
      </c>
      <c r="BQ64" s="520">
        <v>1100.5706081414703</v>
      </c>
      <c r="BR64" s="520">
        <v>25.933150507180102</v>
      </c>
      <c r="BS64" s="520">
        <v>10.858079186006035</v>
      </c>
      <c r="BU64" s="520">
        <v>68</v>
      </c>
      <c r="BV64" s="520">
        <v>13.326819483376395</v>
      </c>
      <c r="BW64" s="520">
        <v>5.0204122274737015</v>
      </c>
      <c r="BX64" s="520">
        <v>6.7531417774165723</v>
      </c>
      <c r="BY64" s="520">
        <v>803.63312583299728</v>
      </c>
      <c r="BZ64" s="520">
        <v>25.576917901861449</v>
      </c>
      <c r="CA64" s="520">
        <v>10.357548545838281</v>
      </c>
      <c r="CB64" s="520">
        <v>13.763084416951994</v>
      </c>
      <c r="CC64" s="520">
        <v>5.0785991535001918</v>
      </c>
      <c r="CD64" s="520">
        <v>7.0884192662559178</v>
      </c>
      <c r="CE64" s="520">
        <v>846.44798818064942</v>
      </c>
      <c r="CF64" s="520">
        <v>25.443289353059797</v>
      </c>
      <c r="CG64" s="520">
        <v>10.197031652698698</v>
      </c>
      <c r="CH64" s="520">
        <v>15.333449637067277</v>
      </c>
      <c r="CI64" s="520">
        <v>5.6340141931401435</v>
      </c>
      <c r="CJ64" s="520">
        <v>7.6978685228099719</v>
      </c>
      <c r="CK64" s="520">
        <v>918.34877894321824</v>
      </c>
      <c r="CL64" s="520">
        <v>26.486611735823285</v>
      </c>
      <c r="CM64" s="520">
        <v>10.609207431804521</v>
      </c>
      <c r="CN64" s="520">
        <v>16.265650447051641</v>
      </c>
      <c r="CO64" s="520">
        <v>5.8056617038794123</v>
      </c>
      <c r="CP64" s="520">
        <v>8.3106162026417412</v>
      </c>
      <c r="CQ64" s="520">
        <v>986.87914718677041</v>
      </c>
      <c r="CR64" s="520">
        <v>26.726305165766423</v>
      </c>
      <c r="CS64" s="520">
        <v>10.56485975132528</v>
      </c>
      <c r="CT64" s="520">
        <v>16.495065289829622</v>
      </c>
      <c r="CU64" s="520">
        <v>5.7961891200815101</v>
      </c>
      <c r="CV64" s="520">
        <v>8.6828164415580424</v>
      </c>
      <c r="CW64" s="520">
        <v>1112.1672705504268</v>
      </c>
      <c r="CX64" s="520">
        <v>24.943540097465217</v>
      </c>
      <c r="CY64" s="520">
        <v>9.8331525758843892</v>
      </c>
      <c r="DA64" s="520">
        <v>68</v>
      </c>
      <c r="DB64" s="520">
        <v>12.39871479810094</v>
      </c>
      <c r="DC64" s="520">
        <v>4.5101575991094274</v>
      </c>
      <c r="DD64" s="520">
        <v>6.653924295371918</v>
      </c>
      <c r="DE64" s="520">
        <v>797.515901046934</v>
      </c>
      <c r="DF64" s="520">
        <v>24.609357345235424</v>
      </c>
      <c r="DG64" s="520">
        <v>9.7971895923802244</v>
      </c>
      <c r="DH64" s="520">
        <v>12.807250405327711</v>
      </c>
      <c r="DI64" s="520">
        <v>4.8016365151529907</v>
      </c>
      <c r="DJ64" s="520">
        <v>6.940268645531348</v>
      </c>
      <c r="DK64" s="520">
        <v>832.85296884904312</v>
      </c>
      <c r="DL64" s="520">
        <v>24.710948803379491</v>
      </c>
      <c r="DM64" s="520">
        <v>10.030935353498455</v>
      </c>
      <c r="DN64" s="520">
        <v>14.316946713217343</v>
      </c>
      <c r="DO64" s="520">
        <v>4.9641370762892443</v>
      </c>
      <c r="DP64" s="520">
        <v>7.5245395984201773</v>
      </c>
      <c r="DQ64" s="520">
        <v>908.79273475261812</v>
      </c>
      <c r="DR64" s="520">
        <v>25.646600958392344</v>
      </c>
      <c r="DS64" s="520">
        <v>9.9836576886498491</v>
      </c>
      <c r="DT64" s="520">
        <v>14.920409163114186</v>
      </c>
      <c r="DU64" s="520">
        <v>4.9970696983184837</v>
      </c>
      <c r="DV64" s="520">
        <v>8.0397862396247444</v>
      </c>
      <c r="DW64" s="520">
        <v>972.52806018507761</v>
      </c>
      <c r="DX64" s="520">
        <v>25.737449632809632</v>
      </c>
      <c r="DY64" s="520">
        <v>9.8893267656919903</v>
      </c>
      <c r="DZ64" s="520">
        <v>15.100420346254985</v>
      </c>
      <c r="EA64" s="520">
        <v>5.0844750344779239</v>
      </c>
      <c r="EB64" s="520">
        <v>8.3843767834812954</v>
      </c>
      <c r="EC64" s="520">
        <v>1095.9574476215682</v>
      </c>
      <c r="ED64" s="520">
        <v>24.039933321923872</v>
      </c>
      <c r="EE64" s="520">
        <v>9.3291910172356562</v>
      </c>
      <c r="EG64" s="520">
        <v>68</v>
      </c>
      <c r="EH64" s="520">
        <v>11.796322885476089</v>
      </c>
      <c r="EI64" s="520">
        <v>4.164974385273279</v>
      </c>
      <c r="EJ64" s="520">
        <v>6.1112572030038583</v>
      </c>
      <c r="EK64" s="520">
        <v>792.84566829791709</v>
      </c>
      <c r="EL64" s="520">
        <v>23.994533419835975</v>
      </c>
      <c r="EM64" s="520">
        <v>9.4195271164076946</v>
      </c>
      <c r="EN64" s="520">
        <v>12.228127687690622</v>
      </c>
      <c r="EO64" s="520">
        <v>4.3207968387919458</v>
      </c>
      <c r="EP64" s="520">
        <v>6.4083606386217253</v>
      </c>
      <c r="EQ64" s="520">
        <v>828.98379058809815</v>
      </c>
      <c r="ER64" s="520">
        <v>24.127690533182541</v>
      </c>
      <c r="ES64" s="520">
        <v>9.4977184144304907</v>
      </c>
      <c r="ET64" s="520">
        <v>12.536773929215077</v>
      </c>
      <c r="EU64" s="520">
        <v>4.4927832623166681</v>
      </c>
      <c r="EV64" s="520">
        <v>6.9466931883775525</v>
      </c>
      <c r="EW64" s="520">
        <v>919.47522814182969</v>
      </c>
      <c r="EX64" s="520">
        <v>23.412563143858435</v>
      </c>
      <c r="EY64" s="520">
        <v>9.3550337153865115</v>
      </c>
      <c r="EZ64" s="520">
        <v>13.312688236834262</v>
      </c>
      <c r="FA64" s="520">
        <v>4.5766946760732603</v>
      </c>
      <c r="FB64" s="520">
        <v>7.4170468253142339</v>
      </c>
      <c r="FC64" s="520">
        <v>978.89440819096478</v>
      </c>
      <c r="FD64" s="520">
        <v>23.927678862231506</v>
      </c>
      <c r="FE64" s="520">
        <v>9.3955718581807979</v>
      </c>
      <c r="FF64" s="520">
        <v>13.509834111435099</v>
      </c>
      <c r="FG64" s="520">
        <v>4.6226695446592556</v>
      </c>
      <c r="FH64" s="520">
        <v>7.7391372193636814</v>
      </c>
      <c r="FI64" s="520">
        <v>1109.1223165654728</v>
      </c>
      <c r="FJ64" s="520">
        <v>22.320493745296581</v>
      </c>
      <c r="FK64" s="520">
        <v>8.8020867851942519</v>
      </c>
    </row>
    <row r="65" spans="2:167" x14ac:dyDescent="0.2">
      <c r="B65" s="520">
        <v>774.09884767489621</v>
      </c>
      <c r="C65" s="520">
        <v>1.2918246849270303</v>
      </c>
      <c r="D65" s="520">
        <v>832.87115149544229</v>
      </c>
      <c r="E65" s="520">
        <v>1.2006659111730229</v>
      </c>
      <c r="F65" s="520">
        <v>963.367237676792</v>
      </c>
      <c r="G65" s="520">
        <v>1.0380257506073693</v>
      </c>
      <c r="H65" s="520">
        <v>1084.0172174454678</v>
      </c>
      <c r="I65" s="520">
        <v>0.922494572878226</v>
      </c>
      <c r="J65" s="520">
        <v>1206.1433116346982</v>
      </c>
      <c r="K65" s="520">
        <v>0.82908887389566488</v>
      </c>
      <c r="L65" s="520">
        <v>903.52056614411731</v>
      </c>
      <c r="M65" s="520">
        <v>1.106781668808736</v>
      </c>
      <c r="N65" s="520">
        <v>892.34625825699311</v>
      </c>
      <c r="O65" s="520">
        <v>1.1206412205428926</v>
      </c>
      <c r="Q65" s="520">
        <v>0.13586739840414991</v>
      </c>
      <c r="R65" s="520">
        <v>0.1364950668535812</v>
      </c>
      <c r="S65" s="520">
        <v>0.13676276026169032</v>
      </c>
      <c r="T65" s="520">
        <v>0.13785104989680028</v>
      </c>
      <c r="U65" s="520">
        <v>0.13833512689539798</v>
      </c>
      <c r="V65" s="520">
        <v>0.13678659412618982</v>
      </c>
      <c r="W65" s="520">
        <v>0.13637929358910603</v>
      </c>
      <c r="Y65" s="520">
        <v>1.9221998981893724</v>
      </c>
      <c r="Z65" s="520">
        <v>1.9350107808415864</v>
      </c>
      <c r="AA65" s="520">
        <v>1.9951106684059643</v>
      </c>
      <c r="AB65" s="520">
        <v>2.0437534377473972</v>
      </c>
      <c r="AC65" s="520">
        <v>2.0859320677890314</v>
      </c>
      <c r="AD65" s="520">
        <v>1.9646059046248285</v>
      </c>
      <c r="AE65" s="520">
        <v>1.964926653276774</v>
      </c>
      <c r="AG65" s="520">
        <v>0.75247076074501063</v>
      </c>
      <c r="AH65" s="520">
        <v>0.75880824018873205</v>
      </c>
      <c r="AI65" s="520">
        <v>0.78812138358285588</v>
      </c>
      <c r="AJ65" s="520">
        <v>0.80144858595670221</v>
      </c>
      <c r="AK65" s="520">
        <v>0.82263001007143011</v>
      </c>
      <c r="AL65" s="520">
        <v>0.77275090819727577</v>
      </c>
      <c r="AM65" s="520">
        <v>0.7737386149038683</v>
      </c>
      <c r="AO65" s="520">
        <v>69</v>
      </c>
      <c r="AP65" s="520">
        <v>13.895507818746172</v>
      </c>
      <c r="AQ65" s="520">
        <v>6.0091373525958289</v>
      </c>
      <c r="AR65" s="520">
        <v>6.99797167660802</v>
      </c>
      <c r="AS65" s="520">
        <v>800.68086630150367</v>
      </c>
      <c r="AT65" s="520">
        <v>26.388400598377981</v>
      </c>
      <c r="AU65" s="520">
        <v>11.63375681077391</v>
      </c>
      <c r="AV65" s="520">
        <v>14.486448612861398</v>
      </c>
      <c r="AW65" s="520">
        <v>6.1187987173099527</v>
      </c>
      <c r="AX65" s="520">
        <v>7.3715414219610533</v>
      </c>
      <c r="AY65" s="520">
        <v>842.18312712344243</v>
      </c>
      <c r="AZ65" s="520">
        <v>26.44175112899261</v>
      </c>
      <c r="BA65" s="520">
        <v>11.488682993233429</v>
      </c>
      <c r="BB65" s="520">
        <v>16.083226728602465</v>
      </c>
      <c r="BC65" s="520">
        <v>6.4761424642099215</v>
      </c>
      <c r="BD65" s="520">
        <v>8.0206325702115553</v>
      </c>
      <c r="BE65" s="520">
        <v>916.594667629588</v>
      </c>
      <c r="BF65" s="520">
        <v>27.367527963398182</v>
      </c>
      <c r="BG65" s="520">
        <v>11.553855402733314</v>
      </c>
      <c r="BH65" s="520">
        <v>17.051470091112236</v>
      </c>
      <c r="BI65" s="520">
        <v>6.7752541057975</v>
      </c>
      <c r="BJ65" s="520">
        <v>8.6280457488428119</v>
      </c>
      <c r="BK65" s="520">
        <v>985.10462057508346</v>
      </c>
      <c r="BL65" s="520">
        <v>27.591513026357816</v>
      </c>
      <c r="BM65" s="520">
        <v>11.576993341317019</v>
      </c>
      <c r="BN65" s="520">
        <v>17.455244791151316</v>
      </c>
      <c r="BO65" s="520">
        <v>6.8791153338573157</v>
      </c>
      <c r="BP65" s="520">
        <v>9.1650676421794266</v>
      </c>
      <c r="BQ65" s="520">
        <v>1110.5868094875402</v>
      </c>
      <c r="BR65" s="520">
        <v>25.865108111918566</v>
      </c>
      <c r="BS65" s="520">
        <v>10.83206665469428</v>
      </c>
      <c r="BU65" s="520">
        <v>69</v>
      </c>
      <c r="BV65" s="520">
        <v>13.444204413659655</v>
      </c>
      <c r="BW65" s="520">
        <v>5.0677744225987098</v>
      </c>
      <c r="BX65" s="520">
        <v>6.7983349130036377</v>
      </c>
      <c r="BY65" s="520">
        <v>809.73144270345063</v>
      </c>
      <c r="BZ65" s="520">
        <v>25.5361011760866</v>
      </c>
      <c r="CA65" s="520">
        <v>10.341161414749481</v>
      </c>
      <c r="CB65" s="520">
        <v>13.888019609849598</v>
      </c>
      <c r="CC65" s="520">
        <v>5.1282252321320856</v>
      </c>
      <c r="CD65" s="520">
        <v>7.136788362511802</v>
      </c>
      <c r="CE65" s="520">
        <v>853.11338101779165</v>
      </c>
      <c r="CF65" s="520">
        <v>25.40150949639257</v>
      </c>
      <c r="CG65" s="520">
        <v>10.180360169983368</v>
      </c>
      <c r="CH65" s="520">
        <v>15.470888262938256</v>
      </c>
      <c r="CI65" s="520">
        <v>5.6893458936487828</v>
      </c>
      <c r="CJ65" s="520">
        <v>7.749123468866193</v>
      </c>
      <c r="CK65" s="520">
        <v>925.40204387074834</v>
      </c>
      <c r="CL65" s="520">
        <v>26.445361660783526</v>
      </c>
      <c r="CM65" s="520">
        <v>10.593671958127612</v>
      </c>
      <c r="CN65" s="520">
        <v>16.415822789981672</v>
      </c>
      <c r="CO65" s="520">
        <v>5.8649077208920897</v>
      </c>
      <c r="CP65" s="520">
        <v>8.3670304307087733</v>
      </c>
      <c r="CQ65" s="520">
        <v>994.61794304470743</v>
      </c>
      <c r="CR65" s="520">
        <v>26.688518798015441</v>
      </c>
      <c r="CS65" s="520">
        <v>10.550989273195981</v>
      </c>
      <c r="CT65" s="520">
        <v>16.647655449584455</v>
      </c>
      <c r="CU65" s="520">
        <v>5.8554566976989468</v>
      </c>
      <c r="CV65" s="520">
        <v>8.7417333649636735</v>
      </c>
      <c r="CW65" s="520">
        <v>1122.2360698934708</v>
      </c>
      <c r="CX65" s="520">
        <v>24.876992731261261</v>
      </c>
      <c r="CY65" s="520">
        <v>9.8074656529973296</v>
      </c>
      <c r="DA65" s="520">
        <v>69</v>
      </c>
      <c r="DB65" s="520">
        <v>12.480149364662587</v>
      </c>
      <c r="DC65" s="520">
        <v>4.5537693281797065</v>
      </c>
      <c r="DD65" s="520">
        <v>6.6917062011153847</v>
      </c>
      <c r="DE65" s="520">
        <v>803.61492892067395</v>
      </c>
      <c r="DF65" s="520">
        <v>24.530814806805001</v>
      </c>
      <c r="DG65" s="520">
        <v>9.780254415795179</v>
      </c>
      <c r="DH65" s="520">
        <v>12.896817992755313</v>
      </c>
      <c r="DI65" s="520">
        <v>4.8507544352004217</v>
      </c>
      <c r="DJ65" s="520">
        <v>6.9827852017762257</v>
      </c>
      <c r="DK65" s="520">
        <v>839.4596556093469</v>
      </c>
      <c r="DL65" s="520">
        <v>24.633900979217561</v>
      </c>
      <c r="DM65" s="520">
        <v>10.015407686935056</v>
      </c>
      <c r="DN65" s="520">
        <v>14.418192510248332</v>
      </c>
      <c r="DO65" s="520">
        <v>5.0152828132303773</v>
      </c>
      <c r="DP65" s="520">
        <v>7.5696544532469243</v>
      </c>
      <c r="DQ65" s="520">
        <v>915.80488494570386</v>
      </c>
      <c r="DR65" s="520">
        <v>25.573019279634867</v>
      </c>
      <c r="DS65" s="520">
        <v>9.9686546248007577</v>
      </c>
      <c r="DT65" s="520">
        <v>15.038871695310595</v>
      </c>
      <c r="DU65" s="520">
        <v>5.0546000909372806</v>
      </c>
      <c r="DV65" s="520">
        <v>8.0944468016058533</v>
      </c>
      <c r="DW65" s="520">
        <v>980.62177137371179</v>
      </c>
      <c r="DX65" s="520">
        <v>25.66527616439145</v>
      </c>
      <c r="DY65" s="520">
        <v>9.8752606771848317</v>
      </c>
      <c r="DZ65" s="520">
        <v>15.221741531862346</v>
      </c>
      <c r="EA65" s="520">
        <v>5.1436400775455491</v>
      </c>
      <c r="EB65" s="520">
        <v>8.4423591429488845</v>
      </c>
      <c r="EC65" s="520">
        <v>1106.4219043159044</v>
      </c>
      <c r="ED65" s="520">
        <v>23.943799858298011</v>
      </c>
      <c r="EE65" s="520">
        <v>9.3042943652191656</v>
      </c>
      <c r="EG65" s="520">
        <v>69</v>
      </c>
      <c r="EH65" s="520">
        <v>11.867083841782142</v>
      </c>
      <c r="EI65" s="520">
        <v>4.2052899833810438</v>
      </c>
      <c r="EJ65" s="520">
        <v>6.1457511948197237</v>
      </c>
      <c r="EK65" s="520">
        <v>798.8441136756536</v>
      </c>
      <c r="EL65" s="520">
        <v>23.909875716016675</v>
      </c>
      <c r="EM65" s="520">
        <v>9.4024340716696244</v>
      </c>
      <c r="EN65" s="520">
        <v>12.307834975381123</v>
      </c>
      <c r="EO65" s="520">
        <v>4.3649749877881163</v>
      </c>
      <c r="EP65" s="520">
        <v>6.447362327549528</v>
      </c>
      <c r="EQ65" s="520">
        <v>835.56045392409885</v>
      </c>
      <c r="ER65" s="520">
        <v>24.043961057041003</v>
      </c>
      <c r="ES65" s="520">
        <v>9.4807637233738724</v>
      </c>
      <c r="ET65" s="520">
        <v>12.636605896854892</v>
      </c>
      <c r="EU65" s="520">
        <v>4.5390725443276141</v>
      </c>
      <c r="EV65" s="520">
        <v>6.988165468391804</v>
      </c>
      <c r="EW65" s="520">
        <v>926.89814830449018</v>
      </c>
      <c r="EX65" s="520">
        <v>23.344862005915409</v>
      </c>
      <c r="EY65" s="520">
        <v>9.3355805582899496</v>
      </c>
      <c r="EZ65" s="520">
        <v>13.419762610556724</v>
      </c>
      <c r="FA65" s="520">
        <v>4.629403282997397</v>
      </c>
      <c r="FB65" s="520">
        <v>7.4672270218328807</v>
      </c>
      <c r="FC65" s="520">
        <v>987.31219066921699</v>
      </c>
      <c r="FD65" s="520">
        <v>23.851442039225084</v>
      </c>
      <c r="FE65" s="520">
        <v>9.3776810390871024</v>
      </c>
      <c r="FF65" s="520">
        <v>13.617928186225992</v>
      </c>
      <c r="FG65" s="520">
        <v>4.6764674241769937</v>
      </c>
      <c r="FH65" s="520">
        <v>7.7924175122707577</v>
      </c>
      <c r="FI65" s="520">
        <v>1120.8642974219254</v>
      </c>
      <c r="FJ65" s="520">
        <v>22.204410781381156</v>
      </c>
      <c r="FK65" s="520">
        <v>8.7676112613422781</v>
      </c>
    </row>
    <row r="66" spans="2:167" x14ac:dyDescent="0.2">
      <c r="B66" s="520">
        <v>774.48197456824914</v>
      </c>
      <c r="C66" s="520">
        <v>1.2911856348334905</v>
      </c>
      <c r="D66" s="520">
        <v>833.59961992338901</v>
      </c>
      <c r="E66" s="520">
        <v>1.1996166698011497</v>
      </c>
      <c r="F66" s="520">
        <v>964.24106802060271</v>
      </c>
      <c r="G66" s="520">
        <v>1.0370850538992322</v>
      </c>
      <c r="H66" s="520">
        <v>1085.6755898305123</v>
      </c>
      <c r="I66" s="520">
        <v>0.92108545993570012</v>
      </c>
      <c r="J66" s="520">
        <v>1208.2527293954358</v>
      </c>
      <c r="K66" s="520">
        <v>0.82764141613018527</v>
      </c>
      <c r="L66" s="520">
        <v>904.40411618635926</v>
      </c>
      <c r="M66" s="520">
        <v>1.1057004077079438</v>
      </c>
      <c r="N66" s="520">
        <v>893.06709559579258</v>
      </c>
      <c r="O66" s="520">
        <v>1.1197366971995191</v>
      </c>
      <c r="Q66" s="520">
        <v>0.13774363695324582</v>
      </c>
      <c r="R66" s="520">
        <v>0.13837576340223287</v>
      </c>
      <c r="S66" s="520">
        <v>0.13863933210872864</v>
      </c>
      <c r="T66" s="520">
        <v>0.13973631957870822</v>
      </c>
      <c r="U66" s="520">
        <v>0.14022316829833664</v>
      </c>
      <c r="V66" s="520">
        <v>0.13866501629505934</v>
      </c>
      <c r="W66" s="520">
        <v>0.13825787239104545</v>
      </c>
      <c r="Y66" s="520">
        <v>1.9356381793547397</v>
      </c>
      <c r="Z66" s="520">
        <v>1.9492747379440567</v>
      </c>
      <c r="AA66" s="520">
        <v>2.0093817174108075</v>
      </c>
      <c r="AB66" s="520">
        <v>2.0599713264415418</v>
      </c>
      <c r="AC66" s="520">
        <v>2.1027132555133106</v>
      </c>
      <c r="AD66" s="520">
        <v>1.9788330357044206</v>
      </c>
      <c r="AE66" s="520">
        <v>1.9792108367665415</v>
      </c>
      <c r="AG66" s="520">
        <v>0.75761238049413515</v>
      </c>
      <c r="AH66" s="520">
        <v>0.7642956541826309</v>
      </c>
      <c r="AI66" s="520">
        <v>0.79364703153814253</v>
      </c>
      <c r="AJ66" s="520">
        <v>0.80771451139134032</v>
      </c>
      <c r="AK66" s="520">
        <v>0.82915831613341084</v>
      </c>
      <c r="AL66" s="520">
        <v>0.77823779389027314</v>
      </c>
      <c r="AM66" s="520">
        <v>0.77925542163264705</v>
      </c>
      <c r="AO66" s="520">
        <v>70</v>
      </c>
      <c r="AP66" s="520">
        <v>14.01490118526309</v>
      </c>
      <c r="AQ66" s="520">
        <v>6.0643449943866896</v>
      </c>
      <c r="AR66" s="520">
        <v>7.0431549022129065</v>
      </c>
      <c r="AS66" s="520">
        <v>806.6335387316858</v>
      </c>
      <c r="AT66" s="520">
        <v>26.346115968651596</v>
      </c>
      <c r="AU66" s="520">
        <v>11.618374164699558</v>
      </c>
      <c r="AV66" s="520">
        <v>14.614623416984296</v>
      </c>
      <c r="AW66" s="520">
        <v>6.1764935317191734</v>
      </c>
      <c r="AX66" s="520">
        <v>7.4199955193423115</v>
      </c>
      <c r="AY66" s="520">
        <v>848.61981026080139</v>
      </c>
      <c r="AZ66" s="520">
        <v>26.400253676217176</v>
      </c>
      <c r="BA66" s="520">
        <v>11.473195170414158</v>
      </c>
      <c r="BB66" s="520">
        <v>16.223263491368524</v>
      </c>
      <c r="BC66" s="520">
        <v>6.5374904901543704</v>
      </c>
      <c r="BD66" s="520">
        <v>8.0717742396131253</v>
      </c>
      <c r="BE66" s="520">
        <v>923.47751314963295</v>
      </c>
      <c r="BF66" s="520">
        <v>27.324035151535366</v>
      </c>
      <c r="BG66" s="520">
        <v>11.538214866537693</v>
      </c>
      <c r="BH66" s="520">
        <v>17.204335402808013</v>
      </c>
      <c r="BI66" s="520">
        <v>6.8419140319215161</v>
      </c>
      <c r="BJ66" s="520">
        <v>8.6840287269438061</v>
      </c>
      <c r="BK66" s="520">
        <v>992.66148873053226</v>
      </c>
      <c r="BL66" s="520">
        <v>27.551071966294892</v>
      </c>
      <c r="BM66" s="520">
        <v>11.563147929685236</v>
      </c>
      <c r="BN66" s="520">
        <v>17.611913147977742</v>
      </c>
      <c r="BO66" s="520">
        <v>6.9468534195544676</v>
      </c>
      <c r="BP66" s="520">
        <v>9.2243427349502447</v>
      </c>
      <c r="BQ66" s="520">
        <v>1120.3101718464545</v>
      </c>
      <c r="BR66" s="520">
        <v>25.798057875180898</v>
      </c>
      <c r="BS66" s="520">
        <v>10.806557866455732</v>
      </c>
      <c r="BU66" s="520">
        <v>70</v>
      </c>
      <c r="BV66" s="520">
        <v>13.559132168870185</v>
      </c>
      <c r="BW66" s="520">
        <v>5.1143939555908426</v>
      </c>
      <c r="BX66" s="520">
        <v>6.8421330386665487</v>
      </c>
      <c r="BY66" s="520">
        <v>815.63982024479822</v>
      </c>
      <c r="BZ66" s="520">
        <v>25.496415480296719</v>
      </c>
      <c r="CA66" s="520">
        <v>10.325414501534398</v>
      </c>
      <c r="CB66" s="520">
        <v>14.010442713002204</v>
      </c>
      <c r="CC66" s="520">
        <v>5.177145327771135</v>
      </c>
      <c r="CD66" s="520">
        <v>7.1836257462297102</v>
      </c>
      <c r="CE66" s="520">
        <v>859.57582403583308</v>
      </c>
      <c r="CF66" s="520">
        <v>25.360877949328636</v>
      </c>
      <c r="CG66" s="520">
        <v>10.164353464051993</v>
      </c>
      <c r="CH66" s="520">
        <v>15.605087832475567</v>
      </c>
      <c r="CI66" s="520">
        <v>5.7437667088373425</v>
      </c>
      <c r="CJ66" s="520">
        <v>7.7984783159664604</v>
      </c>
      <c r="CK66" s="520">
        <v>932.22449607277372</v>
      </c>
      <c r="CL66" s="520">
        <v>26.404537185792339</v>
      </c>
      <c r="CM66" s="520">
        <v>10.578522910912103</v>
      </c>
      <c r="CN66" s="520">
        <v>16.562461600207342</v>
      </c>
      <c r="CO66" s="520">
        <v>5.923235756928233</v>
      </c>
      <c r="CP66" s="520">
        <v>8.4212398550315477</v>
      </c>
      <c r="CQ66" s="520">
        <v>1002.0985245455906</v>
      </c>
      <c r="CR66" s="520">
        <v>26.651086352705843</v>
      </c>
      <c r="CS66" s="520">
        <v>10.537500160563328</v>
      </c>
      <c r="CT66" s="520">
        <v>16.796693313613357</v>
      </c>
      <c r="CU66" s="520">
        <v>5.9138364062902324</v>
      </c>
      <c r="CV66" s="520">
        <v>8.7982953295921202</v>
      </c>
      <c r="CW66" s="520">
        <v>1132.0029458722981</v>
      </c>
      <c r="CX66" s="520">
        <v>24.811425552820754</v>
      </c>
      <c r="CY66" s="520">
        <v>9.7823770932329968</v>
      </c>
      <c r="DA66" s="520">
        <v>70</v>
      </c>
      <c r="DB66" s="520">
        <v>12.558217541536905</v>
      </c>
      <c r="DC66" s="520">
        <v>4.5967446625157891</v>
      </c>
      <c r="DD66" s="520">
        <v>6.7278316715115585</v>
      </c>
      <c r="DE66" s="520">
        <v>809.54148767220352</v>
      </c>
      <c r="DF66" s="520">
        <v>24.452084807687996</v>
      </c>
      <c r="DG66" s="520">
        <v>9.7637614072597394</v>
      </c>
      <c r="DH66" s="520">
        <v>12.983055698364019</v>
      </c>
      <c r="DI66" s="520">
        <v>4.8992451064948366</v>
      </c>
      <c r="DJ66" s="520">
        <v>7.0236243408073067</v>
      </c>
      <c r="DK66" s="520">
        <v>845.89036935536842</v>
      </c>
      <c r="DL66" s="520">
        <v>24.556622583087385</v>
      </c>
      <c r="DM66" s="520">
        <v>10.000270235756625</v>
      </c>
      <c r="DN66" s="520">
        <v>14.515354547873164</v>
      </c>
      <c r="DO66" s="520">
        <v>5.0657293198411368</v>
      </c>
      <c r="DP66" s="520">
        <v>7.6127256785047592</v>
      </c>
      <c r="DQ66" s="520">
        <v>922.60516454376932</v>
      </c>
      <c r="DR66" s="520">
        <v>25.498690004722615</v>
      </c>
      <c r="DS66" s="520">
        <v>9.953901358621156</v>
      </c>
      <c r="DT66" s="520">
        <v>15.153481743558245</v>
      </c>
      <c r="DU66" s="520">
        <v>5.111648521134585</v>
      </c>
      <c r="DV66" s="520">
        <v>8.1470523749473092</v>
      </c>
      <c r="DW66" s="520">
        <v>988.50145955649873</v>
      </c>
      <c r="DX66" s="520">
        <v>25.59230865100065</v>
      </c>
      <c r="DY66" s="520">
        <v>9.861418041688415</v>
      </c>
      <c r="DZ66" s="520">
        <v>15.339246693447018</v>
      </c>
      <c r="EA66" s="520">
        <v>5.2023413607614026</v>
      </c>
      <c r="EB66" s="520">
        <v>8.4981959195876442</v>
      </c>
      <c r="EC66" s="520">
        <v>1116.6342041111413</v>
      </c>
      <c r="ED66" s="520">
        <v>23.847702406819256</v>
      </c>
      <c r="EE66" s="520">
        <v>9.2798381094667199</v>
      </c>
      <c r="EG66" s="520">
        <v>70</v>
      </c>
      <c r="EH66" s="520">
        <v>11.934444367691512</v>
      </c>
      <c r="EI66" s="520">
        <v>4.2450024121960412</v>
      </c>
      <c r="EJ66" s="520">
        <v>6.1787855899744111</v>
      </c>
      <c r="EK66" s="520">
        <v>804.67493694943028</v>
      </c>
      <c r="EL66" s="520">
        <v>23.824780737842275</v>
      </c>
      <c r="EM66" s="520">
        <v>9.3856877327650405</v>
      </c>
      <c r="EN66" s="520">
        <v>12.384131791433045</v>
      </c>
      <c r="EO66" s="520">
        <v>4.4085931205803242</v>
      </c>
      <c r="EP66" s="520">
        <v>6.4848693094898859</v>
      </c>
      <c r="EQ66" s="520">
        <v>841.96736474472073</v>
      </c>
      <c r="ER66" s="520">
        <v>23.959701390698925</v>
      </c>
      <c r="ES66" s="520">
        <v>9.4641201442280956</v>
      </c>
      <c r="ET66" s="520">
        <v>12.733706113718092</v>
      </c>
      <c r="EU66" s="520">
        <v>4.5847290203377016</v>
      </c>
      <c r="EV66" s="520">
        <v>7.0278055052052446</v>
      </c>
      <c r="EW66" s="520">
        <v>934.0871571512854</v>
      </c>
      <c r="EX66" s="520">
        <v>23.27788631589225</v>
      </c>
      <c r="EY66" s="520">
        <v>9.3166043818223905</v>
      </c>
      <c r="EZ66" s="520">
        <v>13.523651225619355</v>
      </c>
      <c r="FA66" s="520">
        <v>4.6816611098094727</v>
      </c>
      <c r="FB66" s="520">
        <v>7.5155667652815943</v>
      </c>
      <c r="FC66" s="520">
        <v>995.50265262028472</v>
      </c>
      <c r="FD66" s="520">
        <v>23.775128950885321</v>
      </c>
      <c r="FE66" s="520">
        <v>9.3601344925143675</v>
      </c>
      <c r="FF66" s="520">
        <v>13.722725196834956</v>
      </c>
      <c r="FG66" s="520">
        <v>4.7298401011655971</v>
      </c>
      <c r="FH66" s="520">
        <v>7.8437720294096875</v>
      </c>
      <c r="FI66" s="520">
        <v>1132.3616100965826</v>
      </c>
      <c r="FJ66" s="520">
        <v>22.088914422109827</v>
      </c>
      <c r="FK66" s="520">
        <v>8.7336795012021682</v>
      </c>
    </row>
    <row r="67" spans="2:167" x14ac:dyDescent="0.2">
      <c r="B67" s="520">
        <v>774.65525847406627</v>
      </c>
      <c r="C67" s="520">
        <v>1.290896807400266</v>
      </c>
      <c r="D67" s="520">
        <v>834.09213473027705</v>
      </c>
      <c r="E67" s="520">
        <v>1.1989083200303443</v>
      </c>
      <c r="F67" s="520">
        <v>964.78947061264319</v>
      </c>
      <c r="G67" s="520">
        <v>1.036495557279453</v>
      </c>
      <c r="H67" s="520">
        <v>1086.9509360449586</v>
      </c>
      <c r="I67" s="520">
        <v>0.92000472775584219</v>
      </c>
      <c r="J67" s="520">
        <v>1209.9158391358806</v>
      </c>
      <c r="K67" s="520">
        <v>0.82650376799281999</v>
      </c>
      <c r="L67" s="520">
        <v>904.99070114558731</v>
      </c>
      <c r="M67" s="520">
        <v>1.1049837293732905</v>
      </c>
      <c r="N67" s="520">
        <v>893.52469599766323</v>
      </c>
      <c r="O67" s="520">
        <v>1.119163246946915</v>
      </c>
      <c r="Q67" s="520">
        <v>0.13961807729786488</v>
      </c>
      <c r="R67" s="520">
        <v>0.14025443177897615</v>
      </c>
      <c r="S67" s="520">
        <v>0.14051328081533768</v>
      </c>
      <c r="T67" s="520">
        <v>0.14161852081419107</v>
      </c>
      <c r="U67" s="520">
        <v>0.14210781786148463</v>
      </c>
      <c r="V67" s="520">
        <v>0.14054090941733563</v>
      </c>
      <c r="W67" s="520">
        <v>0.14013434014639486</v>
      </c>
      <c r="Y67" s="520">
        <v>1.9486655422440742</v>
      </c>
      <c r="Z67" s="520">
        <v>1.9631549536920612</v>
      </c>
      <c r="AA67" s="520">
        <v>2.0232157366038903</v>
      </c>
      <c r="AB67" s="520">
        <v>2.0757918402516626</v>
      </c>
      <c r="AC67" s="520">
        <v>2.1190963075859184</v>
      </c>
      <c r="AD67" s="520">
        <v>1.9926568100152497</v>
      </c>
      <c r="AE67" s="520">
        <v>1.9930805655091626</v>
      </c>
      <c r="AG67" s="520">
        <v>0.76263459732120997</v>
      </c>
      <c r="AH67" s="520">
        <v>0.76967392089191189</v>
      </c>
      <c r="AI67" s="520">
        <v>0.79904024952217279</v>
      </c>
      <c r="AJ67" s="520">
        <v>0.81386632597077802</v>
      </c>
      <c r="AK67" s="520">
        <v>0.83557063922803176</v>
      </c>
      <c r="AL67" s="520">
        <v>0.78360751863091327</v>
      </c>
      <c r="AM67" s="520">
        <v>0.78464913050317764</v>
      </c>
      <c r="AO67" s="520">
        <v>71</v>
      </c>
      <c r="AP67" s="520">
        <v>14.131890583564111</v>
      </c>
      <c r="AQ67" s="520">
        <v>6.1184900650017342</v>
      </c>
      <c r="AR67" s="520">
        <v>7.0869327972172087</v>
      </c>
      <c r="AS67" s="520">
        <v>812.40397023665435</v>
      </c>
      <c r="AT67" s="520">
        <v>26.304978928796466</v>
      </c>
      <c r="AU67" s="520">
        <v>11.603408761738615</v>
      </c>
      <c r="AV67" s="520">
        <v>14.740282668245865</v>
      </c>
      <c r="AW67" s="520">
        <v>6.2331528128264049</v>
      </c>
      <c r="AX67" s="520">
        <v>7.4668909865653905</v>
      </c>
      <c r="AY67" s="520">
        <v>854.86099950995026</v>
      </c>
      <c r="AZ67" s="520">
        <v>26.359887265980351</v>
      </c>
      <c r="BA67" s="520">
        <v>11.458170719926544</v>
      </c>
      <c r="BB67" s="520">
        <v>16.360049880544899</v>
      </c>
      <c r="BC67" s="520">
        <v>6.5976778702880861</v>
      </c>
      <c r="BD67" s="520">
        <v>8.1209683791288469</v>
      </c>
      <c r="BE67" s="520">
        <v>930.136356370371</v>
      </c>
      <c r="BF67" s="520">
        <v>27.280992211689608</v>
      </c>
      <c r="BG67" s="520">
        <v>11.522838808669954</v>
      </c>
      <c r="BH67" s="520">
        <v>17.353650562877618</v>
      </c>
      <c r="BI67" s="520">
        <v>6.9073669352605407</v>
      </c>
      <c r="BJ67" s="520">
        <v>8.7377652471200147</v>
      </c>
      <c r="BK67" s="520">
        <v>999.96753566133305</v>
      </c>
      <c r="BL67" s="520">
        <v>27.511013236132481</v>
      </c>
      <c r="BM67" s="520">
        <v>11.549565856657964</v>
      </c>
      <c r="BN67" s="520">
        <v>17.764944638605112</v>
      </c>
      <c r="BO67" s="520">
        <v>7.0133757160555419</v>
      </c>
      <c r="BP67" s="520">
        <v>9.2811401923018035</v>
      </c>
      <c r="BQ67" s="520">
        <v>1129.7372612289246</v>
      </c>
      <c r="BR67" s="520">
        <v>25.731999144533919</v>
      </c>
      <c r="BS67" s="520">
        <v>10.7815522467902</v>
      </c>
      <c r="BU67" s="520">
        <v>71</v>
      </c>
      <c r="BV67" s="520">
        <v>13.671602747647906</v>
      </c>
      <c r="BW67" s="520">
        <v>5.1602708261524981</v>
      </c>
      <c r="BX67" s="520">
        <v>6.8845361535970939</v>
      </c>
      <c r="BY67" s="520">
        <v>821.35658804152035</v>
      </c>
      <c r="BZ67" s="520">
        <v>25.457860553219987</v>
      </c>
      <c r="CA67" s="520">
        <v>10.31030399069242</v>
      </c>
      <c r="CB67" s="520">
        <v>14.130353722630307</v>
      </c>
      <c r="CC67" s="520">
        <v>5.2253594395740457</v>
      </c>
      <c r="CD67" s="520">
        <v>7.2289314151459738</v>
      </c>
      <c r="CE67" s="520">
        <v>865.83346419513293</v>
      </c>
      <c r="CF67" s="520">
        <v>25.321394397628616</v>
      </c>
      <c r="CG67" s="520">
        <v>10.14900701384682</v>
      </c>
      <c r="CH67" s="520">
        <v>15.736048337544398</v>
      </c>
      <c r="CI67" s="520">
        <v>5.7972766367003157</v>
      </c>
      <c r="CJ67" s="520">
        <v>7.8459330603633699</v>
      </c>
      <c r="CK67" s="520">
        <v>938.8147194754564</v>
      </c>
      <c r="CL67" s="520">
        <v>26.364138351791158</v>
      </c>
      <c r="CM67" s="520">
        <v>10.563756474219703</v>
      </c>
      <c r="CN67" s="520">
        <v>16.705566856070199</v>
      </c>
      <c r="CO67" s="520">
        <v>5.9806458066907116</v>
      </c>
      <c r="CP67" s="520">
        <v>8.4732444660083281</v>
      </c>
      <c r="CQ67" s="520">
        <v>1009.3194869100823</v>
      </c>
      <c r="CR67" s="520">
        <v>26.61400750787978</v>
      </c>
      <c r="CS67" s="520">
        <v>10.524387883949608</v>
      </c>
      <c r="CT67" s="520">
        <v>16.942178844488783</v>
      </c>
      <c r="CU67" s="520">
        <v>5.9713282364965545</v>
      </c>
      <c r="CV67" s="520">
        <v>8.8525023183123732</v>
      </c>
      <c r="CW67" s="520">
        <v>1141.464332068643</v>
      </c>
      <c r="CX67" s="520">
        <v>24.746837594287399</v>
      </c>
      <c r="CY67" s="520">
        <v>9.7578816215314941</v>
      </c>
      <c r="DA67" s="520">
        <v>71</v>
      </c>
      <c r="DB67" s="520">
        <v>12.632919710680394</v>
      </c>
      <c r="DC67" s="520">
        <v>4.6390836017808157</v>
      </c>
      <c r="DD67" s="520">
        <v>6.7623011246394649</v>
      </c>
      <c r="DE67" s="520">
        <v>815.29405763087027</v>
      </c>
      <c r="DF67" s="520">
        <v>24.373167276117847</v>
      </c>
      <c r="DG67" s="520">
        <v>9.7477085828245844</v>
      </c>
      <c r="DH67" s="520">
        <v>13.06596352129942</v>
      </c>
      <c r="DI67" s="520">
        <v>4.947108518070249</v>
      </c>
      <c r="DJ67" s="520">
        <v>7.0627860623989056</v>
      </c>
      <c r="DK67" s="520">
        <v>852.14361465401805</v>
      </c>
      <c r="DL67" s="520">
        <v>24.479113695745358</v>
      </c>
      <c r="DM67" s="520">
        <v>9.9855221973243395</v>
      </c>
      <c r="DN67" s="520">
        <v>14.608432825254001</v>
      </c>
      <c r="DO67" s="520">
        <v>5.1154765945965837</v>
      </c>
      <c r="DP67" s="520">
        <v>7.6537536489848943</v>
      </c>
      <c r="DQ67" s="520">
        <v>929.19231253058297</v>
      </c>
      <c r="DR67" s="520">
        <v>25.423612873337252</v>
      </c>
      <c r="DS67" s="520">
        <v>9.9393956496426572</v>
      </c>
      <c r="DT67" s="520">
        <v>15.264239299025697</v>
      </c>
      <c r="DU67" s="520">
        <v>5.1682149862339379</v>
      </c>
      <c r="DV67" s="520">
        <v>8.1976029566117958</v>
      </c>
      <c r="DW67" s="520">
        <v>996.16601971151624</v>
      </c>
      <c r="DX67" s="520">
        <v>25.518546449507966</v>
      </c>
      <c r="DY67" s="520">
        <v>9.8477952113392337</v>
      </c>
      <c r="DZ67" s="520">
        <v>15.452935814295287</v>
      </c>
      <c r="EA67" s="520">
        <v>5.2605788791563723</v>
      </c>
      <c r="EB67" s="520">
        <v>8.551887106646598</v>
      </c>
      <c r="EC67" s="520">
        <v>1126.5911409904916</v>
      </c>
      <c r="ED67" s="520">
        <v>23.751641959171771</v>
      </c>
      <c r="EE67" s="520">
        <v>9.2558196942844226</v>
      </c>
      <c r="EG67" s="520">
        <v>71</v>
      </c>
      <c r="EH67" s="520">
        <v>11.99840578594951</v>
      </c>
      <c r="EI67" s="520">
        <v>4.284111671395725</v>
      </c>
      <c r="EJ67" s="520">
        <v>6.2103606898989101</v>
      </c>
      <c r="EK67" s="520">
        <v>810.33670609629894</v>
      </c>
      <c r="EL67" s="520">
        <v>23.73924860667131</v>
      </c>
      <c r="EM67" s="520">
        <v>9.3692867367246873</v>
      </c>
      <c r="EN67" s="520">
        <v>12.457018290812313</v>
      </c>
      <c r="EO67" s="520">
        <v>4.4516512363891323</v>
      </c>
      <c r="EP67" s="520">
        <v>6.5208815841834298</v>
      </c>
      <c r="EQ67" s="520">
        <v>848.20314942620723</v>
      </c>
      <c r="ER67" s="520">
        <v>23.874911583895052</v>
      </c>
      <c r="ES67" s="520">
        <v>9.4477858319387895</v>
      </c>
      <c r="ET67" s="520">
        <v>12.828074574382548</v>
      </c>
      <c r="EU67" s="520">
        <v>4.6297526889668701</v>
      </c>
      <c r="EV67" s="520">
        <v>7.0656135531059476</v>
      </c>
      <c r="EW67" s="520">
        <v>941.03953973997477</v>
      </c>
      <c r="EX67" s="520">
        <v>23.211636137863771</v>
      </c>
      <c r="EY67" s="520">
        <v>9.2981067784207063</v>
      </c>
      <c r="EZ67" s="520">
        <v>13.624354072781703</v>
      </c>
      <c r="FA67" s="520">
        <v>4.7334681540013053</v>
      </c>
      <c r="FB67" s="520">
        <v>7.5620660527742185</v>
      </c>
      <c r="FC67" s="520">
        <v>1003.4636450238852</v>
      </c>
      <c r="FD67" s="520">
        <v>23.698739597705849</v>
      </c>
      <c r="FE67" s="520">
        <v>9.3429315280855469</v>
      </c>
      <c r="FF67" s="520">
        <v>13.824225128554772</v>
      </c>
      <c r="FG67" s="520">
        <v>4.7827875710749188</v>
      </c>
      <c r="FH67" s="520">
        <v>7.8932007644575286</v>
      </c>
      <c r="FI67" s="520">
        <v>1143.6095328657564</v>
      </c>
      <c r="FJ67" s="520">
        <v>21.97400249582417</v>
      </c>
      <c r="FK67" s="520">
        <v>8.7002887577998642</v>
      </c>
    </row>
    <row r="68" spans="2:167" x14ac:dyDescent="0.2">
      <c r="B68" s="520">
        <v>774.61869565727091</v>
      </c>
      <c r="C68" s="520">
        <v>1.2909577390867013</v>
      </c>
      <c r="D68" s="520">
        <v>834.34868226228423</v>
      </c>
      <c r="E68" s="520">
        <v>1.1985396768273937</v>
      </c>
      <c r="F68" s="520">
        <v>965.0124247880882</v>
      </c>
      <c r="G68" s="520">
        <v>1.036256087811092</v>
      </c>
      <c r="H68" s="520">
        <v>1087.8431942996524</v>
      </c>
      <c r="I68" s="520">
        <v>0.91925013204112993</v>
      </c>
      <c r="J68" s="520">
        <v>1211.1325382384821</v>
      </c>
      <c r="K68" s="520">
        <v>0.82567346547755927</v>
      </c>
      <c r="L68" s="520">
        <v>905.28029761150344</v>
      </c>
      <c r="M68" s="520">
        <v>1.104630248375454</v>
      </c>
      <c r="N68" s="520">
        <v>893.71904621713668</v>
      </c>
      <c r="O68" s="520">
        <v>1.1189198711079515</v>
      </c>
      <c r="Q68" s="520">
        <v>0.14149071940600016</v>
      </c>
      <c r="R68" s="520">
        <v>0.14213107186644777</v>
      </c>
      <c r="S68" s="520">
        <v>0.1423846062149467</v>
      </c>
      <c r="T68" s="520">
        <v>0.14349765310825208</v>
      </c>
      <c r="U68" s="520">
        <v>0.14398907480497181</v>
      </c>
      <c r="V68" s="520">
        <v>0.14241427329364936</v>
      </c>
      <c r="W68" s="520">
        <v>0.14200869674893135</v>
      </c>
      <c r="Y68" s="520">
        <v>1.961281986815171</v>
      </c>
      <c r="Z68" s="520">
        <v>1.9766514278867804</v>
      </c>
      <c r="AA68" s="520">
        <v>2.0366127257088413</v>
      </c>
      <c r="AB68" s="520">
        <v>2.0912149782258087</v>
      </c>
      <c r="AC68" s="520">
        <v>2.1350812222677069</v>
      </c>
      <c r="AD68" s="520">
        <v>2.0060772271255969</v>
      </c>
      <c r="AE68" s="520">
        <v>2.0065358393064363</v>
      </c>
      <c r="AG68" s="520">
        <v>0.76753741121734753</v>
      </c>
      <c r="AH68" s="520">
        <v>0.77494304028084759</v>
      </c>
      <c r="AI68" s="520">
        <v>0.80430103746427217</v>
      </c>
      <c r="AJ68" s="520">
        <v>0.8199040295153619</v>
      </c>
      <c r="AK68" s="520">
        <v>0.8418669789677935</v>
      </c>
      <c r="AL68" s="520">
        <v>0.78886008231400329</v>
      </c>
      <c r="AM68" s="520">
        <v>0.78991974146747879</v>
      </c>
      <c r="AO68" s="520">
        <v>72</v>
      </c>
      <c r="AP68" s="520">
        <v>14.246476013074753</v>
      </c>
      <c r="AQ68" s="520">
        <v>6.1715718902623387</v>
      </c>
      <c r="AR68" s="520">
        <v>7.1293053612474608</v>
      </c>
      <c r="AS68" s="520">
        <v>817.99055640116489</v>
      </c>
      <c r="AT68" s="520">
        <v>26.264989170314703</v>
      </c>
      <c r="AU68" s="520">
        <v>11.588863656046499</v>
      </c>
      <c r="AV68" s="520">
        <v>14.863426364141796</v>
      </c>
      <c r="AW68" s="520">
        <v>6.2887763382162758</v>
      </c>
      <c r="AX68" s="520">
        <v>7.5122278220546246</v>
      </c>
      <c r="AY68" s="520">
        <v>860.90498995392693</v>
      </c>
      <c r="AZ68" s="520">
        <v>26.320651774144388</v>
      </c>
      <c r="BA68" s="520">
        <v>11.443611665376226</v>
      </c>
      <c r="BB68" s="520">
        <v>16.493585891049992</v>
      </c>
      <c r="BC68" s="520">
        <v>6.6567046029130266</v>
      </c>
      <c r="BD68" s="520">
        <v>8.168214986314144</v>
      </c>
      <c r="BE68" s="520">
        <v>936.56979317287005</v>
      </c>
      <c r="BF68" s="520">
        <v>27.238399288798316</v>
      </c>
      <c r="BG68" s="520">
        <v>11.507727711843057</v>
      </c>
      <c r="BH68" s="520">
        <v>17.499415554646632</v>
      </c>
      <c r="BI68" s="520">
        <v>6.9716128102672661</v>
      </c>
      <c r="BJ68" s="520">
        <v>8.7892553017069623</v>
      </c>
      <c r="BK68" s="520">
        <v>1007.0213455090391</v>
      </c>
      <c r="BL68" s="520">
        <v>27.471336616205093</v>
      </c>
      <c r="BM68" s="520">
        <v>11.536247194096497</v>
      </c>
      <c r="BN68" s="520">
        <v>17.914339232791754</v>
      </c>
      <c r="BO68" s="520">
        <v>7.0786822132034919</v>
      </c>
      <c r="BP68" s="520">
        <v>9.3354600001010102</v>
      </c>
      <c r="BQ68" s="520">
        <v>1138.8646690216049</v>
      </c>
      <c r="BR68" s="520">
        <v>25.666931695409016</v>
      </c>
      <c r="BS68" s="520">
        <v>10.757049587178408</v>
      </c>
      <c r="BU68" s="520">
        <v>72</v>
      </c>
      <c r="BV68" s="520">
        <v>13.781616149377658</v>
      </c>
      <c r="BW68" s="520">
        <v>5.2054050341490736</v>
      </c>
      <c r="BX68" s="520">
        <v>6.9255442574297206</v>
      </c>
      <c r="BY68" s="520">
        <v>826.88011824094235</v>
      </c>
      <c r="BZ68" s="520">
        <v>25.420436140507537</v>
      </c>
      <c r="CA68" s="520">
        <v>10.295826427734653</v>
      </c>
      <c r="CB68" s="520">
        <v>14.247752636178481</v>
      </c>
      <c r="CC68" s="520">
        <v>5.2728675669706524</v>
      </c>
      <c r="CD68" s="520">
        <v>7.2727053677300804</v>
      </c>
      <c r="CE68" s="520">
        <v>871.88449425494935</v>
      </c>
      <c r="CF68" s="520">
        <v>25.283058557056258</v>
      </c>
      <c r="CG68" s="520">
        <v>10.134316727495328</v>
      </c>
      <c r="CH68" s="520">
        <v>15.863769773039271</v>
      </c>
      <c r="CI68" s="520">
        <v>5.8498756759790256</v>
      </c>
      <c r="CJ68" s="520">
        <v>7.891487699705011</v>
      </c>
      <c r="CK68" s="520">
        <v>945.17131571906589</v>
      </c>
      <c r="CL68" s="520">
        <v>26.32416521372145</v>
      </c>
      <c r="CM68" s="520">
        <v>10.549369273284455</v>
      </c>
      <c r="CN68" s="520">
        <v>16.84513854091259</v>
      </c>
      <c r="CO68" s="520">
        <v>6.0371378661054633</v>
      </c>
      <c r="CP68" s="520">
        <v>8.5230442562543427</v>
      </c>
      <c r="CQ68" s="520">
        <v>1016.2794469023247</v>
      </c>
      <c r="CR68" s="520">
        <v>26.577281898966209</v>
      </c>
      <c r="CS68" s="520">
        <v>10.511648405292267</v>
      </c>
      <c r="CT68" s="520">
        <v>17.084112012698242</v>
      </c>
      <c r="CU68" s="520">
        <v>6.0279321809382642</v>
      </c>
      <c r="CV68" s="520">
        <v>8.9043543176162174</v>
      </c>
      <c r="CW68" s="520">
        <v>1150.6166892422723</v>
      </c>
      <c r="CX68" s="520">
        <v>24.683228320546768</v>
      </c>
      <c r="CY68" s="520">
        <v>9.7339746504645284</v>
      </c>
      <c r="DA68" s="520">
        <v>72</v>
      </c>
      <c r="DB68" s="520">
        <v>12.704256253948881</v>
      </c>
      <c r="DC68" s="520">
        <v>4.6807861458224309</v>
      </c>
      <c r="DD68" s="520">
        <v>6.7951149784679572</v>
      </c>
      <c r="DE68" s="520">
        <v>820.87109303230045</v>
      </c>
      <c r="DF68" s="520">
        <v>24.294062143793521</v>
      </c>
      <c r="DG68" s="520">
        <v>9.7320947873997721</v>
      </c>
      <c r="DH68" s="520">
        <v>13.145541460983841</v>
      </c>
      <c r="DI68" s="520">
        <v>4.9943446592437652</v>
      </c>
      <c r="DJ68" s="520">
        <v>7.1002703663984326</v>
      </c>
      <c r="DK68" s="520">
        <v>858.21786991359852</v>
      </c>
      <c r="DL68" s="520">
        <v>24.401374385447063</v>
      </c>
      <c r="DM68" s="520">
        <v>9.971163508523043</v>
      </c>
      <c r="DN68" s="520">
        <v>14.697427341865009</v>
      </c>
      <c r="DO68" s="520">
        <v>5.1645246365396513</v>
      </c>
      <c r="DP68" s="520">
        <v>7.6927387393221958</v>
      </c>
      <c r="DQ68" s="520">
        <v>935.56502046055732</v>
      </c>
      <c r="DR68" s="520">
        <v>25.347787615457019</v>
      </c>
      <c r="DS68" s="520">
        <v>9.9251361407527696</v>
      </c>
      <c r="DT68" s="520">
        <v>15.371144354920625</v>
      </c>
      <c r="DU68" s="520">
        <v>5.224299484176858</v>
      </c>
      <c r="DV68" s="520">
        <v>8.2460985442632921</v>
      </c>
      <c r="DW68" s="520">
        <v>1003.6143018519701</v>
      </c>
      <c r="DX68" s="520">
        <v>25.443988906231279</v>
      </c>
      <c r="DY68" s="520">
        <v>9.8343893936351119</v>
      </c>
      <c r="DZ68" s="520">
        <v>15.562808881227975</v>
      </c>
      <c r="EA68" s="520">
        <v>5.3183526288121881</v>
      </c>
      <c r="EB68" s="520">
        <v>8.6034326988024361</v>
      </c>
      <c r="EC68" s="520">
        <v>1136.2894636991196</v>
      </c>
      <c r="ED68" s="520">
        <v>23.655619608601654</v>
      </c>
      <c r="EE68" s="520">
        <v>9.2322374434490264</v>
      </c>
      <c r="EG68" s="520">
        <v>72</v>
      </c>
      <c r="EH68" s="520">
        <v>12.058969418952882</v>
      </c>
      <c r="EI68" s="520">
        <v>4.3226177608342109</v>
      </c>
      <c r="EJ68" s="520">
        <v>6.2404767959447804</v>
      </c>
      <c r="EK68" s="520">
        <v>815.82795166878441</v>
      </c>
      <c r="EL68" s="520">
        <v>23.653279434349116</v>
      </c>
      <c r="EM68" s="520">
        <v>9.3532305249287671</v>
      </c>
      <c r="EN68" s="520">
        <v>12.526494628439588</v>
      </c>
      <c r="EO68" s="520">
        <v>4.494149334687549</v>
      </c>
      <c r="EP68" s="520">
        <v>6.5553991514547967</v>
      </c>
      <c r="EQ68" s="520">
        <v>854.26639468589258</v>
      </c>
      <c r="ER68" s="520">
        <v>23.78959167997105</v>
      </c>
      <c r="ES68" s="520">
        <v>9.431759732572905</v>
      </c>
      <c r="ET68" s="520">
        <v>12.919711275445282</v>
      </c>
      <c r="EU68" s="520">
        <v>4.6741435493489814</v>
      </c>
      <c r="EV68" s="520">
        <v>7.1015898662759156</v>
      </c>
      <c r="EW68" s="520">
        <v>947.75259938096008</v>
      </c>
      <c r="EX68" s="520">
        <v>23.146111534796685</v>
      </c>
      <c r="EY68" s="520">
        <v>9.2800896722955528</v>
      </c>
      <c r="EZ68" s="520">
        <v>13.721871144936877</v>
      </c>
      <c r="FA68" s="520">
        <v>4.7848244136438352</v>
      </c>
      <c r="FB68" s="520">
        <v>7.6067248820909992</v>
      </c>
      <c r="FC68" s="520">
        <v>1011.192994237442</v>
      </c>
      <c r="FD68" s="520">
        <v>23.622273975984363</v>
      </c>
      <c r="FE68" s="520">
        <v>9.3260721035870837</v>
      </c>
      <c r="FF68" s="520">
        <v>13.92242796978846</v>
      </c>
      <c r="FG68" s="520">
        <v>4.8353098303170619</v>
      </c>
      <c r="FH68" s="520">
        <v>7.9407037124284852</v>
      </c>
      <c r="FI68" s="520">
        <v>1154.6032917411685</v>
      </c>
      <c r="FJ68" s="520">
        <v>21.85967300424673</v>
      </c>
      <c r="FK68" s="520">
        <v>8.6674370378530892</v>
      </c>
    </row>
    <row r="69" spans="2:167" x14ac:dyDescent="0.2">
      <c r="B69" s="520">
        <v>774.37228690596476</v>
      </c>
      <c r="C69" s="520">
        <v>1.2913685276568196</v>
      </c>
      <c r="D69" s="520">
        <v>834.36925540707364</v>
      </c>
      <c r="E69" s="520">
        <v>1.1985101242879785</v>
      </c>
      <c r="F69" s="520">
        <v>964.90992214542439</v>
      </c>
      <c r="G69" s="520">
        <v>1.03636616957628</v>
      </c>
      <c r="H69" s="520">
        <v>1088.3523213626756</v>
      </c>
      <c r="I69" s="520">
        <v>0.91882011033701505</v>
      </c>
      <c r="J69" s="520">
        <v>1211.9027516227438</v>
      </c>
      <c r="K69" s="520">
        <v>0.82514871647992794</v>
      </c>
      <c r="L69" s="520">
        <v>905.2728940261253</v>
      </c>
      <c r="M69" s="520">
        <v>1.1046392823633366</v>
      </c>
      <c r="N69" s="520">
        <v>893.65014062854868</v>
      </c>
      <c r="O69" s="520">
        <v>1.1190061462941752</v>
      </c>
      <c r="Q69" s="520">
        <v>0.14336156328440514</v>
      </c>
      <c r="R69" s="520">
        <v>0.14400568360351265</v>
      </c>
      <c r="S69" s="520">
        <v>0.14425330823983454</v>
      </c>
      <c r="T69" s="520">
        <v>0.14537371611455766</v>
      </c>
      <c r="U69" s="520">
        <v>0.14586693855820335</v>
      </c>
      <c r="V69" s="520">
        <v>0.14428510782556914</v>
      </c>
      <c r="W69" s="520">
        <v>0.14388094215353947</v>
      </c>
      <c r="Y69" s="520">
        <v>1.9734875130769352</v>
      </c>
      <c r="Z69" s="520">
        <v>1.9897641604246481</v>
      </c>
      <c r="AA69" s="520">
        <v>2.0495726846132976</v>
      </c>
      <c r="AB69" s="520">
        <v>2.1062407396979288</v>
      </c>
      <c r="AC69" s="520">
        <v>2.1506679982862198</v>
      </c>
      <c r="AD69" s="520">
        <v>2.0190942868223161</v>
      </c>
      <c r="AE69" s="520">
        <v>2.0195766580741843</v>
      </c>
      <c r="AG69" s="520">
        <v>0.77232082218442311</v>
      </c>
      <c r="AH69" s="520">
        <v>0.78010301233082835</v>
      </c>
      <c r="AI69" s="520">
        <v>0.80942939533570724</v>
      </c>
      <c r="AJ69" s="520">
        <v>0.82582762189939407</v>
      </c>
      <c r="AK69" s="520">
        <v>0.84804733506918073</v>
      </c>
      <c r="AL69" s="520">
        <v>0.79399548488760774</v>
      </c>
      <c r="AM69" s="520">
        <v>0.79506725450517135</v>
      </c>
      <c r="AO69" s="520">
        <v>73</v>
      </c>
      <c r="AP69" s="520">
        <v>14.35865747391623</v>
      </c>
      <c r="AQ69" s="520">
        <v>6.2235897963211428</v>
      </c>
      <c r="AR69" s="520">
        <v>7.1702725943824639</v>
      </c>
      <c r="AS69" s="520">
        <v>823.39173202342818</v>
      </c>
      <c r="AT69" s="520">
        <v>26.226146417208781</v>
      </c>
      <c r="AU69" s="520">
        <v>11.574741738215426</v>
      </c>
      <c r="AV69" s="520">
        <v>14.984054503367583</v>
      </c>
      <c r="AW69" s="520">
        <v>6.3433638859478307</v>
      </c>
      <c r="AX69" s="520">
        <v>7.5560060249892329</v>
      </c>
      <c r="AY69" s="520">
        <v>866.75011927724529</v>
      </c>
      <c r="AZ69" s="520">
        <v>26.282547090835259</v>
      </c>
      <c r="BA69" s="520">
        <v>11.429519962944427</v>
      </c>
      <c r="BB69" s="520">
        <v>16.623871520817811</v>
      </c>
      <c r="BC69" s="520">
        <v>6.7145706873388384</v>
      </c>
      <c r="BD69" s="520">
        <v>8.2135140601751502</v>
      </c>
      <c r="BE69" s="520">
        <v>942.77643598577345</v>
      </c>
      <c r="BF69" s="520">
        <v>27.196256561647417</v>
      </c>
      <c r="BG69" s="520">
        <v>11.492882189542101</v>
      </c>
      <c r="BH69" s="520">
        <v>17.641630366448478</v>
      </c>
      <c r="BI69" s="520">
        <v>7.0346516530604193</v>
      </c>
      <c r="BJ69" s="520">
        <v>8.838498885342057</v>
      </c>
      <c r="BK69" s="520">
        <v>1013.8215227077089</v>
      </c>
      <c r="BL69" s="520">
        <v>27.432041867668516</v>
      </c>
      <c r="BM69" s="520">
        <v>11.523192179071394</v>
      </c>
      <c r="BN69" s="520">
        <v>18.060096908411253</v>
      </c>
      <c r="BO69" s="520">
        <v>7.1427729035668781</v>
      </c>
      <c r="BP69" s="520">
        <v>9.3873021480073291</v>
      </c>
      <c r="BQ69" s="520">
        <v>1147.689012603327</v>
      </c>
      <c r="BR69" s="520">
        <v>25.60285573608618</v>
      </c>
      <c r="BS69" s="520">
        <v>10.733050041517926</v>
      </c>
      <c r="BU69" s="520">
        <v>73</v>
      </c>
      <c r="BV69" s="520">
        <v>13.889172374189247</v>
      </c>
      <c r="BW69" s="520">
        <v>5.2497965796089696</v>
      </c>
      <c r="BX69" s="520">
        <v>6.9651573502415642</v>
      </c>
      <c r="BY69" s="520">
        <v>832.20882659637493</v>
      </c>
      <c r="BZ69" s="520">
        <v>25.384141994067384</v>
      </c>
      <c r="CA69" s="520">
        <v>10.281978702192927</v>
      </c>
      <c r="CB69" s="520">
        <v>14.36263945231561</v>
      </c>
      <c r="CC69" s="520">
        <v>5.3196697096639527</v>
      </c>
      <c r="CD69" s="520">
        <v>7.3149476031847849</v>
      </c>
      <c r="CE69" s="520">
        <v>877.72715389722316</v>
      </c>
      <c r="CF69" s="520">
        <v>25.245870173265711</v>
      </c>
      <c r="CG69" s="520">
        <v>10.120278922030467</v>
      </c>
      <c r="CH69" s="520">
        <v>15.988252136884498</v>
      </c>
      <c r="CI69" s="520">
        <v>5.9015638261617402</v>
      </c>
      <c r="CJ69" s="520">
        <v>7.9351422330351884</v>
      </c>
      <c r="CK69" s="520">
        <v>951.29290450463202</v>
      </c>
      <c r="CL69" s="520">
        <v>26.284617840634375</v>
      </c>
      <c r="CM69" s="520">
        <v>10.535358354115607</v>
      </c>
      <c r="CN69" s="520">
        <v>16.981176643079689</v>
      </c>
      <c r="CO69" s="520">
        <v>6.0927119323220031</v>
      </c>
      <c r="CP69" s="520">
        <v>8.5706392206027164</v>
      </c>
      <c r="CQ69" s="520">
        <v>1022.9770432218271</v>
      </c>
      <c r="CR69" s="520">
        <v>26.54090911794297</v>
      </c>
      <c r="CS69" s="520">
        <v>10.499278152786744</v>
      </c>
      <c r="CT69" s="520">
        <v>17.222492796648794</v>
      </c>
      <c r="CU69" s="520">
        <v>6.0836482342160165</v>
      </c>
      <c r="CV69" s="520">
        <v>8.9538513176203161</v>
      </c>
      <c r="CW69" s="520">
        <v>1159.456505985745</v>
      </c>
      <c r="CX69" s="520">
        <v>24.620597633838869</v>
      </c>
      <c r="CY69" s="520">
        <v>9.7106522555140753</v>
      </c>
      <c r="DA69" s="520">
        <v>73</v>
      </c>
      <c r="DB69" s="520">
        <v>12.772227553083843</v>
      </c>
      <c r="DC69" s="520">
        <v>4.7218522946727806</v>
      </c>
      <c r="DD69" s="520">
        <v>6.8262736508407018</v>
      </c>
      <c r="DE69" s="520">
        <v>826.27102147270318</v>
      </c>
      <c r="DF69" s="520">
        <v>24.214769345622223</v>
      </c>
      <c r="DG69" s="520">
        <v>9.7169196755739584</v>
      </c>
      <c r="DH69" s="520">
        <v>13.221789517116363</v>
      </c>
      <c r="DI69" s="520">
        <v>5.0409535196161164</v>
      </c>
      <c r="DJ69" s="520">
        <v>7.1360772527263965</v>
      </c>
      <c r="DK69" s="520">
        <v>864.1115868311274</v>
      </c>
      <c r="DL69" s="520">
        <v>24.323404708317625</v>
      </c>
      <c r="DM69" s="520">
        <v>9.9571948298773609</v>
      </c>
      <c r="DN69" s="520">
        <v>14.782338097492403</v>
      </c>
      <c r="DO69" s="520">
        <v>5.2128734452812333</v>
      </c>
      <c r="DP69" s="520">
        <v>7.7296813239716613</v>
      </c>
      <c r="DQ69" s="520">
        <v>941.72193134026418</v>
      </c>
      <c r="DR69" s="520">
        <v>25.271213951818183</v>
      </c>
      <c r="DS69" s="520">
        <v>9.9111223357830749</v>
      </c>
      <c r="DT69" s="520">
        <v>15.474196906490661</v>
      </c>
      <c r="DU69" s="520">
        <v>5.2799020135230883</v>
      </c>
      <c r="DV69" s="520">
        <v>8.2925391362673526</v>
      </c>
      <c r="DW69" s="520">
        <v>1010.8451099526397</v>
      </c>
      <c r="DX69" s="520">
        <v>25.36863535750296</v>
      </c>
      <c r="DY69" s="520">
        <v>9.8211986229695754</v>
      </c>
      <c r="DZ69" s="520">
        <v>15.668865884602486</v>
      </c>
      <c r="EA69" s="520">
        <v>5.3756626068620355</v>
      </c>
      <c r="EB69" s="520">
        <v>8.6528326921603416</v>
      </c>
      <c r="EC69" s="520">
        <v>1145.7258748112492</v>
      </c>
      <c r="ED69" s="520">
        <v>23.55963654937295</v>
      </c>
      <c r="EE69" s="520">
        <v>9.2090905334621933</v>
      </c>
      <c r="EG69" s="520">
        <v>73</v>
      </c>
      <c r="EH69" s="520">
        <v>12.116136588702298</v>
      </c>
      <c r="EI69" s="520">
        <v>4.3605206805422805</v>
      </c>
      <c r="EJ69" s="520">
        <v>6.2691342093733109</v>
      </c>
      <c r="EK69" s="520">
        <v>821.14716584026985</v>
      </c>
      <c r="EL69" s="520">
        <v>23.566873323795864</v>
      </c>
      <c r="EM69" s="520">
        <v>9.3375193275229371</v>
      </c>
      <c r="EN69" s="520">
        <v>12.5925609591831</v>
      </c>
      <c r="EO69" s="520">
        <v>4.5360874152010604</v>
      </c>
      <c r="EP69" s="520">
        <v>6.5884220112126419</v>
      </c>
      <c r="EQ69" s="520">
        <v>860.15564655230469</v>
      </c>
      <c r="ER69" s="520">
        <v>23.703741716316198</v>
      </c>
      <c r="ES69" s="520">
        <v>9.416041565129067</v>
      </c>
      <c r="ET69" s="520">
        <v>13.008616215522785</v>
      </c>
      <c r="EU69" s="520">
        <v>4.7179016011318966</v>
      </c>
      <c r="EV69" s="520">
        <v>7.1357346987751038</v>
      </c>
      <c r="EW69" s="520">
        <v>954.22365874926572</v>
      </c>
      <c r="EX69" s="520">
        <v>23.081312568709752</v>
      </c>
      <c r="EY69" s="520">
        <v>9.2625553166842725</v>
      </c>
      <c r="EZ69" s="520">
        <v>13.816202437112414</v>
      </c>
      <c r="FA69" s="520">
        <v>4.8357298873873598</v>
      </c>
      <c r="FB69" s="520">
        <v>7.6495432516788364</v>
      </c>
      <c r="FC69" s="520">
        <v>1018.6885015362225</v>
      </c>
      <c r="FD69" s="520">
        <v>23.54573207781748</v>
      </c>
      <c r="FE69" s="520">
        <v>9.3095568090393819</v>
      </c>
      <c r="FF69" s="520">
        <v>14.017333712051029</v>
      </c>
      <c r="FG69" s="520">
        <v>4.8874068762669252</v>
      </c>
      <c r="FH69" s="520">
        <v>7.9862808696746947</v>
      </c>
      <c r="FI69" s="520">
        <v>1165.3380596982797</v>
      </c>
      <c r="FJ69" s="520">
        <v>21.745924122460341</v>
      </c>
      <c r="FK69" s="520">
        <v>8.6351230815178592</v>
      </c>
    </row>
    <row r="70" spans="2:167" x14ac:dyDescent="0.2">
      <c r="B70" s="520">
        <v>773.91603753138691</v>
      </c>
      <c r="C70" s="520">
        <v>1.2921298325717201</v>
      </c>
      <c r="D70" s="520">
        <v>834.15385359428581</v>
      </c>
      <c r="E70" s="520">
        <v>1.1988196130619067</v>
      </c>
      <c r="F70" s="520">
        <v>964.48196654724052</v>
      </c>
      <c r="G70" s="520">
        <v>1.0368260213095646</v>
      </c>
      <c r="H70" s="520">
        <v>1088.4782925645848</v>
      </c>
      <c r="I70" s="520">
        <v>0.91871377392734277</v>
      </c>
      <c r="J70" s="520">
        <v>1212.2264317568033</v>
      </c>
      <c r="K70" s="520">
        <v>0.82492839110162197</v>
      </c>
      <c r="L70" s="520">
        <v>904.96849068493793</v>
      </c>
      <c r="M70" s="520">
        <v>1.1050108487679347</v>
      </c>
      <c r="N70" s="520">
        <v>893.3179812264483</v>
      </c>
      <c r="O70" s="520">
        <v>1.1194222225629966</v>
      </c>
      <c r="Q70" s="520">
        <v>0.1452306089785933</v>
      </c>
      <c r="R70" s="520">
        <v>0.14587826698526818</v>
      </c>
      <c r="S70" s="520">
        <v>0.14611938692113594</v>
      </c>
      <c r="T70" s="520">
        <v>0.14724670963547934</v>
      </c>
      <c r="U70" s="520">
        <v>0.14774140875994796</v>
      </c>
      <c r="V70" s="520">
        <v>0.14615341301561147</v>
      </c>
      <c r="W70" s="520">
        <v>0.14575107637621468</v>
      </c>
      <c r="Y70" s="520">
        <v>1.9852821210893818</v>
      </c>
      <c r="Z70" s="520">
        <v>2.0024931512973589</v>
      </c>
      <c r="AA70" s="520">
        <v>2.0620956133689177</v>
      </c>
      <c r="AB70" s="520">
        <v>2.1208691242879549</v>
      </c>
      <c r="AC70" s="520">
        <v>2.1658566348358925</v>
      </c>
      <c r="AD70" s="520">
        <v>2.0317079891108576</v>
      </c>
      <c r="AE70" s="520">
        <v>2.0322030218422511</v>
      </c>
      <c r="AG70" s="520">
        <v>0.77698483023507459</v>
      </c>
      <c r="AH70" s="520">
        <v>0.78515383704036101</v>
      </c>
      <c r="AI70" s="520">
        <v>0.81442532314968774</v>
      </c>
      <c r="AJ70" s="520">
        <v>0.83163710305114757</v>
      </c>
      <c r="AK70" s="520">
        <v>0.85411170735270581</v>
      </c>
      <c r="AL70" s="520">
        <v>0.7990137263530549</v>
      </c>
      <c r="AM70" s="520">
        <v>0.80009166962348077</v>
      </c>
      <c r="AO70" s="520">
        <v>74</v>
      </c>
      <c r="AP70" s="520">
        <v>14.468434966905448</v>
      </c>
      <c r="AQ70" s="520">
        <v>6.2737146508702892</v>
      </c>
      <c r="AR70" s="520">
        <v>7.2098344971532802</v>
      </c>
      <c r="AS70" s="520">
        <v>828.5380706801318</v>
      </c>
      <c r="AT70" s="520">
        <v>26.190596653917989</v>
      </c>
      <c r="AU70" s="520">
        <v>11.560993306300432</v>
      </c>
      <c r="AV70" s="520">
        <v>15.102167085818618</v>
      </c>
      <c r="AW70" s="520">
        <v>6.3966543408406107</v>
      </c>
      <c r="AX70" s="520">
        <v>7.5982255953033997</v>
      </c>
      <c r="AY70" s="520">
        <v>872.3626323818886</v>
      </c>
      <c r="AZ70" s="520">
        <v>26.246539963876362</v>
      </c>
      <c r="BA70" s="520">
        <v>11.416018984471311</v>
      </c>
      <c r="BB70" s="520">
        <v>16.750906770798213</v>
      </c>
      <c r="BC70" s="520">
        <v>6.7712761238829122</v>
      </c>
      <c r="BD70" s="520">
        <v>8.2568656011687906</v>
      </c>
      <c r="BE70" s="520">
        <v>948.65567924313621</v>
      </c>
      <c r="BF70" s="520">
        <v>27.157404767523328</v>
      </c>
      <c r="BG70" s="520">
        <v>11.479503681157871</v>
      </c>
      <c r="BH70" s="520">
        <v>17.780294991625869</v>
      </c>
      <c r="BI70" s="520">
        <v>7.0964834614252235</v>
      </c>
      <c r="BJ70" s="520">
        <v>8.8854959949652432</v>
      </c>
      <c r="BK70" s="520">
        <v>1020.4346037515426</v>
      </c>
      <c r="BL70" s="520">
        <v>27.39130567955036</v>
      </c>
      <c r="BM70" s="520">
        <v>11.509635175682396</v>
      </c>
      <c r="BN70" s="520">
        <v>18.202217651455822</v>
      </c>
      <c r="BO70" s="520">
        <v>7.2056477824410177</v>
      </c>
      <c r="BP70" s="520">
        <v>9.4366666294743968</v>
      </c>
      <c r="BQ70" s="520">
        <v>1154.6004082338779</v>
      </c>
      <c r="BR70" s="520">
        <v>25.575308322435561</v>
      </c>
      <c r="BS70" s="520">
        <v>10.724455552721608</v>
      </c>
      <c r="BU70" s="520">
        <v>74</v>
      </c>
      <c r="BV70" s="520">
        <v>13.994271422957413</v>
      </c>
      <c r="BW70" s="520">
        <v>5.293445462723593</v>
      </c>
      <c r="BX70" s="520">
        <v>7.0033754325524296</v>
      </c>
      <c r="BY70" s="520">
        <v>837.34117349038286</v>
      </c>
      <c r="BZ70" s="520">
        <v>25.348977871436865</v>
      </c>
      <c r="CA70" s="520">
        <v>10.268758032236112</v>
      </c>
      <c r="CB70" s="520">
        <v>14.475014170934942</v>
      </c>
      <c r="CC70" s="520">
        <v>5.3657658676301265</v>
      </c>
      <c r="CD70" s="520">
        <v>7.3556581214461456</v>
      </c>
      <c r="CE70" s="520">
        <v>883.29036994167257</v>
      </c>
      <c r="CF70" s="520">
        <v>25.211808638183715</v>
      </c>
      <c r="CG70" s="520">
        <v>10.107683954478162</v>
      </c>
      <c r="CH70" s="520">
        <v>16.109495430034372</v>
      </c>
      <c r="CI70" s="520">
        <v>5.9523410874837293</v>
      </c>
      <c r="CJ70" s="520">
        <v>7.9768966607935132</v>
      </c>
      <c r="CK70" s="520">
        <v>957.13565777115684</v>
      </c>
      <c r="CL70" s="520">
        <v>26.246660775288088</v>
      </c>
      <c r="CM70" s="520">
        <v>10.522187992740786</v>
      </c>
      <c r="CN70" s="520">
        <v>17.11368115592089</v>
      </c>
      <c r="CO70" s="520">
        <v>6.1473680037137512</v>
      </c>
      <c r="CP70" s="520">
        <v>8.6160293561050665</v>
      </c>
      <c r="CQ70" s="520">
        <v>1029.5636658307676</v>
      </c>
      <c r="CR70" s="520">
        <v>26.500956888011615</v>
      </c>
      <c r="CS70" s="520">
        <v>10.485718280859896</v>
      </c>
      <c r="CT70" s="520">
        <v>17.357321182670418</v>
      </c>
      <c r="CU70" s="520">
        <v>6.1384763929115973</v>
      </c>
      <c r="CV70" s="520">
        <v>9.0009933120677452</v>
      </c>
      <c r="CW70" s="520">
        <v>1166.3001785952054</v>
      </c>
      <c r="CX70" s="520">
        <v>24.594324417883538</v>
      </c>
      <c r="CY70" s="520">
        <v>9.7018671328320956</v>
      </c>
      <c r="DA70" s="520">
        <v>74</v>
      </c>
      <c r="DB70" s="520">
        <v>12.837303304450399</v>
      </c>
      <c r="DC70" s="520">
        <v>4.762282048548518</v>
      </c>
      <c r="DD70" s="520">
        <v>6.8562912584265927</v>
      </c>
      <c r="DE70" s="520">
        <v>831.51170309364306</v>
      </c>
      <c r="DF70" s="520">
        <v>24.135288396396241</v>
      </c>
      <c r="DG70" s="520">
        <v>9.7019566373051802</v>
      </c>
      <c r="DH70" s="520">
        <v>13.294707689672853</v>
      </c>
      <c r="DI70" s="520">
        <v>5.0869231994755744</v>
      </c>
      <c r="DJ70" s="520">
        <v>7.1702067213764273</v>
      </c>
      <c r="DK70" s="520">
        <v>869.90883160740782</v>
      </c>
      <c r="DL70" s="520">
        <v>24.242817788951246</v>
      </c>
      <c r="DM70" s="520">
        <v>9.9426249245775775</v>
      </c>
      <c r="DN70" s="520">
        <v>14.863165092234476</v>
      </c>
      <c r="DO70" s="520">
        <v>5.2605230210002203</v>
      </c>
      <c r="DP70" s="520">
        <v>7.7649515391040138</v>
      </c>
      <c r="DQ70" s="520">
        <v>947.76354827623413</v>
      </c>
      <c r="DR70" s="520">
        <v>25.191182580376289</v>
      </c>
      <c r="DS70" s="520">
        <v>9.8962903523764947</v>
      </c>
      <c r="DT70" s="520">
        <v>15.573396951023954</v>
      </c>
      <c r="DU70" s="520">
        <v>5.335022573450777</v>
      </c>
      <c r="DV70" s="520">
        <v>8.3369247316913224</v>
      </c>
      <c r="DW70" s="520">
        <v>1018.0536805857753</v>
      </c>
      <c r="DX70" s="520">
        <v>25.287603795051929</v>
      </c>
      <c r="DY70" s="520">
        <v>9.806328794080418</v>
      </c>
      <c r="DZ70" s="520">
        <v>15.771106818314308</v>
      </c>
      <c r="EA70" s="520">
        <v>5.4325088114909956</v>
      </c>
      <c r="EB70" s="520">
        <v>8.700087084254589</v>
      </c>
      <c r="EC70" s="520">
        <v>1153.3184429619453</v>
      </c>
      <c r="ED70" s="520">
        <v>23.495809645648755</v>
      </c>
      <c r="EE70" s="520">
        <v>9.1989526856621051</v>
      </c>
      <c r="EG70" s="520">
        <v>74</v>
      </c>
      <c r="EH70" s="520">
        <v>12.17153389058371</v>
      </c>
      <c r="EI70" s="520">
        <v>4.3978204307273812</v>
      </c>
      <c r="EJ70" s="520">
        <v>6.2967036033975408</v>
      </c>
      <c r="EK70" s="520">
        <v>826.42178138528573</v>
      </c>
      <c r="EL70" s="520">
        <v>23.478332471770997</v>
      </c>
      <c r="EM70" s="520">
        <v>9.3206992391867232</v>
      </c>
      <c r="EN70" s="520">
        <v>12.655399843869105</v>
      </c>
      <c r="EO70" s="520">
        <v>4.5774654779076531</v>
      </c>
      <c r="EP70" s="520">
        <v>6.6199501634496398</v>
      </c>
      <c r="EQ70" s="520">
        <v>865.93081715802066</v>
      </c>
      <c r="ER70" s="520">
        <v>23.615897536676204</v>
      </c>
      <c r="ES70" s="520">
        <v>9.399965157027852</v>
      </c>
      <c r="ET70" s="520">
        <v>13.094789395251125</v>
      </c>
      <c r="EU70" s="520">
        <v>4.7610268444775112</v>
      </c>
      <c r="EV70" s="520">
        <v>7.1682991803295319</v>
      </c>
      <c r="EW70" s="520">
        <v>960.45006100600665</v>
      </c>
      <c r="EX70" s="520">
        <v>23.017239300826372</v>
      </c>
      <c r="EY70" s="520">
        <v>9.2455062924525837</v>
      </c>
      <c r="EZ70" s="520">
        <v>13.907347946470875</v>
      </c>
      <c r="FA70" s="520">
        <v>4.8861845744616996</v>
      </c>
      <c r="FB70" s="520">
        <v>7.6905211606514916</v>
      </c>
      <c r="FC70" s="520">
        <v>1025.98015038523</v>
      </c>
      <c r="FD70" s="520">
        <v>23.468377144678321</v>
      </c>
      <c r="FE70" s="520">
        <v>9.2930951142463911</v>
      </c>
      <c r="FF70" s="520">
        <v>14.108942349970825</v>
      </c>
      <c r="FG70" s="520">
        <v>4.9390787072626168</v>
      </c>
      <c r="FH70" s="520">
        <v>8.0299322338867611</v>
      </c>
      <c r="FI70" s="520">
        <v>1172.2523508578211</v>
      </c>
      <c r="FJ70" s="520">
        <v>21.698387817002939</v>
      </c>
      <c r="FK70" s="520">
        <v>8.629448835549379</v>
      </c>
    </row>
    <row r="71" spans="2:167" x14ac:dyDescent="0.2">
      <c r="B71" s="520">
        <v>773.24995736762639</v>
      </c>
      <c r="C71" s="520">
        <v>1.2932428776385561</v>
      </c>
      <c r="D71" s="520">
        <v>833.70248279557802</v>
      </c>
      <c r="E71" s="520">
        <v>1.1994686601469529</v>
      </c>
      <c r="F71" s="520">
        <v>963.72857411986456</v>
      </c>
      <c r="G71" s="520">
        <v>1.0376365574853488</v>
      </c>
      <c r="H71" s="520">
        <v>1088.2211018013998</v>
      </c>
      <c r="I71" s="520">
        <v>0.91893090323707016</v>
      </c>
      <c r="J71" s="520">
        <v>1212.103558664767</v>
      </c>
      <c r="K71" s="520">
        <v>0.82501201555878878</v>
      </c>
      <c r="L71" s="520">
        <v>904.36709973686368</v>
      </c>
      <c r="M71" s="520">
        <v>1.1057456648864845</v>
      </c>
      <c r="N71" s="520">
        <v>892.72257762545223</v>
      </c>
      <c r="O71" s="520">
        <v>1.1201688240706249</v>
      </c>
      <c r="Q71" s="520">
        <v>0.14709785657283581</v>
      </c>
      <c r="R71" s="520">
        <v>0.14774882206304457</v>
      </c>
      <c r="S71" s="520">
        <v>0.14798284238883866</v>
      </c>
      <c r="T71" s="520">
        <v>0.1491166336221178</v>
      </c>
      <c r="U71" s="520">
        <v>0.14961248525839332</v>
      </c>
      <c r="V71" s="520">
        <v>0.14801918896724028</v>
      </c>
      <c r="W71" s="520">
        <v>0.14761909949406207</v>
      </c>
      <c r="Y71" s="520">
        <v>1.9966658109636317</v>
      </c>
      <c r="Z71" s="520">
        <v>2.0148384005918691</v>
      </c>
      <c r="AA71" s="520">
        <v>2.0741815121913754</v>
      </c>
      <c r="AB71" s="520">
        <v>2.1351001319018463</v>
      </c>
      <c r="AC71" s="520">
        <v>2.1806471315781772</v>
      </c>
      <c r="AD71" s="520">
        <v>2.043918334215264</v>
      </c>
      <c r="AE71" s="520">
        <v>2.0444149307545056</v>
      </c>
      <c r="AG71" s="520">
        <v>0.78152943539270181</v>
      </c>
      <c r="AH71" s="520">
        <v>0.79009551442507187</v>
      </c>
      <c r="AI71" s="520">
        <v>0.81928882096136668</v>
      </c>
      <c r="AJ71" s="520">
        <v>0.83733247295287505</v>
      </c>
      <c r="AK71" s="520">
        <v>0.86006009574293707</v>
      </c>
      <c r="AL71" s="520">
        <v>0.80391480676493465</v>
      </c>
      <c r="AM71" s="520">
        <v>0.80499298685723564</v>
      </c>
      <c r="AO71" s="520">
        <v>75</v>
      </c>
      <c r="AP71" s="520">
        <v>14.575808493554979</v>
      </c>
      <c r="AQ71" s="520">
        <v>6.3227756656596679</v>
      </c>
      <c r="AR71" s="520">
        <v>7.2479910705432049</v>
      </c>
      <c r="AS71" s="520">
        <v>833.49610662862563</v>
      </c>
      <c r="AT71" s="520">
        <v>26.156158285346148</v>
      </c>
      <c r="AU71" s="520">
        <v>11.547671947178783</v>
      </c>
      <c r="AV71" s="520">
        <v>15.217764112590187</v>
      </c>
      <c r="AW71" s="520">
        <v>6.4489086580029742</v>
      </c>
      <c r="AX71" s="520">
        <v>7.6388865336862599</v>
      </c>
      <c r="AY71" s="520">
        <v>877.77312633941995</v>
      </c>
      <c r="AZ71" s="520">
        <v>26.211647886489651</v>
      </c>
      <c r="BA71" s="520">
        <v>11.402986501219324</v>
      </c>
      <c r="BB71" s="520">
        <v>16.87469164495673</v>
      </c>
      <c r="BC71" s="520">
        <v>6.8268209138703559</v>
      </c>
      <c r="BD71" s="520">
        <v>8.2982696112027554</v>
      </c>
      <c r="BE71" s="520">
        <v>954.30555932749996</v>
      </c>
      <c r="BF71" s="520">
        <v>27.118957013904691</v>
      </c>
      <c r="BG71" s="520">
        <v>11.46637330433281</v>
      </c>
      <c r="BH71" s="520">
        <v>17.915409428531582</v>
      </c>
      <c r="BI71" s="520">
        <v>7.157108234813677</v>
      </c>
      <c r="BJ71" s="520">
        <v>8.9302466298193686</v>
      </c>
      <c r="BK71" s="520">
        <v>1026.7912912666488</v>
      </c>
      <c r="BL71" s="520">
        <v>27.350979349581134</v>
      </c>
      <c r="BM71" s="520">
        <v>11.496354274192091</v>
      </c>
      <c r="BN71" s="520">
        <v>18.34070145603852</v>
      </c>
      <c r="BO71" s="520">
        <v>7.2673068478486993</v>
      </c>
      <c r="BP71" s="520">
        <v>9.483553441751015</v>
      </c>
      <c r="BQ71" s="520">
        <v>1161.2023805158533</v>
      </c>
      <c r="BR71" s="520">
        <v>25.548171107798623</v>
      </c>
      <c r="BS71" s="520">
        <v>10.716129508448505</v>
      </c>
      <c r="BU71" s="520">
        <v>75</v>
      </c>
      <c r="BV71" s="520">
        <v>14.096913297301807</v>
      </c>
      <c r="BW71" s="520">
        <v>5.3363516838473384</v>
      </c>
      <c r="BX71" s="520">
        <v>7.0401985053247769</v>
      </c>
      <c r="BY71" s="520">
        <v>842.27566493702238</v>
      </c>
      <c r="BZ71" s="520">
        <v>25.314943535189496</v>
      </c>
      <c r="CA71" s="520">
        <v>10.256161950769044</v>
      </c>
      <c r="CB71" s="520">
        <v>14.584876793154118</v>
      </c>
      <c r="CC71" s="520">
        <v>5.4111560411185433</v>
      </c>
      <c r="CD71" s="520">
        <v>7.3948369231835551</v>
      </c>
      <c r="CE71" s="520">
        <v>888.64191515117352</v>
      </c>
      <c r="CF71" s="520">
        <v>25.178862724013669</v>
      </c>
      <c r="CG71" s="520">
        <v>10.095722856344057</v>
      </c>
      <c r="CH71" s="520">
        <v>16.227499656473093</v>
      </c>
      <c r="CI71" s="520">
        <v>6.0022074609272345</v>
      </c>
      <c r="CJ71" s="520">
        <v>8.0167509848153564</v>
      </c>
      <c r="CK71" s="520">
        <v>962.74076488658068</v>
      </c>
      <c r="CL71" s="520">
        <v>26.209110877341654</v>
      </c>
      <c r="CM71" s="520">
        <v>10.509381866569326</v>
      </c>
      <c r="CN71" s="520">
        <v>17.24265207779063</v>
      </c>
      <c r="CO71" s="520">
        <v>6.2011060798782447</v>
      </c>
      <c r="CP71" s="520">
        <v>8.6592146620318751</v>
      </c>
      <c r="CQ71" s="520">
        <v>1035.8851973529356</v>
      </c>
      <c r="CR71" s="520">
        <v>26.461416885836368</v>
      </c>
      <c r="CS71" s="520">
        <v>10.472544952705785</v>
      </c>
      <c r="CT71" s="520">
        <v>17.48859716501811</v>
      </c>
      <c r="CU71" s="520">
        <v>6.1924166555884597</v>
      </c>
      <c r="CV71" s="520">
        <v>9.0457802983289479</v>
      </c>
      <c r="CW71" s="520">
        <v>1172.824714657205</v>
      </c>
      <c r="CX71" s="520">
        <v>24.568456357609787</v>
      </c>
      <c r="CY71" s="520">
        <v>9.6934390627922671</v>
      </c>
      <c r="DA71" s="520">
        <v>75</v>
      </c>
      <c r="DB71" s="520">
        <v>12.899013766925602</v>
      </c>
      <c r="DC71" s="520">
        <v>4.8020754078507872</v>
      </c>
      <c r="DD71" s="520">
        <v>6.8846536355660612</v>
      </c>
      <c r="DE71" s="520">
        <v>836.57214586137275</v>
      </c>
      <c r="DF71" s="520">
        <v>24.055619671448476</v>
      </c>
      <c r="DG71" s="520">
        <v>9.6874362729884371</v>
      </c>
      <c r="DH71" s="520">
        <v>13.364295978905965</v>
      </c>
      <c r="DI71" s="520">
        <v>5.1322655914552966</v>
      </c>
      <c r="DJ71" s="520">
        <v>7.202658772415262</v>
      </c>
      <c r="DK71" s="520">
        <v>875.522266336646</v>
      </c>
      <c r="DL71" s="520">
        <v>24.162049089467466</v>
      </c>
      <c r="DM71" s="520">
        <v>9.9284648471652179</v>
      </c>
      <c r="DN71" s="520">
        <v>14.939908326501577</v>
      </c>
      <c r="DO71" s="520">
        <v>5.3074733644434842</v>
      </c>
      <c r="DP71" s="520">
        <v>7.7981794191554785</v>
      </c>
      <c r="DQ71" s="520">
        <v>953.58634463956787</v>
      </c>
      <c r="DR71" s="520">
        <v>25.110456182264446</v>
      </c>
      <c r="DS71" s="520">
        <v>9.8817231320400829</v>
      </c>
      <c r="DT71" s="520">
        <v>15.668744487849509</v>
      </c>
      <c r="DU71" s="520">
        <v>5.3896611637565721</v>
      </c>
      <c r="DV71" s="520">
        <v>8.3792553303044279</v>
      </c>
      <c r="DW71" s="520">
        <v>1025.0421496702966</v>
      </c>
      <c r="DX71" s="520">
        <v>25.205873213498833</v>
      </c>
      <c r="DY71" s="520">
        <v>9.7917040603918668</v>
      </c>
      <c r="DZ71" s="520">
        <v>15.869531679797928</v>
      </c>
      <c r="EA71" s="520">
        <v>5.4888912419363258</v>
      </c>
      <c r="EB71" s="520">
        <v>8.7451958740489175</v>
      </c>
      <c r="EC71" s="520">
        <v>1160.64268222485</v>
      </c>
      <c r="ED71" s="520">
        <v>23.431352084889959</v>
      </c>
      <c r="EE71" s="520">
        <v>9.1890291926624652</v>
      </c>
      <c r="EG71" s="520">
        <v>75</v>
      </c>
      <c r="EH71" s="520">
        <v>12.223534574211321</v>
      </c>
      <c r="EI71" s="520">
        <v>4.4345170117736163</v>
      </c>
      <c r="EJ71" s="520">
        <v>6.3228142694826266</v>
      </c>
      <c r="EK71" s="520">
        <v>831.52153332483078</v>
      </c>
      <c r="EL71" s="520">
        <v>23.389390889359959</v>
      </c>
      <c r="EM71" s="520">
        <v>9.3042460653749064</v>
      </c>
      <c r="EN71" s="520">
        <v>12.714828833817675</v>
      </c>
      <c r="EO71" s="520">
        <v>4.6182835230378112</v>
      </c>
      <c r="EP71" s="520">
        <v>6.6499836082424846</v>
      </c>
      <c r="EQ71" s="520">
        <v>871.52895143850981</v>
      </c>
      <c r="ER71" s="520">
        <v>23.527554419408489</v>
      </c>
      <c r="ES71" s="520">
        <v>9.3842091674832488</v>
      </c>
      <c r="ET71" s="520">
        <v>13.178230817285897</v>
      </c>
      <c r="EU71" s="520">
        <v>4.8035192800617397</v>
      </c>
      <c r="EV71" s="520">
        <v>7.1990322969664629</v>
      </c>
      <c r="EW71" s="520">
        <v>966.4291709287952</v>
      </c>
      <c r="EX71" s="520">
        <v>22.9538917917207</v>
      </c>
      <c r="EY71" s="520">
        <v>9.2289455079970537</v>
      </c>
      <c r="EZ71" s="520">
        <v>13.995307672310188</v>
      </c>
      <c r="FA71" s="520">
        <v>4.9361884746762863</v>
      </c>
      <c r="FB71" s="520">
        <v>7.7296586087896806</v>
      </c>
      <c r="FC71" s="520">
        <v>1033.0334675089448</v>
      </c>
      <c r="FD71" s="520">
        <v>23.390961094233127</v>
      </c>
      <c r="FE71" s="520">
        <v>9.2769856847219554</v>
      </c>
      <c r="FF71" s="520">
        <v>14.197253881290335</v>
      </c>
      <c r="FG71" s="520">
        <v>4.9903253226057007</v>
      </c>
      <c r="FH71" s="520">
        <v>8.0716578040941318</v>
      </c>
      <c r="FI71" s="520">
        <v>1178.8985555525251</v>
      </c>
      <c r="FJ71" s="520">
        <v>21.649996442222928</v>
      </c>
      <c r="FK71" s="520">
        <v>8.6238239261551293</v>
      </c>
    </row>
    <row r="72" spans="2:167" x14ac:dyDescent="0.2">
      <c r="B72" s="520">
        <v>772.37406077109335</v>
      </c>
      <c r="C72" s="520">
        <v>1.2947094559359724</v>
      </c>
      <c r="D72" s="520">
        <v>833.01515552421154</v>
      </c>
      <c r="E72" s="520">
        <v>1.2004583510496947</v>
      </c>
      <c r="F72" s="520">
        <v>962.64977325184475</v>
      </c>
      <c r="G72" s="520">
        <v>1.0387993928695227</v>
      </c>
      <c r="H72" s="520">
        <v>1087.580761535341</v>
      </c>
      <c r="I72" s="520">
        <v>0.91947194669782228</v>
      </c>
      <c r="J72" s="520">
        <v>1211.5341399297909</v>
      </c>
      <c r="K72" s="520">
        <v>0.82539976963253436</v>
      </c>
      <c r="L72" s="520">
        <v>903.46874518305083</v>
      </c>
      <c r="M72" s="520">
        <v>1.1068451513476441</v>
      </c>
      <c r="N72" s="520">
        <v>891.86394705955047</v>
      </c>
      <c r="O72" s="520">
        <v>1.1212472522260497</v>
      </c>
      <c r="Q72" s="520">
        <v>0.1489633061901568</v>
      </c>
      <c r="R72" s="520">
        <v>0.14961734894440126</v>
      </c>
      <c r="S72" s="520">
        <v>0.14984367487177119</v>
      </c>
      <c r="T72" s="520">
        <v>0.15098348817430859</v>
      </c>
      <c r="U72" s="520">
        <v>0.15148016811116971</v>
      </c>
      <c r="V72" s="520">
        <v>0.14988243588485678</v>
      </c>
      <c r="W72" s="520">
        <v>0.14948501164529077</v>
      </c>
      <c r="Y72" s="520">
        <v>2.0076385828619072</v>
      </c>
      <c r="Z72" s="520">
        <v>2.02679990849039</v>
      </c>
      <c r="AA72" s="520">
        <v>2.0858303814603412</v>
      </c>
      <c r="AB72" s="520">
        <v>2.1489337627316014</v>
      </c>
      <c r="AC72" s="520">
        <v>2.1950394886415925</v>
      </c>
      <c r="AD72" s="520">
        <v>2.0557253225781507</v>
      </c>
      <c r="AE72" s="520">
        <v>2.0562123850688314</v>
      </c>
      <c r="AG72" s="520">
        <v>0.78595463769146534</v>
      </c>
      <c r="AH72" s="520">
        <v>0.79492804451770316</v>
      </c>
      <c r="AI72" s="520">
        <v>0.82401988886783484</v>
      </c>
      <c r="AJ72" s="520">
        <v>0.84291373164081052</v>
      </c>
      <c r="AK72" s="520">
        <v>0.86589250026850961</v>
      </c>
      <c r="AL72" s="520">
        <v>0.8086987262310954</v>
      </c>
      <c r="AM72" s="520">
        <v>0.80977120626886601</v>
      </c>
      <c r="AO72" s="520">
        <v>76</v>
      </c>
      <c r="AP72" s="520">
        <v>14.680778056072942</v>
      </c>
      <c r="AQ72" s="520">
        <v>6.3707728417914771</v>
      </c>
      <c r="AR72" s="520">
        <v>7.2847423159877138</v>
      </c>
      <c r="AS72" s="520">
        <v>838.26445306395613</v>
      </c>
      <c r="AT72" s="520">
        <v>26.122831762552774</v>
      </c>
      <c r="AU72" s="520">
        <v>11.534780262925821</v>
      </c>
      <c r="AV72" s="520">
        <v>15.330845585977402</v>
      </c>
      <c r="AW72" s="520">
        <v>6.5001268383751061</v>
      </c>
      <c r="AX72" s="520">
        <v>7.6779888415818656</v>
      </c>
      <c r="AY72" s="520">
        <v>882.98009989266234</v>
      </c>
      <c r="AZ72" s="520">
        <v>26.177871055084378</v>
      </c>
      <c r="BA72" s="520">
        <v>11.390424383589021</v>
      </c>
      <c r="BB72" s="520">
        <v>16.995226150274277</v>
      </c>
      <c r="BC72" s="520">
        <v>6.8812050596338734</v>
      </c>
      <c r="BD72" s="520">
        <v>8.337726093635311</v>
      </c>
      <c r="BE72" s="520">
        <v>959.72484067668063</v>
      </c>
      <c r="BF72" s="520">
        <v>27.080913747334485</v>
      </c>
      <c r="BG72" s="520">
        <v>11.45349213692908</v>
      </c>
      <c r="BH72" s="520">
        <v>18.046973680528666</v>
      </c>
      <c r="BI72" s="520">
        <v>7.216525974344612</v>
      </c>
      <c r="BJ72" s="520">
        <v>8.9727507914502755</v>
      </c>
      <c r="BK72" s="520">
        <v>1032.8901810450607</v>
      </c>
      <c r="BL72" s="520">
        <v>27.311062525324015</v>
      </c>
      <c r="BM72" s="520">
        <v>11.483350151010718</v>
      </c>
      <c r="BN72" s="520">
        <v>18.475548324394133</v>
      </c>
      <c r="BO72" s="520">
        <v>7.3277501005405066</v>
      </c>
      <c r="BP72" s="520">
        <v>9.5279625858815731</v>
      </c>
      <c r="BQ72" s="520">
        <v>1167.4934038487429</v>
      </c>
      <c r="BR72" s="520">
        <v>25.521448968938586</v>
      </c>
      <c r="BS72" s="520">
        <v>10.708074755624358</v>
      </c>
      <c r="BU72" s="520">
        <v>76</v>
      </c>
      <c r="BV72" s="520">
        <v>14.197097999586886</v>
      </c>
      <c r="BW72" s="520">
        <v>5.3785152434975787</v>
      </c>
      <c r="BX72" s="520">
        <v>7.0756265699636618</v>
      </c>
      <c r="BY72" s="520">
        <v>847.01085356189697</v>
      </c>
      <c r="BZ72" s="520">
        <v>25.282038752372493</v>
      </c>
      <c r="CA72" s="520">
        <v>10.244188292902965</v>
      </c>
      <c r="CB72" s="520">
        <v>14.692227321315087</v>
      </c>
      <c r="CC72" s="520">
        <v>5.4558402306517451</v>
      </c>
      <c r="CD72" s="520">
        <v>7.4324840097996727</v>
      </c>
      <c r="CE72" s="520">
        <v>893.78023535785962</v>
      </c>
      <c r="CF72" s="520">
        <v>25.147032844750939</v>
      </c>
      <c r="CG72" s="520">
        <v>10.084393339386267</v>
      </c>
      <c r="CH72" s="520">
        <v>16.342264823214368</v>
      </c>
      <c r="CI72" s="520">
        <v>6.0511629482213758</v>
      </c>
      <c r="CJ72" s="520">
        <v>8.0547052083316846</v>
      </c>
      <c r="CK72" s="520">
        <v>968.10694478139021</v>
      </c>
      <c r="CL72" s="520">
        <v>26.171968335792748</v>
      </c>
      <c r="CM72" s="520">
        <v>10.496938235669935</v>
      </c>
      <c r="CN72" s="520">
        <v>17.368089412048587</v>
      </c>
      <c r="CO72" s="520">
        <v>6.2539261616371782</v>
      </c>
      <c r="CP72" s="520">
        <v>8.7001951398725659</v>
      </c>
      <c r="CQ72" s="520">
        <v>1041.9401833375227</v>
      </c>
      <c r="CR72" s="520">
        <v>26.422288427009146</v>
      </c>
      <c r="CS72" s="520">
        <v>10.459755730760071</v>
      </c>
      <c r="CT72" s="520">
        <v>17.616320745872756</v>
      </c>
      <c r="CU72" s="520">
        <v>6.2454690227919389</v>
      </c>
      <c r="CV72" s="520">
        <v>9.0882122774021479</v>
      </c>
      <c r="CW72" s="520">
        <v>1179.028546861706</v>
      </c>
      <c r="CX72" s="520">
        <v>24.54299840864741</v>
      </c>
      <c r="CY72" s="520">
        <v>9.6853681768415552</v>
      </c>
      <c r="DA72" s="520">
        <v>76</v>
      </c>
      <c r="DB72" s="520">
        <v>12.957358940117693</v>
      </c>
      <c r="DC72" s="520">
        <v>4.8412323731652007</v>
      </c>
      <c r="DD72" s="520">
        <v>6.9113607818302913</v>
      </c>
      <c r="DE72" s="520">
        <v>841.45067951524754</v>
      </c>
      <c r="DF72" s="520">
        <v>23.975763113751476</v>
      </c>
      <c r="DG72" s="520">
        <v>9.6733605401297424</v>
      </c>
      <c r="DH72" s="520">
        <v>13.430554385345129</v>
      </c>
      <c r="DI72" s="520">
        <v>5.1769806960992959</v>
      </c>
      <c r="DJ72" s="520">
        <v>7.233433405982745</v>
      </c>
      <c r="DK72" s="520">
        <v>880.95018644672382</v>
      </c>
      <c r="DL72" s="520">
        <v>24.081098256111567</v>
      </c>
      <c r="DM72" s="520">
        <v>9.9147171453532099</v>
      </c>
      <c r="DN72" s="520">
        <v>15.012567801016061</v>
      </c>
      <c r="DO72" s="520">
        <v>5.3537244769258097</v>
      </c>
      <c r="DP72" s="520">
        <v>7.829364963636297</v>
      </c>
      <c r="DQ72" s="520">
        <v>959.18870751293889</v>
      </c>
      <c r="DR72" s="520">
        <v>25.029034531202974</v>
      </c>
      <c r="DS72" s="520">
        <v>9.8674226035653572</v>
      </c>
      <c r="DT72" s="520">
        <v>15.760239518337267</v>
      </c>
      <c r="DU72" s="520">
        <v>5.443817784855649</v>
      </c>
      <c r="DV72" s="520">
        <v>8.4195309325778211</v>
      </c>
      <c r="DW72" s="520">
        <v>1031.8089687372778</v>
      </c>
      <c r="DX72" s="520">
        <v>25.123443330646197</v>
      </c>
      <c r="DY72" s="520">
        <v>9.7773248078453587</v>
      </c>
      <c r="DZ72" s="520">
        <v>15.964140470027258</v>
      </c>
      <c r="EA72" s="520">
        <v>5.5448098984875731</v>
      </c>
      <c r="EB72" s="520">
        <v>8.7881590619367156</v>
      </c>
      <c r="EC72" s="520">
        <v>1167.6968951400897</v>
      </c>
      <c r="ED72" s="520">
        <v>23.366265327148831</v>
      </c>
      <c r="EE72" s="520">
        <v>9.1793225516556802</v>
      </c>
      <c r="EG72" s="520">
        <v>76</v>
      </c>
      <c r="EH72" s="520">
        <v>12.272138638228409</v>
      </c>
      <c r="EI72" s="520">
        <v>4.4706104242417224</v>
      </c>
      <c r="EJ72" s="520">
        <v>6.3474662073193944</v>
      </c>
      <c r="EK72" s="520">
        <v>836.4446955856597</v>
      </c>
      <c r="EL72" s="520">
        <v>23.300048365334671</v>
      </c>
      <c r="EM72" s="520">
        <v>9.2881620168862131</v>
      </c>
      <c r="EN72" s="520">
        <v>12.770847928905681</v>
      </c>
      <c r="EO72" s="520">
        <v>4.6585415510745101</v>
      </c>
      <c r="EP72" s="520">
        <v>6.678522345751893</v>
      </c>
      <c r="EQ72" s="520">
        <v>876.9484157104456</v>
      </c>
      <c r="ER72" s="520">
        <v>23.438712213730362</v>
      </c>
      <c r="ES72" s="520">
        <v>9.3687754325716508</v>
      </c>
      <c r="ET72" s="520">
        <v>13.25894048630199</v>
      </c>
      <c r="EU72" s="520">
        <v>4.8453789090744523</v>
      </c>
      <c r="EV72" s="520">
        <v>7.2279340483536068</v>
      </c>
      <c r="EW72" s="520">
        <v>972.15837605050706</v>
      </c>
      <c r="EX72" s="520">
        <v>22.891270101458304</v>
      </c>
      <c r="EY72" s="520">
        <v>9.2128762004115465</v>
      </c>
      <c r="EZ72" s="520">
        <v>14.080081616063739</v>
      </c>
      <c r="FA72" s="520">
        <v>4.9857415884201925</v>
      </c>
      <c r="FB72" s="520">
        <v>7.766955596541103</v>
      </c>
      <c r="FC72" s="520">
        <v>1039.8461420548408</v>
      </c>
      <c r="FD72" s="520">
        <v>23.313483862087971</v>
      </c>
      <c r="FE72" s="520">
        <v>9.2612309081865813</v>
      </c>
      <c r="FF72" s="520">
        <v>14.282268306866547</v>
      </c>
      <c r="FG72" s="520">
        <v>5.0411467225613151</v>
      </c>
      <c r="FH72" s="520">
        <v>8.1114575806652471</v>
      </c>
      <c r="FI72" s="520">
        <v>1185.2756128162428</v>
      </c>
      <c r="FJ72" s="520">
        <v>21.600750942253466</v>
      </c>
      <c r="FK72" s="520">
        <v>8.6182514485895787</v>
      </c>
    </row>
    <row r="73" spans="2:167" x14ac:dyDescent="0.2">
      <c r="B73" s="520">
        <v>771.28836661974412</v>
      </c>
      <c r="C73" s="520">
        <v>1.2965319370530761</v>
      </c>
      <c r="D73" s="520">
        <v>832.09189083418335</v>
      </c>
      <c r="E73" s="520">
        <v>1.2017903443302236</v>
      </c>
      <c r="F73" s="520">
        <v>961.24560459127429</v>
      </c>
      <c r="G73" s="520">
        <v>1.0403168505776463</v>
      </c>
      <c r="H73" s="520">
        <v>1086.5573027933224</v>
      </c>
      <c r="I73" s="520">
        <v>0.92033802306532675</v>
      </c>
      <c r="J73" s="520">
        <v>1210.5182106929099</v>
      </c>
      <c r="K73" s="520">
        <v>0.82609248763601206</v>
      </c>
      <c r="L73" s="520">
        <v>902.27346287447961</v>
      </c>
      <c r="M73" s="520">
        <v>1.1083114389889972</v>
      </c>
      <c r="N73" s="520">
        <v>890.7421143808574</v>
      </c>
      <c r="O73" s="520">
        <v>1.1226593913717511</v>
      </c>
      <c r="Q73" s="520">
        <v>0.1508269579923269</v>
      </c>
      <c r="R73" s="520">
        <v>0.15148384779311955</v>
      </c>
      <c r="S73" s="520">
        <v>0.15170188469758128</v>
      </c>
      <c r="T73" s="520">
        <v>0.15284727354061037</v>
      </c>
      <c r="U73" s="520">
        <v>0.15334445758534107</v>
      </c>
      <c r="V73" s="520">
        <v>0.15174315407377906</v>
      </c>
      <c r="W73" s="520">
        <v>0.15134881302920405</v>
      </c>
      <c r="Y73" s="520">
        <v>2.0182004369975206</v>
      </c>
      <c r="Z73" s="520">
        <v>2.0383776752703766</v>
      </c>
      <c r="AA73" s="520">
        <v>2.0970422217194442</v>
      </c>
      <c r="AB73" s="520">
        <v>2.1623700172552351</v>
      </c>
      <c r="AC73" s="520">
        <v>2.2090337066217027</v>
      </c>
      <c r="AD73" s="520">
        <v>2.067128954860658</v>
      </c>
      <c r="AE73" s="520">
        <v>2.0675953851571034</v>
      </c>
      <c r="AG73" s="520">
        <v>0.79026043717628403</v>
      </c>
      <c r="AH73" s="520">
        <v>0.79965142736811179</v>
      </c>
      <c r="AI73" s="520">
        <v>0.82861852700810956</v>
      </c>
      <c r="AJ73" s="520">
        <v>0.84838087920516569</v>
      </c>
      <c r="AK73" s="520">
        <v>0.87160892106212096</v>
      </c>
      <c r="AL73" s="520">
        <v>0.81336548491263161</v>
      </c>
      <c r="AM73" s="520">
        <v>0.8144263279483992</v>
      </c>
      <c r="AO73" s="520">
        <v>77</v>
      </c>
      <c r="AP73" s="520">
        <v>14.783343657362916</v>
      </c>
      <c r="AQ73" s="520">
        <v>6.4177061807150579</v>
      </c>
      <c r="AR73" s="520">
        <v>7.3200882353743832</v>
      </c>
      <c r="AS73" s="520">
        <v>842.84176601251318</v>
      </c>
      <c r="AT73" s="520">
        <v>26.090617529662538</v>
      </c>
      <c r="AU73" s="520">
        <v>11.522320727305408</v>
      </c>
      <c r="AV73" s="520">
        <v>15.441411509475039</v>
      </c>
      <c r="AW73" s="520">
        <v>6.5503088833886265</v>
      </c>
      <c r="AX73" s="520">
        <v>7.7155325211890728</v>
      </c>
      <c r="AY73" s="520">
        <v>887.98209830360361</v>
      </c>
      <c r="AZ73" s="520">
        <v>26.145209663327996</v>
      </c>
      <c r="BA73" s="520">
        <v>11.378334453473972</v>
      </c>
      <c r="BB73" s="520">
        <v>17.112510296746432</v>
      </c>
      <c r="BC73" s="520">
        <v>6.9344285645135395</v>
      </c>
      <c r="BD73" s="520">
        <v>8.3752350532749826</v>
      </c>
      <c r="BE73" s="520">
        <v>964.91230553662376</v>
      </c>
      <c r="BF73" s="520">
        <v>27.04327541095585</v>
      </c>
      <c r="BG73" s="520">
        <v>11.440861366962398</v>
      </c>
      <c r="BH73" s="520">
        <v>18.174987755990056</v>
      </c>
      <c r="BI73" s="520">
        <v>7.2747366828035647</v>
      </c>
      <c r="BJ73" s="520">
        <v>9.0130084837066207</v>
      </c>
      <c r="BK73" s="520">
        <v>1038.7298906354549</v>
      </c>
      <c r="BL73" s="520">
        <v>27.271554856249509</v>
      </c>
      <c r="BM73" s="520">
        <v>11.470623645087738</v>
      </c>
      <c r="BN73" s="520">
        <v>18.606758266878803</v>
      </c>
      <c r="BO73" s="520">
        <v>7.3869775439946839</v>
      </c>
      <c r="BP73" s="520">
        <v>9.5698940667059116</v>
      </c>
      <c r="BQ73" s="520">
        <v>1173.4719808674806</v>
      </c>
      <c r="BR73" s="520">
        <v>25.495146808257669</v>
      </c>
      <c r="BS73" s="520">
        <v>10.700294312503701</v>
      </c>
      <c r="BU73" s="520">
        <v>77</v>
      </c>
      <c r="BV73" s="520">
        <v>14.294825532921797</v>
      </c>
      <c r="BW73" s="520">
        <v>5.4199361423546311</v>
      </c>
      <c r="BX73" s="520">
        <v>7.1096596283166624</v>
      </c>
      <c r="BY73" s="520">
        <v>851.54533955890179</v>
      </c>
      <c r="BZ73" s="520">
        <v>25.250263293971557</v>
      </c>
      <c r="CA73" s="520">
        <v>10.232835184698365</v>
      </c>
      <c r="CB73" s="520">
        <v>14.797065758983933</v>
      </c>
      <c r="CC73" s="520">
        <v>5.4998184370254029</v>
      </c>
      <c r="CD73" s="520">
        <v>7.4685993834303375</v>
      </c>
      <c r="CE73" s="520">
        <v>898.70382757842219</v>
      </c>
      <c r="CF73" s="520">
        <v>25.11631940831905</v>
      </c>
      <c r="CG73" s="520">
        <v>10.073693444955067</v>
      </c>
      <c r="CH73" s="520">
        <v>16.453790940300806</v>
      </c>
      <c r="CI73" s="520">
        <v>6.0992075518420013</v>
      </c>
      <c r="CJ73" s="520">
        <v>8.0907593359687535</v>
      </c>
      <c r="CK73" s="520">
        <v>973.23293580966867</v>
      </c>
      <c r="CL73" s="520">
        <v>26.135233337988911</v>
      </c>
      <c r="CM73" s="520">
        <v>10.484855712121764</v>
      </c>
      <c r="CN73" s="520">
        <v>17.489993167059257</v>
      </c>
      <c r="CO73" s="520">
        <v>6.3058282510363055</v>
      </c>
      <c r="CP73" s="520">
        <v>8.7389707933353389</v>
      </c>
      <c r="CQ73" s="520">
        <v>1047.7271928294613</v>
      </c>
      <c r="CR73" s="520">
        <v>26.383570831743683</v>
      </c>
      <c r="CS73" s="520">
        <v>10.44734859181694</v>
      </c>
      <c r="CT73" s="520">
        <v>17.74049193534082</v>
      </c>
      <c r="CU73" s="520">
        <v>6.2976334970491727</v>
      </c>
      <c r="CV73" s="520">
        <v>9.1282892539131772</v>
      </c>
      <c r="CW73" s="520">
        <v>1184.9101381159003</v>
      </c>
      <c r="CX73" s="520">
        <v>24.517955549143704</v>
      </c>
      <c r="CY73" s="520">
        <v>9.6776549941980488</v>
      </c>
      <c r="DA73" s="520">
        <v>77</v>
      </c>
      <c r="DB73" s="520">
        <v>13.012338823511508</v>
      </c>
      <c r="DC73" s="520">
        <v>4.8797529452618145</v>
      </c>
      <c r="DD73" s="520">
        <v>6.9364126966554096</v>
      </c>
      <c r="DE73" s="520">
        <v>846.14560464110411</v>
      </c>
      <c r="DF73" s="520">
        <v>23.89571866863561</v>
      </c>
      <c r="DG73" s="520">
        <v>9.6597321667566547</v>
      </c>
      <c r="DH73" s="520">
        <v>13.493482909796501</v>
      </c>
      <c r="DI73" s="520">
        <v>5.2210685142359443</v>
      </c>
      <c r="DJ73" s="520">
        <v>7.2625306222918189</v>
      </c>
      <c r="DK73" s="520">
        <v>886.19085830627819</v>
      </c>
      <c r="DL73" s="520">
        <v>23.999964949311682</v>
      </c>
      <c r="DM73" s="520">
        <v>9.90138507049544</v>
      </c>
      <c r="DN73" s="520">
        <v>15.081143516812261</v>
      </c>
      <c r="DO73" s="520">
        <v>5.399276360329762</v>
      </c>
      <c r="DP73" s="520">
        <v>7.8585081718452034</v>
      </c>
      <c r="DQ73" s="520">
        <v>964.568970547493</v>
      </c>
      <c r="DR73" s="520">
        <v>24.946917411675464</v>
      </c>
      <c r="DS73" s="520">
        <v>9.8533915198849247</v>
      </c>
      <c r="DT73" s="520">
        <v>15.84788204589794</v>
      </c>
      <c r="DU73" s="520">
        <v>5.4974924377816548</v>
      </c>
      <c r="DV73" s="520">
        <v>8.4577515396845193</v>
      </c>
      <c r="DW73" s="520">
        <v>1038.3525385981163</v>
      </c>
      <c r="DX73" s="520">
        <v>25.040313878658548</v>
      </c>
      <c r="DY73" s="520">
        <v>9.763192193903043</v>
      </c>
      <c r="DZ73" s="520">
        <v>16.054933193515467</v>
      </c>
      <c r="EA73" s="520">
        <v>5.6002647824865379</v>
      </c>
      <c r="EB73" s="520">
        <v>8.8289766497409197</v>
      </c>
      <c r="EC73" s="520">
        <v>1174.479333726488</v>
      </c>
      <c r="ED73" s="520">
        <v>23.300550778872193</v>
      </c>
      <c r="EE73" s="520">
        <v>9.1698359366437927</v>
      </c>
      <c r="EG73" s="520">
        <v>77</v>
      </c>
      <c r="EH73" s="520">
        <v>12.317346080850948</v>
      </c>
      <c r="EI73" s="520">
        <v>4.5061006688690401</v>
      </c>
      <c r="EJ73" s="520">
        <v>6.3706594165012946</v>
      </c>
      <c r="EK73" s="520">
        <v>841.18949887970871</v>
      </c>
      <c r="EL73" s="520">
        <v>23.210304698938987</v>
      </c>
      <c r="EM73" s="520">
        <v>9.272450082777425</v>
      </c>
      <c r="EN73" s="520">
        <v>12.823457128945622</v>
      </c>
      <c r="EO73" s="520">
        <v>4.6982395627531703</v>
      </c>
      <c r="EP73" s="520">
        <v>6.7055663762225857</v>
      </c>
      <c r="EQ73" s="520">
        <v>882.18753103845211</v>
      </c>
      <c r="ER73" s="520">
        <v>23.349370776815476</v>
      </c>
      <c r="ES73" s="520">
        <v>9.353666530343288</v>
      </c>
      <c r="ET73" s="520">
        <v>13.336918408993117</v>
      </c>
      <c r="EU73" s="520">
        <v>4.8866057332193611</v>
      </c>
      <c r="EV73" s="520">
        <v>7.2550044340151683</v>
      </c>
      <c r="EW73" s="520">
        <v>977.63508780580867</v>
      </c>
      <c r="EX73" s="520">
        <v>22.829374289732172</v>
      </c>
      <c r="EY73" s="520">
        <v>9.1973019378907903</v>
      </c>
      <c r="EZ73" s="520">
        <v>14.161669781300194</v>
      </c>
      <c r="FA73" s="520">
        <v>5.03484391666208</v>
      </c>
      <c r="FB73" s="520">
        <v>7.8024121250203944</v>
      </c>
      <c r="FC73" s="520">
        <v>1046.4158361407237</v>
      </c>
      <c r="FD73" s="520">
        <v>23.235945385034437</v>
      </c>
      <c r="FE73" s="520">
        <v>9.2458337728557218</v>
      </c>
      <c r="FF73" s="520">
        <v>14.363985630670809</v>
      </c>
      <c r="FG73" s="520">
        <v>5.0915429083581225</v>
      </c>
      <c r="FH73" s="520">
        <v>8.149331565307472</v>
      </c>
      <c r="FI73" s="520">
        <v>1191.3824045109818</v>
      </c>
      <c r="FJ73" s="520">
        <v>21.55065216186739</v>
      </c>
      <c r="FK73" s="520">
        <v>8.6127349944655069</v>
      </c>
    </row>
    <row r="74" spans="2:167" x14ac:dyDescent="0.2">
      <c r="B74" s="520">
        <v>769.99289831206522</v>
      </c>
      <c r="C74" s="520">
        <v>1.2987132766966336</v>
      </c>
      <c r="D74" s="520">
        <v>830.93271431890628</v>
      </c>
      <c r="E74" s="520">
        <v>1.2034668785663034</v>
      </c>
      <c r="F74" s="520">
        <v>959.51612104196363</v>
      </c>
      <c r="G74" s="520">
        <v>1.0421919737149115</v>
      </c>
      <c r="H74" s="520">
        <v>1085.1507751631905</v>
      </c>
      <c r="I74" s="520">
        <v>0.92153092721111951</v>
      </c>
      <c r="J74" s="520">
        <v>1209.0558336476183</v>
      </c>
      <c r="K74" s="520">
        <v>0.82709166290781233</v>
      </c>
      <c r="L74" s="520">
        <v>900.78130050838411</v>
      </c>
      <c r="M74" s="520">
        <v>1.1101473792091585</v>
      </c>
      <c r="N74" s="520">
        <v>889.35711205781547</v>
      </c>
      <c r="O74" s="520">
        <v>1.1244077170375086</v>
      </c>
      <c r="Q74" s="520">
        <v>0.15268881217985442</v>
      </c>
      <c r="R74" s="520">
        <v>0.15334831882919109</v>
      </c>
      <c r="S74" s="520">
        <v>0.15355747229270494</v>
      </c>
      <c r="T74" s="520">
        <v>0.15470799011827432</v>
      </c>
      <c r="U74" s="520">
        <v>0.1552053541573637</v>
      </c>
      <c r="V74" s="520">
        <v>0.15360134394021149</v>
      </c>
      <c r="W74" s="520">
        <v>0.15321050390618471</v>
      </c>
      <c r="Y74" s="520">
        <v>2.0283513736348664</v>
      </c>
      <c r="Z74" s="520">
        <v>2.0495717013045054</v>
      </c>
      <c r="AA74" s="520">
        <v>2.1078170336762216</v>
      </c>
      <c r="AB74" s="520">
        <v>2.1754088962367195</v>
      </c>
      <c r="AC74" s="520">
        <v>2.2226297865810309</v>
      </c>
      <c r="AD74" s="520">
        <v>2.0781292319423894</v>
      </c>
      <c r="AE74" s="520">
        <v>2.0785639315051694</v>
      </c>
      <c r="AG74" s="520">
        <v>0.79444683390283433</v>
      </c>
      <c r="AH74" s="520">
        <v>0.8042656630432663</v>
      </c>
      <c r="AI74" s="520">
        <v>0.83308473556312523</v>
      </c>
      <c r="AJ74" s="520">
        <v>0.85373391579011848</v>
      </c>
      <c r="AK74" s="520">
        <v>0.8772093583605115</v>
      </c>
      <c r="AL74" s="520">
        <v>0.81791508302386862</v>
      </c>
      <c r="AM74" s="520">
        <v>0.81895835201345146</v>
      </c>
      <c r="AO74" s="520">
        <v>78</v>
      </c>
      <c r="AP74" s="520">
        <v>14.883505301023778</v>
      </c>
      <c r="AQ74" s="520">
        <v>6.4635756842268073</v>
      </c>
      <c r="AR74" s="520">
        <v>7.3540288310427888</v>
      </c>
      <c r="AS74" s="520">
        <v>847.2267451869867</v>
      </c>
      <c r="AT74" s="520">
        <v>26.059516024814506</v>
      </c>
      <c r="AU74" s="520">
        <v>11.510295693411107</v>
      </c>
      <c r="AV74" s="520">
        <v>15.549461887777298</v>
      </c>
      <c r="AW74" s="520">
        <v>6.5994547949665012</v>
      </c>
      <c r="AX74" s="520">
        <v>7.7515175754613974</v>
      </c>
      <c r="AY74" s="520">
        <v>892.77771427875689</v>
      </c>
      <c r="AZ74" s="520">
        <v>26.113663902562195</v>
      </c>
      <c r="BA74" s="520">
        <v>11.366718489006592</v>
      </c>
      <c r="BB74" s="520">
        <v>17.226544097382543</v>
      </c>
      <c r="BC74" s="520">
        <v>6.9864914328564902</v>
      </c>
      <c r="BD74" s="520">
        <v>8.4107964963801027</v>
      </c>
      <c r="BE74" s="520">
        <v>969.86675427044383</v>
      </c>
      <c r="BF74" s="520">
        <v>27.006042445594581</v>
      </c>
      <c r="BG74" s="520">
        <v>11.428482293017575</v>
      </c>
      <c r="BH74" s="520">
        <v>18.299451668297522</v>
      </c>
      <c r="BI74" s="520">
        <v>7.3317403646424317</v>
      </c>
      <c r="BJ74" s="520">
        <v>9.051019712739393</v>
      </c>
      <c r="BK74" s="520">
        <v>1044.309059707057</v>
      </c>
      <c r="BL74" s="520">
        <v>27.232455992864725</v>
      </c>
      <c r="BM74" s="520">
        <v>11.458175756258811</v>
      </c>
      <c r="BN74" s="520">
        <v>18.734331301968478</v>
      </c>
      <c r="BO74" s="520">
        <v>7.4449891844166061</v>
      </c>
      <c r="BP74" s="520">
        <v>9.6093478928585458</v>
      </c>
      <c r="BQ74" s="520">
        <v>1179.1366428573754</v>
      </c>
      <c r="BR74" s="520">
        <v>25.469269565566687</v>
      </c>
      <c r="BS74" s="520">
        <v>10.692791372724573</v>
      </c>
      <c r="BU74" s="520">
        <v>78</v>
      </c>
      <c r="BV74" s="520">
        <v>14.390095901160203</v>
      </c>
      <c r="BW74" s="520">
        <v>5.4606143812617232</v>
      </c>
      <c r="BX74" s="520">
        <v>7.142297682673779</v>
      </c>
      <c r="BY74" s="520">
        <v>855.87777162253883</v>
      </c>
      <c r="BZ74" s="520">
        <v>25.219616934399795</v>
      </c>
      <c r="CA74" s="520">
        <v>10.222101033092192</v>
      </c>
      <c r="CB74" s="520">
        <v>14.899392110950654</v>
      </c>
      <c r="CC74" s="520">
        <v>5.5430906613082671</v>
      </c>
      <c r="CD74" s="520">
        <v>7.5031830469444163</v>
      </c>
      <c r="CE74" s="520">
        <v>903.41124101559228</v>
      </c>
      <c r="CF74" s="520">
        <v>25.086722817471955</v>
      </c>
      <c r="CG74" s="520">
        <v>10.063621532522243</v>
      </c>
      <c r="CH74" s="520">
        <v>16.56207802080289</v>
      </c>
      <c r="CI74" s="520">
        <v>6.1463412750114337</v>
      </c>
      <c r="CJ74" s="520">
        <v>8.1249133737476598</v>
      </c>
      <c r="CK74" s="520">
        <v>978.11749608408877</v>
      </c>
      <c r="CL74" s="520">
        <v>26.098906070098934</v>
      </c>
      <c r="CM74" s="520">
        <v>10.473133249259931</v>
      </c>
      <c r="CN74" s="520">
        <v>17.608363356190956</v>
      </c>
      <c r="CO74" s="520">
        <v>6.3568123513451935</v>
      </c>
      <c r="CP74" s="520">
        <v>8.7755416283467067</v>
      </c>
      <c r="CQ74" s="520">
        <v>1053.2448187612672</v>
      </c>
      <c r="CR74" s="520">
        <v>26.345263423133236</v>
      </c>
      <c r="CS74" s="520">
        <v>10.435321912721275</v>
      </c>
      <c r="CT74" s="520">
        <v>17.861110751452767</v>
      </c>
      <c r="CU74" s="520">
        <v>6.3489100828687075</v>
      </c>
      <c r="CV74" s="520">
        <v>9.1660112361147945</v>
      </c>
      <c r="CW74" s="520">
        <v>1190.4679819869928</v>
      </c>
      <c r="CX74" s="520">
        <v>24.493332792023555</v>
      </c>
      <c r="CY74" s="520">
        <v>9.6703004151745802</v>
      </c>
      <c r="DA74" s="520">
        <v>78</v>
      </c>
      <c r="DB74" s="520">
        <v>13.063953416468534</v>
      </c>
      <c r="DC74" s="520">
        <v>4.9176371250950801</v>
      </c>
      <c r="DD74" s="520">
        <v>6.959809379342512</v>
      </c>
      <c r="DE74" s="520">
        <v>850.65519204793145</v>
      </c>
      <c r="DF74" s="520">
        <v>23.815486283606859</v>
      </c>
      <c r="DG74" s="520">
        <v>9.6465546487540639</v>
      </c>
      <c r="DH74" s="520">
        <v>13.553081553342917</v>
      </c>
      <c r="DI74" s="520">
        <v>5.2645290469779153</v>
      </c>
      <c r="DJ74" s="520">
        <v>7.2899504216285083</v>
      </c>
      <c r="DK74" s="520">
        <v>891.2425186006551</v>
      </c>
      <c r="DL74" s="520">
        <v>23.918648842527414</v>
      </c>
      <c r="DM74" s="520">
        <v>9.8884725756959924</v>
      </c>
      <c r="DN74" s="520">
        <v>15.145635475236357</v>
      </c>
      <c r="DO74" s="520">
        <v>5.4441290171055199</v>
      </c>
      <c r="DP74" s="520">
        <v>7.8856090428694987</v>
      </c>
      <c r="DQ74" s="520">
        <v>969.72541262900086</v>
      </c>
      <c r="DR74" s="520">
        <v>24.864104617909014</v>
      </c>
      <c r="DS74" s="520">
        <v>9.8396334547393369</v>
      </c>
      <c r="DT74" s="520">
        <v>15.931672075982577</v>
      </c>
      <c r="DU74" s="520">
        <v>5.5506851241865922</v>
      </c>
      <c r="DV74" s="520">
        <v>8.4939171534992557</v>
      </c>
      <c r="DW74" s="520">
        <v>1044.6712080750115</v>
      </c>
      <c r="DX74" s="520">
        <v>24.956484602603698</v>
      </c>
      <c r="DY74" s="520">
        <v>9.7493081371394386</v>
      </c>
      <c r="DZ74" s="520">
        <v>16.141909858314268</v>
      </c>
      <c r="EA74" s="520">
        <v>5.6552558963270565</v>
      </c>
      <c r="EB74" s="520">
        <v>8.8676486407137798</v>
      </c>
      <c r="EC74" s="520">
        <v>1180.9881981427407</v>
      </c>
      <c r="ED74" s="520">
        <v>23.234209800800354</v>
      </c>
      <c r="EE74" s="520">
        <v>9.1605731970334414</v>
      </c>
      <c r="EG74" s="520">
        <v>78</v>
      </c>
      <c r="EH74" s="520">
        <v>12.359156899867713</v>
      </c>
      <c r="EI74" s="520">
        <v>4.5409877465694741</v>
      </c>
      <c r="EJ74" s="520">
        <v>6.3923938965244309</v>
      </c>
      <c r="EK74" s="520">
        <v>845.75412956265563</v>
      </c>
      <c r="EL74" s="520">
        <v>23.120159699139894</v>
      </c>
      <c r="EM74" s="520">
        <v>9.2571140301256278</v>
      </c>
      <c r="EN74" s="520">
        <v>12.872656433685654</v>
      </c>
      <c r="EO74" s="520">
        <v>4.7373775590616125</v>
      </c>
      <c r="EP74" s="520">
        <v>6.7311156999832695</v>
      </c>
      <c r="EQ74" s="520">
        <v>887.24457201199266</v>
      </c>
      <c r="ER74" s="520">
        <v>23.259529973210782</v>
      </c>
      <c r="ES74" s="520">
        <v>9.33888577843957</v>
      </c>
      <c r="ET74" s="520">
        <v>13.412164594071207</v>
      </c>
      <c r="EU74" s="520">
        <v>4.9271997547138602</v>
      </c>
      <c r="EV74" s="520">
        <v>7.2802434533319005</v>
      </c>
      <c r="EW74" s="520">
        <v>982.85674268483376</v>
      </c>
      <c r="EX74" s="520">
        <v>22.768204415995022</v>
      </c>
      <c r="EY74" s="520">
        <v>9.1822266233538912</v>
      </c>
      <c r="EZ74" s="520">
        <v>14.240072173723062</v>
      </c>
      <c r="FA74" s="520">
        <v>5.0834954609500809</v>
      </c>
      <c r="FB74" s="520">
        <v>7.8360281960089813</v>
      </c>
      <c r="FC74" s="520">
        <v>1052.7401843402995</v>
      </c>
      <c r="FD74" s="520">
        <v>23.158345600843084</v>
      </c>
      <c r="FE74" s="520">
        <v>9.2307978652624971</v>
      </c>
      <c r="FF74" s="520">
        <v>14.442405859788227</v>
      </c>
      <c r="FG74" s="520">
        <v>5.1415138821881277</v>
      </c>
      <c r="FH74" s="520">
        <v>8.1852797610668393</v>
      </c>
      <c r="FI74" s="520">
        <v>1197.2177538188866</v>
      </c>
      <c r="FJ74" s="520">
        <v>21.499700858333128</v>
      </c>
      <c r="FK74" s="520">
        <v>8.6072786566270505</v>
      </c>
    </row>
    <row r="75" spans="2:167" x14ac:dyDescent="0.2">
      <c r="B75" s="520">
        <v>768.48768376581256</v>
      </c>
      <c r="C75" s="520">
        <v>1.3012570287394978</v>
      </c>
      <c r="D75" s="520">
        <v>829.53765810943446</v>
      </c>
      <c r="E75" s="520">
        <v>1.2054907817917022</v>
      </c>
      <c r="F75" s="520">
        <v>957.46138775845725</v>
      </c>
      <c r="G75" s="520">
        <v>1.0444285407071414</v>
      </c>
      <c r="H75" s="520">
        <v>1083.3612467877217</v>
      </c>
      <c r="I75" s="520">
        <v>0.92305313944457912</v>
      </c>
      <c r="J75" s="520">
        <v>1207.1470990301978</v>
      </c>
      <c r="K75" s="520">
        <v>0.82839945587690489</v>
      </c>
      <c r="L75" s="520">
        <v>898.9923176234953</v>
      </c>
      <c r="M75" s="520">
        <v>1.1123565578886376</v>
      </c>
      <c r="N75" s="520">
        <v>887.70898017284469</v>
      </c>
      <c r="O75" s="520">
        <v>1.1264953068350072</v>
      </c>
      <c r="Q75" s="520">
        <v>0.15454886899197456</v>
      </c>
      <c r="R75" s="520">
        <v>0.15521076232880285</v>
      </c>
      <c r="S75" s="520">
        <v>0.15541043818232642</v>
      </c>
      <c r="T75" s="520">
        <v>0.15656563845319657</v>
      </c>
      <c r="U75" s="520">
        <v>0.15706285851301288</v>
      </c>
      <c r="V75" s="520">
        <v>0.15545700599120438</v>
      </c>
      <c r="W75" s="520">
        <v>0.15507008459767654</v>
      </c>
      <c r="Y75" s="520">
        <v>2.038091393089402</v>
      </c>
      <c r="Z75" s="520">
        <v>2.0603819870606519</v>
      </c>
      <c r="AA75" s="520">
        <v>2.1181548182020542</v>
      </c>
      <c r="AB75" s="520">
        <v>2.188050400725893</v>
      </c>
      <c r="AC75" s="520">
        <v>2.2358277300488898</v>
      </c>
      <c r="AD75" s="520">
        <v>2.0887261549213227</v>
      </c>
      <c r="AE75" s="520">
        <v>2.0891180247128025</v>
      </c>
      <c r="AG75" s="520">
        <v>0.79851382793754466</v>
      </c>
      <c r="AH75" s="520">
        <v>0.80877075162724132</v>
      </c>
      <c r="AI75" s="520">
        <v>0.83741851475571338</v>
      </c>
      <c r="AJ75" s="520">
        <v>0.85897284159379483</v>
      </c>
      <c r="AK75" s="520">
        <v>0.88269381250442713</v>
      </c>
      <c r="AL75" s="520">
        <v>0.82234752083234086</v>
      </c>
      <c r="AM75" s="520">
        <v>0.82336727860922154</v>
      </c>
      <c r="AO75" s="520">
        <v>79</v>
      </c>
      <c r="AP75" s="520">
        <v>14.981262991349496</v>
      </c>
      <c r="AQ75" s="520">
        <v>6.5083813544700844</v>
      </c>
      <c r="AR75" s="520">
        <v>7.3865641057843829</v>
      </c>
      <c r="AS75" s="520">
        <v>851.41813481970553</v>
      </c>
      <c r="AT75" s="520">
        <v>26.029527681073212</v>
      </c>
      <c r="AU75" s="520">
        <v>11.498707400759251</v>
      </c>
      <c r="AV75" s="520">
        <v>15.654996726777476</v>
      </c>
      <c r="AW75" s="520">
        <v>6.6475645755228969</v>
      </c>
      <c r="AX75" s="520">
        <v>7.7859440081068074</v>
      </c>
      <c r="AY75" s="520">
        <v>897.36558887100784</v>
      </c>
      <c r="AZ75" s="520">
        <v>26.083233962202407</v>
      </c>
      <c r="BA75" s="520">
        <v>11.355578229046642</v>
      </c>
      <c r="BB75" s="520">
        <v>17.337327568204461</v>
      </c>
      <c r="BC75" s="520">
        <v>7.0373936700165096</v>
      </c>
      <c r="BD75" s="520">
        <v>8.4444104306582215</v>
      </c>
      <c r="BE75" s="520">
        <v>974.58700566563766</v>
      </c>
      <c r="BF75" s="520">
        <v>26.969215290806961</v>
      </c>
      <c r="BG75" s="520">
        <v>11.416356325046468</v>
      </c>
      <c r="BH75" s="520">
        <v>18.420365435840075</v>
      </c>
      <c r="BI75" s="520">
        <v>7.3875370259789372</v>
      </c>
      <c r="BJ75" s="520">
        <v>9.0867844870011929</v>
      </c>
      <c r="BK75" s="520">
        <v>1049.6263504108763</v>
      </c>
      <c r="BL75" s="520">
        <v>27.193765585868984</v>
      </c>
      <c r="BM75" s="520">
        <v>11.446007644227882</v>
      </c>
      <c r="BN75" s="520">
        <v>18.858267456256044</v>
      </c>
      <c r="BO75" s="520">
        <v>7.50178503073783</v>
      </c>
      <c r="BP75" s="520">
        <v>9.6463240767673462</v>
      </c>
      <c r="BQ75" s="520">
        <v>1184.4859501647441</v>
      </c>
      <c r="BR75" s="520">
        <v>25.443822229721249</v>
      </c>
      <c r="BS75" s="520">
        <v>10.6855693099491</v>
      </c>
      <c r="BU75" s="520">
        <v>79</v>
      </c>
      <c r="BV75" s="520">
        <v>14.482909108900085</v>
      </c>
      <c r="BW75" s="520">
        <v>5.5005499612249427</v>
      </c>
      <c r="BX75" s="520">
        <v>7.1735407357673111</v>
      </c>
      <c r="BY75" s="520">
        <v>860.00684785470958</v>
      </c>
      <c r="BZ75" s="520">
        <v>25.190099451007764</v>
      </c>
      <c r="CA75" s="520">
        <v>10.211984516930903</v>
      </c>
      <c r="CB75" s="520">
        <v>14.999206383228795</v>
      </c>
      <c r="CC75" s="520">
        <v>5.585656904842093</v>
      </c>
      <c r="CD75" s="520">
        <v>7.5362350039436121</v>
      </c>
      <c r="CE75" s="520">
        <v>907.90107803208923</v>
      </c>
      <c r="CF75" s="520">
        <v>25.058243470660635</v>
      </c>
      <c r="CG75" s="520">
        <v>10.054176269494199</v>
      </c>
      <c r="CH75" s="520">
        <v>16.667126080817813</v>
      </c>
      <c r="CI75" s="520">
        <v>6.1925641216981901</v>
      </c>
      <c r="CJ75" s="520">
        <v>8.157167329083796</v>
      </c>
      <c r="CK75" s="520">
        <v>982.75940380873419</v>
      </c>
      <c r="CL75" s="520">
        <v>26.062986717568762</v>
      </c>
      <c r="CM75" s="520">
        <v>10.461770132419572</v>
      </c>
      <c r="CN75" s="520">
        <v>17.723199997814206</v>
      </c>
      <c r="CO75" s="520">
        <v>6.4068784670568268</v>
      </c>
      <c r="CP75" s="520">
        <v>8.8099076530507894</v>
      </c>
      <c r="CQ75" s="520">
        <v>1058.4916783417987</v>
      </c>
      <c r="CR75" s="520">
        <v>26.307365525463162</v>
      </c>
      <c r="CS75" s="520">
        <v>10.423674457930876</v>
      </c>
      <c r="CT75" s="520">
        <v>17.978177220160276</v>
      </c>
      <c r="CU75" s="520">
        <v>6.3992987867398012</v>
      </c>
      <c r="CV75" s="520">
        <v>9.2013782358853895</v>
      </c>
      <c r="CW75" s="520">
        <v>1195.7006031401613</v>
      </c>
      <c r="CX75" s="520">
        <v>24.469135197106542</v>
      </c>
      <c r="CY75" s="520">
        <v>9.663305716166672</v>
      </c>
      <c r="DA75" s="520">
        <v>79</v>
      </c>
      <c r="DB75" s="520">
        <v>13.112202718226937</v>
      </c>
      <c r="DC75" s="520">
        <v>4.954884913803796</v>
      </c>
      <c r="DD75" s="520">
        <v>6.9815508290577117</v>
      </c>
      <c r="DE75" s="520">
        <v>854.97768212830317</v>
      </c>
      <c r="DF75" s="520">
        <v>23.735065908175841</v>
      </c>
      <c r="DG75" s="520">
        <v>9.6338322502430511</v>
      </c>
      <c r="DH75" s="520">
        <v>13.60935031734382</v>
      </c>
      <c r="DI75" s="520">
        <v>5.3073622957221049</v>
      </c>
      <c r="DJ75" s="520">
        <v>7.3156928043518992</v>
      </c>
      <c r="DK75" s="520">
        <v>896.10337369154956</v>
      </c>
      <c r="DL75" s="520">
        <v>23.837149621167431</v>
      </c>
      <c r="DM75" s="520">
        <v>9.8759843166539572</v>
      </c>
      <c r="DN75" s="520">
        <v>15.206043677946246</v>
      </c>
      <c r="DO75" s="520">
        <v>5.4882824502706411</v>
      </c>
      <c r="DP75" s="520">
        <v>7.9106675755851379</v>
      </c>
      <c r="DQ75" s="520">
        <v>974.65625649433537</v>
      </c>
      <c r="DR75" s="520">
        <v>24.780595952909316</v>
      </c>
      <c r="DS75" s="520">
        <v>9.8261528029793084</v>
      </c>
      <c r="DT75" s="520">
        <v>16.011609616081952</v>
      </c>
      <c r="DU75" s="520">
        <v>5.6033958463406099</v>
      </c>
      <c r="DV75" s="520">
        <v>8.528027776598254</v>
      </c>
      <c r="DW75" s="520">
        <v>1050.7632726838408</v>
      </c>
      <c r="DX75" s="520">
        <v>24.871955259069967</v>
      </c>
      <c r="DY75" s="520">
        <v>9.7356753102138516</v>
      </c>
      <c r="DZ75" s="520">
        <v>16.225070476012721</v>
      </c>
      <c r="EA75" s="520">
        <v>5.7097832434546412</v>
      </c>
      <c r="EB75" s="520">
        <v>8.9041750395363177</v>
      </c>
      <c r="EC75" s="520">
        <v>1187.2216352978758</v>
      </c>
      <c r="ED75" s="520">
        <v>23.167243715576266</v>
      </c>
      <c r="EE75" s="520">
        <v>9.1515388591592473</v>
      </c>
      <c r="EG75" s="520">
        <v>79</v>
      </c>
      <c r="EH75" s="520">
        <v>12.397571092640398</v>
      </c>
      <c r="EI75" s="520">
        <v>4.5752716584334445</v>
      </c>
      <c r="EJ75" s="520">
        <v>6.4126696467875748</v>
      </c>
      <c r="EK75" s="520">
        <v>850.13672845415647</v>
      </c>
      <c r="EL75" s="520">
        <v>23.029613183926696</v>
      </c>
      <c r="EM75" s="520">
        <v>9.2421584069685796</v>
      </c>
      <c r="EN75" s="520">
        <v>12.9184458428096</v>
      </c>
      <c r="EO75" s="520">
        <v>4.775955541239993</v>
      </c>
      <c r="EP75" s="520">
        <v>6.7551703174466189</v>
      </c>
      <c r="EQ75" s="520">
        <v>892.11776547886564</v>
      </c>
      <c r="ER75" s="520">
        <v>23.169189674290624</v>
      </c>
      <c r="ES75" s="520">
        <v>9.324437234731203</v>
      </c>
      <c r="ET75" s="520">
        <v>13.484679052265582</v>
      </c>
      <c r="EU75" s="520">
        <v>4.9671609762888203</v>
      </c>
      <c r="EV75" s="520">
        <v>7.3036511055411619</v>
      </c>
      <c r="EW75" s="520">
        <v>987.8208033933679</v>
      </c>
      <c r="EX75" s="520">
        <v>22.70776053958858</v>
      </c>
      <c r="EY75" s="520">
        <v>9.1676544992797133</v>
      </c>
      <c r="EZ75" s="520">
        <v>14.315288801170025</v>
      </c>
      <c r="FA75" s="520">
        <v>5.131696223411617</v>
      </c>
      <c r="FB75" s="520">
        <v>7.867803811954877</v>
      </c>
      <c r="FC75" s="520">
        <v>1058.8167931563862</v>
      </c>
      <c r="FD75" s="520">
        <v>23.080684448064847</v>
      </c>
      <c r="FE75" s="520">
        <v>9.2161273705613649</v>
      </c>
      <c r="FF75" s="520">
        <v>14.517529004416563</v>
      </c>
      <c r="FG75" s="520">
        <v>5.1910596472063304</v>
      </c>
      <c r="FH75" s="520">
        <v>8.2193021723275894</v>
      </c>
      <c r="FI75" s="520">
        <v>1202.7804236590614</v>
      </c>
      <c r="FJ75" s="520">
        <v>21.447897712930477</v>
      </c>
      <c r="FK75" s="520">
        <v>8.6018870361557411</v>
      </c>
    </row>
    <row r="76" spans="2:167" x14ac:dyDescent="0.2">
      <c r="B76" s="520">
        <v>766.77275541650715</v>
      </c>
      <c r="C76" s="520">
        <v>1.3041673598024555</v>
      </c>
      <c r="D76" s="520">
        <v>827.90676087223892</v>
      </c>
      <c r="E76" s="520">
        <v>1.2078654834832521</v>
      </c>
      <c r="F76" s="520">
        <v>955.08148213989887</v>
      </c>
      <c r="G76" s="520">
        <v>1.0470310844677455</v>
      </c>
      <c r="H76" s="520">
        <v>1081.1888043563658</v>
      </c>
      <c r="I76" s="520">
        <v>0.92490783845593216</v>
      </c>
      <c r="J76" s="520">
        <v>1204.7921246057972</v>
      </c>
      <c r="K76" s="520">
        <v>0.83001870578063064</v>
      </c>
      <c r="L76" s="520">
        <v>896.90658559410224</v>
      </c>
      <c r="M76" s="520">
        <v>1.1149433130069055</v>
      </c>
      <c r="N76" s="520">
        <v>885.79776641944375</v>
      </c>
      <c r="O76" s="520">
        <v>1.1289258540831306</v>
      </c>
      <c r="Q76" s="520">
        <v>0.15640712870663659</v>
      </c>
      <c r="R76" s="520">
        <v>0.1570711786243178</v>
      </c>
      <c r="S76" s="520">
        <v>0.15726078299032858</v>
      </c>
      <c r="T76" s="520">
        <v>0.15842021923985158</v>
      </c>
      <c r="U76" s="520">
        <v>0.1589169715472771</v>
      </c>
      <c r="V76" s="520">
        <v>0.15731014083460321</v>
      </c>
      <c r="W76" s="520">
        <v>0.1569275554861608</v>
      </c>
      <c r="Y76" s="520">
        <v>2.0474204957276374</v>
      </c>
      <c r="Z76" s="520">
        <v>2.0708085331018569</v>
      </c>
      <c r="AA76" s="520">
        <v>2.1280555763320805</v>
      </c>
      <c r="AB76" s="520">
        <v>2.200294532058332</v>
      </c>
      <c r="AC76" s="520">
        <v>2.248627539021149</v>
      </c>
      <c r="AD76" s="520">
        <v>2.0989197251136993</v>
      </c>
      <c r="AE76" s="520">
        <v>2.0992576654936714</v>
      </c>
      <c r="AG76" s="520">
        <v>0.80246141935759474</v>
      </c>
      <c r="AH76" s="520">
        <v>0.81316669322121249</v>
      </c>
      <c r="AI76" s="520">
        <v>0.84161986485058238</v>
      </c>
      <c r="AJ76" s="520">
        <v>0.86409765686824669</v>
      </c>
      <c r="AK76" s="520">
        <v>0.88806228393856623</v>
      </c>
      <c r="AL76" s="520">
        <v>0.82666279865876491</v>
      </c>
      <c r="AM76" s="520">
        <v>0.82765310790847935</v>
      </c>
      <c r="AO76" s="520">
        <v>80</v>
      </c>
      <c r="AP76" s="520">
        <v>15.076616733328908</v>
      </c>
      <c r="AQ76" s="520">
        <v>6.552123193935099</v>
      </c>
      <c r="AR76" s="520">
        <v>7.4176940628423429</v>
      </c>
      <c r="AS76" s="520">
        <v>855.41472447341914</v>
      </c>
      <c r="AT76" s="520">
        <v>26.000652927306337</v>
      </c>
      <c r="AU76" s="520">
        <v>11.487557981878814</v>
      </c>
      <c r="AV76" s="520">
        <v>15.758016033567563</v>
      </c>
      <c r="AW76" s="520">
        <v>6.6946382279630212</v>
      </c>
      <c r="AX76" s="520">
        <v>7.8188118235874713</v>
      </c>
      <c r="AY76" s="520">
        <v>901.7444123569295</v>
      </c>
      <c r="AZ76" s="520">
        <v>26.053920030123074</v>
      </c>
      <c r="BA76" s="520">
        <v>11.344915377439101</v>
      </c>
      <c r="BB76" s="520">
        <v>17.444860728245072</v>
      </c>
      <c r="BC76" s="520">
        <v>7.0871352823535299</v>
      </c>
      <c r="BD76" s="520">
        <v>8.4760768652653891</v>
      </c>
      <c r="BE76" s="520">
        <v>979.07189723937381</v>
      </c>
      <c r="BF76" s="520">
        <v>26.932794385899204</v>
      </c>
      <c r="BG76" s="520">
        <v>11.404484985541396</v>
      </c>
      <c r="BH76" s="520">
        <v>18.53772908201174</v>
      </c>
      <c r="BI76" s="520">
        <v>7.4421266745958867</v>
      </c>
      <c r="BJ76" s="520">
        <v>9.1203028172451877</v>
      </c>
      <c r="BK76" s="520">
        <v>1054.6804477381258</v>
      </c>
      <c r="BL76" s="520">
        <v>27.155483285330554</v>
      </c>
      <c r="BM76" s="520">
        <v>11.434120628160205</v>
      </c>
      <c r="BN76" s="520">
        <v>18.978566764447212</v>
      </c>
      <c r="BO76" s="520">
        <v>7.5573650946147035</v>
      </c>
      <c r="BP76" s="520">
        <v>9.68082263465163</v>
      </c>
      <c r="BQ76" s="520">
        <v>1189.5184926030777</v>
      </c>
      <c r="BR76" s="520">
        <v>25.41880985019127</v>
      </c>
      <c r="BS76" s="520">
        <v>10.678631683099312</v>
      </c>
      <c r="BU76" s="520">
        <v>80</v>
      </c>
      <c r="BV76" s="520">
        <v>14.57326516148348</v>
      </c>
      <c r="BW76" s="520">
        <v>5.5397428834131937</v>
      </c>
      <c r="BX76" s="520">
        <v>7.2033887907717116</v>
      </c>
      <c r="BY76" s="520">
        <v>863.93131664490238</v>
      </c>
      <c r="BZ76" s="520">
        <v>25.161710623612208</v>
      </c>
      <c r="CA76" s="520">
        <v>10.202484579040053</v>
      </c>
      <c r="CB76" s="520">
        <v>15.096508583055064</v>
      </c>
      <c r="CC76" s="520">
        <v>5.6275171692415489</v>
      </c>
      <c r="CD76" s="520">
        <v>7.5677552587621992</v>
      </c>
      <c r="CE76" s="520">
        <v>912.17199509588818</v>
      </c>
      <c r="CF76" s="520">
        <v>25.030881762868745</v>
      </c>
      <c r="CG76" s="520">
        <v>10.045356622226944</v>
      </c>
      <c r="CH76" s="520">
        <v>16.768935139467938</v>
      </c>
      <c r="CI76" s="520">
        <v>6.2378760966165849</v>
      </c>
      <c r="CJ76" s="520">
        <v>8.1875212107861302</v>
      </c>
      <c r="CK76" s="520">
        <v>987.15745760960158</v>
      </c>
      <c r="CL76" s="520">
        <v>26.027475465564727</v>
      </c>
      <c r="CM76" s="520">
        <v>10.45076597109089</v>
      </c>
      <c r="CN76" s="520">
        <v>17.834503115299487</v>
      </c>
      <c r="CO76" s="520">
        <v>6.4560266038870564</v>
      </c>
      <c r="CP76" s="520">
        <v>8.8420688778083161</v>
      </c>
      <c r="CQ76" s="520">
        <v>1063.4664134417699</v>
      </c>
      <c r="CR76" s="520">
        <v>26.269876462567822</v>
      </c>
      <c r="CS76" s="520">
        <v>10.41240536882948</v>
      </c>
      <c r="CT76" s="520">
        <v>18.091691375332275</v>
      </c>
      <c r="CU76" s="520">
        <v>6.4487996171314315</v>
      </c>
      <c r="CV76" s="520">
        <v>9.234390268727152</v>
      </c>
      <c r="CW76" s="520">
        <v>1200.6065577715124</v>
      </c>
      <c r="CX76" s="520">
        <v>24.44536788315153</v>
      </c>
      <c r="CY76" s="520">
        <v>9.6566725462338496</v>
      </c>
      <c r="DA76" s="520">
        <v>80</v>
      </c>
      <c r="DB76" s="520">
        <v>13.157086727901588</v>
      </c>
      <c r="DC76" s="520">
        <v>4.9914963127110434</v>
      </c>
      <c r="DD76" s="520">
        <v>7.0016370448321803</v>
      </c>
      <c r="DE76" s="520">
        <v>859.11128420208934</v>
      </c>
      <c r="DF76" s="520">
        <v>23.654457493696608</v>
      </c>
      <c r="DG76" s="520">
        <v>9.6215700069571195</v>
      </c>
      <c r="DH76" s="520">
        <v>13.662289203435151</v>
      </c>
      <c r="DI76" s="520">
        <v>5.3495682621495373</v>
      </c>
      <c r="DJ76" s="520">
        <v>7.3397577708941233</v>
      </c>
      <c r="DK76" s="520">
        <v>900.77159895983357</v>
      </c>
      <c r="DL76" s="520">
        <v>23.755466981568901</v>
      </c>
      <c r="DM76" s="520">
        <v>9.8639256551988961</v>
      </c>
      <c r="DN76" s="520">
        <v>15.262368126911419</v>
      </c>
      <c r="DO76" s="520">
        <v>5.5317366634097747</v>
      </c>
      <c r="DP76" s="520">
        <v>7.933683768656822</v>
      </c>
      <c r="DQ76" s="520">
        <v>979.35966729631582</v>
      </c>
      <c r="DR76" s="520">
        <v>24.696391227543479</v>
      </c>
      <c r="DS76" s="520">
        <v>9.8129547844453757</v>
      </c>
      <c r="DT76" s="520">
        <v>16.087694675725601</v>
      </c>
      <c r="DU76" s="520">
        <v>5.6556246071317338</v>
      </c>
      <c r="DV76" s="520">
        <v>8.560083412258928</v>
      </c>
      <c r="DW76" s="520">
        <v>1056.6269732675385</v>
      </c>
      <c r="DX76" s="520">
        <v>24.786725614849583</v>
      </c>
      <c r="DY76" s="520">
        <v>9.7222971361100257</v>
      </c>
      <c r="DZ76" s="520">
        <v>16.304415061735401</v>
      </c>
      <c r="EA76" s="520">
        <v>5.7638468283659448</v>
      </c>
      <c r="EB76" s="520">
        <v>8.9385558523176361</v>
      </c>
      <c r="EC76" s="520">
        <v>1193.1777374090248</v>
      </c>
      <c r="ED76" s="520">
        <v>23.099653815116099</v>
      </c>
      <c r="EE76" s="520">
        <v>9.1427381306858848</v>
      </c>
      <c r="EG76" s="520">
        <v>80</v>
      </c>
      <c r="EH76" s="520">
        <v>12.432588656103752</v>
      </c>
      <c r="EI76" s="520">
        <v>4.6089524057278286</v>
      </c>
      <c r="EJ76" s="520">
        <v>6.4314866665922104</v>
      </c>
      <c r="EK76" s="520">
        <v>854.33538961828879</v>
      </c>
      <c r="EL76" s="520">
        <v>22.938664979653414</v>
      </c>
      <c r="EM76" s="520">
        <v>9.2275885483993516</v>
      </c>
      <c r="EN76" s="520">
        <v>12.960825355936969</v>
      </c>
      <c r="EO76" s="520">
        <v>4.8139735107807109</v>
      </c>
      <c r="EP76" s="520">
        <v>6.7777302291092489</v>
      </c>
      <c r="EQ76" s="520">
        <v>896.80528923356678</v>
      </c>
      <c r="ER76" s="520">
        <v>23.07834975774416</v>
      </c>
      <c r="ES76" s="520">
        <v>9.3103257009348699</v>
      </c>
      <c r="ET76" s="520">
        <v>13.554461796321934</v>
      </c>
      <c r="EU76" s="520">
        <v>5.006489401188329</v>
      </c>
      <c r="EV76" s="520">
        <v>7.3252273897369804</v>
      </c>
      <c r="EW76" s="520">
        <v>992.5247600188884</v>
      </c>
      <c r="EX76" s="520">
        <v>22.648042719870652</v>
      </c>
      <c r="EY76" s="520">
        <v>9.1535901537548234</v>
      </c>
      <c r="EZ76" s="520">
        <v>14.387319673611952</v>
      </c>
      <c r="FA76" s="520">
        <v>5.1794462067531333</v>
      </c>
      <c r="FB76" s="520">
        <v>7.8977389759723717</v>
      </c>
      <c r="FC76" s="520">
        <v>1064.6432404814373</v>
      </c>
      <c r="FD76" s="520">
        <v>23.002961865839069</v>
      </c>
      <c r="FE76" s="520">
        <v>9.2018270752622175</v>
      </c>
      <c r="FF76" s="520">
        <v>14.589355077864658</v>
      </c>
      <c r="FG76" s="520">
        <v>5.2401802075302504</v>
      </c>
      <c r="FH76" s="520">
        <v>8.2513988048114673</v>
      </c>
      <c r="FI76" s="520">
        <v>1208.069115025959</v>
      </c>
      <c r="FJ76" s="520">
        <v>21.395243342203834</v>
      </c>
      <c r="FK76" s="520">
        <v>8.5965652515138995</v>
      </c>
    </row>
    <row r="77" spans="2:167" x14ac:dyDescent="0.2">
      <c r="B77" s="520">
        <v>764.84815021568863</v>
      </c>
      <c r="C77" s="520">
        <v>1.3074490664820175</v>
      </c>
      <c r="D77" s="520">
        <v>826.04006780652628</v>
      </c>
      <c r="E77" s="520">
        <v>1.210595029191996</v>
      </c>
      <c r="F77" s="520">
        <v>952.37649382274356</v>
      </c>
      <c r="G77" s="520">
        <v>1.0500049155834374</v>
      </c>
      <c r="H77" s="520">
        <v>1078.6335530947511</v>
      </c>
      <c r="I77" s="520">
        <v>0.9270989180068242</v>
      </c>
      <c r="J77" s="520">
        <v>1201.9910556502716</v>
      </c>
      <c r="K77" s="520">
        <v>0.83195294615483184</v>
      </c>
      <c r="L77" s="520">
        <v>894.52418762293553</v>
      </c>
      <c r="M77" s="520">
        <v>1.1179127561182562</v>
      </c>
      <c r="N77" s="520">
        <v>883.62352609873972</v>
      </c>
      <c r="O77" s="520">
        <v>1.1317036842772517</v>
      </c>
      <c r="Q77" s="520">
        <v>0.15826359164048878</v>
      </c>
      <c r="R77" s="520">
        <v>0.15892956810425196</v>
      </c>
      <c r="S77" s="520">
        <v>0.15910850743923446</v>
      </c>
      <c r="T77" s="520">
        <v>0.16027173332120845</v>
      </c>
      <c r="U77" s="520">
        <v>0.16076769436421989</v>
      </c>
      <c r="V77" s="520">
        <v>0.15916074917898826</v>
      </c>
      <c r="W77" s="520">
        <v>0.15878291701512862</v>
      </c>
      <c r="Y77" s="520">
        <v>2.0563386819671092</v>
      </c>
      <c r="Z77" s="520">
        <v>2.0808513400862871</v>
      </c>
      <c r="AA77" s="520">
        <v>2.1375193092651039</v>
      </c>
      <c r="AB77" s="520">
        <v>2.2121412918551897</v>
      </c>
      <c r="AC77" s="520">
        <v>2.2610292159599261</v>
      </c>
      <c r="AD77" s="520">
        <v>2.1087099440538912</v>
      </c>
      <c r="AE77" s="520">
        <v>2.1089828546752782</v>
      </c>
      <c r="AG77" s="520">
        <v>0.80628960825090823</v>
      </c>
      <c r="AH77" s="520">
        <v>0.8174534879434493</v>
      </c>
      <c r="AI77" s="520">
        <v>0.84568878615429344</v>
      </c>
      <c r="AJ77" s="520">
        <v>0.86910836191941987</v>
      </c>
      <c r="AK77" s="520">
        <v>0.89331477321151298</v>
      </c>
      <c r="AL77" s="520">
        <v>0.83086091687700814</v>
      </c>
      <c r="AM77" s="520">
        <v>0.83181584011155296</v>
      </c>
      <c r="AO77" s="520">
        <v>81</v>
      </c>
      <c r="AP77" s="520">
        <v>15.169566532645455</v>
      </c>
      <c r="AQ77" s="520">
        <v>6.5948012054587677</v>
      </c>
      <c r="AR77" s="520">
        <v>7.4474187059113905</v>
      </c>
      <c r="AS77" s="520">
        <v>859.21534982859669</v>
      </c>
      <c r="AT77" s="520">
        <v>25.972892189033505</v>
      </c>
      <c r="AU77" s="520">
        <v>11.476849468438891</v>
      </c>
      <c r="AV77" s="520">
        <v>15.858519816437738</v>
      </c>
      <c r="AW77" s="520">
        <v>6.7406757556829184</v>
      </c>
      <c r="AX77" s="520">
        <v>7.8501210271194388</v>
      </c>
      <c r="AY77" s="520">
        <v>905.91292508856282</v>
      </c>
      <c r="AZ77" s="520">
        <v>26.02572229303054</v>
      </c>
      <c r="BA77" s="520">
        <v>11.334731607065716</v>
      </c>
      <c r="BB77" s="520">
        <v>17.549143599546465</v>
      </c>
      <c r="BC77" s="520">
        <v>7.1357162772330245</v>
      </c>
      <c r="BD77" s="520">
        <v>8.5057958108052762</v>
      </c>
      <c r="BE77" s="520">
        <v>983.32028554172598</v>
      </c>
      <c r="BF77" s="520">
        <v>26.896780170924163</v>
      </c>
      <c r="BG77" s="520">
        <v>11.39286991108013</v>
      </c>
      <c r="BH77" s="520">
        <v>18.651542635208695</v>
      </c>
      <c r="BI77" s="520">
        <v>7.4955093199402256</v>
      </c>
      <c r="BJ77" s="520">
        <v>9.1515747165238199</v>
      </c>
      <c r="BK77" s="520">
        <v>1059.4700598756842</v>
      </c>
      <c r="BL77" s="520">
        <v>27.117608739880005</v>
      </c>
      <c r="BM77" s="520">
        <v>11.422516186867385</v>
      </c>
      <c r="BN77" s="520">
        <v>19.095229269355151</v>
      </c>
      <c r="BO77" s="520">
        <v>7.6117293904265768</v>
      </c>
      <c r="BP77" s="520">
        <v>9.7128435865196359</v>
      </c>
      <c r="BQ77" s="520">
        <v>1194.2328898545704</v>
      </c>
      <c r="BR77" s="520">
        <v>25.39423754862786</v>
      </c>
      <c r="BS77" s="520">
        <v>10.671982242201588</v>
      </c>
      <c r="BU77" s="520">
        <v>81</v>
      </c>
      <c r="BV77" s="520">
        <v>14.661164064996202</v>
      </c>
      <c r="BW77" s="520">
        <v>5.5781931491581203</v>
      </c>
      <c r="BX77" s="520">
        <v>7.2318418513034084</v>
      </c>
      <c r="BY77" s="520">
        <v>867.64997752273098</v>
      </c>
      <c r="BZ77" s="520">
        <v>25.134450234040681</v>
      </c>
      <c r="CA77" s="520">
        <v>10.193600419268734</v>
      </c>
      <c r="CB77" s="520">
        <v>15.191298718888818</v>
      </c>
      <c r="CC77" s="520">
        <v>5.668671456394101</v>
      </c>
      <c r="CD77" s="520">
        <v>7.5977438164667408</v>
      </c>
      <c r="CE77" s="520">
        <v>916.22270369566604</v>
      </c>
      <c r="CF77" s="520">
        <v>25.004638086421792</v>
      </c>
      <c r="CG77" s="520">
        <v>10.037161848170616</v>
      </c>
      <c r="CH77" s="520">
        <v>16.86750521889898</v>
      </c>
      <c r="CI77" s="520">
        <v>6.2822772052263058</v>
      </c>
      <c r="CJ77" s="520">
        <v>8.2159750290563931</v>
      </c>
      <c r="CK77" s="520">
        <v>991.31047686266425</v>
      </c>
      <c r="CL77" s="520">
        <v>25.992372499406539</v>
      </c>
      <c r="CM77" s="520">
        <v>10.440120692409602</v>
      </c>
      <c r="CN77" s="520">
        <v>17.942272737014424</v>
      </c>
      <c r="CO77" s="520">
        <v>6.5042567687739243</v>
      </c>
      <c r="CP77" s="520">
        <v>8.8720253151953763</v>
      </c>
      <c r="CQ77" s="520">
        <v>1068.1676909758671</v>
      </c>
      <c r="CR77" s="520">
        <v>26.232795556222126</v>
      </c>
      <c r="CS77" s="520">
        <v>10.401514154687233</v>
      </c>
      <c r="CT77" s="520">
        <v>18.201653258749655</v>
      </c>
      <c r="CU77" s="520">
        <v>6.4974125844909789</v>
      </c>
      <c r="CV77" s="520">
        <v>9.2650473537636806</v>
      </c>
      <c r="CW77" s="520">
        <v>1205.1844340358375</v>
      </c>
      <c r="CX77" s="520">
        <v>24.422036039896753</v>
      </c>
      <c r="CY77" s="520">
        <v>9.6504029252170174</v>
      </c>
      <c r="DA77" s="520">
        <v>81</v>
      </c>
      <c r="DB77" s="520">
        <v>13.198605444484135</v>
      </c>
      <c r="DC77" s="520">
        <v>5.0274713233241206</v>
      </c>
      <c r="DD77" s="520">
        <v>7.0200680255621917</v>
      </c>
      <c r="DE77" s="520">
        <v>863.05417584293434</v>
      </c>
      <c r="DF77" s="520">
        <v>23.57366099321457</v>
      </c>
      <c r="DG77" s="520">
        <v>9.6097737325931014</v>
      </c>
      <c r="DH77" s="520">
        <v>13.711898213529249</v>
      </c>
      <c r="DI77" s="520">
        <v>5.3911469482252459</v>
      </c>
      <c r="DJ77" s="520">
        <v>7.362145321760309</v>
      </c>
      <c r="DK77" s="520">
        <v>905.24533813107257</v>
      </c>
      <c r="DL77" s="520">
        <v>23.673600630032155</v>
      </c>
      <c r="DM77" s="520">
        <v>9.8523026654920489</v>
      </c>
      <c r="DN77" s="520">
        <v>15.314608824412735</v>
      </c>
      <c r="DO77" s="520">
        <v>5.574491660674326</v>
      </c>
      <c r="DP77" s="520">
        <v>7.9546576205381454</v>
      </c>
      <c r="DQ77" s="520">
        <v>983.83375111485122</v>
      </c>
      <c r="DR77" s="520">
        <v>24.611490259664606</v>
      </c>
      <c r="DS77" s="520">
        <v>9.8000454513974127</v>
      </c>
      <c r="DT77" s="520">
        <v>16.159927266480704</v>
      </c>
      <c r="DU77" s="520">
        <v>5.7073714100655168</v>
      </c>
      <c r="DV77" s="520">
        <v>8.5900840644594751</v>
      </c>
      <c r="DW77" s="520">
        <v>1062.2604945780206</v>
      </c>
      <c r="DX77" s="520">
        <v>24.700795445679528</v>
      </c>
      <c r="DY77" s="520">
        <v>9.7091777875573957</v>
      </c>
      <c r="DZ77" s="520">
        <v>16.379943634140091</v>
      </c>
      <c r="EA77" s="520">
        <v>5.8174466566080634</v>
      </c>
      <c r="EB77" s="520">
        <v>8.97079108659395</v>
      </c>
      <c r="EC77" s="520">
        <v>1198.8545405044133</v>
      </c>
      <c r="ED77" s="520">
        <v>23.031441367790009</v>
      </c>
      <c r="EE77" s="520">
        <v>9.1341769078633579</v>
      </c>
      <c r="EG77" s="520">
        <v>81</v>
      </c>
      <c r="EH77" s="520">
        <v>12.46420958676574</v>
      </c>
      <c r="EI77" s="520">
        <v>4.6420299898958888</v>
      </c>
      <c r="EJ77" s="520">
        <v>6.44884495514256</v>
      </c>
      <c r="EK77" s="520">
        <v>858.34815910263831</v>
      </c>
      <c r="EL77" s="520">
        <v>22.847314920420452</v>
      </c>
      <c r="EM77" s="520">
        <v>9.2134105858160726</v>
      </c>
      <c r="EN77" s="520">
        <v>12.999794972622997</v>
      </c>
      <c r="EO77" s="520">
        <v>4.8514314694283103</v>
      </c>
      <c r="EP77" s="520">
        <v>6.798795435551674</v>
      </c>
      <c r="EQ77" s="520">
        <v>901.30527065867761</v>
      </c>
      <c r="ER77" s="520">
        <v>22.987010107092956</v>
      </c>
      <c r="ES77" s="520">
        <v>9.2965567291897102</v>
      </c>
      <c r="ET77" s="520">
        <v>13.621512841001133</v>
      </c>
      <c r="EU77" s="520">
        <v>5.0451850331693811</v>
      </c>
      <c r="EV77" s="520">
        <v>7.344972304870149</v>
      </c>
      <c r="EW77" s="520">
        <v>996.96613120177983</v>
      </c>
      <c r="EX77" s="520">
        <v>22.589051016340729</v>
      </c>
      <c r="EY77" s="520">
        <v>9.1400385277432576</v>
      </c>
      <c r="EZ77" s="520">
        <v>14.456164803151733</v>
      </c>
      <c r="FA77" s="520">
        <v>5.2267454142597769</v>
      </c>
      <c r="FB77" s="520">
        <v>7.9258336918416727</v>
      </c>
      <c r="FC77" s="520">
        <v>1070.2170750450623</v>
      </c>
      <c r="FD77" s="520">
        <v>22.925177793706965</v>
      </c>
      <c r="FE77" s="520">
        <v>9.1879023723639275</v>
      </c>
      <c r="FF77" s="520">
        <v>14.65788409655039</v>
      </c>
      <c r="FG77" s="520">
        <v>5.2888755682392805</v>
      </c>
      <c r="FH77" s="520">
        <v>8.2815696655768729</v>
      </c>
      <c r="FI77" s="520">
        <v>1213.0824652458834</v>
      </c>
      <c r="FJ77" s="520">
        <v>21.341738309026624</v>
      </c>
      <c r="FK77" s="520">
        <v>8.5913189498467446</v>
      </c>
    </row>
    <row r="78" spans="2:167" x14ac:dyDescent="0.2">
      <c r="B78" s="520">
        <v>762.71390962892417</v>
      </c>
      <c r="C78" s="520">
        <v>1.3111075953584226</v>
      </c>
      <c r="D78" s="520">
        <v>823.93763064110908</v>
      </c>
      <c r="E78" s="520">
        <v>1.2136840979357819</v>
      </c>
      <c r="F78" s="520">
        <v>949.34652467231842</v>
      </c>
      <c r="G78" s="520">
        <v>1.0533561497422297</v>
      </c>
      <c r="H78" s="520">
        <v>1075.695616751945</v>
      </c>
      <c r="I78" s="520">
        <v>0.92963100753305361</v>
      </c>
      <c r="J78" s="520">
        <v>1198.7440649277828</v>
      </c>
      <c r="K78" s="520">
        <v>0.83420642425474201</v>
      </c>
      <c r="L78" s="520">
        <v>891.84521873286997</v>
      </c>
      <c r="M78" s="520">
        <v>1.1212707978866512</v>
      </c>
      <c r="N78" s="520">
        <v>881.186322115488</v>
      </c>
      <c r="O78" s="520">
        <v>1.1348337745407495</v>
      </c>
      <c r="Q78" s="520">
        <v>0.16011825814886141</v>
      </c>
      <c r="R78" s="520">
        <v>0.16078593121324744</v>
      </c>
      <c r="S78" s="520">
        <v>0.16095361235013889</v>
      </c>
      <c r="T78" s="520">
        <v>0.1621201816886286</v>
      </c>
      <c r="U78" s="520">
        <v>0.16261502827680971</v>
      </c>
      <c r="V78" s="520">
        <v>0.16100883183360373</v>
      </c>
      <c r="W78" s="520">
        <v>0.16063616968904901</v>
      </c>
      <c r="Y78" s="520">
        <v>2.0648459522763623</v>
      </c>
      <c r="Z78" s="520">
        <v>2.0905104087671891</v>
      </c>
      <c r="AA78" s="520">
        <v>2.146546018363475</v>
      </c>
      <c r="AB78" s="520">
        <v>2.2235906820229996</v>
      </c>
      <c r="AC78" s="520">
        <v>2.2730327637932071</v>
      </c>
      <c r="AD78" s="520">
        <v>2.1180968134942528</v>
      </c>
      <c r="AE78" s="520">
        <v>2.1182935931989046</v>
      </c>
      <c r="AG78" s="520">
        <v>0.80999839471615187</v>
      </c>
      <c r="AH78" s="520">
        <v>0.82163113592930603</v>
      </c>
      <c r="AI78" s="520">
        <v>0.84962527901523122</v>
      </c>
      <c r="AJ78" s="520">
        <v>0.87400495710711756</v>
      </c>
      <c r="AK78" s="520">
        <v>0.89845128097565019</v>
      </c>
      <c r="AL78" s="520">
        <v>0.83494187591405178</v>
      </c>
      <c r="AM78" s="520">
        <v>0.83585547544631467</v>
      </c>
      <c r="AO78" s="520">
        <v>82</v>
      </c>
      <c r="AP78" s="520">
        <v>15.26011239567687</v>
      </c>
      <c r="AQ78" s="520">
        <v>6.636415392224575</v>
      </c>
      <c r="AR78" s="520">
        <v>7.4757380391376067</v>
      </c>
      <c r="AS78" s="520">
        <v>862.81889344633532</v>
      </c>
      <c r="AT78" s="520">
        <v>25.946245889250378</v>
      </c>
      <c r="AU78" s="520">
        <v>11.466583796950948</v>
      </c>
      <c r="AV78" s="520">
        <v>15.956508084875816</v>
      </c>
      <c r="AW78" s="520">
        <v>6.7856771625692325</v>
      </c>
      <c r="AX78" s="520">
        <v>7.8798716246722913</v>
      </c>
      <c r="AY78" s="520">
        <v>909.86991831868397</v>
      </c>
      <c r="AZ78" s="520">
        <v>25.998640936825641</v>
      </c>
      <c r="BA78" s="520">
        <v>11.325028563712756</v>
      </c>
      <c r="BB78" s="520">
        <v>17.650176207157894</v>
      </c>
      <c r="BC78" s="520">
        <v>7.1831366630253237</v>
      </c>
      <c r="BD78" s="520">
        <v>8.5335672793281923</v>
      </c>
      <c r="BE78" s="520">
        <v>987.33104645674598</v>
      </c>
      <c r="BF78" s="520">
        <v>26.861173087660919</v>
      </c>
      <c r="BG78" s="520">
        <v>11.381512854240784</v>
      </c>
      <c r="BH78" s="520">
        <v>18.761806128825892</v>
      </c>
      <c r="BI78" s="520">
        <v>7.5476849731219007</v>
      </c>
      <c r="BJ78" s="520">
        <v>9.180600200187218</v>
      </c>
      <c r="BK78" s="520">
        <v>1063.9939185584674</v>
      </c>
      <c r="BL78" s="520">
        <v>27.080141595915297</v>
      </c>
      <c r="BM78" s="520">
        <v>11.411195959569667</v>
      </c>
      <c r="BN78" s="520">
        <v>19.20825502189394</v>
      </c>
      <c r="BO78" s="520">
        <v>7.6648779352735774</v>
      </c>
      <c r="BP78" s="520">
        <v>9.7423869561654719</v>
      </c>
      <c r="BQ78" s="520">
        <v>1198.6277918668507</v>
      </c>
      <c r="BR78" s="520">
        <v>25.370110530489985</v>
      </c>
      <c r="BS78" s="520">
        <v>10.665624934857005</v>
      </c>
      <c r="BU78" s="520">
        <v>82</v>
      </c>
      <c r="BV78" s="520">
        <v>14.746605826267515</v>
      </c>
      <c r="BW78" s="520">
        <v>5.6159007599540463</v>
      </c>
      <c r="BX78" s="520">
        <v>7.2588999214206238</v>
      </c>
      <c r="BY78" s="520">
        <v>871.16168198178514</v>
      </c>
      <c r="BZ78" s="520">
        <v>25.10831806569005</v>
      </c>
      <c r="CA78" s="520">
        <v>10.18533148845485</v>
      </c>
      <c r="CB78" s="520">
        <v>15.283576800411462</v>
      </c>
      <c r="CC78" s="520">
        <v>5.7091197684598827</v>
      </c>
      <c r="CD78" s="520">
        <v>7.6262006828557247</v>
      </c>
      <c r="CE78" s="520">
        <v>920.05197122532581</v>
      </c>
      <c r="CF78" s="520">
        <v>24.979512831773995</v>
      </c>
      <c r="CG78" s="520">
        <v>10.029591489079928</v>
      </c>
      <c r="CH78" s="520">
        <v>16.962836344277974</v>
      </c>
      <c r="CI78" s="520">
        <v>6.3257674537318858</v>
      </c>
      <c r="CJ78" s="520">
        <v>8.242528795488111</v>
      </c>
      <c r="CK78" s="520">
        <v>995.21730201936248</v>
      </c>
      <c r="CL78" s="520">
        <v>25.957678004992637</v>
      </c>
      <c r="CM78" s="520">
        <v>10.429834535918342</v>
      </c>
      <c r="CN78" s="520">
        <v>18.046508896320347</v>
      </c>
      <c r="CO78" s="520">
        <v>6.5515689698768007</v>
      </c>
      <c r="CP78" s="520">
        <v>8.8997769800019029</v>
      </c>
      <c r="CQ78" s="520">
        <v>1072.594203281305</v>
      </c>
      <c r="CR78" s="520">
        <v>26.196122124558432</v>
      </c>
      <c r="CS78" s="520">
        <v>10.391000685179852</v>
      </c>
      <c r="CT78" s="520">
        <v>18.308062920098898</v>
      </c>
      <c r="CU78" s="520">
        <v>6.5451377012426217</v>
      </c>
      <c r="CV78" s="520">
        <v>9.2933495137370468</v>
      </c>
      <c r="CW78" s="520">
        <v>1209.4328524689893</v>
      </c>
      <c r="CX78" s="520">
        <v>24.399144940161722</v>
      </c>
      <c r="CY78" s="520">
        <v>9.6444992433474521</v>
      </c>
      <c r="DA78" s="520">
        <v>82</v>
      </c>
      <c r="DB78" s="520">
        <v>13.236758866843026</v>
      </c>
      <c r="DC78" s="520">
        <v>5.062809947334455</v>
      </c>
      <c r="DD78" s="520">
        <v>7.0368437700091944</v>
      </c>
      <c r="DE78" s="520">
        <v>866.80450218697467</v>
      </c>
      <c r="DF78" s="520">
        <v>23.49267636132231</v>
      </c>
      <c r="DG78" s="520">
        <v>9.5984500281357654</v>
      </c>
      <c r="DH78" s="520">
        <v>13.758177349814723</v>
      </c>
      <c r="DI78" s="520">
        <v>5.4320983561981402</v>
      </c>
      <c r="DJ78" s="520">
        <v>7.3828554575285645</v>
      </c>
      <c r="DK78" s="520">
        <v>909.52270258319186</v>
      </c>
      <c r="DL78" s="520">
        <v>23.591550281904723</v>
      </c>
      <c r="DM78" s="520">
        <v>9.8411221428882314</v>
      </c>
      <c r="DN78" s="520">
        <v>15.362765773042238</v>
      </c>
      <c r="DO78" s="520">
        <v>5.6165474467820689</v>
      </c>
      <c r="DP78" s="520">
        <v>7.9735891294717165</v>
      </c>
      <c r="DQ78" s="520">
        <v>988.07655341223392</v>
      </c>
      <c r="DR78" s="520">
        <v>24.525892873272113</v>
      </c>
      <c r="DS78" s="520">
        <v>9.7874316994955475</v>
      </c>
      <c r="DT78" s="520">
        <v>16.228307401950676</v>
      </c>
      <c r="DU78" s="520">
        <v>5.7586362592646099</v>
      </c>
      <c r="DV78" s="520">
        <v>8.6180297378783894</v>
      </c>
      <c r="DW78" s="520">
        <v>1067.6619638045954</v>
      </c>
      <c r="DX78" s="520">
        <v>24.614164535031211</v>
      </c>
      <c r="DY78" s="520">
        <v>9.6963221895750653</v>
      </c>
      <c r="DZ78" s="520">
        <v>16.451656215414896</v>
      </c>
      <c r="EA78" s="520">
        <v>5.8705827347776882</v>
      </c>
      <c r="EB78" s="520">
        <v>9.0008807513274416</v>
      </c>
      <c r="EC78" s="520">
        <v>1204.2500228694066</v>
      </c>
      <c r="ED78" s="520">
        <v>22.962607625458912</v>
      </c>
      <c r="EE78" s="520">
        <v>9.1258617856331643</v>
      </c>
      <c r="EG78" s="520">
        <v>82</v>
      </c>
      <c r="EH78" s="520">
        <v>12.49243388070775</v>
      </c>
      <c r="EI78" s="520">
        <v>4.6745044125571988</v>
      </c>
      <c r="EJ78" s="520">
        <v>6.464744511545641</v>
      </c>
      <c r="EK78" s="520">
        <v>862.1730336344234</v>
      </c>
      <c r="EL78" s="520">
        <v>22.755562847491376</v>
      </c>
      <c r="EM78" s="520">
        <v>9.1996314593512203</v>
      </c>
      <c r="EN78" s="520">
        <v>13.035354692358661</v>
      </c>
      <c r="EO78" s="520">
        <v>4.8883294191793549</v>
      </c>
      <c r="EP78" s="520">
        <v>6.8183659374382719</v>
      </c>
      <c r="EQ78" s="520">
        <v>905.61578531736961</v>
      </c>
      <c r="ER78" s="520">
        <v>22.895170611235482</v>
      </c>
      <c r="ES78" s="520">
        <v>9.283136631597058</v>
      </c>
      <c r="ET78" s="520">
        <v>13.685832203077846</v>
      </c>
      <c r="EU78" s="520">
        <v>5.0832478765015336</v>
      </c>
      <c r="EV78" s="520">
        <v>7.3628858497483192</v>
      </c>
      <c r="EW78" s="520">
        <v>1001.1424653110329</v>
      </c>
      <c r="EX78" s="520">
        <v>22.530785488764753</v>
      </c>
      <c r="EY78" s="520">
        <v>9.1270049235958339</v>
      </c>
      <c r="EZ78" s="520">
        <v>14.52182420402278</v>
      </c>
      <c r="FA78" s="520">
        <v>5.2735938497949979</v>
      </c>
      <c r="FB78" s="520">
        <v>7.9520879640084283</v>
      </c>
      <c r="FC78" s="520">
        <v>1075.5358158481922</v>
      </c>
      <c r="FD78" s="520">
        <v>22.847332171429382</v>
      </c>
      <c r="FE78" s="520">
        <v>9.1743592688752607</v>
      </c>
      <c r="FF78" s="520">
        <v>14.723116079998155</v>
      </c>
      <c r="FG78" s="520">
        <v>5.3371457353739133</v>
      </c>
      <c r="FH78" s="520">
        <v>8.3098147630177497</v>
      </c>
      <c r="FI78" s="520">
        <v>1217.8190461479394</v>
      </c>
      <c r="FJ78" s="520">
        <v>21.287383133548165</v>
      </c>
      <c r="FK78" s="520">
        <v>8.5861543204816808</v>
      </c>
    </row>
    <row r="79" spans="2:167" x14ac:dyDescent="0.2">
      <c r="B79" s="520">
        <v>760.37007963357598</v>
      </c>
      <c r="C79" s="520">
        <v>1.3151490659415508</v>
      </c>
      <c r="D79" s="520">
        <v>821.5995076308227</v>
      </c>
      <c r="E79" s="520">
        <v>1.2171380224942148</v>
      </c>
      <c r="F79" s="520">
        <v>945.99168877323791</v>
      </c>
      <c r="G79" s="520">
        <v>1.057091739671413</v>
      </c>
      <c r="H79" s="520">
        <v>1072.375137585474</v>
      </c>
      <c r="I79" s="520">
        <v>0.93250949686465923</v>
      </c>
      <c r="J79" s="520">
        <v>1195.0513526641669</v>
      </c>
      <c r="K79" s="520">
        <v>0.83678412460742158</v>
      </c>
      <c r="L79" s="520">
        <v>888.86978575745241</v>
      </c>
      <c r="M79" s="520">
        <v>1.1250241779203325</v>
      </c>
      <c r="N79" s="520">
        <v>878.48622497352471</v>
      </c>
      <c r="O79" s="520">
        <v>1.138321776223796</v>
      </c>
      <c r="Q79" s="520">
        <v>0.16197112862574767</v>
      </c>
      <c r="R79" s="520">
        <v>0.16264026845204177</v>
      </c>
      <c r="S79" s="520">
        <v>0.16279609864263139</v>
      </c>
      <c r="T79" s="520">
        <v>0.16396556548174593</v>
      </c>
      <c r="U79" s="520">
        <v>0.16445897480671759</v>
      </c>
      <c r="V79" s="520">
        <v>0.16285438970827718</v>
      </c>
      <c r="W79" s="520">
        <v>0.16248731407333225</v>
      </c>
      <c r="Y79" s="520">
        <v>2.07294230717492</v>
      </c>
      <c r="Z79" s="520">
        <v>2.0997857399928401</v>
      </c>
      <c r="AA79" s="520">
        <v>2.1551357051529658</v>
      </c>
      <c r="AB79" s="520">
        <v>2.2346427047534445</v>
      </c>
      <c r="AC79" s="520">
        <v>2.2846381859143938</v>
      </c>
      <c r="AD79" s="520">
        <v>2.1270803354049441</v>
      </c>
      <c r="AE79" s="520">
        <v>2.1271898821195414</v>
      </c>
      <c r="AG79" s="520">
        <v>0.81358777886272571</v>
      </c>
      <c r="AH79" s="520">
        <v>0.82569963733121399</v>
      </c>
      <c r="AI79" s="520">
        <v>0.85342934382356972</v>
      </c>
      <c r="AJ79" s="520">
        <v>0.87878744284495658</v>
      </c>
      <c r="AK79" s="520">
        <v>0.90347180798706084</v>
      </c>
      <c r="AL79" s="520">
        <v>0.83890567624994627</v>
      </c>
      <c r="AM79" s="520">
        <v>0.83977201416816449</v>
      </c>
      <c r="AO79" s="520">
        <v>83</v>
      </c>
      <c r="AP79" s="520">
        <v>15.348254329494829</v>
      </c>
      <c r="AQ79" s="520">
        <v>6.6769657577623924</v>
      </c>
      <c r="AR79" s="520">
        <v>7.5026520671181913</v>
      </c>
      <c r="AS79" s="520">
        <v>866.22428550599557</v>
      </c>
      <c r="AT79" s="520">
        <v>25.920714449232044</v>
      </c>
      <c r="AU79" s="520">
        <v>11.456762814079388</v>
      </c>
      <c r="AV79" s="520">
        <v>16.051980849566565</v>
      </c>
      <c r="AW79" s="520">
        <v>6.8296424529989483</v>
      </c>
      <c r="AX79" s="520">
        <v>7.9080636229687187</v>
      </c>
      <c r="AY79" s="520">
        <v>913.61423499859927</v>
      </c>
      <c r="AZ79" s="520">
        <v>25.972676146957532</v>
      </c>
      <c r="BA79" s="520">
        <v>11.315807869775833</v>
      </c>
      <c r="BB79" s="520">
        <v>17.747958579133396</v>
      </c>
      <c r="BC79" s="520">
        <v>7.2293964491048239</v>
      </c>
      <c r="BD79" s="520">
        <v>8.5593912843299442</v>
      </c>
      <c r="BE79" s="520">
        <v>991.10307550125765</v>
      </c>
      <c r="BF79" s="520">
        <v>26.825973580582229</v>
      </c>
      <c r="BG79" s="520">
        <v>11.370415685887593</v>
      </c>
      <c r="BH79" s="520">
        <v>18.868519601252927</v>
      </c>
      <c r="BI79" s="520">
        <v>7.5986536469125099</v>
      </c>
      <c r="BJ79" s="520">
        <v>9.2073792858813537</v>
      </c>
      <c r="BK79" s="520">
        <v>1068.2507794185522</v>
      </c>
      <c r="BL79" s="520">
        <v>27.043081496814576</v>
      </c>
      <c r="BM79" s="520">
        <v>11.400161747225567</v>
      </c>
      <c r="BN79" s="520">
        <v>19.317644081070675</v>
      </c>
      <c r="BO79" s="520">
        <v>7.7168107489739874</v>
      </c>
      <c r="BP79" s="520">
        <v>9.7694527711654242</v>
      </c>
      <c r="BQ79" s="520">
        <v>1202.7018792447307</v>
      </c>
      <c r="BR79" s="520">
        <v>25.346434096792162</v>
      </c>
      <c r="BS79" s="520">
        <v>10.659563913359108</v>
      </c>
      <c r="BU79" s="520">
        <v>83</v>
      </c>
      <c r="BV79" s="520">
        <v>14.829590452869754</v>
      </c>
      <c r="BW79" s="520">
        <v>5.6528657174578862</v>
      </c>
      <c r="BX79" s="520">
        <v>7.2845630056231414</v>
      </c>
      <c r="BY79" s="520">
        <v>874.46533427380155</v>
      </c>
      <c r="BZ79" s="520">
        <v>25.083313903096403</v>
      </c>
      <c r="CA79" s="520">
        <v>10.177677483263629</v>
      </c>
      <c r="CB79" s="520">
        <v>15.373342838525808</v>
      </c>
      <c r="CC79" s="520">
        <v>5.7488621078715481</v>
      </c>
      <c r="CD79" s="520">
        <v>7.6531258644591684</v>
      </c>
      <c r="CE79" s="520">
        <v>923.65862183652303</v>
      </c>
      <c r="CF79" s="520">
        <v>24.95550638827671</v>
      </c>
      <c r="CG79" s="520">
        <v>10.022645365234784</v>
      </c>
      <c r="CH79" s="520">
        <v>17.054928543790837</v>
      </c>
      <c r="CI79" s="520">
        <v>6.3683468490821289</v>
      </c>
      <c r="CJ79" s="520">
        <v>8.2671825230655127</v>
      </c>
      <c r="CK79" s="520">
        <v>998.87679492938173</v>
      </c>
      <c r="CL79" s="520">
        <v>25.923392169220065</v>
      </c>
      <c r="CM79" s="520">
        <v>10.419908049544867</v>
      </c>
      <c r="CN79" s="520">
        <v>18.147211631568272</v>
      </c>
      <c r="CO79" s="520">
        <v>6.5979632165754145</v>
      </c>
      <c r="CP79" s="520">
        <v>8.925323889229869</v>
      </c>
      <c r="CQ79" s="520">
        <v>1076.7446684926629</v>
      </c>
      <c r="CR79" s="520">
        <v>26.159855480499999</v>
      </c>
      <c r="CS79" s="520">
        <v>10.380865184391062</v>
      </c>
      <c r="CT79" s="520">
        <v>18.410920416964348</v>
      </c>
      <c r="CU79" s="520">
        <v>6.5919749817854241</v>
      </c>
      <c r="CV79" s="520">
        <v>9.3192967750042808</v>
      </c>
      <c r="CW79" s="520">
        <v>1213.3504664046864</v>
      </c>
      <c r="CX79" s="520">
        <v>24.376699952075846</v>
      </c>
      <c r="CY79" s="520">
        <v>9.6389642623147864</v>
      </c>
      <c r="DA79" s="520">
        <v>83</v>
      </c>
      <c r="DB79" s="520">
        <v>13.271546993723602</v>
      </c>
      <c r="DC79" s="520">
        <v>5.097512186617517</v>
      </c>
      <c r="DD79" s="520">
        <v>7.0519642767998683</v>
      </c>
      <c r="DE79" s="520">
        <v>870.36037522325478</v>
      </c>
      <c r="DF79" s="520">
        <v>23.411503554022676</v>
      </c>
      <c r="DG79" s="520">
        <v>9.5876062941769664</v>
      </c>
      <c r="DH79" s="520">
        <v>13.801126614756283</v>
      </c>
      <c r="DI79" s="520">
        <v>5.4724224886008495</v>
      </c>
      <c r="DJ79" s="520">
        <v>7.4018881788499327</v>
      </c>
      <c r="DK79" s="520">
        <v>913.60177063574884</v>
      </c>
      <c r="DL79" s="520">
        <v>23.50931566070923</v>
      </c>
      <c r="DM79" s="520">
        <v>9.8303916154722604</v>
      </c>
      <c r="DN79" s="520">
        <v>15.406838975702906</v>
      </c>
      <c r="DO79" s="520">
        <v>5.6579040270167011</v>
      </c>
      <c r="DP79" s="520">
        <v>7.9904782934893444</v>
      </c>
      <c r="DQ79" s="520">
        <v>992.0860574303257</v>
      </c>
      <c r="DR79" s="520">
        <v>24.439598897702332</v>
      </c>
      <c r="DS79" s="520">
        <v>9.7751212823630347</v>
      </c>
      <c r="DT79" s="520">
        <v>16.292835097773505</v>
      </c>
      <c r="DU79" s="520">
        <v>5.8094191594682689</v>
      </c>
      <c r="DV79" s="520">
        <v>8.6439204378939092</v>
      </c>
      <c r="DW79" s="520">
        <v>1072.8294490466892</v>
      </c>
      <c r="DX79" s="520">
        <v>24.526832672941509</v>
      </c>
      <c r="DY79" s="520">
        <v>9.6837360251050573</v>
      </c>
      <c r="DZ79" s="520">
        <v>16.519552831274833</v>
      </c>
      <c r="EA79" s="520">
        <v>5.9232550705200877</v>
      </c>
      <c r="EB79" s="520">
        <v>9.0288248569048761</v>
      </c>
      <c r="EC79" s="520">
        <v>1209.3621034333173</v>
      </c>
      <c r="ED79" s="520">
        <v>22.893153830411379</v>
      </c>
      <c r="EE79" s="520">
        <v>9.1178000706059112</v>
      </c>
      <c r="EG79" s="520">
        <v>83</v>
      </c>
      <c r="EH79" s="520">
        <v>12.517261533584787</v>
      </c>
      <c r="EI79" s="520">
        <v>4.706375675507557</v>
      </c>
      <c r="EJ79" s="520">
        <v>6.479185334811306</v>
      </c>
      <c r="EK79" s="520">
        <v>865.80795927195572</v>
      </c>
      <c r="EL79" s="520">
        <v>22.663408608741463</v>
      </c>
      <c r="EM79" s="520">
        <v>9.1862589335292615</v>
      </c>
      <c r="EN79" s="520">
        <v>13.067504514570714</v>
      </c>
      <c r="EO79" s="520">
        <v>4.9246673622822899</v>
      </c>
      <c r="EP79" s="520">
        <v>6.8364417355172398</v>
      </c>
      <c r="EQ79" s="520">
        <v>909.73485549501027</v>
      </c>
      <c r="ER79" s="520">
        <v>22.802831164015899</v>
      </c>
      <c r="ES79" s="520">
        <v>9.2700724927494793</v>
      </c>
      <c r="ET79" s="520">
        <v>13.747419901338933</v>
      </c>
      <c r="EU79" s="520">
        <v>5.120677935966496</v>
      </c>
      <c r="EV79" s="520">
        <v>7.3789680230361103</v>
      </c>
      <c r="EW79" s="520">
        <v>1005.0513416237117</v>
      </c>
      <c r="EX79" s="520">
        <v>22.47324619729973</v>
      </c>
      <c r="EY79" s="520">
        <v>9.114495014825108</v>
      </c>
      <c r="EZ79" s="520">
        <v>14.58429789258733</v>
      </c>
      <c r="FA79" s="520">
        <v>5.3199915178000809</v>
      </c>
      <c r="FB79" s="520">
        <v>7.9765017975831993</v>
      </c>
      <c r="FC79" s="520">
        <v>1080.5969515835479</v>
      </c>
      <c r="FD79" s="520">
        <v>22.769424938807688</v>
      </c>
      <c r="FE79" s="520">
        <v>9.1612043957292677</v>
      </c>
      <c r="FF79" s="520">
        <v>14.785051050835811</v>
      </c>
      <c r="FG79" s="520">
        <v>5.3849907159348041</v>
      </c>
      <c r="FH79" s="520">
        <v>8.3361341068622963</v>
      </c>
      <c r="FI79" s="520">
        <v>1222.2773621455592</v>
      </c>
      <c r="FJ79" s="520">
        <v>21.232178304092038</v>
      </c>
      <c r="FK79" s="520">
        <v>8.5810781106801457</v>
      </c>
    </row>
    <row r="80" spans="2:167" x14ac:dyDescent="0.2">
      <c r="B80" s="520">
        <v>757.81671071632604</v>
      </c>
      <c r="C80" s="520">
        <v>1.3195802967379147</v>
      </c>
      <c r="D80" s="520">
        <v>819.02576355249005</v>
      </c>
      <c r="E80" s="520">
        <v>1.2209628127722647</v>
      </c>
      <c r="F80" s="520">
        <v>942.3121124186664</v>
      </c>
      <c r="G80" s="520">
        <v>1.0612195119017032</v>
      </c>
      <c r="H80" s="520">
        <v>1068.6722763441094</v>
      </c>
      <c r="I80" s="520">
        <v>0.93574056531246907</v>
      </c>
      <c r="J80" s="520">
        <v>1190.913146516079</v>
      </c>
      <c r="K80" s="520">
        <v>0.83969179694205232</v>
      </c>
      <c r="L80" s="520">
        <v>885.59800733025679</v>
      </c>
      <c r="M80" s="520">
        <v>1.1291804991913001</v>
      </c>
      <c r="N80" s="520">
        <v>875.52331277066821</v>
      </c>
      <c r="O80" s="520">
        <v>1.1421740408435439</v>
      </c>
      <c r="Q80" s="520">
        <v>0.16382220350378229</v>
      </c>
      <c r="R80" s="520">
        <v>0.164492580377433</v>
      </c>
      <c r="S80" s="520">
        <v>0.16463596733470973</v>
      </c>
      <c r="T80" s="520">
        <v>0.16580788598832885</v>
      </c>
      <c r="U80" s="520">
        <v>0.16629953568408243</v>
      </c>
      <c r="V80" s="520">
        <v>0.16469742381332886</v>
      </c>
      <c r="W80" s="520">
        <v>0.16433635079428918</v>
      </c>
      <c r="Y80" s="520">
        <v>2.0806277472332635</v>
      </c>
      <c r="Z80" s="520">
        <v>2.108677334706484</v>
      </c>
      <c r="AA80" s="520">
        <v>2.163288371322627</v>
      </c>
      <c r="AB80" s="520">
        <v>2.2452973625230923</v>
      </c>
      <c r="AC80" s="520">
        <v>2.295845486181785</v>
      </c>
      <c r="AD80" s="520">
        <v>2.135660511973732</v>
      </c>
      <c r="AE80" s="520">
        <v>2.1356717226058115</v>
      </c>
      <c r="AG80" s="520">
        <v>0.81705776081076165</v>
      </c>
      <c r="AH80" s="520">
        <v>0.82965899231866969</v>
      </c>
      <c r="AI80" s="520">
        <v>0.85710098101123822</v>
      </c>
      <c r="AJ80" s="520">
        <v>0.8834558196003176</v>
      </c>
      <c r="AK80" s="520">
        <v>0.90837635510541126</v>
      </c>
      <c r="AL80" s="520">
        <v>0.84275231841776665</v>
      </c>
      <c r="AM80" s="520">
        <v>0.84356545656001203</v>
      </c>
      <c r="AO80" s="520">
        <v>84</v>
      </c>
      <c r="AP80" s="520">
        <v>15.433992341864585</v>
      </c>
      <c r="AQ80" s="520">
        <v>6.7164523059482848</v>
      </c>
      <c r="AR80" s="520">
        <v>7.5281607949012281</v>
      </c>
      <c r="AS80" s="520">
        <v>869.43050451669853</v>
      </c>
      <c r="AT80" s="520">
        <v>25.896298289319461</v>
      </c>
      <c r="AU80" s="520">
        <v>11.447388281591174</v>
      </c>
      <c r="AV80" s="520">
        <v>16.14493812239099</v>
      </c>
      <c r="AW80" s="520">
        <v>6.8725716318390706</v>
      </c>
      <c r="AX80" s="520">
        <v>7.9346970294840551</v>
      </c>
      <c r="AY80" s="520">
        <v>917.14477054753968</v>
      </c>
      <c r="AZ80" s="520">
        <v>25.947828108770647</v>
      </c>
      <c r="BA80" s="520">
        <v>11.307071127820867</v>
      </c>
      <c r="BB80" s="520">
        <v>17.842490746529144</v>
      </c>
      <c r="BC80" s="520">
        <v>7.274495645849103</v>
      </c>
      <c r="BD80" s="520">
        <v>8.5832678407505654</v>
      </c>
      <c r="BE80" s="520">
        <v>994.63528812125173</v>
      </c>
      <c r="BF80" s="520">
        <v>26.791182097815021</v>
      </c>
      <c r="BG80" s="520">
        <v>11.359580397830856</v>
      </c>
      <c r="BH80" s="520">
        <v>18.971683095869487</v>
      </c>
      <c r="BI80" s="520">
        <v>7.6484153557437526</v>
      </c>
      <c r="BJ80" s="520">
        <v>9.2319119935458893</v>
      </c>
      <c r="BK80" s="520">
        <v>1072.2394223309329</v>
      </c>
      <c r="BL80" s="520">
        <v>27.006428082152276</v>
      </c>
      <c r="BM80" s="520">
        <v>11.38941551442243</v>
      </c>
      <c r="BN80" s="520">
        <v>19.423396513976396</v>
      </c>
      <c r="BO80" s="520">
        <v>7.7675278540611687</v>
      </c>
      <c r="BP80" s="520">
        <v>9.7940410628737045</v>
      </c>
      <c r="BQ80" s="520">
        <v>1206.4538636368209</v>
      </c>
      <c r="BR80" s="520">
        <v>25.323213656033762</v>
      </c>
      <c r="BS80" s="520">
        <v>10.653803542484507</v>
      </c>
      <c r="BU80" s="520">
        <v>84</v>
      </c>
      <c r="BV80" s="520">
        <v>14.910117953117943</v>
      </c>
      <c r="BW80" s="520">
        <v>5.6890880234890613</v>
      </c>
      <c r="BX80" s="520">
        <v>7.3088311088520737</v>
      </c>
      <c r="BY80" s="520">
        <v>877.55989217217507</v>
      </c>
      <c r="BZ80" s="520">
        <v>25.059437531514583</v>
      </c>
      <c r="CA80" s="520">
        <v>10.170638341858041</v>
      </c>
      <c r="CB80" s="520">
        <v>15.460596845355305</v>
      </c>
      <c r="CC80" s="520">
        <v>5.7878984773341022</v>
      </c>
      <c r="CD80" s="520">
        <v>7.6785193685381659</v>
      </c>
      <c r="CE80" s="520">
        <v>927.04153725814444</v>
      </c>
      <c r="CF80" s="520">
        <v>24.932619144932179</v>
      </c>
      <c r="CG80" s="520">
        <v>10.016323570622653</v>
      </c>
      <c r="CH80" s="520">
        <v>17.143781848639765</v>
      </c>
      <c r="CI80" s="520">
        <v>6.4100153989694491</v>
      </c>
      <c r="CJ80" s="520">
        <v>8.2899362261623093</v>
      </c>
      <c r="CK80" s="520">
        <v>1002.287839160601</v>
      </c>
      <c r="CL80" s="520">
        <v>25.889515180401087</v>
      </c>
      <c r="CM80" s="520">
        <v>10.410342086752038</v>
      </c>
      <c r="CN80" s="520">
        <v>18.244380986094217</v>
      </c>
      <c r="CO80" s="520">
        <v>6.6434395194687115</v>
      </c>
      <c r="CP80" s="520">
        <v>8.9486660620912382</v>
      </c>
      <c r="CQ80" s="520">
        <v>1080.6178309128459</v>
      </c>
      <c r="CR80" s="520">
        <v>26.123994930202468</v>
      </c>
      <c r="CS80" s="520">
        <v>10.371108226234808</v>
      </c>
      <c r="CT80" s="520">
        <v>18.510225814819407</v>
      </c>
      <c r="CU80" s="520">
        <v>6.6379244424911059</v>
      </c>
      <c r="CV80" s="520">
        <v>9.3428891675333006</v>
      </c>
      <c r="CW80" s="520">
        <v>1216.9359623855635</v>
      </c>
      <c r="CX80" s="520">
        <v>24.354706551498364</v>
      </c>
      <c r="CY80" s="520">
        <v>9.6338011177728493</v>
      </c>
      <c r="DA80" s="520">
        <v>84</v>
      </c>
      <c r="DB80" s="520">
        <v>13.302969823748155</v>
      </c>
      <c r="DC80" s="520">
        <v>5.1315780432327198</v>
      </c>
      <c r="DD80" s="520">
        <v>7.0654295444262036</v>
      </c>
      <c r="DE80" s="520">
        <v>873.71987306527683</v>
      </c>
      <c r="DF80" s="520">
        <v>23.330142528598056</v>
      </c>
      <c r="DG80" s="520">
        <v>9.5772507462716465</v>
      </c>
      <c r="DH80" s="520">
        <v>13.840746011094582</v>
      </c>
      <c r="DI80" s="520">
        <v>5.5121193482495405</v>
      </c>
      <c r="DJ80" s="520">
        <v>7.4192434864483392</v>
      </c>
      <c r="DK80" s="520">
        <v>917.48058682025032</v>
      </c>
      <c r="DL80" s="520">
        <v>23.426896497309791</v>
      </c>
      <c r="DM80" s="520">
        <v>9.8201193583026853</v>
      </c>
      <c r="DN80" s="520">
        <v>15.446828435608351</v>
      </c>
      <c r="DO80" s="520">
        <v>5.6985614072273361</v>
      </c>
      <c r="DP80" s="520">
        <v>8.0053251104122172</v>
      </c>
      <c r="DQ80" s="520">
        <v>995.86018252725773</v>
      </c>
      <c r="DR80" s="520">
        <v>24.35260816684432</v>
      </c>
      <c r="DS80" s="520">
        <v>9.7631228297905466</v>
      </c>
      <c r="DT80" s="520">
        <v>16.353510371619894</v>
      </c>
      <c r="DU80" s="520">
        <v>5.8597201160317764</v>
      </c>
      <c r="DV80" s="520">
        <v>8.6677561705833597</v>
      </c>
      <c r="DW80" s="520">
        <v>1077.7609577286407</v>
      </c>
      <c r="DX80" s="520">
        <v>24.438799654877595</v>
      </c>
      <c r="DY80" s="520">
        <v>9.6714257437257487</v>
      </c>
      <c r="DZ80" s="520">
        <v>16.583633510957835</v>
      </c>
      <c r="EA80" s="520">
        <v>5.9754636725279209</v>
      </c>
      <c r="EB80" s="520">
        <v>9.0546234151359926</v>
      </c>
      <c r="EC80" s="520">
        <v>1214.1886400945918</v>
      </c>
      <c r="ED80" s="520">
        <v>22.823081222243356</v>
      </c>
      <c r="EE80" s="520">
        <v>9.1099997969533817</v>
      </c>
      <c r="EG80" s="520">
        <v>84</v>
      </c>
      <c r="EH80" s="520">
        <v>12.538692540625718</v>
      </c>
      <c r="EI80" s="520">
        <v>4.7376437807188871</v>
      </c>
      <c r="EJ80" s="520">
        <v>6.4921674238522886</v>
      </c>
      <c r="EK80" s="520">
        <v>869.25083000967754</v>
      </c>
      <c r="EL80" s="520">
        <v>22.57085205813452</v>
      </c>
      <c r="EM80" s="520">
        <v>9.1733016162252987</v>
      </c>
      <c r="EN80" s="520">
        <v>13.096244438621737</v>
      </c>
      <c r="EO80" s="520">
        <v>4.9604453012372938</v>
      </c>
      <c r="EP80" s="520">
        <v>6.853022830620537</v>
      </c>
      <c r="EQ80" s="520">
        <v>913.66044868777033</v>
      </c>
      <c r="ER80" s="520">
        <v>22.709991663814414</v>
      </c>
      <c r="ES80" s="520">
        <v>9.2573721852970667</v>
      </c>
      <c r="ET80" s="520">
        <v>13.806275956581713</v>
      </c>
      <c r="EU80" s="520">
        <v>5.1574752168576863</v>
      </c>
      <c r="EV80" s="520">
        <v>7.3932188232552427</v>
      </c>
      <c r="EW80" s="520">
        <v>1008.6903715074559</v>
      </c>
      <c r="EX80" s="520">
        <v>22.416433202618908</v>
      </c>
      <c r="EY80" s="520">
        <v>9.1025148571805659</v>
      </c>
      <c r="EZ80" s="520">
        <v>14.643585887334435</v>
      </c>
      <c r="FA80" s="520">
        <v>5.365938423293608</v>
      </c>
      <c r="FB80" s="520">
        <v>7.9990751983408455</v>
      </c>
      <c r="FC80" s="520">
        <v>1085.3979400420474</v>
      </c>
      <c r="FD80" s="520">
        <v>22.691456035506825</v>
      </c>
      <c r="FE80" s="520">
        <v>9.14844502011535</v>
      </c>
      <c r="FF80" s="520">
        <v>14.843689034791256</v>
      </c>
      <c r="FG80" s="520">
        <v>5.4324105178816913</v>
      </c>
      <c r="FH80" s="520">
        <v>8.3605277081714728</v>
      </c>
      <c r="FI80" s="520">
        <v>1226.4558482245141</v>
      </c>
      <c r="FJ80" s="520">
        <v>21.176124288073972</v>
      </c>
      <c r="FK80" s="520">
        <v>8.5760976437148937</v>
      </c>
    </row>
    <row r="81" spans="2:167" x14ac:dyDescent="0.2">
      <c r="B81" s="520">
        <v>755.05385787045816</v>
      </c>
      <c r="C81" s="520">
        <v>1.3244088346497349</v>
      </c>
      <c r="D81" s="520">
        <v>816.21646970043798</v>
      </c>
      <c r="E81" s="520">
        <v>1.2251651824264376</v>
      </c>
      <c r="F81" s="520">
        <v>938.30793409844034</v>
      </c>
      <c r="G81" s="520">
        <v>1.0657482087272721</v>
      </c>
      <c r="H81" s="520">
        <v>1064.5872122484209</v>
      </c>
      <c r="I81" s="520">
        <v>0.9393312154182164</v>
      </c>
      <c r="J81" s="520">
        <v>1186.329701535924</v>
      </c>
      <c r="K81" s="520">
        <v>0.84293598879410547</v>
      </c>
      <c r="L81" s="520">
        <v>882.03001387306222</v>
      </c>
      <c r="M81" s="520">
        <v>1.1337482673734904</v>
      </c>
      <c r="N81" s="520">
        <v>872.29767119307428</v>
      </c>
      <c r="O81" s="520">
        <v>1.1463976495916381</v>
      </c>
      <c r="Q81" s="520">
        <v>0.16567148325421849</v>
      </c>
      <c r="R81" s="520">
        <v>0.16634286760224143</v>
      </c>
      <c r="S81" s="520">
        <v>0.16647321954268393</v>
      </c>
      <c r="T81" s="520">
        <v>0.16764714464412442</v>
      </c>
      <c r="U81" s="520">
        <v>0.16813671284724471</v>
      </c>
      <c r="V81" s="520">
        <v>0.16653793525947103</v>
      </c>
      <c r="W81" s="520">
        <v>0.16618328053908579</v>
      </c>
      <c r="Y81" s="520">
        <v>2.0879022730727939</v>
      </c>
      <c r="Z81" s="520">
        <v>2.117185193946272</v>
      </c>
      <c r="AA81" s="520">
        <v>2.171004018724628</v>
      </c>
      <c r="AB81" s="520">
        <v>2.2555546580930952</v>
      </c>
      <c r="AC81" s="520">
        <v>2.3066546689179757</v>
      </c>
      <c r="AD81" s="520">
        <v>2.143837345605776</v>
      </c>
      <c r="AE81" s="520">
        <v>2.1437391159398884</v>
      </c>
      <c r="AG81" s="520">
        <v>0.82040834069111324</v>
      </c>
      <c r="AH81" s="520">
        <v>0.83350920107822313</v>
      </c>
      <c r="AI81" s="520">
        <v>0.8606401910518785</v>
      </c>
      <c r="AJ81" s="520">
        <v>0.88801008789428815</v>
      </c>
      <c r="AK81" s="520">
        <v>0.91316492329381704</v>
      </c>
      <c r="AL81" s="520">
        <v>0.84648180300355624</v>
      </c>
      <c r="AM81" s="520">
        <v>0.84723580293225498</v>
      </c>
      <c r="AO81" s="520">
        <v>85</v>
      </c>
      <c r="AP81" s="520">
        <v>15.517326441244538</v>
      </c>
      <c r="AQ81" s="520">
        <v>6.754875041004313</v>
      </c>
      <c r="AR81" s="520">
        <v>7.5522642279854084</v>
      </c>
      <c r="AS81" s="520">
        <v>872.43657800184963</v>
      </c>
      <c r="AT81" s="520">
        <v>25.872997829692377</v>
      </c>
      <c r="AU81" s="520">
        <v>11.438461880972335</v>
      </c>
      <c r="AV81" s="520">
        <v>16.235379916425494</v>
      </c>
      <c r="AW81" s="520">
        <v>6.9144647044463037</v>
      </c>
      <c r="AX81" s="520">
        <v>7.9597718524457699</v>
      </c>
      <c r="AY81" s="520">
        <v>920.46047359274246</v>
      </c>
      <c r="AZ81" s="520">
        <v>25.924097007846282</v>
      </c>
      <c r="BA81" s="520">
        <v>11.298819924019414</v>
      </c>
      <c r="BB81" s="520">
        <v>17.93377274340056</v>
      </c>
      <c r="BC81" s="520">
        <v>7.3184342646379479</v>
      </c>
      <c r="BD81" s="520">
        <v>8.6051969649729134</v>
      </c>
      <c r="BE81" s="520">
        <v>997.92661998577148</v>
      </c>
      <c r="BF81" s="520">
        <v>26.756799092098674</v>
      </c>
      <c r="BG81" s="520">
        <v>11.349009105866738</v>
      </c>
      <c r="BH81" s="520">
        <v>19.071296661040027</v>
      </c>
      <c r="BI81" s="520">
        <v>7.6969701157056996</v>
      </c>
      <c r="BJ81" s="520">
        <v>9.2541983454117815</v>
      </c>
      <c r="BK81" s="520">
        <v>1075.958651755748</v>
      </c>
      <c r="BL81" s="520">
        <v>26.97018098691472</v>
      </c>
      <c r="BM81" s="520">
        <v>11.378959391826065</v>
      </c>
      <c r="BN81" s="520">
        <v>19.525512395775728</v>
      </c>
      <c r="BO81" s="520">
        <v>7.8170292757801203</v>
      </c>
      <c r="BP81" s="520">
        <v>9.8161518664176413</v>
      </c>
      <c r="BQ81" s="520">
        <v>1209.8824881168375</v>
      </c>
      <c r="BR81" s="520">
        <v>25.300454736370529</v>
      </c>
      <c r="BS81" s="520">
        <v>10.648348407986179</v>
      </c>
      <c r="BU81" s="520">
        <v>85</v>
      </c>
      <c r="BV81" s="520">
        <v>14.988188336069319</v>
      </c>
      <c r="BW81" s="520">
        <v>5.7245676800294039</v>
      </c>
      <c r="BX81" s="520">
        <v>7.3317042364895917</v>
      </c>
      <c r="BY81" s="520">
        <v>880.44436770386994</v>
      </c>
      <c r="BZ81" s="520">
        <v>25.036688736505148</v>
      </c>
      <c r="CA81" s="520">
        <v>10.164214240365411</v>
      </c>
      <c r="CB81" s="520">
        <v>15.545338834243175</v>
      </c>
      <c r="CC81" s="520">
        <v>5.8262288798247139</v>
      </c>
      <c r="CD81" s="520">
        <v>7.7023812030843866</v>
      </c>
      <c r="CE81" s="520">
        <v>930.19965758172975</v>
      </c>
      <c r="CF81" s="520">
        <v>24.910851491136043</v>
      </c>
      <c r="CG81" s="520">
        <v>10.010626469040888</v>
      </c>
      <c r="CH81" s="520">
        <v>17.229396293040285</v>
      </c>
      <c r="CI81" s="520">
        <v>6.4507731118291503</v>
      </c>
      <c r="CJ81" s="520">
        <v>8.3107899205403424</v>
      </c>
      <c r="CK81" s="520">
        <v>1005.4493403160644</v>
      </c>
      <c r="CL81" s="520">
        <v>25.856047228678804</v>
      </c>
      <c r="CM81" s="520">
        <v>10.401137804823771</v>
      </c>
      <c r="CN81" s="520">
        <v>18.33801700821401</v>
      </c>
      <c r="CO81" s="520">
        <v>6.687997890373568</v>
      </c>
      <c r="CP81" s="520">
        <v>8.9698035200056481</v>
      </c>
      <c r="CQ81" s="520">
        <v>1084.2124613800129</v>
      </c>
      <c r="CR81" s="520">
        <v>26.088539771495277</v>
      </c>
      <c r="CS81" s="520">
        <v>10.361730731245357</v>
      </c>
      <c r="CT81" s="520">
        <v>18.605979187016381</v>
      </c>
      <c r="CU81" s="520">
        <v>6.6829861017015331</v>
      </c>
      <c r="CV81" s="520">
        <v>9.3641267248983162</v>
      </c>
      <c r="CW81" s="520">
        <v>1220.1880605682793</v>
      </c>
      <c r="CX81" s="520">
        <v>24.333170334694163</v>
      </c>
      <c r="CY81" s="520">
        <v>9.6290133232730746</v>
      </c>
      <c r="DA81" s="520">
        <v>85</v>
      </c>
      <c r="DB81" s="520">
        <v>13.331027355415976</v>
      </c>
      <c r="DC81" s="520">
        <v>5.1650075194233027</v>
      </c>
      <c r="DD81" s="520">
        <v>7.0772395712455793</v>
      </c>
      <c r="DE81" s="520">
        <v>876.88103920309436</v>
      </c>
      <c r="DF81" s="520">
        <v>23.248593243485427</v>
      </c>
      <c r="DG81" s="520">
        <v>9.5673924333948452</v>
      </c>
      <c r="DH81" s="520">
        <v>13.877035541846027</v>
      </c>
      <c r="DI81" s="520">
        <v>5.5511889382437341</v>
      </c>
      <c r="DJ81" s="520">
        <v>7.4349213811205477</v>
      </c>
      <c r="DK81" s="520">
        <v>921.15716113092037</v>
      </c>
      <c r="DL81" s="520">
        <v>23.344292529112387</v>
      </c>
      <c r="DM81" s="520">
        <v>9.810314410414799</v>
      </c>
      <c r="DN81" s="520">
        <v>15.482734156282564</v>
      </c>
      <c r="DO81" s="520">
        <v>5.7385195938279718</v>
      </c>
      <c r="DP81" s="520">
        <v>8.018129577851095</v>
      </c>
      <c r="DQ81" s="520">
        <v>999.39678245117932</v>
      </c>
      <c r="DR81" s="520">
        <v>24.264920518375813</v>
      </c>
      <c r="DS81" s="520">
        <v>9.7514458696703219</v>
      </c>
      <c r="DT81" s="520">
        <v>16.410333243191097</v>
      </c>
      <c r="DU81" s="520">
        <v>5.9095391349257982</v>
      </c>
      <c r="DV81" s="520">
        <v>8.6895369427224072</v>
      </c>
      <c r="DW81" s="520">
        <v>1082.4544349541766</v>
      </c>
      <c r="DX81" s="520">
        <v>24.35006528062878</v>
      </c>
      <c r="DY81" s="520">
        <v>9.6593985734607912</v>
      </c>
      <c r="DZ81" s="520">
        <v>16.643898287220303</v>
      </c>
      <c r="EA81" s="520">
        <v>6.0272085505399096</v>
      </c>
      <c r="EB81" s="520">
        <v>9.0782764392517024</v>
      </c>
      <c r="EC81" s="520">
        <v>1218.7274279818685</v>
      </c>
      <c r="ED81" s="520">
        <v>22.752391044722195</v>
      </c>
      <c r="EE81" s="520">
        <v>9.1024697452809864</v>
      </c>
      <c r="EG81" s="520">
        <v>85</v>
      </c>
      <c r="EH81" s="520">
        <v>12.556726896633506</v>
      </c>
      <c r="EI81" s="520">
        <v>4.7683087303391343</v>
      </c>
      <c r="EJ81" s="520">
        <v>6.5036907774842785</v>
      </c>
      <c r="EK81" s="520">
        <v>872.49948633491545</v>
      </c>
      <c r="EL81" s="520">
        <v>22.47789305522511</v>
      </c>
      <c r="EM81" s="520">
        <v>9.1607689810224624</v>
      </c>
      <c r="EN81" s="520">
        <v>13.121574463810177</v>
      </c>
      <c r="EO81" s="520">
        <v>4.9956632387960944</v>
      </c>
      <c r="EP81" s="520">
        <v>6.8681092236638346</v>
      </c>
      <c r="EQ81" s="520">
        <v>917.39047603602762</v>
      </c>
      <c r="ER81" s="520">
        <v>22.616652013156767</v>
      </c>
      <c r="ES81" s="520">
        <v>9.2450443886216416</v>
      </c>
      <c r="ET81" s="520">
        <v>13.862400391611981</v>
      </c>
      <c r="EU81" s="520">
        <v>5.193639724979727</v>
      </c>
      <c r="EV81" s="520">
        <v>7.4056382487846717</v>
      </c>
      <c r="EW81" s="520">
        <v>1012.0571996052687</v>
      </c>
      <c r="EX81" s="520">
        <v>22.3603465660381</v>
      </c>
      <c r="EY81" s="520">
        <v>9.0910709010672992</v>
      </c>
      <c r="EZ81" s="520">
        <v>14.699688208877769</v>
      </c>
      <c r="FA81" s="520">
        <v>5.4114345718708483</v>
      </c>
      <c r="FB81" s="520">
        <v>8.0198081727198112</v>
      </c>
      <c r="FC81" s="520">
        <v>1089.9362075047895</v>
      </c>
      <c r="FD81" s="520">
        <v>22.613425400879439</v>
      </c>
      <c r="FE81" s="520">
        <v>9.1360890602709635</v>
      </c>
      <c r="FF81" s="520">
        <v>14.899030060688398</v>
      </c>
      <c r="FG81" s="520">
        <v>5.4794051501321785</v>
      </c>
      <c r="FH81" s="520">
        <v>8.3829955793372939</v>
      </c>
      <c r="FI81" s="520">
        <v>1230.3528678330599</v>
      </c>
      <c r="FJ81" s="520">
        <v>21.119221543006731</v>
      </c>
      <c r="FK81" s="520">
        <v>8.5712208393634768</v>
      </c>
    </row>
    <row r="82" spans="2:167" x14ac:dyDescent="0.2">
      <c r="B82" s="520">
        <v>752.0815805928969</v>
      </c>
      <c r="C82" s="520">
        <v>1.329642987947742</v>
      </c>
      <c r="D82" s="520">
        <v>813.17170388156035</v>
      </c>
      <c r="E82" s="520">
        <v>1.2297525789776516</v>
      </c>
      <c r="F82" s="520">
        <v>933.97930448604154</v>
      </c>
      <c r="G82" s="520">
        <v>1.0706875357910515</v>
      </c>
      <c r="H82" s="520">
        <v>1060.1201429691018</v>
      </c>
      <c r="I82" s="520">
        <v>0.94328931171827191</v>
      </c>
      <c r="J82" s="520">
        <v>1181.3013001325787</v>
      </c>
      <c r="K82" s="520">
        <v>0.84652408313422567</v>
      </c>
      <c r="L82" s="520">
        <v>878.16594758286362</v>
      </c>
      <c r="M82" s="520">
        <v>1.1387369354875152</v>
      </c>
      <c r="N82" s="520">
        <v>868.80939350904362</v>
      </c>
      <c r="O82" s="520">
        <v>1.1510004466699988</v>
      </c>
      <c r="Q82" s="520">
        <v>0.16751896838690236</v>
      </c>
      <c r="R82" s="520">
        <v>0.16819113079526693</v>
      </c>
      <c r="S82" s="520">
        <v>0.1683078564810716</v>
      </c>
      <c r="T82" s="520">
        <v>0.16948334303268486</v>
      </c>
      <c r="U82" s="520">
        <v>0.16997050844244793</v>
      </c>
      <c r="V82" s="520">
        <v>0.16837592525769726</v>
      </c>
      <c r="W82" s="520">
        <v>0.16802810405569352</v>
      </c>
      <c r="Y82" s="520">
        <v>2.0947658853658004</v>
      </c>
      <c r="Z82" s="520">
        <v>2.1253093188451864</v>
      </c>
      <c r="AA82" s="520">
        <v>2.1782826493740819</v>
      </c>
      <c r="AB82" s="520">
        <v>2.2654145945088562</v>
      </c>
      <c r="AC82" s="520">
        <v>2.3170657389091986</v>
      </c>
      <c r="AD82" s="520">
        <v>2.1516108389233857</v>
      </c>
      <c r="AE82" s="520">
        <v>2.1513920635174006</v>
      </c>
      <c r="AG82" s="520">
        <v>0.82363951864535145</v>
      </c>
      <c r="AH82" s="520">
        <v>0.83725026381346601</v>
      </c>
      <c r="AI82" s="520">
        <v>0.8640469744608007</v>
      </c>
      <c r="AJ82" s="520">
        <v>0.89245024830160036</v>
      </c>
      <c r="AK82" s="520">
        <v>0.91783751361869714</v>
      </c>
      <c r="AL82" s="520">
        <v>0.85009413064627015</v>
      </c>
      <c r="AM82" s="520">
        <v>0.85078305362275786</v>
      </c>
      <c r="AO82" s="520">
        <v>86</v>
      </c>
      <c r="AP82" s="520">
        <v>15.598256636785784</v>
      </c>
      <c r="AQ82" s="520">
        <v>6.7922339674983032</v>
      </c>
      <c r="AR82" s="520">
        <v>7.5749623723197326</v>
      </c>
      <c r="AS82" s="520">
        <v>875.24158315587567</v>
      </c>
      <c r="AT82" s="520">
        <v>25.850813491132193</v>
      </c>
      <c r="AU82" s="520">
        <v>11.429985217736863</v>
      </c>
      <c r="AV82" s="520">
        <v>16.323306245940973</v>
      </c>
      <c r="AW82" s="520">
        <v>6.9553216766666717</v>
      </c>
      <c r="AX82" s="520">
        <v>7.9832881008328904</v>
      </c>
      <c r="AY82" s="520">
        <v>923.56034667934875</v>
      </c>
      <c r="AZ82" s="520">
        <v>25.901483030340213</v>
      </c>
      <c r="BA82" s="520">
        <v>11.291055831474937</v>
      </c>
      <c r="BB82" s="520">
        <v>18.02180460679908</v>
      </c>
      <c r="BC82" s="520">
        <v>7.3612123178522797</v>
      </c>
      <c r="BD82" s="520">
        <v>8.6251786748211323</v>
      </c>
      <c r="BE82" s="520">
        <v>1000.9760272781674</v>
      </c>
      <c r="BF82" s="520">
        <v>26.722825021745734</v>
      </c>
      <c r="BG82" s="520">
        <v>11.338704053204923</v>
      </c>
      <c r="BH82" s="520">
        <v>19.167360350107977</v>
      </c>
      <c r="BI82" s="520">
        <v>7.7443179445448278</v>
      </c>
      <c r="BJ82" s="520">
        <v>9.2742383659985741</v>
      </c>
      <c r="BK82" s="520">
        <v>1079.4072970768502</v>
      </c>
      <c r="BL82" s="520">
        <v>26.934339840711075</v>
      </c>
      <c r="BM82" s="520">
        <v>11.368795679190857</v>
      </c>
      <c r="BN82" s="520">
        <v>19.623991809695351</v>
      </c>
      <c r="BO82" s="520">
        <v>7.865315042083556</v>
      </c>
      <c r="BP82" s="520">
        <v>9.8357852206922445</v>
      </c>
      <c r="BQ82" s="520">
        <v>1212.9865275594341</v>
      </c>
      <c r="BR82" s="520">
        <v>25.278162998089673</v>
      </c>
      <c r="BS82" s="520">
        <v>10.643203325823555</v>
      </c>
      <c r="BU82" s="520">
        <v>86</v>
      </c>
      <c r="BV82" s="520">
        <v>15.063801611522857</v>
      </c>
      <c r="BW82" s="520">
        <v>5.7593046892230433</v>
      </c>
      <c r="BX82" s="520">
        <v>7.3531823943586341</v>
      </c>
      <c r="BY82" s="520">
        <v>883.1178278488203</v>
      </c>
      <c r="BZ82" s="520">
        <v>25.015067303527086</v>
      </c>
      <c r="CA82" s="520">
        <v>10.158405590109719</v>
      </c>
      <c r="CB82" s="520">
        <v>15.627568819751545</v>
      </c>
      <c r="CC82" s="520">
        <v>5.863853318592505</v>
      </c>
      <c r="CD82" s="520">
        <v>7.7247113768195099</v>
      </c>
      <c r="CE82" s="520">
        <v>933.13198201186174</v>
      </c>
      <c r="CF82" s="520">
        <v>24.890203817411976</v>
      </c>
      <c r="CG82" s="520">
        <v>10.005554691083372</v>
      </c>
      <c r="CH82" s="520">
        <v>17.311771914218038</v>
      </c>
      <c r="CI82" s="520">
        <v>6.4906199968386353</v>
      </c>
      <c r="CJ82" s="520">
        <v>8.3297436233481079</v>
      </c>
      <c r="CK82" s="520">
        <v>1008.3602263478527</v>
      </c>
      <c r="CL82" s="520">
        <v>25.822988506443743</v>
      </c>
      <c r="CM82" s="520">
        <v>10.392296664259035</v>
      </c>
      <c r="CN82" s="520">
        <v>18.428119751217405</v>
      </c>
      <c r="CO82" s="520">
        <v>6.7316383423233761</v>
      </c>
      <c r="CP82" s="520">
        <v>8.9887362865978009</v>
      </c>
      <c r="CQ82" s="520">
        <v>1087.5273576303084</v>
      </c>
      <c r="CR82" s="520">
        <v>26.053489292314843</v>
      </c>
      <c r="CS82" s="520">
        <v>10.352733964693734</v>
      </c>
      <c r="CT82" s="520">
        <v>18.69818061477525</v>
      </c>
      <c r="CU82" s="520">
        <v>6.7271599797258865</v>
      </c>
      <c r="CV82" s="520">
        <v>9.3830094842746341</v>
      </c>
      <c r="CW82" s="520">
        <v>1223.1055151225007</v>
      </c>
      <c r="CX82" s="520">
        <v>24.31209703133079</v>
      </c>
      <c r="CY82" s="520">
        <v>9.6246047756256274</v>
      </c>
      <c r="DA82" s="520">
        <v>86</v>
      </c>
      <c r="DB82" s="520">
        <v>13.355719587103485</v>
      </c>
      <c r="DC82" s="520">
        <v>5.1978006176162124</v>
      </c>
      <c r="DD82" s="520">
        <v>7.0873943554808552</v>
      </c>
      <c r="DE82" s="520">
        <v>879.84188173535802</v>
      </c>
      <c r="DF82" s="520">
        <v>23.166855658156127</v>
      </c>
      <c r="DG82" s="520">
        <v>9.5580412595858188</v>
      </c>
      <c r="DH82" s="520">
        <v>13.909995210302561</v>
      </c>
      <c r="DI82" s="520">
        <v>5.5896312619660851</v>
      </c>
      <c r="DJ82" s="520">
        <v>7.4489218637361123</v>
      </c>
      <c r="DK82" s="520">
        <v>924.62946825531878</v>
      </c>
      <c r="DL82" s="520">
        <v>23.261503499294445</v>
      </c>
      <c r="DM82" s="520">
        <v>9.800986594653839</v>
      </c>
      <c r="DN82" s="520">
        <v>15.514556141559545</v>
      </c>
      <c r="DO82" s="520">
        <v>5.7777785937968718</v>
      </c>
      <c r="DP82" s="520">
        <v>8.0288916932065604</v>
      </c>
      <c r="DQ82" s="520">
        <v>1002.6936435484358</v>
      </c>
      <c r="DR82" s="520">
        <v>24.176535793014736</v>
      </c>
      <c r="DS82" s="520">
        <v>9.7401008537786176</v>
      </c>
      <c r="DT82" s="520">
        <v>16.463303734216517</v>
      </c>
      <c r="DU82" s="520">
        <v>5.9588762227356558</v>
      </c>
      <c r="DV82" s="520">
        <v>8.7092627617842613</v>
      </c>
      <c r="DW82" s="520">
        <v>1086.9077617980897</v>
      </c>
      <c r="DX82" s="520">
        <v>24.26062935321854</v>
      </c>
      <c r="DY82" s="520">
        <v>9.6476625357222972</v>
      </c>
      <c r="DZ82" s="520">
        <v>16.700347196332018</v>
      </c>
      <c r="EA82" s="520">
        <v>6.0784897153393311</v>
      </c>
      <c r="EB82" s="520">
        <v>9.0997839439020236</v>
      </c>
      <c r="EC82" s="520">
        <v>1222.9761976482712</v>
      </c>
      <c r="ED82" s="520">
        <v>22.681084552676165</v>
      </c>
      <c r="EE82" s="520">
        <v>9.0952194645693005</v>
      </c>
      <c r="EG82" s="520">
        <v>86</v>
      </c>
      <c r="EH82" s="520">
        <v>12.571364595985525</v>
      </c>
      <c r="EI82" s="520">
        <v>4.7983705266921426</v>
      </c>
      <c r="EJ82" s="520">
        <v>6.513755394425977</v>
      </c>
      <c r="EK82" s="520">
        <v>875.55171373443045</v>
      </c>
      <c r="EL82" s="520">
        <v>22.384531464683086</v>
      </c>
      <c r="EM82" s="520">
        <v>9.1486713930911421</v>
      </c>
      <c r="EN82" s="520">
        <v>13.143494589370402</v>
      </c>
      <c r="EO82" s="520">
        <v>5.0303211779617838</v>
      </c>
      <c r="EP82" s="520">
        <v>6.8817009156464408</v>
      </c>
      <c r="EQ82" s="520">
        <v>920.92279070025097</v>
      </c>
      <c r="ER82" s="520">
        <v>22.522812118340653</v>
      </c>
      <c r="ES82" s="520">
        <v>9.2330986107125241</v>
      </c>
      <c r="ET82" s="520">
        <v>13.915793231241873</v>
      </c>
      <c r="EU82" s="520">
        <v>5.2291714666479043</v>
      </c>
      <c r="EV82" s="520">
        <v>7.4162262978607396</v>
      </c>
      <c r="EW82" s="520">
        <v>1015.1495050218208</v>
      </c>
      <c r="EX82" s="520">
        <v>22.304986349643873</v>
      </c>
      <c r="EY82" s="520">
        <v>9.0801700053603511</v>
      </c>
      <c r="EZ82" s="520">
        <v>14.752604879953092</v>
      </c>
      <c r="FA82" s="520">
        <v>5.4564799697030875</v>
      </c>
      <c r="FB82" s="520">
        <v>8.0387007278213627</v>
      </c>
      <c r="FC82" s="520">
        <v>1094.2091481202212</v>
      </c>
      <c r="FD82" s="520">
        <v>22.53533297379008</v>
      </c>
      <c r="FE82" s="520">
        <v>9.1241451027932019</v>
      </c>
      <c r="FF82" s="520">
        <v>14.951074160442772</v>
      </c>
      <c r="FG82" s="520">
        <v>5.5259746225603505</v>
      </c>
      <c r="FH82" s="520">
        <v>8.4035377340809116</v>
      </c>
      <c r="FI82" s="520">
        <v>1233.9667106696365</v>
      </c>
      <c r="FJ82" s="520">
        <v>21.06147052765958</v>
      </c>
      <c r="FK82" s="520">
        <v>8.5664562369272623</v>
      </c>
    </row>
    <row r="83" spans="2:167" x14ac:dyDescent="0.2">
      <c r="B83" s="520">
        <v>748.89994288100786</v>
      </c>
      <c r="C83" s="520">
        <v>1.3352918630932373</v>
      </c>
      <c r="D83" s="520">
        <v>809.89155040993421</v>
      </c>
      <c r="E83" s="520">
        <v>1.2347332176682675</v>
      </c>
      <c r="F83" s="520">
        <v>929.32638642443555</v>
      </c>
      <c r="G83" s="520">
        <v>1.0760482157915259</v>
      </c>
      <c r="H83" s="520">
        <v>1055.2712846030711</v>
      </c>
      <c r="I83" s="520">
        <v>0.94762362492990537</v>
      </c>
      <c r="J83" s="520">
        <v>1175.8282520279254</v>
      </c>
      <c r="K83" s="520">
        <v>0.85046434143364202</v>
      </c>
      <c r="L83" s="520">
        <v>874.00596241771461</v>
      </c>
      <c r="M83" s="520">
        <v>1.1441569543001229</v>
      </c>
      <c r="N83" s="520">
        <v>865.05858056228317</v>
      </c>
      <c r="O83" s="520">
        <v>1.1559910767546004</v>
      </c>
      <c r="Q83" s="520">
        <v>0.16936465945024559</v>
      </c>
      <c r="R83" s="520">
        <v>0.17003737068124278</v>
      </c>
      <c r="S83" s="520">
        <v>0.17013987946248343</v>
      </c>
      <c r="T83" s="520">
        <v>0.17131648288517598</v>
      </c>
      <c r="U83" s="520">
        <v>0.17180092482350817</v>
      </c>
      <c r="V83" s="520">
        <v>0.17021139511916211</v>
      </c>
      <c r="W83" s="520">
        <v>0.16987082215283544</v>
      </c>
      <c r="Y83" s="520">
        <v>2.1012185848354297</v>
      </c>
      <c r="Z83" s="520">
        <v>2.1330497106309636</v>
      </c>
      <c r="AA83" s="520">
        <v>2.185124265448859</v>
      </c>
      <c r="AB83" s="520">
        <v>2.2748771750996606</v>
      </c>
      <c r="AC83" s="520">
        <v>2.3270787014045817</v>
      </c>
      <c r="AD83" s="520">
        <v>2.1589809947657606</v>
      </c>
      <c r="AE83" s="520">
        <v>2.1586305668473313</v>
      </c>
      <c r="AG83" s="520">
        <v>0.82675129482575493</v>
      </c>
      <c r="AH83" s="520">
        <v>0.84088218074501586</v>
      </c>
      <c r="AI83" s="520">
        <v>0.86732133179493576</v>
      </c>
      <c r="AJ83" s="520">
        <v>0.89677630145056098</v>
      </c>
      <c r="AK83" s="520">
        <v>0.92239412724960734</v>
      </c>
      <c r="AL83" s="520">
        <v>0.85358930203771188</v>
      </c>
      <c r="AM83" s="520">
        <v>0.85420720899682667</v>
      </c>
      <c r="AO83" s="520">
        <v>87</v>
      </c>
      <c r="AP83" s="520">
        <v>15.676782938331627</v>
      </c>
      <c r="AQ83" s="520">
        <v>6.82852909034359</v>
      </c>
      <c r="AR83" s="520">
        <v>7.596255234303193</v>
      </c>
      <c r="AS83" s="520">
        <v>877.84464747238735</v>
      </c>
      <c r="AT83" s="520">
        <v>25.829745695778126</v>
      </c>
      <c r="AU83" s="520">
        <v>11.421959825451147</v>
      </c>
      <c r="AV83" s="520">
        <v>16.408717126401864</v>
      </c>
      <c r="AW83" s="520">
        <v>6.9951425548351169</v>
      </c>
      <c r="AX83" s="520">
        <v>8.0052457843753775</v>
      </c>
      <c r="AY83" s="520">
        <v>926.44344694926349</v>
      </c>
      <c r="AZ83" s="520">
        <v>25.879986363318029</v>
      </c>
      <c r="BA83" s="520">
        <v>11.283780413455975</v>
      </c>
      <c r="BB83" s="520">
        <v>18.106586376768686</v>
      </c>
      <c r="BC83" s="520">
        <v>7.4028298188729948</v>
      </c>
      <c r="BD83" s="520">
        <v>8.6432129895589611</v>
      </c>
      <c r="BE83" s="520">
        <v>1003.782486984609</v>
      </c>
      <c r="BF83" s="520">
        <v>26.689260351609807</v>
      </c>
      <c r="BG83" s="520">
        <v>11.328667614294517</v>
      </c>
      <c r="BH83" s="520">
        <v>19.259874221389261</v>
      </c>
      <c r="BI83" s="520">
        <v>7.7904588616618913</v>
      </c>
      <c r="BJ83" s="520">
        <v>9.2920320821114544</v>
      </c>
      <c r="BK83" s="520">
        <v>1082.5842129365719</v>
      </c>
      <c r="BL83" s="520">
        <v>26.898904266975951</v>
      </c>
      <c r="BM83" s="520">
        <v>11.358926848935843</v>
      </c>
      <c r="BN83" s="520">
        <v>19.71883484701112</v>
      </c>
      <c r="BO83" s="520">
        <v>7.9123851836276353</v>
      </c>
      <c r="BP83" s="520">
        <v>9.8529411683542474</v>
      </c>
      <c r="BQ83" s="520">
        <v>1215.7647890103956</v>
      </c>
      <c r="BR83" s="520">
        <v>25.256344246450698</v>
      </c>
      <c r="BS83" s="520">
        <v>10.63837335216845</v>
      </c>
      <c r="BU83" s="520">
        <v>87</v>
      </c>
      <c r="BV83" s="520">
        <v>15.136957790018743</v>
      </c>
      <c r="BW83" s="520">
        <v>5.7932990533762929</v>
      </c>
      <c r="BX83" s="520">
        <v>7.3732655887225986</v>
      </c>
      <c r="BY83" s="520">
        <v>885.57939520594527</v>
      </c>
      <c r="BZ83" s="520">
        <v>24.994573017534318</v>
      </c>
      <c r="CA83" s="520">
        <v>10.153213035584043</v>
      </c>
      <c r="CB83" s="520">
        <v>15.707286817660385</v>
      </c>
      <c r="CC83" s="520">
        <v>5.9007717971583364</v>
      </c>
      <c r="CD83" s="520">
        <v>7.7455098991946425</v>
      </c>
      <c r="CE83" s="520">
        <v>935.8375695805729</v>
      </c>
      <c r="CF83" s="520">
        <v>24.870676516141842</v>
      </c>
      <c r="CG83" s="520">
        <v>10.001109131981844</v>
      </c>
      <c r="CH83" s="520">
        <v>17.390908752405267</v>
      </c>
      <c r="CI83" s="520">
        <v>6.5295560639165355</v>
      </c>
      <c r="CJ83" s="520">
        <v>8.3467973531191326</v>
      </c>
      <c r="CK83" s="520">
        <v>1011.0194478677207</v>
      </c>
      <c r="CL83" s="520">
        <v>25.790339208753501</v>
      </c>
      <c r="CM83" s="520">
        <v>10.383820429254149</v>
      </c>
      <c r="CN83" s="520">
        <v>18.514689273361665</v>
      </c>
      <c r="CO83" s="520">
        <v>6.7743608895664487</v>
      </c>
      <c r="CP83" s="520">
        <v>9.0054643876946265</v>
      </c>
      <c r="CQ83" s="520">
        <v>1090.5613446562465</v>
      </c>
      <c r="CR83" s="520">
        <v>26.018842769121648</v>
      </c>
      <c r="CS83" s="520">
        <v>10.344119535998857</v>
      </c>
      <c r="CT83" s="520">
        <v>18.786830187171105</v>
      </c>
      <c r="CU83" s="520">
        <v>6.770446098837537</v>
      </c>
      <c r="CV83" s="520">
        <v>9.3995374864329602</v>
      </c>
      <c r="CW83" s="520">
        <v>1225.6871146235783</v>
      </c>
      <c r="CX83" s="520">
        <v>24.291492517863247</v>
      </c>
      <c r="CY83" s="520">
        <v>9.6205797616989592</v>
      </c>
      <c r="DA83" s="520">
        <v>87</v>
      </c>
      <c r="DB83" s="520">
        <v>13.377046517064265</v>
      </c>
      <c r="DC83" s="520">
        <v>5.229957340421981</v>
      </c>
      <c r="DD83" s="520">
        <v>7.0958938952204669</v>
      </c>
      <c r="DE83" s="520">
        <v>882.6003725806728</v>
      </c>
      <c r="DF83" s="520">
        <v>23.084929732999946</v>
      </c>
      <c r="DG83" s="520">
        <v>9.5492080088884883</v>
      </c>
      <c r="DH83" s="520">
        <v>13.939625020031444</v>
      </c>
      <c r="DI83" s="520">
        <v>5.6274463230821432</v>
      </c>
      <c r="DJ83" s="520">
        <v>7.4612449352372998</v>
      </c>
      <c r="DK83" s="520">
        <v>927.89544678417622</v>
      </c>
      <c r="DL83" s="520">
        <v>23.178529156059483</v>
      </c>
      <c r="DM83" s="520">
        <v>9.7921465404292949</v>
      </c>
      <c r="DN83" s="520">
        <v>15.542294395582966</v>
      </c>
      <c r="DO83" s="520">
        <v>5.8163384146759149</v>
      </c>
      <c r="DP83" s="520">
        <v>8.037611453669232</v>
      </c>
      <c r="DQ83" s="520">
        <v>1005.748482903459</v>
      </c>
      <c r="DR83" s="520">
        <v>24.087453833781538</v>
      </c>
      <c r="DS83" s="520">
        <v>9.7290991875557449</v>
      </c>
      <c r="DT83" s="520">
        <v>16.512421868451153</v>
      </c>
      <c r="DU83" s="520">
        <v>6.0077313866605362</v>
      </c>
      <c r="DV83" s="520">
        <v>8.726933635938753</v>
      </c>
      <c r="DW83" s="520">
        <v>1091.1187535325082</v>
      </c>
      <c r="DX83" s="520">
        <v>24.170491677830476</v>
      </c>
      <c r="DY83" s="520">
        <v>9.6362264634512975</v>
      </c>
      <c r="DZ83" s="520">
        <v>16.752980278070552</v>
      </c>
      <c r="EA83" s="520">
        <v>6.1293071787523612</v>
      </c>
      <c r="EB83" s="520">
        <v>9.1191459451538641</v>
      </c>
      <c r="EC83" s="520">
        <v>1226.9326131961964</v>
      </c>
      <c r="ED83" s="520">
        <v>22.609163018950294</v>
      </c>
      <c r="EE83" s="520">
        <v>9.0882592972973093</v>
      </c>
      <c r="EG83" s="520">
        <v>87</v>
      </c>
      <c r="EH83" s="520">
        <v>12.582605632633838</v>
      </c>
      <c r="EI83" s="520">
        <v>4.8278291722775428</v>
      </c>
      <c r="EJ83" s="520">
        <v>6.5223612732991567</v>
      </c>
      <c r="EK83" s="520">
        <v>878.40524114872676</v>
      </c>
      <c r="EL83" s="520">
        <v>22.290767155837973</v>
      </c>
      <c r="EM83" s="520">
        <v>9.1370201387402297</v>
      </c>
      <c r="EN83" s="520">
        <v>13.162004814472731</v>
      </c>
      <c r="EO83" s="520">
        <v>5.064419121988613</v>
      </c>
      <c r="EP83" s="520">
        <v>6.8937979076512468</v>
      </c>
      <c r="EQ83" s="520">
        <v>924.25518617694695</v>
      </c>
      <c r="ER83" s="520">
        <v>22.428471889076864</v>
      </c>
      <c r="ES83" s="520">
        <v>9.2215452133611429</v>
      </c>
      <c r="ET83" s="520">
        <v>13.966454502287537</v>
      </c>
      <c r="EU83" s="520">
        <v>5.2640704486875736</v>
      </c>
      <c r="EV83" s="520">
        <v>7.4249829685773454</v>
      </c>
      <c r="EW83" s="520">
        <v>1017.9650025104864</v>
      </c>
      <c r="EX83" s="520">
        <v>22.250352616424195</v>
      </c>
      <c r="EY83" s="520">
        <v>9.0698194526761391</v>
      </c>
      <c r="EZ83" s="520">
        <v>14.802335925415514</v>
      </c>
      <c r="FA83" s="520">
        <v>5.5010746235368781</v>
      </c>
      <c r="FB83" s="520">
        <v>8.055752871408723</v>
      </c>
      <c r="FC83" s="520">
        <v>1098.2141232661043</v>
      </c>
      <c r="FD83" s="520">
        <v>22.457178692438525</v>
      </c>
      <c r="FE83" s="520">
        <v>9.1126224225486361</v>
      </c>
      <c r="FF83" s="520">
        <v>14.999821369056582</v>
      </c>
      <c r="FG83" s="520">
        <v>5.5721189459952578</v>
      </c>
      <c r="FH83" s="520">
        <v>8.4221541874505235</v>
      </c>
      <c r="FI83" s="520">
        <v>1237.2955903632474</v>
      </c>
      <c r="FJ83" s="520">
        <v>21.002871713440989</v>
      </c>
      <c r="FK83" s="520">
        <v>8.5618130209050989</v>
      </c>
    </row>
    <row r="84" spans="2:167" x14ac:dyDescent="0.2">
      <c r="B84" s="520">
        <v>745.50901322915263</v>
      </c>
      <c r="C84" s="520">
        <v>1.3413654057226303</v>
      </c>
      <c r="D84" s="520">
        <v>806.37610010098501</v>
      </c>
      <c r="E84" s="520">
        <v>1.2401161193576631</v>
      </c>
      <c r="F84" s="520">
        <v>924.34935491076419</v>
      </c>
      <c r="G84" s="520">
        <v>1.0818420488826317</v>
      </c>
      <c r="H84" s="520">
        <v>1050.0408716473582</v>
      </c>
      <c r="I84" s="520">
        <v>0.95234388203494247</v>
      </c>
      <c r="J84" s="520">
        <v>1169.9108942092016</v>
      </c>
      <c r="K84" s="520">
        <v>0.85476595264628896</v>
      </c>
      <c r="L84" s="520">
        <v>869.55022408140144</v>
      </c>
      <c r="M84" s="520">
        <v>1.1500198289942443</v>
      </c>
      <c r="N84" s="520">
        <v>861.04534076462153</v>
      </c>
      <c r="O84" s="520">
        <v>1.1613790269302016</v>
      </c>
      <c r="Q84" s="520">
        <v>0.17120855703119592</v>
      </c>
      <c r="R84" s="520">
        <v>0.17188158804078549</v>
      </c>
      <c r="S84" s="520">
        <v>0.17196928989750007</v>
      </c>
      <c r="T84" s="520">
        <v>0.17314656608016804</v>
      </c>
      <c r="U84" s="520">
        <v>0.17362796455145202</v>
      </c>
      <c r="V84" s="520">
        <v>0.17204434625505027</v>
      </c>
      <c r="W84" s="520">
        <v>0.17171143569992753</v>
      </c>
      <c r="Y84" s="520">
        <v>2.1072603722556393</v>
      </c>
      <c r="Z84" s="520">
        <v>2.1404063706260086</v>
      </c>
      <c r="AA84" s="520">
        <v>2.1915288692893773</v>
      </c>
      <c r="AB84" s="520">
        <v>2.2839424034782767</v>
      </c>
      <c r="AC84" s="520">
        <v>2.3366935621153435</v>
      </c>
      <c r="AD84" s="520">
        <v>2.1659478161887091</v>
      </c>
      <c r="AE84" s="520">
        <v>2.1654546275519126</v>
      </c>
      <c r="AG84" s="520">
        <v>0.82974366939530353</v>
      </c>
      <c r="AH84" s="520">
        <v>0.84440495211050282</v>
      </c>
      <c r="AI84" s="520">
        <v>0.87046326365278248</v>
      </c>
      <c r="AJ84" s="520">
        <v>0.90098824802297495</v>
      </c>
      <c r="AK84" s="520">
        <v>0.92683476545906252</v>
      </c>
      <c r="AL84" s="520">
        <v>0.85696731792246272</v>
      </c>
      <c r="AM84" s="520">
        <v>0.85750826944718317</v>
      </c>
      <c r="AO84" s="520">
        <v>88</v>
      </c>
      <c r="AP84" s="520">
        <v>15.752905356417035</v>
      </c>
      <c r="AQ84" s="520">
        <v>6.8637604147987661</v>
      </c>
      <c r="AR84" s="520">
        <v>7.6161428207844386</v>
      </c>
      <c r="AS84" s="520">
        <v>880.24494934301526</v>
      </c>
      <c r="AT84" s="520">
        <v>25.809794867879532</v>
      </c>
      <c r="AU84" s="520">
        <v>11.414387169495196</v>
      </c>
      <c r="AV84" s="520">
        <v>16.491612574464991</v>
      </c>
      <c r="AW84" s="520">
        <v>7.0339273457750586</v>
      </c>
      <c r="AX84" s="520">
        <v>8.025644913553462</v>
      </c>
      <c r="AY84" s="520">
        <v>929.10888678815945</v>
      </c>
      <c r="AZ84" s="520">
        <v>25.859607195089403</v>
      </c>
      <c r="BA84" s="520">
        <v>11.276995226551136</v>
      </c>
      <c r="BB84" s="520">
        <v>18.188118096342141</v>
      </c>
      <c r="BC84" s="520">
        <v>7.4432867820797055</v>
      </c>
      <c r="BD84" s="520">
        <v>8.6592999298879487</v>
      </c>
      <c r="BE84" s="520">
        <v>1006.344997179731</v>
      </c>
      <c r="BF84" s="520">
        <v>26.656105554065164</v>
      </c>
      <c r="BG84" s="520">
        <v>11.31890229906093</v>
      </c>
      <c r="BH84" s="520">
        <v>19.348838338165244</v>
      </c>
      <c r="BI84" s="520">
        <v>7.8353928881095634</v>
      </c>
      <c r="BJ84" s="520">
        <v>9.3075795228379992</v>
      </c>
      <c r="BK84" s="520">
        <v>1085.4882795665483</v>
      </c>
      <c r="BL84" s="520">
        <v>26.863873882159606</v>
      </c>
      <c r="BM84" s="520">
        <v>11.349355550295765</v>
      </c>
      <c r="BN84" s="520">
        <v>19.810041607034105</v>
      </c>
      <c r="BO84" s="520">
        <v>7.9582397337672264</v>
      </c>
      <c r="BP84" s="520">
        <v>9.8676197558155234</v>
      </c>
      <c r="BQ84" s="520">
        <v>1218.216112051033</v>
      </c>
      <c r="BR84" s="520">
        <v>25.235004444956044</v>
      </c>
      <c r="BS84" s="520">
        <v>10.633863794230416</v>
      </c>
      <c r="BU84" s="520">
        <v>88</v>
      </c>
      <c r="BV84" s="520">
        <v>15.207656882837803</v>
      </c>
      <c r="BW84" s="520">
        <v>5.8265507749575276</v>
      </c>
      <c r="BX84" s="520">
        <v>7.3919538262849969</v>
      </c>
      <c r="BY84" s="520">
        <v>887.82824862493385</v>
      </c>
      <c r="BZ84" s="520">
        <v>24.975205662574449</v>
      </c>
      <c r="CA84" s="520">
        <v>10.148637453142172</v>
      </c>
      <c r="CB84" s="520">
        <v>15.784492844966453</v>
      </c>
      <c r="CC84" s="520">
        <v>5.9369843193145551</v>
      </c>
      <c r="CD84" s="520">
        <v>7.7647767803896492</v>
      </c>
      <c r="CE84" s="520">
        <v>938.31553982487674</v>
      </c>
      <c r="CF84" s="520">
        <v>24.852269982294303</v>
      </c>
      <c r="CG84" s="520">
        <v>9.9972909502773124</v>
      </c>
      <c r="CH84" s="520">
        <v>17.466806850837049</v>
      </c>
      <c r="CI84" s="520">
        <v>6.5675813237217895</v>
      </c>
      <c r="CJ84" s="520">
        <v>8.3619511297702385</v>
      </c>
      <c r="CK84" s="520">
        <v>1013.4259784543664</v>
      </c>
      <c r="CL84" s="520">
        <v>25.758099533757576</v>
      </c>
      <c r="CM84" s="520">
        <v>10.375711169260981</v>
      </c>
      <c r="CN84" s="520">
        <v>18.597725637864503</v>
      </c>
      <c r="CO84" s="520">
        <v>6.8161655475643084</v>
      </c>
      <c r="CP84" s="520">
        <v>9.0199878513221474</v>
      </c>
      <c r="CQ84" s="520">
        <v>1093.313275060586</v>
      </c>
      <c r="CR84" s="520">
        <v>25.984599465293346</v>
      </c>
      <c r="CS84" s="520">
        <v>10.335889399411291</v>
      </c>
      <c r="CT84" s="520">
        <v>18.871928001120484</v>
      </c>
      <c r="CU84" s="520">
        <v>6.8128444832706156</v>
      </c>
      <c r="CV84" s="520">
        <v>9.4137107757331115</v>
      </c>
      <c r="CW84" s="520">
        <v>1227.9316824387354</v>
      </c>
      <c r="CX84" s="520">
        <v>24.271362831374976</v>
      </c>
      <c r="CY84" s="520">
        <v>9.6169429666785948</v>
      </c>
      <c r="DA84" s="520">
        <v>88</v>
      </c>
      <c r="DB84" s="520">
        <v>13.395008143429202</v>
      </c>
      <c r="DC84" s="520">
        <v>5.261477690634571</v>
      </c>
      <c r="DD84" s="520">
        <v>7.102738188418523</v>
      </c>
      <c r="DE84" s="520">
        <v>885.15444666762846</v>
      </c>
      <c r="DF84" s="520">
        <v>23.002815429212756</v>
      </c>
      <c r="DG84" s="520">
        <v>9.5409043737208847</v>
      </c>
      <c r="DH84" s="520">
        <v>13.965924974875</v>
      </c>
      <c r="DI84" s="520">
        <v>5.664634125540104</v>
      </c>
      <c r="DJ84" s="520">
        <v>7.4718905966390388</v>
      </c>
      <c r="DK84" s="520">
        <v>930.95299839979907</v>
      </c>
      <c r="DL84" s="520">
        <v>23.095369251912647</v>
      </c>
      <c r="DM84" s="520">
        <v>9.7838057095013546</v>
      </c>
      <c r="DN84" s="520">
        <v>15.56594892280574</v>
      </c>
      <c r="DO84" s="520">
        <v>5.8541990645698911</v>
      </c>
      <c r="DP84" s="520">
        <v>8.044288856220053</v>
      </c>
      <c r="DQ84" s="520">
        <v>1008.5589464074927</v>
      </c>
      <c r="DR84" s="520">
        <v>23.997674485268057</v>
      </c>
      <c r="DS84" s="520">
        <v>9.7184532640654506</v>
      </c>
      <c r="DT84" s="520">
        <v>16.557687671672625</v>
      </c>
      <c r="DU84" s="520">
        <v>6.0561046345126179</v>
      </c>
      <c r="DV84" s="520">
        <v>8.7425495740513508</v>
      </c>
      <c r="DW84" s="520">
        <v>1095.0851577850115</v>
      </c>
      <c r="DX84" s="520">
        <v>24.079652060741736</v>
      </c>
      <c r="DY84" s="520">
        <v>9.6251000225426733</v>
      </c>
      <c r="DZ84" s="520">
        <v>16.801797575715202</v>
      </c>
      <c r="EA84" s="520">
        <v>6.1796609536462563</v>
      </c>
      <c r="EB84" s="520">
        <v>9.1363624604885114</v>
      </c>
      <c r="EC84" s="520">
        <v>1230.5942703296898</v>
      </c>
      <c r="ED84" s="520">
        <v>22.536627741469889</v>
      </c>
      <c r="EE84" s="520">
        <v>9.0816004078846735</v>
      </c>
      <c r="EG84" s="520">
        <v>88</v>
      </c>
      <c r="EH84" s="520">
        <v>12.590450000105522</v>
      </c>
      <c r="EI84" s="520">
        <v>4.8566846697706074</v>
      </c>
      <c r="EJ84" s="520">
        <v>6.5295084126287541</v>
      </c>
      <c r="EK84" s="520">
        <v>881.05773937201172</v>
      </c>
      <c r="EL84" s="520">
        <v>22.196600002240409</v>
      </c>
      <c r="EM84" s="520">
        <v>9.1258274588185522</v>
      </c>
      <c r="EN84" s="520">
        <v>13.17710513822353</v>
      </c>
      <c r="EO84" s="520">
        <v>5.0979570743817613</v>
      </c>
      <c r="EP84" s="520">
        <v>6.9044002008446386</v>
      </c>
      <c r="EQ84" s="520">
        <v>927.38539455212674</v>
      </c>
      <c r="ER84" s="520">
        <v>22.333631238143198</v>
      </c>
      <c r="ES84" s="520">
        <v>9.2103954408168214</v>
      </c>
      <c r="ET84" s="520">
        <v>14.014384233566604</v>
      </c>
      <c r="EU84" s="520">
        <v>5.2983366784335173</v>
      </c>
      <c r="EV84" s="520">
        <v>7.4319082588861196</v>
      </c>
      <c r="EW84" s="520">
        <v>1020.5014436603069</v>
      </c>
      <c r="EX84" s="520">
        <v>22.196445430402317</v>
      </c>
      <c r="EY84" s="520">
        <v>9.0600269661720958</v>
      </c>
      <c r="EZ84" s="520">
        <v>14.848881372236511</v>
      </c>
      <c r="FA84" s="520">
        <v>5.5452185406932246</v>
      </c>
      <c r="FB84" s="520">
        <v>8.0709646119061311</v>
      </c>
      <c r="FC84" s="520">
        <v>1101.9484608958737</v>
      </c>
      <c r="FD84" s="520">
        <v>22.37896249418117</v>
      </c>
      <c r="FE84" s="520">
        <v>9.1015310052789982</v>
      </c>
      <c r="FF84" s="520">
        <v>15.045271724613361</v>
      </c>
      <c r="FG84" s="520">
        <v>5.6178381322192577</v>
      </c>
      <c r="FH84" s="520">
        <v>8.438844955819043</v>
      </c>
      <c r="FI84" s="520">
        <v>1240.3376420413711</v>
      </c>
      <c r="FJ84" s="520">
        <v>20.943425596074665</v>
      </c>
      <c r="FK84" s="520">
        <v>8.5573010494715174</v>
      </c>
    </row>
    <row r="85" spans="2:167" x14ac:dyDescent="0.2">
      <c r="B85" s="520">
        <v>741.90886462500464</v>
      </c>
      <c r="C85" s="520">
        <v>1.3478744461497258</v>
      </c>
      <c r="D85" s="520">
        <v>802.62545026520525</v>
      </c>
      <c r="E85" s="520">
        <v>1.2459111527918505</v>
      </c>
      <c r="F85" s="520">
        <v>919.04839707990902</v>
      </c>
      <c r="G85" s="520">
        <v>1.0880819804237714</v>
      </c>
      <c r="H85" s="520">
        <v>1044.4291569707782</v>
      </c>
      <c r="I85" s="520">
        <v>0.95746082281000389</v>
      </c>
      <c r="J85" s="520">
        <v>1163.5495908771804</v>
      </c>
      <c r="K85" s="520">
        <v>0.85943908866498497</v>
      </c>
      <c r="L85" s="520">
        <v>864.79891000695807</v>
      </c>
      <c r="M85" s="520">
        <v>1.1563381827018655</v>
      </c>
      <c r="N85" s="520">
        <v>856.76979008818137</v>
      </c>
      <c r="O85" s="520">
        <v>1.1671746734873518</v>
      </c>
      <c r="Q85" s="520">
        <v>0.17305066175520561</v>
      </c>
      <c r="R85" s="520">
        <v>0.17372378371034081</v>
      </c>
      <c r="S85" s="520">
        <v>0.17379608929453946</v>
      </c>
      <c r="T85" s="520">
        <v>0.17497359464340884</v>
      </c>
      <c r="U85" s="520">
        <v>0.17545163039412284</v>
      </c>
      <c r="V85" s="520">
        <v>0.1738747801764364</v>
      </c>
      <c r="W85" s="520">
        <v>0.1735499456270162</v>
      </c>
      <c r="Y85" s="520">
        <v>2.1128912484511591</v>
      </c>
      <c r="Z85" s="520">
        <v>2.1473793002473061</v>
      </c>
      <c r="AA85" s="520">
        <v>2.1974964633983873</v>
      </c>
      <c r="AB85" s="520">
        <v>2.2926102835405127</v>
      </c>
      <c r="AC85" s="520">
        <v>2.3459103272139137</v>
      </c>
      <c r="AD85" s="520">
        <v>2.1725113064643433</v>
      </c>
      <c r="AE85" s="520">
        <v>2.1718642473665022</v>
      </c>
      <c r="AG85" s="520">
        <v>0.8326166425276682</v>
      </c>
      <c r="AH85" s="520">
        <v>0.84781857816455175</v>
      </c>
      <c r="AI85" s="520">
        <v>0.87347277067435092</v>
      </c>
      <c r="AJ85" s="520">
        <v>0.90508608875406438</v>
      </c>
      <c r="AK85" s="520">
        <v>0.93115942962233988</v>
      </c>
      <c r="AL85" s="520">
        <v>0.8602281790978098</v>
      </c>
      <c r="AM85" s="520">
        <v>0.86068623539393585</v>
      </c>
      <c r="AO85" s="520">
        <v>89</v>
      </c>
      <c r="AP85" s="520">
        <v>15.826623902268089</v>
      </c>
      <c r="AQ85" s="520">
        <v>6.8979279464673979</v>
      </c>
      <c r="AR85" s="520">
        <v>7.6346251390613844</v>
      </c>
      <c r="AS85" s="520">
        <v>882.44171862618998</v>
      </c>
      <c r="AT85" s="520">
        <v>25.790961434547782</v>
      </c>
      <c r="AU85" s="520">
        <v>11.407268650580006</v>
      </c>
      <c r="AV85" s="520">
        <v>16.571992607978519</v>
      </c>
      <c r="AW85" s="520">
        <v>7.0716760567979264</v>
      </c>
      <c r="AX85" s="520">
        <v>8.0444854995969131</v>
      </c>
      <c r="AY85" s="520">
        <v>931.5558344398479</v>
      </c>
      <c r="AZ85" s="520">
        <v>25.840345715542774</v>
      </c>
      <c r="BA85" s="520">
        <v>11.270701823760023</v>
      </c>
      <c r="BB85" s="520">
        <v>18.266399811536935</v>
      </c>
      <c r="BC85" s="520">
        <v>7.4825832228493852</v>
      </c>
      <c r="BD85" s="520">
        <v>8.6734395179454857</v>
      </c>
      <c r="BE85" s="520">
        <v>1008.6625773093057</v>
      </c>
      <c r="BF85" s="520">
        <v>26.623361110002648</v>
      </c>
      <c r="BG85" s="520">
        <v>11.309410757568999</v>
      </c>
      <c r="BH85" s="520">
        <v>19.434252768675123</v>
      </c>
      <c r="BI85" s="520">
        <v>7.8791200465899029</v>
      </c>
      <c r="BJ85" s="520">
        <v>9.3208807195446681</v>
      </c>
      <c r="BK85" s="520">
        <v>1088.1184031144587</v>
      </c>
      <c r="BL85" s="520">
        <v>26.829248294901998</v>
      </c>
      <c r="BM85" s="520">
        <v>11.340084614059817</v>
      </c>
      <c r="BN85" s="520">
        <v>19.897612197095263</v>
      </c>
      <c r="BO85" s="520">
        <v>8.0028787285507814</v>
      </c>
      <c r="BP85" s="520">
        <v>9.8798210332359471</v>
      </c>
      <c r="BQ85" s="520">
        <v>1220.3393691566084</v>
      </c>
      <c r="BR85" s="520">
        <v>25.214149729117594</v>
      </c>
      <c r="BS85" s="520">
        <v>10.629680221950688</v>
      </c>
      <c r="BU85" s="520">
        <v>89</v>
      </c>
      <c r="BV85" s="520">
        <v>15.275898902000904</v>
      </c>
      <c r="BW85" s="520">
        <v>5.8590598565970566</v>
      </c>
      <c r="BX85" s="520">
        <v>7.4092471141891076</v>
      </c>
      <c r="BY85" s="520">
        <v>889.86362380300045</v>
      </c>
      <c r="BZ85" s="520">
        <v>24.95696502138788</v>
      </c>
      <c r="CA85" s="520">
        <v>10.144679950392753</v>
      </c>
      <c r="CB85" s="520">
        <v>15.859186919882092</v>
      </c>
      <c r="CC85" s="520">
        <v>5.9724908891247308</v>
      </c>
      <c r="CD85" s="520">
        <v>7.782512031312451</v>
      </c>
      <c r="CE85" s="520">
        <v>940.56507342655664</v>
      </c>
      <c r="CF85" s="520">
        <v>24.834984614155072</v>
      </c>
      <c r="CG85" s="520">
        <v>9.9941015673024456</v>
      </c>
      <c r="CH85" s="520">
        <v>17.539466255747243</v>
      </c>
      <c r="CI85" s="520">
        <v>6.604695787652628</v>
      </c>
      <c r="CJ85" s="520">
        <v>8.3752049745996722</v>
      </c>
      <c r="CK85" s="520">
        <v>1015.5788149572033</v>
      </c>
      <c r="CL85" s="520">
        <v>25.726269683129335</v>
      </c>
      <c r="CM85" s="520">
        <v>10.367971261616061</v>
      </c>
      <c r="CN85" s="520">
        <v>18.677228912896474</v>
      </c>
      <c r="CO85" s="520">
        <v>6.8570523329898245</v>
      </c>
      <c r="CP85" s="520">
        <v>9.0323067077020998</v>
      </c>
      <c r="CQ85" s="520">
        <v>1095.7820294055425</v>
      </c>
      <c r="CR85" s="520">
        <v>25.950758629485879</v>
      </c>
      <c r="CS85" s="520">
        <v>10.328045855956514</v>
      </c>
      <c r="CT85" s="520">
        <v>18.953474161366472</v>
      </c>
      <c r="CU85" s="520">
        <v>6.8543551592162952</v>
      </c>
      <c r="CV85" s="520">
        <v>9.4255294001172008</v>
      </c>
      <c r="CW85" s="520">
        <v>1229.8380771065845</v>
      </c>
      <c r="CX85" s="520">
        <v>24.251714183946174</v>
      </c>
      <c r="CY85" s="520">
        <v>9.6136994838163758</v>
      </c>
      <c r="DA85" s="520">
        <v>89</v>
      </c>
      <c r="DB85" s="520">
        <v>13.409604464206556</v>
      </c>
      <c r="DC85" s="520">
        <v>5.2923616712312347</v>
      </c>
      <c r="DD85" s="520">
        <v>7.1079272328949203</v>
      </c>
      <c r="DE85" s="520">
        <v>887.50200110282924</v>
      </c>
      <c r="DF85" s="520">
        <v>22.920512708687067</v>
      </c>
      <c r="DG85" s="520">
        <v>9.5331429868314537</v>
      </c>
      <c r="DH85" s="520">
        <v>13.988895078950353</v>
      </c>
      <c r="DI85" s="520">
        <v>5.7011946735705443</v>
      </c>
      <c r="DJ85" s="520">
        <v>7.4808588490288503</v>
      </c>
      <c r="DK85" s="520">
        <v>933.79998704236732</v>
      </c>
      <c r="DL85" s="520">
        <v>23.01202354295329</v>
      </c>
      <c r="DM85" s="520">
        <v>9.7759764249321197</v>
      </c>
      <c r="DN85" s="520">
        <v>15.585519727989677</v>
      </c>
      <c r="DO85" s="520">
        <v>5.8913605521457315</v>
      </c>
      <c r="DP85" s="520">
        <v>8.0489238976305693</v>
      </c>
      <c r="DQ85" s="520">
        <v>1011.122606753165</v>
      </c>
      <c r="DR85" s="520">
        <v>23.907197592908219</v>
      </c>
      <c r="DS85" s="520">
        <v>9.7081765023495326</v>
      </c>
      <c r="DT85" s="520">
        <v>16.59910117167815</v>
      </c>
      <c r="DU85" s="520">
        <v>6.1039959747161268</v>
      </c>
      <c r="DV85" s="520">
        <v>8.7561105856821069</v>
      </c>
      <c r="DW85" s="520">
        <v>1098.8046526257347</v>
      </c>
      <c r="DX85" s="520">
        <v>23.98811030825788</v>
      </c>
      <c r="DY85" s="520">
        <v>9.6142937366667045</v>
      </c>
      <c r="DZ85" s="520">
        <v>16.846799136040271</v>
      </c>
      <c r="EA85" s="520">
        <v>6.22955105392737</v>
      </c>
      <c r="EB85" s="520">
        <v>9.1514335087989629</v>
      </c>
      <c r="EC85" s="520">
        <v>1233.9586943313825</v>
      </c>
      <c r="ED85" s="520">
        <v>22.463480050453491</v>
      </c>
      <c r="EE85" s="520">
        <v>9.0752548146161747</v>
      </c>
      <c r="EG85" s="520">
        <v>89</v>
      </c>
      <c r="EH85" s="520">
        <v>12.594897691503038</v>
      </c>
      <c r="EI85" s="520">
        <v>4.8849370220221102</v>
      </c>
      <c r="EJ85" s="520">
        <v>6.5351968108429386</v>
      </c>
      <c r="EK85" s="520">
        <v>883.50681939558388</v>
      </c>
      <c r="EL85" s="520">
        <v>22.102029881238387</v>
      </c>
      <c r="EM85" s="520">
        <v>9.1151065861749778</v>
      </c>
      <c r="EN85" s="520">
        <v>13.188795559665238</v>
      </c>
      <c r="EO85" s="520">
        <v>5.1309350388970989</v>
      </c>
      <c r="EP85" s="520">
        <v>6.9135077964764218</v>
      </c>
      <c r="EQ85" s="520">
        <v>930.31108468962179</v>
      </c>
      <c r="ER85" s="520">
        <v>22.238290081049175</v>
      </c>
      <c r="ES85" s="520">
        <v>9.1996614520722737</v>
      </c>
      <c r="ET85" s="520">
        <v>14.059582455895484</v>
      </c>
      <c r="EU85" s="520">
        <v>5.3319701637292525</v>
      </c>
      <c r="EV85" s="520">
        <v>7.4370021665966188</v>
      </c>
      <c r="EW85" s="520">
        <v>1022.7566180820686</v>
      </c>
      <c r="EX85" s="520">
        <v>22.143264856774447</v>
      </c>
      <c r="EY85" s="520">
        <v>9.0508007279559983</v>
      </c>
      <c r="EZ85" s="520">
        <v>14.892241249500644</v>
      </c>
      <c r="FA85" s="520">
        <v>5.5889117290666981</v>
      </c>
      <c r="FB85" s="520">
        <v>8.0843359583978334</v>
      </c>
      <c r="FC85" s="520">
        <v>1105.4094548689702</v>
      </c>
      <c r="FD85" s="520">
        <v>22.300684315349603</v>
      </c>
      <c r="FE85" s="520">
        <v>9.0908815730200008</v>
      </c>
      <c r="FF85" s="520">
        <v>15.087425268272074</v>
      </c>
      <c r="FG85" s="520">
        <v>5.6631321939661889</v>
      </c>
      <c r="FH85" s="520">
        <v>8.4536100568815673</v>
      </c>
      <c r="FI85" s="520">
        <v>1243.0909197799335</v>
      </c>
      <c r="FJ85" s="520">
        <v>20.883132707641472</v>
      </c>
      <c r="FK85" s="520">
        <v>8.5529308859318203</v>
      </c>
    </row>
    <row r="86" spans="2:167" x14ac:dyDescent="0.2">
      <c r="B86" s="520">
        <v>738.09957454562573</v>
      </c>
      <c r="C86" s="520">
        <v>1.354830749788198</v>
      </c>
      <c r="D86" s="520">
        <v>798.63970470142488</v>
      </c>
      <c r="E86" s="520">
        <v>1.2521290816286859</v>
      </c>
      <c r="F86" s="520">
        <v>913.42371218691653</v>
      </c>
      <c r="G86" s="520">
        <v>1.0947821768342347</v>
      </c>
      <c r="H86" s="520">
        <v>1038.4364117833995</v>
      </c>
      <c r="I86" s="520">
        <v>0.96298626343678639</v>
      </c>
      <c r="J86" s="520">
        <v>1156.7447333902014</v>
      </c>
      <c r="K86" s="520">
        <v>0.86449496689661853</v>
      </c>
      <c r="L86" s="520">
        <v>859.75220933901971</v>
      </c>
      <c r="M86" s="520">
        <v>1.1631258275786267</v>
      </c>
      <c r="N86" s="520">
        <v>852.23205205700685</v>
      </c>
      <c r="O86" s="520">
        <v>1.1733893340274284</v>
      </c>
      <c r="Q86" s="520">
        <v>0.17489097428619768</v>
      </c>
      <c r="R86" s="520">
        <v>0.17556395858212595</v>
      </c>
      <c r="S86" s="520">
        <v>0.17562027925971532</v>
      </c>
      <c r="T86" s="520">
        <v>0.17679757074757901</v>
      </c>
      <c r="U86" s="520">
        <v>0.17727192532575528</v>
      </c>
      <c r="V86" s="520">
        <v>0.17570269849413478</v>
      </c>
      <c r="W86" s="520">
        <v>0.17538635292471094</v>
      </c>
      <c r="Y86" s="520">
        <v>2.1181112142974499</v>
      </c>
      <c r="Z86" s="520">
        <v>2.1539685010063185</v>
      </c>
      <c r="AA86" s="520">
        <v>2.2030270504407357</v>
      </c>
      <c r="AB86" s="520">
        <v>2.3008808194647523</v>
      </c>
      <c r="AC86" s="520">
        <v>2.3547290033329862</v>
      </c>
      <c r="AD86" s="520">
        <v>2.1786714690807529</v>
      </c>
      <c r="AE86" s="520">
        <v>2.1778594281394641</v>
      </c>
      <c r="AG86" s="520">
        <v>0.83537021440720238</v>
      </c>
      <c r="AH86" s="520">
        <v>0.85112305917876441</v>
      </c>
      <c r="AI86" s="520">
        <v>0.87634985354110251</v>
      </c>
      <c r="AJ86" s="520">
        <v>0.90906982443237794</v>
      </c>
      <c r="AK86" s="520">
        <v>0.93536812121726665</v>
      </c>
      <c r="AL86" s="520">
        <v>0.86337188641366491</v>
      </c>
      <c r="AM86" s="520">
        <v>0.86374110728455122</v>
      </c>
      <c r="AO86" s="520">
        <v>90</v>
      </c>
      <c r="AP86" s="520">
        <v>15.897938587801375</v>
      </c>
      <c r="AQ86" s="520">
        <v>6.9310316912977115</v>
      </c>
      <c r="AR86" s="520">
        <v>7.6517021968808407</v>
      </c>
      <c r="AS86" s="520">
        <v>884.43423718517329</v>
      </c>
      <c r="AT86" s="520">
        <v>25.773245826510426</v>
      </c>
      <c r="AU86" s="520">
        <v>11.400605608038799</v>
      </c>
      <c r="AV86" s="520">
        <v>16.649857245980638</v>
      </c>
      <c r="AW86" s="520">
        <v>7.1083886957026508</v>
      </c>
      <c r="AX86" s="520">
        <v>8.0617675544842609</v>
      </c>
      <c r="AY86" s="520">
        <v>933.78351458725263</v>
      </c>
      <c r="AZ86" s="520">
        <v>25.822202116481783</v>
      </c>
      <c r="BA86" s="520">
        <v>11.26490175753386</v>
      </c>
      <c r="BB86" s="520">
        <v>18.341431571351002</v>
      </c>
      <c r="BC86" s="520">
        <v>7.5207191575549315</v>
      </c>
      <c r="BD86" s="520">
        <v>8.6856317773027403</v>
      </c>
      <c r="BE86" s="520">
        <v>1010.7342684698178</v>
      </c>
      <c r="BF86" s="520">
        <v>26.591027509846548</v>
      </c>
      <c r="BG86" s="520">
        <v>11.300195785130068</v>
      </c>
      <c r="BH86" s="520">
        <v>19.516117586107651</v>
      </c>
      <c r="BI86" s="520">
        <v>7.92164036145161</v>
      </c>
      <c r="BJ86" s="520">
        <v>9.3319357058730077</v>
      </c>
      <c r="BK86" s="520">
        <v>1090.4735159665433</v>
      </c>
      <c r="BL86" s="520">
        <v>26.795027105186666</v>
      </c>
      <c r="BM86" s="520">
        <v>11.331117057914609</v>
      </c>
      <c r="BN86" s="520">
        <v>19.981546732528948</v>
      </c>
      <c r="BO86" s="520">
        <v>8.0463022067147971</v>
      </c>
      <c r="BP86" s="520">
        <v>9.889545054515704</v>
      </c>
      <c r="BQ86" s="520">
        <v>1222.1334660486348</v>
      </c>
      <c r="BR86" s="520">
        <v>25.193786420788264</v>
      </c>
      <c r="BS86" s="520">
        <v>10.625828480619372</v>
      </c>
      <c r="BU86" s="520">
        <v>90</v>
      </c>
      <c r="BV86" s="520">
        <v>15.341683860268304</v>
      </c>
      <c r="BW86" s="520">
        <v>5.8908263010869693</v>
      </c>
      <c r="BX86" s="520">
        <v>7.4251454600175766</v>
      </c>
      <c r="BY86" s="520">
        <v>891.68481384584584</v>
      </c>
      <c r="BZ86" s="520">
        <v>24.939850875005721</v>
      </c>
      <c r="CA86" s="520">
        <v>10.141341866283474</v>
      </c>
      <c r="CB86" s="520">
        <v>15.931369061833994</v>
      </c>
      <c r="CC86" s="520">
        <v>6.0072915109233813</v>
      </c>
      <c r="CD86" s="520">
        <v>7.7987156635982755</v>
      </c>
      <c r="CE86" s="520">
        <v>942.58541281339126</v>
      </c>
      <c r="CF86" s="520">
        <v>24.818820814061883</v>
      </c>
      <c r="CG86" s="520">
        <v>9.9915426674604433</v>
      </c>
      <c r="CH86" s="520">
        <v>17.608887016364115</v>
      </c>
      <c r="CI86" s="520">
        <v>6.6408994678455198</v>
      </c>
      <c r="CJ86" s="520">
        <v>8.3865589102851015</v>
      </c>
      <c r="CK86" s="520">
        <v>1017.4769777965013</v>
      </c>
      <c r="CL86" s="520">
        <v>25.694849862507194</v>
      </c>
      <c r="CM86" s="520">
        <v>10.360603395242734</v>
      </c>
      <c r="CN86" s="520">
        <v>18.753199171572696</v>
      </c>
      <c r="CO86" s="520">
        <v>6.8970212637251889</v>
      </c>
      <c r="CP86" s="520">
        <v>9.0424209892482921</v>
      </c>
      <c r="CQ86" s="520">
        <v>1097.9665165571771</v>
      </c>
      <c r="CR86" s="520">
        <v>25.917319493954626</v>
      </c>
      <c r="CS86" s="520">
        <v>10.320591556633406</v>
      </c>
      <c r="CT86" s="520">
        <v>19.031468780462554</v>
      </c>
      <c r="CU86" s="520">
        <v>6.8949781548187579</v>
      </c>
      <c r="CV86" s="520">
        <v>9.4349934111022709</v>
      </c>
      <c r="CW86" s="520">
        <v>1231.4051927097958</v>
      </c>
      <c r="CX86" s="520">
        <v>24.232552977623335</v>
      </c>
      <c r="CY86" s="520">
        <v>9.6108548257118844</v>
      </c>
      <c r="DA86" s="520">
        <v>90</v>
      </c>
      <c r="DB86" s="520">
        <v>13.420835477282074</v>
      </c>
      <c r="DC86" s="520">
        <v>5.3226092853723532</v>
      </c>
      <c r="DD86" s="520">
        <v>7.111461026335463</v>
      </c>
      <c r="DE86" s="520">
        <v>889.64089431622017</v>
      </c>
      <c r="DF86" s="520">
        <v>22.838021533905071</v>
      </c>
      <c r="DG86" s="520">
        <v>9.5259374570265116</v>
      </c>
      <c r="DH86" s="520">
        <v>14.008535336649148</v>
      </c>
      <c r="DI86" s="520">
        <v>5.7371279716861103</v>
      </c>
      <c r="DJ86" s="520">
        <v>7.4881496935667533</v>
      </c>
      <c r="DK86" s="520">
        <v>936.43423805342513</v>
      </c>
      <c r="DL86" s="520">
        <v>22.928491788180757</v>
      </c>
      <c r="DM86" s="520">
        <v>9.7686719033564984</v>
      </c>
      <c r="DN86" s="520">
        <v>15.601006816204972</v>
      </c>
      <c r="DO86" s="520">
        <v>5.9278228866316951</v>
      </c>
      <c r="DP86" s="520">
        <v>8.0515165744632196</v>
      </c>
      <c r="DQ86" s="520">
        <v>1013.4369613517321</v>
      </c>
      <c r="DR86" s="520">
        <v>23.816023002246375</v>
      </c>
      <c r="DS86" s="520">
        <v>9.6982833904305608</v>
      </c>
      <c r="DT86" s="520">
        <v>16.636662398281153</v>
      </c>
      <c r="DU86" s="520">
        <v>6.1514054163063241</v>
      </c>
      <c r="DV86" s="520">
        <v>8.7676166810844709</v>
      </c>
      <c r="DW86" s="520">
        <v>1102.2748445804277</v>
      </c>
      <c r="DX86" s="520">
        <v>23.895866225642916</v>
      </c>
      <c r="DY86" s="520">
        <v>9.6038190156256604</v>
      </c>
      <c r="DZ86" s="520">
        <v>16.887985009307929</v>
      </c>
      <c r="EA86" s="520">
        <v>6.2789774945390224</v>
      </c>
      <c r="EB86" s="520">
        <v>9.1643591103870357</v>
      </c>
      <c r="EC86" s="520">
        <v>1237.0233379608037</v>
      </c>
      <c r="ED86" s="520">
        <v>22.389721315818512</v>
      </c>
      <c r="EE86" s="520">
        <v>9.0692354252392917</v>
      </c>
      <c r="EG86" s="520">
        <v>90</v>
      </c>
      <c r="EH86" s="520">
        <v>12.595948699504566</v>
      </c>
      <c r="EI86" s="520">
        <v>4.9125862320581728</v>
      </c>
      <c r="EJ86" s="520">
        <v>6.5394264662731922</v>
      </c>
      <c r="EK86" s="520">
        <v>885.75003069233287</v>
      </c>
      <c r="EL86" s="520">
        <v>22.007056673565884</v>
      </c>
      <c r="EM86" s="520">
        <v>9.1048717874180181</v>
      </c>
      <c r="EN86" s="520">
        <v>13.197076077776442</v>
      </c>
      <c r="EO86" s="520">
        <v>5.1633530195409234</v>
      </c>
      <c r="EP86" s="520">
        <v>6.921120695879738</v>
      </c>
      <c r="EQ86" s="520">
        <v>933.02986035145761</v>
      </c>
      <c r="ER86" s="520">
        <v>22.14244833570967</v>
      </c>
      <c r="ES86" s="520">
        <v>9.1893563569752086</v>
      </c>
      <c r="ET86" s="520">
        <v>14.102049202086487</v>
      </c>
      <c r="EU86" s="520">
        <v>5.3649709129263004</v>
      </c>
      <c r="EV86" s="520">
        <v>7.4402646893765336</v>
      </c>
      <c r="EW86" s="520">
        <v>1024.7283545926564</v>
      </c>
      <c r="EX86" s="520">
        <v>22.090810962052068</v>
      </c>
      <c r="EY86" s="520">
        <v>9.0421493991973989</v>
      </c>
      <c r="EZ86" s="520">
        <v>14.93241558840206</v>
      </c>
      <c r="FA86" s="520">
        <v>5.6321541971244846</v>
      </c>
      <c r="FB86" s="520">
        <v>8.0958669206269693</v>
      </c>
      <c r="FC86" s="520">
        <v>1108.5943642647183</v>
      </c>
      <c r="FD86" s="520">
        <v>22.222344091065111</v>
      </c>
      <c r="FE86" s="520">
        <v>9.0806856124713882</v>
      </c>
      <c r="FF86" s="520">
        <v>15.126282044260817</v>
      </c>
      <c r="FG86" s="520">
        <v>5.7080011449194261</v>
      </c>
      <c r="FH86" s="520">
        <v>8.4664495096527013</v>
      </c>
      <c r="FI86" s="520">
        <v>1245.553393929561</v>
      </c>
      <c r="FJ86" s="520">
        <v>20.821993629062792</v>
      </c>
      <c r="FK86" s="520">
        <v>8.5487138333504813</v>
      </c>
    </row>
    <row r="87" spans="2:167" x14ac:dyDescent="0.2">
      <c r="B87" s="520">
        <v>734.08122495329951</v>
      </c>
      <c r="C87" s="520">
        <v>1.3622470729497511</v>
      </c>
      <c r="D87" s="520">
        <v>794.41897368963566</v>
      </c>
      <c r="E87" s="520">
        <v>1.2587816166519217</v>
      </c>
      <c r="F87" s="520">
        <v>907.47551158829538</v>
      </c>
      <c r="G87" s="520">
        <v>1.1019581104175087</v>
      </c>
      <c r="H87" s="520">
        <v>1032.0629256038133</v>
      </c>
      <c r="I87" s="520">
        <v>0.96893316792185458</v>
      </c>
      <c r="J87" s="520">
        <v>1149.496740204065</v>
      </c>
      <c r="K87" s="520">
        <v>0.86994592070132759</v>
      </c>
      <c r="L87" s="520">
        <v>854.41032291502165</v>
      </c>
      <c r="M87" s="520">
        <v>1.1703978441976977</v>
      </c>
      <c r="N87" s="520">
        <v>847.43225773815004</v>
      </c>
      <c r="O87" s="520">
        <v>1.1800353253828959</v>
      </c>
      <c r="Q87" s="520">
        <v>0.1767294953265304</v>
      </c>
      <c r="R87" s="520">
        <v>0.17740211360406777</v>
      </c>
      <c r="S87" s="520">
        <v>0.17744186149668631</v>
      </c>
      <c r="T87" s="520">
        <v>0.17861849671203003</v>
      </c>
      <c r="U87" s="520">
        <v>0.17908885252651857</v>
      </c>
      <c r="V87" s="520">
        <v>0.17752810291853918</v>
      </c>
      <c r="W87" s="520">
        <v>0.17722065864411293</v>
      </c>
      <c r="Y87" s="520">
        <v>2.1229202707206509</v>
      </c>
      <c r="Z87" s="520">
        <v>2.1601739745088837</v>
      </c>
      <c r="AA87" s="520">
        <v>2.2081206332431131</v>
      </c>
      <c r="AB87" s="520">
        <v>2.308754015711449</v>
      </c>
      <c r="AC87" s="520">
        <v>2.3631495975644974</v>
      </c>
      <c r="AD87" s="520">
        <v>2.1844283077416584</v>
      </c>
      <c r="AE87" s="520">
        <v>2.1834401718320322</v>
      </c>
      <c r="AG87" s="520">
        <v>0.83800438522893161</v>
      </c>
      <c r="AH87" s="520">
        <v>0.85431839544170252</v>
      </c>
      <c r="AI87" s="520">
        <v>0.87909451297588703</v>
      </c>
      <c r="AJ87" s="520">
        <v>0.91293945589969772</v>
      </c>
      <c r="AK87" s="520">
        <v>0.93946084182399581</v>
      </c>
      <c r="AL87" s="520">
        <v>0.8663984407724814</v>
      </c>
      <c r="AM87" s="520">
        <v>0.86667288559381916</v>
      </c>
      <c r="AO87" s="520">
        <v>91</v>
      </c>
      <c r="AP87" s="520">
        <v>15.966849425623334</v>
      </c>
      <c r="AQ87" s="520">
        <v>6.9630716555822882</v>
      </c>
      <c r="AR87" s="520">
        <v>7.6673740024380841</v>
      </c>
      <c r="AS87" s="520">
        <v>886.22183939467425</v>
      </c>
      <c r="AT87" s="520">
        <v>25.756648478870851</v>
      </c>
      <c r="AU87" s="520">
        <v>11.394399322908447</v>
      </c>
      <c r="AV87" s="520">
        <v>16.725206508698292</v>
      </c>
      <c r="AW87" s="520">
        <v>7.1440652707751218</v>
      </c>
      <c r="AX87" s="520">
        <v>8.0774910909419742</v>
      </c>
      <c r="AY87" s="520">
        <v>935.79120889928822</v>
      </c>
      <c r="AZ87" s="520">
        <v>25.805176591964685</v>
      </c>
      <c r="BA87" s="520">
        <v>11.259596582778631</v>
      </c>
      <c r="BB87" s="520">
        <v>18.413213427758052</v>
      </c>
      <c r="BC87" s="520">
        <v>7.5576946035636263</v>
      </c>
      <c r="BD87" s="520">
        <v>8.6958767329624411</v>
      </c>
      <c r="BE87" s="520">
        <v>1012.5591336848283</v>
      </c>
      <c r="BF87" s="520">
        <v>26.559105254597174</v>
      </c>
      <c r="BG87" s="520">
        <v>11.291260327873479</v>
      </c>
      <c r="BH87" s="520">
        <v>19.594432868592335</v>
      </c>
      <c r="BI87" s="520">
        <v>7.9629538586870812</v>
      </c>
      <c r="BJ87" s="520">
        <v>9.3407445177356099</v>
      </c>
      <c r="BK87" s="520">
        <v>1092.5525770657594</v>
      </c>
      <c r="BL87" s="520">
        <v>26.761209903470451</v>
      </c>
      <c r="BM87" s="520">
        <v>11.322456092411565</v>
      </c>
      <c r="BN87" s="520">
        <v>20.061845336655228</v>
      </c>
      <c r="BO87" s="520">
        <v>8.0885102096778745</v>
      </c>
      <c r="BP87" s="520">
        <v>9.8967918772869901</v>
      </c>
      <c r="BQ87" s="520">
        <v>1223.5973420408893</v>
      </c>
      <c r="BR87" s="520">
        <v>25.173921043130761</v>
      </c>
      <c r="BS87" s="520">
        <v>10.622314704476526</v>
      </c>
      <c r="BU87" s="520">
        <v>91</v>
      </c>
      <c r="BV87" s="520">
        <v>15.405011771138959</v>
      </c>
      <c r="BW87" s="520">
        <v>5.9218501113809943</v>
      </c>
      <c r="BX87" s="520">
        <v>7.4396488717920208</v>
      </c>
      <c r="BY87" s="520">
        <v>893.29116979209311</v>
      </c>
      <c r="BZ87" s="520">
        <v>24.923863002344948</v>
      </c>
      <c r="CA87" s="520">
        <v>10.138624771866882</v>
      </c>
      <c r="CB87" s="520">
        <v>16.00103929146184</v>
      </c>
      <c r="CC87" s="520">
        <v>6.0413861893156744</v>
      </c>
      <c r="CD87" s="520">
        <v>7.8133876896088479</v>
      </c>
      <c r="CE87" s="520">
        <v>944.37586272104056</v>
      </c>
      <c r="CF87" s="520">
        <v>24.803778989147084</v>
      </c>
      <c r="CG87" s="520">
        <v>9.9896161992907277</v>
      </c>
      <c r="CH87" s="520">
        <v>17.675069184905755</v>
      </c>
      <c r="CI87" s="520">
        <v>6.6761923771740168</v>
      </c>
      <c r="CJ87" s="520">
        <v>8.3960129608814995</v>
      </c>
      <c r="CK87" s="520">
        <v>1019.1195112597655</v>
      </c>
      <c r="CL87" s="520">
        <v>25.663840281947273</v>
      </c>
      <c r="CM87" s="520">
        <v>10.353610575435564</v>
      </c>
      <c r="CN87" s="520">
        <v>18.825636491944088</v>
      </c>
      <c r="CO87" s="520">
        <v>6.9360723588597635</v>
      </c>
      <c r="CP87" s="520">
        <v>9.0503307305626652</v>
      </c>
      <c r="CQ87" s="520">
        <v>1099.865674024813</v>
      </c>
      <c r="CR87" s="520">
        <v>25.884281272827366</v>
      </c>
      <c r="CS87" s="520">
        <v>10.313529506872253</v>
      </c>
      <c r="CT87" s="520">
        <v>19.105911978755408</v>
      </c>
      <c r="CU87" s="520">
        <v>6.934713500170874</v>
      </c>
      <c r="CV87" s="520">
        <v>9.4421028637723676</v>
      </c>
      <c r="CW87" s="520">
        <v>1232.6319592407453</v>
      </c>
      <c r="CX87" s="520">
        <v>24.213885820068057</v>
      </c>
      <c r="CY87" s="520">
        <v>9.6084149371784644</v>
      </c>
      <c r="DA87" s="520">
        <v>91</v>
      </c>
      <c r="DB87" s="520">
        <v>13.428701180419118</v>
      </c>
      <c r="DC87" s="520">
        <v>5.3522205364012638</v>
      </c>
      <c r="DD87" s="520">
        <v>7.1133395662919803</v>
      </c>
      <c r="DE87" s="520">
        <v>891.56894518300123</v>
      </c>
      <c r="DF87" s="520">
        <v>22.75534186783333</v>
      </c>
      <c r="DG87" s="520">
        <v>9.5193024088813285</v>
      </c>
      <c r="DH87" s="520">
        <v>14.024845752637237</v>
      </c>
      <c r="DI87" s="520">
        <v>5.7724340246812273</v>
      </c>
      <c r="DJ87" s="520">
        <v>7.4937631314852107</v>
      </c>
      <c r="DK87" s="520">
        <v>938.85353729584301</v>
      </c>
      <c r="DL87" s="520">
        <v>22.84477374880969</v>
      </c>
      <c r="DM87" s="520">
        <v>9.7619062907517424</v>
      </c>
      <c r="DN87" s="520">
        <v>15.612410192829746</v>
      </c>
      <c r="DO87" s="520">
        <v>5.9635860778165144</v>
      </c>
      <c r="DP87" s="520">
        <v>8.0520668830716691</v>
      </c>
      <c r="DQ87" s="520">
        <v>1015.4994301696951</v>
      </c>
      <c r="DR87" s="520">
        <v>23.724150558198648</v>
      </c>
      <c r="DS87" s="520">
        <v>9.6887895332547753</v>
      </c>
      <c r="DT87" s="520">
        <v>16.670371383307643</v>
      </c>
      <c r="DU87" s="520">
        <v>6.1983329689284092</v>
      </c>
      <c r="DV87" s="520">
        <v>8.7770678712040855</v>
      </c>
      <c r="DW87" s="520">
        <v>1105.4932665663157</v>
      </c>
      <c r="DX87" s="520">
        <v>23.802919616038356</v>
      </c>
      <c r="DY87" s="520">
        <v>9.5936881874108462</v>
      </c>
      <c r="DZ87" s="520">
        <v>16.925355249260452</v>
      </c>
      <c r="EA87" s="520">
        <v>6.3279402914591989</v>
      </c>
      <c r="EB87" s="520">
        <v>9.1751392869602171</v>
      </c>
      <c r="EC87" s="520">
        <v>1239.7855792707232</v>
      </c>
      <c r="ED87" s="520">
        <v>22.315352954824096</v>
      </c>
      <c r="EE87" s="520">
        <v>9.0635560764551713</v>
      </c>
      <c r="EG87" s="520">
        <v>91</v>
      </c>
      <c r="EH87" s="520">
        <v>12.596328445258614</v>
      </c>
      <c r="EI87" s="520">
        <v>4.939632303080101</v>
      </c>
      <c r="EJ87" s="520">
        <v>6.5421973771544071</v>
      </c>
      <c r="EK87" s="520">
        <v>887.90959791605985</v>
      </c>
      <c r="EL87" s="520">
        <v>21.911671477462182</v>
      </c>
      <c r="EM87" s="520">
        <v>9.093860673647665</v>
      </c>
      <c r="EN87" s="520">
        <v>13.201946691471969</v>
      </c>
      <c r="EO87" s="520">
        <v>5.1952110205696842</v>
      </c>
      <c r="EP87" s="520">
        <v>6.9272389004709689</v>
      </c>
      <c r="EQ87" s="520">
        <v>935.53925824734495</v>
      </c>
      <c r="ER87" s="520">
        <v>22.046105922125754</v>
      </c>
      <c r="ES87" s="520">
        <v>9.1794942563925748</v>
      </c>
      <c r="ET87" s="520">
        <v>14.141784506944711</v>
      </c>
      <c r="EU87" s="520">
        <v>5.3973389348833996</v>
      </c>
      <c r="EV87" s="520">
        <v>7.4416958247519025</v>
      </c>
      <c r="EW87" s="520">
        <v>1026.4145223968371</v>
      </c>
      <c r="EX87" s="520">
        <v>22.039083814209533</v>
      </c>
      <c r="EY87" s="520">
        <v>9.0340821420452926</v>
      </c>
      <c r="EZ87" s="520">
        <v>14.969404422240718</v>
      </c>
      <c r="FA87" s="520">
        <v>5.6749459539053637</v>
      </c>
      <c r="FB87" s="520">
        <v>8.105557508994421</v>
      </c>
      <c r="FC87" s="520">
        <v>1111.500412679304</v>
      </c>
      <c r="FD87" s="520">
        <v>22.143941755048385</v>
      </c>
      <c r="FE87" s="520">
        <v>9.0709554064785287</v>
      </c>
      <c r="FF87" s="520">
        <v>15.161842099870025</v>
      </c>
      <c r="FG87" s="520">
        <v>5.7524449997097706</v>
      </c>
      <c r="FH87" s="520">
        <v>8.477363334463595</v>
      </c>
      <c r="FI87" s="520">
        <v>1247.7229483119665</v>
      </c>
      <c r="FJ87" s="520">
        <v>20.760009003104734</v>
      </c>
      <c r="FK87" s="520">
        <v>8.5446619725756463</v>
      </c>
    </row>
    <row r="88" spans="2:167" x14ac:dyDescent="0.2">
      <c r="B88" s="520">
        <v>729.85390229112534</v>
      </c>
      <c r="C88" s="520">
        <v>1.3701372245333536</v>
      </c>
      <c r="D88" s="520">
        <v>789.96337398336846</v>
      </c>
      <c r="E88" s="520">
        <v>1.2658814736657065</v>
      </c>
      <c r="F88" s="520">
        <v>901.20401872218679</v>
      </c>
      <c r="G88" s="520">
        <v>1.1096266541486306</v>
      </c>
      <c r="H88" s="520">
        <v>1025.3090062242129</v>
      </c>
      <c r="I88" s="520">
        <v>0.97531572816529188</v>
      </c>
      <c r="J88" s="520">
        <v>1141.8060568078038</v>
      </c>
      <c r="K88" s="520">
        <v>0.87580547855538871</v>
      </c>
      <c r="L88" s="520">
        <v>848.77346324524115</v>
      </c>
      <c r="M88" s="520">
        <v>1.1781706701533199</v>
      </c>
      <c r="N88" s="520">
        <v>842.37054573221519</v>
      </c>
      <c r="O88" s="520">
        <v>1.1871260279296307</v>
      </c>
      <c r="Q88" s="520">
        <v>0.17856622561695931</v>
      </c>
      <c r="R88" s="520">
        <v>0.17923824977973735</v>
      </c>
      <c r="S88" s="520">
        <v>0.17926083780649615</v>
      </c>
      <c r="T88" s="520">
        <v>0.1804363750025042</v>
      </c>
      <c r="U88" s="520">
        <v>0.18090241538202842</v>
      </c>
      <c r="V88" s="520">
        <v>0.17935099525945294</v>
      </c>
      <c r="W88" s="520">
        <v>0.17905286389673922</v>
      </c>
      <c r="Y88" s="520">
        <v>2.1273184186975351</v>
      </c>
      <c r="Z88" s="520">
        <v>2.1659957224551061</v>
      </c>
      <c r="AA88" s="520">
        <v>2.2127772147937903</v>
      </c>
      <c r="AB88" s="520">
        <v>2.3162298770225869</v>
      </c>
      <c r="AC88" s="520">
        <v>2.3711721174585421</v>
      </c>
      <c r="AD88" s="520">
        <v>2.1897818263660445</v>
      </c>
      <c r="AE88" s="520">
        <v>2.1886064805181693</v>
      </c>
      <c r="AG88" s="520">
        <v>0.84051915519854437</v>
      </c>
      <c r="AH88" s="520">
        <v>0.85740458725886592</v>
      </c>
      <c r="AI88" s="520">
        <v>0.88170674974287366</v>
      </c>
      <c r="AJ88" s="520">
        <v>0.9166949840509363</v>
      </c>
      <c r="AK88" s="520">
        <v>0.94343759312476005</v>
      </c>
      <c r="AL88" s="520">
        <v>0.86930784312916398</v>
      </c>
      <c r="AM88" s="520">
        <v>0.86948157082381983</v>
      </c>
      <c r="AO88" s="520">
        <v>92</v>
      </c>
      <c r="AP88" s="520">
        <v>16.033356429029606</v>
      </c>
      <c r="AQ88" s="520">
        <v>6.9940478459577209</v>
      </c>
      <c r="AR88" s="520">
        <v>7.6816405643764218</v>
      </c>
      <c r="AS88" s="520">
        <v>887.80391261542979</v>
      </c>
      <c r="AT88" s="520">
        <v>25.741169831876114</v>
      </c>
      <c r="AU88" s="520">
        <v>11.388651020815795</v>
      </c>
      <c r="AV88" s="520">
        <v>16.798040417545746</v>
      </c>
      <c r="AW88" s="520">
        <v>7.1787057907876211</v>
      </c>
      <c r="AX88" s="520">
        <v>8.091656122443581</v>
      </c>
      <c r="AY88" s="520">
        <v>937.57825654294481</v>
      </c>
      <c r="AZ88" s="520">
        <v>25.789269338648346</v>
      </c>
      <c r="BA88" s="520">
        <v>11.254787859833714</v>
      </c>
      <c r="BB88" s="520">
        <v>18.481745435702766</v>
      </c>
      <c r="BC88" s="520">
        <v>7.5935095792355023</v>
      </c>
      <c r="BD88" s="520">
        <v>8.7041744113565311</v>
      </c>
      <c r="BE88" s="520">
        <v>1014.1362581780143</v>
      </c>
      <c r="BF88" s="520">
        <v>26.527594856903924</v>
      </c>
      <c r="BG88" s="520">
        <v>11.282607488805647</v>
      </c>
      <c r="BH88" s="520">
        <v>19.669198699189973</v>
      </c>
      <c r="BI88" s="520">
        <v>8.0030605659292959</v>
      </c>
      <c r="BJ88" s="520">
        <v>9.3473071933117566</v>
      </c>
      <c r="BK88" s="520">
        <v>1094.3545722254328</v>
      </c>
      <c r="BL88" s="520">
        <v>26.727796269784939</v>
      </c>
      <c r="BM88" s="520">
        <v>11.314105127583115</v>
      </c>
      <c r="BN88" s="520">
        <v>20.138508140760933</v>
      </c>
      <c r="BO88" s="520">
        <v>8.129502781534347</v>
      </c>
      <c r="BP88" s="520">
        <v>9.9015615629051972</v>
      </c>
      <c r="BQ88" s="520">
        <v>1224.7299703789804</v>
      </c>
      <c r="BR88" s="520">
        <v>25.154560336300065</v>
      </c>
      <c r="BS88" s="520">
        <v>10.619145331364452</v>
      </c>
      <c r="BU88" s="520">
        <v>92</v>
      </c>
      <c r="BV88" s="520">
        <v>15.465882648849799</v>
      </c>
      <c r="BW88" s="520">
        <v>5.9521312905943384</v>
      </c>
      <c r="BX88" s="520">
        <v>7.4527573579725939</v>
      </c>
      <c r="BY88" s="520">
        <v>894.68210110053019</v>
      </c>
      <c r="BZ88" s="520">
        <v>24.909001179798913</v>
      </c>
      <c r="CA88" s="520">
        <v>10.136530471743013</v>
      </c>
      <c r="CB88" s="520">
        <v>16.068197630616879</v>
      </c>
      <c r="CC88" s="520">
        <v>6.0747749291770958</v>
      </c>
      <c r="CD88" s="520">
        <v>7.8265281224315366</v>
      </c>
      <c r="CE88" s="520">
        <v>945.9357907148617</v>
      </c>
      <c r="CF88" s="520">
        <v>24.789859552090906</v>
      </c>
      <c r="CG88" s="520">
        <v>9.9883243773161379</v>
      </c>
      <c r="CH88" s="520">
        <v>17.738012816575154</v>
      </c>
      <c r="CI88" s="520">
        <v>6.7105745292475589</v>
      </c>
      <c r="CJ88" s="520">
        <v>8.4035671518188586</v>
      </c>
      <c r="CK88" s="520">
        <v>1020.5054837942256</v>
      </c>
      <c r="CL88" s="520">
        <v>25.633241156389449</v>
      </c>
      <c r="CM88" s="520">
        <v>10.346996129743291</v>
      </c>
      <c r="CN88" s="520">
        <v>18.894540956987893</v>
      </c>
      <c r="CO88" s="520">
        <v>6.9742056386877787</v>
      </c>
      <c r="CP88" s="520">
        <v>9.0560359684311571</v>
      </c>
      <c r="CQ88" s="520">
        <v>1101.4784682953182</v>
      </c>
      <c r="CR88" s="520">
        <v>25.851643160320478</v>
      </c>
      <c r="CS88" s="520">
        <v>10.306863072265227</v>
      </c>
      <c r="CT88" s="520">
        <v>19.176803884366365</v>
      </c>
      <c r="CU88" s="520">
        <v>6.9735612273095908</v>
      </c>
      <c r="CV88" s="520">
        <v>9.4468578167701072</v>
      </c>
      <c r="CW88" s="520">
        <v>1233.5173429599549</v>
      </c>
      <c r="CX88" s="520">
        <v>24.195719540967495</v>
      </c>
      <c r="CY88" s="520">
        <v>9.6063862097575754</v>
      </c>
      <c r="DA88" s="520">
        <v>92</v>
      </c>
      <c r="DB88" s="520">
        <v>13.43320157125876</v>
      </c>
      <c r="DC88" s="520">
        <v>5.3811954278440828</v>
      </c>
      <c r="DD88" s="520">
        <v>7.113562850182463</v>
      </c>
      <c r="DE88" s="520">
        <v>893.28393212136382</v>
      </c>
      <c r="DF88" s="520">
        <v>22.672473673818882</v>
      </c>
      <c r="DG88" s="520">
        <v>9.5132535266779747</v>
      </c>
      <c r="DH88" s="520">
        <v>14.037826331854372</v>
      </c>
      <c r="DI88" s="520">
        <v>5.8071128376317454</v>
      </c>
      <c r="DJ88" s="520">
        <v>7.4976991640890311</v>
      </c>
      <c r="DK88" s="520">
        <v>941.05563024949765</v>
      </c>
      <c r="DL88" s="520">
        <v>22.760869187591155</v>
      </c>
      <c r="DM88" s="520">
        <v>9.7556947019101266</v>
      </c>
      <c r="DN88" s="520">
        <v>15.619729863549557</v>
      </c>
      <c r="DO88" s="520">
        <v>5.998650136048461</v>
      </c>
      <c r="DP88" s="520">
        <v>8.0521750791492828</v>
      </c>
      <c r="DQ88" s="520">
        <v>1017.3073534813054</v>
      </c>
      <c r="DR88" s="520">
        <v>23.631580104302721</v>
      </c>
      <c r="DS88" s="520">
        <v>9.6797117059102398</v>
      </c>
      <c r="DT88" s="520">
        <v>16.700228160592424</v>
      </c>
      <c r="DU88" s="520">
        <v>6.244778642836363</v>
      </c>
      <c r="DV88" s="520">
        <v>8.7844641676774433</v>
      </c>
      <c r="DW88" s="520">
        <v>1108.4573757474266</v>
      </c>
      <c r="DX88" s="520">
        <v>23.709270279365079</v>
      </c>
      <c r="DY88" s="520">
        <v>9.5839145341548111</v>
      </c>
      <c r="DZ88" s="520">
        <v>16.958909913112031</v>
      </c>
      <c r="EA88" s="520">
        <v>6.3764394616981024</v>
      </c>
      <c r="EB88" s="520">
        <v>9.183774061628359</v>
      </c>
      <c r="EC88" s="520">
        <v>1242.2427193380122</v>
      </c>
      <c r="ED88" s="520">
        <v>22.240376439997977</v>
      </c>
      <c r="EE88" s="520">
        <v>9.0582315775553646</v>
      </c>
      <c r="EG88" s="520">
        <v>92</v>
      </c>
      <c r="EH88" s="520">
        <v>12.59672793957713</v>
      </c>
      <c r="EI88" s="520">
        <v>4.9660752384642164</v>
      </c>
      <c r="EJ88" s="520">
        <v>6.5435095416249851</v>
      </c>
      <c r="EK88" s="520">
        <v>890.0163416546095</v>
      </c>
      <c r="EL88" s="520">
        <v>21.815872241726098</v>
      </c>
      <c r="EM88" s="520">
        <v>9.0817617047027444</v>
      </c>
      <c r="EN88" s="520">
        <v>13.203407399602932</v>
      </c>
      <c r="EO88" s="520">
        <v>5.226509046489686</v>
      </c>
      <c r="EP88" s="520">
        <v>6.9318624117496359</v>
      </c>
      <c r="EQ88" s="520">
        <v>937.83674601020334</v>
      </c>
      <c r="ER88" s="520">
        <v>21.949262762070926</v>
      </c>
      <c r="ES88" s="520">
        <v>9.1700902866863085</v>
      </c>
      <c r="ET88" s="520">
        <v>14.178788407264811</v>
      </c>
      <c r="EU88" s="520">
        <v>5.4290742389656739</v>
      </c>
      <c r="EV88" s="520">
        <v>7.441769233549735</v>
      </c>
      <c r="EW88" s="520">
        <v>1027.8130322656102</v>
      </c>
      <c r="EX88" s="520">
        <v>21.988083482837826</v>
      </c>
      <c r="EY88" s="520">
        <v>9.0266086434689345</v>
      </c>
      <c r="EZ88" s="520">
        <v>15.003207786418367</v>
      </c>
      <c r="FA88" s="520">
        <v>5.717287009018615</v>
      </c>
      <c r="FB88" s="520">
        <v>8.1134077345575317</v>
      </c>
      <c r="FC88" s="520">
        <v>1114.1247875054005</v>
      </c>
      <c r="FD88" s="520">
        <v>22.065477239423011</v>
      </c>
      <c r="FE88" s="520">
        <v>9.0617040688094193</v>
      </c>
      <c r="FF88" s="520">
        <v>15.194105485445185</v>
      </c>
      <c r="FG88" s="520">
        <v>5.7964637739132119</v>
      </c>
      <c r="FH88" s="520">
        <v>8.4863515529588405</v>
      </c>
      <c r="FI88" s="520">
        <v>1249.5973772799548</v>
      </c>
      <c r="FJ88" s="520">
        <v>20.697179547987343</v>
      </c>
      <c r="FK88" s="520">
        <v>8.5407882039111414</v>
      </c>
    </row>
    <row r="89" spans="2:167" x14ac:dyDescent="0.2">
      <c r="B89" s="520">
        <v>725.41769747837532</v>
      </c>
      <c r="C89" s="520">
        <v>1.3785161341887582</v>
      </c>
      <c r="D89" s="520">
        <v>785.27302880162904</v>
      </c>
      <c r="E89" s="520">
        <v>1.2734424376271478</v>
      </c>
      <c r="F89" s="520">
        <v>894.6094690874113</v>
      </c>
      <c r="G89" s="520">
        <v>1.1178061875648346</v>
      </c>
      <c r="H89" s="520">
        <v>1018.1749796732925</v>
      </c>
      <c r="I89" s="520">
        <v>0.98214945364388706</v>
      </c>
      <c r="J89" s="520">
        <v>1133.6731556553559</v>
      </c>
      <c r="K89" s="520">
        <v>0.88208845292973181</v>
      </c>
      <c r="L89" s="520">
        <v>842.84185449169615</v>
      </c>
      <c r="M89" s="520">
        <v>1.186462198893864</v>
      </c>
      <c r="N89" s="520">
        <v>837.04706216336479</v>
      </c>
      <c r="O89" s="520">
        <v>1.1946759569473671</v>
      </c>
      <c r="Q89" s="520">
        <v>0.18040116593659763</v>
      </c>
      <c r="R89" s="520">
        <v>0.18107236816828065</v>
      </c>
      <c r="S89" s="520">
        <v>0.18107721008740488</v>
      </c>
      <c r="T89" s="520">
        <v>0.18225120823083768</v>
      </c>
      <c r="U89" s="520">
        <v>0.18271261748282763</v>
      </c>
      <c r="V89" s="520">
        <v>0.18117137742590919</v>
      </c>
      <c r="W89" s="520">
        <v>0.18088296985444241</v>
      </c>
      <c r="Y89" s="520">
        <v>2.1313056592554518</v>
      </c>
      <c r="Z89" s="520">
        <v>2.1714337466392331</v>
      </c>
      <c r="AA89" s="520">
        <v>2.2169967982423393</v>
      </c>
      <c r="AB89" s="520">
        <v>2.3233084084211111</v>
      </c>
      <c r="AC89" s="520">
        <v>2.3787965710222112</v>
      </c>
      <c r="AD89" s="520">
        <v>2.1947320290877701</v>
      </c>
      <c r="AE89" s="520">
        <v>2.193358356384417</v>
      </c>
      <c r="AG89" s="520">
        <v>0.84291452453237847</v>
      </c>
      <c r="AH89" s="520">
        <v>0.86038163495267195</v>
      </c>
      <c r="AI89" s="520">
        <v>0.88418656464747925</v>
      </c>
      <c r="AJ89" s="520">
        <v>0.92033640983402931</v>
      </c>
      <c r="AK89" s="520">
        <v>0.94729837690361696</v>
      </c>
      <c r="AL89" s="520">
        <v>0.87210009449097314</v>
      </c>
      <c r="AM89" s="520">
        <v>0.87216716350388823</v>
      </c>
      <c r="AO89" s="520">
        <v>93</v>
      </c>
      <c r="AP89" s="520">
        <v>16.097459612004283</v>
      </c>
      <c r="AQ89" s="520">
        <v>7.0239602694042498</v>
      </c>
      <c r="AR89" s="520">
        <v>7.6945018917867261</v>
      </c>
      <c r="AS89" s="520">
        <v>889.1798976361481</v>
      </c>
      <c r="AT89" s="520">
        <v>25.726810331696193</v>
      </c>
      <c r="AU89" s="520">
        <v>11.383361874682764</v>
      </c>
      <c r="AV89" s="520">
        <v>16.868358995123142</v>
      </c>
      <c r="AW89" s="520">
        <v>7.2123102649982158</v>
      </c>
      <c r="AX89" s="520">
        <v>8.104262663208722</v>
      </c>
      <c r="AY89" s="520">
        <v>939.14405465996151</v>
      </c>
      <c r="AZ89" s="520">
        <v>25.774480556137771</v>
      </c>
      <c r="BA89" s="520">
        <v>11.250477157437969</v>
      </c>
      <c r="BB89" s="520">
        <v>18.547027653095594</v>
      </c>
      <c r="BC89" s="520">
        <v>7.628164103921625</v>
      </c>
      <c r="BD89" s="520">
        <v>8.7105248403436839</v>
      </c>
      <c r="BE89" s="520">
        <v>1015.4647496427632</v>
      </c>
      <c r="BF89" s="520">
        <v>26.49649684217388</v>
      </c>
      <c r="BG89" s="520">
        <v>11.274240534382891</v>
      </c>
      <c r="BH89" s="520">
        <v>19.740415165882684</v>
      </c>
      <c r="BI89" s="520">
        <v>8.0419605124484512</v>
      </c>
      <c r="BJ89" s="520">
        <v>9.3516237730428369</v>
      </c>
      <c r="BK89" s="520">
        <v>1095.8785144382805</v>
      </c>
      <c r="BL89" s="520">
        <v>26.694785772805222</v>
      </c>
      <c r="BM89" s="520">
        <v>11.306067780235734</v>
      </c>
      <c r="BN89" s="520">
        <v>20.211535284079506</v>
      </c>
      <c r="BO89" s="520">
        <v>8.1692799690475226</v>
      </c>
      <c r="BP89" s="520">
        <v>9.9038541764394594</v>
      </c>
      <c r="BQ89" s="520">
        <v>1225.5303585733079</v>
      </c>
      <c r="BR89" s="520">
        <v>25.135711273920684</v>
      </c>
      <c r="BS89" s="520">
        <v>10.616327118505614</v>
      </c>
      <c r="BU89" s="520">
        <v>93</v>
      </c>
      <c r="BV89" s="520">
        <v>15.524296508374981</v>
      </c>
      <c r="BW89" s="520">
        <v>5.9816698420035213</v>
      </c>
      <c r="BX89" s="520">
        <v>7.4644709274575209</v>
      </c>
      <c r="BY89" s="520">
        <v>895.85707609950646</v>
      </c>
      <c r="BZ89" s="520">
        <v>24.895265180821859</v>
      </c>
      <c r="CA89" s="520">
        <v>10.1350610061782</v>
      </c>
      <c r="CB89" s="520">
        <v>16.132844102360423</v>
      </c>
      <c r="CC89" s="520">
        <v>6.1074577356531341</v>
      </c>
      <c r="CD89" s="520">
        <v>7.8381369758784567</v>
      </c>
      <c r="CE89" s="520">
        <v>947.26462767096905</v>
      </c>
      <c r="CF89" s="520">
        <v>24.777062921888461</v>
      </c>
      <c r="CG89" s="520">
        <v>9.9876696846709905</v>
      </c>
      <c r="CH89" s="520">
        <v>17.797717969555027</v>
      </c>
      <c r="CI89" s="520">
        <v>6.7440459384101903</v>
      </c>
      <c r="CJ89" s="520">
        <v>8.4092215098998402</v>
      </c>
      <c r="CK89" s="520">
        <v>1021.6339882952992</v>
      </c>
      <c r="CL89" s="520">
        <v>25.603052706139252</v>
      </c>
      <c r="CM89" s="520">
        <v>10.340763714973782</v>
      </c>
      <c r="CN89" s="520">
        <v>18.959912654597726</v>
      </c>
      <c r="CO89" s="520">
        <v>7.0114211247058842</v>
      </c>
      <c r="CP89" s="520">
        <v>9.0595367418192403</v>
      </c>
      <c r="CQ89" s="520">
        <v>1102.8038951621088</v>
      </c>
      <c r="CR89" s="520">
        <v>25.819404328889696</v>
      </c>
      <c r="CS89" s="520">
        <v>10.300595985590766</v>
      </c>
      <c r="CT89" s="520">
        <v>19.244144633171789</v>
      </c>
      <c r="CU89" s="520">
        <v>7.0115213702110033</v>
      </c>
      <c r="CV89" s="520">
        <v>9.4492583322876715</v>
      </c>
      <c r="CW89" s="520">
        <v>1234.0603467471658</v>
      </c>
      <c r="CX89" s="520">
        <v>24.178061209293904</v>
      </c>
      <c r="CY89" s="520">
        <v>9.6047754979567586</v>
      </c>
      <c r="DA89" s="520">
        <v>93</v>
      </c>
      <c r="DB89" s="520">
        <v>13.434336647319938</v>
      </c>
      <c r="DC89" s="520">
        <v>5.4095339634095119</v>
      </c>
      <c r="DD89" s="520">
        <v>7.1136953572207577</v>
      </c>
      <c r="DE89" s="520">
        <v>894.78359216529498</v>
      </c>
      <c r="DF89" s="520">
        <v>22.589416915485817</v>
      </c>
      <c r="DG89" s="520">
        <v>9.5078076028458511</v>
      </c>
      <c r="DH89" s="520">
        <v>14.047477079513838</v>
      </c>
      <c r="DI89" s="520">
        <v>5.8411644158946112</v>
      </c>
      <c r="DJ89" s="520">
        <v>7.4999577927552732</v>
      </c>
      <c r="DK89" s="520">
        <v>943.03822108189183</v>
      </c>
      <c r="DL89" s="520">
        <v>22.676777868136075</v>
      </c>
      <c r="DM89" s="520">
        <v>9.7500532638469988</v>
      </c>
      <c r="DN89" s="520">
        <v>15.622965834356858</v>
      </c>
      <c r="DO89" s="520">
        <v>6.0330150722343872</v>
      </c>
      <c r="DP89" s="520">
        <v>8.0522888486168309</v>
      </c>
      <c r="DQ89" s="520">
        <v>1018.8579895332995</v>
      </c>
      <c r="DR89" s="520">
        <v>23.538311481951446</v>
      </c>
      <c r="DS89" s="520">
        <v>9.6710679125023784</v>
      </c>
      <c r="DT89" s="520">
        <v>16.72623276597497</v>
      </c>
      <c r="DU89" s="520">
        <v>6.2907424488917041</v>
      </c>
      <c r="DV89" s="520">
        <v>8.7898055828304891</v>
      </c>
      <c r="DW89" s="520">
        <v>1111.1645513058984</v>
      </c>
      <c r="DX89" s="520">
        <v>23.614918011201432</v>
      </c>
      <c r="DY89" s="520">
        <v>9.5745123322042254</v>
      </c>
      <c r="DZ89" s="520">
        <v>16.988649061539906</v>
      </c>
      <c r="EA89" s="520">
        <v>6.4244750232955408</v>
      </c>
      <c r="EB89" s="520">
        <v>9.1902634589001213</v>
      </c>
      <c r="EC89" s="520">
        <v>1244.3919799053301</v>
      </c>
      <c r="ED89" s="520">
        <v>22.164793307396511</v>
      </c>
      <c r="EE89" s="520">
        <v>9.0532777584911859</v>
      </c>
      <c r="EG89" s="520">
        <v>93</v>
      </c>
      <c r="EH89" s="520">
        <v>12.597147173867979</v>
      </c>
      <c r="EI89" s="520">
        <v>4.9919150417616693</v>
      </c>
      <c r="EJ89" s="520">
        <v>6.5436050779353323</v>
      </c>
      <c r="EK89" s="520">
        <v>892.06971317406669</v>
      </c>
      <c r="EL89" s="520">
        <v>21.719659184668732</v>
      </c>
      <c r="EM89" s="520">
        <v>9.0685864561624587</v>
      </c>
      <c r="EN89" s="520">
        <v>13.203453553706513</v>
      </c>
      <c r="EO89" s="520">
        <v>5.2572471020567857</v>
      </c>
      <c r="EP89" s="520">
        <v>6.9349912312982989</v>
      </c>
      <c r="EQ89" s="520">
        <v>940.01125341751265</v>
      </c>
      <c r="ER89" s="520">
        <v>21.85191364480983</v>
      </c>
      <c r="ES89" s="520">
        <v>9.1602686034329981</v>
      </c>
      <c r="ET89" s="520">
        <v>14.213060941827525</v>
      </c>
      <c r="EU89" s="520">
        <v>5.4601768350437538</v>
      </c>
      <c r="EV89" s="520">
        <v>7.4418464237772097</v>
      </c>
      <c r="EW89" s="520">
        <v>1028.9218377102516</v>
      </c>
      <c r="EX89" s="520">
        <v>21.937810039305187</v>
      </c>
      <c r="EY89" s="520">
        <v>9.019739141152332</v>
      </c>
      <c r="EZ89" s="520">
        <v>15.033825718434313</v>
      </c>
      <c r="FA89" s="520">
        <v>5.7591773726428661</v>
      </c>
      <c r="FB89" s="520">
        <v>8.1194176090287993</v>
      </c>
      <c r="FC89" s="520">
        <v>1116.4646391939675</v>
      </c>
      <c r="FD89" s="520">
        <v>21.9869504745119</v>
      </c>
      <c r="FE89" s="520">
        <v>9.0529455824365641</v>
      </c>
      <c r="FF89" s="520">
        <v>15.223072254379163</v>
      </c>
      <c r="FG89" s="520">
        <v>5.8400574840485309</v>
      </c>
      <c r="FH89" s="520">
        <v>8.4934141880931548</v>
      </c>
      <c r="FI89" s="520">
        <v>1251.1743826341371</v>
      </c>
      <c r="FJ89" s="520">
        <v>20.633506071688686</v>
      </c>
      <c r="FK89" s="520">
        <v>8.5371062927190202</v>
      </c>
    </row>
    <row r="90" spans="2:167" x14ac:dyDescent="0.2">
      <c r="B90" s="520">
        <v>720.7727059056092</v>
      </c>
      <c r="C90" s="520">
        <v>1.3873999276145701</v>
      </c>
      <c r="D90" s="520">
        <v>780.34806782038811</v>
      </c>
      <c r="E90" s="520">
        <v>1.2814794336495607</v>
      </c>
      <c r="F90" s="520">
        <v>887.6921102213953</v>
      </c>
      <c r="G90" s="520">
        <v>1.1265167150698168</v>
      </c>
      <c r="H90" s="520">
        <v>1010.6611901769645</v>
      </c>
      <c r="I90" s="520">
        <v>0.98945127182028458</v>
      </c>
      <c r="J90" s="520">
        <v>1125.0985360931591</v>
      </c>
      <c r="K90" s="520">
        <v>0.88881104002894129</v>
      </c>
      <c r="L90" s="520">
        <v>836.61573244589499</v>
      </c>
      <c r="M90" s="520">
        <v>1.1952918899533977</v>
      </c>
      <c r="N90" s="520">
        <v>831.46196066878497</v>
      </c>
      <c r="O90" s="520">
        <v>1.2027008417747118</v>
      </c>
      <c r="Q90" s="520">
        <v>0.1822343171028743</v>
      </c>
      <c r="R90" s="520">
        <v>0.18290446988434542</v>
      </c>
      <c r="S90" s="520">
        <v>0.18289098033471068</v>
      </c>
      <c r="T90" s="520">
        <v>0.18406299915464555</v>
      </c>
      <c r="U90" s="520">
        <v>0.18451946262383592</v>
      </c>
      <c r="V90" s="520">
        <v>0.18298925142598144</v>
      </c>
      <c r="W90" s="520">
        <v>0.18271097774932649</v>
      </c>
      <c r="Y90" s="520">
        <v>2.1348819934722765</v>
      </c>
      <c r="Z90" s="520">
        <v>2.1764880489495377</v>
      </c>
      <c r="AA90" s="520">
        <v>2.2207793868993377</v>
      </c>
      <c r="AB90" s="520">
        <v>2.3299896152103181</v>
      </c>
      <c r="AC90" s="520">
        <v>2.3860229667183672</v>
      </c>
      <c r="AD90" s="520">
        <v>2.1992789202551593</v>
      </c>
      <c r="AE90" s="520">
        <v>2.1976958017297399</v>
      </c>
      <c r="AG90" s="520">
        <v>0.84519049345741226</v>
      </c>
      <c r="AH90" s="520">
        <v>0.86324953886243383</v>
      </c>
      <c r="AI90" s="520">
        <v>0.88653395853629391</v>
      </c>
      <c r="AJ90" s="520">
        <v>0.92386373424982127</v>
      </c>
      <c r="AK90" s="520">
        <v>0.95104319504617385</v>
      </c>
      <c r="AL90" s="520">
        <v>0.87477519591742714</v>
      </c>
      <c r="AM90" s="520">
        <v>0.87472966419057474</v>
      </c>
      <c r="AO90" s="520">
        <v>94</v>
      </c>
      <c r="AP90" s="520">
        <v>16.15915898921919</v>
      </c>
      <c r="AQ90" s="520">
        <v>7.0528089332454016</v>
      </c>
      <c r="AR90" s="520">
        <v>7.7059579942069494</v>
      </c>
      <c r="AS90" s="520">
        <v>890.34928908226561</v>
      </c>
      <c r="AT90" s="520">
        <v>25.713570431217423</v>
      </c>
      <c r="AU90" s="520">
        <v>11.378533007262549</v>
      </c>
      <c r="AV90" s="520">
        <v>16.936162265214918</v>
      </c>
      <c r="AW90" s="520">
        <v>7.2448787031501141</v>
      </c>
      <c r="AX90" s="520">
        <v>8.1153107282021892</v>
      </c>
      <c r="AY90" s="520">
        <v>940.4880588074667</v>
      </c>
      <c r="AZ90" s="520">
        <v>25.760810447342894</v>
      </c>
      <c r="BA90" s="520">
        <v>11.246666055695705</v>
      </c>
      <c r="BB90" s="520">
        <v>18.609060140807351</v>
      </c>
      <c r="BC90" s="520">
        <v>7.6616581979622822</v>
      </c>
      <c r="BD90" s="520">
        <v>8.7149280492067032</v>
      </c>
      <c r="BE90" s="520">
        <v>1016.5437385082124</v>
      </c>
      <c r="BF90" s="520">
        <v>26.465811749721105</v>
      </c>
      <c r="BG90" s="520">
        <v>11.266162901627306</v>
      </c>
      <c r="BH90" s="520">
        <v>19.808082361563301</v>
      </c>
      <c r="BI90" s="520">
        <v>8.0796537291484682</v>
      </c>
      <c r="BJ90" s="520">
        <v>9.3536942996274597</v>
      </c>
      <c r="BK90" s="520">
        <v>1097.1234441806469</v>
      </c>
      <c r="BL90" s="520">
        <v>26.662177968881704</v>
      </c>
      <c r="BM90" s="520">
        <v>11.29834788195282</v>
      </c>
      <c r="BN90" s="520">
        <v>20.280926913769708</v>
      </c>
      <c r="BO90" s="520">
        <v>8.2078418216425231</v>
      </c>
      <c r="BP90" s="520">
        <v>9.9036697866627161</v>
      </c>
      <c r="BQ90" s="520">
        <v>1225.9975487252725</v>
      </c>
      <c r="BR90" s="520">
        <v>25.117381080445064</v>
      </c>
      <c r="BS90" s="520">
        <v>10.613867159488326</v>
      </c>
      <c r="BU90" s="520">
        <v>94</v>
      </c>
      <c r="BV90" s="520">
        <v>15.580253365425051</v>
      </c>
      <c r="BW90" s="520">
        <v>6.0104657690461938</v>
      </c>
      <c r="BX90" s="520">
        <v>7.4747895895826453</v>
      </c>
      <c r="BY90" s="520">
        <v>896.81562239789673</v>
      </c>
      <c r="BZ90" s="520">
        <v>24.88265477550561</v>
      </c>
      <c r="CA90" s="520">
        <v>10.134218653902668</v>
      </c>
      <c r="CB90" s="520">
        <v>16.194978730962259</v>
      </c>
      <c r="CC90" s="520">
        <v>6.1394346141588994</v>
      </c>
      <c r="CD90" s="520">
        <v>7.8482142644855024</v>
      </c>
      <c r="CE90" s="520">
        <v>948.36186821590195</v>
      </c>
      <c r="CF90" s="520">
        <v>24.765389524633513</v>
      </c>
      <c r="CG90" s="520">
        <v>9.9876548765133535</v>
      </c>
      <c r="CH90" s="520">
        <v>17.854184705002393</v>
      </c>
      <c r="CI90" s="520">
        <v>6.7766066197392121</v>
      </c>
      <c r="CJ90" s="520">
        <v>8.412976063297247</v>
      </c>
      <c r="CK90" s="520">
        <v>1022.5041423909061</v>
      </c>
      <c r="CL90" s="520">
        <v>25.573275157367885</v>
      </c>
      <c r="CM90" s="520">
        <v>10.334917325351723</v>
      </c>
      <c r="CN90" s="520">
        <v>19.021751677572972</v>
      </c>
      <c r="CO90" s="520">
        <v>7.047718839610563</v>
      </c>
      <c r="CP90" s="520">
        <v>9.0608330918672415</v>
      </c>
      <c r="CQ90" s="520">
        <v>1103.8409800487107</v>
      </c>
      <c r="CR90" s="520">
        <v>25.78756392730627</v>
      </c>
      <c r="CS90" s="520">
        <v>10.294732355162088</v>
      </c>
      <c r="CT90" s="520">
        <v>19.307934368782234</v>
      </c>
      <c r="CU90" s="520">
        <v>7.0485939647851632</v>
      </c>
      <c r="CV90" s="520">
        <v>9.4493044760572751</v>
      </c>
      <c r="CW90" s="520">
        <v>1234.26001044486</v>
      </c>
      <c r="CX90" s="520">
        <v>24.160918151507225</v>
      </c>
      <c r="CY90" s="520">
        <v>9.6035901372991468</v>
      </c>
      <c r="DA90" s="520">
        <v>94</v>
      </c>
      <c r="DB90" s="520">
        <v>13.434463403109003</v>
      </c>
      <c r="DC90" s="520">
        <v>5.4372361469886448</v>
      </c>
      <c r="DD90" s="520">
        <v>7.1138341006066454</v>
      </c>
      <c r="DE90" s="520">
        <v>896.17041455706249</v>
      </c>
      <c r="DF90" s="520">
        <v>22.506169852817383</v>
      </c>
      <c r="DG90" s="520">
        <v>9.5018713508493615</v>
      </c>
      <c r="DH90" s="520">
        <v>14.053798001102122</v>
      </c>
      <c r="DI90" s="520">
        <v>5.8745887651074842</v>
      </c>
      <c r="DJ90" s="520">
        <v>7.5005390189331589</v>
      </c>
      <c r="DK90" s="520">
        <v>944.79897169290871</v>
      </c>
      <c r="DL90" s="520">
        <v>22.592499554237225</v>
      </c>
      <c r="DM90" s="520">
        <v>9.7449991634062201</v>
      </c>
      <c r="DN90" s="520">
        <v>15.62278981686346</v>
      </c>
      <c r="DO90" s="520">
        <v>6.0666808978386975</v>
      </c>
      <c r="DP90" s="520">
        <v>8.0524081872037865</v>
      </c>
      <c r="DQ90" s="520">
        <v>1020.1772817201404</v>
      </c>
      <c r="DR90" s="520">
        <v>23.444341805420933</v>
      </c>
      <c r="DS90" s="520">
        <v>9.6626049522668556</v>
      </c>
      <c r="DT90" s="520">
        <v>16.748385237295143</v>
      </c>
      <c r="DU90" s="520">
        <v>6.3362243985621847</v>
      </c>
      <c r="DV90" s="520">
        <v>8.793092129677154</v>
      </c>
      <c r="DW90" s="520">
        <v>1113.6120921255861</v>
      </c>
      <c r="DX90" s="520">
        <v>23.519862601631065</v>
      </c>
      <c r="DY90" s="520">
        <v>9.5654968965725082</v>
      </c>
      <c r="DZ90" s="520">
        <v>17.014572758675182</v>
      </c>
      <c r="EA90" s="520">
        <v>6.4720469953181654</v>
      </c>
      <c r="EB90" s="520">
        <v>9.1946075046792259</v>
      </c>
      <c r="EC90" s="520">
        <v>1246.2305009297706</v>
      </c>
      <c r="ED90" s="520">
        <v>22.088605165250186</v>
      </c>
      <c r="EE90" s="520">
        <v>9.048711522700474</v>
      </c>
      <c r="EG90" s="520">
        <v>94</v>
      </c>
      <c r="EH90" s="520">
        <v>12.597586139116476</v>
      </c>
      <c r="EI90" s="520">
        <v>5.0171517166982529</v>
      </c>
      <c r="EJ90" s="520">
        <v>6.5437051105927928</v>
      </c>
      <c r="EK90" s="520">
        <v>894.06914985076753</v>
      </c>
      <c r="EL90" s="520">
        <v>21.623032520835046</v>
      </c>
      <c r="EM90" s="520">
        <v>9.0543461415924682</v>
      </c>
      <c r="EN90" s="520">
        <v>13.203502016484936</v>
      </c>
      <c r="EO90" s="520">
        <v>5.2874251922760518</v>
      </c>
      <c r="EP90" s="520">
        <v>6.9366253607824557</v>
      </c>
      <c r="EQ90" s="520">
        <v>942.1266203677643</v>
      </c>
      <c r="ER90" s="520">
        <v>21.754055048564787</v>
      </c>
      <c r="ES90" s="520">
        <v>9.1494088263191138</v>
      </c>
      <c r="ET90" s="520">
        <v>14.244602151396048</v>
      </c>
      <c r="EU90" s="520">
        <v>5.4906467334928539</v>
      </c>
      <c r="EV90" s="520">
        <v>7.4419273925368605</v>
      </c>
      <c r="EW90" s="520">
        <v>1029.7389361511582</v>
      </c>
      <c r="EX90" s="520">
        <v>21.888263556925637</v>
      </c>
      <c r="EY90" s="520">
        <v>9.0134844515880861</v>
      </c>
      <c r="EZ90" s="520">
        <v>15.061258257880862</v>
      </c>
      <c r="FA90" s="520">
        <v>5.8006170555248575</v>
      </c>
      <c r="FB90" s="520">
        <v>8.1235871447744366</v>
      </c>
      <c r="FC90" s="520">
        <v>1118.5170804977347</v>
      </c>
      <c r="FD90" s="520">
        <v>21.908361388625259</v>
      </c>
      <c r="FE90" s="520">
        <v>9.0446948415608688</v>
      </c>
      <c r="FF90" s="520">
        <v>15.248742463103978</v>
      </c>
      <c r="FG90" s="520">
        <v>5.8832261475747769</v>
      </c>
      <c r="FH90" s="520">
        <v>8.4985512641278511</v>
      </c>
      <c r="FI90" s="520">
        <v>1252.4515703890165</v>
      </c>
      <c r="FJ90" s="520">
        <v>20.568989487040028</v>
      </c>
      <c r="FK90" s="520">
        <v>8.5336309192705055</v>
      </c>
    </row>
    <row r="91" spans="2:167" x14ac:dyDescent="0.2">
      <c r="B91" s="520">
        <v>715.91902742955256</v>
      </c>
      <c r="C91" s="520">
        <v>1.3968060097388617</v>
      </c>
      <c r="D91" s="520">
        <v>775.18862716362798</v>
      </c>
      <c r="E91" s="520">
        <v>1.2900086055944142</v>
      </c>
      <c r="F91" s="520">
        <v>880.45220167698335</v>
      </c>
      <c r="G91" s="520">
        <v>1.1357799981592593</v>
      </c>
      <c r="H91" s="520">
        <v>1002.7680001169196</v>
      </c>
      <c r="I91" s="520">
        <v>0.99723964055833769</v>
      </c>
      <c r="J91" s="520">
        <v>1116.0827242836758</v>
      </c>
      <c r="K91" s="520">
        <v>0.89599093171325628</v>
      </c>
      <c r="L91" s="520">
        <v>830.09534450544447</v>
      </c>
      <c r="M91" s="520">
        <v>1.2046808919230616</v>
      </c>
      <c r="N91" s="520">
        <v>825.61540238761711</v>
      </c>
      <c r="O91" s="520">
        <v>1.2112177136086317</v>
      </c>
      <c r="Q91" s="520">
        <v>0.18406567997149012</v>
      </c>
      <c r="R91" s="520">
        <v>0.18473455609800407</v>
      </c>
      <c r="S91" s="520">
        <v>0.18470215064056331</v>
      </c>
      <c r="T91" s="520">
        <v>0.18587175067699008</v>
      </c>
      <c r="U91" s="520">
        <v>0.18632295480376881</v>
      </c>
      <c r="V91" s="520">
        <v>0.18480461936658429</v>
      </c>
      <c r="W91" s="520">
        <v>0.18453688887365777</v>
      </c>
      <c r="Y91" s="520">
        <v>2.1380474224763493</v>
      </c>
      <c r="Z91" s="520">
        <v>2.1811586313681852</v>
      </c>
      <c r="AA91" s="520">
        <v>2.2241249842360546</v>
      </c>
      <c r="AB91" s="520">
        <v>2.3362735029732238</v>
      </c>
      <c r="AC91" s="520">
        <v>2.3928513134643472</v>
      </c>
      <c r="AD91" s="520">
        <v>2.2034225044305655</v>
      </c>
      <c r="AE91" s="520">
        <v>2.2016188189653594</v>
      </c>
      <c r="AG91" s="520">
        <v>0.84734706221125022</v>
      </c>
      <c r="AH91" s="520">
        <v>0.86600829934433643</v>
      </c>
      <c r="AI91" s="520">
        <v>0.88874893229700058</v>
      </c>
      <c r="AJ91" s="520">
        <v>0.92727695835194468</v>
      </c>
      <c r="AK91" s="520">
        <v>0.95467204953929918</v>
      </c>
      <c r="AL91" s="520">
        <v>0.87733314852019462</v>
      </c>
      <c r="AM91" s="520">
        <v>0.87716907346760575</v>
      </c>
      <c r="AO91" s="520">
        <v>95</v>
      </c>
      <c r="AP91" s="520">
        <v>16.218454576033078</v>
      </c>
      <c r="AQ91" s="520">
        <v>7.0805938451475861</v>
      </c>
      <c r="AR91" s="520">
        <v>7.7160088816216046</v>
      </c>
      <c r="AS91" s="520">
        <v>891.31163579099564</v>
      </c>
      <c r="AT91" s="520">
        <v>25.701450590853202</v>
      </c>
      <c r="AU91" s="520">
        <v>11.374165493518522</v>
      </c>
      <c r="AV91" s="520">
        <v>17.001450252788171</v>
      </c>
      <c r="AW91" s="520">
        <v>7.2764111154709994</v>
      </c>
      <c r="AX91" s="520">
        <v>8.1248003331328871</v>
      </c>
      <c r="AY91" s="520">
        <v>941.60978336204118</v>
      </c>
      <c r="AZ91" s="520">
        <v>25.748259218843714</v>
      </c>
      <c r="BA91" s="520">
        <v>11.243356149054277</v>
      </c>
      <c r="BB91" s="520">
        <v>18.667842962663528</v>
      </c>
      <c r="BC91" s="520">
        <v>7.6939918826850739</v>
      </c>
      <c r="BD91" s="520">
        <v>8.7173840686497694</v>
      </c>
      <c r="BE91" s="520">
        <v>1017.3723782016154</v>
      </c>
      <c r="BF91" s="520">
        <v>26.435540133962089</v>
      </c>
      <c r="BG91" s="520">
        <v>11.258378205818328</v>
      </c>
      <c r="BH91" s="520">
        <v>19.872200384024133</v>
      </c>
      <c r="BI91" s="520">
        <v>8.1161402485632514</v>
      </c>
      <c r="BJ91" s="520">
        <v>9.3535188180163296</v>
      </c>
      <c r="BK91" s="520">
        <v>1098.0884297118353</v>
      </c>
      <c r="BL91" s="520">
        <v>26.629972401030081</v>
      </c>
      <c r="BM91" s="520">
        <v>11.290949487844262</v>
      </c>
      <c r="BN91" s="520">
        <v>20.346683184893052</v>
      </c>
      <c r="BO91" s="520">
        <v>8.2451883913987079</v>
      </c>
      <c r="BP91" s="520">
        <v>9.9024280758351377</v>
      </c>
      <c r="BQ91" s="520">
        <v>1226.1306178465595</v>
      </c>
      <c r="BR91" s="520">
        <v>25.099577249486</v>
      </c>
      <c r="BS91" s="520">
        <v>10.611772902550927</v>
      </c>
      <c r="BU91" s="520">
        <v>95</v>
      </c>
      <c r="BV91" s="520">
        <v>15.633753236446143</v>
      </c>
      <c r="BW91" s="520">
        <v>6.0385190753209574</v>
      </c>
      <c r="BX91" s="520">
        <v>7.4837133541208996</v>
      </c>
      <c r="BY91" s="520">
        <v>897.55732725708469</v>
      </c>
      <c r="BZ91" s="520">
        <v>24.871169730146818</v>
      </c>
      <c r="CA91" s="520">
        <v>10.134005935593642</v>
      </c>
      <c r="CB91" s="520">
        <v>16.25460154189895</v>
      </c>
      <c r="CC91" s="520">
        <v>6.1707055703787752</v>
      </c>
      <c r="CD91" s="520">
        <v>7.8567600035113596</v>
      </c>
      <c r="CE91" s="520">
        <v>949.22707112431146</v>
      </c>
      <c r="CF91" s="520">
        <v>24.75483979432207</v>
      </c>
      <c r="CG91" s="520">
        <v>9.9882829842295866</v>
      </c>
      <c r="CH91" s="520">
        <v>17.907413087042784</v>
      </c>
      <c r="CI91" s="520">
        <v>6.8082565890437836</v>
      </c>
      <c r="CJ91" s="520">
        <v>8.4148308415513693</v>
      </c>
      <c r="CK91" s="520">
        <v>1023.1150887214962</v>
      </c>
      <c r="CL91" s="520">
        <v>25.543908742632755</v>
      </c>
      <c r="CM91" s="520">
        <v>10.329461301867413</v>
      </c>
      <c r="CN91" s="520">
        <v>19.080058123607575</v>
      </c>
      <c r="CO91" s="520">
        <v>7.0830988072953938</v>
      </c>
      <c r="CP91" s="520">
        <v>9.0599250618853784</v>
      </c>
      <c r="CQ91" s="520">
        <v>1104.5887783267378</v>
      </c>
      <c r="CR91" s="520">
        <v>25.756121078648668</v>
      </c>
      <c r="CS91" s="520">
        <v>10.289276674538877</v>
      </c>
      <c r="CT91" s="520">
        <v>19.368173242520495</v>
      </c>
      <c r="CU91" s="520">
        <v>7.0847790488705717</v>
      </c>
      <c r="CV91" s="520">
        <v>9.4481176662183923</v>
      </c>
      <c r="CW91" s="520">
        <v>1234.1154111940714</v>
      </c>
      <c r="CX91" s="520">
        <v>24.14429797080092</v>
      </c>
      <c r="CY91" s="520">
        <v>9.6028379642853121</v>
      </c>
      <c r="DA91" s="520">
        <v>95</v>
      </c>
      <c r="DB91" s="520">
        <v>13.434595853692704</v>
      </c>
      <c r="DC91" s="520">
        <v>5.4643019826547556</v>
      </c>
      <c r="DD91" s="520">
        <v>7.1139790773574587</v>
      </c>
      <c r="DE91" s="520">
        <v>897.48847067986992</v>
      </c>
      <c r="DF91" s="520">
        <v>22.422731771417521</v>
      </c>
      <c r="DG91" s="520">
        <v>9.4949790082955712</v>
      </c>
      <c r="DH91" s="520">
        <v>14.056789102378522</v>
      </c>
      <c r="DI91" s="520">
        <v>5.9073858911883503</v>
      </c>
      <c r="DJ91" s="520">
        <v>7.5004813584338255</v>
      </c>
      <c r="DK91" s="520">
        <v>946.33550073286142</v>
      </c>
      <c r="DL91" s="520">
        <v>22.508034009186161</v>
      </c>
      <c r="DM91" s="520">
        <v>9.7405506993578381</v>
      </c>
      <c r="DN91" s="520">
        <v>15.622605591846499</v>
      </c>
      <c r="DO91" s="520">
        <v>6.0996476248822749</v>
      </c>
      <c r="DP91" s="520">
        <v>8.0525330904323322</v>
      </c>
      <c r="DQ91" s="520">
        <v>1021.4090350349957</v>
      </c>
      <c r="DR91" s="520">
        <v>23.349657332431068</v>
      </c>
      <c r="DS91" s="520">
        <v>9.6529582311811239</v>
      </c>
      <c r="DT91" s="520">
        <v>16.766685614388614</v>
      </c>
      <c r="DU91" s="520">
        <v>6.3812245039204143</v>
      </c>
      <c r="DV91" s="520">
        <v>8.7943238219177555</v>
      </c>
      <c r="DW91" s="520">
        <v>1115.7972143841148</v>
      </c>
      <c r="DX91" s="520">
        <v>23.424103834053458</v>
      </c>
      <c r="DY91" s="520">
        <v>9.5568846300675379</v>
      </c>
      <c r="DZ91" s="520">
        <v>17.03668107209289</v>
      </c>
      <c r="EA91" s="520">
        <v>6.5191553978565491</v>
      </c>
      <c r="EB91" s="520">
        <v>9.1968062262604686</v>
      </c>
      <c r="EC91" s="520">
        <v>1247.7553380343688</v>
      </c>
      <c r="ED91" s="520">
        <v>22.011813703050681</v>
      </c>
      <c r="EE91" s="520">
        <v>9.0445509050582285</v>
      </c>
      <c r="EG91" s="520">
        <v>95</v>
      </c>
      <c r="EH91" s="520">
        <v>12.598044825885868</v>
      </c>
      <c r="EI91" s="520">
        <v>5.0417852671741983</v>
      </c>
      <c r="EJ91" s="520">
        <v>6.5438096374468921</v>
      </c>
      <c r="EK91" s="520">
        <v>896.014074754494</v>
      </c>
      <c r="EL91" s="520">
        <v>21.525992461080893</v>
      </c>
      <c r="EM91" s="520">
        <v>9.0390516198434092</v>
      </c>
      <c r="EN91" s="520">
        <v>13.203552786598705</v>
      </c>
      <c r="EO91" s="520">
        <v>5.3170433224014308</v>
      </c>
      <c r="EP91" s="520">
        <v>6.936764801950412</v>
      </c>
      <c r="EQ91" s="520">
        <v>944.1822444688064</v>
      </c>
      <c r="ER91" s="520">
        <v>21.655687171197556</v>
      </c>
      <c r="ES91" s="520">
        <v>9.1375223430064576</v>
      </c>
      <c r="ET91" s="520">
        <v>14.273412078712205</v>
      </c>
      <c r="EU91" s="520">
        <v>5.5204839451918009</v>
      </c>
      <c r="EV91" s="520">
        <v>7.4420121367905834</v>
      </c>
      <c r="EW91" s="520">
        <v>1030.2623700805957</v>
      </c>
      <c r="EX91" s="520">
        <v>21.839444111136245</v>
      </c>
      <c r="EY91" s="520">
        <v>9.0078560005325272</v>
      </c>
      <c r="EZ91" s="520">
        <v>15.085505446438573</v>
      </c>
      <c r="FA91" s="520">
        <v>5.8416060689781588</v>
      </c>
      <c r="FB91" s="520">
        <v>8.1259163548129134</v>
      </c>
      <c r="FC91" s="520">
        <v>1120.2791856958816</v>
      </c>
      <c r="FD91" s="520">
        <v>21.82970990783889</v>
      </c>
      <c r="FE91" s="520">
        <v>9.0369676976447657</v>
      </c>
      <c r="FF91" s="520">
        <v>15.271116171082173</v>
      </c>
      <c r="FG91" s="520">
        <v>5.9259697828885862</v>
      </c>
      <c r="FH91" s="520">
        <v>8.501762806627136</v>
      </c>
      <c r="FI91" s="520">
        <v>1253.426447380645</v>
      </c>
      <c r="FJ91" s="520">
        <v>20.5036308277164</v>
      </c>
      <c r="FK91" s="520">
        <v>8.5303777332017461</v>
      </c>
    </row>
    <row r="92" spans="2:167" x14ac:dyDescent="0.2">
      <c r="B92" s="520">
        <v>710.8567663677369</v>
      </c>
      <c r="C92" s="520">
        <v>1.4067531566305511</v>
      </c>
      <c r="D92" s="520">
        <v>769.79484939395161</v>
      </c>
      <c r="E92" s="520">
        <v>1.2990474030675647</v>
      </c>
      <c r="F92" s="520">
        <v>872.89001499813639</v>
      </c>
      <c r="G92" s="520">
        <v>1.1456197033049289</v>
      </c>
      <c r="H92" s="520">
        <v>994.49578998702111</v>
      </c>
      <c r="I92" s="520">
        <v>1.0055346740211446</v>
      </c>
      <c r="J92" s="520">
        <v>1106.6262731248896</v>
      </c>
      <c r="K92" s="520">
        <v>0.90364744113313111</v>
      </c>
      <c r="L92" s="520">
        <v>823.2809496495239</v>
      </c>
      <c r="M92" s="520">
        <v>1.2146521797033036</v>
      </c>
      <c r="N92" s="520">
        <v>819.50755594935004</v>
      </c>
      <c r="O92" s="520">
        <v>1.2202450029170999</v>
      </c>
      <c r="Q92" s="520">
        <v>0.18589525543637178</v>
      </c>
      <c r="R92" s="520">
        <v>0.18656262803467313</v>
      </c>
      <c r="S92" s="520">
        <v>0.18651072319376788</v>
      </c>
      <c r="T92" s="520">
        <v>0.18767746584603123</v>
      </c>
      <c r="U92" s="520">
        <v>0.18812309822452561</v>
      </c>
      <c r="V92" s="520">
        <v>0.18661748345326465</v>
      </c>
      <c r="W92" s="520">
        <v>0.18636070457977194</v>
      </c>
      <c r="Y92" s="520">
        <v>2.1408019474464157</v>
      </c>
      <c r="Z92" s="520">
        <v>2.1854454959710954</v>
      </c>
      <c r="AA92" s="520">
        <v>2.227033593884133</v>
      </c>
      <c r="AB92" s="520">
        <v>2.342160077571886</v>
      </c>
      <c r="AC92" s="520">
        <v>2.3992816206305987</v>
      </c>
      <c r="AD92" s="520">
        <v>2.207162786389925</v>
      </c>
      <c r="AE92" s="520">
        <v>2.2051274106145753</v>
      </c>
      <c r="AG92" s="520">
        <v>0.84938423104211203</v>
      </c>
      <c r="AH92" s="520">
        <v>0.86865791677141246</v>
      </c>
      <c r="AI92" s="520">
        <v>0.8908314868582925</v>
      </c>
      <c r="AJ92" s="520">
        <v>0.93057608324669405</v>
      </c>
      <c r="AK92" s="520">
        <v>0.95818494247081909</v>
      </c>
      <c r="AL92" s="520">
        <v>0.87977395346298592</v>
      </c>
      <c r="AM92" s="520">
        <v>0.87948539194584141</v>
      </c>
      <c r="AO92" s="520">
        <v>96</v>
      </c>
      <c r="AP92" s="520">
        <v>16.27534638849081</v>
      </c>
      <c r="AQ92" s="520">
        <v>7.1073150131196821</v>
      </c>
      <c r="AR92" s="520">
        <v>7.7246545644612343</v>
      </c>
      <c r="AS92" s="520">
        <v>892.06654115218794</v>
      </c>
      <c r="AT92" s="520">
        <v>25.690451279375097</v>
      </c>
      <c r="AU92" s="520">
        <v>11.370260362856369</v>
      </c>
      <c r="AV92" s="520">
        <v>17.064222983990934</v>
      </c>
      <c r="AW92" s="520">
        <v>7.306907512672316</v>
      </c>
      <c r="AX92" s="520">
        <v>8.1327314944527416</v>
      </c>
      <c r="AY92" s="520">
        <v>942.50880188667873</v>
      </c>
      <c r="AZ92" s="520">
        <v>25.736827081265336</v>
      </c>
      <c r="BA92" s="520">
        <v>11.240549049305303</v>
      </c>
      <c r="BB92" s="520">
        <v>18.723376185438255</v>
      </c>
      <c r="BC92" s="520">
        <v>7.7251651804029144</v>
      </c>
      <c r="BD92" s="520">
        <v>8.7178929307955801</v>
      </c>
      <c r="BE92" s="520">
        <v>1017.9498454069202</v>
      </c>
      <c r="BF92" s="520">
        <v>26.405682565662985</v>
      </c>
      <c r="BG92" s="520">
        <v>11.250890248796335</v>
      </c>
      <c r="BH92" s="520">
        <v>19.932769335945281</v>
      </c>
      <c r="BI92" s="520">
        <v>8.1514201048527806</v>
      </c>
      <c r="BJ92" s="520">
        <v>9.3524927131031497</v>
      </c>
      <c r="BK92" s="520">
        <v>1098.7725673683917</v>
      </c>
      <c r="BL92" s="520">
        <v>26.598168597874597</v>
      </c>
      <c r="BM92" s="520">
        <v>11.283876886084895</v>
      </c>
      <c r="BN92" s="520">
        <v>20.408804260390056</v>
      </c>
      <c r="BO92" s="520">
        <v>8.2813197330417072</v>
      </c>
      <c r="BP92" s="520">
        <v>9.9011256775550436</v>
      </c>
      <c r="BQ92" s="520">
        <v>1225.9286781713683</v>
      </c>
      <c r="BR92" s="520">
        <v>25.082307563222461</v>
      </c>
      <c r="BS92" s="520">
        <v>10.610052170264444</v>
      </c>
      <c r="BU92" s="520">
        <v>96</v>
      </c>
      <c r="BV92" s="520">
        <v>15.684796138619058</v>
      </c>
      <c r="BW92" s="520">
        <v>6.065829764587173</v>
      </c>
      <c r="BX92" s="520">
        <v>7.4912422312817988</v>
      </c>
      <c r="BY92" s="520">
        <v>898.08183792346097</v>
      </c>
      <c r="BZ92" s="520">
        <v>24.860809806802944</v>
      </c>
      <c r="CA92" s="520">
        <v>10.134425618054056</v>
      </c>
      <c r="CB92" s="520">
        <v>16.311712561852097</v>
      </c>
      <c r="CC92" s="520">
        <v>6.2012706102660102</v>
      </c>
      <c r="CD92" s="520">
        <v>7.86377420893644</v>
      </c>
      <c r="CE92" s="520">
        <v>949.85985967413217</v>
      </c>
      <c r="CF92" s="520">
        <v>24.745414173679176</v>
      </c>
      <c r="CG92" s="520">
        <v>9.9895573204432022</v>
      </c>
      <c r="CH92" s="520">
        <v>17.957403182764299</v>
      </c>
      <c r="CI92" s="520">
        <v>6.8389958628634275</v>
      </c>
      <c r="CJ92" s="520">
        <v>8.4147858755672527</v>
      </c>
      <c r="CK92" s="520">
        <v>1023.4659952156749</v>
      </c>
      <c r="CL92" s="520">
        <v>25.51495370142117</v>
      </c>
      <c r="CM92" s="520">
        <v>10.324400342862642</v>
      </c>
      <c r="CN92" s="520">
        <v>19.134832095278345</v>
      </c>
      <c r="CO92" s="520">
        <v>7.1175610528481776</v>
      </c>
      <c r="CP92" s="520">
        <v>9.05893640474447</v>
      </c>
      <c r="CQ92" s="520">
        <v>1105.0463756281306</v>
      </c>
      <c r="CR92" s="520">
        <v>25.725074878199901</v>
      </c>
      <c r="CS92" s="520">
        <v>10.284233833650566</v>
      </c>
      <c r="CT92" s="520">
        <v>19.424861413398407</v>
      </c>
      <c r="CU92" s="520">
        <v>7.1200766622283869</v>
      </c>
      <c r="CV92" s="520">
        <v>9.4468728521613414</v>
      </c>
      <c r="CW92" s="520">
        <v>1233.6256637623148</v>
      </c>
      <c r="CX92" s="520">
        <v>24.128208567499691</v>
      </c>
      <c r="CY92" s="520">
        <v>9.6025273383827763</v>
      </c>
      <c r="DA92" s="520">
        <v>96</v>
      </c>
      <c r="DB92" s="520">
        <v>13.434733996224352</v>
      </c>
      <c r="DC92" s="520">
        <v>5.4907314746630762</v>
      </c>
      <c r="DD92" s="520">
        <v>7.1141302843572909</v>
      </c>
      <c r="DE92" s="520">
        <v>898.73706605023165</v>
      </c>
      <c r="DF92" s="520">
        <v>22.3391027026389</v>
      </c>
      <c r="DG92" s="520">
        <v>9.4871410310342537</v>
      </c>
      <c r="DH92" s="520">
        <v>14.056560896122136</v>
      </c>
      <c r="DI92" s="520">
        <v>5.9395558003351114</v>
      </c>
      <c r="DJ92" s="520">
        <v>7.5004210790469346</v>
      </c>
      <c r="DK92" s="520">
        <v>947.65033252952412</v>
      </c>
      <c r="DL92" s="520">
        <v>22.423380480581631</v>
      </c>
      <c r="DM92" s="520">
        <v>9.7366764807044639</v>
      </c>
      <c r="DN92" s="520">
        <v>15.622413166215619</v>
      </c>
      <c r="DO92" s="520">
        <v>6.1319152659413581</v>
      </c>
      <c r="DP92" s="520">
        <v>8.0526635536177817</v>
      </c>
      <c r="DQ92" s="520">
        <v>1022.5523881347344</v>
      </c>
      <c r="DR92" s="520">
        <v>23.254258405022725</v>
      </c>
      <c r="DS92" s="520">
        <v>9.6421388179201735</v>
      </c>
      <c r="DT92" s="520">
        <v>16.781133939082075</v>
      </c>
      <c r="DU92" s="520">
        <v>6.4257427776424025</v>
      </c>
      <c r="DV92" s="520">
        <v>8.7940110799726892</v>
      </c>
      <c r="DW92" s="520">
        <v>1117.7170490493136</v>
      </c>
      <c r="DX92" s="520">
        <v>23.327641483949868</v>
      </c>
      <c r="DY92" s="520">
        <v>9.5486930774293786</v>
      </c>
      <c r="DZ92" s="520">
        <v>17.054974072801762</v>
      </c>
      <c r="EA92" s="520">
        <v>6.565800252022111</v>
      </c>
      <c r="EB92" s="520">
        <v>9.1968596523255695</v>
      </c>
      <c r="EC92" s="520">
        <v>1248.9634598582159</v>
      </c>
      <c r="ED92" s="520">
        <v>21.934420701139395</v>
      </c>
      <c r="EE92" s="520">
        <v>9.0408151353633635</v>
      </c>
      <c r="EG92" s="520">
        <v>96</v>
      </c>
      <c r="EH92" s="520">
        <v>12.598523224317844</v>
      </c>
      <c r="EI92" s="520">
        <v>5.0658156972639716</v>
      </c>
      <c r="EJ92" s="520">
        <v>6.5439186562510896</v>
      </c>
      <c r="EK92" s="520">
        <v>897.90389621630698</v>
      </c>
      <c r="EL92" s="520">
        <v>21.428539212645131</v>
      </c>
      <c r="EM92" s="520">
        <v>9.0227134019315081</v>
      </c>
      <c r="EN92" s="520">
        <v>13.203605862644974</v>
      </c>
      <c r="EO92" s="520">
        <v>5.3461014979353703</v>
      </c>
      <c r="EP92" s="520">
        <v>6.9366955269940229</v>
      </c>
      <c r="EQ92" s="520">
        <v>946.17750673681189</v>
      </c>
      <c r="ER92" s="520">
        <v>21.556810207553951</v>
      </c>
      <c r="ES92" s="520">
        <v>9.1246202121709619</v>
      </c>
      <c r="ET92" s="520">
        <v>14.299490768492481</v>
      </c>
      <c r="EU92" s="520">
        <v>5.5496884815220122</v>
      </c>
      <c r="EV92" s="520">
        <v>7.4421006533599128</v>
      </c>
      <c r="EW92" s="520">
        <v>1030.4902282184446</v>
      </c>
      <c r="EX92" s="520">
        <v>21.791351779684092</v>
      </c>
      <c r="EY92" s="520">
        <v>9.0028658560020087</v>
      </c>
      <c r="EZ92" s="520">
        <v>15.106567327871224</v>
      </c>
      <c r="FA92" s="520">
        <v>5.8821444248817967</v>
      </c>
      <c r="FB92" s="520">
        <v>8.1264052528133561</v>
      </c>
      <c r="FC92" s="520">
        <v>1121.7479897993794</v>
      </c>
      <c r="FD92" s="520">
        <v>21.750995955761553</v>
      </c>
      <c r="FE92" s="520">
        <v>9.0297810097550784</v>
      </c>
      <c r="FF92" s="520">
        <v>15.290193440797728</v>
      </c>
      <c r="FG92" s="520">
        <v>5.9682884093213699</v>
      </c>
      <c r="FH92" s="520">
        <v>8.5030488424541932</v>
      </c>
      <c r="FI92" s="520">
        <v>1254.0964177075841</v>
      </c>
      <c r="FJ92" s="520">
        <v>20.437431265235407</v>
      </c>
      <c r="FK92" s="520">
        <v>8.5273634129738394</v>
      </c>
    </row>
    <row r="93" spans="2:167" x14ac:dyDescent="0.2">
      <c r="B93" s="520">
        <v>705.58603149289979</v>
      </c>
      <c r="C93" s="520">
        <v>1.4172616171045371</v>
      </c>
      <c r="D93" s="520">
        <v>764.16688350274694</v>
      </c>
      <c r="E93" s="520">
        <v>1.3086146777471617</v>
      </c>
      <c r="F93" s="520">
        <v>865.00583369452409</v>
      </c>
      <c r="G93" s="520">
        <v>1.1560615675028487</v>
      </c>
      <c r="H93" s="520">
        <v>985.84495834755978</v>
      </c>
      <c r="I93" s="520">
        <v>1.0143582837570793</v>
      </c>
      <c r="J93" s="520">
        <v>1096.7297621657781</v>
      </c>
      <c r="K93" s="520">
        <v>0.91180164384819828</v>
      </c>
      <c r="L93" s="520">
        <v>816.17281841322381</v>
      </c>
      <c r="M93" s="520">
        <v>1.225230707810347</v>
      </c>
      <c r="N93" s="520">
        <v>813.13859746168271</v>
      </c>
      <c r="O93" s="520">
        <v>1.2298026475703272</v>
      </c>
      <c r="Q93" s="520">
        <v>0.18772304442962401</v>
      </c>
      <c r="R93" s="520">
        <v>0.1883886869750287</v>
      </c>
      <c r="S93" s="520">
        <v>0.18831670027958028</v>
      </c>
      <c r="T93" s="520">
        <v>0.18948014785466016</v>
      </c>
      <c r="U93" s="520">
        <v>0.18991989729054715</v>
      </c>
      <c r="V93" s="520">
        <v>0.18842784598998302</v>
      </c>
      <c r="W93" s="520">
        <v>0.18818242627997678</v>
      </c>
      <c r="Y93" s="520">
        <v>2.1431455696115624</v>
      </c>
      <c r="Z93" s="520">
        <v>2.1893486449278012</v>
      </c>
      <c r="AA93" s="520">
        <v>2.2295052196352412</v>
      </c>
      <c r="AB93" s="520">
        <v>2.3476493451467042</v>
      </c>
      <c r="AC93" s="520">
        <v>2.4053138980392461</v>
      </c>
      <c r="AD93" s="520">
        <v>2.2104997711222825</v>
      </c>
      <c r="AE93" s="520">
        <v>2.2082215793125939</v>
      </c>
      <c r="AG93" s="520">
        <v>0.85130200020881808</v>
      </c>
      <c r="AH93" s="520">
        <v>0.87119839153351608</v>
      </c>
      <c r="AI93" s="520">
        <v>0.89278162318978616</v>
      </c>
      <c r="AJ93" s="520">
        <v>0.93376111009289231</v>
      </c>
      <c r="AK93" s="520">
        <v>0.96158187602919731</v>
      </c>
      <c r="AL93" s="520">
        <v>0.8820976119614371</v>
      </c>
      <c r="AM93" s="520">
        <v>0.88167862026323163</v>
      </c>
      <c r="AO93" s="520">
        <v>97</v>
      </c>
      <c r="AP93" s="520">
        <v>16.329834443322486</v>
      </c>
      <c r="AQ93" s="520">
        <v>7.132972445512622</v>
      </c>
      <c r="AR93" s="520">
        <v>7.7318950536018534</v>
      </c>
      <c r="AS93" s="520">
        <v>892.6136634145596</v>
      </c>
      <c r="AT93" s="520">
        <v>25.680572974767486</v>
      </c>
      <c r="AU93" s="520">
        <v>11.36681860121922</v>
      </c>
      <c r="AV93" s="520">
        <v>17.124480486150361</v>
      </c>
      <c r="AW93" s="520">
        <v>7.3363679059485403</v>
      </c>
      <c r="AX93" s="520">
        <v>8.1391042293555689</v>
      </c>
      <c r="AY93" s="520">
        <v>943.18474746016659</v>
      </c>
      <c r="AZ93" s="520">
        <v>25.72651424966433</v>
      </c>
      <c r="BA93" s="520">
        <v>11.238246388621416</v>
      </c>
      <c r="BB93" s="520">
        <v>18.775659878848142</v>
      </c>
      <c r="BC93" s="520">
        <v>7.7551781144119518</v>
      </c>
      <c r="BD93" s="520">
        <v>8.7169602600416045</v>
      </c>
      <c r="BE93" s="520">
        <v>1018.2753403194512</v>
      </c>
      <c r="BF93" s="520">
        <v>26.376239633244833</v>
      </c>
      <c r="BG93" s="520">
        <v>11.243703027918365</v>
      </c>
      <c r="BH93" s="520">
        <v>19.989789324882253</v>
      </c>
      <c r="BI93" s="520">
        <v>8.1854933337990037</v>
      </c>
      <c r="BJ93" s="520">
        <v>9.3514196430639505</v>
      </c>
      <c r="BK93" s="520">
        <v>1099.1749818532062</v>
      </c>
      <c r="BL93" s="520">
        <v>26.566766072539384</v>
      </c>
      <c r="BM93" s="520">
        <v>11.277134608289028</v>
      </c>
      <c r="BN93" s="520">
        <v>20.46729031105539</v>
      </c>
      <c r="BO93" s="520">
        <v>8.3162359039350644</v>
      </c>
      <c r="BP93" s="520">
        <v>9.8997626716413389</v>
      </c>
      <c r="BQ93" s="520">
        <v>1225.390877461422</v>
      </c>
      <c r="BR93" s="520">
        <v>25.065580112986765</v>
      </c>
      <c r="BS93" s="520">
        <v>10.608713180724068</v>
      </c>
      <c r="BU93" s="520">
        <v>97</v>
      </c>
      <c r="BV93" s="520">
        <v>15.733382089858354</v>
      </c>
      <c r="BW93" s="520">
        <v>6.0923978407647565</v>
      </c>
      <c r="BX93" s="520">
        <v>7.4973762317108896</v>
      </c>
      <c r="BY93" s="520">
        <v>898.38886192098425</v>
      </c>
      <c r="BZ93" s="520">
        <v>24.851574762835469</v>
      </c>
      <c r="CA93" s="520">
        <v>10.135480719100954</v>
      </c>
      <c r="CB93" s="520">
        <v>16.3663118187065</v>
      </c>
      <c r="CC93" s="520">
        <v>6.2311297400423058</v>
      </c>
      <c r="CD93" s="520">
        <v>7.869256897461784</v>
      </c>
      <c r="CE93" s="520">
        <v>950.2599219587504</v>
      </c>
      <c r="CF93" s="520">
        <v>24.73711311501209</v>
      </c>
      <c r="CG93" s="520">
        <v>9.9914814848446607</v>
      </c>
      <c r="CH93" s="520">
        <v>18.0041550622113</v>
      </c>
      <c r="CI93" s="520">
        <v>6.8688244584664915</v>
      </c>
      <c r="CJ93" s="520">
        <v>8.4138885589583143</v>
      </c>
      <c r="CK93" s="520">
        <v>1023.5560553612833</v>
      </c>
      <c r="CL93" s="520">
        <v>25.486410280719916</v>
      </c>
      <c r="CM93" s="520">
        <v>10.3197395159082</v>
      </c>
      <c r="CN93" s="520">
        <v>19.186073700032573</v>
      </c>
      <c r="CO93" s="520">
        <v>7.1511056025479274</v>
      </c>
      <c r="CP93" s="520">
        <v>9.0579024964731829</v>
      </c>
      <c r="CQ93" s="520">
        <v>1105.2128881515064</v>
      </c>
      <c r="CR93" s="520">
        <v>25.694424391239366</v>
      </c>
      <c r="CS93" s="520">
        <v>10.279609131389133</v>
      </c>
      <c r="CT93" s="520">
        <v>19.477999048092542</v>
      </c>
      <c r="CU93" s="520">
        <v>7.1544868465363542</v>
      </c>
      <c r="CV93" s="520">
        <v>9.4455701101759182</v>
      </c>
      <c r="CW93" s="520">
        <v>1232.7899208634606</v>
      </c>
      <c r="CX93" s="520">
        <v>24.112658160726401</v>
      </c>
      <c r="CY93" s="520">
        <v>9.6026671661736049</v>
      </c>
      <c r="DA93" s="520">
        <v>97</v>
      </c>
      <c r="DB93" s="520">
        <v>13.434877827735679</v>
      </c>
      <c r="DC93" s="520">
        <v>5.5165246274505746</v>
      </c>
      <c r="DD93" s="520">
        <v>7.1142877183571578</v>
      </c>
      <c r="DE93" s="520">
        <v>899.91549408636695</v>
      </c>
      <c r="DF93" s="520">
        <v>22.255282676667875</v>
      </c>
      <c r="DG93" s="520">
        <v>9.4783675033851402</v>
      </c>
      <c r="DH93" s="520">
        <v>14.056322781560889</v>
      </c>
      <c r="DI93" s="520">
        <v>5.9710984990251701</v>
      </c>
      <c r="DJ93" s="520">
        <v>7.5003581824375729</v>
      </c>
      <c r="DK93" s="520">
        <v>948.88535122454812</v>
      </c>
      <c r="DL93" s="520">
        <v>22.338523946708587</v>
      </c>
      <c r="DM93" s="520">
        <v>9.7319166779278969</v>
      </c>
      <c r="DN93" s="520">
        <v>15.62221254718494</v>
      </c>
      <c r="DO93" s="520">
        <v>6.1634838341463665</v>
      </c>
      <c r="DP93" s="520">
        <v>8.0527995718690111</v>
      </c>
      <c r="DQ93" s="520">
        <v>1023.606454251955</v>
      </c>
      <c r="DR93" s="520">
        <v>23.15814535826653</v>
      </c>
      <c r="DS93" s="520">
        <v>9.6301573773708</v>
      </c>
      <c r="DT93" s="520">
        <v>16.791730255188224</v>
      </c>
      <c r="DU93" s="520">
        <v>6.4697792330060251</v>
      </c>
      <c r="DV93" s="520">
        <v>8.7936840237360965</v>
      </c>
      <c r="DW93" s="520">
        <v>1119.3686392757663</v>
      </c>
      <c r="DX93" s="520">
        <v>23.230475317596994</v>
      </c>
      <c r="DY93" s="520">
        <v>9.5409409848565598</v>
      </c>
      <c r="DZ93" s="520">
        <v>17.069451835233263</v>
      </c>
      <c r="EA93" s="520">
        <v>6.6119815799438957</v>
      </c>
      <c r="EB93" s="520">
        <v>9.1963462684567361</v>
      </c>
      <c r="EC93" s="520">
        <v>1249.8517453006359</v>
      </c>
      <c r="ED93" s="520">
        <v>21.85642804086293</v>
      </c>
      <c r="EE93" s="520">
        <v>9.0375247078251224</v>
      </c>
      <c r="EG93" s="520">
        <v>97</v>
      </c>
      <c r="EH93" s="520">
        <v>12.599021324133064</v>
      </c>
      <c r="EI93" s="520">
        <v>5.0892430112160509</v>
      </c>
      <c r="EJ93" s="520">
        <v>6.5440321646629007</v>
      </c>
      <c r="EK93" s="520">
        <v>899.73800738035948</v>
      </c>
      <c r="EL93" s="520">
        <v>21.330672979216935</v>
      </c>
      <c r="EM93" s="520">
        <v>9.0053416575089873</v>
      </c>
      <c r="EN93" s="520">
        <v>13.203661243157629</v>
      </c>
      <c r="EO93" s="520">
        <v>5.374599724628462</v>
      </c>
      <c r="EP93" s="520">
        <v>6.9366232442437274</v>
      </c>
      <c r="EQ93" s="520">
        <v>948.11177106892467</v>
      </c>
      <c r="ER93" s="520">
        <v>21.457424349526772</v>
      </c>
      <c r="ES93" s="520">
        <v>9.1107131713893548</v>
      </c>
      <c r="ET93" s="520">
        <v>14.322838267423787</v>
      </c>
      <c r="EU93" s="520">
        <v>5.5782603543664333</v>
      </c>
      <c r="EV93" s="520">
        <v>7.4421929389263237</v>
      </c>
      <c r="EW93" s="520">
        <v>1030.4206466600037</v>
      </c>
      <c r="EX93" s="520">
        <v>21.743986642824225</v>
      </c>
      <c r="EY93" s="520">
        <v>8.9985267640103519</v>
      </c>
      <c r="EZ93" s="520">
        <v>15.124443948020579</v>
      </c>
      <c r="FA93" s="520">
        <v>5.9222321356788363</v>
      </c>
      <c r="FB93" s="520">
        <v>8.1260944740835122</v>
      </c>
      <c r="FC93" s="520">
        <v>1122.9204877364818</v>
      </c>
      <c r="FD93" s="520">
        <v>21.672219453289735</v>
      </c>
      <c r="FE93" s="520">
        <v>9.0231526995523623</v>
      </c>
      <c r="FF93" s="520">
        <v>15.305974337746484</v>
      </c>
      <c r="FG93" s="520">
        <v>6.0101820471363618</v>
      </c>
      <c r="FH93" s="520">
        <v>8.5025680091574749</v>
      </c>
      <c r="FI93" s="520">
        <v>1254.4587789963573</v>
      </c>
      <c r="FJ93" s="520">
        <v>20.370392127087754</v>
      </c>
      <c r="FK93" s="520">
        <v>8.5246057307845327</v>
      </c>
    </row>
    <row r="94" spans="2:167" x14ac:dyDescent="0.2">
      <c r="B94" s="520">
        <v>700.10693602715298</v>
      </c>
      <c r="C94" s="520">
        <v>1.4283532251153357</v>
      </c>
      <c r="D94" s="520">
        <v>758.30488489991649</v>
      </c>
      <c r="E94" s="520">
        <v>1.3187307900990024</v>
      </c>
      <c r="F94" s="520">
        <v>856.79995321501474</v>
      </c>
      <c r="G94" s="520">
        <v>1.1671335838052375</v>
      </c>
      <c r="H94" s="520">
        <v>976.81592177737184</v>
      </c>
      <c r="I94" s="520">
        <v>1.0237343369469689</v>
      </c>
      <c r="J94" s="520">
        <v>1086.3937975177953</v>
      </c>
      <c r="K94" s="520">
        <v>0.92047653648687167</v>
      </c>
      <c r="L94" s="520">
        <v>808.77123286076119</v>
      </c>
      <c r="M94" s="520">
        <v>1.2364435817812538</v>
      </c>
      <c r="N94" s="520">
        <v>806.50871049785007</v>
      </c>
      <c r="O94" s="520">
        <v>1.239912212953918</v>
      </c>
      <c r="Q94" s="520">
        <v>0.18954904792147931</v>
      </c>
      <c r="R94" s="520">
        <v>0.190212734254918</v>
      </c>
      <c r="S94" s="520">
        <v>0.19012008427949331</v>
      </c>
      <c r="T94" s="520">
        <v>0.19127980004011588</v>
      </c>
      <c r="U94" s="520">
        <v>0.19171335660814318</v>
      </c>
      <c r="V94" s="520">
        <v>0.19023570937888573</v>
      </c>
      <c r="W94" s="520">
        <v>0.1900020554464503</v>
      </c>
      <c r="Y94" s="520">
        <v>2.1450782902511554</v>
      </c>
      <c r="Z94" s="520">
        <v>2.1928680805012997</v>
      </c>
      <c r="AA94" s="520">
        <v>2.2315398654407281</v>
      </c>
      <c r="AB94" s="520">
        <v>2.3527413121156768</v>
      </c>
      <c r="AC94" s="520">
        <v>2.4109481559625916</v>
      </c>
      <c r="AD94" s="520">
        <v>2.2134334638292903</v>
      </c>
      <c r="AE94" s="520">
        <v>2.2109013278063299</v>
      </c>
      <c r="AG94" s="520">
        <v>0.85310036998077476</v>
      </c>
      <c r="AH94" s="520">
        <v>0.87362972403729622</v>
      </c>
      <c r="AI94" s="520">
        <v>0.8945993423019315</v>
      </c>
      <c r="AJ94" s="520">
        <v>0.93683204010175158</v>
      </c>
      <c r="AK94" s="520">
        <v>0.96486285250320225</v>
      </c>
      <c r="AL94" s="520">
        <v>0.88430412528299018</v>
      </c>
      <c r="AM94" s="520">
        <v>0.88374875908477013</v>
      </c>
      <c r="AO94" s="520">
        <v>98</v>
      </c>
      <c r="AP94" s="520">
        <v>16.381918757942564</v>
      </c>
      <c r="AQ94" s="520">
        <v>7.1575661510189308</v>
      </c>
      <c r="AR94" s="520">
        <v>7.737730360364357</v>
      </c>
      <c r="AS94" s="520">
        <v>892.95271595689928</v>
      </c>
      <c r="AT94" s="520">
        <v>25.671816165108968</v>
      </c>
      <c r="AU94" s="520">
        <v>11.363841153054601</v>
      </c>
      <c r="AV94" s="520">
        <v>17.182222787770876</v>
      </c>
      <c r="AW94" s="520">
        <v>7.364792306976403</v>
      </c>
      <c r="AX94" s="520">
        <v>8.1439185557758904</v>
      </c>
      <c r="AY94" s="520">
        <v>943.63731296846458</v>
      </c>
      <c r="AZ94" s="520">
        <v>25.717320943927856</v>
      </c>
      <c r="BA94" s="520">
        <v>11.236449822640534</v>
      </c>
      <c r="BB94" s="520">
        <v>18.824694115545693</v>
      </c>
      <c r="BC94" s="520">
        <v>7.7840307089893779</v>
      </c>
      <c r="BD94" s="520">
        <v>8.7159895334132944</v>
      </c>
      <c r="BE94" s="520">
        <v>1018.3480868965748</v>
      </c>
      <c r="BF94" s="520">
        <v>26.347211944152999</v>
      </c>
      <c r="BG94" s="520">
        <v>11.236820745710567</v>
      </c>
      <c r="BH94" s="520">
        <v>20.043260463252999</v>
      </c>
      <c r="BI94" s="520">
        <v>8.218359972801542</v>
      </c>
      <c r="BJ94" s="520">
        <v>9.3502996595721779</v>
      </c>
      <c r="BK94" s="520">
        <v>1099.2948265193022</v>
      </c>
      <c r="BL94" s="520">
        <v>26.535764321482109</v>
      </c>
      <c r="BM94" s="520">
        <v>11.270727440773831</v>
      </c>
      <c r="BN94" s="520">
        <v>20.522141515511741</v>
      </c>
      <c r="BO94" s="520">
        <v>8.3499369640714516</v>
      </c>
      <c r="BP94" s="520">
        <v>9.8983391415712703</v>
      </c>
      <c r="BQ94" s="520">
        <v>1224.5163993036106</v>
      </c>
      <c r="BR94" s="520">
        <v>25.049403321149608</v>
      </c>
      <c r="BS94" s="520">
        <v>10.607764570371071</v>
      </c>
      <c r="BU94" s="520">
        <v>98</v>
      </c>
      <c r="BV94" s="520">
        <v>15.7795111088114</v>
      </c>
      <c r="BW94" s="520">
        <v>6.118223307933965</v>
      </c>
      <c r="BX94" s="520">
        <v>7.5021153664891713</v>
      </c>
      <c r="BY94" s="520">
        <v>898.47816730340628</v>
      </c>
      <c r="BZ94" s="520">
        <v>24.843464350438083</v>
      </c>
      <c r="CA94" s="520">
        <v>10.137174513181286</v>
      </c>
      <c r="CB94" s="520">
        <v>16.41839934154822</v>
      </c>
      <c r="CC94" s="520">
        <v>6.260282966197404</v>
      </c>
      <c r="CD94" s="520">
        <v>7.8732080865079084</v>
      </c>
      <c r="CE94" s="520">
        <v>950.427011155743</v>
      </c>
      <c r="CF94" s="520">
        <v>24.729937081093254</v>
      </c>
      <c r="CG94" s="520">
        <v>9.9940593708631358</v>
      </c>
      <c r="CH94" s="520">
        <v>18.04766879837787</v>
      </c>
      <c r="CI94" s="520">
        <v>6.8977423938485254</v>
      </c>
      <c r="CJ94" s="520">
        <v>8.4129546290343722</v>
      </c>
      <c r="CK94" s="520">
        <v>1023.3844884718217</v>
      </c>
      <c r="CL94" s="520">
        <v>25.45827873561359</v>
      </c>
      <c r="CM94" s="520">
        <v>10.315484271035949</v>
      </c>
      <c r="CN94" s="520">
        <v>19.233783050175159</v>
      </c>
      <c r="CO94" s="520">
        <v>7.1837324838617009</v>
      </c>
      <c r="CP94" s="520">
        <v>9.056823386859131</v>
      </c>
      <c r="CQ94" s="520">
        <v>1105.0874629624807</v>
      </c>
      <c r="CR94" s="520">
        <v>25.664168650717759</v>
      </c>
      <c r="CS94" s="520">
        <v>10.275408289739591</v>
      </c>
      <c r="CT94" s="520">
        <v>19.527586320918779</v>
      </c>
      <c r="CU94" s="520">
        <v>7.1880096453824311</v>
      </c>
      <c r="CV94" s="520">
        <v>9.4442095200485081</v>
      </c>
      <c r="CW94" s="520">
        <v>1231.6073734694089</v>
      </c>
      <c r="CX94" s="520">
        <v>24.09765531146541</v>
      </c>
      <c r="CY94" s="520">
        <v>9.6032669278071268</v>
      </c>
      <c r="DA94" s="520">
        <v>98</v>
      </c>
      <c r="DB94" s="520">
        <v>13.435027345137</v>
      </c>
      <c r="DC94" s="520">
        <v>5.5416814456357155</v>
      </c>
      <c r="DD94" s="520">
        <v>7.1144513759751771</v>
      </c>
      <c r="DE94" s="520">
        <v>901.0230358177115</v>
      </c>
      <c r="DF94" s="520">
        <v>22.171271722531504</v>
      </c>
      <c r="DG94" s="520">
        <v>9.4686681436474416</v>
      </c>
      <c r="DH94" s="520">
        <v>14.056074765270042</v>
      </c>
      <c r="DI94" s="520">
        <v>6.0020139940149635</v>
      </c>
      <c r="DJ94" s="520">
        <v>7.5002926703425583</v>
      </c>
      <c r="DK94" s="520">
        <v>950.03973435561363</v>
      </c>
      <c r="DL94" s="520">
        <v>22.253464613366607</v>
      </c>
      <c r="DM94" s="520">
        <v>9.7262826709532728</v>
      </c>
      <c r="DN94" s="520">
        <v>15.622003742272387</v>
      </c>
      <c r="DO94" s="520">
        <v>6.1943533431806648</v>
      </c>
      <c r="DP94" s="520">
        <v>8.0529411400889224</v>
      </c>
      <c r="DQ94" s="520">
        <v>1024.5703203970486</v>
      </c>
      <c r="DR94" s="520">
        <v>23.061318520291529</v>
      </c>
      <c r="DS94" s="520">
        <v>9.6170241780641845</v>
      </c>
      <c r="DT94" s="520">
        <v>16.798474608500491</v>
      </c>
      <c r="DU94" s="520">
        <v>6.5133338838894508</v>
      </c>
      <c r="DV94" s="520">
        <v>8.7933426689572993</v>
      </c>
      <c r="DW94" s="520">
        <v>1120.7489376969852</v>
      </c>
      <c r="DX94" s="520">
        <v>23.132605090719949</v>
      </c>
      <c r="DY94" s="520">
        <v>9.5336483653474158</v>
      </c>
      <c r="DZ94" s="520">
        <v>17.080114437230307</v>
      </c>
      <c r="EA94" s="520">
        <v>6.6576994047651841</v>
      </c>
      <c r="EB94" s="520">
        <v>9.1958100878228706</v>
      </c>
      <c r="EC94" s="520">
        <v>1250.4169806547168</v>
      </c>
      <c r="ED94" s="520">
        <v>21.777837715366175</v>
      </c>
      <c r="EE94" s="520">
        <v>9.0347014570689517</v>
      </c>
      <c r="EG94" s="520">
        <v>98</v>
      </c>
      <c r="EH94" s="520">
        <v>12.599539114631709</v>
      </c>
      <c r="EI94" s="520">
        <v>5.1120672134526979</v>
      </c>
      <c r="EJ94" s="520">
        <v>6.5441501602440191</v>
      </c>
      <c r="EK94" s="520">
        <v>901.51578573900247</v>
      </c>
      <c r="EL94" s="520">
        <v>21.232393960998294</v>
      </c>
      <c r="EM94" s="520">
        <v>8.9869462209308733</v>
      </c>
      <c r="EN94" s="520">
        <v>13.203718926607403</v>
      </c>
      <c r="EO94" s="520">
        <v>5.4025380084790182</v>
      </c>
      <c r="EP94" s="520">
        <v>6.9365479556955325</v>
      </c>
      <c r="EQ94" s="520">
        <v>949.98438369512996</v>
      </c>
      <c r="ER94" s="520">
        <v>21.357529786114352</v>
      </c>
      <c r="ES94" s="520">
        <v>9.0958116446439927</v>
      </c>
      <c r="ET94" s="520">
        <v>14.343454624159127</v>
      </c>
      <c r="EU94" s="520">
        <v>5.6061995761084251</v>
      </c>
      <c r="EV94" s="520">
        <v>7.4422889900315425</v>
      </c>
      <c r="EW94" s="520">
        <v>1030.0518100149488</v>
      </c>
      <c r="EX94" s="520">
        <v>21.697348783529517</v>
      </c>
      <c r="EY94" s="520">
        <v>8.9948521872687959</v>
      </c>
      <c r="EZ94" s="520">
        <v>15.139135354800873</v>
      </c>
      <c r="FA94" s="520">
        <v>5.9618692143748842</v>
      </c>
      <c r="FB94" s="520">
        <v>8.1257701084463196</v>
      </c>
      <c r="FC94" s="520">
        <v>1123.7936335178003</v>
      </c>
      <c r="FD94" s="520">
        <v>21.593380318348515</v>
      </c>
      <c r="FE94" s="520">
        <v>9.0171018113039008</v>
      </c>
      <c r="FF94" s="520">
        <v>15.318458930426175</v>
      </c>
      <c r="FG94" s="520">
        <v>6.0516507175255185</v>
      </c>
      <c r="FH94" s="520">
        <v>8.5020658245009866</v>
      </c>
      <c r="FI94" s="520">
        <v>1254.5107184820461</v>
      </c>
      <c r="FJ94" s="520">
        <v>20.302514916134587</v>
      </c>
      <c r="FK94" s="520">
        <v>8.5221236234326128</v>
      </c>
    </row>
    <row r="95" spans="2:167" x14ac:dyDescent="0.2">
      <c r="B95" s="520">
        <v>694.41959763590876</v>
      </c>
      <c r="C95" s="520">
        <v>1.4400515241856842</v>
      </c>
      <c r="D95" s="520">
        <v>752.20901540316709</v>
      </c>
      <c r="E95" s="520">
        <v>1.329417727683073</v>
      </c>
      <c r="F95" s="520">
        <v>848.27268092006443</v>
      </c>
      <c r="G95" s="520">
        <v>1.1788662095251814</v>
      </c>
      <c r="H95" s="520">
        <v>967.40911482382137</v>
      </c>
      <c r="I95" s="520">
        <v>1.0336888341000527</v>
      </c>
      <c r="J95" s="520">
        <v>1075.6190117623901</v>
      </c>
      <c r="K95" s="520">
        <v>0.92969721533790195</v>
      </c>
      <c r="L95" s="520">
        <v>801.07648655756759</v>
      </c>
      <c r="M95" s="520">
        <v>1.2483202500391168</v>
      </c>
      <c r="N95" s="520">
        <v>799.61808608342062</v>
      </c>
      <c r="O95" s="520">
        <v>1.2505970255100938</v>
      </c>
      <c r="Q95" s="520">
        <v>0.19137326692024623</v>
      </c>
      <c r="R95" s="520">
        <v>0.19203477126526744</v>
      </c>
      <c r="S95" s="520">
        <v>0.19192087767101434</v>
      </c>
      <c r="T95" s="520">
        <v>0.1930764258835842</v>
      </c>
      <c r="U95" s="520">
        <v>0.19350348098478926</v>
      </c>
      <c r="V95" s="520">
        <v>0.19204107612006682</v>
      </c>
      <c r="W95" s="520">
        <v>0.19181959361113515</v>
      </c>
      <c r="Y95" s="520">
        <v>2.1466001106947639</v>
      </c>
      <c r="Z95" s="520">
        <v>2.1960038050478934</v>
      </c>
      <c r="AA95" s="520">
        <v>2.2331375354112426</v>
      </c>
      <c r="AB95" s="520">
        <v>2.3574359851736371</v>
      </c>
      <c r="AC95" s="520">
        <v>2.4161844051215495</v>
      </c>
      <c r="AD95" s="520">
        <v>2.2159638699247051</v>
      </c>
      <c r="AE95" s="520">
        <v>2.2131666589542105</v>
      </c>
      <c r="AG95" s="520">
        <v>0.85477934063796279</v>
      </c>
      <c r="AH95" s="520">
        <v>0.87595191470616873</v>
      </c>
      <c r="AI95" s="520">
        <v>0.89628464524591533</v>
      </c>
      <c r="AJ95" s="520">
        <v>0.9397888745367281</v>
      </c>
      <c r="AK95" s="520">
        <v>0.96802787428155657</v>
      </c>
      <c r="AL95" s="520">
        <v>0.88639349474676676</v>
      </c>
      <c r="AM95" s="520">
        <v>0.88569580910244639</v>
      </c>
      <c r="AO95" s="520">
        <v>99</v>
      </c>
      <c r="AP95" s="520">
        <v>16.431599350448906</v>
      </c>
      <c r="AQ95" s="520">
        <v>7.1810961386722596</v>
      </c>
      <c r="AR95" s="520">
        <v>7.7421604965139226</v>
      </c>
      <c r="AS95" s="520">
        <v>893.08346752387865</v>
      </c>
      <c r="AT95" s="520">
        <v>25.664181349484014</v>
      </c>
      <c r="AU95" s="520">
        <v>11.361328923161501</v>
      </c>
      <c r="AV95" s="520">
        <v>17.237449918532157</v>
      </c>
      <c r="AW95" s="520">
        <v>7.3921807279140825</v>
      </c>
      <c r="AX95" s="520">
        <v>8.1471744923877036</v>
      </c>
      <c r="AY95" s="520">
        <v>943.86625135768372</v>
      </c>
      <c r="AZ95" s="520">
        <v>25.709247389187109</v>
      </c>
      <c r="BA95" s="520">
        <v>11.235161033609913</v>
      </c>
      <c r="BB95" s="520">
        <v>18.870478971112522</v>
      </c>
      <c r="BC95" s="520">
        <v>7.811722989391173</v>
      </c>
      <c r="BD95" s="520">
        <v>8.7149807872703011</v>
      </c>
      <c r="BE95" s="520">
        <v>1018.1673331042417</v>
      </c>
      <c r="BF95" s="520">
        <v>26.318600126297813</v>
      </c>
      <c r="BG95" s="520">
        <v>11.230247820266344</v>
      </c>
      <c r="BH95" s="520">
        <v>20.093182868324512</v>
      </c>
      <c r="BI95" s="520">
        <v>8.2500200608731866</v>
      </c>
      <c r="BJ95" s="520">
        <v>9.3491328165301368</v>
      </c>
      <c r="BK95" s="520">
        <v>1099.1312836481791</v>
      </c>
      <c r="BL95" s="520">
        <v>26.505162823264133</v>
      </c>
      <c r="BM95" s="520">
        <v>11.264660436770408</v>
      </c>
      <c r="BN95" s="520">
        <v>20.573358060182574</v>
      </c>
      <c r="BO95" s="520">
        <v>8.3824229760635482</v>
      </c>
      <c r="BP95" s="520">
        <v>9.8968551744676923</v>
      </c>
      <c r="BQ95" s="520">
        <v>1223.3044634001308</v>
      </c>
      <c r="BR95" s="520">
        <v>25.033785964429658</v>
      </c>
      <c r="BS95" s="520">
        <v>10.607215418579372</v>
      </c>
      <c r="BU95" s="520">
        <v>99</v>
      </c>
      <c r="BV95" s="520">
        <v>15.823183214857353</v>
      </c>
      <c r="BW95" s="520">
        <v>6.143306170335185</v>
      </c>
      <c r="BX95" s="520">
        <v>7.5054596471325121</v>
      </c>
      <c r="BY95" s="520">
        <v>898.34958286579547</v>
      </c>
      <c r="BZ95" s="520">
        <v>24.836478316148394</v>
      </c>
      <c r="CA95" s="520">
        <v>10.139510537736957</v>
      </c>
      <c r="CB95" s="520">
        <v>16.467975160662593</v>
      </c>
      <c r="CC95" s="520">
        <v>6.2887302954886186</v>
      </c>
      <c r="CD95" s="520">
        <v>7.8756277942136084</v>
      </c>
      <c r="CE95" s="520">
        <v>950.36094575179845</v>
      </c>
      <c r="CF95" s="520">
        <v>24.72388654607688</v>
      </c>
      <c r="CG95" s="520">
        <v>9.9972951732058934</v>
      </c>
      <c r="CH95" s="520">
        <v>18.087944467200984</v>
      </c>
      <c r="CI95" s="520">
        <v>6.9257496877306117</v>
      </c>
      <c r="CJ95" s="520">
        <v>8.41198412077682</v>
      </c>
      <c r="CK95" s="520">
        <v>1022.950539948077</v>
      </c>
      <c r="CL95" s="520">
        <v>25.430559329914914</v>
      </c>
      <c r="CM95" s="520">
        <v>10.31164045539793</v>
      </c>
      <c r="CN95" s="520">
        <v>19.277960262855096</v>
      </c>
      <c r="CO95" s="520">
        <v>7.2154417254413135</v>
      </c>
      <c r="CP95" s="520">
        <v>9.0556991278374515</v>
      </c>
      <c r="CQ95" s="520">
        <v>1104.6692782878006</v>
      </c>
      <c r="CR95" s="520">
        <v>25.634306654802536</v>
      </c>
      <c r="CS95" s="520">
        <v>10.271637469527109</v>
      </c>
      <c r="CT95" s="520">
        <v>19.573623413805677</v>
      </c>
      <c r="CU95" s="520">
        <v>7.2206451042581445</v>
      </c>
      <c r="CV95" s="520">
        <v>9.4427911650499112</v>
      </c>
      <c r="CW95" s="520">
        <v>1230.0772511133869</v>
      </c>
      <c r="CX95" s="520">
        <v>24.08320894716126</v>
      </c>
      <c r="CY95" s="520">
        <v>9.6043367059232168</v>
      </c>
      <c r="DA95" s="520">
        <v>99</v>
      </c>
      <c r="DB95" s="520">
        <v>13.435182545217382</v>
      </c>
      <c r="DC95" s="520">
        <v>5.5662019340182054</v>
      </c>
      <c r="DD95" s="520">
        <v>7.1146212536967459</v>
      </c>
      <c r="DE95" s="520">
        <v>902.05895958613962</v>
      </c>
      <c r="DF95" s="520">
        <v>22.08706986810294</v>
      </c>
      <c r="DG95" s="520">
        <v>9.458052309171304</v>
      </c>
      <c r="DH95" s="520">
        <v>14.055816854095967</v>
      </c>
      <c r="DI95" s="520">
        <v>6.0323022923395158</v>
      </c>
      <c r="DJ95" s="520">
        <v>7.5002245445703224</v>
      </c>
      <c r="DK95" s="520">
        <v>951.11264547437577</v>
      </c>
      <c r="DL95" s="520">
        <v>22.168202677514714</v>
      </c>
      <c r="DM95" s="520">
        <v>9.7197854918729529</v>
      </c>
      <c r="DN95" s="520">
        <v>15.621786759298978</v>
      </c>
      <c r="DO95" s="520">
        <v>6.2245238072792892</v>
      </c>
      <c r="DP95" s="520">
        <v>8.0530882529749217</v>
      </c>
      <c r="DQ95" s="520">
        <v>1025.4430465281259</v>
      </c>
      <c r="DR95" s="520">
        <v>22.963778212298973</v>
      </c>
      <c r="DS95" s="520">
        <v>9.6027490990240381</v>
      </c>
      <c r="DT95" s="520">
        <v>16.801367046787515</v>
      </c>
      <c r="DU95" s="520">
        <v>6.5564067447694576</v>
      </c>
      <c r="DV95" s="520">
        <v>8.792987032064941</v>
      </c>
      <c r="DW95" s="520">
        <v>1121.8548036084683</v>
      </c>
      <c r="DX95" s="520">
        <v>23.034030547075908</v>
      </c>
      <c r="DY95" s="520">
        <v>9.5268365703362843</v>
      </c>
      <c r="DZ95" s="520">
        <v>17.08696196003536</v>
      </c>
      <c r="EA95" s="520">
        <v>6.702953750639967</v>
      </c>
      <c r="EB95" s="520">
        <v>9.1952511432392896</v>
      </c>
      <c r="EC95" s="520">
        <v>1250.6558566251799</v>
      </c>
      <c r="ED95" s="520">
        <v>21.698651841100538</v>
      </c>
      <c r="EE95" s="520">
        <v>9.0323686412454585</v>
      </c>
      <c r="EG95" s="520">
        <v>99</v>
      </c>
      <c r="EH95" s="520">
        <v>12.600076584694051</v>
      </c>
      <c r="EI95" s="520">
        <v>5.1342883085697224</v>
      </c>
      <c r="EJ95" s="520">
        <v>6.5442726404604503</v>
      </c>
      <c r="EK95" s="520">
        <v>903.23659265045399</v>
      </c>
      <c r="EL95" s="520">
        <v>21.133702354761866</v>
      </c>
      <c r="EM95" s="520">
        <v>8.9675365969239884</v>
      </c>
      <c r="EN95" s="520">
        <v>13.203778911401971</v>
      </c>
      <c r="EO95" s="520">
        <v>5.4299163557326757</v>
      </c>
      <c r="EP95" s="520">
        <v>6.9364696634277427</v>
      </c>
      <c r="EQ95" s="520">
        <v>951.79467260840931</v>
      </c>
      <c r="ER95" s="520">
        <v>21.257126703474686</v>
      </c>
      <c r="ES95" s="520">
        <v>9.0799257494557502</v>
      </c>
      <c r="ET95" s="520">
        <v>14.361339889313053</v>
      </c>
      <c r="EU95" s="520">
        <v>5.633506159630608</v>
      </c>
      <c r="EV95" s="520">
        <v>7.4423888030778658</v>
      </c>
      <c r="EW95" s="520">
        <v>1029.381952536482</v>
      </c>
      <c r="EX95" s="520">
        <v>21.651438287713955</v>
      </c>
      <c r="EY95" s="520">
        <v>8.9918563470945472</v>
      </c>
      <c r="EZ95" s="520">
        <v>15.150641598193024</v>
      </c>
      <c r="FA95" s="520">
        <v>6.0010556745365156</v>
      </c>
      <c r="FB95" s="520">
        <v>8.1254321715127684</v>
      </c>
      <c r="FC95" s="520">
        <v>1124.3643393803982</v>
      </c>
      <c r="FD95" s="520">
        <v>21.514478465616602</v>
      </c>
      <c r="FE95" s="520">
        <v>9.0116485773421804</v>
      </c>
      <c r="FF95" s="520">
        <v>15.327647290325951</v>
      </c>
      <c r="FG95" s="520">
        <v>6.0926944426062883</v>
      </c>
      <c r="FH95" s="520">
        <v>8.5015423192194195</v>
      </c>
      <c r="FI95" s="520">
        <v>1254.2493088940773</v>
      </c>
      <c r="FJ95" s="520">
        <v>20.233801331420104</v>
      </c>
      <c r="FK95" s="520">
        <v>8.5199372696963778</v>
      </c>
    </row>
    <row r="96" spans="2:167" x14ac:dyDescent="0.2">
      <c r="B96" s="520">
        <v>688.52413842157523</v>
      </c>
      <c r="C96" s="520">
        <v>1.452381905291622</v>
      </c>
      <c r="D96" s="520">
        <v>745.87944322686405</v>
      </c>
      <c r="E96" s="520">
        <v>1.340699236425857</v>
      </c>
      <c r="F96" s="520">
        <v>839.42433605301301</v>
      </c>
      <c r="G96" s="520">
        <v>1.1912926002384163</v>
      </c>
      <c r="H96" s="520">
        <v>957.62498995068211</v>
      </c>
      <c r="I96" s="520">
        <v>1.0442501088568086</v>
      </c>
      <c r="J96" s="520">
        <v>1064.4060638545809</v>
      </c>
      <c r="K96" s="520">
        <v>0.93949107766133511</v>
      </c>
      <c r="L96" s="520">
        <v>793.08888454126247</v>
      </c>
      <c r="M96" s="520">
        <v>1.2608927189522001</v>
      </c>
      <c r="N96" s="520">
        <v>792.46692268256766</v>
      </c>
      <c r="O96" s="520">
        <v>1.2618823213654335</v>
      </c>
      <c r="Q96" s="520">
        <v>0.1931957024722552</v>
      </c>
      <c r="R96" s="520">
        <v>0.19385479945198683</v>
      </c>
      <c r="S96" s="520">
        <v>0.19371908302743382</v>
      </c>
      <c r="T96" s="520">
        <v>0.19487002900978054</v>
      </c>
      <c r="U96" s="520">
        <v>0.19529027542839417</v>
      </c>
      <c r="V96" s="520">
        <v>0.19384394881132111</v>
      </c>
      <c r="W96" s="520">
        <v>0.19363504236562828</v>
      </c>
      <c r="Y96" s="520">
        <v>2.1477110323220949</v>
      </c>
      <c r="Z96" s="520">
        <v>2.1987558210170297</v>
      </c>
      <c r="AA96" s="520">
        <v>2.2342982338163631</v>
      </c>
      <c r="AB96" s="520">
        <v>2.3617333712914417</v>
      </c>
      <c r="AC96" s="520">
        <v>2.4210226566840083</v>
      </c>
      <c r="AD96" s="520">
        <v>2.2180909950338439</v>
      </c>
      <c r="AE96" s="520">
        <v>2.2150175757259718</v>
      </c>
      <c r="AG96" s="520">
        <v>0.85633891247091931</v>
      </c>
      <c r="AH96" s="520">
        <v>0.87816496398028743</v>
      </c>
      <c r="AI96" s="520">
        <v>0.89783753311356507</v>
      </c>
      <c r="AJ96" s="520">
        <v>0.94263161471336998</v>
      </c>
      <c r="AK96" s="520">
        <v>0.97107694385257326</v>
      </c>
      <c r="AL96" s="520">
        <v>0.88836572172343864</v>
      </c>
      <c r="AM96" s="520">
        <v>0.88751977103519764</v>
      </c>
      <c r="AO96" s="520">
        <v>100</v>
      </c>
      <c r="AP96" s="520">
        <v>16.478876239621833</v>
      </c>
      <c r="AQ96" s="520">
        <v>7.2035624178469124</v>
      </c>
      <c r="AR96" s="520">
        <v>7.7451854742593742</v>
      </c>
      <c r="AS96" s="520">
        <v>893.00574242616347</v>
      </c>
      <c r="AT96" s="520">
        <v>25.657669038928386</v>
      </c>
      <c r="AU96" s="520">
        <v>11.359282778425111</v>
      </c>
      <c r="AV96" s="520">
        <v>17.290161909287157</v>
      </c>
      <c r="AW96" s="520">
        <v>7.418533181400373</v>
      </c>
      <c r="AX96" s="520">
        <v>8.1488720586031818</v>
      </c>
      <c r="AY96" s="520">
        <v>943.87137584833215</v>
      </c>
      <c r="AZ96" s="520">
        <v>25.702293816246833</v>
      </c>
      <c r="BA96" s="520">
        <v>11.234381733602429</v>
      </c>
      <c r="BB96" s="520">
        <v>18.913014524052336</v>
      </c>
      <c r="BC96" s="520">
        <v>7.838254981849734</v>
      </c>
      <c r="BD96" s="520">
        <v>8.7139340593779835</v>
      </c>
      <c r="BE96" s="520">
        <v>1017.7323511592914</v>
      </c>
      <c r="BF96" s="520">
        <v>26.290404829573756</v>
      </c>
      <c r="BG96" s="520">
        <v>11.223988896444386</v>
      </c>
      <c r="BH96" s="520">
        <v>20.139556662198661</v>
      </c>
      <c r="BI96" s="520">
        <v>8.2804736386352342</v>
      </c>
      <c r="BJ96" s="520">
        <v>9.3479191700625233</v>
      </c>
      <c r="BK96" s="520">
        <v>1098.6835647225801</v>
      </c>
      <c r="BL96" s="520">
        <v>26.474961037250534</v>
      </c>
      <c r="BM96" s="520">
        <v>11.258938929648117</v>
      </c>
      <c r="BN96" s="520">
        <v>20.62094013926373</v>
      </c>
      <c r="BO96" s="520">
        <v>8.4136940051344631</v>
      </c>
      <c r="BP96" s="520">
        <v>9.895310861085779</v>
      </c>
      <c r="BQ96" s="520">
        <v>1221.7543258509679</v>
      </c>
      <c r="BR96" s="520">
        <v>25.018737198766036</v>
      </c>
      <c r="BS96" s="520">
        <v>10.607075274154786</v>
      </c>
      <c r="BU96" s="520">
        <v>100</v>
      </c>
      <c r="BV96" s="520">
        <v>15.864398428106144</v>
      </c>
      <c r="BW96" s="520">
        <v>6.167646432368703</v>
      </c>
      <c r="BX96" s="520">
        <v>7.5074090855910249</v>
      </c>
      <c r="BY96" s="520">
        <v>898.00299831506902</v>
      </c>
      <c r="BZ96" s="520">
        <v>24.830616400340777</v>
      </c>
      <c r="CA96" s="520">
        <v>10.142492600344807</v>
      </c>
      <c r="CB96" s="520">
        <v>16.515039307532131</v>
      </c>
      <c r="CC96" s="520">
        <v>6.3164717349403894</v>
      </c>
      <c r="CD96" s="520">
        <v>7.8765160394347067</v>
      </c>
      <c r="CE96" s="520">
        <v>950.06160972350608</v>
      </c>
      <c r="CF96" s="520">
        <v>24.718961996452624</v>
      </c>
      <c r="CG96" s="520">
        <v>10.001193396295616</v>
      </c>
      <c r="CH96" s="520">
        <v>18.124982147553414</v>
      </c>
      <c r="CI96" s="520">
        <v>6.9528463595576007</v>
      </c>
      <c r="CJ96" s="520">
        <v>8.4109770705194684</v>
      </c>
      <c r="CK96" s="520">
        <v>1022.2534815348391</v>
      </c>
      <c r="CL96" s="520">
        <v>25.403252336830256</v>
      </c>
      <c r="CM96" s="520">
        <v>10.308214329434751</v>
      </c>
      <c r="CN96" s="520">
        <v>19.318605460051458</v>
      </c>
      <c r="CO96" s="520">
        <v>7.2462333571198894</v>
      </c>
      <c r="CP96" s="520">
        <v>9.0545297734845693</v>
      </c>
      <c r="CQ96" s="520">
        <v>1103.9575438031609</v>
      </c>
      <c r="CR96" s="520">
        <v>25.604837364280616</v>
      </c>
      <c r="CS96" s="520">
        <v>10.268303287871259</v>
      </c>
      <c r="CT96" s="520">
        <v>19.616110516266762</v>
      </c>
      <c r="CU96" s="520">
        <v>7.252393270551651</v>
      </c>
      <c r="CV96" s="520">
        <v>9.4413151319226589</v>
      </c>
      <c r="CW96" s="520">
        <v>1228.198822184723</v>
      </c>
      <c r="CX96" s="520">
        <v>24.069328388004109</v>
      </c>
      <c r="CY96" s="520">
        <v>9.605887217231194</v>
      </c>
      <c r="DA96" s="520">
        <v>100</v>
      </c>
      <c r="DB96" s="520">
        <v>13.435343424644804</v>
      </c>
      <c r="DC96" s="520">
        <v>5.5900860975787472</v>
      </c>
      <c r="DD96" s="520">
        <v>7.1147973478747319</v>
      </c>
      <c r="DE96" s="520">
        <v>903.02252073862735</v>
      </c>
      <c r="DF96" s="520">
        <v>22.002677140105238</v>
      </c>
      <c r="DG96" s="520">
        <v>9.4465290009939284</v>
      </c>
      <c r="DH96" s="520">
        <v>14.055549055155678</v>
      </c>
      <c r="DI96" s="520">
        <v>6.0619634013119361</v>
      </c>
      <c r="DJ96" s="520">
        <v>7.5001538070007818</v>
      </c>
      <c r="DK96" s="520">
        <v>952.1032338039995</v>
      </c>
      <c r="DL96" s="520">
        <v>22.082738327297523</v>
      </c>
      <c r="DM96" s="520">
        <v>9.7124358318437363</v>
      </c>
      <c r="DN96" s="520">
        <v>15.621561606388108</v>
      </c>
      <c r="DO96" s="520">
        <v>6.2539952412276216</v>
      </c>
      <c r="DP96" s="520">
        <v>8.0532409050194076</v>
      </c>
      <c r="DQ96" s="520">
        <v>1026.2236646873539</v>
      </c>
      <c r="DR96" s="520">
        <v>22.865524748560809</v>
      </c>
      <c r="DS96" s="520">
        <v>9.5873416360355108</v>
      </c>
      <c r="DT96" s="520">
        <v>16.800407619787485</v>
      </c>
      <c r="DU96" s="520">
        <v>6.5989978307197017</v>
      </c>
      <c r="DV96" s="520">
        <v>8.7926171301650182</v>
      </c>
      <c r="DW96" s="520">
        <v>1122.683000036689</v>
      </c>
      <c r="DX96" s="520">
        <v>22.934751416958488</v>
      </c>
      <c r="DY96" s="520">
        <v>9.5205283681634008</v>
      </c>
      <c r="DZ96" s="520">
        <v>17.089994488278005</v>
      </c>
      <c r="EA96" s="520">
        <v>6.7477446427292644</v>
      </c>
      <c r="EB96" s="520">
        <v>9.1946694688894368</v>
      </c>
      <c r="EC96" s="520">
        <v>1250.564965225341</v>
      </c>
      <c r="ED96" s="520">
        <v>21.618872670132408</v>
      </c>
      <c r="EE96" s="520">
        <v>9.0305510328967973</v>
      </c>
      <c r="EG96" s="520">
        <v>100</v>
      </c>
      <c r="EH96" s="520">
        <v>12.60063372278106</v>
      </c>
      <c r="EI96" s="520">
        <v>5.1559063013362341</v>
      </c>
      <c r="EJ96" s="520">
        <v>6.5443996026826454</v>
      </c>
      <c r="EK96" s="520">
        <v>904.89977283828034</v>
      </c>
      <c r="EL96" s="520">
        <v>21.034598353904073</v>
      </c>
      <c r="EM96" s="520">
        <v>8.9471219658627277</v>
      </c>
      <c r="EN96" s="520">
        <v>13.203841195886062</v>
      </c>
      <c r="EO96" s="520">
        <v>5.4567347728819664</v>
      </c>
      <c r="EP96" s="520">
        <v>6.9363883696008184</v>
      </c>
      <c r="EQ96" s="520">
        <v>953.54194697217667</v>
      </c>
      <c r="ER96" s="520">
        <v>21.156215284975307</v>
      </c>
      <c r="ES96" s="520">
        <v>9.063065303654076</v>
      </c>
      <c r="ET96" s="520">
        <v>14.376494115456918</v>
      </c>
      <c r="EU96" s="520">
        <v>5.660180118313658</v>
      </c>
      <c r="EV96" s="520">
        <v>7.4424923743285021</v>
      </c>
      <c r="EW96" s="520">
        <v>1028.4093592397394</v>
      </c>
      <c r="EX96" s="520">
        <v>21.606255244470603</v>
      </c>
      <c r="EY96" s="520">
        <v>8.9895542688005605</v>
      </c>
      <c r="EZ96" s="520">
        <v>15.158962730238697</v>
      </c>
      <c r="FA96" s="520">
        <v>6.0397915302896674</v>
      </c>
      <c r="FB96" s="520">
        <v>8.1250806795374952</v>
      </c>
      <c r="FC96" s="520">
        <v>1124.6294749103336</v>
      </c>
      <c r="FD96" s="520">
        <v>21.43551380623375</v>
      </c>
      <c r="FE96" s="520">
        <v>9.0068144894403233</v>
      </c>
      <c r="FF96" s="520">
        <v>15.333539491915465</v>
      </c>
      <c r="FG96" s="520">
        <v>6.1333132454182389</v>
      </c>
      <c r="FH96" s="520">
        <v>8.5009975253288541</v>
      </c>
      <c r="FI96" s="520">
        <v>1253.671504136609</v>
      </c>
      <c r="FJ96" s="520">
        <v>20.164253290563789</v>
      </c>
      <c r="FK96" s="520">
        <v>8.5180681748554612</v>
      </c>
    </row>
    <row r="97" spans="2:167" x14ac:dyDescent="0.2">
      <c r="B97" s="520">
        <v>682.42068491701309</v>
      </c>
      <c r="C97" s="520">
        <v>1.4653717598281868</v>
      </c>
      <c r="D97" s="520">
        <v>739.31634297045105</v>
      </c>
      <c r="E97" s="520">
        <v>1.3526009664309124</v>
      </c>
      <c r="F97" s="520">
        <v>830.25524971029461</v>
      </c>
      <c r="G97" s="520">
        <v>1.2044488732217415</v>
      </c>
      <c r="H97" s="520">
        <v>947.46401748390747</v>
      </c>
      <c r="I97" s="520">
        <v>1.0554490529947591</v>
      </c>
      <c r="J97" s="520">
        <v>1052.7556390226175</v>
      </c>
      <c r="K97" s="520">
        <v>0.94988804897630741</v>
      </c>
      <c r="L97" s="520">
        <v>784.8087432915147</v>
      </c>
      <c r="M97" s="520">
        <v>1.2741957942593323</v>
      </c>
      <c r="N97" s="520">
        <v>785.05542618380593</v>
      </c>
      <c r="O97" s="520">
        <v>1.2737954119507848</v>
      </c>
      <c r="Q97" s="520">
        <v>0.19501635566180239</v>
      </c>
      <c r="R97" s="520">
        <v>0.1956728203158698</v>
      </c>
      <c r="S97" s="520">
        <v>0.19551470301758506</v>
      </c>
      <c r="T97" s="520">
        <v>0.19666061318651532</v>
      </c>
      <c r="U97" s="520">
        <v>0.19707374514653733</v>
      </c>
      <c r="V97" s="520">
        <v>0.19564433014788746</v>
      </c>
      <c r="W97" s="520">
        <v>0.19544840336106672</v>
      </c>
      <c r="Y97" s="520">
        <v>2.1484110565629204</v>
      </c>
      <c r="Z97" s="520">
        <v>2.2011241309511336</v>
      </c>
      <c r="AA97" s="520">
        <v>2.2350219650841843</v>
      </c>
      <c r="AB97" s="520">
        <v>2.3656334777151455</v>
      </c>
      <c r="AC97" s="520">
        <v>2.4254629222631316</v>
      </c>
      <c r="AD97" s="520">
        <v>2.2198148449930306</v>
      </c>
      <c r="AE97" s="520">
        <v>2.2164540812024476</v>
      </c>
      <c r="AG97" s="520">
        <v>0.85777908578072459</v>
      </c>
      <c r="AH97" s="520">
        <v>0.88026887231651263</v>
      </c>
      <c r="AI97" s="520">
        <v>0.89925800703724657</v>
      </c>
      <c r="AJ97" s="520">
        <v>0.94536026199916046</v>
      </c>
      <c r="AK97" s="520">
        <v>0.97401006380377764</v>
      </c>
      <c r="AL97" s="520">
        <v>0.89022080763509148</v>
      </c>
      <c r="AM97" s="520">
        <v>0.88922064562885417</v>
      </c>
      <c r="AO97" s="520">
        <v>101</v>
      </c>
      <c r="AP97" s="520">
        <v>16.523749444923098</v>
      </c>
      <c r="AQ97" s="520">
        <v>7.2249649982573345</v>
      </c>
      <c r="AR97" s="520">
        <v>7.7468053062525319</v>
      </c>
      <c r="AS97" s="520">
        <v>892.7194207045402</v>
      </c>
      <c r="AT97" s="520">
        <v>25.652279757412025</v>
      </c>
      <c r="AU97" s="520">
        <v>11.35770354944612</v>
      </c>
      <c r="AV97" s="520">
        <v>17.340358792059902</v>
      </c>
      <c r="AW97" s="520">
        <v>7.4438496805538108</v>
      </c>
      <c r="AX97" s="520">
        <v>8.1490112745713521</v>
      </c>
      <c r="AY97" s="520">
        <v>943.65256011052657</v>
      </c>
      <c r="AZ97" s="520">
        <v>25.696460462032395</v>
      </c>
      <c r="BA97" s="520">
        <v>11.23411366781801</v>
      </c>
      <c r="BB97" s="520">
        <v>18.952300855783577</v>
      </c>
      <c r="BC97" s="520">
        <v>7.8636267135714402</v>
      </c>
      <c r="BD97" s="520">
        <v>8.7128493889038783</v>
      </c>
      <c r="BE97" s="520">
        <v>1017.0424377674113</v>
      </c>
      <c r="BF97" s="520">
        <v>26.262626727464994</v>
      </c>
      <c r="BG97" s="520">
        <v>11.218048857926265</v>
      </c>
      <c r="BH97" s="520">
        <v>20.182381971797643</v>
      </c>
      <c r="BI97" s="520">
        <v>8.3097207483126141</v>
      </c>
      <c r="BJ97" s="520">
        <v>9.3466587785097062</v>
      </c>
      <c r="BK97" s="520">
        <v>1097.9509106935548</v>
      </c>
      <c r="BL97" s="520">
        <v>26.445158402233215</v>
      </c>
      <c r="BM97" s="520">
        <v>11.253568547224642</v>
      </c>
      <c r="BN97" s="520">
        <v>20.664887954693818</v>
      </c>
      <c r="BO97" s="520">
        <v>8.4437501191078308</v>
      </c>
      <c r="BP97" s="520">
        <v>9.893706295799209</v>
      </c>
      <c r="BQ97" s="520">
        <v>1219.8652794285833</v>
      </c>
      <c r="BR97" s="520">
        <v>25.004266585904478</v>
      </c>
      <c r="BS97" s="520">
        <v>10.607354183910488</v>
      </c>
      <c r="BU97" s="520">
        <v>101</v>
      </c>
      <c r="BV97" s="520">
        <v>15.903156769397377</v>
      </c>
      <c r="BW97" s="520">
        <v>6.191244098594467</v>
      </c>
      <c r="BX97" s="520">
        <v>7.5079636942484296</v>
      </c>
      <c r="BY97" s="520">
        <v>897.43836439926747</v>
      </c>
      <c r="BZ97" s="520">
        <v>24.82587833669854</v>
      </c>
      <c r="CA97" s="520">
        <v>10.146124786661732</v>
      </c>
      <c r="CB97" s="520">
        <v>16.559591814834356</v>
      </c>
      <c r="CC97" s="520">
        <v>6.3435072918437836</v>
      </c>
      <c r="CD97" s="520">
        <v>7.8758728417427522</v>
      </c>
      <c r="CE97" s="520">
        <v>949.52895267373754</v>
      </c>
      <c r="CF97" s="520">
        <v>24.715163932040607</v>
      </c>
      <c r="CG97" s="520">
        <v>10.005758863641095</v>
      </c>
      <c r="CH97" s="520">
        <v>18.1587819212364</v>
      </c>
      <c r="CI97" s="520">
        <v>6.9790324294963133</v>
      </c>
      <c r="CJ97" s="520">
        <v>8.4099335159451538</v>
      </c>
      <c r="CK97" s="520">
        <v>1021.2926115725826</v>
      </c>
      <c r="CL97" s="520">
        <v>25.376358039664044</v>
      </c>
      <c r="CM97" s="520">
        <v>10.305212584646361</v>
      </c>
      <c r="CN97" s="520">
        <v>19.355718768558738</v>
      </c>
      <c r="CO97" s="520">
        <v>7.2761074099082954</v>
      </c>
      <c r="CP97" s="520">
        <v>9.0533153800117141</v>
      </c>
      <c r="CQ97" s="520">
        <v>1102.95150091455</v>
      </c>
      <c r="CR97" s="520">
        <v>25.575759699803719</v>
      </c>
      <c r="CS97" s="520">
        <v>10.26541283745032</v>
      </c>
      <c r="CT97" s="520">
        <v>19.655047825371678</v>
      </c>
      <c r="CU97" s="520">
        <v>7.2832541935405253</v>
      </c>
      <c r="CV97" s="520">
        <v>9.4397815108677925</v>
      </c>
      <c r="CW97" s="520">
        <v>1225.971394214936</v>
      </c>
      <c r="CX97" s="520">
        <v>24.056023375067848</v>
      </c>
      <c r="CY97" s="520">
        <v>9.6079298469516523</v>
      </c>
      <c r="DA97" s="520">
        <v>101</v>
      </c>
      <c r="DB97" s="520">
        <v>13.435509979966353</v>
      </c>
      <c r="DC97" s="520">
        <v>5.6133339414787633</v>
      </c>
      <c r="DD97" s="520">
        <v>7.114979654729666</v>
      </c>
      <c r="DE97" s="520">
        <v>903.91296131106606</v>
      </c>
      <c r="DF97" s="520">
        <v>21.91809356411358</v>
      </c>
      <c r="DG97" s="520">
        <v>9.4341068680419511</v>
      </c>
      <c r="DH97" s="520">
        <v>14.055271375836332</v>
      </c>
      <c r="DI97" s="520">
        <v>6.0909973285229349</v>
      </c>
      <c r="DJ97" s="520">
        <v>7.5000804595852122</v>
      </c>
      <c r="DK97" s="520">
        <v>953.01063388678483</v>
      </c>
      <c r="DL97" s="520">
        <v>21.997071742058473</v>
      </c>
      <c r="DM97" s="520">
        <v>9.704244047582069</v>
      </c>
      <c r="DN97" s="520">
        <v>15.621328291964778</v>
      </c>
      <c r="DO97" s="520">
        <v>6.282767660360002</v>
      </c>
      <c r="DP97" s="520">
        <v>8.0533990905102879</v>
      </c>
      <c r="DQ97" s="520">
        <v>1026.9111781021495</v>
      </c>
      <c r="DR97" s="520">
        <v>22.766558436402743</v>
      </c>
      <c r="DS97" s="520">
        <v>9.5708109073384353</v>
      </c>
      <c r="DT97" s="520">
        <v>16.799290650609613</v>
      </c>
      <c r="DU97" s="520">
        <v>6.6411071574089124</v>
      </c>
      <c r="DV97" s="520">
        <v>8.7922329810388309</v>
      </c>
      <c r="DW97" s="520">
        <v>1123.393081938643</v>
      </c>
      <c r="DX97" s="520">
        <v>22.834744883519157</v>
      </c>
      <c r="DY97" s="520">
        <v>9.5133683978460262</v>
      </c>
      <c r="DZ97" s="520">
        <v>17.089212109962148</v>
      </c>
      <c r="EA97" s="520">
        <v>6.7920721071972912</v>
      </c>
      <c r="EB97" s="520">
        <v>9.1940651003196958</v>
      </c>
      <c r="EC97" s="520">
        <v>1250.1407965476308</v>
      </c>
      <c r="ED97" s="520">
        <v>21.538502603345439</v>
      </c>
      <c r="EE97" s="520">
        <v>9.0292750183145554</v>
      </c>
      <c r="EG97" s="520">
        <v>101</v>
      </c>
      <c r="EH97" s="520">
        <v>12.60121051693501</v>
      </c>
      <c r="EI97" s="520">
        <v>5.1769211966943933</v>
      </c>
      <c r="EJ97" s="520">
        <v>6.5445310441856455</v>
      </c>
      <c r="EK97" s="520">
        <v>906.50465387188103</v>
      </c>
      <c r="EL97" s="520">
        <v>20.935082148493592</v>
      </c>
      <c r="EM97" s="520">
        <v>8.9257111886554643</v>
      </c>
      <c r="EN97" s="520">
        <v>13.203905778341577</v>
      </c>
      <c r="EO97" s="520">
        <v>5.4829932666658596</v>
      </c>
      <c r="EP97" s="520">
        <v>6.9363040764572261</v>
      </c>
      <c r="EQ97" s="520">
        <v>955.22549650395774</v>
      </c>
      <c r="ER97" s="520">
        <v>21.054795711238789</v>
      </c>
      <c r="ES97" s="520">
        <v>9.0452398317922942</v>
      </c>
      <c r="ET97" s="520">
        <v>14.388917357113986</v>
      </c>
      <c r="EU97" s="520">
        <v>5.686221466035061</v>
      </c>
      <c r="EV97" s="520">
        <v>7.442599699907916</v>
      </c>
      <c r="EW97" s="520">
        <v>1027.1323670085039</v>
      </c>
      <c r="EX97" s="520">
        <v>21.561799746325804</v>
      </c>
      <c r="EY97" s="520">
        <v>8.9879618308693026</v>
      </c>
      <c r="EZ97" s="520">
        <v>15.164098805034021</v>
      </c>
      <c r="FA97" s="520">
        <v>6.0780767963179265</v>
      </c>
      <c r="FB97" s="520">
        <v>8.1247156494168316</v>
      </c>
      <c r="FC97" s="520">
        <v>1124.5858661430268</v>
      </c>
      <c r="FD97" s="520">
        <v>21.35648624748864</v>
      </c>
      <c r="FE97" s="520">
        <v>9.0026223766316988</v>
      </c>
      <c r="FF97" s="520">
        <v>15.336135612633587</v>
      </c>
      <c r="FG97" s="520">
        <v>6.1735071499195548</v>
      </c>
      <c r="FH97" s="520">
        <v>8.5004314761218911</v>
      </c>
      <c r="FI97" s="520">
        <v>1252.7741347522422</v>
      </c>
      <c r="FJ97" s="520">
        <v>20.09387295391387</v>
      </c>
      <c r="FK97" s="520">
        <v>8.516539263061718</v>
      </c>
    </row>
    <row r="98" spans="2:167" x14ac:dyDescent="0.2">
      <c r="B98" s="520">
        <v>676.1093680787593</v>
      </c>
      <c r="C98" s="520">
        <v>1.4790506495149036</v>
      </c>
      <c r="D98" s="520">
        <v>732.51989560643688</v>
      </c>
      <c r="E98" s="520">
        <v>1.3651506341300428</v>
      </c>
      <c r="F98" s="520">
        <v>820.76576481055827</v>
      </c>
      <c r="G98" s="520">
        <v>1.2183744045791323</v>
      </c>
      <c r="H98" s="520">
        <v>936.92668555530884</v>
      </c>
      <c r="I98" s="520">
        <v>1.0673193702528689</v>
      </c>
      <c r="J98" s="520">
        <v>1040.6684486637612</v>
      </c>
      <c r="K98" s="520">
        <v>0.96092084014271761</v>
      </c>
      <c r="L98" s="520">
        <v>776.23639069879471</v>
      </c>
      <c r="M98" s="520">
        <v>1.2882673525519277</v>
      </c>
      <c r="N98" s="520">
        <v>777.38380988521271</v>
      </c>
      <c r="O98" s="520">
        <v>1.2863658688076594</v>
      </c>
      <c r="Q98" s="520">
        <v>0.19683522761109182</v>
      </c>
      <c r="R98" s="520">
        <v>0.19748883541249046</v>
      </c>
      <c r="S98" s="520">
        <v>0.19730774040559548</v>
      </c>
      <c r="T98" s="520">
        <v>0.19844818232424272</v>
      </c>
      <c r="U98" s="520">
        <v>0.19885389554567665</v>
      </c>
      <c r="V98" s="520">
        <v>0.19744222292218264</v>
      </c>
      <c r="W98" s="520">
        <v>0.19725967830800897</v>
      </c>
      <c r="Y98" s="520">
        <v>2.1487001848969949</v>
      </c>
      <c r="Z98" s="520">
        <v>2.2031087374854286</v>
      </c>
      <c r="AA98" s="520">
        <v>2.2353087338009168</v>
      </c>
      <c r="AB98" s="520">
        <v>2.3691363119651228</v>
      </c>
      <c r="AC98" s="520">
        <v>2.4295052139155953</v>
      </c>
      <c r="AD98" s="520">
        <v>2.2211354258490204</v>
      </c>
      <c r="AE98" s="520">
        <v>2.2174761785753425</v>
      </c>
      <c r="AG98" s="520">
        <v>0.85909986087898349</v>
      </c>
      <c r="AH98" s="520">
        <v>0.88226364018838133</v>
      </c>
      <c r="AI98" s="520">
        <v>0.90054606818975791</v>
      </c>
      <c r="AJ98" s="520">
        <v>0.94797481781335358</v>
      </c>
      <c r="AK98" s="520">
        <v>0.97682723682151262</v>
      </c>
      <c r="AL98" s="520">
        <v>0.89195875395508539</v>
      </c>
      <c r="AM98" s="520">
        <v>0.8907984336560878</v>
      </c>
      <c r="AO98" s="520">
        <v>102</v>
      </c>
      <c r="AP98" s="520">
        <v>16.566218986494846</v>
      </c>
      <c r="AQ98" s="520">
        <v>7.2453038899575937</v>
      </c>
      <c r="AR98" s="520">
        <v>7.7470200055875305</v>
      </c>
      <c r="AS98" s="520">
        <v>892.22443825783432</v>
      </c>
      <c r="AT98" s="520">
        <v>25.64801404286332</v>
      </c>
      <c r="AU98" s="520">
        <v>11.356592032070989</v>
      </c>
      <c r="AV98" s="520">
        <v>17.388040600043372</v>
      </c>
      <c r="AW98" s="520">
        <v>7.4681302389717752</v>
      </c>
      <c r="AX98" s="520">
        <v>8.1482269549002346</v>
      </c>
      <c r="AY98" s="520">
        <v>943.20973839992826</v>
      </c>
      <c r="AZ98" s="520">
        <v>25.691747570056435</v>
      </c>
      <c r="BA98" s="520">
        <v>11.234358617983359</v>
      </c>
      <c r="BB98" s="520">
        <v>18.988338050631814</v>
      </c>
      <c r="BC98" s="520">
        <v>7.8878382127341045</v>
      </c>
      <c r="BD98" s="520">
        <v>8.711726816414048</v>
      </c>
      <c r="BE98" s="520">
        <v>1016.0969143566355</v>
      </c>
      <c r="BF98" s="520">
        <v>26.23526651874591</v>
      </c>
      <c r="BG98" s="520">
        <v>11.212432840199376</v>
      </c>
      <c r="BH98" s="520">
        <v>20.221658928848711</v>
      </c>
      <c r="BI98" s="520">
        <v>8.3377614337288239</v>
      </c>
      <c r="BJ98" s="520">
        <v>9.345351702420734</v>
      </c>
      <c r="BK98" s="520">
        <v>1096.9325922416872</v>
      </c>
      <c r="BL98" s="520">
        <v>26.415754334969353</v>
      </c>
      <c r="BM98" s="520">
        <v>11.248555227242385</v>
      </c>
      <c r="BN98" s="520">
        <v>20.705201716123565</v>
      </c>
      <c r="BO98" s="520">
        <v>8.4725913883974826</v>
      </c>
      <c r="BP98" s="520">
        <v>9.8920415765858163</v>
      </c>
      <c r="BQ98" s="520">
        <v>1217.6366538446719</v>
      </c>
      <c r="BR98" s="520">
        <v>24.990384121862562</v>
      </c>
      <c r="BS98" s="520">
        <v>10.608062723499293</v>
      </c>
      <c r="BU98" s="520">
        <v>102</v>
      </c>
      <c r="BV98" s="520">
        <v>15.939458260299228</v>
      </c>
      <c r="BW98" s="520">
        <v>6.2140991737318432</v>
      </c>
      <c r="BX98" s="520">
        <v>7.5073460082212007</v>
      </c>
      <c r="BY98" s="520">
        <v>896.65569299538447</v>
      </c>
      <c r="BZ98" s="520">
        <v>24.822263851662989</v>
      </c>
      <c r="CA98" s="520">
        <v>10.150411469209324</v>
      </c>
      <c r="CB98" s="520">
        <v>16.601632716439564</v>
      </c>
      <c r="CC98" s="520">
        <v>6.3698369737560023</v>
      </c>
      <c r="CD98" s="520">
        <v>7.8751110007589133</v>
      </c>
      <c r="CE98" s="520">
        <v>948.76298992341458</v>
      </c>
      <c r="CF98" s="520">
        <v>24.712492867031767</v>
      </c>
      <c r="CG98" s="520">
        <v>10.010996728181805</v>
      </c>
      <c r="CH98" s="520">
        <v>18.189343872971968</v>
      </c>
      <c r="CI98" s="520">
        <v>7.0043079184336499</v>
      </c>
      <c r="CJ98" s="520">
        <v>8.4088534960822283</v>
      </c>
      <c r="CK98" s="520">
        <v>1020.0672552439806</v>
      </c>
      <c r="CL98" s="520">
        <v>25.349876732565978</v>
      </c>
      <c r="CM98" s="520">
        <v>10.302642363069966</v>
      </c>
      <c r="CN98" s="520">
        <v>19.389300319971699</v>
      </c>
      <c r="CO98" s="520">
        <v>7.3050639159914308</v>
      </c>
      <c r="CP98" s="520">
        <v>9.0520560057581925</v>
      </c>
      <c r="CQ98" s="520">
        <v>1101.6504230329867</v>
      </c>
      <c r="CR98" s="520">
        <v>25.547072538960748</v>
      </c>
      <c r="CS98" s="520">
        <v>10.26297370769206</v>
      </c>
      <c r="CT98" s="520">
        <v>19.69043554571617</v>
      </c>
      <c r="CU98" s="520">
        <v>7.3132279243842566</v>
      </c>
      <c r="CV98" s="520">
        <v>9.4381903955311497</v>
      </c>
      <c r="CW98" s="520">
        <v>1223.3943141549912</v>
      </c>
      <c r="CX98" s="520">
        <v>24.043304100483056</v>
      </c>
      <c r="CY98" s="520">
        <v>9.6104766863525803</v>
      </c>
      <c r="DA98" s="520">
        <v>102</v>
      </c>
      <c r="DB98" s="520">
        <v>13.435682207608393</v>
      </c>
      <c r="DC98" s="520">
        <v>5.6359454710601256</v>
      </c>
      <c r="DD98" s="520">
        <v>7.115168170349949</v>
      </c>
      <c r="DE98" s="520">
        <v>904.72950970293493</v>
      </c>
      <c r="DF98" s="520">
        <v>21.833319164555867</v>
      </c>
      <c r="DG98" s="520">
        <v>9.4207942109007305</v>
      </c>
      <c r="DH98" s="520">
        <v>14.054983823794721</v>
      </c>
      <c r="DI98" s="520">
        <v>6.1194040818402877</v>
      </c>
      <c r="DJ98" s="520">
        <v>7.5000045043461139</v>
      </c>
      <c r="DK98" s="520">
        <v>953.83396522155488</v>
      </c>
      <c r="DL98" s="520">
        <v>21.9112030923398</v>
      </c>
      <c r="DM98" s="520">
        <v>9.6952201674633738</v>
      </c>
      <c r="DN98" s="520">
        <v>15.621086824754816</v>
      </c>
      <c r="DO98" s="520">
        <v>6.3108410805583057</v>
      </c>
      <c r="DP98" s="520">
        <v>8.0535628035315163</v>
      </c>
      <c r="DQ98" s="520">
        <v>1027.5045602496052</v>
      </c>
      <c r="DR98" s="520">
        <v>22.666879576171318</v>
      </c>
      <c r="DS98" s="520">
        <v>9.5531656587463445</v>
      </c>
      <c r="DT98" s="520">
        <v>16.798132309218598</v>
      </c>
      <c r="DU98" s="520">
        <v>6.6827347410990132</v>
      </c>
      <c r="DV98" s="520">
        <v>8.7918346031408525</v>
      </c>
      <c r="DW98" s="520">
        <v>1123.9888791271867</v>
      </c>
      <c r="DX98" s="520">
        <v>22.734010748300243</v>
      </c>
      <c r="DY98" s="520">
        <v>9.5053254975790633</v>
      </c>
      <c r="DZ98" s="520">
        <v>17.08765975180339</v>
      </c>
      <c r="EA98" s="520">
        <v>6.8359361712074804</v>
      </c>
      <c r="EB98" s="520">
        <v>9.1934380744339688</v>
      </c>
      <c r="EC98" s="520">
        <v>1249.5145753131699</v>
      </c>
      <c r="ED98" s="520">
        <v>21.457665453320288</v>
      </c>
      <c r="EE98" s="520">
        <v>9.0275943987279224</v>
      </c>
      <c r="EG98" s="520">
        <v>102</v>
      </c>
      <c r="EH98" s="520">
        <v>12.601806954780127</v>
      </c>
      <c r="EI98" s="520">
        <v>5.197332999759138</v>
      </c>
      <c r="EJ98" s="520">
        <v>6.5446669621492237</v>
      </c>
      <c r="EK98" s="520">
        <v>908.05054562714656</v>
      </c>
      <c r="EL98" s="520">
        <v>20.8351539253152</v>
      </c>
      <c r="EM98" s="520">
        <v>8.9033128112442217</v>
      </c>
      <c r="EN98" s="520">
        <v>13.203972656987704</v>
      </c>
      <c r="EO98" s="520">
        <v>5.5086918440693049</v>
      </c>
      <c r="EP98" s="520">
        <v>6.9362167863212862</v>
      </c>
      <c r="EQ98" s="520">
        <v>956.84459083420279</v>
      </c>
      <c r="ER98" s="520">
        <v>20.952868160183993</v>
      </c>
      <c r="ES98" s="520">
        <v>9.0264585712155174</v>
      </c>
      <c r="ET98" s="520">
        <v>14.39860967075435</v>
      </c>
      <c r="EU98" s="520">
        <v>5.7116302171678086</v>
      </c>
      <c r="EV98" s="520">
        <v>7.4427107758021913</v>
      </c>
      <c r="EW98" s="520">
        <v>1025.5493656892593</v>
      </c>
      <c r="EX98" s="520">
        <v>21.518071889511312</v>
      </c>
      <c r="EY98" s="520">
        <v>8.9870958182465035</v>
      </c>
      <c r="EZ98" s="520">
        <v>15.16604987872312</v>
      </c>
      <c r="FA98" s="520">
        <v>6.1159114878607861</v>
      </c>
      <c r="FB98" s="520">
        <v>8.1243370986867749</v>
      </c>
      <c r="FC98" s="520">
        <v>1124.2302946408417</v>
      </c>
      <c r="FD98" s="520">
        <v>21.277395692484767</v>
      </c>
      <c r="FE98" s="520">
        <v>8.9990964900628594</v>
      </c>
      <c r="FF98" s="520">
        <v>15.335435732876558</v>
      </c>
      <c r="FG98" s="520">
        <v>6.2132761809833816</v>
      </c>
      <c r="FH98" s="520">
        <v>8.4998442061625781</v>
      </c>
      <c r="FI98" s="520">
        <v>1251.5539031570497</v>
      </c>
      <c r="FJ98" s="520">
        <v>20.022662750663955</v>
      </c>
      <c r="FK98" s="520">
        <v>8.515374978351721</v>
      </c>
    </row>
    <row r="99" spans="2:167" x14ac:dyDescent="0.2">
      <c r="B99" s="520">
        <v>669.59032328001797</v>
      </c>
      <c r="C99" s="520">
        <v>1.4934504953737318</v>
      </c>
      <c r="D99" s="520">
        <v>725.4902884679484</v>
      </c>
      <c r="E99" s="520">
        <v>1.3783782028450671</v>
      </c>
      <c r="F99" s="520">
        <v>810.95623606271784</v>
      </c>
      <c r="G99" s="520">
        <v>1.2331121650350831</v>
      </c>
      <c r="H99" s="520">
        <v>926.01350004416042</v>
      </c>
      <c r="I99" s="520">
        <v>1.0798978632085938</v>
      </c>
      <c r="J99" s="520">
        <v>1028.1452302362027</v>
      </c>
      <c r="K99" s="520">
        <v>0.97262523872261053</v>
      </c>
      <c r="L99" s="520">
        <v>767.3721660320299</v>
      </c>
      <c r="M99" s="520">
        <v>1.3031486471171543</v>
      </c>
      <c r="N99" s="520">
        <v>769.45229447911925</v>
      </c>
      <c r="O99" s="520">
        <v>1.299625730113587</v>
      </c>
      <c r="Q99" s="520">
        <v>0.19865231948017503</v>
      </c>
      <c r="R99" s="520">
        <v>0.19930284635209661</v>
      </c>
      <c r="S99" s="520">
        <v>0.19909819805062903</v>
      </c>
      <c r="T99" s="520">
        <v>0.20023274047559306</v>
      </c>
      <c r="U99" s="520">
        <v>0.20063073223032718</v>
      </c>
      <c r="V99" s="520">
        <v>0.19923763002352582</v>
      </c>
      <c r="W99" s="520">
        <v>0.19906886897631221</v>
      </c>
      <c r="Y99" s="520">
        <v>2.1486265223474006</v>
      </c>
      <c r="Z99" s="520">
        <v>2.2047096433477602</v>
      </c>
      <c r="AA99" s="520">
        <v>2.2351775407329044</v>
      </c>
      <c r="AB99" s="520">
        <v>2.3722418818351798</v>
      </c>
      <c r="AC99" s="520">
        <v>2.4331495441397477</v>
      </c>
      <c r="AD99" s="520">
        <v>2.2220527438584043</v>
      </c>
      <c r="AE99" s="520">
        <v>2.2180838711470061</v>
      </c>
      <c r="AG99" s="520">
        <v>0.86030123808781145</v>
      </c>
      <c r="AH99" s="520">
        <v>0.88414926808607364</v>
      </c>
      <c r="AI99" s="520">
        <v>0.90170171778422048</v>
      </c>
      <c r="AJ99" s="520">
        <v>0.95047528362680445</v>
      </c>
      <c r="AK99" s="520">
        <v>0.9795284656905312</v>
      </c>
      <c r="AL99" s="520">
        <v>0.89357956220790824</v>
      </c>
      <c r="AM99" s="520">
        <v>0.8922531359163568</v>
      </c>
      <c r="AO99" s="520">
        <v>103</v>
      </c>
      <c r="AP99" s="520">
        <v>16.606284885158541</v>
      </c>
      <c r="AQ99" s="520">
        <v>7.2645791033408456</v>
      </c>
      <c r="AR99" s="520">
        <v>7.746368176710769</v>
      </c>
      <c r="AS99" s="520">
        <v>891.52078693442741</v>
      </c>
      <c r="AT99" s="520">
        <v>25.644872448238978</v>
      </c>
      <c r="AU99" s="520">
        <v>11.35594898882913</v>
      </c>
      <c r="AV99" s="520">
        <v>17.433207367597149</v>
      </c>
      <c r="AW99" s="520">
        <v>7.4913748707295476</v>
      </c>
      <c r="AX99" s="520">
        <v>8.1474157282602491</v>
      </c>
      <c r="AY99" s="520">
        <v>942.54290565419058</v>
      </c>
      <c r="AZ99" s="520">
        <v>25.688155390906804</v>
      </c>
      <c r="BA99" s="520">
        <v>11.235118405863989</v>
      </c>
      <c r="BB99" s="520">
        <v>19.021126195821935</v>
      </c>
      <c r="BC99" s="520">
        <v>7.9108895084843489</v>
      </c>
      <c r="BD99" s="520">
        <v>8.7105663838693026</v>
      </c>
      <c r="BE99" s="520">
        <v>1014.8951273062839</v>
      </c>
      <c r="BF99" s="520">
        <v>26.208324929285801</v>
      </c>
      <c r="BG99" s="520">
        <v>11.207146244537656</v>
      </c>
      <c r="BH99" s="520">
        <v>20.257387669868471</v>
      </c>
      <c r="BI99" s="520">
        <v>8.3645957403007003</v>
      </c>
      <c r="BJ99" s="520">
        <v>9.3439980045460906</v>
      </c>
      <c r="BK99" s="520">
        <v>1095.6279100323666</v>
      </c>
      <c r="BL99" s="520">
        <v>26.386748228627233</v>
      </c>
      <c r="BM99" s="520">
        <v>11.243905234100287</v>
      </c>
      <c r="BN99" s="520">
        <v>20.741881640883886</v>
      </c>
      <c r="BO99" s="520">
        <v>8.5002178859967472</v>
      </c>
      <c r="BP99" s="520">
        <v>9.8903168050126915</v>
      </c>
      <c r="BQ99" s="520">
        <v>1215.0678160088426</v>
      </c>
      <c r="BR99" s="520">
        <v>24.977100267455445</v>
      </c>
      <c r="BS99" s="520">
        <v>10.609212030702523</v>
      </c>
      <c r="BU99" s="520">
        <v>103</v>
      </c>
      <c r="BV99" s="520">
        <v>15.973302923107275</v>
      </c>
      <c r="BW99" s="520">
        <v>6.2362116626593629</v>
      </c>
      <c r="BX99" s="520">
        <v>7.5067079919424655</v>
      </c>
      <c r="BY99" s="520">
        <v>895.65505715559118</v>
      </c>
      <c r="BZ99" s="520">
        <v>24.819772663857158</v>
      </c>
      <c r="CA99" s="520">
        <v>10.155357317037508</v>
      </c>
      <c r="CB99" s="520">
        <v>16.641162047408468</v>
      </c>
      <c r="CC99" s="520">
        <v>6.3954607884998556</v>
      </c>
      <c r="CD99" s="520">
        <v>7.8743230239628685</v>
      </c>
      <c r="CE99" s="520">
        <v>947.76380255849494</v>
      </c>
      <c r="CF99" s="520">
        <v>24.710949331078204</v>
      </c>
      <c r="CG99" s="520">
        <v>10.016912483652581</v>
      </c>
      <c r="CH99" s="520">
        <v>18.216668090395089</v>
      </c>
      <c r="CI99" s="520">
        <v>7.0286728479746401</v>
      </c>
      <c r="CJ99" s="520">
        <v>8.4077370513009217</v>
      </c>
      <c r="CK99" s="520">
        <v>1018.5767648151474</v>
      </c>
      <c r="CL99" s="520">
        <v>25.323808721325285</v>
      </c>
      <c r="CM99" s="520">
        <v>10.300511278582476</v>
      </c>
      <c r="CN99" s="520">
        <v>19.419350250669613</v>
      </c>
      <c r="CO99" s="520">
        <v>7.3331029087243609</v>
      </c>
      <c r="CP99" s="520">
        <v>9.0507517111844074</v>
      </c>
      <c r="CQ99" s="520">
        <v>1100.0536158425141</v>
      </c>
      <c r="CR99" s="520">
        <v>25.518774713160067</v>
      </c>
      <c r="CS99" s="520">
        <v>10.260994008021978</v>
      </c>
      <c r="CT99" s="520">
        <v>19.722273889391058</v>
      </c>
      <c r="CU99" s="520">
        <v>7.3423145161164909</v>
      </c>
      <c r="CV99" s="520">
        <v>9.4365418829891414</v>
      </c>
      <c r="CW99" s="520">
        <v>1220.466968643578</v>
      </c>
      <c r="CX99" s="520">
        <v>24.031181239845072</v>
      </c>
      <c r="CY99" s="520">
        <v>9.6135405736381472</v>
      </c>
      <c r="DA99" s="520">
        <v>103</v>
      </c>
      <c r="DB99" s="520">
        <v>13.435860103876765</v>
      </c>
      <c r="DC99" s="520">
        <v>5.657920691844863</v>
      </c>
      <c r="DD99" s="520">
        <v>7.1153628906920545</v>
      </c>
      <c r="DE99" s="520">
        <v>905.47138034252373</v>
      </c>
      <c r="DF99" s="520">
        <v>21.748353964711647</v>
      </c>
      <c r="DG99" s="520">
        <v>9.4065989851498077</v>
      </c>
      <c r="DH99" s="520">
        <v>14.054686406956758</v>
      </c>
      <c r="DI99" s="520">
        <v>6.1471836694082933</v>
      </c>
      <c r="DJ99" s="520">
        <v>7.4999259433770709</v>
      </c>
      <c r="DK99" s="520">
        <v>954.57233189046065</v>
      </c>
      <c r="DL99" s="520">
        <v>21.825132539869152</v>
      </c>
      <c r="DM99" s="520">
        <v>9.6853738972308658</v>
      </c>
      <c r="DN99" s="520">
        <v>15.620837213784061</v>
      </c>
      <c r="DO99" s="520">
        <v>6.3382155182504585</v>
      </c>
      <c r="DP99" s="520">
        <v>8.0537320379636377</v>
      </c>
      <c r="DQ99" s="520">
        <v>1028.0027538824399</v>
      </c>
      <c r="DR99" s="520">
        <v>22.566488461184623</v>
      </c>
      <c r="DS99" s="520">
        <v>9.5344142681909219</v>
      </c>
      <c r="DT99" s="520">
        <v>16.796932651224427</v>
      </c>
      <c r="DU99" s="520">
        <v>6.7238805986431753</v>
      </c>
      <c r="DV99" s="520">
        <v>8.7914220155965275</v>
      </c>
      <c r="DW99" s="520">
        <v>1124.4691089529356</v>
      </c>
      <c r="DX99" s="520">
        <v>22.632549523156577</v>
      </c>
      <c r="DY99" s="520">
        <v>9.4964113869923157</v>
      </c>
      <c r="DZ99" s="520">
        <v>17.086051394548914</v>
      </c>
      <c r="EA99" s="520">
        <v>6.8793368629183522</v>
      </c>
      <c r="EB99" s="520">
        <v>9.1927884294880737</v>
      </c>
      <c r="EC99" s="520">
        <v>1248.716111463028</v>
      </c>
      <c r="ED99" s="520">
        <v>21.376388260580491</v>
      </c>
      <c r="EE99" s="520">
        <v>9.0252948329767246</v>
      </c>
      <c r="EG99" s="520">
        <v>103</v>
      </c>
      <c r="EH99" s="520">
        <v>12.602423023523247</v>
      </c>
      <c r="EI99" s="520">
        <v>5.2171417158179141</v>
      </c>
      <c r="EJ99" s="520">
        <v>6.5448073536580358</v>
      </c>
      <c r="EK99" s="520">
        <v>909.53673972640411</v>
      </c>
      <c r="EL99" s="520">
        <v>20.734813867908947</v>
      </c>
      <c r="EM99" s="520">
        <v>8.8799350687194263</v>
      </c>
      <c r="EN99" s="520">
        <v>13.204041829981042</v>
      </c>
      <c r="EO99" s="520">
        <v>5.5338305123227549</v>
      </c>
      <c r="EP99" s="520">
        <v>6.936126501599011</v>
      </c>
      <c r="EQ99" s="520">
        <v>958.3984788390718</v>
      </c>
      <c r="ER99" s="520">
        <v>20.8504328070631</v>
      </c>
      <c r="ES99" s="520">
        <v>9.0067304777875865</v>
      </c>
      <c r="ET99" s="520">
        <v>14.405571114789655</v>
      </c>
      <c r="EU99" s="520">
        <v>5.7364063865790769</v>
      </c>
      <c r="EV99" s="520">
        <v>7.4428255978594038</v>
      </c>
      <c r="EW99" s="520">
        <v>1023.6587991716301</v>
      </c>
      <c r="EX99" s="520">
        <v>21.475071774256222</v>
      </c>
      <c r="EY99" s="520">
        <v>8.9869739801283899</v>
      </c>
      <c r="EZ99" s="520">
        <v>15.164816009491418</v>
      </c>
      <c r="FA99" s="520">
        <v>6.1532956207118072</v>
      </c>
      <c r="FB99" s="520">
        <v>8.1239450455208999</v>
      </c>
      <c r="FC99" s="520">
        <v>1123.5594965472353</v>
      </c>
      <c r="FD99" s="520">
        <v>21.198242039782134</v>
      </c>
      <c r="FE99" s="520">
        <v>8.9962625955388855</v>
      </c>
      <c r="FF99" s="520">
        <v>15.334020461884084</v>
      </c>
      <c r="FG99" s="520">
        <v>6.2526203643940557</v>
      </c>
      <c r="FH99" s="520">
        <v>8.4992357512811658</v>
      </c>
      <c r="FI99" s="520">
        <v>1250.1224043158584</v>
      </c>
      <c r="FJ99" s="520">
        <v>19.950853938067269</v>
      </c>
      <c r="FK99" s="520">
        <v>8.5138179536446401</v>
      </c>
    </row>
    <row r="100" spans="2:167" x14ac:dyDescent="0.2">
      <c r="B100" s="520">
        <v>662.86369030341541</v>
      </c>
      <c r="C100" s="520">
        <v>1.5086057882311608</v>
      </c>
      <c r="D100" s="520">
        <v>718.22771523585823</v>
      </c>
      <c r="E100" s="520">
        <v>1.392316084142772</v>
      </c>
      <c r="F100" s="520">
        <v>800.82702993292423</v>
      </c>
      <c r="G100" s="520">
        <v>1.2487091002457273</v>
      </c>
      <c r="H100" s="520">
        <v>914.72498451673687</v>
      </c>
      <c r="I100" s="520">
        <v>1.0932247581805314</v>
      </c>
      <c r="J100" s="520">
        <v>1015.1867471471627</v>
      </c>
      <c r="K100" s="520">
        <v>0.98504043990936652</v>
      </c>
      <c r="L100" s="520">
        <v>758.21641990516241</v>
      </c>
      <c r="M100" s="520">
        <v>1.3188846531773604</v>
      </c>
      <c r="N100" s="520">
        <v>761.26110803628205</v>
      </c>
      <c r="O100" s="520">
        <v>1.3136097318560762</v>
      </c>
      <c r="Q100" s="520">
        <v>0.20046763246688934</v>
      </c>
      <c r="R100" s="520">
        <v>0.20111485479949889</v>
      </c>
      <c r="S100" s="520">
        <v>0.20088607890661997</v>
      </c>
      <c r="T100" s="520">
        <v>0.2020142918348882</v>
      </c>
      <c r="U100" s="520">
        <v>0.20240426100221084</v>
      </c>
      <c r="V100" s="520">
        <v>0.20103055443785398</v>
      </c>
      <c r="W100" s="520">
        <v>0.20087597719500547</v>
      </c>
      <c r="Y100" s="520">
        <v>2.1485505141359926</v>
      </c>
      <c r="Z100" s="520">
        <v>2.2059268513584067</v>
      </c>
      <c r="AA100" s="520">
        <v>2.2350420722855548</v>
      </c>
      <c r="AB100" s="520">
        <v>2.3749501953916092</v>
      </c>
      <c r="AC100" s="520">
        <v>2.4363959258737218</v>
      </c>
      <c r="AD100" s="520">
        <v>2.22256680548699</v>
      </c>
      <c r="AE100" s="520">
        <v>2.2182771623301942</v>
      </c>
      <c r="AG100" s="520">
        <v>0.86138321773981497</v>
      </c>
      <c r="AH100" s="520">
        <v>0.88592575651637895</v>
      </c>
      <c r="AI100" s="520">
        <v>0.90272495707396583</v>
      </c>
      <c r="AJ100" s="520">
        <v>0.95286166096179403</v>
      </c>
      <c r="AK100" s="520">
        <v>0.98211375329357409</v>
      </c>
      <c r="AL100" s="520">
        <v>0.89508323396902689</v>
      </c>
      <c r="AM100" s="520">
        <v>0.89358475323584652</v>
      </c>
      <c r="AO100" s="520">
        <v>104</v>
      </c>
      <c r="AP100" s="520">
        <v>16.643947162413859</v>
      </c>
      <c r="AQ100" s="520">
        <v>7.2827906491387751</v>
      </c>
      <c r="AR100" s="520">
        <v>7.7456955914236767</v>
      </c>
      <c r="AS100" s="520">
        <v>890.60851458723255</v>
      </c>
      <c r="AT100" s="520">
        <v>25.642855542643794</v>
      </c>
      <c r="AU100" s="520">
        <v>11.35577515028228</v>
      </c>
      <c r="AV100" s="520">
        <v>17.475859130245087</v>
      </c>
      <c r="AW100" s="520">
        <v>7.5135835903793504</v>
      </c>
      <c r="AX100" s="520">
        <v>8.1465776170024427</v>
      </c>
      <c r="AY100" s="520">
        <v>941.65211754978009</v>
      </c>
      <c r="AZ100" s="520">
        <v>25.685684182757985</v>
      </c>
      <c r="BA100" s="520">
        <v>11.236394896902819</v>
      </c>
      <c r="BB100" s="520">
        <v>19.050665381469972</v>
      </c>
      <c r="BC100" s="520">
        <v>7.9327806309348992</v>
      </c>
      <c r="BD100" s="520">
        <v>8.7093681346212914</v>
      </c>
      <c r="BE100" s="520">
        <v>1013.4364481712229</v>
      </c>
      <c r="BF100" s="520">
        <v>26.181802713967805</v>
      </c>
      <c r="BG100" s="520">
        <v>11.202194753060017</v>
      </c>
      <c r="BH100" s="520">
        <v>20.289568336146541</v>
      </c>
      <c r="BI100" s="520">
        <v>8.3902237150329757</v>
      </c>
      <c r="BJ100" s="520">
        <v>9.3425977498302029</v>
      </c>
      <c r="BK100" s="520">
        <v>1094.0361949649784</v>
      </c>
      <c r="BL100" s="520">
        <v>26.358139451130349</v>
      </c>
      <c r="BM100" s="520">
        <v>11.239625176939718</v>
      </c>
      <c r="BN100" s="520">
        <v>20.774927953952957</v>
      </c>
      <c r="BO100" s="520">
        <v>8.5266296874673806</v>
      </c>
      <c r="BP100" s="520">
        <v>9.8885320862207884</v>
      </c>
      <c r="BQ100" s="520">
        <v>1212.1581702791029</v>
      </c>
      <c r="BR100" s="520">
        <v>24.964425981081661</v>
      </c>
      <c r="BS100" s="520">
        <v>10.610813841396482</v>
      </c>
      <c r="BU100" s="520">
        <v>104</v>
      </c>
      <c r="BV100" s="520">
        <v>16.004690780843323</v>
      </c>
      <c r="BW100" s="520">
        <v>6.2575815704144668</v>
      </c>
      <c r="BX100" s="520">
        <v>7.5060496590926933</v>
      </c>
      <c r="BY100" s="520">
        <v>894.43659111177078</v>
      </c>
      <c r="BZ100" s="520">
        <v>24.818404483481675</v>
      </c>
      <c r="CA100" s="520">
        <v>10.160967306311267</v>
      </c>
      <c r="CB100" s="520">
        <v>16.678179843989835</v>
      </c>
      <c r="CC100" s="520">
        <v>6.4203787441632381</v>
      </c>
      <c r="CD100" s="520">
        <v>7.8735089330650814</v>
      </c>
      <c r="CE100" s="520">
        <v>946.53153743209407</v>
      </c>
      <c r="CF100" s="520">
        <v>24.710533870438194</v>
      </c>
      <c r="CG100" s="520">
        <v>10.023511977020233</v>
      </c>
      <c r="CH100" s="520">
        <v>18.24075466404549</v>
      </c>
      <c r="CI100" s="520">
        <v>7.0521272404404467</v>
      </c>
      <c r="CJ100" s="520">
        <v>8.4065842233095793</v>
      </c>
      <c r="CK100" s="520">
        <v>1016.8205198714745</v>
      </c>
      <c r="CL100" s="520">
        <v>25.298154324216618</v>
      </c>
      <c r="CM100" s="520">
        <v>10.29882744015892</v>
      </c>
      <c r="CN100" s="520">
        <v>19.445868701799952</v>
      </c>
      <c r="CO100" s="520">
        <v>7.3602244226283453</v>
      </c>
      <c r="CP100" s="520">
        <v>9.0494025588646316</v>
      </c>
      <c r="CQ100" s="520">
        <v>1098.1604175613063</v>
      </c>
      <c r="CR100" s="520">
        <v>25.490865004303064</v>
      </c>
      <c r="CS100" s="520">
        <v>10.259482393316274</v>
      </c>
      <c r="CT100" s="520">
        <v>19.750563075950001</v>
      </c>
      <c r="CU100" s="520">
        <v>7.3705140236369706</v>
      </c>
      <c r="CV100" s="520">
        <v>9.4348360737340169</v>
      </c>
      <c r="CW100" s="520">
        <v>1217.1887842662507</v>
      </c>
      <c r="CX100" s="520">
        <v>24.01966598707817</v>
      </c>
      <c r="CY100" s="520">
        <v>9.6171351384785346</v>
      </c>
      <c r="DA100" s="520">
        <v>104</v>
      </c>
      <c r="DB100" s="520">
        <v>13.436043664956982</v>
      </c>
      <c r="DC100" s="520">
        <v>5.679259609534876</v>
      </c>
      <c r="DD100" s="520">
        <v>7.1155638115807527</v>
      </c>
      <c r="DE100" s="520">
        <v>906.13777334238569</v>
      </c>
      <c r="DF100" s="520">
        <v>21.663197986709388</v>
      </c>
      <c r="DG100" s="520">
        <v>9.391528804262844</v>
      </c>
      <c r="DH100" s="520">
        <v>14.054379133516919</v>
      </c>
      <c r="DI100" s="520">
        <v>6.174336099647225</v>
      </c>
      <c r="DJ100" s="520">
        <v>7.4998447788426059</v>
      </c>
      <c r="DK100" s="520">
        <v>955.22482217484765</v>
      </c>
      <c r="DL100" s="520">
        <v>21.738860237532428</v>
      </c>
      <c r="DM100" s="520">
        <v>9.6747146253181793</v>
      </c>
      <c r="DN100" s="520">
        <v>15.620579468377525</v>
      </c>
      <c r="DO100" s="520">
        <v>6.3648909904089059</v>
      </c>
      <c r="DP100" s="520">
        <v>8.0539067874843617</v>
      </c>
      <c r="DQ100" s="520">
        <v>1028.4046700146605</v>
      </c>
      <c r="DR100" s="520">
        <v>22.465385377665985</v>
      </c>
      <c r="DS100" s="520">
        <v>9.514564749689411</v>
      </c>
      <c r="DT100" s="520">
        <v>16.795691734181371</v>
      </c>
      <c r="DU100" s="520">
        <v>6.7645447474838125</v>
      </c>
      <c r="DV100" s="520">
        <v>8.7909952381999741</v>
      </c>
      <c r="DW100" s="520">
        <v>1124.8324514809367</v>
      </c>
      <c r="DX100" s="520">
        <v>22.530361705105257</v>
      </c>
      <c r="DY100" s="520">
        <v>9.4866375697228751</v>
      </c>
      <c r="DZ100" s="520">
        <v>17.084387136243123</v>
      </c>
      <c r="EA100" s="520">
        <v>6.9222742114792499</v>
      </c>
      <c r="EB100" s="520">
        <v>9.1921162050839431</v>
      </c>
      <c r="EC100" s="520">
        <v>1247.7438299778896</v>
      </c>
      <c r="ED100" s="520">
        <v>21.294669196686829</v>
      </c>
      <c r="EE100" s="520">
        <v>9.0223882055747726</v>
      </c>
      <c r="EG100" s="520">
        <v>104</v>
      </c>
      <c r="EH100" s="520">
        <v>12.603058709954507</v>
      </c>
      <c r="EI100" s="520">
        <v>5.2363473503303917</v>
      </c>
      <c r="EJ100" s="520">
        <v>6.5449522157017812</v>
      </c>
      <c r="EK100" s="520">
        <v>910.96250895672415</v>
      </c>
      <c r="EL100" s="520">
        <v>20.63406215660471</v>
      </c>
      <c r="EM100" s="520">
        <v>8.8555858890504116</v>
      </c>
      <c r="EN100" s="520">
        <v>13.204113295415725</v>
      </c>
      <c r="EO100" s="520">
        <v>5.558409278901661</v>
      </c>
      <c r="EP100" s="520">
        <v>6.9360332247779377</v>
      </c>
      <c r="EQ100" s="520">
        <v>959.88638794597261</v>
      </c>
      <c r="ER100" s="520">
        <v>20.747489824494227</v>
      </c>
      <c r="ES100" s="520">
        <v>8.9860642312826382</v>
      </c>
      <c r="ET100" s="520">
        <v>14.409801749567661</v>
      </c>
      <c r="EU100" s="520">
        <v>5.7605499896288226</v>
      </c>
      <c r="EV100" s="520">
        <v>7.4429441617900123</v>
      </c>
      <c r="EW100" s="520">
        <v>1021.4591664542363</v>
      </c>
      <c r="EX100" s="520">
        <v>21.432799505100675</v>
      </c>
      <c r="EY100" s="520">
        <v>8.9876150926574336</v>
      </c>
      <c r="EZ100" s="520">
        <v>15.163517622688753</v>
      </c>
      <c r="FA100" s="520">
        <v>6.1902292112167476</v>
      </c>
      <c r="FB100" s="520">
        <v>8.1235395087281788</v>
      </c>
      <c r="FC100" s="520">
        <v>1122.7180733078958</v>
      </c>
      <c r="FD100" s="520">
        <v>21.119022167473993</v>
      </c>
      <c r="FE100" s="520">
        <v>8.9929631468812889</v>
      </c>
      <c r="FF100" s="520">
        <v>15.33255600086486</v>
      </c>
      <c r="FG100" s="520">
        <v>6.2915397268431947</v>
      </c>
      <c r="FH100" s="520">
        <v>8.4986061485686637</v>
      </c>
      <c r="FI100" s="520">
        <v>1248.5076552583905</v>
      </c>
      <c r="FJ100" s="520">
        <v>19.878501234396946</v>
      </c>
      <c r="FK100" s="520">
        <v>8.5116776703590311</v>
      </c>
    </row>
    <row r="101" spans="2:167" x14ac:dyDescent="0.2">
      <c r="B101" s="520">
        <v>655.92961333352628</v>
      </c>
      <c r="C101" s="520">
        <v>1.524553823569361</v>
      </c>
      <c r="D101" s="520">
        <v>710.73237592547753</v>
      </c>
      <c r="E101" s="520">
        <v>1.4069993627317929</v>
      </c>
      <c r="F101" s="520">
        <v>790.37852461047021</v>
      </c>
      <c r="G101" s="520">
        <v>1.2652165625234308</v>
      </c>
      <c r="H101" s="520">
        <v>903.06168016379559</v>
      </c>
      <c r="I101" s="520">
        <v>1.1073440740156553</v>
      </c>
      <c r="J101" s="520">
        <v>1001.7937886371957</v>
      </c>
      <c r="K101" s="520">
        <v>0.99820942327898055</v>
      </c>
      <c r="L101" s="520">
        <v>748.76951424261756</v>
      </c>
      <c r="M101" s="520">
        <v>1.3355244584329835</v>
      </c>
      <c r="N101" s="520">
        <v>752.81048598953782</v>
      </c>
      <c r="O101" s="520">
        <v>1.3283555670528977</v>
      </c>
      <c r="Q101" s="520">
        <v>0.2022811678067935</v>
      </c>
      <c r="R101" s="520">
        <v>0.20292486247395652</v>
      </c>
      <c r="S101" s="520">
        <v>0.20267138602199797</v>
      </c>
      <c r="T101" s="520">
        <v>0.20379284073764095</v>
      </c>
      <c r="U101" s="520">
        <v>0.20417448785937692</v>
      </c>
      <c r="V101" s="520">
        <v>0.20282099924742755</v>
      </c>
      <c r="W101" s="520">
        <v>0.20268100485215848</v>
      </c>
      <c r="Y101" s="520">
        <v>2.1484721618919975</v>
      </c>
      <c r="Z101" s="520">
        <v>2.2067603644298837</v>
      </c>
      <c r="AA101" s="520">
        <v>2.2349023335167888</v>
      </c>
      <c r="AB101" s="520">
        <v>2.3772612609722397</v>
      </c>
      <c r="AC101" s="520">
        <v>2.439244372493472</v>
      </c>
      <c r="AD101" s="520">
        <v>2.2226776174091669</v>
      </c>
      <c r="AE101" s="520">
        <v>2.2181507106758387</v>
      </c>
      <c r="AG101" s="520">
        <v>0.86234580017807572</v>
      </c>
      <c r="AH101" s="520">
        <v>0.88759310600266239</v>
      </c>
      <c r="AI101" s="520">
        <v>0.90361578735241999</v>
      </c>
      <c r="AJ101" s="520">
        <v>0.95513395139184576</v>
      </c>
      <c r="AK101" s="520">
        <v>0.98458310261093207</v>
      </c>
      <c r="AL101" s="520">
        <v>0.89646977086473123</v>
      </c>
      <c r="AM101" s="520">
        <v>0.89479328646741263</v>
      </c>
      <c r="AO101" s="520">
        <v>105</v>
      </c>
      <c r="AP101" s="520">
        <v>16.679205840437525</v>
      </c>
      <c r="AQ101" s="520">
        <v>7.2999385384210189</v>
      </c>
      <c r="AR101" s="520">
        <v>7.7450022641430394</v>
      </c>
      <c r="AS101" s="520">
        <v>889.48772509202661</v>
      </c>
      <c r="AT101" s="520">
        <v>25.641963912505094</v>
      </c>
      <c r="AU101" s="520">
        <v>11.356071216291131</v>
      </c>
      <c r="AV101" s="520">
        <v>17.515995924672875</v>
      </c>
      <c r="AW101" s="520">
        <v>7.5347564129493403</v>
      </c>
      <c r="AX101" s="520">
        <v>8.145712644208869</v>
      </c>
      <c r="AY101" s="520">
        <v>940.53749051905027</v>
      </c>
      <c r="AZ101" s="520">
        <v>25.684334211908002</v>
      </c>
      <c r="BA101" s="520">
        <v>11.238190004000698</v>
      </c>
      <c r="BB101" s="520">
        <v>19.076955700574775</v>
      </c>
      <c r="BC101" s="520">
        <v>7.9535116111617796</v>
      </c>
      <c r="BD101" s="520">
        <v>8.7081321134084693</v>
      </c>
      <c r="BE101" s="520">
        <v>1011.7202739013493</v>
      </c>
      <c r="BF101" s="520">
        <v>26.155700658732957</v>
      </c>
      <c r="BG101" s="520">
        <v>11.197584344954466</v>
      </c>
      <c r="BH101" s="520">
        <v>20.318201073728662</v>
      </c>
      <c r="BI101" s="520">
        <v>8.4146454065126779</v>
      </c>
      <c r="BJ101" s="520">
        <v>9.3411510054036775</v>
      </c>
      <c r="BK101" s="520">
        <v>1092.1568084158814</v>
      </c>
      <c r="BL101" s="520">
        <v>26.329927343390274</v>
      </c>
      <c r="BM101" s="520">
        <v>11.235722029193669</v>
      </c>
      <c r="BN101" s="520">
        <v>20.804340887922123</v>
      </c>
      <c r="BO101" s="520">
        <v>8.5518268709281138</v>
      </c>
      <c r="BP101" s="520">
        <v>9.886687528908972</v>
      </c>
      <c r="BQ101" s="520">
        <v>1208.907158704003</v>
      </c>
      <c r="BR101" s="520">
        <v>24.952372753989049</v>
      </c>
      <c r="BS101" s="520">
        <v>10.612880528441506</v>
      </c>
      <c r="BU101" s="520">
        <v>105</v>
      </c>
      <c r="BV101" s="520">
        <v>16.033621857254182</v>
      </c>
      <c r="BW101" s="520">
        <v>6.2782089021932315</v>
      </c>
      <c r="BX101" s="520">
        <v>7.5053710237831694</v>
      </c>
      <c r="BY101" s="520">
        <v>893.00049023831184</v>
      </c>
      <c r="BZ101" s="520">
        <v>24.818159011680041</v>
      </c>
      <c r="CA101" s="520">
        <v>10.167246731870303</v>
      </c>
      <c r="CB101" s="520">
        <v>16.71268614361793</v>
      </c>
      <c r="CC101" s="520">
        <v>6.4445908490985477</v>
      </c>
      <c r="CD101" s="520">
        <v>7.8726687504860688</v>
      </c>
      <c r="CE101" s="520">
        <v>945.0664071216778</v>
      </c>
      <c r="CF101" s="520">
        <v>24.71124704918094</v>
      </c>
      <c r="CG101" s="520">
        <v>10.030801422050519</v>
      </c>
      <c r="CH101" s="520">
        <v>18.261603687359226</v>
      </c>
      <c r="CI101" s="520">
        <v>7.0746711188662736</v>
      </c>
      <c r="CJ101" s="520">
        <v>8.4053950551507857</v>
      </c>
      <c r="CK101" s="520">
        <v>1014.7979275479495</v>
      </c>
      <c r="CL101" s="520">
        <v>25.272913872902677</v>
      </c>
      <c r="CM101" s="520">
        <v>10.297599477233383</v>
      </c>
      <c r="CN101" s="520">
        <v>19.468855819261581</v>
      </c>
      <c r="CO101" s="520">
        <v>7.386428493386715</v>
      </c>
      <c r="CP101" s="520">
        <v>9.048008613479535</v>
      </c>
      <c r="CQ101" s="520">
        <v>1095.9701991957611</v>
      </c>
      <c r="CR101" s="520">
        <v>25.463342141228566</v>
      </c>
      <c r="CS101" s="520">
        <v>10.25844809172407</v>
      </c>
      <c r="CT101" s="520">
        <v>19.775303332376271</v>
      </c>
      <c r="CU101" s="520">
        <v>7.3978265037032198</v>
      </c>
      <c r="CV101" s="520">
        <v>9.4330730716586331</v>
      </c>
      <c r="CW101" s="520">
        <v>1213.5592278053093</v>
      </c>
      <c r="CX101" s="520">
        <v>24.00877009199959</v>
      </c>
      <c r="CY101" s="520">
        <v>9.6212748505024219</v>
      </c>
      <c r="DA101" s="520">
        <v>105</v>
      </c>
      <c r="DB101" s="520">
        <v>13.436232886914436</v>
      </c>
      <c r="DC101" s="520">
        <v>5.6999622300116197</v>
      </c>
      <c r="DD101" s="520">
        <v>7.1157709287093276</v>
      </c>
      <c r="DE101" s="520">
        <v>906.72787414469349</v>
      </c>
      <c r="DF101" s="520">
        <v>21.577851251521942</v>
      </c>
      <c r="DG101" s="520">
        <v>9.3755909420689711</v>
      </c>
      <c r="DH101" s="520">
        <v>14.054062011937685</v>
      </c>
      <c r="DI101" s="520">
        <v>6.2008613812527429</v>
      </c>
      <c r="DJ101" s="520">
        <v>7.4997610129780368</v>
      </c>
      <c r="DK101" s="520">
        <v>955.79050815981134</v>
      </c>
      <c r="DL101" s="520">
        <v>21.65238632933259</v>
      </c>
      <c r="DM101" s="520">
        <v>9.6632514277890262</v>
      </c>
      <c r="DN101" s="520">
        <v>15.620313598158525</v>
      </c>
      <c r="DO101" s="520">
        <v>6.3908675145490434</v>
      </c>
      <c r="DP101" s="520">
        <v>8.0540870455691511</v>
      </c>
      <c r="DQ101" s="520">
        <v>1028.7091868650289</v>
      </c>
      <c r="DR101" s="520">
        <v>22.3635706046603</v>
      </c>
      <c r="DS101" s="520">
        <v>9.4936247567306129</v>
      </c>
      <c r="DT101" s="520">
        <v>16.794409617581117</v>
      </c>
      <c r="DU101" s="520">
        <v>6.8047272056504822</v>
      </c>
      <c r="DV101" s="520">
        <v>8.7905542914116328</v>
      </c>
      <c r="DW101" s="520">
        <v>1125.0775482298839</v>
      </c>
      <c r="DX101" s="520">
        <v>22.427447776138461</v>
      </c>
      <c r="DY101" s="520">
        <v>9.4760153445099125</v>
      </c>
      <c r="DZ101" s="520">
        <v>17.082667078248203</v>
      </c>
      <c r="EA101" s="520">
        <v>6.9647482470259092</v>
      </c>
      <c r="EB101" s="520">
        <v>9.1914214421636196</v>
      </c>
      <c r="EC101" s="520">
        <v>1246.5961118333219</v>
      </c>
      <c r="ED101" s="520">
        <v>21.212506591557396</v>
      </c>
      <c r="EE101" s="520">
        <v>9.0188863214618351</v>
      </c>
      <c r="EG101" s="520">
        <v>105</v>
      </c>
      <c r="EH101" s="520">
        <v>12.603714000448042</v>
      </c>
      <c r="EI101" s="520">
        <v>5.2549499089281735</v>
      </c>
      <c r="EJ101" s="520">
        <v>6.545101545175358</v>
      </c>
      <c r="EK101" s="520">
        <v>912.32710666561718</v>
      </c>
      <c r="EL101" s="520">
        <v>20.532898968552036</v>
      </c>
      <c r="EM101" s="520">
        <v>8.8302728964313104</v>
      </c>
      <c r="EN101" s="520">
        <v>13.204187051323554</v>
      </c>
      <c r="EO101" s="520">
        <v>5.5824281515259662</v>
      </c>
      <c r="EP101" s="520">
        <v>6.9359369584269643</v>
      </c>
      <c r="EQ101" s="520">
        <v>961.3075234105479</v>
      </c>
      <c r="ER101" s="520">
        <v>20.644039382489936</v>
      </c>
      <c r="ES101" s="520">
        <v>8.9644682404460632</v>
      </c>
      <c r="ET101" s="520">
        <v>14.411301637366655</v>
      </c>
      <c r="EU101" s="520">
        <v>5.7840610421683687</v>
      </c>
      <c r="EV101" s="520">
        <v>7.4430664631672512</v>
      </c>
      <c r="EW101" s="520">
        <v>1018.9490226950029</v>
      </c>
      <c r="EX101" s="520">
        <v>21.391255191233608</v>
      </c>
      <c r="EY101" s="520">
        <v>8.9890390269887046</v>
      </c>
      <c r="EZ101" s="520">
        <v>15.1621761282814</v>
      </c>
      <c r="FA101" s="520">
        <v>6.2267122762715958</v>
      </c>
      <c r="FB101" s="520">
        <v>8.1231205077507411</v>
      </c>
      <c r="FC101" s="520">
        <v>1121.7053494664162</v>
      </c>
      <c r="FD101" s="520">
        <v>21.039736040269727</v>
      </c>
      <c r="FE101" s="520">
        <v>8.9892030792289397</v>
      </c>
      <c r="FF101" s="520">
        <v>15.331042439012354</v>
      </c>
      <c r="FG101" s="520">
        <v>6.3300342959256453</v>
      </c>
      <c r="FH101" s="520">
        <v>8.49795543637123</v>
      </c>
      <c r="FI101" s="520">
        <v>1246.7082182378167</v>
      </c>
      <c r="FJ101" s="520">
        <v>19.805599448874581</v>
      </c>
      <c r="FK101" s="520">
        <v>8.5089634568184209</v>
      </c>
    </row>
    <row r="102" spans="2:167" x14ac:dyDescent="0.2">
      <c r="B102" s="520">
        <v>648.78824094916638</v>
      </c>
      <c r="C102" s="520">
        <v>1.5413349639892004</v>
      </c>
      <c r="D102" s="520">
        <v>703.00447687282906</v>
      </c>
      <c r="E102" s="520">
        <v>1.4224660480802263</v>
      </c>
      <c r="F102" s="520">
        <v>779.61110997263938</v>
      </c>
      <c r="G102" s="520">
        <v>1.2826908021296608</v>
      </c>
      <c r="H102" s="520">
        <v>891.02414573602562</v>
      </c>
      <c r="I102" s="520">
        <v>1.1223040416867216</v>
      </c>
      <c r="J102" s="520">
        <v>987.96716966073109</v>
      </c>
      <c r="K102" s="520">
        <v>1.0121793827859695</v>
      </c>
      <c r="L102" s="520">
        <v>739.031822243693</v>
      </c>
      <c r="M102" s="520">
        <v>1.3531217058610687</v>
      </c>
      <c r="N102" s="520">
        <v>744.10067111693888</v>
      </c>
      <c r="O102" s="520">
        <v>1.3439041769696849</v>
      </c>
      <c r="Q102" s="520">
        <v>0.20409292677310184</v>
      </c>
      <c r="R102" s="520">
        <v>0.20473287114905925</v>
      </c>
      <c r="S102" s="520">
        <v>0.20445412253940487</v>
      </c>
      <c r="T102" s="520">
        <v>0.20556839166003774</v>
      </c>
      <c r="U102" s="520">
        <v>0.20594141899529431</v>
      </c>
      <c r="V102" s="520">
        <v>0.2046089676305273</v>
      </c>
      <c r="W102" s="520">
        <v>0.20448395389474636</v>
      </c>
      <c r="Y102" s="520">
        <v>2.1483914672942959</v>
      </c>
      <c r="Z102" s="520">
        <v>2.2072101855667463</v>
      </c>
      <c r="AA102" s="520">
        <v>2.234758329640842</v>
      </c>
      <c r="AB102" s="520">
        <v>2.379175087185434</v>
      </c>
      <c r="AC102" s="520">
        <v>2.4416948978107431</v>
      </c>
      <c r="AD102" s="520">
        <v>2.2224980408472699</v>
      </c>
      <c r="AE102" s="520">
        <v>2.2180203805659748</v>
      </c>
      <c r="AG102" s="520">
        <v>0.86318898575613046</v>
      </c>
      <c r="AH102" s="520">
        <v>0.88915131708482675</v>
      </c>
      <c r="AI102" s="520">
        <v>0.90437420995298112</v>
      </c>
      <c r="AJ102" s="520">
        <v>0.95729215654153998</v>
      </c>
      <c r="AK102" s="520">
        <v>0.98693651671999572</v>
      </c>
      <c r="AL102" s="520">
        <v>0.89773917457197339</v>
      </c>
      <c r="AM102" s="520">
        <v>0.89587873649051819</v>
      </c>
      <c r="AO102" s="520">
        <v>106</v>
      </c>
      <c r="AP102" s="520">
        <v>16.712060942082132</v>
      </c>
      <c r="AQ102" s="520">
        <v>7.3160227825945832</v>
      </c>
      <c r="AR102" s="520">
        <v>7.7442882097250161</v>
      </c>
      <c r="AS102" s="520">
        <v>888.15857832908534</v>
      </c>
      <c r="AT102" s="520">
        <v>25.642198162806771</v>
      </c>
      <c r="AU102" s="520">
        <v>11.356837857203725</v>
      </c>
      <c r="AV102" s="520">
        <v>17.553617788725504</v>
      </c>
      <c r="AW102" s="520">
        <v>7.5548933539425835</v>
      </c>
      <c r="AX102" s="520">
        <v>8.1448208336909946</v>
      </c>
      <c r="AY102" s="520">
        <v>939.19920172752086</v>
      </c>
      <c r="AZ102" s="520">
        <v>25.684105753343264</v>
      </c>
      <c r="BA102" s="520">
        <v>11.240505691454798</v>
      </c>
      <c r="BB102" s="520">
        <v>19.099997249009309</v>
      </c>
      <c r="BC102" s="520">
        <v>7.973082481201418</v>
      </c>
      <c r="BD102" s="520">
        <v>8.7068583663519394</v>
      </c>
      <c r="BE102" s="520">
        <v>1009.7460270561899</v>
      </c>
      <c r="BF102" s="520">
        <v>26.130019582761292</v>
      </c>
      <c r="BG102" s="520">
        <v>11.193321313965043</v>
      </c>
      <c r="BH102" s="520">
        <v>20.343286033399327</v>
      </c>
      <c r="BI102" s="520">
        <v>8.4378608649033335</v>
      </c>
      <c r="BJ102" s="520">
        <v>9.339657840575299</v>
      </c>
      <c r="BK102" s="520">
        <v>1089.9891424750672</v>
      </c>
      <c r="BL102" s="520">
        <v>26.302111217417504</v>
      </c>
      <c r="BM102" s="520">
        <v>11.232203149719982</v>
      </c>
      <c r="BN102" s="520">
        <v>20.830120682960661</v>
      </c>
      <c r="BO102" s="520">
        <v>8.5758095170428188</v>
      </c>
      <c r="BP102" s="520">
        <v>9.8847832453175801</v>
      </c>
      <c r="BQ102" s="520">
        <v>1205.3142612563181</v>
      </c>
      <c r="BR102" s="520">
        <v>24.940952648263501</v>
      </c>
      <c r="BS102" s="520">
        <v>10.615425143765094</v>
      </c>
      <c r="BU102" s="520">
        <v>106</v>
      </c>
      <c r="BV102" s="520">
        <v>16.060096176810351</v>
      </c>
      <c r="BW102" s="520">
        <v>6.2980936633500857</v>
      </c>
      <c r="BX102" s="520">
        <v>7.5046721005552435</v>
      </c>
      <c r="BY102" s="520">
        <v>891.34701097317327</v>
      </c>
      <c r="BZ102" s="520">
        <v>24.819035939870535</v>
      </c>
      <c r="CA102" s="520">
        <v>10.174201219817004</v>
      </c>
      <c r="CB102" s="520">
        <v>16.744680984910012</v>
      </c>
      <c r="CC102" s="520">
        <v>6.4680971119221411</v>
      </c>
      <c r="CD102" s="520">
        <v>7.8718024993548612</v>
      </c>
      <c r="CE102" s="520">
        <v>943.36868984136242</v>
      </c>
      <c r="CF102" s="520">
        <v>24.713089450456692</v>
      </c>
      <c r="CG102" s="520">
        <v>10.038787414070406</v>
      </c>
      <c r="CH102" s="520">
        <v>18.27921525666002</v>
      </c>
      <c r="CI102" s="520">
        <v>7.0963045069992337</v>
      </c>
      <c r="CJ102" s="520">
        <v>8.4041695911973608</v>
      </c>
      <c r="CK102" s="520">
        <v>1012.5084227538438</v>
      </c>
      <c r="CL102" s="520">
        <v>25.248087713399041</v>
      </c>
      <c r="CM102" s="520">
        <v>10.296836567326039</v>
      </c>
      <c r="CN102" s="520">
        <v>19.488311753687277</v>
      </c>
      <c r="CO102" s="520">
        <v>7.4117151578406038</v>
      </c>
      <c r="CP102" s="520">
        <v>9.0465699418084764</v>
      </c>
      <c r="CQ102" s="520">
        <v>1093.4823647874355</v>
      </c>
      <c r="CR102" s="520">
        <v>25.436204795905912</v>
      </c>
      <c r="CS102" s="520">
        <v>10.257900935043216</v>
      </c>
      <c r="CT102" s="520">
        <v>19.796494893048369</v>
      </c>
      <c r="CU102" s="520">
        <v>7.4242520149219491</v>
      </c>
      <c r="CV102" s="520">
        <v>9.431252984040734</v>
      </c>
      <c r="CW102" s="520">
        <v>1209.5778064802626</v>
      </c>
      <c r="CX102" s="520">
        <v>23.998505900853687</v>
      </c>
      <c r="CY102" s="520">
        <v>9.6259750721113218</v>
      </c>
      <c r="DA102" s="520">
        <v>106</v>
      </c>
      <c r="DB102" s="520">
        <v>13.436427765694603</v>
      </c>
      <c r="DC102" s="520">
        <v>5.7200285593358</v>
      </c>
      <c r="DD102" s="520">
        <v>7.1159842376398101</v>
      </c>
      <c r="DE102" s="520">
        <v>907.24085315614832</v>
      </c>
      <c r="DF102" s="520">
        <v>21.492313778960334</v>
      </c>
      <c r="DG102" s="520">
        <v>9.3587923347713868</v>
      </c>
      <c r="DH102" s="520">
        <v>14.05373505094896</v>
      </c>
      <c r="DI102" s="520">
        <v>6.2267595231952981</v>
      </c>
      <c r="DJ102" s="520">
        <v>7.4996746480893188</v>
      </c>
      <c r="DK102" s="520">
        <v>956.2684453270623</v>
      </c>
      <c r="DL102" s="520">
        <v>21.56571095033398</v>
      </c>
      <c r="DM102" s="520">
        <v>9.6509930728962168</v>
      </c>
      <c r="DN102" s="520">
        <v>15.620039613047785</v>
      </c>
      <c r="DO102" s="520">
        <v>6.4161451087275765</v>
      </c>
      <c r="DP102" s="520">
        <v>8.0542728054918236</v>
      </c>
      <c r="DQ102" s="520">
        <v>1028.9151487563333</v>
      </c>
      <c r="DR102" s="520">
        <v>22.261044413931941</v>
      </c>
      <c r="DS102" s="520">
        <v>9.4716015850726354</v>
      </c>
      <c r="DT102" s="520">
        <v>16.793086362845674</v>
      </c>
      <c r="DU102" s="520">
        <v>6.8444279917577537</v>
      </c>
      <c r="DV102" s="520">
        <v>8.7900991963558202</v>
      </c>
      <c r="DW102" s="520">
        <v>1125.2030008585668</v>
      </c>
      <c r="DX102" s="520">
        <v>22.323808202996808</v>
      </c>
      <c r="DY102" s="520">
        <v>9.4645558161482839</v>
      </c>
      <c r="DZ102" s="520">
        <v>17.080891325228777</v>
      </c>
      <c r="EA102" s="520">
        <v>7.0067590006759106</v>
      </c>
      <c r="EB102" s="520">
        <v>9.1907041830030565</v>
      </c>
      <c r="EC102" s="520">
        <v>1245.2712923968588</v>
      </c>
      <c r="ED102" s="520">
        <v>21.129898937839691</v>
      </c>
      <c r="EE102" s="520">
        <v>9.0148009251099452</v>
      </c>
      <c r="EG102" s="520">
        <v>106</v>
      </c>
      <c r="EH102" s="520">
        <v>12.604388880962722</v>
      </c>
      <c r="EI102" s="520">
        <v>5.2729493974144956</v>
      </c>
      <c r="EJ102" s="520">
        <v>6.5452553388790351</v>
      </c>
      <c r="EK102" s="520">
        <v>913.62976613309081</v>
      </c>
      <c r="EL102" s="520">
        <v>20.431324477745299</v>
      </c>
      <c r="EM102" s="520">
        <v>8.8040034142409702</v>
      </c>
      <c r="EN102" s="520">
        <v>13.204263095674136</v>
      </c>
      <c r="EO102" s="520">
        <v>5.6058871381595701</v>
      </c>
      <c r="EP102" s="520">
        <v>6.9358377051961648</v>
      </c>
      <c r="EQ102" s="520">
        <v>962.66106756376598</v>
      </c>
      <c r="ER102" s="520">
        <v>20.540081648481223</v>
      </c>
      <c r="ES102" s="520">
        <v>8.9419506477286639</v>
      </c>
      <c r="ET102" s="520">
        <v>14.410070842389631</v>
      </c>
      <c r="EU102" s="520">
        <v>5.8069395605389182</v>
      </c>
      <c r="EV102" s="520">
        <v>7.443192497427547</v>
      </c>
      <c r="EW102" s="520">
        <v>1016.1269802449481</v>
      </c>
      <c r="EX102" s="520">
        <v>21.350438946857039</v>
      </c>
      <c r="EY102" s="520">
        <v>8.9912668232416006</v>
      </c>
      <c r="EZ102" s="520">
        <v>15.160791590535965</v>
      </c>
      <c r="FA102" s="520">
        <v>6.2627448333205677</v>
      </c>
      <c r="FB102" s="520">
        <v>8.122688062661549</v>
      </c>
      <c r="FC102" s="520">
        <v>1120.5196247022488</v>
      </c>
      <c r="FD102" s="520">
        <v>20.96038363855909</v>
      </c>
      <c r="FE102" s="520">
        <v>8.9849951984210517</v>
      </c>
      <c r="FF102" s="520">
        <v>15.329479868426001</v>
      </c>
      <c r="FG102" s="520">
        <v>6.3681041001353016</v>
      </c>
      <c r="FH102" s="520">
        <v>8.4972836542843542</v>
      </c>
      <c r="FI102" s="520">
        <v>1244.7225989147821</v>
      </c>
      <c r="FJ102" s="520">
        <v>19.732143630355509</v>
      </c>
      <c r="FK102" s="520">
        <v>8.5056846460423987</v>
      </c>
    </row>
    <row r="103" spans="2:167" x14ac:dyDescent="0.2">
      <c r="B103" s="520">
        <v>641.4397261154528</v>
      </c>
      <c r="C103" s="520">
        <v>1.5589929330632226</v>
      </c>
      <c r="D103" s="520">
        <v>695.04423072048803</v>
      </c>
      <c r="E103" s="520">
        <v>1.438757356439593</v>
      </c>
      <c r="F103" s="520">
        <v>768.52518754849359</v>
      </c>
      <c r="G103" s="520">
        <v>1.3011935278138174</v>
      </c>
      <c r="H103" s="520">
        <v>878.61295747747113</v>
      </c>
      <c r="I103" s="520">
        <v>1.1381575829145922</v>
      </c>
      <c r="J103" s="520">
        <v>973.70773076288833</v>
      </c>
      <c r="K103" s="520">
        <v>1.0270022188449834</v>
      </c>
      <c r="L103" s="520">
        <v>729.00372834586938</v>
      </c>
      <c r="M103" s="520">
        <v>1.3717350969782129</v>
      </c>
      <c r="N103" s="520">
        <v>735.13191352437468</v>
      </c>
      <c r="O103" s="520">
        <v>1.360300078942013</v>
      </c>
      <c r="Q103" s="520">
        <v>0.20590291067661609</v>
      </c>
      <c r="R103" s="520">
        <v>0.20653888265260564</v>
      </c>
      <c r="S103" s="520">
        <v>0.20623429169540272</v>
      </c>
      <c r="T103" s="520">
        <v>0.20734094921840535</v>
      </c>
      <c r="U103" s="520">
        <v>0.20770506079791545</v>
      </c>
      <c r="V103" s="520">
        <v>0.2063944628611418</v>
      </c>
      <c r="W103" s="520">
        <v>0.20628482632851045</v>
      </c>
      <c r="Y103" s="520">
        <v>2.1483084320713308</v>
      </c>
      <c r="Z103" s="520">
        <v>2.2072763178653809</v>
      </c>
      <c r="AA103" s="520">
        <v>2.2346100660277814</v>
      </c>
      <c r="AB103" s="520">
        <v>2.3806916829090667</v>
      </c>
      <c r="AC103" s="520">
        <v>2.4437475160709923</v>
      </c>
      <c r="AD103" s="520">
        <v>2.2223131088711146</v>
      </c>
      <c r="AE103" s="520">
        <v>2.217886175743085</v>
      </c>
      <c r="AG103" s="520">
        <v>0.86391277483795326</v>
      </c>
      <c r="AH103" s="520">
        <v>0.89060039031927762</v>
      </c>
      <c r="AI103" s="520">
        <v>0.90500022624889842</v>
      </c>
      <c r="AJ103" s="520">
        <v>0.95933627808631883</v>
      </c>
      <c r="AK103" s="520">
        <v>0.98917399879479007</v>
      </c>
      <c r="AL103" s="520">
        <v>0.8988914468182051</v>
      </c>
      <c r="AM103" s="520">
        <v>0.89684110421117147</v>
      </c>
      <c r="AO103" s="520">
        <v>107</v>
      </c>
      <c r="AP103" s="520">
        <v>16.742512490874923</v>
      </c>
      <c r="AQ103" s="520">
        <v>7.3310433934032257</v>
      </c>
      <c r="AR103" s="520">
        <v>7.7435534434643438</v>
      </c>
      <c r="AS103" s="520">
        <v>886.62129012811113</v>
      </c>
      <c r="AT103" s="520">
        <v>25.643558918388354</v>
      </c>
      <c r="AU103" s="520">
        <v>11.358075714969774</v>
      </c>
      <c r="AV103" s="520">
        <v>17.588724761404681</v>
      </c>
      <c r="AW103" s="520">
        <v>7.5739944293359907</v>
      </c>
      <c r="AX103" s="520">
        <v>8.1439022099880773</v>
      </c>
      <c r="AY103" s="520">
        <v>937.63748901135079</v>
      </c>
      <c r="AZ103" s="520">
        <v>25.684999091333662</v>
      </c>
      <c r="BA103" s="520">
        <v>11.243343979071867</v>
      </c>
      <c r="BB103" s="520">
        <v>19.119790125511766</v>
      </c>
      <c r="BC103" s="520">
        <v>7.9914932740476763</v>
      </c>
      <c r="BD103" s="520">
        <v>8.7055469409511694</v>
      </c>
      <c r="BE103" s="520">
        <v>1007.513156014511</v>
      </c>
      <c r="BF103" s="520">
        <v>26.104760340803018</v>
      </c>
      <c r="BG103" s="520">
        <v>11.18941228724873</v>
      </c>
      <c r="BH103" s="520">
        <v>20.364823370663782</v>
      </c>
      <c r="BI103" s="520">
        <v>8.4598701419389783</v>
      </c>
      <c r="BJ103" s="520">
        <v>9.3381183268237713</v>
      </c>
      <c r="BK103" s="520">
        <v>1087.5326201763683</v>
      </c>
      <c r="BL103" s="520">
        <v>26.274690354298755</v>
      </c>
      <c r="BM103" s="520">
        <v>11.229076305652391</v>
      </c>
      <c r="BN103" s="520">
        <v>20.85226758677949</v>
      </c>
      <c r="BO103" s="520">
        <v>8.5985777090083388</v>
      </c>
      <c r="BP103" s="520">
        <v>9.8828193512114471</v>
      </c>
      <c r="BQ103" s="520">
        <v>1201.3789960581414</v>
      </c>
      <c r="BR103" s="520">
        <v>24.930178337809426</v>
      </c>
      <c r="BS103" s="520">
        <v>10.618461463940793</v>
      </c>
      <c r="BU103" s="520">
        <v>107</v>
      </c>
      <c r="BV103" s="520">
        <v>16.084113764704757</v>
      </c>
      <c r="BW103" s="520">
        <v>6.3172358593975337</v>
      </c>
      <c r="BX103" s="520">
        <v>7.5039529043795481</v>
      </c>
      <c r="BY103" s="520">
        <v>889.47647069728919</v>
      </c>
      <c r="BZ103" s="520">
        <v>24.821034949041554</v>
      </c>
      <c r="CA103" s="520">
        <v>10.18183674119439</v>
      </c>
      <c r="CB103" s="520">
        <v>16.774164407663662</v>
      </c>
      <c r="CC103" s="520">
        <v>6.4908975415137222</v>
      </c>
      <c r="CD103" s="520">
        <v>7.8709102035074148</v>
      </c>
      <c r="CE103" s="520">
        <v>941.4387293093738</v>
      </c>
      <c r="CF103" s="520">
        <v>24.716061677837985</v>
      </c>
      <c r="CG103" s="520">
        <v>10.04747694599798</v>
      </c>
      <c r="CH103" s="520">
        <v>18.293589471150305</v>
      </c>
      <c r="CI103" s="520">
        <v>7.1170274292961375</v>
      </c>
      <c r="CJ103" s="520">
        <v>8.4029078771482393</v>
      </c>
      <c r="CK103" s="520">
        <v>1009.9514683916466</v>
      </c>
      <c r="CL103" s="520">
        <v>25.223676207107271</v>
      </c>
      <c r="CM103" s="520">
        <v>10.296548466118345</v>
      </c>
      <c r="CN103" s="520">
        <v>19.504236660425867</v>
      </c>
      <c r="CO103" s="520">
        <v>7.436084453984579</v>
      </c>
      <c r="CP103" s="520">
        <v>9.045086612721537</v>
      </c>
      <c r="CQ103" s="520">
        <v>1090.6963516527094</v>
      </c>
      <c r="CR103" s="520">
        <v>25.409451579351959</v>
      </c>
      <c r="CS103" s="520">
        <v>10.257851391855187</v>
      </c>
      <c r="CT103" s="520">
        <v>19.814137999704595</v>
      </c>
      <c r="CU103" s="520">
        <v>7.4497906177402102</v>
      </c>
      <c r="CV103" s="520">
        <v>9.4293759215267272</v>
      </c>
      <c r="CW103" s="520">
        <v>1205.2440681787475</v>
      </c>
      <c r="CX103" s="520">
        <v>23.98888640011549</v>
      </c>
      <c r="CY103" s="520">
        <v>9.6312521160166895</v>
      </c>
      <c r="DA103" s="520">
        <v>107</v>
      </c>
      <c r="DB103" s="520">
        <v>13.436628297123264</v>
      </c>
      <c r="DC103" s="520">
        <v>5.7394586037470399</v>
      </c>
      <c r="DD103" s="520">
        <v>7.116203733803216</v>
      </c>
      <c r="DE103" s="520">
        <v>907.67586537208706</v>
      </c>
      <c r="DF103" s="520">
        <v>21.406585587665639</v>
      </c>
      <c r="DG103" s="520">
        <v>9.3411395825175578</v>
      </c>
      <c r="DH103" s="520">
        <v>14.05339825954748</v>
      </c>
      <c r="DI103" s="520">
        <v>6.2520305347195251</v>
      </c>
      <c r="DJ103" s="520">
        <v>7.4995856865528872</v>
      </c>
      <c r="DK103" s="520">
        <v>956.65767213569268</v>
      </c>
      <c r="DL103" s="520">
        <v>21.478834226591768</v>
      </c>
      <c r="DM103" s="520">
        <v>9.6379480252614034</v>
      </c>
      <c r="DN103" s="520">
        <v>15.619757523262523</v>
      </c>
      <c r="DO103" s="520">
        <v>6.44072379154085</v>
      </c>
      <c r="DP103" s="520">
        <v>8.0544640603251825</v>
      </c>
      <c r="DQ103" s="520">
        <v>1029.021364968331</v>
      </c>
      <c r="DR103" s="520">
        <v>22.157807069843845</v>
      </c>
      <c r="DS103" s="520">
        <v>9.4485021749435845</v>
      </c>
      <c r="DT103" s="520">
        <v>16.791722033320042</v>
      </c>
      <c r="DU103" s="520">
        <v>6.8836471250029723</v>
      </c>
      <c r="DV103" s="520">
        <v>8.7896299748182098</v>
      </c>
      <c r="DW103" s="520">
        <v>1125.2073697970225</v>
      </c>
      <c r="DX103" s="520">
        <v>22.219443436901397</v>
      </c>
      <c r="DY103" s="520">
        <v>9.4522699063276754</v>
      </c>
      <c r="DZ103" s="520">
        <v>17.07905998513607</v>
      </c>
      <c r="EA103" s="520">
        <v>7.048306504523965</v>
      </c>
      <c r="EB103" s="520">
        <v>9.1899644712057373</v>
      </c>
      <c r="EC103" s="520">
        <v>1243.7676597576585</v>
      </c>
      <c r="ED103" s="520">
        <v>21.046844895842536</v>
      </c>
      <c r="EE103" s="520">
        <v>9.0101437200340211</v>
      </c>
      <c r="EG103" s="520">
        <v>107</v>
      </c>
      <c r="EH103" s="520">
        <v>12.605083337042895</v>
      </c>
      <c r="EI103" s="520">
        <v>5.2903458217639132</v>
      </c>
      <c r="EJ103" s="520">
        <v>6.5454135935186155</v>
      </c>
      <c r="EK103" s="520">
        <v>914.86969991899389</v>
      </c>
      <c r="EL103" s="520">
        <v>20.329338855044046</v>
      </c>
      <c r="EM103" s="520">
        <v>8.7767844676142719</v>
      </c>
      <c r="EN103" s="520">
        <v>13.204341426375015</v>
      </c>
      <c r="EO103" s="520">
        <v>5.6287862470097814</v>
      </c>
      <c r="EP103" s="520">
        <v>6.9357354678166141</v>
      </c>
      <c r="EQ103" s="520">
        <v>963.94617902766004</v>
      </c>
      <c r="ER103" s="520">
        <v>20.435616787337256</v>
      </c>
      <c r="ES103" s="520">
        <v>8.9185193336970947</v>
      </c>
      <c r="ET103" s="520">
        <v>14.408245269465928</v>
      </c>
      <c r="EU103" s="520">
        <v>5.8291855615700525</v>
      </c>
      <c r="EV103" s="520">
        <v>7.4433222598709392</v>
      </c>
      <c r="EW103" s="520">
        <v>1013.0918788004059</v>
      </c>
      <c r="EX103" s="520">
        <v>21.310352075354533</v>
      </c>
      <c r="EY103" s="520">
        <v>8.9934314603176571</v>
      </c>
      <c r="EZ103" s="520">
        <v>15.159364075731103</v>
      </c>
      <c r="FA103" s="520">
        <v>6.2983269003540165</v>
      </c>
      <c r="FB103" s="520">
        <v>8.1222421941620109</v>
      </c>
      <c r="FC103" s="520">
        <v>1119.1591777822609</v>
      </c>
      <c r="FD103" s="520">
        <v>20.880964937185365</v>
      </c>
      <c r="FE103" s="520">
        <v>8.9803521561406789</v>
      </c>
      <c r="FF103" s="520">
        <v>15.327868384097286</v>
      </c>
      <c r="FG103" s="520">
        <v>6.405749168860817</v>
      </c>
      <c r="FH103" s="520">
        <v>8.4965908431468815</v>
      </c>
      <c r="FI103" s="520">
        <v>1242.5492438923432</v>
      </c>
      <c r="FJ103" s="520">
        <v>19.65812907650205</v>
      </c>
      <c r="FK103" s="520">
        <v>8.5018505986866266</v>
      </c>
    </row>
    <row r="104" spans="2:167" x14ac:dyDescent="0.2">
      <c r="B104" s="520">
        <v>633.88422617563799</v>
      </c>
      <c r="C104" s="520">
        <v>1.5775751449649069</v>
      </c>
      <c r="D104" s="520">
        <v>686.85185640300733</v>
      </c>
      <c r="E104" s="520">
        <v>1.4559180275597221</v>
      </c>
      <c r="F104" s="520">
        <v>757.12117048161826</v>
      </c>
      <c r="G104" s="520">
        <v>1.3207925481252654</v>
      </c>
      <c r="H104" s="520">
        <v>865.82870905694165</v>
      </c>
      <c r="I104" s="520">
        <v>1.1549628575947746</v>
      </c>
      <c r="J104" s="520">
        <v>959.01633795260386</v>
      </c>
      <c r="K104" s="520">
        <v>1.0427351030691425</v>
      </c>
      <c r="L104" s="520">
        <v>718.6856281870505</v>
      </c>
      <c r="M104" s="520">
        <v>1.3914289652940333</v>
      </c>
      <c r="N104" s="520">
        <v>725.90447062768339</v>
      </c>
      <c r="O104" s="520">
        <v>1.3775917361898991</v>
      </c>
      <c r="Q104" s="520">
        <v>0.20771112086565555</v>
      </c>
      <c r="R104" s="520">
        <v>0.20834289886647792</v>
      </c>
      <c r="S104" s="520">
        <v>0.20801189682017351</v>
      </c>
      <c r="T104" s="520">
        <v>0.2091105181686615</v>
      </c>
      <c r="U104" s="520">
        <v>0.20946541984871195</v>
      </c>
      <c r="V104" s="520">
        <v>0.20817748830864599</v>
      </c>
      <c r="W104" s="520">
        <v>0.20808362421781451</v>
      </c>
      <c r="Y104" s="520">
        <v>2.1482230580010171</v>
      </c>
      <c r="Z104" s="520">
        <v>2.2071570248837271</v>
      </c>
      <c r="AA104" s="520">
        <v>2.2344575482030082</v>
      </c>
      <c r="AB104" s="520">
        <v>2.3818110572894642</v>
      </c>
      <c r="AC104" s="520">
        <v>2.4454022419512333</v>
      </c>
      <c r="AD104" s="520">
        <v>2.2221228287768136</v>
      </c>
      <c r="AE104" s="520">
        <v>2.2177481000590347</v>
      </c>
      <c r="AG104" s="520">
        <v>0.86451716779793586</v>
      </c>
      <c r="AH104" s="520">
        <v>0.89194032627888453</v>
      </c>
      <c r="AI104" s="520">
        <v>0.90549383765314229</v>
      </c>
      <c r="AJ104" s="520">
        <v>0.96126631775228766</v>
      </c>
      <c r="AK104" s="520">
        <v>0.99129555210549491</v>
      </c>
      <c r="AL104" s="520">
        <v>0.89992658938120551</v>
      </c>
      <c r="AM104" s="520">
        <v>0.897680390561861</v>
      </c>
      <c r="AO104" s="520">
        <v>108</v>
      </c>
      <c r="AP104" s="520">
        <v>16.770560511016534</v>
      </c>
      <c r="AQ104" s="520">
        <v>7.3450003829268278</v>
      </c>
      <c r="AR104" s="520">
        <v>7.7427979810935232</v>
      </c>
      <c r="AS104" s="520">
        <v>884.87613217648982</v>
      </c>
      <c r="AT104" s="520">
        <v>25.646046825314787</v>
      </c>
      <c r="AU104" s="520">
        <v>11.359785404184688</v>
      </c>
      <c r="AV104" s="520">
        <v>17.62131688286614</v>
      </c>
      <c r="AW104" s="520">
        <v>7.5920596555792192</v>
      </c>
      <c r="AX104" s="520">
        <v>8.1429567983654714</v>
      </c>
      <c r="AY104" s="520">
        <v>935.85265077504266</v>
      </c>
      <c r="AZ104" s="520">
        <v>25.687014520060725</v>
      </c>
      <c r="BA104" s="520">
        <v>11.246706946474518</v>
      </c>
      <c r="BB104" s="520">
        <v>19.136334431676456</v>
      </c>
      <c r="BC104" s="520">
        <v>8.0087440236487932</v>
      </c>
      <c r="BD104" s="520">
        <v>8.7041978860795837</v>
      </c>
      <c r="BE104" s="520">
        <v>1005.0211351788421</v>
      </c>
      <c r="BF104" s="520">
        <v>26.079923825674086</v>
      </c>
      <c r="BG104" s="520">
        <v>11.185864245720605</v>
      </c>
      <c r="BH104" s="520">
        <v>20.382813245729491</v>
      </c>
      <c r="BI104" s="520">
        <v>8.480673290918018</v>
      </c>
      <c r="BJ104" s="520">
        <v>9.3365325377892034</v>
      </c>
      <c r="BK104" s="520">
        <v>1084.7866957211033</v>
      </c>
      <c r="BL104" s="520">
        <v>26.247664002027857</v>
      </c>
      <c r="BM104" s="520">
        <v>11.226349697117486</v>
      </c>
      <c r="BN104" s="520">
        <v>20.870781854593808</v>
      </c>
      <c r="BO104" s="520">
        <v>8.6201315325419099</v>
      </c>
      <c r="BP104" s="520">
        <v>9.880795965862438</v>
      </c>
      <c r="BQ104" s="520">
        <v>1197.1009195972708</v>
      </c>
      <c r="BR104" s="520">
        <v>24.920063152619562</v>
      </c>
      <c r="BS104" s="520">
        <v>10.622004039597844</v>
      </c>
      <c r="BU104" s="520">
        <v>108</v>
      </c>
      <c r="BV104" s="520">
        <v>16.105674646851394</v>
      </c>
      <c r="BW104" s="520">
        <v>6.3356354960058621</v>
      </c>
      <c r="BX104" s="520">
        <v>7.5032134506552062</v>
      </c>
      <c r="BY104" s="520">
        <v>887.3892475724216</v>
      </c>
      <c r="BZ104" s="520">
        <v>24.824155709007226</v>
      </c>
      <c r="CA104" s="520">
        <v>10.190159626822542</v>
      </c>
      <c r="CB104" s="520">
        <v>16.801136452854013</v>
      </c>
      <c r="CC104" s="520">
        <v>6.5129921470157415</v>
      </c>
      <c r="CD104" s="520">
        <v>7.8699918874849812</v>
      </c>
      <c r="CE104" s="520">
        <v>939.27693457080534</v>
      </c>
      <c r="CF104" s="520">
        <v>24.720164356738383</v>
      </c>
      <c r="CG104" s="520">
        <v>10.056877425720183</v>
      </c>
      <c r="CH104" s="520">
        <v>18.304726432901987</v>
      </c>
      <c r="CI104" s="520">
        <v>7.1368399109212319</v>
      </c>
      <c r="CJ104" s="520">
        <v>8.4016099600242331</v>
      </c>
      <c r="CK104" s="520">
        <v>1007.1265555701391</v>
      </c>
      <c r="CL104" s="520">
        <v>25.19967973192297</v>
      </c>
      <c r="CM104" s="520">
        <v>10.296745540179312</v>
      </c>
      <c r="CN104" s="520">
        <v>19.51663069952366</v>
      </c>
      <c r="CO104" s="520">
        <v>7.4595364209620945</v>
      </c>
      <c r="CP104" s="520">
        <v>9.043558697171326</v>
      </c>
      <c r="CQ104" s="520">
        <v>1087.6116306150304</v>
      </c>
      <c r="CR104" s="520">
        <v>25.383081037245212</v>
      </c>
      <c r="CS104" s="520">
        <v>10.258310603648647</v>
      </c>
      <c r="CT104" s="520">
        <v>19.828232901406576</v>
      </c>
      <c r="CU104" s="520">
        <v>7.4744423744362498</v>
      </c>
      <c r="CV104" s="520">
        <v>9.4274419981149933</v>
      </c>
      <c r="CW104" s="520">
        <v>1200.5576016777743</v>
      </c>
      <c r="CX104" s="520">
        <v>23.979925263896376</v>
      </c>
      <c r="CY104" s="520">
        <v>9.6371233079478476</v>
      </c>
      <c r="DA104" s="520">
        <v>108</v>
      </c>
      <c r="DB104" s="520">
        <v>13.436834476906725</v>
      </c>
      <c r="DC104" s="520">
        <v>5.758252369663559</v>
      </c>
      <c r="DD104" s="520">
        <v>7.1164294124997864</v>
      </c>
      <c r="DE104" s="520">
        <v>908.03204998941737</v>
      </c>
      <c r="DF104" s="520">
        <v>21.32066669509905</v>
      </c>
      <c r="DG104" s="520">
        <v>9.3226389505142233</v>
      </c>
      <c r="DH104" s="520">
        <v>14.053051646996177</v>
      </c>
      <c r="DI104" s="520">
        <v>6.276674425343594</v>
      </c>
      <c r="DJ104" s="520">
        <v>7.4994941308154939</v>
      </c>
      <c r="DK104" s="520">
        <v>956.95720959043604</v>
      </c>
      <c r="DL104" s="520">
        <v>21.391756275066019</v>
      </c>
      <c r="DM104" s="520">
        <v>9.6241244496755822</v>
      </c>
      <c r="DN104" s="520">
        <v>15.619467339315491</v>
      </c>
      <c r="DO104" s="520">
        <v>6.4646035821231242</v>
      </c>
      <c r="DP104" s="520">
        <v>8.0546608029416547</v>
      </c>
      <c r="DQ104" s="520">
        <v>1029.0266085421295</v>
      </c>
      <c r="DR104" s="520">
        <v>22.053858829216672</v>
      </c>
      <c r="DS104" s="520">
        <v>9.4243331126338248</v>
      </c>
      <c r="DT104" s="520">
        <v>16.790316694264686</v>
      </c>
      <c r="DU104" s="520">
        <v>6.9223846251639873</v>
      </c>
      <c r="DV104" s="520">
        <v>8.7891466492432446</v>
      </c>
      <c r="DW104" s="520">
        <v>1125.0891728197212</v>
      </c>
      <c r="DX104" s="520">
        <v>22.11435391324266</v>
      </c>
      <c r="DY104" s="520">
        <v>9.4391683643846953</v>
      </c>
      <c r="DZ104" s="520">
        <v>17.077173169191628</v>
      </c>
      <c r="EA104" s="520">
        <v>7.0893907916370749</v>
      </c>
      <c r="EB104" s="520">
        <v>9.1892023516960784</v>
      </c>
      <c r="EC104" s="520">
        <v>1242.0834529855024</v>
      </c>
      <c r="ED104" s="520">
        <v>20.963343299063077</v>
      </c>
      <c r="EE104" s="520">
        <v>9.0049263887860675</v>
      </c>
      <c r="EG104" s="520">
        <v>108</v>
      </c>
      <c r="EH104" s="520">
        <v>12.605797353819167</v>
      </c>
      <c r="EI104" s="520">
        <v>5.3071391881219849</v>
      </c>
      <c r="EJ104" s="520">
        <v>6.5455763057056195</v>
      </c>
      <c r="EK104" s="520">
        <v>916.04609918450717</v>
      </c>
      <c r="EL104" s="520">
        <v>20.226942268188527</v>
      </c>
      <c r="EM104" s="520">
        <v>8.7486227856212544</v>
      </c>
      <c r="EN104" s="520">
        <v>13.204422041271826</v>
      </c>
      <c r="EO104" s="520">
        <v>5.6511254865267677</v>
      </c>
      <c r="EP104" s="520">
        <v>6.9356302491001962</v>
      </c>
      <c r="EQ104" s="520">
        <v>965.16199189821464</v>
      </c>
      <c r="ER104" s="520">
        <v>20.330644961380628</v>
      </c>
      <c r="ES104" s="520">
        <v>8.8941819211226338</v>
      </c>
      <c r="ET104" s="520">
        <v>14.40636731434571</v>
      </c>
      <c r="EU104" s="520">
        <v>5.8507990625781536</v>
      </c>
      <c r="EV104" s="520">
        <v>7.4434557456615185</v>
      </c>
      <c r="EW104" s="520">
        <v>1009.8684880938873</v>
      </c>
      <c r="EX104" s="520">
        <v>21.270994970712337</v>
      </c>
      <c r="EY104" s="520">
        <v>8.9953148634887974</v>
      </c>
      <c r="EZ104" s="520">
        <v>15.157893652149642</v>
      </c>
      <c r="FA104" s="520">
        <v>6.3334584959063003</v>
      </c>
      <c r="FB104" s="520">
        <v>8.1217829235795147</v>
      </c>
      <c r="FC104" s="520">
        <v>1117.6222660813501</v>
      </c>
      <c r="FD104" s="520">
        <v>20.801479905273737</v>
      </c>
      <c r="FE104" s="520">
        <v>8.9752864651712549</v>
      </c>
      <c r="FF104" s="520">
        <v>15.326208083895409</v>
      </c>
      <c r="FG104" s="520">
        <v>6.4429695323811504</v>
      </c>
      <c r="FH104" s="520">
        <v>8.4958770450348471</v>
      </c>
      <c r="FI104" s="520">
        <v>1240.1865381225759</v>
      </c>
      <c r="FJ104" s="520">
        <v>19.583551344212438</v>
      </c>
      <c r="FK104" s="520">
        <v>8.4974707269126633</v>
      </c>
    </row>
    <row r="105" spans="2:167" x14ac:dyDescent="0.2">
      <c r="B105" s="520">
        <v>626.12190284271082</v>
      </c>
      <c r="C105" s="520">
        <v>1.5971330749807864</v>
      </c>
      <c r="D105" s="520">
        <v>678.42757913191463</v>
      </c>
      <c r="E105" s="520">
        <v>1.4739966810894614</v>
      </c>
      <c r="F105" s="520">
        <v>745.39948349182009</v>
      </c>
      <c r="G105" s="520">
        <v>1.3415625072820081</v>
      </c>
      <c r="H105" s="520">
        <v>852.6720114974363</v>
      </c>
      <c r="I105" s="520">
        <v>1.1727838917145068</v>
      </c>
      <c r="J105" s="520">
        <v>943.89388257209021</v>
      </c>
      <c r="K105" s="520">
        <v>1.0594411283554692</v>
      </c>
      <c r="L105" s="520">
        <v>708.07792856674632</v>
      </c>
      <c r="M105" s="520">
        <v>1.4122739315207109</v>
      </c>
      <c r="N105" s="520">
        <v>716.41860713424921</v>
      </c>
      <c r="O105" s="520">
        <v>1.3958319759450506</v>
      </c>
      <c r="Q105" s="520">
        <v>0.20951755872598493</v>
      </c>
      <c r="R105" s="520">
        <v>0.21014492172651278</v>
      </c>
      <c r="S105" s="520">
        <v>0.20978694133721051</v>
      </c>
      <c r="T105" s="520">
        <v>0.21087710340574931</v>
      </c>
      <c r="U105" s="520">
        <v>0.21122250292168257</v>
      </c>
      <c r="V105" s="520">
        <v>0.20995804743747046</v>
      </c>
      <c r="W105" s="520">
        <v>0.2098803496854976</v>
      </c>
      <c r="Y105" s="520">
        <v>2.1481353469106454</v>
      </c>
      <c r="Z105" s="520">
        <v>2.2070343550550549</v>
      </c>
      <c r="AA105" s="520">
        <v>2.2343007818467431</v>
      </c>
      <c r="AB105" s="520">
        <v>2.3825332197403211</v>
      </c>
      <c r="AC105" s="520">
        <v>2.4466590905578234</v>
      </c>
      <c r="AD105" s="520">
        <v>2.2219272080663144</v>
      </c>
      <c r="AE105" s="520">
        <v>2.2176061574747963</v>
      </c>
      <c r="AG105" s="520">
        <v>0.86500216502086802</v>
      </c>
      <c r="AH105" s="520">
        <v>0.89317112555294009</v>
      </c>
      <c r="AI105" s="520">
        <v>0.9058550456182749</v>
      </c>
      <c r="AJ105" s="520">
        <v>0.96308227731600937</v>
      </c>
      <c r="AK105" s="520">
        <v>0.99330118001795276</v>
      </c>
      <c r="AL105" s="520">
        <v>0.90084460408890832</v>
      </c>
      <c r="AM105" s="520">
        <v>0.89839659650148895</v>
      </c>
      <c r="AO105" s="520">
        <v>109</v>
      </c>
      <c r="AP105" s="520">
        <v>16.796205027379688</v>
      </c>
      <c r="AQ105" s="520">
        <v>7.3578937635807602</v>
      </c>
      <c r="AR105" s="520">
        <v>7.7420218387819775</v>
      </c>
      <c r="AS105" s="520">
        <v>882.92343189095095</v>
      </c>
      <c r="AT105" s="520">
        <v>25.649662552323168</v>
      </c>
      <c r="AU105" s="520">
        <v>11.36196751306694</v>
      </c>
      <c r="AV105" s="520">
        <v>17.65139419441693</v>
      </c>
      <c r="AW105" s="520">
        <v>7.6090890495935479</v>
      </c>
      <c r="AX105" s="520">
        <v>8.1419846248129115</v>
      </c>
      <c r="AY105" s="520">
        <v>933.84504584947115</v>
      </c>
      <c r="AZ105" s="520">
        <v>25.690152344281589</v>
      </c>
      <c r="BA105" s="520">
        <v>11.250596737619709</v>
      </c>
      <c r="BB105" s="520">
        <v>19.149630271944293</v>
      </c>
      <c r="BC105" s="520">
        <v>8.0248347649042255</v>
      </c>
      <c r="BD105" s="520">
        <v>8.702811251980032</v>
      </c>
      <c r="BE105" s="520">
        <v>1002.2694651747989</v>
      </c>
      <c r="BF105" s="520">
        <v>26.055510970931739</v>
      </c>
      <c r="BG105" s="520">
        <v>11.182684546018093</v>
      </c>
      <c r="BH105" s="520">
        <v>20.397255823487153</v>
      </c>
      <c r="BI105" s="520">
        <v>8.5002703666968742</v>
      </c>
      <c r="BJ105" s="520">
        <v>9.3349005492643666</v>
      </c>
      <c r="BK105" s="520">
        <v>1081.7508546950523</v>
      </c>
      <c r="BL105" s="520">
        <v>26.221031373176256</v>
      </c>
      <c r="BM105" s="520">
        <v>11.224031983981577</v>
      </c>
      <c r="BN105" s="520">
        <v>20.885663749084578</v>
      </c>
      <c r="BO105" s="520">
        <v>8.6404710758682395</v>
      </c>
      <c r="BP105" s="520">
        <v>9.878713212031462</v>
      </c>
      <c r="BQ105" s="520">
        <v>1192.4796269347562</v>
      </c>
      <c r="BR105" s="520">
        <v>24.910621126664708</v>
      </c>
      <c r="BS105" s="520">
        <v>10.62606824903486</v>
      </c>
      <c r="BU105" s="520">
        <v>109</v>
      </c>
      <c r="BV105" s="520">
        <v>16.124778849883938</v>
      </c>
      <c r="BW105" s="520">
        <v>6.3532925790028241</v>
      </c>
      <c r="BX105" s="520">
        <v>7.5024537552090003</v>
      </c>
      <c r="BY105" s="520">
        <v>885.08578033763558</v>
      </c>
      <c r="BZ105" s="520">
        <v>24.828397877619587</v>
      </c>
      <c r="CA105" s="520">
        <v>10.199176583369145</v>
      </c>
      <c r="CB105" s="520">
        <v>16.825597162631013</v>
      </c>
      <c r="CC105" s="520">
        <v>6.5343809378327746</v>
      </c>
      <c r="CD105" s="520">
        <v>7.869047576532421</v>
      </c>
      <c r="CE105" s="520">
        <v>936.88377977585742</v>
      </c>
      <c r="CF105" s="520">
        <v>24.725398135915679</v>
      </c>
      <c r="CG105" s="520">
        <v>10.066996694907084</v>
      </c>
      <c r="CH105" s="520">
        <v>18.312626246847067</v>
      </c>
      <c r="CI105" s="520">
        <v>7.1557419777438547</v>
      </c>
      <c r="CJ105" s="520">
        <v>8.4002758881636712</v>
      </c>
      <c r="CK105" s="520">
        <v>1004.0332038114979</v>
      </c>
      <c r="CL105" s="520">
        <v>25.176098683425995</v>
      </c>
      <c r="CM105" s="520">
        <v>10.297438802568488</v>
      </c>
      <c r="CN105" s="520">
        <v>19.525494035705485</v>
      </c>
      <c r="CO105" s="520">
        <v>7.4820710990608541</v>
      </c>
      <c r="CP105" s="520">
        <v>9.0419862681845498</v>
      </c>
      <c r="CQ105" s="520">
        <v>1084.2277062296348</v>
      </c>
      <c r="CR105" s="520">
        <v>25.357091645207102</v>
      </c>
      <c r="CS105" s="520">
        <v>10.25929042418767</v>
      </c>
      <c r="CT105" s="520">
        <v>19.838779854501709</v>
      </c>
      <c r="CU105" s="520">
        <v>7.4982073491101451</v>
      </c>
      <c r="CV105" s="520">
        <v>9.425451331138694</v>
      </c>
      <c r="CW105" s="520">
        <v>1195.5180368551617</v>
      </c>
      <c r="CX105" s="520">
        <v>23.971636905322015</v>
      </c>
      <c r="CY105" s="520">
        <v>9.6436070550318433</v>
      </c>
      <c r="DA105" s="520">
        <v>109</v>
      </c>
      <c r="DB105" s="520">
        <v>13.43704630063205</v>
      </c>
      <c r="DC105" s="520">
        <v>5.7764098636818169</v>
      </c>
      <c r="DD105" s="520">
        <v>7.1166612688992412</v>
      </c>
      <c r="DE105" s="520">
        <v>908.30853000799198</v>
      </c>
      <c r="DF105" s="520">
        <v>21.234557117529917</v>
      </c>
      <c r="DG105" s="520">
        <v>9.3032963696787707</v>
      </c>
      <c r="DH105" s="520">
        <v>14.052695222823571</v>
      </c>
      <c r="DI105" s="520">
        <v>6.3006912048585688</v>
      </c>
      <c r="DJ105" s="520">
        <v>7.4993999833940412</v>
      </c>
      <c r="DK105" s="520">
        <v>957.16606079698533</v>
      </c>
      <c r="DL105" s="520">
        <v>21.304477203519756</v>
      </c>
      <c r="DM105" s="520">
        <v>9.6095302145196779</v>
      </c>
      <c r="DN105" s="520">
        <v>15.61916907201401</v>
      </c>
      <c r="DO105" s="520">
        <v>6.4877845001447989</v>
      </c>
      <c r="DP105" s="520">
        <v>8.0548630260139582</v>
      </c>
      <c r="DQ105" s="520">
        <v>1028.9296150336443</v>
      </c>
      <c r="DR105" s="520">
        <v>21.949199941167127</v>
      </c>
      <c r="DS105" s="520">
        <v>9.3991006314658261</v>
      </c>
      <c r="DT105" s="520">
        <v>16.788870412847768</v>
      </c>
      <c r="DU105" s="520">
        <v>6.9606405125967949</v>
      </c>
      <c r="DV105" s="520">
        <v>8.7886492427314646</v>
      </c>
      <c r="DW105" s="520">
        <v>1124.8468835579683</v>
      </c>
      <c r="DX105" s="520">
        <v>22.008540051223793</v>
      </c>
      <c r="DY105" s="520">
        <v>9.4252617779957859</v>
      </c>
      <c r="DZ105" s="520">
        <v>17.075230991870562</v>
      </c>
      <c r="EA105" s="520">
        <v>7.1300118960495498</v>
      </c>
      <c r="EB105" s="520">
        <v>9.1884178707126711</v>
      </c>
      <c r="EC105" s="520">
        <v>1240.2168603157147</v>
      </c>
      <c r="ED105" s="520">
        <v>20.879393160347973</v>
      </c>
      <c r="EE105" s="520">
        <v>8.999160613517617</v>
      </c>
      <c r="EG105" s="520">
        <v>109</v>
      </c>
      <c r="EH105" s="520">
        <v>12.60653091600919</v>
      </c>
      <c r="EI105" s="520">
        <v>5.3233295028049463</v>
      </c>
      <c r="EJ105" s="520">
        <v>6.5457434719574623</v>
      </c>
      <c r="EK105" s="520">
        <v>917.15813298659157</v>
      </c>
      <c r="EL105" s="520">
        <v>20.124134881810303</v>
      </c>
      <c r="EM105" s="520">
        <v>8.7195248030490493</v>
      </c>
      <c r="EN105" s="520">
        <v>13.204504938148432</v>
      </c>
      <c r="EO105" s="520">
        <v>5.6729048654029599</v>
      </c>
      <c r="EP105" s="520">
        <v>6.9355220519394143</v>
      </c>
      <c r="EQ105" s="520">
        <v>966.30761489378278</v>
      </c>
      <c r="ER105" s="520">
        <v>20.22516633039811</v>
      </c>
      <c r="ES105" s="520">
        <v>8.8689457787495911</v>
      </c>
      <c r="ET105" s="520">
        <v>14.404437046969663</v>
      </c>
      <c r="EU105" s="520">
        <v>5.8717800813648102</v>
      </c>
      <c r="EV105" s="520">
        <v>7.443592949827873</v>
      </c>
      <c r="EW105" s="520">
        <v>1006.4562791732118</v>
      </c>
      <c r="EX105" s="520">
        <v>21.23236772716238</v>
      </c>
      <c r="EY105" s="520">
        <v>8.9969219358988699</v>
      </c>
      <c r="EZ105" s="520">
        <v>15.156380390070458</v>
      </c>
      <c r="FA105" s="520">
        <v>6.3681396390535747</v>
      </c>
      <c r="FB105" s="520">
        <v>8.1213102728648909</v>
      </c>
      <c r="FC105" s="520">
        <v>1115.907125090208</v>
      </c>
      <c r="FD105" s="520">
        <v>20.72192850604231</v>
      </c>
      <c r="FE105" s="520">
        <v>8.9698105147811713</v>
      </c>
      <c r="FF105" s="520">
        <v>15.324499068552523</v>
      </c>
      <c r="FG105" s="520">
        <v>6.4797652218610073</v>
      </c>
      <c r="FH105" s="520">
        <v>8.4951423032551325</v>
      </c>
      <c r="FI105" s="520">
        <v>1237.632802177264</v>
      </c>
      <c r="FJ105" s="520">
        <v>19.508406261397717</v>
      </c>
      <c r="FK105" s="520">
        <v>8.4925545193167036</v>
      </c>
    </row>
    <row r="106" spans="2:167" x14ac:dyDescent="0.2">
      <c r="B106" s="520">
        <v>618.15292219077298</v>
      </c>
      <c r="C106" s="520">
        <v>1.6177226768676218</v>
      </c>
      <c r="D106" s="520">
        <v>669.77163038029425</v>
      </c>
      <c r="E106" s="520">
        <v>1.4930462185031681</v>
      </c>
      <c r="F106" s="520">
        <v>733.36056283579023</v>
      </c>
      <c r="G106" s="520">
        <v>1.3635857321440314</v>
      </c>
      <c r="H106" s="520">
        <v>839.1434931035833</v>
      </c>
      <c r="I106" s="520">
        <v>1.1916912997817415</v>
      </c>
      <c r="J106" s="520">
        <v>928.3412811626871</v>
      </c>
      <c r="K106" s="520">
        <v>1.0771900596163999</v>
      </c>
      <c r="L106" s="520">
        <v>697.18104740619606</v>
      </c>
      <c r="M106" s="520">
        <v>1.4343476543437557</v>
      </c>
      <c r="N106" s="520">
        <v>706.67459502409758</v>
      </c>
      <c r="O106" s="520">
        <v>1.4150784633285141</v>
      </c>
      <c r="Q106" s="520">
        <v>0.21132222568074066</v>
      </c>
      <c r="R106" s="520">
        <v>0.21194495322236911</v>
      </c>
      <c r="S106" s="520">
        <v>0.21155942876300099</v>
      </c>
      <c r="T106" s="520">
        <v>0.21264070996305617</v>
      </c>
      <c r="U106" s="520">
        <v>0.21297631698233374</v>
      </c>
      <c r="V106" s="520">
        <v>0.21173614380676178</v>
      </c>
      <c r="W106" s="520">
        <v>0.21167500491272206</v>
      </c>
      <c r="Y106" s="520">
        <v>2.1480453006767859</v>
      </c>
      <c r="Z106" s="520">
        <v>2.2069083117499511</v>
      </c>
      <c r="AA106" s="520">
        <v>2.2341397727935028</v>
      </c>
      <c r="AB106" s="520">
        <v>2.3828581799415782</v>
      </c>
      <c r="AC106" s="520">
        <v>2.4475180774241938</v>
      </c>
      <c r="AD106" s="520">
        <v>2.2217262544466649</v>
      </c>
      <c r="AE106" s="520">
        <v>2.2174603520601686</v>
      </c>
      <c r="AG106" s="520">
        <v>0.86536776690191519</v>
      </c>
      <c r="AH106" s="520">
        <v>0.89429278874712259</v>
      </c>
      <c r="AI106" s="520">
        <v>0.90608385163631477</v>
      </c>
      <c r="AJ106" s="520">
        <v>0.96478415860429378</v>
      </c>
      <c r="AK106" s="520">
        <v>0.9951908859931613</v>
      </c>
      <c r="AL106" s="520">
        <v>0.90164549281922213</v>
      </c>
      <c r="AM106" s="520">
        <v>0.89898972301530222</v>
      </c>
      <c r="AO106" s="520">
        <v>110</v>
      </c>
      <c r="AP106" s="520">
        <v>16.819446065507901</v>
      </c>
      <c r="AQ106" s="520">
        <v>7.3697235481152132</v>
      </c>
      <c r="AR106" s="520">
        <v>7.7412250331351915</v>
      </c>
      <c r="AS106" s="520">
        <v>880.76357225276502</v>
      </c>
      <c r="AT106" s="520">
        <v>25.654406792353061</v>
      </c>
      <c r="AU106" s="520">
        <v>11.364622604371664</v>
      </c>
      <c r="AV106" s="520">
        <v>17.678956738512539</v>
      </c>
      <c r="AW106" s="520">
        <v>7.6250826287707119</v>
      </c>
      <c r="AX106" s="520">
        <v>8.1409857160427155</v>
      </c>
      <c r="AY106" s="520">
        <v>931.61509331036655</v>
      </c>
      <c r="AZ106" s="520">
        <v>25.694412880031905</v>
      </c>
      <c r="BA106" s="520">
        <v>11.255015565550286</v>
      </c>
      <c r="BB106" s="520">
        <v>19.159677753593233</v>
      </c>
      <c r="BC106" s="520">
        <v>8.0397655336614253</v>
      </c>
      <c r="BD106" s="520">
        <v>8.7013870902601393</v>
      </c>
      <c r="BE106" s="520">
        <v>999.25767304512499</v>
      </c>
      <c r="BF106" s="520">
        <v>26.031522753747403</v>
      </c>
      <c r="BG106" s="520">
        <v>11.179880944228861</v>
      </c>
      <c r="BH106" s="520">
        <v>20.408151273491082</v>
      </c>
      <c r="BI106" s="520">
        <v>8.5186614256834936</v>
      </c>
      <c r="BJ106" s="520">
        <v>9.3332224391856808</v>
      </c>
      <c r="BK106" s="520">
        <v>1078.4246142786305</v>
      </c>
      <c r="BL106" s="520">
        <v>26.194791642387621</v>
      </c>
      <c r="BM106" s="520">
        <v>11.222132314809645</v>
      </c>
      <c r="BN106" s="520">
        <v>20.896913540359012</v>
      </c>
      <c r="BO106" s="520">
        <v>8.6595964297062409</v>
      </c>
      <c r="BP106" s="520">
        <v>9.8765712159500048</v>
      </c>
      <c r="BQ106" s="520">
        <v>1187.5147519035122</v>
      </c>
      <c r="BR106" s="520">
        <v>24.901867049771088</v>
      </c>
      <c r="BS106" s="520">
        <v>10.630670356453161</v>
      </c>
      <c r="BU106" s="520">
        <v>110</v>
      </c>
      <c r="BV106" s="520">
        <v>16.14142640115432</v>
      </c>
      <c r="BW106" s="520">
        <v>6.3702071143733452</v>
      </c>
      <c r="BX106" s="520">
        <v>7.5016738342945368</v>
      </c>
      <c r="BY106" s="520">
        <v>882.56656806461706</v>
      </c>
      <c r="BZ106" s="520">
        <v>24.833761099933504</v>
      </c>
      <c r="CA106" s="520">
        <v>10.208894710737979</v>
      </c>
      <c r="CB106" s="520">
        <v>16.847546580316489</v>
      </c>
      <c r="CC106" s="520">
        <v>6.5550639236308621</v>
      </c>
      <c r="CD106" s="520">
        <v>7.8680772965964794</v>
      </c>
      <c r="CE106" s="520">
        <v>934.2598039137963</v>
      </c>
      <c r="CF106" s="520">
        <v>24.731763689066867</v>
      </c>
      <c r="CG106" s="520">
        <v>10.077843049360878</v>
      </c>
      <c r="CH106" s="520">
        <v>18.317289020767809</v>
      </c>
      <c r="CI106" s="520">
        <v>7.1737336563360534</v>
      </c>
      <c r="CJ106" s="520">
        <v>8.3989057112179193</v>
      </c>
      <c r="CK106" s="520">
        <v>1000.6709612523059</v>
      </c>
      <c r="CL106" s="520">
        <v>25.152933476161103</v>
      </c>
      <c r="CM106" s="520">
        <v>10.298639951567342</v>
      </c>
      <c r="CN106" s="520">
        <v>19.530826838355082</v>
      </c>
      <c r="CO106" s="520">
        <v>7.5036885297080298</v>
      </c>
      <c r="CP106" s="520">
        <v>9.0403694008533346</v>
      </c>
      <c r="CQ106" s="520">
        <v>1080.5441170006018</v>
      </c>
      <c r="CR106" s="520">
        <v>25.331481803717715</v>
      </c>
      <c r="CS106" s="520">
        <v>10.260803462410326</v>
      </c>
      <c r="CT106" s="520">
        <v>19.845779122584595</v>
      </c>
      <c r="CU106" s="520">
        <v>7.5210856076741415</v>
      </c>
      <c r="CV106" s="520">
        <v>9.4234040412481157</v>
      </c>
      <c r="CW106" s="520">
        <v>1190.1250448910419</v>
      </c>
      <c r="CX106" s="520">
        <v>23.964036532295498</v>
      </c>
      <c r="CY106" s="520">
        <v>9.6507229204061673</v>
      </c>
      <c r="DA106" s="520">
        <v>110</v>
      </c>
      <c r="DB106" s="520">
        <v>13.437263763767289</v>
      </c>
      <c r="DC106" s="520">
        <v>5.7939310925761722</v>
      </c>
      <c r="DD106" s="520">
        <v>7.116899298041039</v>
      </c>
      <c r="DE106" s="520">
        <v>908.50441182001987</v>
      </c>
      <c r="DF106" s="520">
        <v>21.148256870021825</v>
      </c>
      <c r="DG106" s="520">
        <v>9.283117436817296</v>
      </c>
      <c r="DH106" s="520">
        <v>14.052328996823091</v>
      </c>
      <c r="DI106" s="520">
        <v>6.3240808833277402</v>
      </c>
      <c r="DJ106" s="520">
        <v>7.4993032468754111</v>
      </c>
      <c r="DK106" s="520">
        <v>957.28321050391639</v>
      </c>
      <c r="DL106" s="520">
        <v>21.216997110400555</v>
      </c>
      <c r="DM106" s="520">
        <v>9.5941728948031244</v>
      </c>
      <c r="DN106" s="520">
        <v>15.618862732458968</v>
      </c>
      <c r="DO106" s="520">
        <v>6.5102665658105847</v>
      </c>
      <c r="DP106" s="520">
        <v>8.0550707220157687</v>
      </c>
      <c r="DQ106" s="520">
        <v>1028.7290812136257</v>
      </c>
      <c r="DR106" s="520">
        <v>21.84383064692441</v>
      </c>
      <c r="DS106" s="520">
        <v>9.37281061212515</v>
      </c>
      <c r="DT106" s="520">
        <v>16.787383258137172</v>
      </c>
      <c r="DU106" s="520">
        <v>6.9984148082331235</v>
      </c>
      <c r="DV106" s="520">
        <v>8.788137779036763</v>
      </c>
      <c r="DW106" s="520">
        <v>1124.478929948539</v>
      </c>
      <c r="DX106" s="520">
        <v>21.902002253456324</v>
      </c>
      <c r="DY106" s="520">
        <v>9.4105605838397111</v>
      </c>
      <c r="DZ106" s="520">
        <v>17.073233570884295</v>
      </c>
      <c r="EA106" s="520">
        <v>7.1701698527578808</v>
      </c>
      <c r="EB106" s="520">
        <v>9.1876110758013159</v>
      </c>
      <c r="EC106" s="520">
        <v>1238.1660172563995</v>
      </c>
      <c r="ED106" s="520">
        <v>20.794993678732677</v>
      </c>
      <c r="EE106" s="520">
        <v>8.9928580972008465</v>
      </c>
      <c r="EG106" s="520">
        <v>110</v>
      </c>
      <c r="EH106" s="520">
        <v>12.607284007918473</v>
      </c>
      <c r="EI106" s="520">
        <v>5.3389167722993642</v>
      </c>
      <c r="EJ106" s="520">
        <v>6.5459150886976385</v>
      </c>
      <c r="EK106" s="520">
        <v>918.2049475441305</v>
      </c>
      <c r="EL106" s="520">
        <v>20.020916857437783</v>
      </c>
      <c r="EM106" s="520">
        <v>8.689496661780499</v>
      </c>
      <c r="EN106" s="520">
        <v>13.204590114727084</v>
      </c>
      <c r="EO106" s="520">
        <v>5.6941243925724692</v>
      </c>
      <c r="EP106" s="520">
        <v>6.9354108793071925</v>
      </c>
      <c r="EQ106" s="520">
        <v>967.38213046735689</v>
      </c>
      <c r="ER106" s="520">
        <v>20.119181051646795</v>
      </c>
      <c r="ES106" s="520">
        <v>8.8428180247435044</v>
      </c>
      <c r="ET106" s="520">
        <v>14.402454539178304</v>
      </c>
      <c r="EU106" s="520">
        <v>5.8921286362151646</v>
      </c>
      <c r="EV106" s="520">
        <v>7.4437338672635507</v>
      </c>
      <c r="EW106" s="520">
        <v>1002.8547631555421</v>
      </c>
      <c r="EX106" s="520">
        <v>21.194470444988347</v>
      </c>
      <c r="EY106" s="520">
        <v>8.9982570271801148</v>
      </c>
      <c r="EZ106" s="520">
        <v>15.154824361760134</v>
      </c>
      <c r="FA106" s="520">
        <v>6.4023703494115294</v>
      </c>
      <c r="FB106" s="520">
        <v>8.1208242645898103</v>
      </c>
      <c r="FC106" s="520">
        <v>1114.0119679098705</v>
      </c>
      <c r="FD106" s="520">
        <v>20.642310696594329</v>
      </c>
      <c r="FE106" s="520">
        <v>8.9639365862883587</v>
      </c>
      <c r="FF106" s="520">
        <v>15.32274144164858</v>
      </c>
      <c r="FG106" s="520">
        <v>6.5161362693461546</v>
      </c>
      <c r="FH106" s="520">
        <v>8.494386662338945</v>
      </c>
      <c r="FI106" s="520">
        <v>1234.8862893745861</v>
      </c>
      <c r="FJ106" s="520">
        <v>19.432689940209965</v>
      </c>
      <c r="FK106" s="520">
        <v>8.4871115670572124</v>
      </c>
    </row>
    <row r="107" spans="2:167" x14ac:dyDescent="0.2">
      <c r="B107" s="520">
        <v>609.97745464618288</v>
      </c>
      <c r="C107" s="520">
        <v>1.6394048540368586</v>
      </c>
      <c r="D107" s="520">
        <v>660.88424786695089</v>
      </c>
      <c r="E107" s="520">
        <v>1.5131242774019329</v>
      </c>
      <c r="F107" s="520">
        <v>732.9125212748321</v>
      </c>
      <c r="G107" s="520">
        <v>1.3644193146824597</v>
      </c>
      <c r="H107" s="520">
        <v>825.24379938711843</v>
      </c>
      <c r="I107" s="520">
        <v>1.2117631186598037</v>
      </c>
      <c r="J107" s="520">
        <v>912.35947532711941</v>
      </c>
      <c r="K107" s="520">
        <v>1.0960592036833483</v>
      </c>
      <c r="L107" s="520">
        <v>690.73753805648187</v>
      </c>
      <c r="M107" s="520">
        <v>1.4477278921508818</v>
      </c>
      <c r="N107" s="520">
        <v>696.67271353048011</v>
      </c>
      <c r="O107" s="520">
        <v>1.4353942397605457</v>
      </c>
      <c r="Q107" s="520">
        <v>0.21312512319035487</v>
      </c>
      <c r="R107" s="520">
        <v>0.21374299539739169</v>
      </c>
      <c r="S107" s="520">
        <v>0.21342534553954556</v>
      </c>
      <c r="T107" s="520">
        <v>0.21440134301181668</v>
      </c>
      <c r="U107" s="520">
        <v>0.21472686918663278</v>
      </c>
      <c r="V107" s="520">
        <v>0.21355216646924649</v>
      </c>
      <c r="W107" s="520">
        <v>0.21346759213881802</v>
      </c>
      <c r="Y107" s="520">
        <v>2.1479529212251864</v>
      </c>
      <c r="Z107" s="520">
        <v>2.2067788984299503</v>
      </c>
      <c r="AA107" s="520">
        <v>2.234133780666002</v>
      </c>
      <c r="AB107" s="520">
        <v>2.38278594783828</v>
      </c>
      <c r="AC107" s="520">
        <v>2.4479792185085132</v>
      </c>
      <c r="AD107" s="520">
        <v>2.2216074271870125</v>
      </c>
      <c r="AE107" s="520">
        <v>2.2173106879934834</v>
      </c>
      <c r="AG107" s="520">
        <v>0.86561397384660099</v>
      </c>
      <c r="AH107" s="520">
        <v>0.89530531648345246</v>
      </c>
      <c r="AI107" s="520">
        <v>0.90622098202128942</v>
      </c>
      <c r="AJ107" s="520">
        <v>0.96637196349397991</v>
      </c>
      <c r="AK107" s="520">
        <v>0.99696467358675422</v>
      </c>
      <c r="AL107" s="520">
        <v>0.90235056600333441</v>
      </c>
      <c r="AM107" s="520">
        <v>0.89945977111482378</v>
      </c>
      <c r="AO107" s="520">
        <v>111</v>
      </c>
      <c r="AP107" s="520">
        <v>16.840283651614094</v>
      </c>
      <c r="AQ107" s="520">
        <v>7.3804897496145108</v>
      </c>
      <c r="AR107" s="520">
        <v>7.740407581193824</v>
      </c>
      <c r="AS107" s="520">
        <v>878.39699160663497</v>
      </c>
      <c r="AT107" s="520">
        <v>25.66028026416771</v>
      </c>
      <c r="AU107" s="520">
        <v>11.367751216243589</v>
      </c>
      <c r="AV107" s="520">
        <v>17.704004558754011</v>
      </c>
      <c r="AW107" s="520">
        <v>7.6400404109717304</v>
      </c>
      <c r="AX107" s="520">
        <v>8.1399600994879737</v>
      </c>
      <c r="AY107" s="520">
        <v>929.16327225744271</v>
      </c>
      <c r="AZ107" s="520">
        <v>25.699796455371061</v>
      </c>
      <c r="BA107" s="520">
        <v>11.259965717401654</v>
      </c>
      <c r="BB107" s="520">
        <v>19.169405147148918</v>
      </c>
      <c r="BC107" s="520">
        <v>8.0545148260728787</v>
      </c>
      <c r="BD107" s="520">
        <v>8.7013340885286503</v>
      </c>
      <c r="BE107" s="520">
        <v>1000.4164376057421</v>
      </c>
      <c r="BF107" s="520">
        <v>26.00690949081984</v>
      </c>
      <c r="BG107" s="520">
        <v>11.179762074825842</v>
      </c>
      <c r="BH107" s="520">
        <v>20.415499769939093</v>
      </c>
      <c r="BI107" s="520">
        <v>8.5358465258306264</v>
      </c>
      <c r="BJ107" s="520">
        <v>9.3314982876239814</v>
      </c>
      <c r="BK107" s="520">
        <v>1074.8075234501694</v>
      </c>
      <c r="BL107" s="520">
        <v>26.168943943679363</v>
      </c>
      <c r="BM107" s="520">
        <v>11.220660358238037</v>
      </c>
      <c r="BN107" s="520">
        <v>20.904531505910004</v>
      </c>
      <c r="BO107" s="520">
        <v>8.6775076872553925</v>
      </c>
      <c r="BP107" s="520">
        <v>9.8743701073011518</v>
      </c>
      <c r="BQ107" s="520">
        <v>1182.2059672978628</v>
      </c>
      <c r="BR107" s="520">
        <v>24.893816523894831</v>
      </c>
      <c r="BS107" s="520">
        <v>10.635827575273808</v>
      </c>
      <c r="BU107" s="520">
        <v>111</v>
      </c>
      <c r="BV107" s="520">
        <v>16.155617328731289</v>
      </c>
      <c r="BW107" s="520">
        <v>6.3863791082591872</v>
      </c>
      <c r="BX107" s="520">
        <v>7.500873704591374</v>
      </c>
      <c r="BY107" s="520">
        <v>879.83216987210653</v>
      </c>
      <c r="BZ107" s="520">
        <v>24.840245007320117</v>
      </c>
      <c r="CA107" s="520">
        <v>10.219321520867661</v>
      </c>
      <c r="CB107" s="520">
        <v>16.866984750401212</v>
      </c>
      <c r="CC107" s="520">
        <v>6.5750411143368641</v>
      </c>
      <c r="CD107" s="520">
        <v>7.867081074324008</v>
      </c>
      <c r="CE107" s="520">
        <v>931.40561050293252</v>
      </c>
      <c r="CF107" s="520">
        <v>24.739261716523078</v>
      </c>
      <c r="CG107" s="520">
        <v>10.089425261007797</v>
      </c>
      <c r="CH107" s="520">
        <v>18.321656792432695</v>
      </c>
      <c r="CI107" s="520">
        <v>7.1915402602705187</v>
      </c>
      <c r="CJ107" s="520">
        <v>8.3988547185886713</v>
      </c>
      <c r="CK107" s="520">
        <v>1001.6011069325656</v>
      </c>
      <c r="CL107" s="520">
        <v>25.129755964735907</v>
      </c>
      <c r="CM107" s="520">
        <v>10.304943865312238</v>
      </c>
      <c r="CN107" s="520">
        <v>19.532629281495044</v>
      </c>
      <c r="CO107" s="520">
        <v>7.524388755465333</v>
      </c>
      <c r="CP107" s="520">
        <v>9.0387081723263254</v>
      </c>
      <c r="CQ107" s="520">
        <v>1076.5604355901387</v>
      </c>
      <c r="CR107" s="520">
        <v>25.306249832629305</v>
      </c>
      <c r="CS107" s="520">
        <v>10.26286312917631</v>
      </c>
      <c r="CT107" s="520">
        <v>19.849230976457399</v>
      </c>
      <c r="CU107" s="520">
        <v>7.5430772178427512</v>
      </c>
      <c r="CV107" s="520">
        <v>9.4213002523925375</v>
      </c>
      <c r="CW107" s="520">
        <v>1184.378338459315</v>
      </c>
      <c r="CX107" s="520">
        <v>23.95714020810648</v>
      </c>
      <c r="CY107" s="520">
        <v>9.6584917046928673</v>
      </c>
      <c r="DA107" s="520">
        <v>111</v>
      </c>
      <c r="DB107" s="520">
        <v>13.437486861661732</v>
      </c>
      <c r="DC107" s="520">
        <v>5.8108160632985149</v>
      </c>
      <c r="DD107" s="520">
        <v>7.1171434948346342</v>
      </c>
      <c r="DE107" s="520">
        <v>908.61878478709764</v>
      </c>
      <c r="DF107" s="520">
        <v>21.061765966416559</v>
      </c>
      <c r="DG107" s="520">
        <v>9.2621074143178337</v>
      </c>
      <c r="DH107" s="520">
        <v>14.051952979052421</v>
      </c>
      <c r="DI107" s="520">
        <v>6.3468434710859212</v>
      </c>
      <c r="DJ107" s="520">
        <v>7.4992039239162818</v>
      </c>
      <c r="DK107" s="520">
        <v>957.30762463075632</v>
      </c>
      <c r="DL107" s="520">
        <v>21.129316084704829</v>
      </c>
      <c r="DM107" s="520">
        <v>9.5780597748172891</v>
      </c>
      <c r="DN107" s="520">
        <v>15.618851331698355</v>
      </c>
      <c r="DO107" s="520">
        <v>6.5326012893451573</v>
      </c>
      <c r="DP107" s="520">
        <v>8.0550784516489742</v>
      </c>
      <c r="DQ107" s="520">
        <v>1033.5166177602287</v>
      </c>
      <c r="DR107" s="520">
        <v>21.738582180884368</v>
      </c>
      <c r="DS107" s="520">
        <v>9.3491522491329562</v>
      </c>
      <c r="DT107" s="520">
        <v>16.785855301092322</v>
      </c>
      <c r="DU107" s="520">
        <v>7.0357075335779502</v>
      </c>
      <c r="DV107" s="520">
        <v>8.7876122825635736</v>
      </c>
      <c r="DW107" s="520">
        <v>1123.9836926153957</v>
      </c>
      <c r="DX107" s="520">
        <v>21.794740905505204</v>
      </c>
      <c r="DY107" s="520">
        <v>9.3950750782591861</v>
      </c>
      <c r="DZ107" s="520">
        <v>17.07118102716289</v>
      </c>
      <c r="EA107" s="520">
        <v>7.2098646977154868</v>
      </c>
      <c r="EB107" s="520">
        <v>9.1867820158078786</v>
      </c>
      <c r="EC107" s="520">
        <v>1235.9290046141778</v>
      </c>
      <c r="ED107" s="520">
        <v>20.710144247007076</v>
      </c>
      <c r="EE107" s="520">
        <v>8.9860305856054907</v>
      </c>
      <c r="EG107" s="520">
        <v>111</v>
      </c>
      <c r="EH107" s="520">
        <v>12.608056613441232</v>
      </c>
      <c r="EI107" s="520">
        <v>5.3539010032618046</v>
      </c>
      <c r="EJ107" s="520">
        <v>6.5460911522559151</v>
      </c>
      <c r="EK107" s="520">
        <v>919.18566547444073</v>
      </c>
      <c r="EL107" s="520">
        <v>19.917288353496673</v>
      </c>
      <c r="EM107" s="520">
        <v>8.6585442117620079</v>
      </c>
      <c r="EN107" s="520">
        <v>13.204677568668574</v>
      </c>
      <c r="EO107" s="520">
        <v>5.7147840772104681</v>
      </c>
      <c r="EP107" s="520">
        <v>6.9352967342566698</v>
      </c>
      <c r="EQ107" s="520">
        <v>968.38459388089041</v>
      </c>
      <c r="ER107" s="520">
        <v>20.01268927985555</v>
      </c>
      <c r="ES107" s="520">
        <v>8.81580552981859</v>
      </c>
      <c r="ET107" s="520">
        <v>14.402380757988876</v>
      </c>
      <c r="EU107" s="520">
        <v>5.9123438404443993</v>
      </c>
      <c r="EV107" s="520">
        <v>7.4437391116595935</v>
      </c>
      <c r="EW107" s="520">
        <v>1004.4210789765611</v>
      </c>
      <c r="EX107" s="520">
        <v>21.157177802793612</v>
      </c>
      <c r="EY107" s="520">
        <v>9.0024462367536344</v>
      </c>
      <c r="EZ107" s="520">
        <v>15.153225641464386</v>
      </c>
      <c r="FA107" s="520">
        <v>6.4361506471330605</v>
      </c>
      <c r="FB107" s="520">
        <v>8.1203249219441034</v>
      </c>
      <c r="FC107" s="520">
        <v>1111.9349847326653</v>
      </c>
      <c r="FD107" s="520">
        <v>20.562626427690578</v>
      </c>
      <c r="FE107" s="520">
        <v>8.9576768688597799</v>
      </c>
      <c r="FF107" s="520">
        <v>15.320935309595763</v>
      </c>
      <c r="FG107" s="520">
        <v>6.552082707758597</v>
      </c>
      <c r="FH107" s="520">
        <v>8.4936101680351275</v>
      </c>
      <c r="FI107" s="520">
        <v>1231.9451827531118</v>
      </c>
      <c r="FJ107" s="520">
        <v>19.356398791837506</v>
      </c>
      <c r="FK107" s="520">
        <v>8.4811515913342035</v>
      </c>
    </row>
    <row r="108" spans="2:167" x14ac:dyDescent="0.2">
      <c r="B108" s="520">
        <v>601.59567497847854</v>
      </c>
      <c r="C108" s="520">
        <v>1.6622459927687709</v>
      </c>
      <c r="D108" s="520">
        <v>651.76567554015719</v>
      </c>
      <c r="E108" s="520">
        <v>1.5342937462474382</v>
      </c>
      <c r="F108" s="520">
        <v>732.9125212748321</v>
      </c>
      <c r="G108" s="520">
        <v>1.3644193146824597</v>
      </c>
      <c r="H108" s="520">
        <v>821.81558446105635</v>
      </c>
      <c r="I108" s="520">
        <v>1.2168180050464683</v>
      </c>
      <c r="J108" s="520">
        <v>911.78290900060495</v>
      </c>
      <c r="K108" s="520">
        <v>1.0967522972064576</v>
      </c>
      <c r="L108" s="520">
        <v>690.73753805648187</v>
      </c>
      <c r="M108" s="520">
        <v>1.4477278921508818</v>
      </c>
      <c r="N108" s="520">
        <v>688.72549731865342</v>
      </c>
      <c r="O108" s="520">
        <v>1.4519572803579956</v>
      </c>
      <c r="Q108" s="520">
        <v>0.21492625275247765</v>
      </c>
      <c r="R108" s="520">
        <v>0.21553905034847154</v>
      </c>
      <c r="S108" s="520">
        <v>0.21529487379644532</v>
      </c>
      <c r="T108" s="520">
        <v>0.21624586372707733</v>
      </c>
      <c r="U108" s="520">
        <v>0.21659449771933359</v>
      </c>
      <c r="V108" s="520">
        <v>0.21542306405239167</v>
      </c>
      <c r="W108" s="520">
        <v>0.21527665689343761</v>
      </c>
      <c r="Y108" s="520">
        <v>2.1478582105306718</v>
      </c>
      <c r="Z108" s="520">
        <v>2.2066461186472974</v>
      </c>
      <c r="AA108" s="520">
        <v>2.234133780666002</v>
      </c>
      <c r="AB108" s="520">
        <v>2.3827331312248705</v>
      </c>
      <c r="AC108" s="520">
        <v>2.4483108740272961</v>
      </c>
      <c r="AD108" s="520">
        <v>2.2216074271870125</v>
      </c>
      <c r="AE108" s="520">
        <v>2.2171917690982887</v>
      </c>
      <c r="AG108" s="520">
        <v>0.8657407862707811</v>
      </c>
      <c r="AH108" s="520">
        <v>0.89620870940024988</v>
      </c>
      <c r="AI108" s="520">
        <v>0.90622832773697537</v>
      </c>
      <c r="AJ108" s="520">
        <v>0.96787721724170883</v>
      </c>
      <c r="AK108" s="520">
        <v>0.99868233604098844</v>
      </c>
      <c r="AL108" s="520">
        <v>0.90296876622679734</v>
      </c>
      <c r="AM108" s="520">
        <v>0.89981511795400937</v>
      </c>
      <c r="AO108" s="520">
        <v>112</v>
      </c>
      <c r="AP108" s="520">
        <v>16.85871781257919</v>
      </c>
      <c r="AQ108" s="520">
        <v>7.3901923814964272</v>
      </c>
      <c r="AR108" s="520">
        <v>7.7395695004328022</v>
      </c>
      <c r="AS108" s="520">
        <v>875.82418342350331</v>
      </c>
      <c r="AT108" s="520">
        <v>25.667283714073825</v>
      </c>
      <c r="AU108" s="520">
        <v>11.371353863011811</v>
      </c>
      <c r="AV108" s="520">
        <v>17.726537699884961</v>
      </c>
      <c r="AW108" s="520">
        <v>7.6539624145256626</v>
      </c>
      <c r="AX108" s="520">
        <v>8.138907803300663</v>
      </c>
      <c r="AY108" s="520">
        <v>926.49012155440039</v>
      </c>
      <c r="AZ108" s="520">
        <v>25.706303411173241</v>
      </c>
      <c r="BA108" s="520">
        <v>11.265449559687571</v>
      </c>
      <c r="BB108" s="520">
        <v>19.176072367479687</v>
      </c>
      <c r="BC108" s="520">
        <v>8.0681670290709668</v>
      </c>
      <c r="BD108" s="520">
        <v>8.7013340885286503</v>
      </c>
      <c r="BE108" s="520">
        <v>1001.4368497879949</v>
      </c>
      <c r="BF108" s="520">
        <v>25.987067453909962</v>
      </c>
      <c r="BG108" s="520">
        <v>11.182003092402459</v>
      </c>
      <c r="BH108" s="520">
        <v>20.422227311850779</v>
      </c>
      <c r="BI108" s="520">
        <v>8.5527990990084994</v>
      </c>
      <c r="BJ108" s="520">
        <v>9.3310730435690257</v>
      </c>
      <c r="BK108" s="520">
        <v>1074.8571956154456</v>
      </c>
      <c r="BL108" s="520">
        <v>26.14419129135063</v>
      </c>
      <c r="BM108" s="520">
        <v>11.222293158248553</v>
      </c>
      <c r="BN108" s="520">
        <v>20.913184099336085</v>
      </c>
      <c r="BO108" s="520">
        <v>8.6957721357422866</v>
      </c>
      <c r="BP108" s="520">
        <v>9.8742906991828843</v>
      </c>
      <c r="BQ108" s="520">
        <v>1183.3511637377703</v>
      </c>
      <c r="BR108" s="520">
        <v>24.872484603868646</v>
      </c>
      <c r="BS108" s="520">
        <v>10.638888467277665</v>
      </c>
      <c r="BU108" s="520">
        <v>112</v>
      </c>
      <c r="BV108" s="520">
        <v>16.167351661398893</v>
      </c>
      <c r="BW108" s="520">
        <v>6.40180856695864</v>
      </c>
      <c r="BX108" s="520">
        <v>7.5000533832041363</v>
      </c>
      <c r="BY108" s="520">
        <v>876.88320459977285</v>
      </c>
      <c r="BZ108" s="520">
        <v>24.847849216524317</v>
      </c>
      <c r="CA108" s="520">
        <v>10.230464958042777</v>
      </c>
      <c r="CB108" s="520">
        <v>16.883911718541821</v>
      </c>
      <c r="CC108" s="520">
        <v>6.5943125201377821</v>
      </c>
      <c r="CD108" s="520">
        <v>7.8660589370601439</v>
      </c>
      <c r="CE108" s="520">
        <v>928.32186723697021</v>
      </c>
      <c r="CF108" s="520">
        <v>24.747892947053181</v>
      </c>
      <c r="CG108" s="520">
        <v>10.101752601652557</v>
      </c>
      <c r="CH108" s="520">
        <v>18.322976594219522</v>
      </c>
      <c r="CI108" s="520">
        <v>7.2084830882732689</v>
      </c>
      <c r="CJ108" s="520">
        <v>8.3988547185886713</v>
      </c>
      <c r="CK108" s="520">
        <v>1002.4490578920933</v>
      </c>
      <c r="CL108" s="520">
        <v>25.109815800456438</v>
      </c>
      <c r="CM108" s="520">
        <v>10.313128561481768</v>
      </c>
      <c r="CN108" s="520">
        <v>19.533824420756684</v>
      </c>
      <c r="CO108" s="520">
        <v>7.5448866850229352</v>
      </c>
      <c r="CP108" s="520">
        <v>9.0382984475836032</v>
      </c>
      <c r="CQ108" s="520">
        <v>1076.3430254536659</v>
      </c>
      <c r="CR108" s="520">
        <v>25.282710621449787</v>
      </c>
      <c r="CS108" s="520">
        <v>10.270378380353751</v>
      </c>
      <c r="CT108" s="520">
        <v>19.853689355647585</v>
      </c>
      <c r="CU108" s="520">
        <v>7.5653208993984018</v>
      </c>
      <c r="CV108" s="520">
        <v>9.4212243552239254</v>
      </c>
      <c r="CW108" s="520">
        <v>1185.3304716319826</v>
      </c>
      <c r="CX108" s="520">
        <v>23.937112506931747</v>
      </c>
      <c r="CY108" s="520">
        <v>9.6674219439481881</v>
      </c>
      <c r="DA108" s="520">
        <v>112</v>
      </c>
      <c r="DB108" s="520">
        <v>13.437715589546144</v>
      </c>
      <c r="DC108" s="520">
        <v>5.8270647829778994</v>
      </c>
      <c r="DD108" s="520">
        <v>7.117393854059757</v>
      </c>
      <c r="DE108" s="520">
        <v>908.65072080442508</v>
      </c>
      <c r="DF108" s="520">
        <v>20.975084419315884</v>
      </c>
      <c r="DG108" s="520">
        <v>9.2402712293458436</v>
      </c>
      <c r="DH108" s="520">
        <v>14.051567179832816</v>
      </c>
      <c r="DI108" s="520">
        <v>6.3689789787387596</v>
      </c>
      <c r="DJ108" s="520">
        <v>7.4991020172429534</v>
      </c>
      <c r="DK108" s="520">
        <v>957.2382497817058</v>
      </c>
      <c r="DL108" s="520">
        <v>21.041434205824167</v>
      </c>
      <c r="DM108" s="520">
        <v>9.5611978503994735</v>
      </c>
      <c r="DN108" s="520">
        <v>15.618851331698355</v>
      </c>
      <c r="DO108" s="520">
        <v>6.5542726033451313</v>
      </c>
      <c r="DP108" s="520">
        <v>8.0550784516489742</v>
      </c>
      <c r="DQ108" s="520">
        <v>1034.4747846695127</v>
      </c>
      <c r="DR108" s="520">
        <v>21.71844714191662</v>
      </c>
      <c r="DS108" s="520">
        <v>9.3614418340251184</v>
      </c>
      <c r="DT108" s="520">
        <v>16.785478446374917</v>
      </c>
      <c r="DU108" s="520">
        <v>7.0728799074875415</v>
      </c>
      <c r="DV108" s="520">
        <v>8.7874826743225789</v>
      </c>
      <c r="DW108" s="520">
        <v>1128.0255097252661</v>
      </c>
      <c r="DX108" s="520">
        <v>21.687916679772105</v>
      </c>
      <c r="DY108" s="520">
        <v>9.3813865641264336</v>
      </c>
      <c r="DZ108" s="520">
        <v>17.071106978735219</v>
      </c>
      <c r="EA108" s="520">
        <v>7.2497010408505194</v>
      </c>
      <c r="EB108" s="520">
        <v>9.1867521062920332</v>
      </c>
      <c r="EC108" s="520">
        <v>1241.4060417224425</v>
      </c>
      <c r="ED108" s="520">
        <v>20.61437242961199</v>
      </c>
      <c r="EE108" s="520">
        <v>8.976490833149251</v>
      </c>
      <c r="EG108" s="520">
        <v>112</v>
      </c>
      <c r="EH108" s="520">
        <v>12.608848716061235</v>
      </c>
      <c r="EI108" s="520">
        <v>5.3682822025184649</v>
      </c>
      <c r="EJ108" s="520">
        <v>6.5462716588685268</v>
      </c>
      <c r="EK108" s="520">
        <v>920.0993849987558</v>
      </c>
      <c r="EL108" s="520">
        <v>19.813249525305132</v>
      </c>
      <c r="EM108" s="520">
        <v>8.6266730115516701</v>
      </c>
      <c r="EN108" s="520">
        <v>13.204767297572394</v>
      </c>
      <c r="EO108" s="520">
        <v>5.7348839287325637</v>
      </c>
      <c r="EP108" s="520">
        <v>6.9351796199209952</v>
      </c>
      <c r="EQ108" s="520">
        <v>969.31403223979453</v>
      </c>
      <c r="ER108" s="520">
        <v>19.90569116722159</v>
      </c>
      <c r="ES108" s="520">
        <v>8.7879149200426614</v>
      </c>
      <c r="ET108" s="520">
        <v>14.402380757988876</v>
      </c>
      <c r="EU108" s="520">
        <v>5.9319586562696465</v>
      </c>
      <c r="EV108" s="520">
        <v>7.4437391116595935</v>
      </c>
      <c r="EW108" s="520">
        <v>1005.370435597666</v>
      </c>
      <c r="EX108" s="520">
        <v>21.137199388748609</v>
      </c>
      <c r="EY108" s="520">
        <v>9.0134553966536526</v>
      </c>
      <c r="EZ108" s="520">
        <v>15.152831333726944</v>
      </c>
      <c r="FA108" s="520">
        <v>6.4698190401947828</v>
      </c>
      <c r="FB108" s="520">
        <v>8.1202017642727089</v>
      </c>
      <c r="FC108" s="520">
        <v>1114.6716236812204</v>
      </c>
      <c r="FD108" s="520">
        <v>20.483051393672721</v>
      </c>
      <c r="FE108" s="520">
        <v>8.9527554856726841</v>
      </c>
      <c r="FF108" s="520">
        <v>15.320870150818738</v>
      </c>
      <c r="FG108" s="520">
        <v>6.5881581693650171</v>
      </c>
      <c r="FH108" s="520">
        <v>8.4935821549011354</v>
      </c>
      <c r="FI108" s="520">
        <v>1237.9432197602562</v>
      </c>
      <c r="FJ108" s="520">
        <v>19.258209320082894</v>
      </c>
      <c r="FK108" s="520">
        <v>8.46721151256199</v>
      </c>
    </row>
    <row r="109" spans="2:167" x14ac:dyDescent="0.2">
      <c r="B109" s="520">
        <v>601.20625038839387</v>
      </c>
      <c r="C109" s="520">
        <v>1.6633226939240497</v>
      </c>
      <c r="D109" s="520">
        <v>645.69394725378049</v>
      </c>
      <c r="E109" s="520">
        <v>1.5487213474017045</v>
      </c>
      <c r="F109" s="520">
        <v>732.9125212748321</v>
      </c>
      <c r="G109" s="520">
        <v>1.3644193146824597</v>
      </c>
      <c r="H109" s="520">
        <v>821.81558446105635</v>
      </c>
      <c r="I109" s="520">
        <v>1.2168180050464683</v>
      </c>
      <c r="J109" s="520">
        <v>911.78290900060495</v>
      </c>
      <c r="K109" s="520">
        <v>1.0967522972064576</v>
      </c>
      <c r="L109" s="520">
        <v>690.73753805648187</v>
      </c>
      <c r="M109" s="520">
        <v>1.4477278921508818</v>
      </c>
      <c r="N109" s="520">
        <v>688.72549731865342</v>
      </c>
      <c r="O109" s="520">
        <v>1.4519572803579956</v>
      </c>
      <c r="Q109" s="520">
        <v>0.21679587108732468</v>
      </c>
      <c r="R109" s="520">
        <v>0.21736129486792594</v>
      </c>
      <c r="S109" s="520">
        <v>0.21716440205334506</v>
      </c>
      <c r="T109" s="520">
        <v>0.21811784808488216</v>
      </c>
      <c r="U109" s="520">
        <v>0.21846650802542711</v>
      </c>
      <c r="V109" s="520">
        <v>0.21729396163553683</v>
      </c>
      <c r="W109" s="520">
        <v>0.21714945489111842</v>
      </c>
      <c r="Y109" s="520">
        <v>2.1478538101915015</v>
      </c>
      <c r="Z109" s="520">
        <v>2.2065577053811301</v>
      </c>
      <c r="AA109" s="520">
        <v>2.234133780666002</v>
      </c>
      <c r="AB109" s="520">
        <v>2.3827331312248705</v>
      </c>
      <c r="AC109" s="520">
        <v>2.4483108740272961</v>
      </c>
      <c r="AD109" s="520">
        <v>2.2216074271870125</v>
      </c>
      <c r="AE109" s="520">
        <v>2.2171917690982887</v>
      </c>
      <c r="AG109" s="520">
        <v>0.86576771256102381</v>
      </c>
      <c r="AH109" s="520">
        <v>0.89701154487435297</v>
      </c>
      <c r="AI109" s="520">
        <v>0.90622832773697537</v>
      </c>
      <c r="AJ109" s="520">
        <v>0.96927944140201916</v>
      </c>
      <c r="AK109" s="520">
        <v>1.0002878780552662</v>
      </c>
      <c r="AL109" s="520">
        <v>0.90347113989595806</v>
      </c>
      <c r="AM109" s="520">
        <v>0.9000771092912937</v>
      </c>
      <c r="AO109" s="520">
        <v>113</v>
      </c>
      <c r="AP109" s="520">
        <v>16.876009568107257</v>
      </c>
      <c r="AQ109" s="520">
        <v>7.3994608889774636</v>
      </c>
      <c r="AR109" s="520">
        <v>7.7395305624900557</v>
      </c>
      <c r="AS109" s="520">
        <v>876.10270305630775</v>
      </c>
      <c r="AT109" s="520">
        <v>25.674707649304814</v>
      </c>
      <c r="AU109" s="520">
        <v>11.37641984951223</v>
      </c>
      <c r="AV109" s="520">
        <v>17.74715740044903</v>
      </c>
      <c r="AW109" s="520">
        <v>7.6670949346493442</v>
      </c>
      <c r="AX109" s="520">
        <v>8.1382071172396042</v>
      </c>
      <c r="AY109" s="520">
        <v>924.8149276783023</v>
      </c>
      <c r="AZ109" s="520">
        <v>25.713816820937424</v>
      </c>
      <c r="BA109" s="520">
        <v>11.272018459484466</v>
      </c>
      <c r="BB109" s="520">
        <v>19.179569238697606</v>
      </c>
      <c r="BC109" s="520">
        <v>8.0806853268350576</v>
      </c>
      <c r="BD109" s="520">
        <v>8.7013340885286503</v>
      </c>
      <c r="BE109" s="520">
        <v>1002.3371513733175</v>
      </c>
      <c r="BF109" s="520">
        <v>25.967214526398038</v>
      </c>
      <c r="BG109" s="520">
        <v>11.184448499768195</v>
      </c>
      <c r="BH109" s="520">
        <v>20.426433203792449</v>
      </c>
      <c r="BI109" s="520">
        <v>8.5688868150289004</v>
      </c>
      <c r="BJ109" s="520">
        <v>9.3310730435690257</v>
      </c>
      <c r="BK109" s="520">
        <v>1075.8461937466066</v>
      </c>
      <c r="BL109" s="520">
        <v>26.124066979425713</v>
      </c>
      <c r="BM109" s="520">
        <v>11.226930335094602</v>
      </c>
      <c r="BN109" s="520">
        <v>20.918501270408939</v>
      </c>
      <c r="BO109" s="520">
        <v>8.7129220387461661</v>
      </c>
      <c r="BP109" s="520">
        <v>9.8742906991828843</v>
      </c>
      <c r="BQ109" s="520">
        <v>1184.4220348490348</v>
      </c>
      <c r="BR109" s="520">
        <v>24.854485906168364</v>
      </c>
      <c r="BS109" s="520">
        <v>10.64374908665059</v>
      </c>
      <c r="BU109" s="520">
        <v>113</v>
      </c>
      <c r="BV109" s="520">
        <v>16.177979696598772</v>
      </c>
      <c r="BW109" s="520">
        <v>6.4167909512389008</v>
      </c>
      <c r="BX109" s="520">
        <v>7.5000152703769531</v>
      </c>
      <c r="BY109" s="520">
        <v>876.84422333678879</v>
      </c>
      <c r="BZ109" s="520">
        <v>24.856924776541973</v>
      </c>
      <c r="CA109" s="520">
        <v>10.246109861262966</v>
      </c>
      <c r="CB109" s="520">
        <v>16.898940992037936</v>
      </c>
      <c r="CC109" s="520">
        <v>6.6130150279036286</v>
      </c>
      <c r="CD109" s="520">
        <v>7.8653783327379827</v>
      </c>
      <c r="CE109" s="520">
        <v>926.28016627076863</v>
      </c>
      <c r="CF109" s="520">
        <v>24.757417971609389</v>
      </c>
      <c r="CG109" s="520">
        <v>10.116216854104316</v>
      </c>
      <c r="CH109" s="520">
        <v>18.322976594219522</v>
      </c>
      <c r="CI109" s="520">
        <v>7.2245348504931108</v>
      </c>
      <c r="CJ109" s="520">
        <v>8.3988547185886713</v>
      </c>
      <c r="CK109" s="520">
        <v>1003.2458319305689</v>
      </c>
      <c r="CL109" s="520">
        <v>25.089873679887436</v>
      </c>
      <c r="CM109" s="520">
        <v>10.320937743316609</v>
      </c>
      <c r="CN109" s="520">
        <v>19.533824420756684</v>
      </c>
      <c r="CO109" s="520">
        <v>7.5647179218879428</v>
      </c>
      <c r="CP109" s="520">
        <v>9.0382984475836032</v>
      </c>
      <c r="CQ109" s="520">
        <v>1077.2046190710705</v>
      </c>
      <c r="CR109" s="520">
        <v>25.262488444793217</v>
      </c>
      <c r="CS109" s="520">
        <v>10.280573606227954</v>
      </c>
      <c r="CT109" s="520">
        <v>19.85488957733952</v>
      </c>
      <c r="CU109" s="520">
        <v>7.5867502616570155</v>
      </c>
      <c r="CV109" s="520">
        <v>9.4212243552239254</v>
      </c>
      <c r="CW109" s="520">
        <v>1186.2765818486002</v>
      </c>
      <c r="CX109" s="520">
        <v>23.919033312471228</v>
      </c>
      <c r="CY109" s="520">
        <v>9.6777761191692413</v>
      </c>
      <c r="DA109" s="520">
        <v>113</v>
      </c>
      <c r="DB109" s="520">
        <v>13.437726216437587</v>
      </c>
      <c r="DC109" s="520">
        <v>5.8430116848533702</v>
      </c>
      <c r="DD109" s="520">
        <v>7.1174054859616307</v>
      </c>
      <c r="DE109" s="520">
        <v>912.25134202596053</v>
      </c>
      <c r="DF109" s="520">
        <v>20.888319416168606</v>
      </c>
      <c r="DG109" s="520">
        <v>9.21945804810629</v>
      </c>
      <c r="DH109" s="520">
        <v>14.051310290053296</v>
      </c>
      <c r="DI109" s="520">
        <v>6.3906299187190241</v>
      </c>
      <c r="DJ109" s="520">
        <v>7.4990341612662892</v>
      </c>
      <c r="DK109" s="520">
        <v>958.52988592513498</v>
      </c>
      <c r="DL109" s="520">
        <v>20.953623698240445</v>
      </c>
      <c r="DM109" s="520">
        <v>9.543850488956787</v>
      </c>
      <c r="DN109" s="520">
        <v>15.618851331698355</v>
      </c>
      <c r="DO109" s="520">
        <v>6.5752597572930318</v>
      </c>
      <c r="DP109" s="520">
        <v>8.0550784516489742</v>
      </c>
      <c r="DQ109" s="520">
        <v>1035.4347238672869</v>
      </c>
      <c r="DR109" s="520">
        <v>21.698312228294593</v>
      </c>
      <c r="DS109" s="520">
        <v>9.3730318828298493</v>
      </c>
      <c r="DT109" s="520">
        <v>16.785478446374917</v>
      </c>
      <c r="DU109" s="520">
        <v>7.1096972863321231</v>
      </c>
      <c r="DV109" s="520">
        <v>8.7874826743225789</v>
      </c>
      <c r="DW109" s="520">
        <v>1129.079069511743</v>
      </c>
      <c r="DX109" s="520">
        <v>21.667679375332344</v>
      </c>
      <c r="DY109" s="520">
        <v>9.4052409849074969</v>
      </c>
      <c r="DZ109" s="520">
        <v>17.071106978735219</v>
      </c>
      <c r="EA109" s="520">
        <v>7.2891126757926035</v>
      </c>
      <c r="EB109" s="520">
        <v>9.1867521062920332</v>
      </c>
      <c r="EC109" s="520">
        <v>1242.5081046695275</v>
      </c>
      <c r="ED109" s="520">
        <v>20.596088173801743</v>
      </c>
      <c r="EE109" s="520">
        <v>9.0002484061494474</v>
      </c>
      <c r="EG109" s="520">
        <v>113</v>
      </c>
      <c r="EH109" s="520">
        <v>12.608885517820566</v>
      </c>
      <c r="EI109" s="520">
        <v>5.3823805960061906</v>
      </c>
      <c r="EJ109" s="520">
        <v>6.5462800453587962</v>
      </c>
      <c r="EK109" s="520">
        <v>924.77299184028971</v>
      </c>
      <c r="EL109" s="520">
        <v>19.709222568426267</v>
      </c>
      <c r="EM109" s="520">
        <v>8.5965225611419882</v>
      </c>
      <c r="EN109" s="520">
        <v>13.204827044811752</v>
      </c>
      <c r="EO109" s="520">
        <v>5.7545504685973352</v>
      </c>
      <c r="EP109" s="520">
        <v>6.935101637710714</v>
      </c>
      <c r="EQ109" s="520">
        <v>971.70827844972735</v>
      </c>
      <c r="ER109" s="520">
        <v>19.798319840028395</v>
      </c>
      <c r="ES109" s="520">
        <v>8.7598167671522855</v>
      </c>
      <c r="ET109" s="520">
        <v>14.402380757988876</v>
      </c>
      <c r="EU109" s="520">
        <v>5.9509543046019484</v>
      </c>
      <c r="EV109" s="520">
        <v>7.4437391116595935</v>
      </c>
      <c r="EW109" s="520">
        <v>1006.3215895099803</v>
      </c>
      <c r="EX109" s="520">
        <v>21.117220954316167</v>
      </c>
      <c r="EY109" s="520">
        <v>9.0238123889679898</v>
      </c>
      <c r="EZ109" s="520">
        <v>15.152831333726944</v>
      </c>
      <c r="FA109" s="520">
        <v>6.5031556376941007</v>
      </c>
      <c r="FB109" s="520">
        <v>8.1202017642727089</v>
      </c>
      <c r="FC109" s="520">
        <v>1115.7632129097524</v>
      </c>
      <c r="FD109" s="520">
        <v>20.463012125474865</v>
      </c>
      <c r="FE109" s="520">
        <v>8.9738745419140393</v>
      </c>
      <c r="FF109" s="520">
        <v>15.320870150818738</v>
      </c>
      <c r="FG109" s="520">
        <v>6.6238441874621019</v>
      </c>
      <c r="FH109" s="520">
        <v>8.4935821549011354</v>
      </c>
      <c r="FI109" s="520">
        <v>1238.9875510886918</v>
      </c>
      <c r="FJ109" s="520">
        <v>19.241976750752507</v>
      </c>
      <c r="FK109" s="520">
        <v>8.4888771409425487</v>
      </c>
    </row>
    <row r="110" spans="2:167" x14ac:dyDescent="0.2">
      <c r="B110" s="520">
        <v>601.20625038839387</v>
      </c>
      <c r="C110" s="520">
        <v>1.6633226939240497</v>
      </c>
      <c r="D110" s="520">
        <v>645.69394725378049</v>
      </c>
      <c r="E110" s="520">
        <v>1.5487213474017045</v>
      </c>
      <c r="F110" s="520">
        <v>732.9125212748321</v>
      </c>
      <c r="G110" s="520">
        <v>1.3644193146824597</v>
      </c>
      <c r="H110" s="520">
        <v>821.81558446105635</v>
      </c>
      <c r="I110" s="520">
        <v>1.2168180050464683</v>
      </c>
      <c r="J110" s="520">
        <v>911.78290900060495</v>
      </c>
      <c r="K110" s="520">
        <v>1.0967522972064576</v>
      </c>
      <c r="L110" s="520">
        <v>690.73753805648187</v>
      </c>
      <c r="M110" s="520">
        <v>1.4477278921508818</v>
      </c>
      <c r="N110" s="520">
        <v>688.72549731865342</v>
      </c>
      <c r="O110" s="520">
        <v>1.4519572803579956</v>
      </c>
      <c r="Q110" s="520">
        <v>0.21866882651267691</v>
      </c>
      <c r="R110" s="520">
        <v>0.21923572976568595</v>
      </c>
      <c r="S110" s="520">
        <v>0.21903393031024482</v>
      </c>
      <c r="T110" s="520">
        <v>0.21998983244268697</v>
      </c>
      <c r="U110" s="520">
        <v>0.22033851833152063</v>
      </c>
      <c r="V110" s="520">
        <v>0.21916485921868201</v>
      </c>
      <c r="W110" s="520">
        <v>0.21902225288879923</v>
      </c>
      <c r="Y110" s="520">
        <v>2.1478538101915015</v>
      </c>
      <c r="Z110" s="520">
        <v>2.2065577053811301</v>
      </c>
      <c r="AA110" s="520">
        <v>2.234133780666002</v>
      </c>
      <c r="AB110" s="520">
        <v>2.3827331312248705</v>
      </c>
      <c r="AC110" s="520">
        <v>2.4483108740272961</v>
      </c>
      <c r="AD110" s="520">
        <v>2.2216074271870125</v>
      </c>
      <c r="AE110" s="520">
        <v>2.2171917690982887</v>
      </c>
      <c r="AG110" s="520">
        <v>0.86576771256102381</v>
      </c>
      <c r="AH110" s="520">
        <v>0.89772173788566378</v>
      </c>
      <c r="AI110" s="520">
        <v>0.90622832773697537</v>
      </c>
      <c r="AJ110" s="520">
        <v>0.9705686683641912</v>
      </c>
      <c r="AK110" s="520">
        <v>1.0017791224284063</v>
      </c>
      <c r="AL110" s="520">
        <v>0.90385768701081637</v>
      </c>
      <c r="AM110" s="520">
        <v>0.90021695634580723</v>
      </c>
      <c r="AO110" s="520">
        <v>114</v>
      </c>
      <c r="AP110" s="520">
        <v>16.890989527501162</v>
      </c>
      <c r="AQ110" s="520">
        <v>7.4077115639853677</v>
      </c>
      <c r="AR110" s="520">
        <v>7.7395305624900557</v>
      </c>
      <c r="AS110" s="520">
        <v>877.36432494953237</v>
      </c>
      <c r="AT110" s="520">
        <v>25.654862057931354</v>
      </c>
      <c r="AU110" s="520">
        <v>11.369464853546209</v>
      </c>
      <c r="AV110" s="520">
        <v>17.766418467711734</v>
      </c>
      <c r="AW110" s="520">
        <v>7.6796652461527559</v>
      </c>
      <c r="AX110" s="520">
        <v>8.1382071172396042</v>
      </c>
      <c r="AY110" s="520">
        <v>926.28178903324886</v>
      </c>
      <c r="AZ110" s="520">
        <v>25.693890339451297</v>
      </c>
      <c r="BA110" s="520">
        <v>11.267738793389347</v>
      </c>
      <c r="BB110" s="520">
        <v>19.179895760802655</v>
      </c>
      <c r="BC110" s="520">
        <v>8.0920697193651439</v>
      </c>
      <c r="BD110" s="520">
        <v>8.7013340885286503</v>
      </c>
      <c r="BE110" s="520">
        <v>1003.1170655605478</v>
      </c>
      <c r="BF110" s="520">
        <v>25.947350766134118</v>
      </c>
      <c r="BG110" s="520">
        <v>11.187101712000493</v>
      </c>
      <c r="BH110" s="520">
        <v>20.427192307563793</v>
      </c>
      <c r="BI110" s="520">
        <v>8.5838018955903017</v>
      </c>
      <c r="BJ110" s="520">
        <v>9.3310730435690257</v>
      </c>
      <c r="BK110" s="520">
        <v>1076.7042979206815</v>
      </c>
      <c r="BL110" s="520">
        <v>26.103951830643133</v>
      </c>
      <c r="BM110" s="520">
        <v>11.231835307415237</v>
      </c>
      <c r="BN110" s="520">
        <v>20.9203131034675</v>
      </c>
      <c r="BO110" s="520">
        <v>8.7289003279517328</v>
      </c>
      <c r="BP110" s="520">
        <v>9.8742906991828843</v>
      </c>
      <c r="BQ110" s="520">
        <v>1185.3598885312563</v>
      </c>
      <c r="BR110" s="520">
        <v>24.836349609946211</v>
      </c>
      <c r="BS110" s="520">
        <v>10.648807474394282</v>
      </c>
      <c r="BU110" s="520">
        <v>114</v>
      </c>
      <c r="BV110" s="520">
        <v>16.186249253051344</v>
      </c>
      <c r="BW110" s="520">
        <v>6.4310522692888856</v>
      </c>
      <c r="BX110" s="520">
        <v>7.5000152703769531</v>
      </c>
      <c r="BY110" s="520">
        <v>877.88570510322461</v>
      </c>
      <c r="BZ110" s="520">
        <v>24.836855560960203</v>
      </c>
      <c r="CA110" s="520">
        <v>10.250199438564099</v>
      </c>
      <c r="CB110" s="520">
        <v>16.912638699443487</v>
      </c>
      <c r="CC110" s="520">
        <v>6.6312749532720936</v>
      </c>
      <c r="CD110" s="520">
        <v>7.8653783327379827</v>
      </c>
      <c r="CE110" s="520">
        <v>927.57743174776022</v>
      </c>
      <c r="CF110" s="520">
        <v>24.737560614586631</v>
      </c>
      <c r="CG110" s="520">
        <v>10.121754404189161</v>
      </c>
      <c r="CH110" s="520">
        <v>18.322976594219522</v>
      </c>
      <c r="CI110" s="520">
        <v>7.2396955469300392</v>
      </c>
      <c r="CJ110" s="520">
        <v>8.3988547185886713</v>
      </c>
      <c r="CK110" s="520">
        <v>1004.0438754127317</v>
      </c>
      <c r="CL110" s="520">
        <v>25.069931513365788</v>
      </c>
      <c r="CM110" s="520">
        <v>10.327833995074752</v>
      </c>
      <c r="CN110" s="520">
        <v>19.533824420756684</v>
      </c>
      <c r="CO110" s="520">
        <v>7.5836564272494762</v>
      </c>
      <c r="CP110" s="520">
        <v>9.0382984475836032</v>
      </c>
      <c r="CQ110" s="520">
        <v>1078.0675855609522</v>
      </c>
      <c r="CR110" s="520">
        <v>25.242266446403814</v>
      </c>
      <c r="CS110" s="520">
        <v>10.289911346252257</v>
      </c>
      <c r="CT110" s="520">
        <v>19.85488957733952</v>
      </c>
      <c r="CU110" s="520">
        <v>7.6073238413702056</v>
      </c>
      <c r="CV110" s="520">
        <v>9.4212243552239254</v>
      </c>
      <c r="CW110" s="520">
        <v>1187.1763884556017</v>
      </c>
      <c r="CX110" s="520">
        <v>23.900904157935361</v>
      </c>
      <c r="CY110" s="520">
        <v>9.6877708031399337</v>
      </c>
      <c r="DA110" s="520">
        <v>114</v>
      </c>
      <c r="DB110" s="520">
        <v>13.437726216437587</v>
      </c>
      <c r="DC110" s="520">
        <v>5.8583466364842627</v>
      </c>
      <c r="DD110" s="520">
        <v>7.1174054859616307</v>
      </c>
      <c r="DE110" s="520">
        <v>913.12656387034508</v>
      </c>
      <c r="DF110" s="520">
        <v>20.868298190011277</v>
      </c>
      <c r="DG110" s="520">
        <v>9.2274151931958031</v>
      </c>
      <c r="DH110" s="520">
        <v>14.051310290053296</v>
      </c>
      <c r="DI110" s="520">
        <v>6.4119277977871549</v>
      </c>
      <c r="DJ110" s="520">
        <v>7.4990341612662892</v>
      </c>
      <c r="DK110" s="520">
        <v>959.4523828692445</v>
      </c>
      <c r="DL110" s="520">
        <v>20.93347714988143</v>
      </c>
      <c r="DM110" s="520">
        <v>9.5568721942337778</v>
      </c>
      <c r="DN110" s="520">
        <v>15.618851331698355</v>
      </c>
      <c r="DO110" s="520">
        <v>6.5955627511888606</v>
      </c>
      <c r="DP110" s="520">
        <v>8.0550784516489742</v>
      </c>
      <c r="DQ110" s="520">
        <v>1036.3964402753152</v>
      </c>
      <c r="DR110" s="520">
        <v>21.678177440017119</v>
      </c>
      <c r="DS110" s="520">
        <v>9.3839242353143284</v>
      </c>
      <c r="DT110" s="520">
        <v>16.785478446374917</v>
      </c>
      <c r="DU110" s="520">
        <v>7.1460454604484767</v>
      </c>
      <c r="DV110" s="520">
        <v>8.7874826743225789</v>
      </c>
      <c r="DW110" s="520">
        <v>1130.1345875581835</v>
      </c>
      <c r="DX110" s="520">
        <v>21.647442293079543</v>
      </c>
      <c r="DY110" s="520">
        <v>9.42861941506664</v>
      </c>
      <c r="DZ110" s="520">
        <v>17.071106978735219</v>
      </c>
      <c r="EA110" s="520">
        <v>7.3280775873875132</v>
      </c>
      <c r="EB110" s="520">
        <v>9.1867521062920332</v>
      </c>
      <c r="EC110" s="520">
        <v>1243.6122160297869</v>
      </c>
      <c r="ED110" s="520">
        <v>20.577802429550857</v>
      </c>
      <c r="EE110" s="520">
        <v>9.0235897940116505</v>
      </c>
      <c r="EG110" s="520">
        <v>114</v>
      </c>
      <c r="EH110" s="520">
        <v>12.608885517820566</v>
      </c>
      <c r="EI110" s="520">
        <v>5.395899226246585</v>
      </c>
      <c r="EJ110" s="520">
        <v>6.5462800453587962</v>
      </c>
      <c r="EK110" s="520">
        <v>925.7165963255211</v>
      </c>
      <c r="EL110" s="520">
        <v>19.689132498863064</v>
      </c>
      <c r="EM110" s="520">
        <v>8.6023633476373043</v>
      </c>
      <c r="EN110" s="520">
        <v>13.204827044811752</v>
      </c>
      <c r="EO110" s="520">
        <v>5.7739004475108064</v>
      </c>
      <c r="EP110" s="520">
        <v>6.935101637710714</v>
      </c>
      <c r="EQ110" s="520">
        <v>972.6946637917514</v>
      </c>
      <c r="ER110" s="520">
        <v>19.778242858819535</v>
      </c>
      <c r="ES110" s="520">
        <v>8.7708268245260861</v>
      </c>
      <c r="ET110" s="520">
        <v>14.402380757988876</v>
      </c>
      <c r="EU110" s="520">
        <v>5.969330785441306</v>
      </c>
      <c r="EV110" s="520">
        <v>7.4437391116595935</v>
      </c>
      <c r="EW110" s="520">
        <v>1007.2745458222001</v>
      </c>
      <c r="EX110" s="520">
        <v>21.097242499496257</v>
      </c>
      <c r="EY110" s="520">
        <v>9.0335189599357104</v>
      </c>
      <c r="EZ110" s="520">
        <v>15.152831333726944</v>
      </c>
      <c r="FA110" s="520">
        <v>6.5360534106613537</v>
      </c>
      <c r="FB110" s="520">
        <v>8.1202017642727089</v>
      </c>
      <c r="FC110" s="520">
        <v>1116.8569401027667</v>
      </c>
      <c r="FD110" s="520">
        <v>20.442972895732016</v>
      </c>
      <c r="FE110" s="520">
        <v>8.9945421865560995</v>
      </c>
      <c r="FF110" s="520">
        <v>15.320870150818738</v>
      </c>
      <c r="FG110" s="520">
        <v>6.6591206031024566</v>
      </c>
      <c r="FH110" s="520">
        <v>8.4935821549011354</v>
      </c>
      <c r="FI110" s="520">
        <v>1240.0338401537683</v>
      </c>
      <c r="FJ110" s="520">
        <v>19.225741169744271</v>
      </c>
      <c r="FK110" s="520">
        <v>8.5101625248234729</v>
      </c>
    </row>
    <row r="111" spans="2:167" x14ac:dyDescent="0.2">
      <c r="B111" s="520">
        <v>601.20625038839387</v>
      </c>
      <c r="C111" s="520">
        <v>1.6633226939240497</v>
      </c>
      <c r="D111" s="520">
        <v>645.69394725378049</v>
      </c>
      <c r="E111" s="520">
        <v>1.5487213474017045</v>
      </c>
      <c r="F111" s="520">
        <v>732.9125212748321</v>
      </c>
      <c r="G111" s="520">
        <v>1.3644193146824597</v>
      </c>
      <c r="H111" s="520">
        <v>821.81558446105635</v>
      </c>
      <c r="I111" s="520">
        <v>1.2168180050464683</v>
      </c>
      <c r="J111" s="520">
        <v>911.78290900060495</v>
      </c>
      <c r="K111" s="520">
        <v>1.0967522972064576</v>
      </c>
      <c r="L111" s="520">
        <v>690.73753805648187</v>
      </c>
      <c r="M111" s="520">
        <v>1.4477278921508818</v>
      </c>
      <c r="N111" s="520">
        <v>688.72549731865342</v>
      </c>
      <c r="O111" s="520">
        <v>1.4519572803579956</v>
      </c>
      <c r="Q111" s="520">
        <v>0.22054178193802912</v>
      </c>
      <c r="R111" s="520">
        <v>0.22111016466344596</v>
      </c>
      <c r="S111" s="520">
        <v>0.22090345856714458</v>
      </c>
      <c r="T111" s="520">
        <v>0.2218618168004918</v>
      </c>
      <c r="U111" s="520">
        <v>0.22221052863761412</v>
      </c>
      <c r="V111" s="520">
        <v>0.22103575680182719</v>
      </c>
      <c r="W111" s="520">
        <v>0.22089505088648007</v>
      </c>
      <c r="Y111" s="520">
        <v>2.1478538101915015</v>
      </c>
      <c r="Z111" s="520">
        <v>2.2065577053811301</v>
      </c>
      <c r="AA111" s="520">
        <v>2.234133780666002</v>
      </c>
      <c r="AB111" s="520">
        <v>2.3827331312248705</v>
      </c>
      <c r="AC111" s="520">
        <v>2.4483108740272961</v>
      </c>
      <c r="AD111" s="520">
        <v>2.2216074271870125</v>
      </c>
      <c r="AE111" s="520">
        <v>2.2171917690982887</v>
      </c>
      <c r="AG111" s="520">
        <v>0.86576771256102381</v>
      </c>
      <c r="AH111" s="520">
        <v>0.89832340101388841</v>
      </c>
      <c r="AI111" s="520">
        <v>0.90622832773697537</v>
      </c>
      <c r="AJ111" s="520">
        <v>0.9717448981282254</v>
      </c>
      <c r="AK111" s="520">
        <v>1.0031560691604084</v>
      </c>
      <c r="AL111" s="520">
        <v>0.90412840757137225</v>
      </c>
      <c r="AM111" s="520">
        <v>0.90023465911755041</v>
      </c>
      <c r="AO111" s="520">
        <v>115</v>
      </c>
      <c r="AP111" s="520">
        <v>16.903597794186343</v>
      </c>
      <c r="AQ111" s="520">
        <v>7.4149145088014743</v>
      </c>
      <c r="AR111" s="520">
        <v>7.7395305624900557</v>
      </c>
      <c r="AS111" s="520">
        <v>878.53564235981173</v>
      </c>
      <c r="AT111" s="520">
        <v>25.635008885150867</v>
      </c>
      <c r="AU111" s="520">
        <v>11.362505195886802</v>
      </c>
      <c r="AV111" s="520">
        <v>17.78320725939999</v>
      </c>
      <c r="AW111" s="520">
        <v>7.6912171494658184</v>
      </c>
      <c r="AX111" s="520">
        <v>8.1382071172396042</v>
      </c>
      <c r="AY111" s="520">
        <v>927.65475413877505</v>
      </c>
      <c r="AZ111" s="520">
        <v>25.673960486140526</v>
      </c>
      <c r="BA111" s="520">
        <v>11.263514906376464</v>
      </c>
      <c r="BB111" s="520">
        <v>19.179895760802655</v>
      </c>
      <c r="BC111" s="520">
        <v>8.1023202066612292</v>
      </c>
      <c r="BD111" s="520">
        <v>8.7013340885286503</v>
      </c>
      <c r="BE111" s="520">
        <v>1003.8856278079243</v>
      </c>
      <c r="BF111" s="520">
        <v>25.927485799781493</v>
      </c>
      <c r="BG111" s="520">
        <v>11.188747819103636</v>
      </c>
      <c r="BH111" s="520">
        <v>20.427192307563793</v>
      </c>
      <c r="BI111" s="520">
        <v>8.5975443406926999</v>
      </c>
      <c r="BJ111" s="520">
        <v>9.3310730435690257</v>
      </c>
      <c r="BK111" s="520">
        <v>1077.5345371527408</v>
      </c>
      <c r="BL111" s="520">
        <v>26.083838763103927</v>
      </c>
      <c r="BM111" s="520">
        <v>11.235934790661338</v>
      </c>
      <c r="BN111" s="520">
        <v>20.9203131034675</v>
      </c>
      <c r="BO111" s="520">
        <v>8.7437070033589936</v>
      </c>
      <c r="BP111" s="520">
        <v>9.8742906991828843</v>
      </c>
      <c r="BQ111" s="520">
        <v>1186.2295265886437</v>
      </c>
      <c r="BR111" s="520">
        <v>24.818141805854957</v>
      </c>
      <c r="BS111" s="520">
        <v>10.653482848794788</v>
      </c>
      <c r="BU111" s="520">
        <v>115</v>
      </c>
      <c r="BV111" s="520">
        <v>16.192096193621293</v>
      </c>
      <c r="BW111" s="520">
        <v>6.4445784871582754</v>
      </c>
      <c r="BX111" s="520">
        <v>7.5000152703769531</v>
      </c>
      <c r="BY111" s="520">
        <v>878.83111145312341</v>
      </c>
      <c r="BZ111" s="520">
        <v>24.81679029454088</v>
      </c>
      <c r="CA111" s="520">
        <v>10.254563888322938</v>
      </c>
      <c r="CB111" s="520">
        <v>16.923868473719249</v>
      </c>
      <c r="CC111" s="520">
        <v>6.6488387479524027</v>
      </c>
      <c r="CD111" s="520">
        <v>7.8653783327379827</v>
      </c>
      <c r="CE111" s="520">
        <v>928.77720603594923</v>
      </c>
      <c r="CF111" s="520">
        <v>24.717696092952988</v>
      </c>
      <c r="CG111" s="520">
        <v>10.127590006053177</v>
      </c>
      <c r="CH111" s="520">
        <v>18.322976594219522</v>
      </c>
      <c r="CI111" s="520">
        <v>7.2539651775840603</v>
      </c>
      <c r="CJ111" s="520">
        <v>8.3988547185886713</v>
      </c>
      <c r="CK111" s="520">
        <v>1004.8431913747725</v>
      </c>
      <c r="CL111" s="520">
        <v>25.049989300891333</v>
      </c>
      <c r="CM111" s="520">
        <v>10.333819434534435</v>
      </c>
      <c r="CN111" s="520">
        <v>19.533824420756684</v>
      </c>
      <c r="CO111" s="520">
        <v>7.6017022011075408</v>
      </c>
      <c r="CP111" s="520">
        <v>9.0382984475836032</v>
      </c>
      <c r="CQ111" s="520">
        <v>1078.9319282072522</v>
      </c>
      <c r="CR111" s="520">
        <v>25.222044626279214</v>
      </c>
      <c r="CS111" s="520">
        <v>10.298393590975571</v>
      </c>
      <c r="CT111" s="520">
        <v>19.85488957733952</v>
      </c>
      <c r="CU111" s="520">
        <v>7.6270416385379738</v>
      </c>
      <c r="CV111" s="520">
        <v>9.4212243552239254</v>
      </c>
      <c r="CW111" s="520">
        <v>1188.0776299672623</v>
      </c>
      <c r="CX111" s="520">
        <v>23.882773619618643</v>
      </c>
      <c r="CY111" s="520">
        <v>9.6970183267759325</v>
      </c>
      <c r="DA111" s="520">
        <v>115</v>
      </c>
      <c r="DB111" s="520">
        <v>13.437726216437587</v>
      </c>
      <c r="DC111" s="520">
        <v>5.8730537527853697</v>
      </c>
      <c r="DD111" s="520">
        <v>7.1174054859616307</v>
      </c>
      <c r="DE111" s="520">
        <v>914.00346582574093</v>
      </c>
      <c r="DF111" s="520">
        <v>20.848276984214131</v>
      </c>
      <c r="DG111" s="520">
        <v>9.2346532159411172</v>
      </c>
      <c r="DH111" s="520">
        <v>14.051310290053296</v>
      </c>
      <c r="DI111" s="520">
        <v>6.4326086477208042</v>
      </c>
      <c r="DJ111" s="520">
        <v>7.4990341612662892</v>
      </c>
      <c r="DK111" s="520">
        <v>960.37665067554587</v>
      </c>
      <c r="DL111" s="520">
        <v>20.913330742750468</v>
      </c>
      <c r="DM111" s="520">
        <v>9.5692087505497287</v>
      </c>
      <c r="DN111" s="520">
        <v>15.618851331698355</v>
      </c>
      <c r="DO111" s="520">
        <v>6.6151815850326177</v>
      </c>
      <c r="DP111" s="520">
        <v>8.0550784516489742</v>
      </c>
      <c r="DQ111" s="520">
        <v>1037.3599388336022</v>
      </c>
      <c r="DR111" s="520">
        <v>21.658042777083025</v>
      </c>
      <c r="DS111" s="520">
        <v>9.394120731222829</v>
      </c>
      <c r="DT111" s="520">
        <v>16.785478446374917</v>
      </c>
      <c r="DU111" s="520">
        <v>7.1819244298366005</v>
      </c>
      <c r="DV111" s="520">
        <v>8.7874826743225789</v>
      </c>
      <c r="DW111" s="520">
        <v>1131.1920693294162</v>
      </c>
      <c r="DX111" s="520">
        <v>21.627205433010047</v>
      </c>
      <c r="DY111" s="520">
        <v>9.4515230199727096</v>
      </c>
      <c r="DZ111" s="520">
        <v>17.071106978735219</v>
      </c>
      <c r="EA111" s="520">
        <v>7.3665957756352523</v>
      </c>
      <c r="EB111" s="520">
        <v>9.1867521062920332</v>
      </c>
      <c r="EC111" s="520">
        <v>1244.7183815196361</v>
      </c>
      <c r="ED111" s="520">
        <v>20.559515196677573</v>
      </c>
      <c r="EE111" s="520">
        <v>9.0465159474667054</v>
      </c>
      <c r="EG111" s="520">
        <v>115</v>
      </c>
      <c r="EH111" s="520">
        <v>12.608885517820566</v>
      </c>
      <c r="EI111" s="520">
        <v>5.4088228829803304</v>
      </c>
      <c r="EJ111" s="520">
        <v>6.5462800453587962</v>
      </c>
      <c r="EK111" s="520">
        <v>926.66212408404192</v>
      </c>
      <c r="EL111" s="520">
        <v>19.669042521259556</v>
      </c>
      <c r="EM111" s="520">
        <v>8.607532311896426</v>
      </c>
      <c r="EN111" s="520">
        <v>13.204827044811752</v>
      </c>
      <c r="EO111" s="520">
        <v>5.792699516484193</v>
      </c>
      <c r="EP111" s="520">
        <v>6.935101637710714</v>
      </c>
      <c r="EQ111" s="520">
        <v>973.68304988417549</v>
      </c>
      <c r="ER111" s="520">
        <v>19.758165955789778</v>
      </c>
      <c r="ES111" s="520">
        <v>8.7812307292897245</v>
      </c>
      <c r="ET111" s="520">
        <v>14.402380757988876</v>
      </c>
      <c r="EU111" s="520">
        <v>5.9870880987877193</v>
      </c>
      <c r="EV111" s="520">
        <v>7.4437391116595935</v>
      </c>
      <c r="EW111" s="520">
        <v>1008.2293096624016</v>
      </c>
      <c r="EX111" s="520">
        <v>21.077264024288837</v>
      </c>
      <c r="EY111" s="520">
        <v>9.0425768557994495</v>
      </c>
      <c r="EZ111" s="520">
        <v>15.152831333726944</v>
      </c>
      <c r="FA111" s="520">
        <v>6.5685123590965455</v>
      </c>
      <c r="FB111" s="520">
        <v>8.1202017642727089</v>
      </c>
      <c r="FC111" s="520">
        <v>1117.9528115474809</v>
      </c>
      <c r="FD111" s="520">
        <v>20.42293370444407</v>
      </c>
      <c r="FE111" s="520">
        <v>9.014759575216166</v>
      </c>
      <c r="FF111" s="520">
        <v>15.320870150818738</v>
      </c>
      <c r="FG111" s="520">
        <v>6.6939874162860802</v>
      </c>
      <c r="FH111" s="520">
        <v>8.4935821549011354</v>
      </c>
      <c r="FI111" s="520">
        <v>1241.0820924657039</v>
      </c>
      <c r="FJ111" s="520">
        <v>19.209502576219954</v>
      </c>
      <c r="FK111" s="520">
        <v>8.5310684872892448</v>
      </c>
    </row>
    <row r="112" spans="2:167" x14ac:dyDescent="0.2">
      <c r="B112" s="520">
        <v>601.20625038839387</v>
      </c>
      <c r="C112" s="520">
        <v>1.6633226939240497</v>
      </c>
      <c r="D112" s="520">
        <v>645.69394725378049</v>
      </c>
      <c r="E112" s="520">
        <v>1.5487213474017045</v>
      </c>
      <c r="F112" s="520">
        <v>732.9125212748321</v>
      </c>
      <c r="G112" s="520">
        <v>1.3644193146824597</v>
      </c>
      <c r="H112" s="520">
        <v>821.81558446105635</v>
      </c>
      <c r="I112" s="520">
        <v>1.2168180050464683</v>
      </c>
      <c r="J112" s="520">
        <v>911.78290900060495</v>
      </c>
      <c r="K112" s="520">
        <v>1.0967522972064576</v>
      </c>
      <c r="L112" s="520">
        <v>690.73753805648187</v>
      </c>
      <c r="M112" s="520">
        <v>1.4477278921508818</v>
      </c>
      <c r="N112" s="520">
        <v>688.72549731865342</v>
      </c>
      <c r="O112" s="520">
        <v>1.4519572803579956</v>
      </c>
      <c r="Q112" s="520">
        <v>0.22241473736338133</v>
      </c>
      <c r="R112" s="520">
        <v>0.22298459956120598</v>
      </c>
      <c r="S112" s="520">
        <v>0.22277298682404434</v>
      </c>
      <c r="T112" s="520">
        <v>0.22373380115829661</v>
      </c>
      <c r="U112" s="520">
        <v>0.22408253894370764</v>
      </c>
      <c r="V112" s="520">
        <v>0.22290665438497237</v>
      </c>
      <c r="W112" s="520">
        <v>0.22276784888416087</v>
      </c>
      <c r="Y112" s="520">
        <v>2.1478538101915015</v>
      </c>
      <c r="Z112" s="520">
        <v>2.2065577053811301</v>
      </c>
      <c r="AA112" s="520">
        <v>2.234133780666002</v>
      </c>
      <c r="AB112" s="520">
        <v>2.3827331312248705</v>
      </c>
      <c r="AC112" s="520">
        <v>2.4483108740272961</v>
      </c>
      <c r="AD112" s="520">
        <v>2.2216074271870125</v>
      </c>
      <c r="AE112" s="520">
        <v>2.2171917690982887</v>
      </c>
      <c r="AG112" s="520">
        <v>0.86576771256102381</v>
      </c>
      <c r="AH112" s="520">
        <v>0.89881653425902752</v>
      </c>
      <c r="AI112" s="520">
        <v>0.90622832773697537</v>
      </c>
      <c r="AJ112" s="520">
        <v>0.97280813069412131</v>
      </c>
      <c r="AK112" s="520">
        <v>1.0044187182512729</v>
      </c>
      <c r="AL112" s="520">
        <v>0.90428330157762593</v>
      </c>
      <c r="AM112" s="520">
        <v>0.90023465911755041</v>
      </c>
      <c r="AO112" s="520">
        <v>116</v>
      </c>
      <c r="AP112" s="520">
        <v>16.913834368162799</v>
      </c>
      <c r="AQ112" s="520">
        <v>7.4210697234257808</v>
      </c>
      <c r="AR112" s="520">
        <v>7.7395305624900557</v>
      </c>
      <c r="AS112" s="520">
        <v>879.61644433198865</v>
      </c>
      <c r="AT112" s="520">
        <v>25.615148189849002</v>
      </c>
      <c r="AU112" s="520">
        <v>11.355541475006243</v>
      </c>
      <c r="AV112" s="520">
        <v>17.797523775513792</v>
      </c>
      <c r="AW112" s="520">
        <v>7.7017506445885315</v>
      </c>
      <c r="AX112" s="520">
        <v>8.1382071172396042</v>
      </c>
      <c r="AY112" s="520">
        <v>928.93360365364742</v>
      </c>
      <c r="AZ112" s="520">
        <v>25.654027289918616</v>
      </c>
      <c r="BA112" s="520">
        <v>11.259347928848859</v>
      </c>
      <c r="BB112" s="520">
        <v>19.179895760802655</v>
      </c>
      <c r="BC112" s="520">
        <v>8.1114367887233119</v>
      </c>
      <c r="BD112" s="520">
        <v>8.7013340885286503</v>
      </c>
      <c r="BE112" s="520">
        <v>1004.6553726668616</v>
      </c>
      <c r="BF112" s="520">
        <v>25.907620730183972</v>
      </c>
      <c r="BG112" s="520">
        <v>11.189249584150735</v>
      </c>
      <c r="BH112" s="520">
        <v>20.427192307563793</v>
      </c>
      <c r="BI112" s="520">
        <v>8.6101141503360985</v>
      </c>
      <c r="BJ112" s="520">
        <v>9.3310730435690257</v>
      </c>
      <c r="BK112" s="520">
        <v>1078.3660541453928</v>
      </c>
      <c r="BL112" s="520">
        <v>26.063725782839256</v>
      </c>
      <c r="BM112" s="520">
        <v>11.2389272243755</v>
      </c>
      <c r="BN112" s="520">
        <v>20.9203131034675</v>
      </c>
      <c r="BO112" s="520">
        <v>8.7573420649679523</v>
      </c>
      <c r="BP112" s="520">
        <v>9.8742906991828843</v>
      </c>
      <c r="BQ112" s="520">
        <v>1187.1005030424799</v>
      </c>
      <c r="BR112" s="520">
        <v>24.799932718178329</v>
      </c>
      <c r="BS112" s="520">
        <v>10.657152402371041</v>
      </c>
      <c r="BU112" s="520">
        <v>116</v>
      </c>
      <c r="BV112" s="520">
        <v>16.195520518308609</v>
      </c>
      <c r="BW112" s="520">
        <v>6.4573696048470746</v>
      </c>
      <c r="BX112" s="520">
        <v>7.5000152703769531</v>
      </c>
      <c r="BY112" s="520">
        <v>879.68020959078569</v>
      </c>
      <c r="BZ112" s="520">
        <v>24.796728952314318</v>
      </c>
      <c r="CA112" s="520">
        <v>10.259206469279244</v>
      </c>
      <c r="CB112" s="520">
        <v>16.932630314865225</v>
      </c>
      <c r="CC112" s="520">
        <v>6.6657064119445586</v>
      </c>
      <c r="CD112" s="520">
        <v>7.8653783327379827</v>
      </c>
      <c r="CE112" s="520">
        <v>929.87925290914745</v>
      </c>
      <c r="CF112" s="520">
        <v>24.697824460708134</v>
      </c>
      <c r="CG112" s="520">
        <v>10.133726915845601</v>
      </c>
      <c r="CH112" s="520">
        <v>18.322976594219522</v>
      </c>
      <c r="CI112" s="520">
        <v>7.2673437424551697</v>
      </c>
      <c r="CJ112" s="520">
        <v>8.3988547185886713</v>
      </c>
      <c r="CK112" s="520">
        <v>1005.6437828625724</v>
      </c>
      <c r="CL112" s="520">
        <v>25.030047042463917</v>
      </c>
      <c r="CM112" s="520">
        <v>10.338896179483655</v>
      </c>
      <c r="CN112" s="520">
        <v>19.533824420756684</v>
      </c>
      <c r="CO112" s="520">
        <v>7.6188552434621331</v>
      </c>
      <c r="CP112" s="520">
        <v>9.0382984475836032</v>
      </c>
      <c r="CQ112" s="520">
        <v>1079.7976503043931</v>
      </c>
      <c r="CR112" s="520">
        <v>25.201822984417067</v>
      </c>
      <c r="CS112" s="520">
        <v>10.306022330911714</v>
      </c>
      <c r="CT112" s="520">
        <v>19.85488957733952</v>
      </c>
      <c r="CU112" s="520">
        <v>7.6459036531603184</v>
      </c>
      <c r="CV112" s="520">
        <v>9.4212243552239254</v>
      </c>
      <c r="CW112" s="520">
        <v>1188.9803098186446</v>
      </c>
      <c r="CX112" s="520">
        <v>23.864641697362636</v>
      </c>
      <c r="CY112" s="520">
        <v>9.7055203275885606</v>
      </c>
      <c r="DA112" s="520">
        <v>116</v>
      </c>
      <c r="DB112" s="520">
        <v>13.437726216437587</v>
      </c>
      <c r="DC112" s="520">
        <v>5.8871330337566974</v>
      </c>
      <c r="DD112" s="520">
        <v>7.1174054859616307</v>
      </c>
      <c r="DE112" s="520">
        <v>914.88205273460903</v>
      </c>
      <c r="DF112" s="520">
        <v>20.828255798777125</v>
      </c>
      <c r="DG112" s="520">
        <v>9.241174095359435</v>
      </c>
      <c r="DH112" s="520">
        <v>14.051310290053296</v>
      </c>
      <c r="DI112" s="520">
        <v>6.4526724685199683</v>
      </c>
      <c r="DJ112" s="520">
        <v>7.4990341612662892</v>
      </c>
      <c r="DK112" s="520">
        <v>961.30269444806549</v>
      </c>
      <c r="DL112" s="520">
        <v>20.893184476846066</v>
      </c>
      <c r="DM112" s="520">
        <v>9.5808620151171482</v>
      </c>
      <c r="DN112" s="520">
        <v>15.618851331698355</v>
      </c>
      <c r="DO112" s="520">
        <v>6.6341162588242995</v>
      </c>
      <c r="DP112" s="520">
        <v>8.0550784516489742</v>
      </c>
      <c r="DQ112" s="520">
        <v>1038.3252245004778</v>
      </c>
      <c r="DR112" s="520">
        <v>21.63790823949115</v>
      </c>
      <c r="DS112" s="520">
        <v>9.4036232102767094</v>
      </c>
      <c r="DT112" s="520">
        <v>16.785478446374917</v>
      </c>
      <c r="DU112" s="520">
        <v>7.2173341944964982</v>
      </c>
      <c r="DV112" s="520">
        <v>8.7874826743225789</v>
      </c>
      <c r="DW112" s="520">
        <v>1132.2515203106232</v>
      </c>
      <c r="DX112" s="520">
        <v>21.606968795120189</v>
      </c>
      <c r="DY112" s="520">
        <v>9.4739529649689604</v>
      </c>
      <c r="DZ112" s="520">
        <v>17.071106978735219</v>
      </c>
      <c r="EA112" s="520">
        <v>7.4046672405358178</v>
      </c>
      <c r="EB112" s="520">
        <v>9.1867521062920332</v>
      </c>
      <c r="EC112" s="520">
        <v>1245.8266068767803</v>
      </c>
      <c r="ED112" s="520">
        <v>20.541226475000109</v>
      </c>
      <c r="EE112" s="520">
        <v>9.0690278174002632</v>
      </c>
      <c r="EG112" s="520">
        <v>116</v>
      </c>
      <c r="EH112" s="520">
        <v>12.608885517820566</v>
      </c>
      <c r="EI112" s="520">
        <v>5.4211515662074277</v>
      </c>
      <c r="EJ112" s="520">
        <v>6.5462800453587962</v>
      </c>
      <c r="EK112" s="520">
        <v>927.60958100193125</v>
      </c>
      <c r="EL112" s="520">
        <v>19.648952635615103</v>
      </c>
      <c r="EM112" s="520">
        <v>8.6120314215193847</v>
      </c>
      <c r="EN112" s="520">
        <v>13.204827044811752</v>
      </c>
      <c r="EO112" s="520">
        <v>5.8109476755174949</v>
      </c>
      <c r="EP112" s="520">
        <v>6.935101637710714</v>
      </c>
      <c r="EQ112" s="520">
        <v>974.67344282056035</v>
      </c>
      <c r="ER112" s="520">
        <v>19.738089130938668</v>
      </c>
      <c r="ES112" s="520">
        <v>8.791030206454721</v>
      </c>
      <c r="ET112" s="520">
        <v>14.402380757988876</v>
      </c>
      <c r="EU112" s="520">
        <v>6.0042262446411883</v>
      </c>
      <c r="EV112" s="520">
        <v>7.4437391116595935</v>
      </c>
      <c r="EW112" s="520">
        <v>1009.1858861781327</v>
      </c>
      <c r="EX112" s="520">
        <v>21.057285528693885</v>
      </c>
      <c r="EY112" s="520">
        <v>9.0509878228054017</v>
      </c>
      <c r="EZ112" s="520">
        <v>15.152831333726944</v>
      </c>
      <c r="FA112" s="520">
        <v>6.6005324829996725</v>
      </c>
      <c r="FB112" s="520">
        <v>8.1202017642727089</v>
      </c>
      <c r="FC112" s="520">
        <v>1119.0508335557888</v>
      </c>
      <c r="FD112" s="520">
        <v>20.402894551610913</v>
      </c>
      <c r="FE112" s="520">
        <v>9.034527863507094</v>
      </c>
      <c r="FF112" s="520">
        <v>15.320870150818738</v>
      </c>
      <c r="FG112" s="520">
        <v>6.7284446270129754</v>
      </c>
      <c r="FH112" s="520">
        <v>8.4935821549011354</v>
      </c>
      <c r="FI112" s="520">
        <v>1242.1323135554139</v>
      </c>
      <c r="FJ112" s="520">
        <v>19.193260969341022</v>
      </c>
      <c r="FK112" s="520">
        <v>8.5515958517298341</v>
      </c>
    </row>
    <row r="113" spans="2:167" x14ac:dyDescent="0.2">
      <c r="B113" s="520">
        <v>601.20625038839387</v>
      </c>
      <c r="C113" s="520">
        <v>1.6633226939240497</v>
      </c>
      <c r="D113" s="520">
        <v>645.69394725378049</v>
      </c>
      <c r="E113" s="520">
        <v>1.5487213474017045</v>
      </c>
      <c r="F113" s="520">
        <v>732.9125212748321</v>
      </c>
      <c r="G113" s="520">
        <v>1.3644193146824597</v>
      </c>
      <c r="H113" s="520">
        <v>821.81558446105635</v>
      </c>
      <c r="I113" s="520">
        <v>1.2168180050464683</v>
      </c>
      <c r="J113" s="520">
        <v>911.78290900060495</v>
      </c>
      <c r="K113" s="520">
        <v>1.0967522972064576</v>
      </c>
      <c r="L113" s="520">
        <v>690.73753805648187</v>
      </c>
      <c r="M113" s="520">
        <v>1.4477278921508818</v>
      </c>
      <c r="N113" s="520">
        <v>688.72549731865342</v>
      </c>
      <c r="O113" s="520">
        <v>1.4519572803579956</v>
      </c>
      <c r="Q113" s="520">
        <v>0.22428769278873353</v>
      </c>
      <c r="R113" s="520">
        <v>0.22485903445896599</v>
      </c>
      <c r="S113" s="520">
        <v>0.22464251508094407</v>
      </c>
      <c r="T113" s="520">
        <v>0.22560578551610141</v>
      </c>
      <c r="U113" s="520">
        <v>0.22595454924980116</v>
      </c>
      <c r="V113" s="520">
        <v>0.22477755196811752</v>
      </c>
      <c r="W113" s="520">
        <v>0.22464064688184171</v>
      </c>
      <c r="Y113" s="520">
        <v>2.1478538101915015</v>
      </c>
      <c r="Z113" s="520">
        <v>2.2065577053811301</v>
      </c>
      <c r="AA113" s="520">
        <v>2.234133780666002</v>
      </c>
      <c r="AB113" s="520">
        <v>2.3827331312248705</v>
      </c>
      <c r="AC113" s="520">
        <v>2.4483108740272961</v>
      </c>
      <c r="AD113" s="520">
        <v>2.2216074271870125</v>
      </c>
      <c r="AE113" s="520">
        <v>2.2171917690982887</v>
      </c>
      <c r="AG113" s="520">
        <v>0.86576771256102381</v>
      </c>
      <c r="AH113" s="520">
        <v>0.89920113762108056</v>
      </c>
      <c r="AI113" s="520">
        <v>0.90622832773697537</v>
      </c>
      <c r="AJ113" s="520">
        <v>0.97375836606187893</v>
      </c>
      <c r="AK113" s="520">
        <v>1.005567069701</v>
      </c>
      <c r="AL113" s="520">
        <v>0.90432236902957741</v>
      </c>
      <c r="AM113" s="520">
        <v>0.90023465911755041</v>
      </c>
      <c r="AO113" s="520">
        <v>117</v>
      </c>
      <c r="AP113" s="520">
        <v>16.921699249430528</v>
      </c>
      <c r="AQ113" s="520">
        <v>7.4261772078582871</v>
      </c>
      <c r="AR113" s="520">
        <v>7.7395305624900557</v>
      </c>
      <c r="AS113" s="520">
        <v>880.60651925332661</v>
      </c>
      <c r="AT113" s="520">
        <v>25.595280026056358</v>
      </c>
      <c r="AU113" s="520">
        <v>11.348574285613514</v>
      </c>
      <c r="AV113" s="520">
        <v>17.809368016053138</v>
      </c>
      <c r="AW113" s="520">
        <v>7.7112657315208937</v>
      </c>
      <c r="AX113" s="520">
        <v>8.1382071172396042</v>
      </c>
      <c r="AY113" s="520">
        <v>930.11811755292683</v>
      </c>
      <c r="AZ113" s="520">
        <v>25.634090777546575</v>
      </c>
      <c r="BA113" s="520">
        <v>11.255239023631272</v>
      </c>
      <c r="BB113" s="520">
        <v>19.179895760802655</v>
      </c>
      <c r="BC113" s="520">
        <v>8.1194194655513954</v>
      </c>
      <c r="BD113" s="520">
        <v>8.7013340885286503</v>
      </c>
      <c r="BE113" s="520">
        <v>1005.4263028690455</v>
      </c>
      <c r="BF113" s="520">
        <v>25.887755557340743</v>
      </c>
      <c r="BG113" s="520">
        <v>11.188609603264739</v>
      </c>
      <c r="BH113" s="520">
        <v>20.427192307563793</v>
      </c>
      <c r="BI113" s="520">
        <v>8.621511324520494</v>
      </c>
      <c r="BJ113" s="520">
        <v>9.3310730435690257</v>
      </c>
      <c r="BK113" s="520">
        <v>1079.1988518506714</v>
      </c>
      <c r="BL113" s="520">
        <v>26.043612889848553</v>
      </c>
      <c r="BM113" s="520">
        <v>11.24081512610802</v>
      </c>
      <c r="BN113" s="520">
        <v>20.9203131034675</v>
      </c>
      <c r="BO113" s="520">
        <v>8.7698055127786052</v>
      </c>
      <c r="BP113" s="520">
        <v>9.8742906991828843</v>
      </c>
      <c r="BQ113" s="520">
        <v>1187.9728209848863</v>
      </c>
      <c r="BR113" s="520">
        <v>24.781722346780604</v>
      </c>
      <c r="BS113" s="520">
        <v>10.659818307263107</v>
      </c>
      <c r="BU113" s="520">
        <v>117</v>
      </c>
      <c r="BV113" s="520">
        <v>16.196522227113306</v>
      </c>
      <c r="BW113" s="520">
        <v>6.4694256223552813</v>
      </c>
      <c r="BX113" s="520">
        <v>7.5000152703769531</v>
      </c>
      <c r="BY113" s="520">
        <v>880.43276596780379</v>
      </c>
      <c r="BZ113" s="520">
        <v>24.776671511950717</v>
      </c>
      <c r="CA113" s="520">
        <v>10.264130622972957</v>
      </c>
      <c r="CB113" s="520">
        <v>16.938924222881397</v>
      </c>
      <c r="CC113" s="520">
        <v>6.6818779452485622</v>
      </c>
      <c r="CD113" s="520">
        <v>7.8653783327379827</v>
      </c>
      <c r="CE113" s="520">
        <v>930.88333537736457</v>
      </c>
      <c r="CF113" s="520">
        <v>24.677945767186969</v>
      </c>
      <c r="CG113" s="520">
        <v>10.140168577804964</v>
      </c>
      <c r="CH113" s="520">
        <v>18.322976594219522</v>
      </c>
      <c r="CI113" s="520">
        <v>7.279831241543369</v>
      </c>
      <c r="CJ113" s="520">
        <v>8.3988547185886713</v>
      </c>
      <c r="CK113" s="520">
        <v>1006.4456529317411</v>
      </c>
      <c r="CL113" s="520">
        <v>25.010104738083378</v>
      </c>
      <c r="CM113" s="520">
        <v>10.343066347720162</v>
      </c>
      <c r="CN113" s="520">
        <v>19.533824420756684</v>
      </c>
      <c r="CO113" s="520">
        <v>7.6351155543132512</v>
      </c>
      <c r="CP113" s="520">
        <v>9.0382984475836032</v>
      </c>
      <c r="CQ113" s="520">
        <v>1080.6647551573217</v>
      </c>
      <c r="CR113" s="520">
        <v>25.181601520815015</v>
      </c>
      <c r="CS113" s="520">
        <v>10.312799556539407</v>
      </c>
      <c r="CT113" s="520">
        <v>19.85488957733952</v>
      </c>
      <c r="CU113" s="520">
        <v>7.6639098852372394</v>
      </c>
      <c r="CV113" s="520">
        <v>9.4212243552239254</v>
      </c>
      <c r="CW113" s="520">
        <v>1189.8844314557834</v>
      </c>
      <c r="CX113" s="520">
        <v>23.846508391008882</v>
      </c>
      <c r="CY113" s="520">
        <v>9.7132784433391492</v>
      </c>
      <c r="DA113" s="520">
        <v>117</v>
      </c>
      <c r="DB113" s="520">
        <v>13.437726216437587</v>
      </c>
      <c r="DC113" s="520">
        <v>5.9005844793982414</v>
      </c>
      <c r="DD113" s="520">
        <v>7.1174054859616307</v>
      </c>
      <c r="DE113" s="520">
        <v>915.76232945803736</v>
      </c>
      <c r="DF113" s="520">
        <v>20.808234633700238</v>
      </c>
      <c r="DG113" s="520">
        <v>9.246979810463916</v>
      </c>
      <c r="DH113" s="520">
        <v>14.051310290053296</v>
      </c>
      <c r="DI113" s="520">
        <v>6.4721192601846509</v>
      </c>
      <c r="DJ113" s="520">
        <v>7.4990341612662892</v>
      </c>
      <c r="DK113" s="520">
        <v>962.23051931046302</v>
      </c>
      <c r="DL113" s="520">
        <v>20.873038352166745</v>
      </c>
      <c r="DM113" s="520">
        <v>9.5918338451225225</v>
      </c>
      <c r="DN113" s="520">
        <v>15.618851331698355</v>
      </c>
      <c r="DO113" s="520">
        <v>6.6523667725639104</v>
      </c>
      <c r="DP113" s="520">
        <v>8.0550784516489742</v>
      </c>
      <c r="DQ113" s="520">
        <v>1039.2923022526834</v>
      </c>
      <c r="DR113" s="520">
        <v>21.617773827240313</v>
      </c>
      <c r="DS113" s="520">
        <v>9.4124335121744362</v>
      </c>
      <c r="DT113" s="520">
        <v>16.785478446374917</v>
      </c>
      <c r="DU113" s="520">
        <v>7.252274754428166</v>
      </c>
      <c r="DV113" s="520">
        <v>8.7874826743225789</v>
      </c>
      <c r="DW113" s="520">
        <v>1133.3129460074335</v>
      </c>
      <c r="DX113" s="520">
        <v>21.586732379406318</v>
      </c>
      <c r="DY113" s="520">
        <v>9.4959104153730536</v>
      </c>
      <c r="DZ113" s="520">
        <v>17.071106978735219</v>
      </c>
      <c r="EA113" s="520">
        <v>7.4422919820892108</v>
      </c>
      <c r="EB113" s="520">
        <v>9.1867521062920332</v>
      </c>
      <c r="EC113" s="520">
        <v>1246.9368978603136</v>
      </c>
      <c r="ED113" s="520">
        <v>20.52293626433665</v>
      </c>
      <c r="EE113" s="520">
        <v>9.0911263548528023</v>
      </c>
      <c r="EG113" s="520">
        <v>117</v>
      </c>
      <c r="EH113" s="520">
        <v>12.608885517820566</v>
      </c>
      <c r="EI113" s="520">
        <v>5.4328852759278741</v>
      </c>
      <c r="EJ113" s="520">
        <v>6.5462800453587962</v>
      </c>
      <c r="EK113" s="520">
        <v>928.55897298931131</v>
      </c>
      <c r="EL113" s="520">
        <v>19.628862841929074</v>
      </c>
      <c r="EM113" s="520">
        <v>8.6158626440881978</v>
      </c>
      <c r="EN113" s="520">
        <v>13.204827044811752</v>
      </c>
      <c r="EO113" s="520">
        <v>5.8286449246107104</v>
      </c>
      <c r="EP113" s="520">
        <v>6.935101637710714</v>
      </c>
      <c r="EQ113" s="520">
        <v>975.66584871923703</v>
      </c>
      <c r="ER113" s="520">
        <v>19.718012384265755</v>
      </c>
      <c r="ES113" s="520">
        <v>8.8002269810191507</v>
      </c>
      <c r="ET113" s="520">
        <v>14.402380757988876</v>
      </c>
      <c r="EU113" s="520">
        <v>6.0207452230017129</v>
      </c>
      <c r="EV113" s="520">
        <v>7.4437391116595935</v>
      </c>
      <c r="EW113" s="520">
        <v>1010.1442805365056</v>
      </c>
      <c r="EX113" s="520">
        <v>21.03730701271137</v>
      </c>
      <c r="EY113" s="520">
        <v>9.0587536072033306</v>
      </c>
      <c r="EZ113" s="520">
        <v>15.152831333726944</v>
      </c>
      <c r="FA113" s="520">
        <v>6.6321137823707401</v>
      </c>
      <c r="FB113" s="520">
        <v>8.1202017642727089</v>
      </c>
      <c r="FC113" s="520">
        <v>1120.1510124643821</v>
      </c>
      <c r="FD113" s="520">
        <v>20.382855437232443</v>
      </c>
      <c r="FE113" s="520">
        <v>9.0538482070373156</v>
      </c>
      <c r="FF113" s="520">
        <v>15.320870150818738</v>
      </c>
      <c r="FG113" s="520">
        <v>6.7624922352831423</v>
      </c>
      <c r="FH113" s="520">
        <v>8.4935821549011354</v>
      </c>
      <c r="FI113" s="520">
        <v>1243.1845089746093</v>
      </c>
      <c r="FJ113" s="520">
        <v>19.177016348268626</v>
      </c>
      <c r="FK113" s="520">
        <v>8.5717454418408199</v>
      </c>
    </row>
    <row r="114" spans="2:167" x14ac:dyDescent="0.2">
      <c r="B114" s="520">
        <v>601.20625038839387</v>
      </c>
      <c r="C114" s="520">
        <v>1.6633226939240497</v>
      </c>
      <c r="D114" s="520">
        <v>645.69394725378049</v>
      </c>
      <c r="E114" s="520">
        <v>1.5487213474017045</v>
      </c>
      <c r="F114" s="520">
        <v>732.9125212748321</v>
      </c>
      <c r="G114" s="520">
        <v>1.3644193146824597</v>
      </c>
      <c r="H114" s="520">
        <v>821.81558446105635</v>
      </c>
      <c r="I114" s="520">
        <v>1.2168180050464683</v>
      </c>
      <c r="J114" s="520">
        <v>911.78290900060495</v>
      </c>
      <c r="K114" s="520">
        <v>1.0967522972064576</v>
      </c>
      <c r="L114" s="520">
        <v>690.73753805648187</v>
      </c>
      <c r="M114" s="520">
        <v>1.4477278921508818</v>
      </c>
      <c r="N114" s="520">
        <v>688.72549731865342</v>
      </c>
      <c r="O114" s="520">
        <v>1.4519572803579956</v>
      </c>
      <c r="Q114" s="520">
        <v>0.22616064821408574</v>
      </c>
      <c r="R114" s="520">
        <v>0.226733469356726</v>
      </c>
      <c r="S114" s="520">
        <v>0.22651204333784383</v>
      </c>
      <c r="T114" s="520">
        <v>0.22747776987390625</v>
      </c>
      <c r="U114" s="520">
        <v>0.22782655955589465</v>
      </c>
      <c r="V114" s="520">
        <v>0.2266484495512627</v>
      </c>
      <c r="W114" s="520">
        <v>0.22651344487952252</v>
      </c>
      <c r="Y114" s="520">
        <v>2.1478538101915015</v>
      </c>
      <c r="Z114" s="520">
        <v>2.2065577053811301</v>
      </c>
      <c r="AA114" s="520">
        <v>2.234133780666002</v>
      </c>
      <c r="AB114" s="520">
        <v>2.3827331312248705</v>
      </c>
      <c r="AC114" s="520">
        <v>2.4483108740272961</v>
      </c>
      <c r="AD114" s="520">
        <v>2.2216074271870125</v>
      </c>
      <c r="AE114" s="520">
        <v>2.2171917690982887</v>
      </c>
      <c r="AG114" s="520">
        <v>0.86576771256102381</v>
      </c>
      <c r="AH114" s="520">
        <v>0.89947721110004786</v>
      </c>
      <c r="AI114" s="520">
        <v>0.90622832773697537</v>
      </c>
      <c r="AJ114" s="520">
        <v>0.97459560423149849</v>
      </c>
      <c r="AK114" s="520">
        <v>1.0066011235095891</v>
      </c>
      <c r="AL114" s="520">
        <v>0.90432236902957741</v>
      </c>
      <c r="AM114" s="520">
        <v>0.90023465911755041</v>
      </c>
      <c r="AO114" s="520">
        <v>118</v>
      </c>
      <c r="AP114" s="520">
        <v>16.927192437989536</v>
      </c>
      <c r="AQ114" s="520">
        <v>7.4302369620989976</v>
      </c>
      <c r="AR114" s="520">
        <v>7.7395305624900557</v>
      </c>
      <c r="AS114" s="520">
        <v>881.50565485094637</v>
      </c>
      <c r="AT114" s="520">
        <v>25.57540444301608</v>
      </c>
      <c r="AU114" s="520">
        <v>11.341604219286761</v>
      </c>
      <c r="AV114" s="520">
        <v>17.818739981018037</v>
      </c>
      <c r="AW114" s="520">
        <v>7.7197624102629083</v>
      </c>
      <c r="AX114" s="520">
        <v>8.1382071172396042</v>
      </c>
      <c r="AY114" s="520">
        <v>931.2080751253028</v>
      </c>
      <c r="AZ114" s="520">
        <v>25.614150973667012</v>
      </c>
      <c r="BA114" s="520">
        <v>11.251189387076968</v>
      </c>
      <c r="BB114" s="520">
        <v>19.179895760802655</v>
      </c>
      <c r="BC114" s="520">
        <v>8.1262682371454797</v>
      </c>
      <c r="BD114" s="520">
        <v>8.7013340885286503</v>
      </c>
      <c r="BE114" s="520">
        <v>1006.1984211545811</v>
      </c>
      <c r="BF114" s="520">
        <v>25.867890281251</v>
      </c>
      <c r="BG114" s="520">
        <v>11.186830472595602</v>
      </c>
      <c r="BH114" s="520">
        <v>20.427192307563793</v>
      </c>
      <c r="BI114" s="520">
        <v>8.6317358632458916</v>
      </c>
      <c r="BJ114" s="520">
        <v>9.3310730435690257</v>
      </c>
      <c r="BK114" s="520">
        <v>1080.0329332297108</v>
      </c>
      <c r="BL114" s="520">
        <v>26.023500084131257</v>
      </c>
      <c r="BM114" s="520">
        <v>11.241601013387355</v>
      </c>
      <c r="BN114" s="520">
        <v>20.9203131034675</v>
      </c>
      <c r="BO114" s="520">
        <v>8.7810973467909488</v>
      </c>
      <c r="BP114" s="520">
        <v>9.8742906991828843</v>
      </c>
      <c r="BQ114" s="520">
        <v>1188.8464835175178</v>
      </c>
      <c r="BR114" s="520">
        <v>24.763510691526008</v>
      </c>
      <c r="BS114" s="520">
        <v>10.661482735917321</v>
      </c>
      <c r="BU114" s="520">
        <v>118</v>
      </c>
      <c r="BV114" s="520">
        <v>16.196522227113306</v>
      </c>
      <c r="BW114" s="520">
        <v>6.4807465396828947</v>
      </c>
      <c r="BX114" s="520">
        <v>7.5000152703769531</v>
      </c>
      <c r="BY114" s="520">
        <v>881.14602131124377</v>
      </c>
      <c r="BZ114" s="520">
        <v>24.756615706305407</v>
      </c>
      <c r="CA114" s="520">
        <v>10.268670133131623</v>
      </c>
      <c r="CB114" s="520">
        <v>16.942750197767776</v>
      </c>
      <c r="CC114" s="520">
        <v>6.6973533478644107</v>
      </c>
      <c r="CD114" s="520">
        <v>7.8653783327379827</v>
      </c>
      <c r="CE114" s="520">
        <v>931.78921568372084</v>
      </c>
      <c r="CF114" s="520">
        <v>24.658060057121254</v>
      </c>
      <c r="CG114" s="520">
        <v>10.14691862759328</v>
      </c>
      <c r="CH114" s="520">
        <v>18.322976594219522</v>
      </c>
      <c r="CI114" s="520">
        <v>7.2914276748486575</v>
      </c>
      <c r="CJ114" s="520">
        <v>8.3988547185886713</v>
      </c>
      <c r="CK114" s="520">
        <v>1007.2488046476561</v>
      </c>
      <c r="CL114" s="520">
        <v>24.990162387749553</v>
      </c>
      <c r="CM114" s="520">
        <v>10.34633205705148</v>
      </c>
      <c r="CN114" s="520">
        <v>19.533824420756684</v>
      </c>
      <c r="CO114" s="520">
        <v>7.6504831336609014</v>
      </c>
      <c r="CP114" s="520">
        <v>9.0382984475836032</v>
      </c>
      <c r="CQ114" s="520">
        <v>1081.5332460815505</v>
      </c>
      <c r="CR114" s="520">
        <v>25.161380235470702</v>
      </c>
      <c r="CS114" s="520">
        <v>10.31872725830228</v>
      </c>
      <c r="CT114" s="520">
        <v>19.85488957733952</v>
      </c>
      <c r="CU114" s="520">
        <v>7.6810603347687403</v>
      </c>
      <c r="CV114" s="520">
        <v>9.4212243552239254</v>
      </c>
      <c r="CW114" s="520">
        <v>1190.7899983357315</v>
      </c>
      <c r="CX114" s="520">
        <v>23.828373700398881</v>
      </c>
      <c r="CY114" s="520">
        <v>9.7202943120390692</v>
      </c>
      <c r="DA114" s="520">
        <v>118</v>
      </c>
      <c r="DB114" s="520">
        <v>13.437726216437587</v>
      </c>
      <c r="DC114" s="520">
        <v>5.9134080897100043</v>
      </c>
      <c r="DD114" s="520">
        <v>7.1174054859616307</v>
      </c>
      <c r="DE114" s="520">
        <v>916.64430087583116</v>
      </c>
      <c r="DF114" s="520">
        <v>20.78821348898343</v>
      </c>
      <c r="DG114" s="520">
        <v>9.2520723402637053</v>
      </c>
      <c r="DH114" s="520">
        <v>14.051310290053296</v>
      </c>
      <c r="DI114" s="520">
        <v>6.4909490227148554</v>
      </c>
      <c r="DJ114" s="520">
        <v>7.4990341612662892</v>
      </c>
      <c r="DK114" s="520">
        <v>963.1601304061262</v>
      </c>
      <c r="DL114" s="520">
        <v>20.852892368711018</v>
      </c>
      <c r="DM114" s="520">
        <v>9.602126097726293</v>
      </c>
      <c r="DN114" s="520">
        <v>15.618851331698355</v>
      </c>
      <c r="DO114" s="520">
        <v>6.6699331262514479</v>
      </c>
      <c r="DP114" s="520">
        <v>8.0550784516489742</v>
      </c>
      <c r="DQ114" s="520">
        <v>1040.2611770854555</v>
      </c>
      <c r="DR114" s="520">
        <v>21.597639540329354</v>
      </c>
      <c r="DS114" s="520">
        <v>9.4205534765915608</v>
      </c>
      <c r="DT114" s="520">
        <v>16.785478446374917</v>
      </c>
      <c r="DU114" s="520">
        <v>7.286746109631606</v>
      </c>
      <c r="DV114" s="520">
        <v>8.7874826743225789</v>
      </c>
      <c r="DW114" s="520">
        <v>1134.3763519460199</v>
      </c>
      <c r="DX114" s="520">
        <v>21.566496185864768</v>
      </c>
      <c r="DY114" s="520">
        <v>9.5173965364770741</v>
      </c>
      <c r="DZ114" s="520">
        <v>17.071106978735219</v>
      </c>
      <c r="EA114" s="520">
        <v>7.4794700002954322</v>
      </c>
      <c r="EB114" s="520">
        <v>9.1867521062920332</v>
      </c>
      <c r="EC114" s="520">
        <v>1248.0492602508195</v>
      </c>
      <c r="ED114" s="520">
        <v>20.504644564505334</v>
      </c>
      <c r="EE114" s="520">
        <v>9.1128125110196727</v>
      </c>
      <c r="EG114" s="520">
        <v>118</v>
      </c>
      <c r="EH114" s="520">
        <v>12.608885517820566</v>
      </c>
      <c r="EI114" s="520">
        <v>5.4440240121416741</v>
      </c>
      <c r="EJ114" s="520">
        <v>6.5462800453587962</v>
      </c>
      <c r="EK114" s="520">
        <v>929.51030598047032</v>
      </c>
      <c r="EL114" s="520">
        <v>19.608773140200846</v>
      </c>
      <c r="EM114" s="520">
        <v>8.6190279471668791</v>
      </c>
      <c r="EN114" s="520">
        <v>13.204827044811752</v>
      </c>
      <c r="EO114" s="520">
        <v>5.8457912637638429</v>
      </c>
      <c r="EP114" s="520">
        <v>6.935101637710714</v>
      </c>
      <c r="EQ114" s="520">
        <v>976.66027372343285</v>
      </c>
      <c r="ER114" s="520">
        <v>19.697935715770573</v>
      </c>
      <c r="ES114" s="520">
        <v>8.8088227779676664</v>
      </c>
      <c r="ET114" s="520">
        <v>14.402380757988876</v>
      </c>
      <c r="EU114" s="520">
        <v>6.0366450338692932</v>
      </c>
      <c r="EV114" s="520">
        <v>7.4437391116595935</v>
      </c>
      <c r="EW114" s="520">
        <v>1011.1044979242901</v>
      </c>
      <c r="EX114" s="520">
        <v>21.017328476341252</v>
      </c>
      <c r="EY114" s="520">
        <v>9.0658759552465558</v>
      </c>
      <c r="EZ114" s="520">
        <v>15.152831333726944</v>
      </c>
      <c r="FA114" s="520">
        <v>6.6632562572097429</v>
      </c>
      <c r="FB114" s="520">
        <v>8.1202017642727089</v>
      </c>
      <c r="FC114" s="520">
        <v>1121.253354634872</v>
      </c>
      <c r="FD114" s="520">
        <v>20.362816361308539</v>
      </c>
      <c r="FE114" s="520">
        <v>9.0727217614108167</v>
      </c>
      <c r="FF114" s="520">
        <v>15.320870150818738</v>
      </c>
      <c r="FG114" s="520">
        <v>6.796130241096578</v>
      </c>
      <c r="FH114" s="520">
        <v>8.4935821549011354</v>
      </c>
      <c r="FI114" s="520">
        <v>1244.2386842958947</v>
      </c>
      <c r="FJ114" s="520">
        <v>19.160768712163609</v>
      </c>
      <c r="FK114" s="520">
        <v>8.591518081623537</v>
      </c>
    </row>
    <row r="115" spans="2:167" x14ac:dyDescent="0.2">
      <c r="B115" s="520">
        <v>601.20625038839387</v>
      </c>
      <c r="C115" s="520">
        <v>1.6633226939240497</v>
      </c>
      <c r="D115" s="520">
        <v>645.69394725378049</v>
      </c>
      <c r="E115" s="520">
        <v>1.5487213474017045</v>
      </c>
      <c r="F115" s="520">
        <v>732.9125212748321</v>
      </c>
      <c r="G115" s="520">
        <v>1.3644193146824597</v>
      </c>
      <c r="H115" s="520">
        <v>821.81558446105635</v>
      </c>
      <c r="I115" s="520">
        <v>1.2168180050464683</v>
      </c>
      <c r="J115" s="520">
        <v>911.78290900060495</v>
      </c>
      <c r="K115" s="520">
        <v>1.0967522972064576</v>
      </c>
      <c r="L115" s="520">
        <v>690.73753805648187</v>
      </c>
      <c r="M115" s="520">
        <v>1.4477278921508818</v>
      </c>
      <c r="N115" s="520">
        <v>688.72549731865342</v>
      </c>
      <c r="O115" s="520">
        <v>1.4519572803579956</v>
      </c>
      <c r="Q115" s="520">
        <v>0.22803360363943795</v>
      </c>
      <c r="R115" s="520">
        <v>0.22860790425448602</v>
      </c>
      <c r="S115" s="520">
        <v>0.22838157159474359</v>
      </c>
      <c r="T115" s="520">
        <v>0.22934975423171106</v>
      </c>
      <c r="U115" s="520">
        <v>0.22969856986198817</v>
      </c>
      <c r="V115" s="520">
        <v>0.22851934713440789</v>
      </c>
      <c r="W115" s="520">
        <v>0.22838624287720333</v>
      </c>
      <c r="Y115" s="520">
        <v>2.1478538101915015</v>
      </c>
      <c r="Z115" s="520">
        <v>2.2065577053811301</v>
      </c>
      <c r="AA115" s="520">
        <v>2.234133780666002</v>
      </c>
      <c r="AB115" s="520">
        <v>2.3827331312248705</v>
      </c>
      <c r="AC115" s="520">
        <v>2.4483108740272961</v>
      </c>
      <c r="AD115" s="520">
        <v>2.2216074271870125</v>
      </c>
      <c r="AE115" s="520">
        <v>2.2171917690982887</v>
      </c>
      <c r="AG115" s="520">
        <v>0.86576771256102381</v>
      </c>
      <c r="AH115" s="520">
        <v>0.89964475469592942</v>
      </c>
      <c r="AI115" s="520">
        <v>0.90622832773697537</v>
      </c>
      <c r="AJ115" s="520">
        <v>0.97531984520297987</v>
      </c>
      <c r="AK115" s="520">
        <v>1.0075208796770403</v>
      </c>
      <c r="AL115" s="520">
        <v>0.90432236902957741</v>
      </c>
      <c r="AM115" s="520">
        <v>0.90023465911755041</v>
      </c>
      <c r="AO115" s="520">
        <v>119</v>
      </c>
      <c r="AP115" s="520">
        <v>16.930313933839816</v>
      </c>
      <c r="AQ115" s="520">
        <v>7.4332489861479072</v>
      </c>
      <c r="AR115" s="520">
        <v>7.7395305624900557</v>
      </c>
      <c r="AS115" s="520">
        <v>882.31363818924831</v>
      </c>
      <c r="AT115" s="520">
        <v>25.555521485243812</v>
      </c>
      <c r="AU115" s="520">
        <v>11.334631865099293</v>
      </c>
      <c r="AV115" s="520">
        <v>17.825639670408489</v>
      </c>
      <c r="AW115" s="520">
        <v>7.7272406808145702</v>
      </c>
      <c r="AX115" s="520">
        <v>8.1382071172396042</v>
      </c>
      <c r="AY115" s="520">
        <v>932.20325497041392</v>
      </c>
      <c r="AZ115" s="520">
        <v>25.594207900834935</v>
      </c>
      <c r="BA115" s="520">
        <v>11.247200250222898</v>
      </c>
      <c r="BB115" s="520">
        <v>19.179895760802655</v>
      </c>
      <c r="BC115" s="520">
        <v>8.1319831035055561</v>
      </c>
      <c r="BD115" s="520">
        <v>8.7013340885286503</v>
      </c>
      <c r="BE115" s="520">
        <v>1006.9717302720258</v>
      </c>
      <c r="BF115" s="520">
        <v>25.848024901913938</v>
      </c>
      <c r="BG115" s="520">
        <v>11.183914788320237</v>
      </c>
      <c r="BH115" s="520">
        <v>20.427192307563793</v>
      </c>
      <c r="BI115" s="520">
        <v>8.6407877665122861</v>
      </c>
      <c r="BJ115" s="520">
        <v>9.3310730435690257</v>
      </c>
      <c r="BK115" s="520">
        <v>1080.8683012527806</v>
      </c>
      <c r="BL115" s="520">
        <v>26.003387365686795</v>
      </c>
      <c r="BM115" s="520">
        <v>11.241287403720102</v>
      </c>
      <c r="BN115" s="520">
        <v>20.9203131034675</v>
      </c>
      <c r="BO115" s="520">
        <v>8.7912175670049866</v>
      </c>
      <c r="BP115" s="520">
        <v>9.8742906991828843</v>
      </c>
      <c r="BQ115" s="520">
        <v>1189.7214937515969</v>
      </c>
      <c r="BR115" s="520">
        <v>24.745297752278788</v>
      </c>
      <c r="BS115" s="520">
        <v>10.662147861086369</v>
      </c>
      <c r="BU115" s="520">
        <v>119</v>
      </c>
      <c r="BV115" s="520">
        <v>16.196522227113306</v>
      </c>
      <c r="BW115" s="520">
        <v>6.4913323568299148</v>
      </c>
      <c r="BX115" s="520">
        <v>7.5000152703769531</v>
      </c>
      <c r="BY115" s="520">
        <v>881.86043162293447</v>
      </c>
      <c r="BZ115" s="520">
        <v>24.736559945882412</v>
      </c>
      <c r="CA115" s="520">
        <v>10.272355266515577</v>
      </c>
      <c r="CB115" s="520">
        <v>16.944108239524365</v>
      </c>
      <c r="CC115" s="520">
        <v>6.7121326197921061</v>
      </c>
      <c r="CD115" s="520">
        <v>7.8653783327379827</v>
      </c>
      <c r="CE115" s="520">
        <v>932.59665530134055</v>
      </c>
      <c r="CF115" s="520">
        <v>24.638167370693829</v>
      </c>
      <c r="CG115" s="520">
        <v>10.153980895931445</v>
      </c>
      <c r="CH115" s="520">
        <v>18.322976594219522</v>
      </c>
      <c r="CI115" s="520">
        <v>7.3021330423710369</v>
      </c>
      <c r="CJ115" s="520">
        <v>8.3988547185886713</v>
      </c>
      <c r="CK115" s="520">
        <v>1008.0532410855019</v>
      </c>
      <c r="CL115" s="520">
        <v>24.97021999146229</v>
      </c>
      <c r="CM115" s="520">
        <v>10.348695425294876</v>
      </c>
      <c r="CN115" s="520">
        <v>19.533824420756684</v>
      </c>
      <c r="CO115" s="520">
        <v>7.6649579815050766</v>
      </c>
      <c r="CP115" s="520">
        <v>9.0382984475836032</v>
      </c>
      <c r="CQ115" s="520">
        <v>1082.4031264032008</v>
      </c>
      <c r="CR115" s="520">
        <v>25.141159128381766</v>
      </c>
      <c r="CS115" s="520">
        <v>10.323807426608864</v>
      </c>
      <c r="CT115" s="520">
        <v>19.85488957733952</v>
      </c>
      <c r="CU115" s="520">
        <v>7.6973550017548158</v>
      </c>
      <c r="CV115" s="520">
        <v>9.4212243552239254</v>
      </c>
      <c r="CW115" s="520">
        <v>1191.6970139266016</v>
      </c>
      <c r="CX115" s="520">
        <v>23.810237625374132</v>
      </c>
      <c r="CY115" s="520">
        <v>9.7265695719497813</v>
      </c>
      <c r="DA115" s="520">
        <v>119</v>
      </c>
      <c r="DB115" s="520">
        <v>13.437726216437587</v>
      </c>
      <c r="DC115" s="520">
        <v>5.9256038646919826</v>
      </c>
      <c r="DD115" s="520">
        <v>7.1174054859616307</v>
      </c>
      <c r="DE115" s="520">
        <v>917.52797188660236</v>
      </c>
      <c r="DF115" s="520">
        <v>20.768192364626682</v>
      </c>
      <c r="DG115" s="520">
        <v>9.256453663763919</v>
      </c>
      <c r="DH115" s="520">
        <v>14.051310290053296</v>
      </c>
      <c r="DI115" s="520">
        <v>6.509161756110573</v>
      </c>
      <c r="DJ115" s="520">
        <v>7.4990341612662892</v>
      </c>
      <c r="DK115" s="520">
        <v>964.09153289826565</v>
      </c>
      <c r="DL115" s="520">
        <v>20.832746526477404</v>
      </c>
      <c r="DM115" s="520">
        <v>9.6117406300628563</v>
      </c>
      <c r="DN115" s="520">
        <v>15.618851331698355</v>
      </c>
      <c r="DO115" s="520">
        <v>6.6868153198869118</v>
      </c>
      <c r="DP115" s="520">
        <v>8.0550784516489742</v>
      </c>
      <c r="DQ115" s="520">
        <v>1041.2318540126139</v>
      </c>
      <c r="DR115" s="520">
        <v>21.577505378757085</v>
      </c>
      <c r="DS115" s="520">
        <v>9.4279849431807321</v>
      </c>
      <c r="DT115" s="520">
        <v>16.785478446374917</v>
      </c>
      <c r="DU115" s="520">
        <v>7.3207482601068161</v>
      </c>
      <c r="DV115" s="520">
        <v>8.7874826743225789</v>
      </c>
      <c r="DW115" s="520">
        <v>1135.441743673194</v>
      </c>
      <c r="DX115" s="520">
        <v>21.546260214491884</v>
      </c>
      <c r="DY115" s="520">
        <v>9.5384124935475061</v>
      </c>
      <c r="DZ115" s="520">
        <v>17.071106978735219</v>
      </c>
      <c r="EA115" s="520">
        <v>7.5162012951544792</v>
      </c>
      <c r="EB115" s="520">
        <v>9.1867521062920332</v>
      </c>
      <c r="EC115" s="520">
        <v>1249.1636998504705</v>
      </c>
      <c r="ED115" s="520">
        <v>20.486351375324297</v>
      </c>
      <c r="EE115" s="520">
        <v>9.1340872372511122</v>
      </c>
      <c r="EG115" s="520">
        <v>119</v>
      </c>
      <c r="EH115" s="520">
        <v>12.608885517820566</v>
      </c>
      <c r="EI115" s="520">
        <v>5.4545677748488224</v>
      </c>
      <c r="EJ115" s="520">
        <v>6.5462800453587962</v>
      </c>
      <c r="EK115" s="520">
        <v>930.46358593398645</v>
      </c>
      <c r="EL115" s="520">
        <v>19.588683530429783</v>
      </c>
      <c r="EM115" s="520">
        <v>8.6215292983014127</v>
      </c>
      <c r="EN115" s="520">
        <v>13.204827044811752</v>
      </c>
      <c r="EO115" s="520">
        <v>5.8623866929768909</v>
      </c>
      <c r="EP115" s="520">
        <v>6.935101637710714</v>
      </c>
      <c r="EQ115" s="520">
        <v>977.65672400139783</v>
      </c>
      <c r="ER115" s="520">
        <v>19.677859125452674</v>
      </c>
      <c r="ES115" s="520">
        <v>8.8168193222714812</v>
      </c>
      <c r="ET115" s="520">
        <v>14.402380757988876</v>
      </c>
      <c r="EU115" s="520">
        <v>6.0519256772439292</v>
      </c>
      <c r="EV115" s="520">
        <v>7.4437391116595935</v>
      </c>
      <c r="EW115" s="520">
        <v>1012.066543548007</v>
      </c>
      <c r="EX115" s="520">
        <v>20.997349919583513</v>
      </c>
      <c r="EY115" s="520">
        <v>9.0723566131919675</v>
      </c>
      <c r="EZ115" s="520">
        <v>15.152831333726944</v>
      </c>
      <c r="FA115" s="520">
        <v>6.6939599075166853</v>
      </c>
      <c r="FB115" s="520">
        <v>8.1202017642727089</v>
      </c>
      <c r="FC115" s="520">
        <v>1122.3578664539116</v>
      </c>
      <c r="FD115" s="520">
        <v>20.342777323839091</v>
      </c>
      <c r="FE115" s="520">
        <v>9.0911496822271562</v>
      </c>
      <c r="FF115" s="520">
        <v>15.320870150818738</v>
      </c>
      <c r="FG115" s="520">
        <v>6.8293586444532854</v>
      </c>
      <c r="FH115" s="520">
        <v>8.4935821549011354</v>
      </c>
      <c r="FI115" s="520">
        <v>1245.2948451128657</v>
      </c>
      <c r="FJ115" s="520">
        <v>19.144518060186488</v>
      </c>
      <c r="FK115" s="520">
        <v>8.6109145953852337</v>
      </c>
    </row>
    <row r="116" spans="2:167" x14ac:dyDescent="0.2">
      <c r="B116" s="520">
        <v>601.20625038839387</v>
      </c>
      <c r="C116" s="520">
        <v>1.6633226939240497</v>
      </c>
      <c r="D116" s="520">
        <v>645.69394725378049</v>
      </c>
      <c r="E116" s="520">
        <v>1.5487213474017045</v>
      </c>
      <c r="F116" s="520">
        <v>732.9125212748321</v>
      </c>
      <c r="G116" s="520">
        <v>1.3644193146824597</v>
      </c>
      <c r="H116" s="520">
        <v>821.81558446105635</v>
      </c>
      <c r="I116" s="520">
        <v>1.2168180050464683</v>
      </c>
      <c r="J116" s="520">
        <v>911.78290900060495</v>
      </c>
      <c r="K116" s="520">
        <v>1.0967522972064576</v>
      </c>
      <c r="L116" s="520">
        <v>690.73753805648187</v>
      </c>
      <c r="M116" s="520">
        <v>1.4477278921508818</v>
      </c>
      <c r="N116" s="520">
        <v>688.72549731865342</v>
      </c>
      <c r="O116" s="520">
        <v>1.4519572803579956</v>
      </c>
      <c r="Q116" s="520">
        <v>0.22990655906479018</v>
      </c>
      <c r="R116" s="520">
        <v>0.23048233915224603</v>
      </c>
      <c r="S116" s="520">
        <v>0.23025109985164335</v>
      </c>
      <c r="T116" s="520">
        <v>0.23122173858951589</v>
      </c>
      <c r="U116" s="520">
        <v>0.23157058016808169</v>
      </c>
      <c r="V116" s="520">
        <v>0.23039024471755304</v>
      </c>
      <c r="W116" s="520">
        <v>0.23025904087488416</v>
      </c>
      <c r="Y116" s="520">
        <v>2.1478538101915015</v>
      </c>
      <c r="Z116" s="520">
        <v>2.2065577053811301</v>
      </c>
      <c r="AA116" s="520">
        <v>2.234133780666002</v>
      </c>
      <c r="AB116" s="520">
        <v>2.3827331312248705</v>
      </c>
      <c r="AC116" s="520">
        <v>2.4483108740272961</v>
      </c>
      <c r="AD116" s="520">
        <v>2.2216074271870125</v>
      </c>
      <c r="AE116" s="520">
        <v>2.2171917690982887</v>
      </c>
      <c r="AG116" s="520">
        <v>0.86576771256102381</v>
      </c>
      <c r="AH116" s="520">
        <v>0.89970376840872512</v>
      </c>
      <c r="AI116" s="520">
        <v>0.90622832773697537</v>
      </c>
      <c r="AJ116" s="520">
        <v>0.97593108897632319</v>
      </c>
      <c r="AK116" s="520">
        <v>1.0083263382033543</v>
      </c>
      <c r="AL116" s="520">
        <v>0.90432236902957741</v>
      </c>
      <c r="AM116" s="520">
        <v>0.90023465911755041</v>
      </c>
      <c r="AO116" s="520">
        <v>120</v>
      </c>
      <c r="AP116" s="520">
        <v>16.931063736981372</v>
      </c>
      <c r="AQ116" s="520">
        <v>7.4352132800050175</v>
      </c>
      <c r="AR116" s="520">
        <v>7.7395305624900557</v>
      </c>
      <c r="AS116" s="520">
        <v>883.03025566732526</v>
      </c>
      <c r="AT116" s="520">
        <v>25.535631192580091</v>
      </c>
      <c r="AU116" s="520">
        <v>11.327657810240511</v>
      </c>
      <c r="AV116" s="520">
        <v>17.830067084224478</v>
      </c>
      <c r="AW116" s="520">
        <v>7.7337005431758845</v>
      </c>
      <c r="AX116" s="520">
        <v>8.1382071172396042</v>
      </c>
      <c r="AY116" s="520">
        <v>933.10343499615647</v>
      </c>
      <c r="AZ116" s="520">
        <v>25.574261579545141</v>
      </c>
      <c r="BA116" s="520">
        <v>11.243272879995741</v>
      </c>
      <c r="BB116" s="520">
        <v>19.179895760802655</v>
      </c>
      <c r="BC116" s="520">
        <v>8.1365640646316368</v>
      </c>
      <c r="BD116" s="520">
        <v>8.7013340885286503</v>
      </c>
      <c r="BE116" s="520">
        <v>1007.7462329784213</v>
      </c>
      <c r="BF116" s="520">
        <v>25.82815941932876</v>
      </c>
      <c r="BG116" s="520">
        <v>11.179865146642582</v>
      </c>
      <c r="BH116" s="520">
        <v>20.427192307563793</v>
      </c>
      <c r="BI116" s="520">
        <v>8.6486670343196828</v>
      </c>
      <c r="BJ116" s="520">
        <v>9.3310730435690257</v>
      </c>
      <c r="BK116" s="520">
        <v>1081.7049588993216</v>
      </c>
      <c r="BL116" s="520">
        <v>25.983274734514609</v>
      </c>
      <c r="BM116" s="520">
        <v>11.239876814591028</v>
      </c>
      <c r="BN116" s="520">
        <v>20.9203131034675</v>
      </c>
      <c r="BO116" s="520">
        <v>8.8001661734207186</v>
      </c>
      <c r="BP116" s="520">
        <v>9.8742906991828843</v>
      </c>
      <c r="BQ116" s="520">
        <v>1190.5978548079536</v>
      </c>
      <c r="BR116" s="520">
        <v>24.727083528903133</v>
      </c>
      <c r="BS116" s="520">
        <v>10.66181585582931</v>
      </c>
      <c r="BU116" s="520">
        <v>120</v>
      </c>
      <c r="BV116" s="520">
        <v>16.196522227113306</v>
      </c>
      <c r="BW116" s="520">
        <v>6.5011830737963434</v>
      </c>
      <c r="BX116" s="520">
        <v>7.5000152703769531</v>
      </c>
      <c r="BY116" s="520">
        <v>882.57599971049444</v>
      </c>
      <c r="BZ116" s="520">
        <v>24.716504230681576</v>
      </c>
      <c r="CA116" s="520">
        <v>10.275188050722775</v>
      </c>
      <c r="CB116" s="520">
        <v>16.944108239524365</v>
      </c>
      <c r="CC116" s="520">
        <v>6.7262157610316464</v>
      </c>
      <c r="CD116" s="520">
        <v>7.8653783327379827</v>
      </c>
      <c r="CE116" s="520">
        <v>933.35038227701716</v>
      </c>
      <c r="CF116" s="520">
        <v>24.618270821947341</v>
      </c>
      <c r="CG116" s="520">
        <v>10.160869854301062</v>
      </c>
      <c r="CH116" s="520">
        <v>18.322976594219522</v>
      </c>
      <c r="CI116" s="520">
        <v>7.3119473441105054</v>
      </c>
      <c r="CJ116" s="520">
        <v>8.3988547185886713</v>
      </c>
      <c r="CK116" s="520">
        <v>1008.8589653303085</v>
      </c>
      <c r="CL116" s="520">
        <v>24.950277549221429</v>
      </c>
      <c r="CM116" s="520">
        <v>10.350158570277394</v>
      </c>
      <c r="CN116" s="520">
        <v>19.533824420756684</v>
      </c>
      <c r="CO116" s="520">
        <v>7.6785400978457821</v>
      </c>
      <c r="CP116" s="520">
        <v>9.0382984475836032</v>
      </c>
      <c r="CQ116" s="520">
        <v>1083.2743994590442</v>
      </c>
      <c r="CR116" s="520">
        <v>25.120938199545854</v>
      </c>
      <c r="CS116" s="520">
        <v>10.328042051832609</v>
      </c>
      <c r="CT116" s="520">
        <v>19.85488957733952</v>
      </c>
      <c r="CU116" s="520">
        <v>7.7127938861954712</v>
      </c>
      <c r="CV116" s="520">
        <v>9.4212243552239254</v>
      </c>
      <c r="CW116" s="520">
        <v>1192.6054817076129</v>
      </c>
      <c r="CX116" s="520">
        <v>23.792100165776091</v>
      </c>
      <c r="CY116" s="520">
        <v>9.7321058615828964</v>
      </c>
      <c r="DA116" s="520">
        <v>120</v>
      </c>
      <c r="DB116" s="520">
        <v>13.437726216437587</v>
      </c>
      <c r="DC116" s="520">
        <v>5.9371718043441826</v>
      </c>
      <c r="DD116" s="520">
        <v>7.1174054859616307</v>
      </c>
      <c r="DE116" s="520">
        <v>918.41334740786135</v>
      </c>
      <c r="DF116" s="520">
        <v>20.748171260629952</v>
      </c>
      <c r="DG116" s="520">
        <v>9.2601257599656481</v>
      </c>
      <c r="DH116" s="520">
        <v>14.051310290053296</v>
      </c>
      <c r="DI116" s="520">
        <v>6.526757460371809</v>
      </c>
      <c r="DJ116" s="520">
        <v>7.4990341612662892</v>
      </c>
      <c r="DK116" s="520">
        <v>965.02473197001086</v>
      </c>
      <c r="DL116" s="520">
        <v>20.812600825464408</v>
      </c>
      <c r="DM116" s="520">
        <v>9.6206792992405852</v>
      </c>
      <c r="DN116" s="520">
        <v>15.618851331698355</v>
      </c>
      <c r="DO116" s="520">
        <v>6.703013353470304</v>
      </c>
      <c r="DP116" s="520">
        <v>8.0550784516489742</v>
      </c>
      <c r="DQ116" s="520">
        <v>1042.2043380666457</v>
      </c>
      <c r="DR116" s="520">
        <v>21.557371342522352</v>
      </c>
      <c r="DS116" s="520">
        <v>9.4347297515716999</v>
      </c>
      <c r="DT116" s="520">
        <v>16.785478446374917</v>
      </c>
      <c r="DU116" s="520">
        <v>7.3542812058537983</v>
      </c>
      <c r="DV116" s="520">
        <v>8.7874826743225789</v>
      </c>
      <c r="DW116" s="520">
        <v>1136.5091267565024</v>
      </c>
      <c r="DX116" s="520">
        <v>21.526024465284003</v>
      </c>
      <c r="DY116" s="520">
        <v>9.5589594518252579</v>
      </c>
      <c r="DZ116" s="520">
        <v>17.071106978735219</v>
      </c>
      <c r="EA116" s="520">
        <v>7.5524858666663555</v>
      </c>
      <c r="EB116" s="520">
        <v>9.1867521062920332</v>
      </c>
      <c r="EC116" s="520">
        <v>1250.2802224831282</v>
      </c>
      <c r="ED116" s="520">
        <v>20.468056696611633</v>
      </c>
      <c r="EE116" s="520">
        <v>9.1549514850523028</v>
      </c>
      <c r="EG116" s="520">
        <v>120</v>
      </c>
      <c r="EH116" s="520">
        <v>12.608885517820566</v>
      </c>
      <c r="EI116" s="520">
        <v>5.4645165640493234</v>
      </c>
      <c r="EJ116" s="520">
        <v>6.5462800453587962</v>
      </c>
      <c r="EK116" s="520">
        <v>931.41881883285191</v>
      </c>
      <c r="EL116" s="520">
        <v>19.568594012615254</v>
      </c>
      <c r="EM116" s="520">
        <v>8.6233686650197878</v>
      </c>
      <c r="EN116" s="520">
        <v>13.204827044811752</v>
      </c>
      <c r="EO116" s="520">
        <v>5.8784312122498523</v>
      </c>
      <c r="EP116" s="520">
        <v>6.935101637710714</v>
      </c>
      <c r="EQ116" s="520">
        <v>978.65520574653272</v>
      </c>
      <c r="ER116" s="520">
        <v>19.6577826133116</v>
      </c>
      <c r="ES116" s="520">
        <v>8.8242183388883664</v>
      </c>
      <c r="ET116" s="520">
        <v>14.402380757988876</v>
      </c>
      <c r="EU116" s="520">
        <v>6.0665871531256217</v>
      </c>
      <c r="EV116" s="520">
        <v>7.4437391116595935</v>
      </c>
      <c r="EW116" s="520">
        <v>1013.0304226340222</v>
      </c>
      <c r="EX116" s="520">
        <v>20.977371342438115</v>
      </c>
      <c r="EY116" s="520">
        <v>9.0781973273000194</v>
      </c>
      <c r="EZ116" s="520">
        <v>15.152831333726944</v>
      </c>
      <c r="FA116" s="520">
        <v>6.724224733291563</v>
      </c>
      <c r="FB116" s="520">
        <v>8.1202017642727089</v>
      </c>
      <c r="FC116" s="520">
        <v>1123.4645543333193</v>
      </c>
      <c r="FD116" s="520">
        <v>20.322738324823995</v>
      </c>
      <c r="FE116" s="520">
        <v>9.1091331250814473</v>
      </c>
      <c r="FF116" s="520">
        <v>15.320870150818738</v>
      </c>
      <c r="FG116" s="520">
        <v>6.8621774453532636</v>
      </c>
      <c r="FH116" s="520">
        <v>8.4935821549011354</v>
      </c>
      <c r="FI116" s="520">
        <v>1246.3529970402083</v>
      </c>
      <c r="FJ116" s="520">
        <v>19.128264391497488</v>
      </c>
      <c r="FK116" s="520">
        <v>8.6299358077391872</v>
      </c>
    </row>
    <row r="117" spans="2:167" x14ac:dyDescent="0.2">
      <c r="B117" s="520">
        <v>601.20625038839387</v>
      </c>
      <c r="C117" s="520">
        <v>1.6633226939240497</v>
      </c>
      <c r="D117" s="520">
        <v>645.69394725378049</v>
      </c>
      <c r="E117" s="520">
        <v>1.5487213474017045</v>
      </c>
      <c r="F117" s="520">
        <v>732.9125212748321</v>
      </c>
      <c r="G117" s="520">
        <v>1.3644193146824597</v>
      </c>
      <c r="H117" s="520">
        <v>821.81558446105635</v>
      </c>
      <c r="I117" s="520">
        <v>1.2168180050464683</v>
      </c>
      <c r="J117" s="520">
        <v>911.78290900060495</v>
      </c>
      <c r="K117" s="520">
        <v>1.0967522972064576</v>
      </c>
      <c r="L117" s="520">
        <v>690.73753805648187</v>
      </c>
      <c r="M117" s="520">
        <v>1.4477278921508818</v>
      </c>
      <c r="N117" s="520">
        <v>688.72549731865342</v>
      </c>
      <c r="O117" s="520">
        <v>1.4519572803579956</v>
      </c>
      <c r="Q117" s="520">
        <v>0.23177951449014239</v>
      </c>
      <c r="R117" s="520">
        <v>0.23235677405000604</v>
      </c>
      <c r="S117" s="520">
        <v>0.23212062810854311</v>
      </c>
      <c r="T117" s="520">
        <v>0.2330937229473207</v>
      </c>
      <c r="U117" s="520">
        <v>0.23344259047417518</v>
      </c>
      <c r="V117" s="520">
        <v>0.23226114230069822</v>
      </c>
      <c r="W117" s="520">
        <v>0.23213183887256497</v>
      </c>
      <c r="Y117" s="520">
        <v>2.1478538101915015</v>
      </c>
      <c r="Z117" s="520">
        <v>2.2065577053811301</v>
      </c>
      <c r="AA117" s="520">
        <v>2.234133780666002</v>
      </c>
      <c r="AB117" s="520">
        <v>2.3827331312248705</v>
      </c>
      <c r="AC117" s="520">
        <v>2.4483108740272961</v>
      </c>
      <c r="AD117" s="520">
        <v>2.2216074271870125</v>
      </c>
      <c r="AE117" s="520">
        <v>2.2171917690982887</v>
      </c>
      <c r="AG117" s="520">
        <v>0.86576771256102381</v>
      </c>
      <c r="AH117" s="520">
        <v>0.89970376840872512</v>
      </c>
      <c r="AI117" s="520">
        <v>0.90622832773697537</v>
      </c>
      <c r="AJ117" s="520">
        <v>0.97642933555152844</v>
      </c>
      <c r="AK117" s="520">
        <v>1.0090174990885303</v>
      </c>
      <c r="AL117" s="520">
        <v>0.90432236902957741</v>
      </c>
      <c r="AM117" s="520">
        <v>0.90023465911755041</v>
      </c>
      <c r="AO117" s="520">
        <v>121</v>
      </c>
      <c r="AP117" s="520">
        <v>16.931063736981372</v>
      </c>
      <c r="AQ117" s="520">
        <v>7.4361298436703311</v>
      </c>
      <c r="AR117" s="520">
        <v>7.7395305624900557</v>
      </c>
      <c r="AS117" s="520">
        <v>883.71868656319202</v>
      </c>
      <c r="AT117" s="520">
        <v>25.515738530213973</v>
      </c>
      <c r="AU117" s="520">
        <v>11.31987055163243</v>
      </c>
      <c r="AV117" s="520">
        <v>17.832022222466019</v>
      </c>
      <c r="AW117" s="520">
        <v>7.7391419973468514</v>
      </c>
      <c r="AX117" s="520">
        <v>8.1382071172396042</v>
      </c>
      <c r="AY117" s="520">
        <v>933.90839241598269</v>
      </c>
      <c r="AZ117" s="520">
        <v>25.554312028256401</v>
      </c>
      <c r="BA117" s="520">
        <v>11.23940858047105</v>
      </c>
      <c r="BB117" s="520">
        <v>19.179895760802655</v>
      </c>
      <c r="BC117" s="520">
        <v>8.1400111205237131</v>
      </c>
      <c r="BD117" s="520">
        <v>8.7013340885286503</v>
      </c>
      <c r="BE117" s="520">
        <v>1008.5219320393275</v>
      </c>
      <c r="BF117" s="520">
        <v>25.808293833494652</v>
      </c>
      <c r="BG117" s="520">
        <v>11.174684143793524</v>
      </c>
      <c r="BH117" s="520">
        <v>20.427192307563793</v>
      </c>
      <c r="BI117" s="520">
        <v>8.6553736666680763</v>
      </c>
      <c r="BJ117" s="520">
        <v>9.3310730435690257</v>
      </c>
      <c r="BK117" s="520">
        <v>1082.5429091579811</v>
      </c>
      <c r="BL117" s="520">
        <v>25.963162190614117</v>
      </c>
      <c r="BM117" s="520">
        <v>11.237371763463029</v>
      </c>
      <c r="BN117" s="520">
        <v>20.9203131034675</v>
      </c>
      <c r="BO117" s="520">
        <v>8.8079431660381449</v>
      </c>
      <c r="BP117" s="520">
        <v>9.8742906991828843</v>
      </c>
      <c r="BQ117" s="520">
        <v>1191.4755698170607</v>
      </c>
      <c r="BR117" s="520">
        <v>24.708868021263225</v>
      </c>
      <c r="BS117" s="520">
        <v>10.660488893511641</v>
      </c>
      <c r="BU117" s="520">
        <v>121</v>
      </c>
      <c r="BV117" s="520">
        <v>16.196522227113306</v>
      </c>
      <c r="BW117" s="520">
        <v>6.5102986905821787</v>
      </c>
      <c r="BX117" s="520">
        <v>7.5000152703769531</v>
      </c>
      <c r="BY117" s="520">
        <v>883.29272839064936</v>
      </c>
      <c r="BZ117" s="520">
        <v>24.696448560702748</v>
      </c>
      <c r="CA117" s="520">
        <v>10.277170513342032</v>
      </c>
      <c r="CB117" s="520">
        <v>16.944108239524365</v>
      </c>
      <c r="CC117" s="520">
        <v>6.7396027715830336</v>
      </c>
      <c r="CD117" s="520">
        <v>7.8653783327379827</v>
      </c>
      <c r="CE117" s="520">
        <v>934.10533173586759</v>
      </c>
      <c r="CF117" s="520">
        <v>24.598374189733153</v>
      </c>
      <c r="CG117" s="520">
        <v>10.16698915065794</v>
      </c>
      <c r="CH117" s="520">
        <v>18.322976594219522</v>
      </c>
      <c r="CI117" s="520">
        <v>7.3208705800670621</v>
      </c>
      <c r="CJ117" s="520">
        <v>8.3988547185886713</v>
      </c>
      <c r="CK117" s="520">
        <v>1009.6659804769916</v>
      </c>
      <c r="CL117" s="520">
        <v>24.93033506102681</v>
      </c>
      <c r="CM117" s="520">
        <v>10.350723609835821</v>
      </c>
      <c r="CN117" s="520">
        <v>19.533824420756684</v>
      </c>
      <c r="CO117" s="520">
        <v>7.6912294826830143</v>
      </c>
      <c r="CP117" s="520">
        <v>9.0382984475836032</v>
      </c>
      <c r="CQ117" s="520">
        <v>1084.1470685965453</v>
      </c>
      <c r="CR117" s="520">
        <v>25.100717448960605</v>
      </c>
      <c r="CS117" s="520">
        <v>10.331433124311864</v>
      </c>
      <c r="CT117" s="520">
        <v>19.85488957733952</v>
      </c>
      <c r="CU117" s="520">
        <v>7.7273769880907031</v>
      </c>
      <c r="CV117" s="520">
        <v>9.4212243552239254</v>
      </c>
      <c r="CW117" s="520">
        <v>1193.5154051691336</v>
      </c>
      <c r="CX117" s="520">
        <v>23.773961321446198</v>
      </c>
      <c r="CY117" s="520">
        <v>9.7369048197002108</v>
      </c>
      <c r="DA117" s="520">
        <v>121</v>
      </c>
      <c r="DB117" s="520">
        <v>13.437726216437587</v>
      </c>
      <c r="DC117" s="520">
        <v>5.948111908666597</v>
      </c>
      <c r="DD117" s="520">
        <v>7.1174054859616307</v>
      </c>
      <c r="DE117" s="520">
        <v>919.30043237610698</v>
      </c>
      <c r="DF117" s="520">
        <v>20.728150176993214</v>
      </c>
      <c r="DG117" s="520">
        <v>9.2630906078659603</v>
      </c>
      <c r="DH117" s="520">
        <v>14.051310290053296</v>
      </c>
      <c r="DI117" s="520">
        <v>6.5437361354985635</v>
      </c>
      <c r="DJ117" s="520">
        <v>7.4990341612662892</v>
      </c>
      <c r="DK117" s="520">
        <v>965.95973282450575</v>
      </c>
      <c r="DL117" s="520">
        <v>20.792455265670558</v>
      </c>
      <c r="DM117" s="520">
        <v>9.6289439623418094</v>
      </c>
      <c r="DN117" s="520">
        <v>15.618851331698355</v>
      </c>
      <c r="DO117" s="520">
        <v>6.7185272270016219</v>
      </c>
      <c r="DP117" s="520">
        <v>8.0550784516489742</v>
      </c>
      <c r="DQ117" s="520">
        <v>1043.1786342987948</v>
      </c>
      <c r="DR117" s="520">
        <v>21.537237431623982</v>
      </c>
      <c r="DS117" s="520">
        <v>9.4407897413713062</v>
      </c>
      <c r="DT117" s="520">
        <v>16.785478446374917</v>
      </c>
      <c r="DU117" s="520">
        <v>7.3873449468725543</v>
      </c>
      <c r="DV117" s="520">
        <v>8.7874826743225789</v>
      </c>
      <c r="DW117" s="520">
        <v>1137.5785067843244</v>
      </c>
      <c r="DX117" s="520">
        <v>21.505788938237476</v>
      </c>
      <c r="DY117" s="520">
        <v>9.5790385765256545</v>
      </c>
      <c r="DZ117" s="520">
        <v>17.071106978735219</v>
      </c>
      <c r="EA117" s="520">
        <v>7.5883237148310574</v>
      </c>
      <c r="EB117" s="520">
        <v>9.1867521062920332</v>
      </c>
      <c r="EC117" s="520">
        <v>1251.3988339944472</v>
      </c>
      <c r="ED117" s="520">
        <v>20.449760528185394</v>
      </c>
      <c r="EE117" s="520">
        <v>9.1754062060833679</v>
      </c>
      <c r="EG117" s="520">
        <v>121</v>
      </c>
      <c r="EH117" s="520">
        <v>12.608885517820566</v>
      </c>
      <c r="EI117" s="520">
        <v>5.4738703797431736</v>
      </c>
      <c r="EJ117" s="520">
        <v>6.5462800453587962</v>
      </c>
      <c r="EK117" s="520">
        <v>932.37601068459855</v>
      </c>
      <c r="EL117" s="520">
        <v>19.548504586756625</v>
      </c>
      <c r="EM117" s="520">
        <v>8.6245480148319729</v>
      </c>
      <c r="EN117" s="520">
        <v>13.204827044811752</v>
      </c>
      <c r="EO117" s="520">
        <v>5.8939248215827291</v>
      </c>
      <c r="EP117" s="520">
        <v>6.935101637710714</v>
      </c>
      <c r="EQ117" s="520">
        <v>979.65572517751673</v>
      </c>
      <c r="ER117" s="520">
        <v>19.637706179346885</v>
      </c>
      <c r="ES117" s="520">
        <v>8.8310215527626763</v>
      </c>
      <c r="ET117" s="520">
        <v>14.402380757988876</v>
      </c>
      <c r="EU117" s="520">
        <v>6.0806294615143699</v>
      </c>
      <c r="EV117" s="520">
        <v>7.4437391116595935</v>
      </c>
      <c r="EW117" s="520">
        <v>1013.9961404286415</v>
      </c>
      <c r="EX117" s="520">
        <v>20.957392744905025</v>
      </c>
      <c r="EY117" s="520">
        <v>9.0833998438347265</v>
      </c>
      <c r="EZ117" s="520">
        <v>15.152831333726944</v>
      </c>
      <c r="FA117" s="520">
        <v>6.7540507345343803</v>
      </c>
      <c r="FB117" s="520">
        <v>8.1202017642727089</v>
      </c>
      <c r="FC117" s="520">
        <v>1124.573424710203</v>
      </c>
      <c r="FD117" s="520">
        <v>20.302699364263137</v>
      </c>
      <c r="FE117" s="520">
        <v>9.1266732455643833</v>
      </c>
      <c r="FF117" s="520">
        <v>15.320870150818738</v>
      </c>
      <c r="FG117" s="520">
        <v>6.8945866437965106</v>
      </c>
      <c r="FH117" s="520">
        <v>8.4935821549011354</v>
      </c>
      <c r="FI117" s="520">
        <v>1247.4131457137985</v>
      </c>
      <c r="FJ117" s="520">
        <v>19.11200770525652</v>
      </c>
      <c r="FK117" s="520">
        <v>8.6485825436048689</v>
      </c>
    </row>
    <row r="118" spans="2:167" x14ac:dyDescent="0.2">
      <c r="B118" s="520">
        <v>601.20625038839387</v>
      </c>
      <c r="C118" s="520">
        <v>1.6633226939240497</v>
      </c>
      <c r="D118" s="520">
        <v>645.69394725378049</v>
      </c>
      <c r="E118" s="520">
        <v>1.5487213474017045</v>
      </c>
      <c r="F118" s="520">
        <v>732.9125212748321</v>
      </c>
      <c r="G118" s="520">
        <v>1.3644193146824597</v>
      </c>
      <c r="H118" s="520">
        <v>821.81558446105635</v>
      </c>
      <c r="I118" s="520">
        <v>1.2168180050464683</v>
      </c>
      <c r="J118" s="520">
        <v>911.78290900060495</v>
      </c>
      <c r="K118" s="520">
        <v>1.0967522972064576</v>
      </c>
      <c r="L118" s="520">
        <v>690.73753805648187</v>
      </c>
      <c r="M118" s="520">
        <v>1.4477278921508818</v>
      </c>
      <c r="N118" s="520">
        <v>688.72549731865342</v>
      </c>
      <c r="O118" s="520">
        <v>1.4519572803579956</v>
      </c>
      <c r="Q118" s="520">
        <v>0.2336524699154946</v>
      </c>
      <c r="R118" s="520">
        <v>0.23423120894776603</v>
      </c>
      <c r="S118" s="520">
        <v>0.23399015636544285</v>
      </c>
      <c r="T118" s="520">
        <v>0.23496570730512553</v>
      </c>
      <c r="U118" s="520">
        <v>0.2353146007802687</v>
      </c>
      <c r="V118" s="520">
        <v>0.2341320398838434</v>
      </c>
      <c r="W118" s="520">
        <v>0.23400463687024581</v>
      </c>
      <c r="Y118" s="520">
        <v>2.1478538101915015</v>
      </c>
      <c r="Z118" s="520">
        <v>2.2065577053811301</v>
      </c>
      <c r="AA118" s="520">
        <v>2.234133780666002</v>
      </c>
      <c r="AB118" s="520">
        <v>2.3827331312248705</v>
      </c>
      <c r="AC118" s="520">
        <v>2.4483108740272961</v>
      </c>
      <c r="AD118" s="520">
        <v>2.2216074271870125</v>
      </c>
      <c r="AE118" s="520">
        <v>2.2171917690982887</v>
      </c>
      <c r="AG118" s="520">
        <v>0.86576771256102381</v>
      </c>
      <c r="AH118" s="520">
        <v>0.89970376840872512</v>
      </c>
      <c r="AI118" s="520">
        <v>0.90622832773697537</v>
      </c>
      <c r="AJ118" s="520">
        <v>0.97681458492859541</v>
      </c>
      <c r="AK118" s="520">
        <v>1.0095943623325689</v>
      </c>
      <c r="AL118" s="520">
        <v>0.90432236902957741</v>
      </c>
      <c r="AM118" s="520">
        <v>0.90023465911755041</v>
      </c>
      <c r="AO118" s="520">
        <v>122</v>
      </c>
      <c r="AP118" s="520">
        <v>16.931063736981372</v>
      </c>
      <c r="AQ118" s="520">
        <v>7.4361298436703311</v>
      </c>
      <c r="AR118" s="520">
        <v>7.7395305624900557</v>
      </c>
      <c r="AS118" s="520">
        <v>884.40819462781042</v>
      </c>
      <c r="AT118" s="520">
        <v>25.495845784309825</v>
      </c>
      <c r="AU118" s="520">
        <v>11.31104528058316</v>
      </c>
      <c r="AV118" s="520">
        <v>17.832022222466019</v>
      </c>
      <c r="AW118" s="520">
        <v>7.7435650433274672</v>
      </c>
      <c r="AX118" s="520">
        <v>8.1382071172396042</v>
      </c>
      <c r="AY118" s="520">
        <v>934.63813209578359</v>
      </c>
      <c r="AZ118" s="520">
        <v>25.534359926114774</v>
      </c>
      <c r="BA118" s="520">
        <v>11.235365522191827</v>
      </c>
      <c r="BB118" s="520">
        <v>19.179895760802655</v>
      </c>
      <c r="BC118" s="520">
        <v>8.1423242711817903</v>
      </c>
      <c r="BD118" s="520">
        <v>8.7013340885286503</v>
      </c>
      <c r="BE118" s="520">
        <v>1009.2988302288538</v>
      </c>
      <c r="BF118" s="520">
        <v>25.788428144410815</v>
      </c>
      <c r="BG118" s="520">
        <v>11.168374376030966</v>
      </c>
      <c r="BH118" s="520">
        <v>20.427192307563793</v>
      </c>
      <c r="BI118" s="520">
        <v>8.6609076635574702</v>
      </c>
      <c r="BJ118" s="520">
        <v>9.3310730435690257</v>
      </c>
      <c r="BK118" s="520">
        <v>1083.3821550266475</v>
      </c>
      <c r="BL118" s="520">
        <v>25.943049733984761</v>
      </c>
      <c r="BM118" s="520">
        <v>11.233774767777174</v>
      </c>
      <c r="BN118" s="520">
        <v>20.9203131034675</v>
      </c>
      <c r="BO118" s="520">
        <v>8.8145485448572689</v>
      </c>
      <c r="BP118" s="520">
        <v>9.8742906991828843</v>
      </c>
      <c r="BQ118" s="520">
        <v>1192.3546419190707</v>
      </c>
      <c r="BR118" s="520">
        <v>24.690651229223253</v>
      </c>
      <c r="BS118" s="520">
        <v>10.658169147805364</v>
      </c>
      <c r="BU118" s="520">
        <v>122</v>
      </c>
      <c r="BV118" s="520">
        <v>16.196522227113306</v>
      </c>
      <c r="BW118" s="520">
        <v>6.5186792071874233</v>
      </c>
      <c r="BX118" s="520">
        <v>7.5000152703769531</v>
      </c>
      <c r="BY118" s="520">
        <v>884.01062048926963</v>
      </c>
      <c r="BZ118" s="520">
        <v>24.676392935945778</v>
      </c>
      <c r="CA118" s="520">
        <v>10.278304681953026</v>
      </c>
      <c r="CB118" s="520">
        <v>16.944108239524365</v>
      </c>
      <c r="CC118" s="520">
        <v>6.7522936514462675</v>
      </c>
      <c r="CD118" s="520">
        <v>7.8653783327379827</v>
      </c>
      <c r="CE118" s="520">
        <v>934.86150665445621</v>
      </c>
      <c r="CF118" s="520">
        <v>24.578477474050739</v>
      </c>
      <c r="CG118" s="520">
        <v>10.17234059323455</v>
      </c>
      <c r="CH118" s="520">
        <v>18.322976594219522</v>
      </c>
      <c r="CI118" s="520">
        <v>7.3289027502407107</v>
      </c>
      <c r="CJ118" s="520">
        <v>8.3988547185886713</v>
      </c>
      <c r="CK118" s="520">
        <v>1010.4742896303924</v>
      </c>
      <c r="CL118" s="520">
        <v>24.910392526878269</v>
      </c>
      <c r="CM118" s="520">
        <v>10.350392661816725</v>
      </c>
      <c r="CN118" s="520">
        <v>19.533824420756684</v>
      </c>
      <c r="CO118" s="520">
        <v>7.7030261360167751</v>
      </c>
      <c r="CP118" s="520">
        <v>9.0382984475836032</v>
      </c>
      <c r="CQ118" s="520">
        <v>1085.0211371739053</v>
      </c>
      <c r="CR118" s="520">
        <v>25.08049687662367</v>
      </c>
      <c r="CS118" s="520">
        <v>10.333982634349898</v>
      </c>
      <c r="CT118" s="520">
        <v>19.85488957733952</v>
      </c>
      <c r="CU118" s="520">
        <v>7.7411043074405113</v>
      </c>
      <c r="CV118" s="520">
        <v>9.4212243552239254</v>
      </c>
      <c r="CW118" s="520">
        <v>1194.4267878127268</v>
      </c>
      <c r="CX118" s="520">
        <v>23.755821092225872</v>
      </c>
      <c r="CY118" s="520">
        <v>9.740968085313753</v>
      </c>
      <c r="DA118" s="520">
        <v>122</v>
      </c>
      <c r="DB118" s="520">
        <v>13.437726216437587</v>
      </c>
      <c r="DC118" s="520">
        <v>5.9584241776592313</v>
      </c>
      <c r="DD118" s="520">
        <v>7.1174054859616307</v>
      </c>
      <c r="DE118" s="520">
        <v>920.18923174691929</v>
      </c>
      <c r="DF118" s="520">
        <v>20.708129113716435</v>
      </c>
      <c r="DG118" s="520">
        <v>9.2653501864578978</v>
      </c>
      <c r="DH118" s="520">
        <v>14.051310290053296</v>
      </c>
      <c r="DI118" s="520">
        <v>6.5600977814908363</v>
      </c>
      <c r="DJ118" s="520">
        <v>7.4990341612662892</v>
      </c>
      <c r="DK118" s="520">
        <v>966.8965406850059</v>
      </c>
      <c r="DL118" s="520">
        <v>20.772309847094359</v>
      </c>
      <c r="DM118" s="520">
        <v>9.6365364764228243</v>
      </c>
      <c r="DN118" s="520">
        <v>15.618851331698355</v>
      </c>
      <c r="DO118" s="520">
        <v>6.7333569404808689</v>
      </c>
      <c r="DP118" s="520">
        <v>8.0550784516489742</v>
      </c>
      <c r="DQ118" s="520">
        <v>1044.1547477791473</v>
      </c>
      <c r="DR118" s="520">
        <v>21.5171036460608</v>
      </c>
      <c r="DS118" s="520">
        <v>9.446166752163494</v>
      </c>
      <c r="DT118" s="520">
        <v>16.785478446374917</v>
      </c>
      <c r="DU118" s="520">
        <v>7.4199394831630787</v>
      </c>
      <c r="DV118" s="520">
        <v>8.7874826743225789</v>
      </c>
      <c r="DW118" s="520">
        <v>1138.6498893659698</v>
      </c>
      <c r="DX118" s="520">
        <v>21.48555363334863</v>
      </c>
      <c r="DY118" s="520">
        <v>9.5986510328384202</v>
      </c>
      <c r="DZ118" s="520">
        <v>17.071106978735219</v>
      </c>
      <c r="EA118" s="520">
        <v>7.6237148396485885</v>
      </c>
      <c r="EB118" s="520">
        <v>9.1867521062920332</v>
      </c>
      <c r="EC118" s="520">
        <v>1252.5195402519741</v>
      </c>
      <c r="ED118" s="520">
        <v>20.431462869863626</v>
      </c>
      <c r="EE118" s="520">
        <v>9.1954523521594371</v>
      </c>
      <c r="EG118" s="520">
        <v>122</v>
      </c>
      <c r="EH118" s="520">
        <v>12.608885517820566</v>
      </c>
      <c r="EI118" s="520">
        <v>5.4826292219303747</v>
      </c>
      <c r="EJ118" s="520">
        <v>6.5462800453587962</v>
      </c>
      <c r="EK118" s="520">
        <v>933.33516752142316</v>
      </c>
      <c r="EL118" s="520">
        <v>19.528415252853268</v>
      </c>
      <c r="EM118" s="520">
        <v>8.6250693152299256</v>
      </c>
      <c r="EN118" s="520">
        <v>13.204827044811752</v>
      </c>
      <c r="EO118" s="520">
        <v>5.9088675209755195</v>
      </c>
      <c r="EP118" s="520">
        <v>6.935101637710714</v>
      </c>
      <c r="EQ118" s="520">
        <v>980.6582885384372</v>
      </c>
      <c r="ER118" s="520">
        <v>19.617629823558083</v>
      </c>
      <c r="ES118" s="520">
        <v>8.8372306888253167</v>
      </c>
      <c r="ET118" s="520">
        <v>14.402380757988876</v>
      </c>
      <c r="EU118" s="520">
        <v>6.094052602410172</v>
      </c>
      <c r="EV118" s="520">
        <v>7.4437391116595935</v>
      </c>
      <c r="EW118" s="520">
        <v>1014.9637021982056</v>
      </c>
      <c r="EX118" s="520">
        <v>20.937414126984212</v>
      </c>
      <c r="EY118" s="520">
        <v>9.0879659090636675</v>
      </c>
      <c r="EZ118" s="520">
        <v>15.152831333726944</v>
      </c>
      <c r="FA118" s="520">
        <v>6.7834379112451328</v>
      </c>
      <c r="FB118" s="520">
        <v>8.1202017642727089</v>
      </c>
      <c r="FC118" s="520">
        <v>1125.6844840470853</v>
      </c>
      <c r="FD118" s="520">
        <v>20.282660442156399</v>
      </c>
      <c r="FE118" s="520">
        <v>9.1437711992622042</v>
      </c>
      <c r="FF118" s="520">
        <v>15.320870150818738</v>
      </c>
      <c r="FG118" s="520">
        <v>6.9265862397830293</v>
      </c>
      <c r="FH118" s="520">
        <v>8.4935821549011354</v>
      </c>
      <c r="FI118" s="520">
        <v>1248.4752967908032</v>
      </c>
      <c r="FJ118" s="520">
        <v>19.095748000623164</v>
      </c>
      <c r="FK118" s="520">
        <v>8.6668556282080687</v>
      </c>
    </row>
    <row r="119" spans="2:167" x14ac:dyDescent="0.2">
      <c r="B119" s="520">
        <v>601.20625038839387</v>
      </c>
      <c r="C119" s="520">
        <v>1.6633226939240497</v>
      </c>
      <c r="D119" s="520">
        <v>645.69394725378049</v>
      </c>
      <c r="E119" s="520">
        <v>1.5487213474017045</v>
      </c>
      <c r="F119" s="520">
        <v>732.9125212748321</v>
      </c>
      <c r="G119" s="520">
        <v>1.3644193146824597</v>
      </c>
      <c r="H119" s="520">
        <v>821.81558446105635</v>
      </c>
      <c r="I119" s="520">
        <v>1.2168180050464683</v>
      </c>
      <c r="J119" s="520">
        <v>911.78290900060495</v>
      </c>
      <c r="K119" s="520">
        <v>1.0967522972064576</v>
      </c>
      <c r="L119" s="520">
        <v>690.73753805648187</v>
      </c>
      <c r="M119" s="520">
        <v>1.4477278921508818</v>
      </c>
      <c r="N119" s="520">
        <v>688.72549731865342</v>
      </c>
      <c r="O119" s="520">
        <v>1.4519572803579956</v>
      </c>
      <c r="Q119" s="520">
        <v>0.23552542534084681</v>
      </c>
      <c r="R119" s="520">
        <v>0.23610564384552604</v>
      </c>
      <c r="S119" s="520">
        <v>0.23585968462234261</v>
      </c>
      <c r="T119" s="520">
        <v>0.23683769166293034</v>
      </c>
      <c r="U119" s="520">
        <v>0.23718661108636221</v>
      </c>
      <c r="V119" s="520">
        <v>0.23600293746698855</v>
      </c>
      <c r="W119" s="520">
        <v>0.23587743486792662</v>
      </c>
      <c r="Y119" s="520">
        <v>2.1478538101915015</v>
      </c>
      <c r="Z119" s="520">
        <v>2.2065577053811301</v>
      </c>
      <c r="AA119" s="520">
        <v>2.234133780666002</v>
      </c>
      <c r="AB119" s="520">
        <v>2.3827331312248705</v>
      </c>
      <c r="AC119" s="520">
        <v>2.4483108740272961</v>
      </c>
      <c r="AD119" s="520">
        <v>2.2216074271870125</v>
      </c>
      <c r="AE119" s="520">
        <v>2.2171917690982887</v>
      </c>
      <c r="AG119" s="520">
        <v>0.86576771256102381</v>
      </c>
      <c r="AH119" s="520">
        <v>0.89970376840872512</v>
      </c>
      <c r="AI119" s="520">
        <v>0.90622832773697537</v>
      </c>
      <c r="AJ119" s="520">
        <v>0.97708683710752431</v>
      </c>
      <c r="AK119" s="520">
        <v>1.0100569279354694</v>
      </c>
      <c r="AL119" s="520">
        <v>0.90432236902957741</v>
      </c>
      <c r="AM119" s="520">
        <v>0.90023465911755041</v>
      </c>
      <c r="AO119" s="520">
        <v>123</v>
      </c>
      <c r="AP119" s="520">
        <v>16.931063736981372</v>
      </c>
      <c r="AQ119" s="520">
        <v>7.4361298436703311</v>
      </c>
      <c r="AR119" s="520">
        <v>7.7395305624900557</v>
      </c>
      <c r="AS119" s="520">
        <v>885.09878239128409</v>
      </c>
      <c r="AT119" s="520">
        <v>25.475952954867118</v>
      </c>
      <c r="AU119" s="520">
        <v>11.302219972472619</v>
      </c>
      <c r="AV119" s="520">
        <v>17.832022222466019</v>
      </c>
      <c r="AW119" s="520">
        <v>7.746969681117732</v>
      </c>
      <c r="AX119" s="520">
        <v>8.1382071172396042</v>
      </c>
      <c r="AY119" s="520">
        <v>935.36901444973523</v>
      </c>
      <c r="AZ119" s="520">
        <v>25.51440778658359</v>
      </c>
      <c r="BA119" s="520">
        <v>11.230226274968709</v>
      </c>
      <c r="BB119" s="520">
        <v>19.179895760802655</v>
      </c>
      <c r="BC119" s="520">
        <v>8.1435035166058629</v>
      </c>
      <c r="BD119" s="520">
        <v>8.7013340885286503</v>
      </c>
      <c r="BE119" s="520">
        <v>1010.0769303296939</v>
      </c>
      <c r="BF119" s="520">
        <v>25.76856235207644</v>
      </c>
      <c r="BG119" s="520">
        <v>11.16093843963978</v>
      </c>
      <c r="BH119" s="520">
        <v>20.427192307563793</v>
      </c>
      <c r="BI119" s="520">
        <v>8.665269024987861</v>
      </c>
      <c r="BJ119" s="520">
        <v>9.3310730435690257</v>
      </c>
      <c r="BK119" s="520">
        <v>1084.2226995124879</v>
      </c>
      <c r="BL119" s="520">
        <v>25.92293736462597</v>
      </c>
      <c r="BM119" s="520">
        <v>11.229088344952673</v>
      </c>
      <c r="BN119" s="520">
        <v>20.9203131034675</v>
      </c>
      <c r="BO119" s="520">
        <v>8.8199823098780801</v>
      </c>
      <c r="BP119" s="520">
        <v>9.8742906991828843</v>
      </c>
      <c r="BQ119" s="520">
        <v>1193.235074263855</v>
      </c>
      <c r="BR119" s="520">
        <v>24.672433152647343</v>
      </c>
      <c r="BS119" s="520">
        <v>10.654858792689014</v>
      </c>
      <c r="BU119" s="520">
        <v>123</v>
      </c>
      <c r="BV119" s="520">
        <v>16.196522227113306</v>
      </c>
      <c r="BW119" s="520">
        <v>6.526324623612072</v>
      </c>
      <c r="BX119" s="520">
        <v>7.5000152703769531</v>
      </c>
      <c r="BY119" s="520">
        <v>884.72967884140701</v>
      </c>
      <c r="BZ119" s="520">
        <v>24.656337356410511</v>
      </c>
      <c r="CA119" s="520">
        <v>10.278592584126276</v>
      </c>
      <c r="CB119" s="520">
        <v>16.944108239524365</v>
      </c>
      <c r="CC119" s="520">
        <v>6.7642884006213464</v>
      </c>
      <c r="CD119" s="520">
        <v>7.8653783327379827</v>
      </c>
      <c r="CE119" s="520">
        <v>935.61891001901893</v>
      </c>
      <c r="CF119" s="520">
        <v>24.558580674899581</v>
      </c>
      <c r="CG119" s="520">
        <v>10.176925990278523</v>
      </c>
      <c r="CH119" s="520">
        <v>18.322976594219522</v>
      </c>
      <c r="CI119" s="520">
        <v>7.3360438546314475</v>
      </c>
      <c r="CJ119" s="520">
        <v>8.3988547185886713</v>
      </c>
      <c r="CK119" s="520">
        <v>1011.2838959053162</v>
      </c>
      <c r="CL119" s="520">
        <v>24.890449946775657</v>
      </c>
      <c r="CM119" s="520">
        <v>10.349167844076414</v>
      </c>
      <c r="CN119" s="520">
        <v>19.533824420756684</v>
      </c>
      <c r="CO119" s="520">
        <v>7.7139300578470644</v>
      </c>
      <c r="CP119" s="520">
        <v>9.0382984475836032</v>
      </c>
      <c r="CQ119" s="520">
        <v>1085.8966085601048</v>
      </c>
      <c r="CR119" s="520">
        <v>25.060276482532686</v>
      </c>
      <c r="CS119" s="520">
        <v>10.33569257221488</v>
      </c>
      <c r="CT119" s="520">
        <v>19.85488957733952</v>
      </c>
      <c r="CU119" s="520">
        <v>7.7539758442448994</v>
      </c>
      <c r="CV119" s="520">
        <v>9.4212243552239254</v>
      </c>
      <c r="CW119" s="520">
        <v>1195.3396331511949</v>
      </c>
      <c r="CX119" s="520">
        <v>23.737679477956501</v>
      </c>
      <c r="CY119" s="520">
        <v>9.7442972976858471</v>
      </c>
      <c r="DA119" s="520">
        <v>123</v>
      </c>
      <c r="DB119" s="520">
        <v>13.437726216437587</v>
      </c>
      <c r="DC119" s="520">
        <v>5.9681086113220809</v>
      </c>
      <c r="DD119" s="520">
        <v>7.1174054859616307</v>
      </c>
      <c r="DE119" s="520">
        <v>921.07975049505137</v>
      </c>
      <c r="DF119" s="520">
        <v>20.688108070799586</v>
      </c>
      <c r="DG119" s="520">
        <v>9.2669064747304688</v>
      </c>
      <c r="DH119" s="520">
        <v>14.051310290053296</v>
      </c>
      <c r="DI119" s="520">
        <v>6.5758423983486276</v>
      </c>
      <c r="DJ119" s="520">
        <v>7.4990341612662892</v>
      </c>
      <c r="DK119" s="520">
        <v>967.83516079497542</v>
      </c>
      <c r="DL119" s="520">
        <v>20.752164569734333</v>
      </c>
      <c r="DM119" s="520">
        <v>9.643458698513891</v>
      </c>
      <c r="DN119" s="520">
        <v>15.618851331698355</v>
      </c>
      <c r="DO119" s="520">
        <v>6.7475024939080424</v>
      </c>
      <c r="DP119" s="520">
        <v>8.0550784516489742</v>
      </c>
      <c r="DQ119" s="520">
        <v>1045.1326835967211</v>
      </c>
      <c r="DR119" s="520">
        <v>21.49696998583164</v>
      </c>
      <c r="DS119" s="520">
        <v>9.4508626235092894</v>
      </c>
      <c r="DT119" s="520">
        <v>16.785478446374917</v>
      </c>
      <c r="DU119" s="520">
        <v>7.4520648147253752</v>
      </c>
      <c r="DV119" s="520">
        <v>8.7874826743225789</v>
      </c>
      <c r="DW119" s="520">
        <v>1139.7232801317753</v>
      </c>
      <c r="DX119" s="520">
        <v>21.465318550613823</v>
      </c>
      <c r="DY119" s="520">
        <v>9.6177979859277158</v>
      </c>
      <c r="DZ119" s="520">
        <v>17.071106978735219</v>
      </c>
      <c r="EA119" s="520">
        <v>7.6586592411189454</v>
      </c>
      <c r="EB119" s="520">
        <v>9.1867521062920332</v>
      </c>
      <c r="EC119" s="520">
        <v>1253.6423471452531</v>
      </c>
      <c r="ED119" s="520">
        <v>20.413163721464329</v>
      </c>
      <c r="EE119" s="520">
        <v>9.2150908752506488</v>
      </c>
      <c r="EG119" s="520">
        <v>123</v>
      </c>
      <c r="EH119" s="520">
        <v>12.608885517820566</v>
      </c>
      <c r="EI119" s="520">
        <v>5.4907930906109286</v>
      </c>
      <c r="EJ119" s="520">
        <v>6.5462800453587962</v>
      </c>
      <c r="EK119" s="520">
        <v>934.29629540031476</v>
      </c>
      <c r="EL119" s="520">
        <v>19.508326010904547</v>
      </c>
      <c r="EM119" s="520">
        <v>8.6249345336875987</v>
      </c>
      <c r="EN119" s="520">
        <v>13.204827044811752</v>
      </c>
      <c r="EO119" s="520">
        <v>5.9232593104282287</v>
      </c>
      <c r="EP119" s="520">
        <v>6.935101637710714</v>
      </c>
      <c r="EQ119" s="520">
        <v>981.66290209891929</v>
      </c>
      <c r="ER119" s="520">
        <v>19.597553545944734</v>
      </c>
      <c r="ES119" s="520">
        <v>8.8428474719937711</v>
      </c>
      <c r="ET119" s="520">
        <v>14.402380757988876</v>
      </c>
      <c r="EU119" s="520">
        <v>6.1068565758130315</v>
      </c>
      <c r="EV119" s="520">
        <v>7.4437391116595935</v>
      </c>
      <c r="EW119" s="520">
        <v>1015.9331132291859</v>
      </c>
      <c r="EX119" s="520">
        <v>20.917435488675647</v>
      </c>
      <c r="EY119" s="520">
        <v>9.0918972692579896</v>
      </c>
      <c r="EZ119" s="520">
        <v>15.152831333726944</v>
      </c>
      <c r="FA119" s="520">
        <v>6.8123862634238259</v>
      </c>
      <c r="FB119" s="520">
        <v>8.1202017642727089</v>
      </c>
      <c r="FC119" s="520">
        <v>1126.797738832028</v>
      </c>
      <c r="FD119" s="520">
        <v>20.262621558503685</v>
      </c>
      <c r="FE119" s="520">
        <v>9.1604281417567357</v>
      </c>
      <c r="FF119" s="520">
        <v>15.320870150818738</v>
      </c>
      <c r="FG119" s="520">
        <v>6.9581762333128188</v>
      </c>
      <c r="FH119" s="520">
        <v>8.4935821549011354</v>
      </c>
      <c r="FI119" s="520">
        <v>1249.5394559497786</v>
      </c>
      <c r="FJ119" s="520">
        <v>19.07948527675671</v>
      </c>
      <c r="FK119" s="520">
        <v>8.6847558870810584</v>
      </c>
    </row>
    <row r="120" spans="2:167" x14ac:dyDescent="0.2">
      <c r="B120" s="520">
        <v>601.20625038839387</v>
      </c>
      <c r="C120" s="520">
        <v>1.6633226939240497</v>
      </c>
      <c r="D120" s="520">
        <v>645.69394725378049</v>
      </c>
      <c r="E120" s="520">
        <v>1.5487213474017045</v>
      </c>
      <c r="F120" s="520">
        <v>732.9125212748321</v>
      </c>
      <c r="G120" s="520">
        <v>1.3644193146824597</v>
      </c>
      <c r="H120" s="520">
        <v>821.81558446105635</v>
      </c>
      <c r="I120" s="520">
        <v>1.2168180050464683</v>
      </c>
      <c r="J120" s="520">
        <v>911.78290900060495</v>
      </c>
      <c r="K120" s="520">
        <v>1.0967522972064576</v>
      </c>
      <c r="L120" s="520">
        <v>690.73753805648187</v>
      </c>
      <c r="M120" s="520">
        <v>1.4477278921508818</v>
      </c>
      <c r="N120" s="520">
        <v>688.72549731865342</v>
      </c>
      <c r="O120" s="520">
        <v>1.4519572803579956</v>
      </c>
      <c r="Q120" s="520">
        <v>0.23739838076619901</v>
      </c>
      <c r="R120" s="520">
        <v>0.23798007874328606</v>
      </c>
      <c r="S120" s="520">
        <v>0.23772921287924237</v>
      </c>
      <c r="T120" s="520">
        <v>0.23870967602073515</v>
      </c>
      <c r="U120" s="520">
        <v>0.23905862139245571</v>
      </c>
      <c r="V120" s="520">
        <v>0.23787383505013374</v>
      </c>
      <c r="W120" s="520">
        <v>0.23775023286560742</v>
      </c>
      <c r="Y120" s="520">
        <v>2.1478538101915015</v>
      </c>
      <c r="Z120" s="520">
        <v>2.2065577053811301</v>
      </c>
      <c r="AA120" s="520">
        <v>2.234133780666002</v>
      </c>
      <c r="AB120" s="520">
        <v>2.3827331312248705</v>
      </c>
      <c r="AC120" s="520">
        <v>2.4483108740272961</v>
      </c>
      <c r="AD120" s="520">
        <v>2.2216074271870125</v>
      </c>
      <c r="AE120" s="520">
        <v>2.2171917690982887</v>
      </c>
      <c r="AG120" s="520">
        <v>0.86576771256102381</v>
      </c>
      <c r="AH120" s="520">
        <v>0.89970376840872512</v>
      </c>
      <c r="AI120" s="520">
        <v>0.90622832773697537</v>
      </c>
      <c r="AJ120" s="520">
        <v>0.97724609208831492</v>
      </c>
      <c r="AK120" s="520">
        <v>1.0104051958972322</v>
      </c>
      <c r="AL120" s="520">
        <v>0.90432236902957741</v>
      </c>
      <c r="AM120" s="520">
        <v>0.90023465911755041</v>
      </c>
      <c r="AO120" s="520">
        <v>124</v>
      </c>
      <c r="AP120" s="520">
        <v>16.931063736981372</v>
      </c>
      <c r="AQ120" s="520">
        <v>7.4361298436703311</v>
      </c>
      <c r="AR120" s="520">
        <v>7.7395305624900557</v>
      </c>
      <c r="AS120" s="520">
        <v>885.79045239164634</v>
      </c>
      <c r="AT120" s="520">
        <v>25.456060041885333</v>
      </c>
      <c r="AU120" s="520">
        <v>11.293394627300577</v>
      </c>
      <c r="AV120" s="520">
        <v>17.832022222466019</v>
      </c>
      <c r="AW120" s="520">
        <v>7.7493559107176493</v>
      </c>
      <c r="AX120" s="520">
        <v>8.1382071172396042</v>
      </c>
      <c r="AY120" s="520">
        <v>936.1010421638515</v>
      </c>
      <c r="AZ120" s="520">
        <v>25.494455609662744</v>
      </c>
      <c r="BA120" s="520">
        <v>11.223993393039992</v>
      </c>
      <c r="BB120" s="520">
        <v>19.179895760802655</v>
      </c>
      <c r="BC120" s="520">
        <v>8.14354885679594</v>
      </c>
      <c r="BD120" s="520">
        <v>8.7013340885286503</v>
      </c>
      <c r="BE120" s="520">
        <v>1010.8562351331576</v>
      </c>
      <c r="BF120" s="520">
        <v>25.748696456490723</v>
      </c>
      <c r="BG120" s="520">
        <v>11.152378930931841</v>
      </c>
      <c r="BH120" s="520">
        <v>20.427192307563793</v>
      </c>
      <c r="BI120" s="520">
        <v>8.6684577509592522</v>
      </c>
      <c r="BJ120" s="520">
        <v>9.3310730435690257</v>
      </c>
      <c r="BK120" s="520">
        <v>1085.0645456319821</v>
      </c>
      <c r="BL120" s="520">
        <v>25.90282508253717</v>
      </c>
      <c r="BM120" s="520">
        <v>11.223315012386898</v>
      </c>
      <c r="BN120" s="520">
        <v>20.9203131034675</v>
      </c>
      <c r="BO120" s="520">
        <v>8.8242444611005855</v>
      </c>
      <c r="BP120" s="520">
        <v>9.8742906991828843</v>
      </c>
      <c r="BQ120" s="520">
        <v>1194.1168700110402</v>
      </c>
      <c r="BR120" s="520">
        <v>24.654213791399634</v>
      </c>
      <c r="BS120" s="520">
        <v>10.650560002447737</v>
      </c>
      <c r="BU120" s="520">
        <v>124</v>
      </c>
      <c r="BV120" s="520">
        <v>16.196522227113306</v>
      </c>
      <c r="BW120" s="520">
        <v>6.5332349398561309</v>
      </c>
      <c r="BX120" s="520">
        <v>7.5000152703769531</v>
      </c>
      <c r="BY120" s="520">
        <v>885.44990629133235</v>
      </c>
      <c r="BZ120" s="520">
        <v>24.636281822096791</v>
      </c>
      <c r="CA120" s="520">
        <v>10.278036247423175</v>
      </c>
      <c r="CB120" s="520">
        <v>16.944108239524365</v>
      </c>
      <c r="CC120" s="520">
        <v>6.7755870191082712</v>
      </c>
      <c r="CD120" s="520">
        <v>7.8653783327379827</v>
      </c>
      <c r="CE120" s="520">
        <v>936.37754482550213</v>
      </c>
      <c r="CF120" s="520">
        <v>24.538683792279148</v>
      </c>
      <c r="CG120" s="520">
        <v>10.180747150052664</v>
      </c>
      <c r="CH120" s="520">
        <v>18.322976594219522</v>
      </c>
      <c r="CI120" s="520">
        <v>7.3422938932392743</v>
      </c>
      <c r="CJ120" s="520">
        <v>8.3988547185886713</v>
      </c>
      <c r="CK120" s="520">
        <v>1012.0948024265736</v>
      </c>
      <c r="CL120" s="520">
        <v>24.870507320718808</v>
      </c>
      <c r="CM120" s="520">
        <v>10.34705127448097</v>
      </c>
      <c r="CN120" s="520">
        <v>19.533824420756684</v>
      </c>
      <c r="CO120" s="520">
        <v>7.7239412481738841</v>
      </c>
      <c r="CP120" s="520">
        <v>9.0382984475836032</v>
      </c>
      <c r="CQ120" s="520">
        <v>1086.7734861349466</v>
      </c>
      <c r="CR120" s="520">
        <v>25.040056266685298</v>
      </c>
      <c r="CS120" s="520">
        <v>10.336564928139904</v>
      </c>
      <c r="CT120" s="520">
        <v>19.85488957733952</v>
      </c>
      <c r="CU120" s="520">
        <v>7.7659915985038621</v>
      </c>
      <c r="CV120" s="520">
        <v>9.4212243552239254</v>
      </c>
      <c r="CW120" s="520">
        <v>1196.2539447086253</v>
      </c>
      <c r="CX120" s="520">
        <v>23.719536478479448</v>
      </c>
      <c r="CY120" s="520">
        <v>9.7468940963291395</v>
      </c>
      <c r="DA120" s="520">
        <v>124</v>
      </c>
      <c r="DB120" s="520">
        <v>13.437726216437587</v>
      </c>
      <c r="DC120" s="520">
        <v>5.9771652096551522</v>
      </c>
      <c r="DD120" s="520">
        <v>7.1174054859616307</v>
      </c>
      <c r="DE120" s="520">
        <v>921.97199361452192</v>
      </c>
      <c r="DF120" s="520">
        <v>20.668087048242633</v>
      </c>
      <c r="DG120" s="520">
        <v>9.2677614516686777</v>
      </c>
      <c r="DH120" s="520">
        <v>14.051310290053296</v>
      </c>
      <c r="DI120" s="520">
        <v>6.5909699860719355</v>
      </c>
      <c r="DJ120" s="520">
        <v>7.4990341612662892</v>
      </c>
      <c r="DK120" s="520">
        <v>968.77559841818527</v>
      </c>
      <c r="DL120" s="520">
        <v>20.732019433588988</v>
      </c>
      <c r="DM120" s="520">
        <v>9.6497124856192311</v>
      </c>
      <c r="DN120" s="520">
        <v>15.618851331698355</v>
      </c>
      <c r="DO120" s="520">
        <v>6.7609638872831423</v>
      </c>
      <c r="DP120" s="520">
        <v>8.0550784516489742</v>
      </c>
      <c r="DQ120" s="520">
        <v>1046.1124468595528</v>
      </c>
      <c r="DR120" s="520">
        <v>21.476836450935327</v>
      </c>
      <c r="DS120" s="520">
        <v>9.4548791949468338</v>
      </c>
      <c r="DT120" s="520">
        <v>16.785478446374917</v>
      </c>
      <c r="DU120" s="520">
        <v>7.4837209415594446</v>
      </c>
      <c r="DV120" s="520">
        <v>8.7874826743225789</v>
      </c>
      <c r="DW120" s="520">
        <v>1140.7986847332052</v>
      </c>
      <c r="DX120" s="520">
        <v>21.445083690029382</v>
      </c>
      <c r="DY120" s="520">
        <v>9.6364806009320993</v>
      </c>
      <c r="DZ120" s="520">
        <v>17.071106978735219</v>
      </c>
      <c r="EA120" s="520">
        <v>7.6931569192421314</v>
      </c>
      <c r="EB120" s="520">
        <v>9.1867521062920332</v>
      </c>
      <c r="EC120" s="520">
        <v>1254.7672605859264</v>
      </c>
      <c r="ED120" s="520">
        <v>20.394863082805479</v>
      </c>
      <c r="EE120" s="520">
        <v>9.2343227274822119</v>
      </c>
      <c r="EG120" s="520">
        <v>124</v>
      </c>
      <c r="EH120" s="520">
        <v>12.608885517820566</v>
      </c>
      <c r="EI120" s="520">
        <v>5.4983619857848316</v>
      </c>
      <c r="EJ120" s="520">
        <v>6.5462800453587962</v>
      </c>
      <c r="EK120" s="520">
        <v>935.25940040318187</v>
      </c>
      <c r="EL120" s="520">
        <v>19.488236860909833</v>
      </c>
      <c r="EM120" s="520">
        <v>8.62414563766092</v>
      </c>
      <c r="EN120" s="520">
        <v>13.204827044811752</v>
      </c>
      <c r="EO120" s="520">
        <v>5.9371001899408515</v>
      </c>
      <c r="EP120" s="520">
        <v>6.935101637710714</v>
      </c>
      <c r="EQ120" s="520">
        <v>982.66957215425657</v>
      </c>
      <c r="ER120" s="520">
        <v>19.577477346506381</v>
      </c>
      <c r="ES120" s="520">
        <v>8.847873627172083</v>
      </c>
      <c r="ET120" s="520">
        <v>14.402380757988876</v>
      </c>
      <c r="EU120" s="520">
        <v>6.119041381722945</v>
      </c>
      <c r="EV120" s="520">
        <v>7.4437391116595935</v>
      </c>
      <c r="EW120" s="520">
        <v>1016.9043788282805</v>
      </c>
      <c r="EX120" s="520">
        <v>20.897456829979298</v>
      </c>
      <c r="EY120" s="520">
        <v>9.0951956706923927</v>
      </c>
      <c r="EZ120" s="520">
        <v>15.152831333726944</v>
      </c>
      <c r="FA120" s="520">
        <v>6.8408957910704533</v>
      </c>
      <c r="FB120" s="520">
        <v>8.1202017642727089</v>
      </c>
      <c r="FC120" s="520">
        <v>1127.9131955787593</v>
      </c>
      <c r="FD120" s="520">
        <v>20.242582713304877</v>
      </c>
      <c r="FE120" s="520">
        <v>9.1766452286253521</v>
      </c>
      <c r="FF120" s="520">
        <v>15.320870150818738</v>
      </c>
      <c r="FG120" s="520">
        <v>6.989356624385878</v>
      </c>
      <c r="FH120" s="520">
        <v>8.4935821549011354</v>
      </c>
      <c r="FI120" s="520">
        <v>1250.6056288907739</v>
      </c>
      <c r="FJ120" s="520">
        <v>19.06321953281612</v>
      </c>
      <c r="FK120" s="520">
        <v>8.7022841460627038</v>
      </c>
    </row>
    <row r="121" spans="2:167" x14ac:dyDescent="0.2">
      <c r="B121" s="520">
        <v>601.20625038839387</v>
      </c>
      <c r="C121" s="520">
        <v>1.6633226939240497</v>
      </c>
      <c r="D121" s="520">
        <v>645.69394725378049</v>
      </c>
      <c r="E121" s="520">
        <v>1.5487213474017045</v>
      </c>
      <c r="F121" s="520">
        <v>732.9125212748321</v>
      </c>
      <c r="G121" s="520">
        <v>1.3644193146824597</v>
      </c>
      <c r="H121" s="520">
        <v>821.81558446105635</v>
      </c>
      <c r="I121" s="520">
        <v>1.2168180050464683</v>
      </c>
      <c r="J121" s="520">
        <v>911.78290900060495</v>
      </c>
      <c r="K121" s="520">
        <v>1.0967522972064576</v>
      </c>
      <c r="L121" s="520">
        <v>690.73753805648187</v>
      </c>
      <c r="M121" s="520">
        <v>1.4477278921508818</v>
      </c>
      <c r="N121" s="520">
        <v>688.72549731865342</v>
      </c>
      <c r="O121" s="520">
        <v>1.4519572803579956</v>
      </c>
      <c r="Q121" s="520">
        <v>0.23927133619155122</v>
      </c>
      <c r="R121" s="520">
        <v>0.23985451364104607</v>
      </c>
      <c r="S121" s="520">
        <v>0.23959874113614213</v>
      </c>
      <c r="T121" s="520">
        <v>0.24058166037853998</v>
      </c>
      <c r="U121" s="520">
        <v>0.24093063169854922</v>
      </c>
      <c r="V121" s="520">
        <v>0.23974473263327892</v>
      </c>
      <c r="W121" s="520">
        <v>0.23962303086328826</v>
      </c>
      <c r="Y121" s="520">
        <v>2.1478538101915015</v>
      </c>
      <c r="Z121" s="520">
        <v>2.2065577053811301</v>
      </c>
      <c r="AA121" s="520">
        <v>2.234133780666002</v>
      </c>
      <c r="AB121" s="520">
        <v>2.3827331312248705</v>
      </c>
      <c r="AC121" s="520">
        <v>2.4483108740272961</v>
      </c>
      <c r="AD121" s="520">
        <v>2.2216074271870125</v>
      </c>
      <c r="AE121" s="520">
        <v>2.2171917690982887</v>
      </c>
      <c r="AG121" s="520">
        <v>0.86576771256102381</v>
      </c>
      <c r="AH121" s="520">
        <v>0.89970376840872512</v>
      </c>
      <c r="AI121" s="520">
        <v>0.90622832773697537</v>
      </c>
      <c r="AJ121" s="520">
        <v>0.97729234987096747</v>
      </c>
      <c r="AK121" s="520">
        <v>1.0106391662178578</v>
      </c>
      <c r="AL121" s="520">
        <v>0.90432236902957741</v>
      </c>
      <c r="AM121" s="520">
        <v>0.90023465911755041</v>
      </c>
      <c r="AO121" s="520">
        <v>125</v>
      </c>
      <c r="AP121" s="520">
        <v>16.931063736981372</v>
      </c>
      <c r="AQ121" s="520">
        <v>7.4361298436703311</v>
      </c>
      <c r="AR121" s="520">
        <v>7.7395305624900557</v>
      </c>
      <c r="AS121" s="520">
        <v>886.48320717489207</v>
      </c>
      <c r="AT121" s="520">
        <v>25.436167045363938</v>
      </c>
      <c r="AU121" s="520">
        <v>11.2845692450668</v>
      </c>
      <c r="AV121" s="520">
        <v>17.832022222466019</v>
      </c>
      <c r="AW121" s="520">
        <v>7.7507237321272155</v>
      </c>
      <c r="AX121" s="520">
        <v>8.1382071172396042</v>
      </c>
      <c r="AY121" s="520">
        <v>936.83421793257128</v>
      </c>
      <c r="AZ121" s="520">
        <v>25.47450339535213</v>
      </c>
      <c r="BA121" s="520">
        <v>11.216669430653537</v>
      </c>
      <c r="BB121" s="520">
        <v>19.179895760802655</v>
      </c>
      <c r="BC121" s="520">
        <v>8.14354885679594</v>
      </c>
      <c r="BD121" s="520">
        <v>8.7013340885286503</v>
      </c>
      <c r="BE121" s="520">
        <v>1011.6367474392048</v>
      </c>
      <c r="BF121" s="520">
        <v>25.728830457652862</v>
      </c>
      <c r="BG121" s="520">
        <v>11.143774489644661</v>
      </c>
      <c r="BH121" s="520">
        <v>20.427192307563793</v>
      </c>
      <c r="BI121" s="520">
        <v>8.6704738414716438</v>
      </c>
      <c r="BJ121" s="520">
        <v>9.3310730435690257</v>
      </c>
      <c r="BK121" s="520">
        <v>1085.9076964109602</v>
      </c>
      <c r="BL121" s="520">
        <v>25.882712887717798</v>
      </c>
      <c r="BM121" s="520">
        <v>11.216457287455368</v>
      </c>
      <c r="BN121" s="520">
        <v>20.9203131034675</v>
      </c>
      <c r="BO121" s="520">
        <v>8.8273349985247851</v>
      </c>
      <c r="BP121" s="520">
        <v>9.8742906991828843</v>
      </c>
      <c r="BQ121" s="520">
        <v>1195.0000323300458</v>
      </c>
      <c r="BR121" s="520">
        <v>24.635993145344237</v>
      </c>
      <c r="BS121" s="520">
        <v>10.64527495167334</v>
      </c>
      <c r="BU121" s="520">
        <v>125</v>
      </c>
      <c r="BV121" s="520">
        <v>16.196522227113306</v>
      </c>
      <c r="BW121" s="520">
        <v>6.5394101559195956</v>
      </c>
      <c r="BX121" s="520">
        <v>7.5000152703769531</v>
      </c>
      <c r="BY121" s="520">
        <v>886.17130569257267</v>
      </c>
      <c r="BZ121" s="520">
        <v>24.616226333004466</v>
      </c>
      <c r="CA121" s="520">
        <v>10.276637699395957</v>
      </c>
      <c r="CB121" s="520">
        <v>16.944108239524365</v>
      </c>
      <c r="CC121" s="520">
        <v>6.7861895069070446</v>
      </c>
      <c r="CD121" s="520">
        <v>7.8653783327379827</v>
      </c>
      <c r="CE121" s="520">
        <v>937.13741407960208</v>
      </c>
      <c r="CF121" s="520">
        <v>24.518786826188908</v>
      </c>
      <c r="CG121" s="520">
        <v>10.183805880834955</v>
      </c>
      <c r="CH121" s="520">
        <v>18.322976594219522</v>
      </c>
      <c r="CI121" s="520">
        <v>7.3476528660641893</v>
      </c>
      <c r="CJ121" s="520">
        <v>8.3988547185886713</v>
      </c>
      <c r="CK121" s="520">
        <v>1012.9070123290204</v>
      </c>
      <c r="CL121" s="520">
        <v>24.850564648707568</v>
      </c>
      <c r="CM121" s="520">
        <v>10.34404507090623</v>
      </c>
      <c r="CN121" s="520">
        <v>19.533824420756684</v>
      </c>
      <c r="CO121" s="520">
        <v>7.7330597069972287</v>
      </c>
      <c r="CP121" s="520">
        <v>9.0382984475836032</v>
      </c>
      <c r="CQ121" s="520">
        <v>1087.6517732890998</v>
      </c>
      <c r="CR121" s="520">
        <v>25.019836229079143</v>
      </c>
      <c r="CS121" s="520">
        <v>10.336601692322953</v>
      </c>
      <c r="CT121" s="520">
        <v>19.85488957733952</v>
      </c>
      <c r="CU121" s="520">
        <v>7.777151570217403</v>
      </c>
      <c r="CV121" s="520">
        <v>9.4212243552239254</v>
      </c>
      <c r="CW121" s="520">
        <v>1197.1697260204346</v>
      </c>
      <c r="CX121" s="520">
        <v>23.701392093636056</v>
      </c>
      <c r="CY121" s="520">
        <v>9.7487601210066614</v>
      </c>
      <c r="DA121" s="520">
        <v>125</v>
      </c>
      <c r="DB121" s="520">
        <v>13.437726216437587</v>
      </c>
      <c r="DC121" s="520">
        <v>5.985593972658438</v>
      </c>
      <c r="DD121" s="520">
        <v>7.1174054859616307</v>
      </c>
      <c r="DE121" s="520">
        <v>922.86596611870914</v>
      </c>
      <c r="DF121" s="520">
        <v>20.64806604604555</v>
      </c>
      <c r="DG121" s="520">
        <v>9.267917096253484</v>
      </c>
      <c r="DH121" s="520">
        <v>14.051310290053296</v>
      </c>
      <c r="DI121" s="520">
        <v>6.6054805446607601</v>
      </c>
      <c r="DJ121" s="520">
        <v>7.4990341612662892</v>
      </c>
      <c r="DK121" s="520">
        <v>969.71785883881114</v>
      </c>
      <c r="DL121" s="520">
        <v>20.711874438656846</v>
      </c>
      <c r="DM121" s="520">
        <v>9.6552996947170353</v>
      </c>
      <c r="DN121" s="520">
        <v>15.618851331698355</v>
      </c>
      <c r="DO121" s="520">
        <v>6.7737411206061697</v>
      </c>
      <c r="DP121" s="520">
        <v>8.0550784516489742</v>
      </c>
      <c r="DQ121" s="520">
        <v>1047.094042694788</v>
      </c>
      <c r="DR121" s="520">
        <v>21.456703041370687</v>
      </c>
      <c r="DS121" s="520">
        <v>9.4582183059913589</v>
      </c>
      <c r="DT121" s="520">
        <v>16.785478446374917</v>
      </c>
      <c r="DU121" s="520">
        <v>7.5149078636652842</v>
      </c>
      <c r="DV121" s="520">
        <v>8.7874826743225789</v>
      </c>
      <c r="DW121" s="520">
        <v>1141.876108842949</v>
      </c>
      <c r="DX121" s="520">
        <v>21.424849051591661</v>
      </c>
      <c r="DY121" s="520">
        <v>9.6547000429645617</v>
      </c>
      <c r="DZ121" s="520">
        <v>17.071106978735219</v>
      </c>
      <c r="EA121" s="520">
        <v>7.7272078740181449</v>
      </c>
      <c r="EB121" s="520">
        <v>9.1867521062920332</v>
      </c>
      <c r="EC121" s="520">
        <v>1255.8942865078395</v>
      </c>
      <c r="ED121" s="520">
        <v>20.376560953705024</v>
      </c>
      <c r="EE121" s="520">
        <v>9.2531488611344095</v>
      </c>
      <c r="EG121" s="520">
        <v>125</v>
      </c>
      <c r="EH121" s="520">
        <v>12.608885517820566</v>
      </c>
      <c r="EI121" s="520">
        <v>5.5053359074520873</v>
      </c>
      <c r="EJ121" s="520">
        <v>6.5462800453587962</v>
      </c>
      <c r="EK121" s="520">
        <v>936.2244886369806</v>
      </c>
      <c r="EL121" s="520">
        <v>19.468147802868501</v>
      </c>
      <c r="EM121" s="520">
        <v>8.6227045945878178</v>
      </c>
      <c r="EN121" s="520">
        <v>13.204827044811752</v>
      </c>
      <c r="EO121" s="520">
        <v>5.9503901595133879</v>
      </c>
      <c r="EP121" s="520">
        <v>6.935101637710714</v>
      </c>
      <c r="EQ121" s="520">
        <v>983.67830502554239</v>
      </c>
      <c r="ER121" s="520">
        <v>19.557401225242565</v>
      </c>
      <c r="ES121" s="520">
        <v>8.8523108792508616</v>
      </c>
      <c r="ET121" s="520">
        <v>14.402380757988876</v>
      </c>
      <c r="EU121" s="520">
        <v>6.1306070201399159</v>
      </c>
      <c r="EV121" s="520">
        <v>7.4437391116595935</v>
      </c>
      <c r="EW121" s="520">
        <v>1017.8775043225118</v>
      </c>
      <c r="EX121" s="520">
        <v>20.877478150895136</v>
      </c>
      <c r="EY121" s="520">
        <v>9.0978628596451596</v>
      </c>
      <c r="EZ121" s="520">
        <v>15.152831333726944</v>
      </c>
      <c r="FA121" s="520">
        <v>6.8689664941850204</v>
      </c>
      <c r="FB121" s="520">
        <v>8.1202017642727089</v>
      </c>
      <c r="FC121" s="520">
        <v>1129.030860826801</v>
      </c>
      <c r="FD121" s="520">
        <v>20.222543906559856</v>
      </c>
      <c r="FE121" s="520">
        <v>9.1924236154409975</v>
      </c>
      <c r="FF121" s="520">
        <v>15.320870150818738</v>
      </c>
      <c r="FG121" s="520">
        <v>7.0201274130022089</v>
      </c>
      <c r="FH121" s="520">
        <v>8.4935821549011354</v>
      </c>
      <c r="FI121" s="520">
        <v>1251.6738213354313</v>
      </c>
      <c r="FJ121" s="520">
        <v>19.046950767960055</v>
      </c>
      <c r="FK121" s="520">
        <v>8.7194412312986422</v>
      </c>
    </row>
    <row r="122" spans="2:167" x14ac:dyDescent="0.2">
      <c r="B122" s="520">
        <v>601.20625038839387</v>
      </c>
      <c r="C122" s="520">
        <v>1.6633226939240497</v>
      </c>
      <c r="D122" s="520">
        <v>645.69394725378049</v>
      </c>
      <c r="E122" s="520">
        <v>1.5487213474017045</v>
      </c>
      <c r="F122" s="520">
        <v>732.9125212748321</v>
      </c>
      <c r="G122" s="520">
        <v>1.3644193146824597</v>
      </c>
      <c r="H122" s="520">
        <v>821.81558446105635</v>
      </c>
      <c r="I122" s="520">
        <v>1.2168180050464683</v>
      </c>
      <c r="J122" s="520">
        <v>911.78290900060495</v>
      </c>
      <c r="K122" s="520">
        <v>1.0967522972064576</v>
      </c>
      <c r="L122" s="520">
        <v>690.73753805648187</v>
      </c>
      <c r="M122" s="520">
        <v>1.4477278921508818</v>
      </c>
      <c r="N122" s="520">
        <v>688.72549731865342</v>
      </c>
      <c r="O122" s="520">
        <v>1.4519572803579956</v>
      </c>
      <c r="Q122" s="520">
        <v>0.24114429161690346</v>
      </c>
      <c r="R122" s="520">
        <v>0.24172894853880608</v>
      </c>
      <c r="S122" s="520">
        <v>0.24146826939304186</v>
      </c>
      <c r="T122" s="520">
        <v>0.24245364473634479</v>
      </c>
      <c r="U122" s="520">
        <v>0.24280264200464274</v>
      </c>
      <c r="V122" s="520">
        <v>0.2416156302164241</v>
      </c>
      <c r="W122" s="520">
        <v>0.24149582886096907</v>
      </c>
      <c r="Y122" s="520">
        <v>2.1478538101915015</v>
      </c>
      <c r="Z122" s="520">
        <v>2.2065577053811301</v>
      </c>
      <c r="AA122" s="520">
        <v>2.234133780666002</v>
      </c>
      <c r="AB122" s="520">
        <v>2.3827331312248705</v>
      </c>
      <c r="AC122" s="520">
        <v>2.4483108740272961</v>
      </c>
      <c r="AD122" s="520">
        <v>2.2216074271870125</v>
      </c>
      <c r="AE122" s="520">
        <v>2.2171917690982887</v>
      </c>
      <c r="AG122" s="520">
        <v>0.86576771256102381</v>
      </c>
      <c r="AH122" s="520">
        <v>0.89970376840872512</v>
      </c>
      <c r="AI122" s="520">
        <v>0.90622832773697537</v>
      </c>
      <c r="AJ122" s="520">
        <v>0.97729234987096747</v>
      </c>
      <c r="AK122" s="520">
        <v>1.0107588388973452</v>
      </c>
      <c r="AL122" s="520">
        <v>0.90432236902957741</v>
      </c>
      <c r="AM122" s="520">
        <v>0.90023465911755041</v>
      </c>
      <c r="AO122" s="520">
        <v>126</v>
      </c>
      <c r="AP122" s="520">
        <v>16.931063736981372</v>
      </c>
      <c r="AQ122" s="520">
        <v>7.4361298436703311</v>
      </c>
      <c r="AR122" s="520">
        <v>7.7395305624900557</v>
      </c>
      <c r="AS122" s="520">
        <v>887.17704929500792</v>
      </c>
      <c r="AT122" s="520">
        <v>25.416273965302409</v>
      </c>
      <c r="AU122" s="520">
        <v>11.275743825771054</v>
      </c>
      <c r="AV122" s="520">
        <v>17.832022222466019</v>
      </c>
      <c r="AW122" s="520">
        <v>7.7510731453464325</v>
      </c>
      <c r="AX122" s="520">
        <v>8.1382071172396042</v>
      </c>
      <c r="AY122" s="520">
        <v>937.56854445879185</v>
      </c>
      <c r="AZ122" s="520">
        <v>25.454551143651642</v>
      </c>
      <c r="BA122" s="520">
        <v>11.208256942066781</v>
      </c>
      <c r="BB122" s="520">
        <v>19.179895760802655</v>
      </c>
      <c r="BC122" s="520">
        <v>8.14354885679594</v>
      </c>
      <c r="BD122" s="520">
        <v>8.7013340885286503</v>
      </c>
      <c r="BE122" s="520">
        <v>1012.4184700564792</v>
      </c>
      <c r="BF122" s="520">
        <v>25.708964355562049</v>
      </c>
      <c r="BG122" s="520">
        <v>11.135170003636148</v>
      </c>
      <c r="BH122" s="520">
        <v>20.427192307563793</v>
      </c>
      <c r="BI122" s="520">
        <v>8.6713172965250322</v>
      </c>
      <c r="BJ122" s="520">
        <v>9.3310730435690257</v>
      </c>
      <c r="BK122" s="520">
        <v>1086.7521548846373</v>
      </c>
      <c r="BL122" s="520">
        <v>25.862600780167291</v>
      </c>
      <c r="BM122" s="520">
        <v>11.208517687511756</v>
      </c>
      <c r="BN122" s="520">
        <v>20.9203131034675</v>
      </c>
      <c r="BO122" s="520">
        <v>8.8292539221506861</v>
      </c>
      <c r="BP122" s="520">
        <v>9.8742906991828843</v>
      </c>
      <c r="BQ122" s="520">
        <v>1195.8845644001233</v>
      </c>
      <c r="BR122" s="520">
        <v>24.61777121434524</v>
      </c>
      <c r="BS122" s="520">
        <v>10.639005815264335</v>
      </c>
      <c r="BU122" s="520">
        <v>126</v>
      </c>
      <c r="BV122" s="520">
        <v>16.196522227113306</v>
      </c>
      <c r="BW122" s="520">
        <v>6.5448502718024688</v>
      </c>
      <c r="BX122" s="520">
        <v>7.5000152703769531</v>
      </c>
      <c r="BY122" s="520">
        <v>886.89387990794899</v>
      </c>
      <c r="BZ122" s="520">
        <v>24.596170889133386</v>
      </c>
      <c r="CA122" s="520">
        <v>10.274398967587727</v>
      </c>
      <c r="CB122" s="520">
        <v>16.944108239524365</v>
      </c>
      <c r="CC122" s="520">
        <v>6.7960958640176621</v>
      </c>
      <c r="CD122" s="520">
        <v>7.8653783327379827</v>
      </c>
      <c r="CE122" s="520">
        <v>937.89852079680452</v>
      </c>
      <c r="CF122" s="520">
        <v>24.498889776628356</v>
      </c>
      <c r="CG122" s="520">
        <v>10.186103990918545</v>
      </c>
      <c r="CH122" s="520">
        <v>18.322976594219522</v>
      </c>
      <c r="CI122" s="520">
        <v>7.352120773106197</v>
      </c>
      <c r="CJ122" s="520">
        <v>8.3988547185886713</v>
      </c>
      <c r="CK122" s="520">
        <v>1013.7205287575979</v>
      </c>
      <c r="CL122" s="520">
        <v>24.830621930741774</v>
      </c>
      <c r="CM122" s="520">
        <v>10.340151351237793</v>
      </c>
      <c r="CN122" s="520">
        <v>19.533824420756684</v>
      </c>
      <c r="CO122" s="520">
        <v>7.7412854343171054</v>
      </c>
      <c r="CP122" s="520">
        <v>9.0382984475836032</v>
      </c>
      <c r="CQ122" s="520">
        <v>1088.5314734241431</v>
      </c>
      <c r="CR122" s="520">
        <v>24.999616369711877</v>
      </c>
      <c r="CS122" s="520">
        <v>10.33580485492695</v>
      </c>
      <c r="CT122" s="520">
        <v>19.85488957733952</v>
      </c>
      <c r="CU122" s="520">
        <v>7.7874557593855203</v>
      </c>
      <c r="CV122" s="520">
        <v>9.4212243552239254</v>
      </c>
      <c r="CW122" s="520">
        <v>1198.0869806334154</v>
      </c>
      <c r="CX122" s="520">
        <v>23.683246323267646</v>
      </c>
      <c r="CY122" s="520">
        <v>9.7498970117318766</v>
      </c>
      <c r="DA122" s="520">
        <v>126</v>
      </c>
      <c r="DB122" s="520">
        <v>13.437726216437587</v>
      </c>
      <c r="DC122" s="520">
        <v>5.9933949003319436</v>
      </c>
      <c r="DD122" s="520">
        <v>7.1174054859616307</v>
      </c>
      <c r="DE122" s="520">
        <v>923.76167304044441</v>
      </c>
      <c r="DF122" s="520">
        <v>20.628045064208301</v>
      </c>
      <c r="DG122" s="520">
        <v>9.267375387461831</v>
      </c>
      <c r="DH122" s="520">
        <v>14.051310290053296</v>
      </c>
      <c r="DI122" s="520">
        <v>6.6193740741151066</v>
      </c>
      <c r="DJ122" s="520">
        <v>7.4990341612662892</v>
      </c>
      <c r="DK122" s="520">
        <v>970.6619473615325</v>
      </c>
      <c r="DL122" s="520">
        <v>20.691729584936418</v>
      </c>
      <c r="DM122" s="520">
        <v>9.6602221827594654</v>
      </c>
      <c r="DN122" s="520">
        <v>15.618851331698355</v>
      </c>
      <c r="DO122" s="520">
        <v>6.7858341938771263</v>
      </c>
      <c r="DP122" s="520">
        <v>8.0550784516489742</v>
      </c>
      <c r="DQ122" s="520">
        <v>1048.0774762487695</v>
      </c>
      <c r="DR122" s="520">
        <v>21.436569757136564</v>
      </c>
      <c r="DS122" s="520">
        <v>9.4608817961351903</v>
      </c>
      <c r="DT122" s="520">
        <v>16.785478446374917</v>
      </c>
      <c r="DU122" s="520">
        <v>7.5456255810428967</v>
      </c>
      <c r="DV122" s="520">
        <v>8.7874826743225789</v>
      </c>
      <c r="DW122" s="520">
        <v>1142.9555581550223</v>
      </c>
      <c r="DX122" s="520">
        <v>21.404614635296987</v>
      </c>
      <c r="DY122" s="520">
        <v>9.672457477112502</v>
      </c>
      <c r="DZ122" s="520">
        <v>17.071106978735219</v>
      </c>
      <c r="EA122" s="520">
        <v>7.7608121054469841</v>
      </c>
      <c r="EB122" s="520">
        <v>9.1867521062920332</v>
      </c>
      <c r="EC122" s="520">
        <v>1257.0234308671461</v>
      </c>
      <c r="ED122" s="520">
        <v>20.35825733398087</v>
      </c>
      <c r="EE122" s="520">
        <v>9.2715702286426449</v>
      </c>
      <c r="EG122" s="520">
        <v>126</v>
      </c>
      <c r="EH122" s="520">
        <v>12.608885517820566</v>
      </c>
      <c r="EI122" s="520">
        <v>5.5117148556126914</v>
      </c>
      <c r="EJ122" s="520">
        <v>6.5462800453587962</v>
      </c>
      <c r="EK122" s="520">
        <v>937.19156623384424</v>
      </c>
      <c r="EL122" s="520">
        <v>19.448058836779911</v>
      </c>
      <c r="EM122" s="520">
        <v>8.6206133718882043</v>
      </c>
      <c r="EN122" s="520">
        <v>13.204827044811752</v>
      </c>
      <c r="EO122" s="520">
        <v>5.9631292191458414</v>
      </c>
      <c r="EP122" s="520">
        <v>6.935101637710714</v>
      </c>
      <c r="EQ122" s="520">
        <v>984.68910705980272</v>
      </c>
      <c r="ER122" s="520">
        <v>19.537325182152834</v>
      </c>
      <c r="ES122" s="520">
        <v>8.8561609531072918</v>
      </c>
      <c r="ET122" s="520">
        <v>14.402380757988876</v>
      </c>
      <c r="EU122" s="520">
        <v>6.1415534910639407</v>
      </c>
      <c r="EV122" s="520">
        <v>7.4437391116595935</v>
      </c>
      <c r="EW122" s="520">
        <v>1018.8524950593228</v>
      </c>
      <c r="EX122" s="520">
        <v>20.857499451423127</v>
      </c>
      <c r="EY122" s="520">
        <v>9.0999005823981207</v>
      </c>
      <c r="EZ122" s="520">
        <v>15.152831333726944</v>
      </c>
      <c r="FA122" s="520">
        <v>6.8965983727675235</v>
      </c>
      <c r="FB122" s="520">
        <v>8.1202017642727089</v>
      </c>
      <c r="FC122" s="520">
        <v>1130.1507411415948</v>
      </c>
      <c r="FD122" s="520">
        <v>20.202505138268528</v>
      </c>
      <c r="FE122" s="520">
        <v>9.2077644577721802</v>
      </c>
      <c r="FF122" s="520">
        <v>15.320870150818738</v>
      </c>
      <c r="FG122" s="520">
        <v>7.0504885991618105</v>
      </c>
      <c r="FH122" s="520">
        <v>8.4935821549011354</v>
      </c>
      <c r="FI122" s="520">
        <v>1252.7440390270888</v>
      </c>
      <c r="FJ122" s="520">
        <v>19.03067898134686</v>
      </c>
      <c r="FK122" s="520">
        <v>8.7362279692413995</v>
      </c>
    </row>
    <row r="123" spans="2:167" x14ac:dyDescent="0.2">
      <c r="B123" s="520">
        <v>601.20625038839387</v>
      </c>
      <c r="C123" s="520">
        <v>1.6633226939240497</v>
      </c>
      <c r="D123" s="520">
        <v>645.69394725378049</v>
      </c>
      <c r="E123" s="520">
        <v>1.5487213474017045</v>
      </c>
      <c r="F123" s="520">
        <v>732.9125212748321</v>
      </c>
      <c r="G123" s="520">
        <v>1.3644193146824597</v>
      </c>
      <c r="H123" s="520">
        <v>821.81558446105635</v>
      </c>
      <c r="I123" s="520">
        <v>1.2168180050464683</v>
      </c>
      <c r="J123" s="520">
        <v>911.78290900060495</v>
      </c>
      <c r="K123" s="520">
        <v>1.0967522972064576</v>
      </c>
      <c r="L123" s="520">
        <v>690.73753805648187</v>
      </c>
      <c r="M123" s="520">
        <v>1.4477278921508818</v>
      </c>
      <c r="N123" s="520">
        <v>688.72549731865342</v>
      </c>
      <c r="O123" s="520">
        <v>1.4519572803579956</v>
      </c>
      <c r="Q123" s="520">
        <v>0.24301724704225566</v>
      </c>
      <c r="R123" s="520">
        <v>0.2436033834365661</v>
      </c>
      <c r="S123" s="520">
        <v>0.24333779764994162</v>
      </c>
      <c r="T123" s="520">
        <v>0.24432562909414962</v>
      </c>
      <c r="U123" s="520">
        <v>0.24467465231073623</v>
      </c>
      <c r="V123" s="520">
        <v>0.24348652779956925</v>
      </c>
      <c r="W123" s="520">
        <v>0.24336862685864991</v>
      </c>
      <c r="Y123" s="520">
        <v>2.1478538101915015</v>
      </c>
      <c r="Z123" s="520">
        <v>2.2065577053811301</v>
      </c>
      <c r="AA123" s="520">
        <v>2.234133780666002</v>
      </c>
      <c r="AB123" s="520">
        <v>2.3827331312248705</v>
      </c>
      <c r="AC123" s="520">
        <v>2.4483108740272961</v>
      </c>
      <c r="AD123" s="520">
        <v>2.2216074271870125</v>
      </c>
      <c r="AE123" s="520">
        <v>2.2171917690982887</v>
      </c>
      <c r="AG123" s="520">
        <v>0.86576771256102381</v>
      </c>
      <c r="AH123" s="520">
        <v>0.89970376840872512</v>
      </c>
      <c r="AI123" s="520">
        <v>0.90622832773697537</v>
      </c>
      <c r="AJ123" s="520">
        <v>0.97729234987096747</v>
      </c>
      <c r="AK123" s="520">
        <v>1.0107642139356952</v>
      </c>
      <c r="AL123" s="520">
        <v>0.90432236902957741</v>
      </c>
      <c r="AM123" s="520">
        <v>0.90023465911755041</v>
      </c>
      <c r="AO123" s="520">
        <v>127</v>
      </c>
      <c r="AP123" s="520">
        <v>16.931063736981372</v>
      </c>
      <c r="AQ123" s="520">
        <v>7.4361298436703311</v>
      </c>
      <c r="AR123" s="520">
        <v>7.7395305624900557</v>
      </c>
      <c r="AS123" s="520">
        <v>887.87198131400464</v>
      </c>
      <c r="AT123" s="520">
        <v>25.396380801700221</v>
      </c>
      <c r="AU123" s="520">
        <v>11.266918369413103</v>
      </c>
      <c r="AV123" s="520">
        <v>17.832022222466019</v>
      </c>
      <c r="AW123" s="520">
        <v>7.7510731453464325</v>
      </c>
      <c r="AX123" s="520">
        <v>8.1382071172396042</v>
      </c>
      <c r="AY123" s="520">
        <v>938.30402445390155</v>
      </c>
      <c r="AZ123" s="520">
        <v>25.434598854561173</v>
      </c>
      <c r="BA123" s="520">
        <v>11.199471464709655</v>
      </c>
      <c r="BB123" s="520">
        <v>19.179895760802655</v>
      </c>
      <c r="BC123" s="520">
        <v>8.14354885679594</v>
      </c>
      <c r="BD123" s="520">
        <v>8.7013340885286503</v>
      </c>
      <c r="BE123" s="520">
        <v>1013.2014058023418</v>
      </c>
      <c r="BF123" s="520">
        <v>25.689098150217479</v>
      </c>
      <c r="BG123" s="520">
        <v>11.126565472905954</v>
      </c>
      <c r="BH123" s="520">
        <v>20.427192307563793</v>
      </c>
      <c r="BI123" s="520">
        <v>8.6713172965250322</v>
      </c>
      <c r="BJ123" s="520">
        <v>9.3310730435690257</v>
      </c>
      <c r="BK123" s="520">
        <v>1087.5979240976517</v>
      </c>
      <c r="BL123" s="520">
        <v>25.842488759885075</v>
      </c>
      <c r="BM123" s="520">
        <v>11.199801397260018</v>
      </c>
      <c r="BN123" s="520">
        <v>20.9203131034675</v>
      </c>
      <c r="BO123" s="520">
        <v>8.8300012319782741</v>
      </c>
      <c r="BP123" s="520">
        <v>9.8742906991828843</v>
      </c>
      <c r="BQ123" s="520">
        <v>1196.7704694103932</v>
      </c>
      <c r="BR123" s="520">
        <v>24.599547998266711</v>
      </c>
      <c r="BS123" s="520">
        <v>10.63175476842599</v>
      </c>
      <c r="BU123" s="520">
        <v>127</v>
      </c>
      <c r="BV123" s="520">
        <v>16.196522227113306</v>
      </c>
      <c r="BW123" s="520">
        <v>6.5495552875047478</v>
      </c>
      <c r="BX123" s="520">
        <v>7.5000152703769531</v>
      </c>
      <c r="BY123" s="520">
        <v>887.61763180961464</v>
      </c>
      <c r="BZ123" s="520">
        <v>24.576115490483396</v>
      </c>
      <c r="CA123" s="520">
        <v>10.271322079532432</v>
      </c>
      <c r="CB123" s="520">
        <v>16.944108239524365</v>
      </c>
      <c r="CC123" s="520">
        <v>6.8053060904401272</v>
      </c>
      <c r="CD123" s="520">
        <v>7.8653783327379827</v>
      </c>
      <c r="CE123" s="520">
        <v>938.66086800242533</v>
      </c>
      <c r="CF123" s="520">
        <v>24.478992643596943</v>
      </c>
      <c r="CG123" s="520">
        <v>10.187643288611758</v>
      </c>
      <c r="CH123" s="520">
        <v>18.322976594219522</v>
      </c>
      <c r="CI123" s="520">
        <v>7.3556976143652912</v>
      </c>
      <c r="CJ123" s="520">
        <v>8.3988547185886713</v>
      </c>
      <c r="CK123" s="520">
        <v>1014.5353548673731</v>
      </c>
      <c r="CL123" s="520">
        <v>24.810679166821267</v>
      </c>
      <c r="CM123" s="520">
        <v>10.335372233371018</v>
      </c>
      <c r="CN123" s="520">
        <v>19.533824420756684</v>
      </c>
      <c r="CO123" s="520">
        <v>7.748618430133507</v>
      </c>
      <c r="CP123" s="520">
        <v>9.0382984475836032</v>
      </c>
      <c r="CQ123" s="520">
        <v>1089.4125899526089</v>
      </c>
      <c r="CR123" s="520">
        <v>24.979396688581133</v>
      </c>
      <c r="CS123" s="520">
        <v>10.334176406079717</v>
      </c>
      <c r="CT123" s="520">
        <v>19.85488957733952</v>
      </c>
      <c r="CU123" s="520">
        <v>7.7969041660082157</v>
      </c>
      <c r="CV123" s="520">
        <v>9.4212243552239254</v>
      </c>
      <c r="CW123" s="520">
        <v>1199.0057121057814</v>
      </c>
      <c r="CX123" s="520">
        <v>23.665099167215516</v>
      </c>
      <c r="CY123" s="520">
        <v>9.750306408768715</v>
      </c>
      <c r="DA123" s="520">
        <v>127</v>
      </c>
      <c r="DB123" s="520">
        <v>13.437726216437587</v>
      </c>
      <c r="DC123" s="520">
        <v>6.0005679926756663</v>
      </c>
      <c r="DD123" s="520">
        <v>7.1174054859616307</v>
      </c>
      <c r="DE123" s="520">
        <v>924.65911943210654</v>
      </c>
      <c r="DF123" s="520">
        <v>20.608024102730855</v>
      </c>
      <c r="DG123" s="520">
        <v>9.2661383042666383</v>
      </c>
      <c r="DH123" s="520">
        <v>14.051310290053296</v>
      </c>
      <c r="DI123" s="520">
        <v>6.6326505744349662</v>
      </c>
      <c r="DJ123" s="520">
        <v>7.4990341612662892</v>
      </c>
      <c r="DK123" s="520">
        <v>971.60786931163261</v>
      </c>
      <c r="DL123" s="520">
        <v>20.671584872426223</v>
      </c>
      <c r="DM123" s="520">
        <v>9.664481806672633</v>
      </c>
      <c r="DN123" s="520">
        <v>15.618851331698355</v>
      </c>
      <c r="DO123" s="520">
        <v>6.7972431070960075</v>
      </c>
      <c r="DP123" s="520">
        <v>8.0550784516489742</v>
      </c>
      <c r="DQ123" s="520">
        <v>1049.0627526871283</v>
      </c>
      <c r="DR123" s="520">
        <v>21.416436598231776</v>
      </c>
      <c r="DS123" s="520">
        <v>9.4628715048477581</v>
      </c>
      <c r="DT123" s="520">
        <v>16.785478446374917</v>
      </c>
      <c r="DU123" s="520">
        <v>7.5758740936922804</v>
      </c>
      <c r="DV123" s="520">
        <v>8.7874826743225789</v>
      </c>
      <c r="DW123" s="520">
        <v>1144.0370383848663</v>
      </c>
      <c r="DX123" s="520">
        <v>21.384380441141715</v>
      </c>
      <c r="DY123" s="520">
        <v>9.6897540684377397</v>
      </c>
      <c r="DZ123" s="520">
        <v>17.071106978735219</v>
      </c>
      <c r="EA123" s="520">
        <v>7.7939696135286525</v>
      </c>
      <c r="EB123" s="520">
        <v>9.1867521062920332</v>
      </c>
      <c r="EC123" s="520">
        <v>1258.1546996424108</v>
      </c>
      <c r="ED123" s="520">
        <v>20.339952223450915</v>
      </c>
      <c r="EE123" s="520">
        <v>9.2895877825974758</v>
      </c>
      <c r="EG123" s="520">
        <v>127</v>
      </c>
      <c r="EH123" s="520">
        <v>12.608885517820566</v>
      </c>
      <c r="EI123" s="520">
        <v>5.517498830266649</v>
      </c>
      <c r="EJ123" s="520">
        <v>6.5462800453587962</v>
      </c>
      <c r="EK123" s="520">
        <v>938.16063935121269</v>
      </c>
      <c r="EL123" s="520">
        <v>19.427969962643434</v>
      </c>
      <c r="EM123" s="520">
        <v>8.617873936963985</v>
      </c>
      <c r="EN123" s="520">
        <v>13.204827044811752</v>
      </c>
      <c r="EO123" s="520">
        <v>5.9753173688382066</v>
      </c>
      <c r="EP123" s="520">
        <v>6.935101637710714</v>
      </c>
      <c r="EQ123" s="520">
        <v>985.70198463012889</v>
      </c>
      <c r="ER123" s="520">
        <v>19.517249217236728</v>
      </c>
      <c r="ES123" s="520">
        <v>8.85942557360511</v>
      </c>
      <c r="ET123" s="520">
        <v>14.402380757988876</v>
      </c>
      <c r="EU123" s="520">
        <v>6.1518807944950229</v>
      </c>
      <c r="EV123" s="520">
        <v>7.4437391116595935</v>
      </c>
      <c r="EW123" s="520">
        <v>1019.8293564066761</v>
      </c>
      <c r="EX123" s="520">
        <v>20.837520731563238</v>
      </c>
      <c r="EY123" s="520">
        <v>9.101310585236682</v>
      </c>
      <c r="EZ123" s="520">
        <v>15.152831333726944</v>
      </c>
      <c r="FA123" s="520">
        <v>6.9237914268179654</v>
      </c>
      <c r="FB123" s="520">
        <v>8.1202017642727089</v>
      </c>
      <c r="FC123" s="520">
        <v>1131.2728431146331</v>
      </c>
      <c r="FD123" s="520">
        <v>20.18246640843077</v>
      </c>
      <c r="FE123" s="520">
        <v>9.2226689111829803</v>
      </c>
      <c r="FF123" s="520">
        <v>15.320870150818738</v>
      </c>
      <c r="FG123" s="520">
        <v>7.0804401828646801</v>
      </c>
      <c r="FH123" s="520">
        <v>8.4935821549011354</v>
      </c>
      <c r="FI123" s="520">
        <v>1253.8162877308839</v>
      </c>
      <c r="FJ123" s="520">
        <v>19.014404172134565</v>
      </c>
      <c r="FK123" s="520">
        <v>8.7526451866505344</v>
      </c>
    </row>
    <row r="124" spans="2:167" x14ac:dyDescent="0.2">
      <c r="B124" s="520">
        <v>601.20625038839387</v>
      </c>
      <c r="C124" s="520">
        <v>1.6633226939240497</v>
      </c>
      <c r="D124" s="520">
        <v>645.69394725378049</v>
      </c>
      <c r="E124" s="520">
        <v>1.5487213474017045</v>
      </c>
      <c r="F124" s="520">
        <v>732.9125212748321</v>
      </c>
      <c r="G124" s="520">
        <v>1.3644193146824597</v>
      </c>
      <c r="H124" s="520">
        <v>821.81558446105635</v>
      </c>
      <c r="I124" s="520">
        <v>1.2168180050464683</v>
      </c>
      <c r="J124" s="520">
        <v>911.78290900060495</v>
      </c>
      <c r="K124" s="520">
        <v>1.0967522972064576</v>
      </c>
      <c r="L124" s="520">
        <v>690.73753805648187</v>
      </c>
      <c r="M124" s="520">
        <v>1.4477278921508818</v>
      </c>
      <c r="N124" s="520">
        <v>688.72549731865342</v>
      </c>
      <c r="O124" s="520">
        <v>1.4519572803579956</v>
      </c>
      <c r="Q124" s="520">
        <v>0.24489020246760787</v>
      </c>
      <c r="R124" s="520">
        <v>0.24547781833432611</v>
      </c>
      <c r="S124" s="520">
        <v>0.24520732590684138</v>
      </c>
      <c r="T124" s="520">
        <v>0.24619761345195443</v>
      </c>
      <c r="U124" s="520">
        <v>0.24654666261682975</v>
      </c>
      <c r="V124" s="520">
        <v>0.24535742538271443</v>
      </c>
      <c r="W124" s="520">
        <v>0.24524142485633071</v>
      </c>
      <c r="Y124" s="520">
        <v>2.1478538101915015</v>
      </c>
      <c r="Z124" s="520">
        <v>2.2065577053811301</v>
      </c>
      <c r="AA124" s="520">
        <v>2.234133780666002</v>
      </c>
      <c r="AB124" s="520">
        <v>2.3827331312248705</v>
      </c>
      <c r="AC124" s="520">
        <v>2.4483108740272961</v>
      </c>
      <c r="AD124" s="520">
        <v>2.2216074271870125</v>
      </c>
      <c r="AE124" s="520">
        <v>2.2171917690982887</v>
      </c>
      <c r="AG124" s="520">
        <v>0.86576771256102381</v>
      </c>
      <c r="AH124" s="520">
        <v>0.89970376840872512</v>
      </c>
      <c r="AI124" s="520">
        <v>0.90622832773697537</v>
      </c>
      <c r="AJ124" s="520">
        <v>0.97729234987096747</v>
      </c>
      <c r="AK124" s="520">
        <v>1.0107642139356952</v>
      </c>
      <c r="AL124" s="520">
        <v>0.90432236902957741</v>
      </c>
      <c r="AM124" s="520">
        <v>0.90023465911755041</v>
      </c>
      <c r="AO124" s="520">
        <v>128</v>
      </c>
      <c r="AP124" s="520">
        <v>16.931063736981372</v>
      </c>
      <c r="AQ124" s="520">
        <v>7.4361298436703311</v>
      </c>
      <c r="AR124" s="520">
        <v>7.7395305624900557</v>
      </c>
      <c r="AS124" s="520">
        <v>888.56800580194795</v>
      </c>
      <c r="AT124" s="520">
        <v>25.376487554556842</v>
      </c>
      <c r="AU124" s="520">
        <v>11.258092875992718</v>
      </c>
      <c r="AV124" s="520">
        <v>17.832022222466019</v>
      </c>
      <c r="AW124" s="520">
        <v>7.7510731453464325</v>
      </c>
      <c r="AX124" s="520">
        <v>8.1382071172396042</v>
      </c>
      <c r="AY124" s="520">
        <v>939.04066063781363</v>
      </c>
      <c r="AZ124" s="520">
        <v>25.414646528080624</v>
      </c>
      <c r="BA124" s="520">
        <v>11.190685970888767</v>
      </c>
      <c r="BB124" s="520">
        <v>19.179895760802655</v>
      </c>
      <c r="BC124" s="520">
        <v>8.14354885679594</v>
      </c>
      <c r="BD124" s="520">
        <v>8.7013340885286503</v>
      </c>
      <c r="BE124" s="520">
        <v>1013.9855575029045</v>
      </c>
      <c r="BF124" s="520">
        <v>25.669231841618345</v>
      </c>
      <c r="BG124" s="520">
        <v>11.117960897453727</v>
      </c>
      <c r="BH124" s="520">
        <v>20.427192307563793</v>
      </c>
      <c r="BI124" s="520">
        <v>8.6713172965250322</v>
      </c>
      <c r="BJ124" s="520">
        <v>9.3310730435690257</v>
      </c>
      <c r="BK124" s="520">
        <v>1088.4450071041003</v>
      </c>
      <c r="BL124" s="520">
        <v>25.822376826870581</v>
      </c>
      <c r="BM124" s="520">
        <v>11.191085144828982</v>
      </c>
      <c r="BN124" s="520">
        <v>20.9203131034675</v>
      </c>
      <c r="BO124" s="520">
        <v>8.8300012319782741</v>
      </c>
      <c r="BP124" s="520">
        <v>9.8742906991828843</v>
      </c>
      <c r="BQ124" s="520">
        <v>1197.6577505598839</v>
      </c>
      <c r="BR124" s="520">
        <v>24.581323496972708</v>
      </c>
      <c r="BS124" s="520">
        <v>10.62387826481916</v>
      </c>
      <c r="BU124" s="520">
        <v>128</v>
      </c>
      <c r="BV124" s="520">
        <v>16.196522227113306</v>
      </c>
      <c r="BW124" s="520">
        <v>6.5535252030264353</v>
      </c>
      <c r="BX124" s="520">
        <v>7.5000152703769531</v>
      </c>
      <c r="BY124" s="520">
        <v>888.34256427909236</v>
      </c>
      <c r="BZ124" s="520">
        <v>24.556060137054345</v>
      </c>
      <c r="CA124" s="520">
        <v>10.26740906275489</v>
      </c>
      <c r="CB124" s="520">
        <v>16.944108239524365</v>
      </c>
      <c r="CC124" s="520">
        <v>6.8138201861744374</v>
      </c>
      <c r="CD124" s="520">
        <v>7.8653783327379827</v>
      </c>
      <c r="CE124" s="520">
        <v>939.42445873164934</v>
      </c>
      <c r="CF124" s="520">
        <v>24.459095427094159</v>
      </c>
      <c r="CG124" s="520">
        <v>10.188425582238091</v>
      </c>
      <c r="CH124" s="520">
        <v>18.322976594219522</v>
      </c>
      <c r="CI124" s="520">
        <v>7.3583833898414772</v>
      </c>
      <c r="CJ124" s="520">
        <v>8.3988547185886713</v>
      </c>
      <c r="CK124" s="520">
        <v>1015.3514938235804</v>
      </c>
      <c r="CL124" s="520">
        <v>24.790736356945889</v>
      </c>
      <c r="CM124" s="520">
        <v>10.329709835211027</v>
      </c>
      <c r="CN124" s="520">
        <v>19.533824420756684</v>
      </c>
      <c r="CO124" s="520">
        <v>7.7550586944464373</v>
      </c>
      <c r="CP124" s="520">
        <v>9.0382984475836032</v>
      </c>
      <c r="CQ124" s="520">
        <v>1090.2951262980278</v>
      </c>
      <c r="CR124" s="520">
        <v>24.959177185684556</v>
      </c>
      <c r="CS124" s="520">
        <v>10.331718335873987</v>
      </c>
      <c r="CT124" s="520">
        <v>19.85488957733952</v>
      </c>
      <c r="CU124" s="520">
        <v>7.8054967900854892</v>
      </c>
      <c r="CV124" s="520">
        <v>9.4212243552239254</v>
      </c>
      <c r="CW124" s="520">
        <v>1199.9259240072138</v>
      </c>
      <c r="CX124" s="520">
        <v>23.646950625320923</v>
      </c>
      <c r="CY124" s="520">
        <v>9.7499899526316405</v>
      </c>
      <c r="DA124" s="520">
        <v>128</v>
      </c>
      <c r="DB124" s="520">
        <v>13.437726216437587</v>
      </c>
      <c r="DC124" s="520">
        <v>6.0071132496896071</v>
      </c>
      <c r="DD124" s="520">
        <v>7.1174054859616307</v>
      </c>
      <c r="DE124" s="520">
        <v>925.55831036571715</v>
      </c>
      <c r="DF124" s="520">
        <v>20.58800316161318</v>
      </c>
      <c r="DG124" s="520">
        <v>9.2642078256367899</v>
      </c>
      <c r="DH124" s="520">
        <v>14.051310290053296</v>
      </c>
      <c r="DI124" s="520">
        <v>6.645310045620346</v>
      </c>
      <c r="DJ124" s="520">
        <v>7.4990341612662892</v>
      </c>
      <c r="DK124" s="520">
        <v>972.55563003509815</v>
      </c>
      <c r="DL124" s="520">
        <v>20.651440301124772</v>
      </c>
      <c r="DM124" s="520">
        <v>9.6680804233566384</v>
      </c>
      <c r="DN124" s="520">
        <v>15.618851331698355</v>
      </c>
      <c r="DO124" s="520">
        <v>6.8079678602628171</v>
      </c>
      <c r="DP124" s="520">
        <v>8.0550784516489742</v>
      </c>
      <c r="DQ124" s="520">
        <v>1050.0498771948735</v>
      </c>
      <c r="DR124" s="520">
        <v>21.396303564655163</v>
      </c>
      <c r="DS124" s="520">
        <v>9.464189271575588</v>
      </c>
      <c r="DT124" s="520">
        <v>16.785478446374917</v>
      </c>
      <c r="DU124" s="520">
        <v>7.6056534016134343</v>
      </c>
      <c r="DV124" s="520">
        <v>8.7874826743225789</v>
      </c>
      <c r="DW124" s="520">
        <v>1145.1205552694487</v>
      </c>
      <c r="DX124" s="520">
        <v>21.364146469122186</v>
      </c>
      <c r="DY124" s="520">
        <v>9.7065909819765199</v>
      </c>
      <c r="DZ124" s="520">
        <v>17.071106978735219</v>
      </c>
      <c r="EA124" s="520">
        <v>7.8266803982631465</v>
      </c>
      <c r="EB124" s="520">
        <v>9.1867521062920332</v>
      </c>
      <c r="EC124" s="520">
        <v>1259.2880988347174</v>
      </c>
      <c r="ED124" s="520">
        <v>20.321645621933005</v>
      </c>
      <c r="EE124" s="520">
        <v>9.3072024757446297</v>
      </c>
      <c r="EG124" s="520">
        <v>128</v>
      </c>
      <c r="EH124" s="520">
        <v>12.608885517820566</v>
      </c>
      <c r="EI124" s="520">
        <v>5.5226878314139558</v>
      </c>
      <c r="EJ124" s="520">
        <v>6.5462800453587962</v>
      </c>
      <c r="EK124" s="520">
        <v>939.13171417196327</v>
      </c>
      <c r="EL124" s="520">
        <v>19.407881180458439</v>
      </c>
      <c r="EM124" s="520">
        <v>8.6144882571990493</v>
      </c>
      <c r="EN124" s="520">
        <v>13.204827044811752</v>
      </c>
      <c r="EO124" s="520">
        <v>5.9869546085904908</v>
      </c>
      <c r="EP124" s="520">
        <v>6.935101637710714</v>
      </c>
      <c r="EQ124" s="520">
        <v>986.71694413581122</v>
      </c>
      <c r="ER124" s="520">
        <v>19.497173330493794</v>
      </c>
      <c r="ES124" s="520">
        <v>8.8621064655946427</v>
      </c>
      <c r="ET124" s="520">
        <v>14.402380757988876</v>
      </c>
      <c r="EU124" s="520">
        <v>6.161588930433159</v>
      </c>
      <c r="EV124" s="520">
        <v>7.4437391116595935</v>
      </c>
      <c r="EW124" s="520">
        <v>1020.8080937531518</v>
      </c>
      <c r="EX124" s="520">
        <v>20.817541991315444</v>
      </c>
      <c r="EY124" s="520">
        <v>9.1020946144498005</v>
      </c>
      <c r="EZ124" s="520">
        <v>15.152831333726944</v>
      </c>
      <c r="FA124" s="520">
        <v>6.9505456563363426</v>
      </c>
      <c r="FB124" s="520">
        <v>8.1202017642727089</v>
      </c>
      <c r="FC124" s="520">
        <v>1132.3971733635865</v>
      </c>
      <c r="FD124" s="520">
        <v>20.162427717046469</v>
      </c>
      <c r="FE124" s="520">
        <v>9.2371381312330278</v>
      </c>
      <c r="FF124" s="520">
        <v>15.320870150818738</v>
      </c>
      <c r="FG124" s="520">
        <v>7.1099821641108232</v>
      </c>
      <c r="FH124" s="520">
        <v>8.4935821549011354</v>
      </c>
      <c r="FI124" s="520">
        <v>1254.8905732338565</v>
      </c>
      <c r="FJ124" s="520">
        <v>18.99812633948088</v>
      </c>
      <c r="FK124" s="520">
        <v>8.768693710592796</v>
      </c>
    </row>
    <row r="125" spans="2:167" x14ac:dyDescent="0.2">
      <c r="B125" s="520">
        <v>601.20625038839387</v>
      </c>
      <c r="C125" s="520">
        <v>1.6633226939240497</v>
      </c>
      <c r="D125" s="520">
        <v>645.69394725378049</v>
      </c>
      <c r="E125" s="520">
        <v>1.5487213474017045</v>
      </c>
      <c r="F125" s="520">
        <v>732.9125212748321</v>
      </c>
      <c r="G125" s="520">
        <v>1.3644193146824597</v>
      </c>
      <c r="H125" s="520">
        <v>821.81558446105635</v>
      </c>
      <c r="I125" s="520">
        <v>1.2168180050464683</v>
      </c>
      <c r="J125" s="520">
        <v>911.78290900060495</v>
      </c>
      <c r="K125" s="520">
        <v>1.0967522972064576</v>
      </c>
      <c r="L125" s="520">
        <v>690.73753805648187</v>
      </c>
      <c r="M125" s="520">
        <v>1.4477278921508818</v>
      </c>
      <c r="N125" s="520">
        <v>688.72549731865342</v>
      </c>
      <c r="O125" s="520">
        <v>1.4519572803579956</v>
      </c>
      <c r="Q125" s="520">
        <v>0.24676315789296008</v>
      </c>
      <c r="R125" s="520">
        <v>0.24735225323208612</v>
      </c>
      <c r="S125" s="520">
        <v>0.24707685416374114</v>
      </c>
      <c r="T125" s="520">
        <v>0.24806959780975923</v>
      </c>
      <c r="U125" s="520">
        <v>0.24841867292292327</v>
      </c>
      <c r="V125" s="520">
        <v>0.24722832296585961</v>
      </c>
      <c r="W125" s="520">
        <v>0.24711422285401152</v>
      </c>
      <c r="Y125" s="520">
        <v>2.1478538101915015</v>
      </c>
      <c r="Z125" s="520">
        <v>2.2065577053811301</v>
      </c>
      <c r="AA125" s="520">
        <v>2.234133780666002</v>
      </c>
      <c r="AB125" s="520">
        <v>2.3827331312248705</v>
      </c>
      <c r="AC125" s="520">
        <v>2.4483108740272961</v>
      </c>
      <c r="AD125" s="520">
        <v>2.2216074271870125</v>
      </c>
      <c r="AE125" s="520">
        <v>2.2171917690982887</v>
      </c>
      <c r="AG125" s="520">
        <v>0.86576771256102381</v>
      </c>
      <c r="AH125" s="520">
        <v>0.89970376840872512</v>
      </c>
      <c r="AI125" s="520">
        <v>0.90622832773697537</v>
      </c>
      <c r="AJ125" s="520">
        <v>0.97729234987096747</v>
      </c>
      <c r="AK125" s="520">
        <v>1.0107642139356952</v>
      </c>
      <c r="AL125" s="520">
        <v>0.90432236902957741</v>
      </c>
      <c r="AM125" s="520">
        <v>0.90023465911755041</v>
      </c>
      <c r="AO125" s="520">
        <v>129</v>
      </c>
      <c r="AP125" s="520">
        <v>16.931063736981372</v>
      </c>
      <c r="AQ125" s="520">
        <v>7.4361298436703311</v>
      </c>
      <c r="AR125" s="520">
        <v>7.7395305624900557</v>
      </c>
      <c r="AS125" s="520">
        <v>889.26512533699065</v>
      </c>
      <c r="AT125" s="520">
        <v>25.356594223871745</v>
      </c>
      <c r="AU125" s="520">
        <v>11.249267345509663</v>
      </c>
      <c r="AV125" s="520">
        <v>17.832022222466019</v>
      </c>
      <c r="AW125" s="520">
        <v>7.7510731453464325</v>
      </c>
      <c r="AX125" s="520">
        <v>8.1382071172396042</v>
      </c>
      <c r="AY125" s="520">
        <v>939.77845573899947</v>
      </c>
      <c r="AZ125" s="520">
        <v>25.394694164209881</v>
      </c>
      <c r="BA125" s="520">
        <v>11.181900460604071</v>
      </c>
      <c r="BB125" s="520">
        <v>19.179895760802655</v>
      </c>
      <c r="BC125" s="520">
        <v>8.14354885679594</v>
      </c>
      <c r="BD125" s="520">
        <v>8.7013340885286503</v>
      </c>
      <c r="BE125" s="520">
        <v>1014.7709279930644</v>
      </c>
      <c r="BF125" s="520">
        <v>25.649365429763851</v>
      </c>
      <c r="BG125" s="520">
        <v>11.109356277279122</v>
      </c>
      <c r="BH125" s="520">
        <v>20.427192307563793</v>
      </c>
      <c r="BI125" s="520">
        <v>8.6713172965250322</v>
      </c>
      <c r="BJ125" s="520">
        <v>9.3310730435690257</v>
      </c>
      <c r="BK125" s="520">
        <v>1089.2934069675755</v>
      </c>
      <c r="BL125" s="520">
        <v>25.802264981123248</v>
      </c>
      <c r="BM125" s="520">
        <v>11.182368930218409</v>
      </c>
      <c r="BN125" s="520">
        <v>20.9203131034675</v>
      </c>
      <c r="BO125" s="520">
        <v>8.8300012319782741</v>
      </c>
      <c r="BP125" s="520">
        <v>9.8742906991828843</v>
      </c>
      <c r="BQ125" s="520">
        <v>1198.5464110575699</v>
      </c>
      <c r="BR125" s="520">
        <v>24.563097710327263</v>
      </c>
      <c r="BS125" s="520">
        <v>10.616001205692314</v>
      </c>
      <c r="BU125" s="520">
        <v>129</v>
      </c>
      <c r="BV125" s="520">
        <v>16.196522227113306</v>
      </c>
      <c r="BW125" s="520">
        <v>6.5567600183675303</v>
      </c>
      <c r="BX125" s="520">
        <v>7.5000152703769531</v>
      </c>
      <c r="BY125" s="520">
        <v>889.06868020731372</v>
      </c>
      <c r="BZ125" s="520">
        <v>24.536004828846075</v>
      </c>
      <c r="CA125" s="520">
        <v>10.262661944770763</v>
      </c>
      <c r="CB125" s="520">
        <v>16.944108239524365</v>
      </c>
      <c r="CC125" s="520">
        <v>6.8216381512205935</v>
      </c>
      <c r="CD125" s="520">
        <v>7.8653783327379827</v>
      </c>
      <c r="CE125" s="520">
        <v>940.18929602957189</v>
      </c>
      <c r="CF125" s="520">
        <v>24.439198127119475</v>
      </c>
      <c r="CG125" s="520">
        <v>10.188452680136203</v>
      </c>
      <c r="CH125" s="520">
        <v>18.322976594219522</v>
      </c>
      <c r="CI125" s="520">
        <v>7.3601780995347532</v>
      </c>
      <c r="CJ125" s="520">
        <v>8.3988547185886713</v>
      </c>
      <c r="CK125" s="520">
        <v>1016.1689488016616</v>
      </c>
      <c r="CL125" s="520">
        <v>24.770793501115485</v>
      </c>
      <c r="CM125" s="520">
        <v>10.323166274672699</v>
      </c>
      <c r="CN125" s="520">
        <v>19.533824420756684</v>
      </c>
      <c r="CO125" s="520">
        <v>7.7606062272558978</v>
      </c>
      <c r="CP125" s="520">
        <v>9.0382984475836032</v>
      </c>
      <c r="CQ125" s="520">
        <v>1091.1790858949716</v>
      </c>
      <c r="CR125" s="520">
        <v>24.938957861019794</v>
      </c>
      <c r="CS125" s="520">
        <v>10.328432634367424</v>
      </c>
      <c r="CT125" s="520">
        <v>19.85488957733952</v>
      </c>
      <c r="CU125" s="520">
        <v>7.8132336316173392</v>
      </c>
      <c r="CV125" s="520">
        <v>9.4212243552239254</v>
      </c>
      <c r="CW125" s="520">
        <v>1200.8476199189072</v>
      </c>
      <c r="CX125" s="520">
        <v>23.628800697425124</v>
      </c>
      <c r="CY125" s="520">
        <v>9.7489492840856808</v>
      </c>
      <c r="DA125" s="520">
        <v>129</v>
      </c>
      <c r="DB125" s="520">
        <v>13.437726216437587</v>
      </c>
      <c r="DC125" s="520">
        <v>6.013030671373766</v>
      </c>
      <c r="DD125" s="520">
        <v>7.1174054859616307</v>
      </c>
      <c r="DE125" s="520">
        <v>926.45925093303572</v>
      </c>
      <c r="DF125" s="520">
        <v>20.567982240855255</v>
      </c>
      <c r="DG125" s="520">
        <v>9.2615859305371622</v>
      </c>
      <c r="DH125" s="520">
        <v>14.051310290053296</v>
      </c>
      <c r="DI125" s="520">
        <v>6.6573524876712424</v>
      </c>
      <c r="DJ125" s="520">
        <v>7.4990341612662892</v>
      </c>
      <c r="DK125" s="520">
        <v>973.50523489872</v>
      </c>
      <c r="DL125" s="520">
        <v>20.631295871030581</v>
      </c>
      <c r="DM125" s="520">
        <v>9.6710198896855388</v>
      </c>
      <c r="DN125" s="520">
        <v>15.618851331698355</v>
      </c>
      <c r="DO125" s="520">
        <v>6.818008453377554</v>
      </c>
      <c r="DP125" s="520">
        <v>8.0550784516489742</v>
      </c>
      <c r="DQ125" s="520">
        <v>1051.0388549764834</v>
      </c>
      <c r="DR125" s="520">
        <v>21.376170656405545</v>
      </c>
      <c r="DS125" s="520">
        <v>9.4648369357423068</v>
      </c>
      <c r="DT125" s="520">
        <v>16.785478446374917</v>
      </c>
      <c r="DU125" s="520">
        <v>7.6349635048063611</v>
      </c>
      <c r="DV125" s="520">
        <v>8.7874826743225789</v>
      </c>
      <c r="DW125" s="520">
        <v>1146.2061145673658</v>
      </c>
      <c r="DX125" s="520">
        <v>21.343912719234737</v>
      </c>
      <c r="DY125" s="520">
        <v>9.7229693827395014</v>
      </c>
      <c r="DZ125" s="520">
        <v>17.071106978735219</v>
      </c>
      <c r="EA125" s="520">
        <v>7.8589444596504698</v>
      </c>
      <c r="EB125" s="520">
        <v>9.1867521062920332</v>
      </c>
      <c r="EC125" s="520">
        <v>1260.4236344677724</v>
      </c>
      <c r="ED125" s="520">
        <v>20.30333752924497</v>
      </c>
      <c r="EE125" s="520">
        <v>9.3244152609850612</v>
      </c>
      <c r="EG125" s="520">
        <v>129</v>
      </c>
      <c r="EH125" s="520">
        <v>12.608885517820566</v>
      </c>
      <c r="EI125" s="520">
        <v>5.5272818590546136</v>
      </c>
      <c r="EJ125" s="520">
        <v>6.5462800453587962</v>
      </c>
      <c r="EK125" s="520">
        <v>940.10479690454213</v>
      </c>
      <c r="EL125" s="520">
        <v>19.387792490224296</v>
      </c>
      <c r="EM125" s="520">
        <v>8.6104582999592836</v>
      </c>
      <c r="EN125" s="520">
        <v>13.204827044811752</v>
      </c>
      <c r="EO125" s="520">
        <v>5.9980409384026903</v>
      </c>
      <c r="EP125" s="520">
        <v>6.935101637710714</v>
      </c>
      <c r="EQ125" s="520">
        <v>987.73399200247445</v>
      </c>
      <c r="ER125" s="520">
        <v>19.477097521923575</v>
      </c>
      <c r="ES125" s="520">
        <v>8.8642053539127623</v>
      </c>
      <c r="ET125" s="520">
        <v>14.402380757988876</v>
      </c>
      <c r="EU125" s="520">
        <v>6.1706778988783508</v>
      </c>
      <c r="EV125" s="520">
        <v>7.4437391116595935</v>
      </c>
      <c r="EW125" s="520">
        <v>1021.7887125080466</v>
      </c>
      <c r="EX125" s="520">
        <v>20.797563230679707</v>
      </c>
      <c r="EY125" s="520">
        <v>9.102254416330009</v>
      </c>
      <c r="EZ125" s="520">
        <v>15.152831333726944</v>
      </c>
      <c r="FA125" s="520">
        <v>6.9768610613226585</v>
      </c>
      <c r="FB125" s="520">
        <v>8.1202017642727089</v>
      </c>
      <c r="FC125" s="520">
        <v>1133.5237385324342</v>
      </c>
      <c r="FD125" s="520">
        <v>20.142389064115534</v>
      </c>
      <c r="FE125" s="520">
        <v>9.2511732734775407</v>
      </c>
      <c r="FF125" s="520">
        <v>15.320870150818738</v>
      </c>
      <c r="FG125" s="520">
        <v>7.1391145429002361</v>
      </c>
      <c r="FH125" s="520">
        <v>8.4935821549011354</v>
      </c>
      <c r="FI125" s="520">
        <v>1255.9669013450525</v>
      </c>
      <c r="FJ125" s="520">
        <v>18.981845482543218</v>
      </c>
      <c r="FK125" s="520">
        <v>8.7843743684422542</v>
      </c>
    </row>
    <row r="126" spans="2:167" x14ac:dyDescent="0.2">
      <c r="B126" s="520">
        <v>601.20625038839387</v>
      </c>
      <c r="C126" s="520">
        <v>1.6633226939240497</v>
      </c>
      <c r="D126" s="520">
        <v>645.69394725378049</v>
      </c>
      <c r="E126" s="520">
        <v>1.5487213474017045</v>
      </c>
      <c r="F126" s="520">
        <v>732.9125212748321</v>
      </c>
      <c r="G126" s="520">
        <v>1.3644193146824597</v>
      </c>
      <c r="H126" s="520">
        <v>821.81558446105635</v>
      </c>
      <c r="I126" s="520">
        <v>1.2168180050464683</v>
      </c>
      <c r="J126" s="520">
        <v>911.78290900060495</v>
      </c>
      <c r="K126" s="520">
        <v>1.0967522972064576</v>
      </c>
      <c r="L126" s="520">
        <v>690.73753805648187</v>
      </c>
      <c r="M126" s="520">
        <v>1.4477278921508818</v>
      </c>
      <c r="N126" s="520">
        <v>688.72549731865342</v>
      </c>
      <c r="O126" s="520">
        <v>1.4519572803579956</v>
      </c>
      <c r="Q126" s="520">
        <v>0.24863611331831229</v>
      </c>
      <c r="R126" s="520">
        <v>0.24922668812984614</v>
      </c>
      <c r="S126" s="520">
        <v>0.2489463824206409</v>
      </c>
      <c r="T126" s="520">
        <v>0.24994158216756407</v>
      </c>
      <c r="U126" s="520">
        <v>0.25029068322901676</v>
      </c>
      <c r="V126" s="520">
        <v>0.24909922054900477</v>
      </c>
      <c r="W126" s="520">
        <v>0.24898702085169236</v>
      </c>
      <c r="Y126" s="520">
        <v>2.1478538101915015</v>
      </c>
      <c r="Z126" s="520">
        <v>2.2065577053811301</v>
      </c>
      <c r="AA126" s="520">
        <v>2.234133780666002</v>
      </c>
      <c r="AB126" s="520">
        <v>2.3827331312248705</v>
      </c>
      <c r="AC126" s="520">
        <v>2.4483108740272961</v>
      </c>
      <c r="AD126" s="520">
        <v>2.2216074271870125</v>
      </c>
      <c r="AE126" s="520">
        <v>2.2171917690982887</v>
      </c>
      <c r="AG126" s="520">
        <v>0.86576771256102381</v>
      </c>
      <c r="AH126" s="520">
        <v>0.89970376840872512</v>
      </c>
      <c r="AI126" s="520">
        <v>0.90622832773697537</v>
      </c>
      <c r="AJ126" s="520">
        <v>0.97729234987096747</v>
      </c>
      <c r="AK126" s="520">
        <v>1.0107642139356952</v>
      </c>
      <c r="AL126" s="520">
        <v>0.90432236902957741</v>
      </c>
      <c r="AM126" s="520">
        <v>0.90023465911755041</v>
      </c>
      <c r="AO126" s="520">
        <v>130</v>
      </c>
      <c r="AP126" s="520">
        <v>16.931063736981372</v>
      </c>
      <c r="AQ126" s="520">
        <v>7.4361298436703311</v>
      </c>
      <c r="AR126" s="520">
        <v>7.7395305624900557</v>
      </c>
      <c r="AS126" s="520">
        <v>889.96334250540406</v>
      </c>
      <c r="AT126" s="520">
        <v>25.336700809644416</v>
      </c>
      <c r="AU126" s="520">
        <v>11.240441777963706</v>
      </c>
      <c r="AV126" s="520">
        <v>17.832022222466019</v>
      </c>
      <c r="AW126" s="520">
        <v>7.7510731453464325</v>
      </c>
      <c r="AX126" s="520">
        <v>8.1382071172396042</v>
      </c>
      <c r="AY126" s="520">
        <v>940.51741249452243</v>
      </c>
      <c r="AZ126" s="520">
        <v>25.374741762948847</v>
      </c>
      <c r="BA126" s="520">
        <v>11.173114933855521</v>
      </c>
      <c r="BB126" s="520">
        <v>19.179895760802655</v>
      </c>
      <c r="BC126" s="520">
        <v>8.14354885679594</v>
      </c>
      <c r="BD126" s="520">
        <v>8.7013340885286503</v>
      </c>
      <c r="BE126" s="520">
        <v>1015.5575201165381</v>
      </c>
      <c r="BF126" s="520">
        <v>25.62949891465318</v>
      </c>
      <c r="BG126" s="520">
        <v>11.100751612381789</v>
      </c>
      <c r="BH126" s="520">
        <v>20.427192307563793</v>
      </c>
      <c r="BI126" s="520">
        <v>8.6713172965250322</v>
      </c>
      <c r="BJ126" s="520">
        <v>9.3310730435690257</v>
      </c>
      <c r="BK126" s="520">
        <v>1090.1431267612024</v>
      </c>
      <c r="BL126" s="520">
        <v>25.782153222642496</v>
      </c>
      <c r="BM126" s="520">
        <v>11.173652753428049</v>
      </c>
      <c r="BN126" s="520">
        <v>20.9203131034675</v>
      </c>
      <c r="BO126" s="520">
        <v>8.8300012319782741</v>
      </c>
      <c r="BP126" s="520">
        <v>9.8742906991828843</v>
      </c>
      <c r="BQ126" s="520">
        <v>1199.4364541224111</v>
      </c>
      <c r="BR126" s="520">
        <v>24.544870638194382</v>
      </c>
      <c r="BS126" s="520">
        <v>10.608123590986677</v>
      </c>
      <c r="BU126" s="520">
        <v>130</v>
      </c>
      <c r="BV126" s="520">
        <v>16.196522227113306</v>
      </c>
      <c r="BW126" s="520">
        <v>6.5592597335280312</v>
      </c>
      <c r="BX126" s="520">
        <v>7.5000152703769531</v>
      </c>
      <c r="BY126" s="520">
        <v>889.79598249465653</v>
      </c>
      <c r="BZ126" s="520">
        <v>24.515949565858438</v>
      </c>
      <c r="CA126" s="520">
        <v>10.257082753086575</v>
      </c>
      <c r="CB126" s="520">
        <v>16.944108239524365</v>
      </c>
      <c r="CC126" s="520">
        <v>6.8287599855785972</v>
      </c>
      <c r="CD126" s="520">
        <v>7.8653783327379827</v>
      </c>
      <c r="CE126" s="520">
        <v>940.95538295123845</v>
      </c>
      <c r="CF126" s="520">
        <v>24.419300743672363</v>
      </c>
      <c r="CG126" s="520">
        <v>10.187726390659943</v>
      </c>
      <c r="CH126" s="520">
        <v>18.322976594219522</v>
      </c>
      <c r="CI126" s="520">
        <v>7.3610817434451166</v>
      </c>
      <c r="CJ126" s="520">
        <v>8.3988547185886713</v>
      </c>
      <c r="CK126" s="520">
        <v>1016.987722987308</v>
      </c>
      <c r="CL126" s="520">
        <v>24.750850599329894</v>
      </c>
      <c r="CM126" s="520">
        <v>10.315743669680675</v>
      </c>
      <c r="CN126" s="520">
        <v>19.533824420756684</v>
      </c>
      <c r="CO126" s="520">
        <v>7.7652610285618833</v>
      </c>
      <c r="CP126" s="520">
        <v>9.0382984475836032</v>
      </c>
      <c r="CQ126" s="520">
        <v>1092.0644721891001</v>
      </c>
      <c r="CR126" s="520">
        <v>24.918738714584482</v>
      </c>
      <c r="CS126" s="520">
        <v>10.324321291582585</v>
      </c>
      <c r="CT126" s="520">
        <v>19.85488957733952</v>
      </c>
      <c r="CU126" s="520">
        <v>7.8201146906037673</v>
      </c>
      <c r="CV126" s="520">
        <v>9.4212243552239254</v>
      </c>
      <c r="CW126" s="520">
        <v>1201.770803433616</v>
      </c>
      <c r="CX126" s="520">
        <v>23.610649383369331</v>
      </c>
      <c r="CY126" s="520">
        <v>9.747186044146483</v>
      </c>
      <c r="DA126" s="520">
        <v>130</v>
      </c>
      <c r="DB126" s="520">
        <v>13.437726216437587</v>
      </c>
      <c r="DC126" s="520">
        <v>6.0183202577281421</v>
      </c>
      <c r="DD126" s="520">
        <v>7.1174054859616307</v>
      </c>
      <c r="DE126" s="520">
        <v>927.3619462456561</v>
      </c>
      <c r="DF126" s="520">
        <v>20.547961340457036</v>
      </c>
      <c r="DG126" s="520">
        <v>9.2582745979285903</v>
      </c>
      <c r="DH126" s="520">
        <v>14.051310290053296</v>
      </c>
      <c r="DI126" s="520">
        <v>6.6687779005876555</v>
      </c>
      <c r="DJ126" s="520">
        <v>7.4990341612662892</v>
      </c>
      <c r="DK126" s="520">
        <v>974.45668929019484</v>
      </c>
      <c r="DL126" s="520">
        <v>20.61115158214217</v>
      </c>
      <c r="DM126" s="520">
        <v>9.67330206250735</v>
      </c>
      <c r="DN126" s="520">
        <v>15.618851331698355</v>
      </c>
      <c r="DO126" s="520">
        <v>6.8273648864402166</v>
      </c>
      <c r="DP126" s="520">
        <v>8.0550784516489742</v>
      </c>
      <c r="DQ126" s="520">
        <v>1052.0296912559972</v>
      </c>
      <c r="DR126" s="520">
        <v>21.356037873481746</v>
      </c>
      <c r="DS126" s="520">
        <v>9.4648163367486369</v>
      </c>
      <c r="DT126" s="520">
        <v>16.785478446374917</v>
      </c>
      <c r="DU126" s="520">
        <v>7.6638044032710582</v>
      </c>
      <c r="DV126" s="520">
        <v>8.7874826743225789</v>
      </c>
      <c r="DW126" s="520">
        <v>1147.2937220589442</v>
      </c>
      <c r="DX126" s="520">
        <v>21.323679191475712</v>
      </c>
      <c r="DY126" s="520">
        <v>9.7388904357117614</v>
      </c>
      <c r="DZ126" s="520">
        <v>17.071106978735219</v>
      </c>
      <c r="EA126" s="520">
        <v>7.8907617976906188</v>
      </c>
      <c r="EB126" s="520">
        <v>9.1867521062920332</v>
      </c>
      <c r="EC126" s="520">
        <v>1261.5613125880136</v>
      </c>
      <c r="ED126" s="520">
        <v>20.285027945204618</v>
      </c>
      <c r="EE126" s="520">
        <v>9.3412270913749555</v>
      </c>
      <c r="EG126" s="520">
        <v>130</v>
      </c>
      <c r="EH126" s="520">
        <v>12.608885517820566</v>
      </c>
      <c r="EI126" s="520">
        <v>5.5312809131886231</v>
      </c>
      <c r="EJ126" s="520">
        <v>6.5462800453587962</v>
      </c>
      <c r="EK126" s="520">
        <v>941.07989378309696</v>
      </c>
      <c r="EL126" s="520">
        <v>19.367703891940373</v>
      </c>
      <c r="EM126" s="520">
        <v>8.6057860325925546</v>
      </c>
      <c r="EN126" s="520">
        <v>13.204827044811752</v>
      </c>
      <c r="EO126" s="520">
        <v>6.0085763582748015</v>
      </c>
      <c r="EP126" s="520">
        <v>6.935101637710714</v>
      </c>
      <c r="EQ126" s="520">
        <v>988.75313468221304</v>
      </c>
      <c r="ER126" s="520">
        <v>19.457021791525609</v>
      </c>
      <c r="ES126" s="520">
        <v>8.8657239633829139</v>
      </c>
      <c r="ET126" s="520">
        <v>14.402380757988876</v>
      </c>
      <c r="EU126" s="520">
        <v>6.1791476998306001</v>
      </c>
      <c r="EV126" s="520">
        <v>7.4437391116595935</v>
      </c>
      <c r="EW126" s="520">
        <v>1022.7712181014738</v>
      </c>
      <c r="EX126" s="520">
        <v>20.777584449656</v>
      </c>
      <c r="EY126" s="520">
        <v>9.1017917371734018</v>
      </c>
      <c r="EZ126" s="520">
        <v>15.152831333726944</v>
      </c>
      <c r="FA126" s="520">
        <v>7.0027376417769132</v>
      </c>
      <c r="FB126" s="520">
        <v>8.1202017642727089</v>
      </c>
      <c r="FC126" s="520">
        <v>1134.652545291596</v>
      </c>
      <c r="FD126" s="520">
        <v>20.122350449637832</v>
      </c>
      <c r="FE126" s="520">
        <v>9.2647754934672815</v>
      </c>
      <c r="FF126" s="520">
        <v>15.320870150818738</v>
      </c>
      <c r="FG126" s="520">
        <v>7.1678373192329188</v>
      </c>
      <c r="FH126" s="520">
        <v>8.4935821549011354</v>
      </c>
      <c r="FI126" s="520">
        <v>1257.0452778956292</v>
      </c>
      <c r="FJ126" s="520">
        <v>18.965561600478676</v>
      </c>
      <c r="FK126" s="520">
        <v>8.7996879878804446</v>
      </c>
    </row>
    <row r="127" spans="2:167" x14ac:dyDescent="0.2">
      <c r="B127" s="520">
        <v>601.20625038839387</v>
      </c>
      <c r="C127" s="520">
        <v>1.6633226939240497</v>
      </c>
      <c r="D127" s="520">
        <v>645.69394725378049</v>
      </c>
      <c r="E127" s="520">
        <v>1.5487213474017045</v>
      </c>
      <c r="F127" s="520">
        <v>732.9125212748321</v>
      </c>
      <c r="G127" s="520">
        <v>1.3644193146824597</v>
      </c>
      <c r="H127" s="520">
        <v>821.81558446105635</v>
      </c>
      <c r="I127" s="520">
        <v>1.2168180050464683</v>
      </c>
      <c r="J127" s="520">
        <v>911.78290900060495</v>
      </c>
      <c r="K127" s="520">
        <v>1.0967522972064576</v>
      </c>
      <c r="L127" s="520">
        <v>690.73753805648187</v>
      </c>
      <c r="M127" s="520">
        <v>1.4477278921508818</v>
      </c>
      <c r="N127" s="520">
        <v>688.72549731865342</v>
      </c>
      <c r="O127" s="520">
        <v>1.4519572803579956</v>
      </c>
      <c r="Q127" s="520">
        <v>0.25050906874366452</v>
      </c>
      <c r="R127" s="520">
        <v>0.25110112302760612</v>
      </c>
      <c r="S127" s="520">
        <v>0.25081591067754067</v>
      </c>
      <c r="T127" s="520">
        <v>0.25181356652536885</v>
      </c>
      <c r="U127" s="520">
        <v>0.25216269353511028</v>
      </c>
      <c r="V127" s="520">
        <v>0.25097011813214998</v>
      </c>
      <c r="W127" s="520">
        <v>0.2508598188493732</v>
      </c>
      <c r="Y127" s="520">
        <v>2.1478538101915015</v>
      </c>
      <c r="Z127" s="520">
        <v>2.2065577053811301</v>
      </c>
      <c r="AA127" s="520">
        <v>2.234133780666002</v>
      </c>
      <c r="AB127" s="520">
        <v>2.3827331312248705</v>
      </c>
      <c r="AC127" s="520">
        <v>2.4483108740272961</v>
      </c>
      <c r="AD127" s="520">
        <v>2.2216074271870125</v>
      </c>
      <c r="AE127" s="520">
        <v>2.2171917690982887</v>
      </c>
      <c r="AG127" s="520">
        <v>0.86576771256102381</v>
      </c>
      <c r="AH127" s="520">
        <v>0.89970376840872512</v>
      </c>
      <c r="AI127" s="520">
        <v>0.90622832773697537</v>
      </c>
      <c r="AJ127" s="520">
        <v>0.97729234987096747</v>
      </c>
      <c r="AK127" s="520">
        <v>1.0107642139356952</v>
      </c>
      <c r="AL127" s="520">
        <v>0.90432236902957741</v>
      </c>
      <c r="AM127" s="520">
        <v>0.90023465911755041</v>
      </c>
      <c r="AO127" s="520">
        <v>131</v>
      </c>
      <c r="AP127" s="520">
        <v>16.931063736981372</v>
      </c>
      <c r="AQ127" s="520">
        <v>7.4361298436703311</v>
      </c>
      <c r="AR127" s="520">
        <v>7.7395305624900557</v>
      </c>
      <c r="AS127" s="520">
        <v>890.6626599016106</v>
      </c>
      <c r="AT127" s="520">
        <v>25.316807311874314</v>
      </c>
      <c r="AU127" s="520">
        <v>11.23161617335461</v>
      </c>
      <c r="AV127" s="520">
        <v>17.832022222466019</v>
      </c>
      <c r="AW127" s="520">
        <v>7.7510731453464325</v>
      </c>
      <c r="AX127" s="520">
        <v>8.1382071172396042</v>
      </c>
      <c r="AY127" s="520">
        <v>941.25753365007142</v>
      </c>
      <c r="AZ127" s="520">
        <v>25.354789324297414</v>
      </c>
      <c r="BA127" s="520">
        <v>11.16432939064307</v>
      </c>
      <c r="BB127" s="520">
        <v>19.179895760802655</v>
      </c>
      <c r="BC127" s="520">
        <v>8.14354885679594</v>
      </c>
      <c r="BD127" s="520">
        <v>8.7013340885286503</v>
      </c>
      <c r="BE127" s="520">
        <v>1016.3453367258953</v>
      </c>
      <c r="BF127" s="520">
        <v>25.609632296285536</v>
      </c>
      <c r="BG127" s="520">
        <v>11.092146902761378</v>
      </c>
      <c r="BH127" s="520">
        <v>20.427192307563793</v>
      </c>
      <c r="BI127" s="520">
        <v>8.6713172965250322</v>
      </c>
      <c r="BJ127" s="520">
        <v>9.3310730435690257</v>
      </c>
      <c r="BK127" s="520">
        <v>1090.994169567676</v>
      </c>
      <c r="BL127" s="520">
        <v>25.762041551427771</v>
      </c>
      <c r="BM127" s="520">
        <v>11.164936614457661</v>
      </c>
      <c r="BN127" s="520">
        <v>20.9203131034675</v>
      </c>
      <c r="BO127" s="520">
        <v>8.8300012319782741</v>
      </c>
      <c r="BP127" s="520">
        <v>9.8742906991828843</v>
      </c>
      <c r="BQ127" s="520">
        <v>1200.3278829833905</v>
      </c>
      <c r="BR127" s="520">
        <v>24.526642280438072</v>
      </c>
      <c r="BS127" s="520">
        <v>10.600245420643471</v>
      </c>
      <c r="BU127" s="520">
        <v>131</v>
      </c>
      <c r="BV127" s="520">
        <v>16.196522227113306</v>
      </c>
      <c r="BW127" s="520">
        <v>6.5610243485079414</v>
      </c>
      <c r="BX127" s="520">
        <v>7.5000152703769531</v>
      </c>
      <c r="BY127" s="520">
        <v>890.52447405098383</v>
      </c>
      <c r="BZ127" s="520">
        <v>24.495894348091284</v>
      </c>
      <c r="CA127" s="520">
        <v>10.250673515199718</v>
      </c>
      <c r="CB127" s="520">
        <v>16.944108239524365</v>
      </c>
      <c r="CC127" s="520">
        <v>6.8351856892484459</v>
      </c>
      <c r="CD127" s="520">
        <v>7.8653783327379827</v>
      </c>
      <c r="CE127" s="520">
        <v>941.7227225616856</v>
      </c>
      <c r="CF127" s="520">
        <v>24.399403276752302</v>
      </c>
      <c r="CG127" s="520">
        <v>10.186248522178321</v>
      </c>
      <c r="CH127" s="520">
        <v>18.322976594219522</v>
      </c>
      <c r="CI127" s="520">
        <v>7.3610943215725717</v>
      </c>
      <c r="CJ127" s="520">
        <v>8.3988547185886713</v>
      </c>
      <c r="CK127" s="520">
        <v>1017.8078195765009</v>
      </c>
      <c r="CL127" s="520">
        <v>24.730907651588954</v>
      </c>
      <c r="CM127" s="520">
        <v>10.307444138169359</v>
      </c>
      <c r="CN127" s="520">
        <v>19.533824420756684</v>
      </c>
      <c r="CO127" s="520">
        <v>7.7690230983644009</v>
      </c>
      <c r="CP127" s="520">
        <v>9.0382984475836032</v>
      </c>
      <c r="CQ127" s="520">
        <v>1092.9512886372033</v>
      </c>
      <c r="CR127" s="520">
        <v>24.898519746376266</v>
      </c>
      <c r="CS127" s="520">
        <v>10.31938629750697</v>
      </c>
      <c r="CT127" s="520">
        <v>19.85488957733952</v>
      </c>
      <c r="CU127" s="520">
        <v>7.8261399670447718</v>
      </c>
      <c r="CV127" s="520">
        <v>9.4212243552239254</v>
      </c>
      <c r="CW127" s="520">
        <v>1202.6954781557017</v>
      </c>
      <c r="CX127" s="520">
        <v>23.592496682994746</v>
      </c>
      <c r="CY127" s="520">
        <v>9.7447018740803699</v>
      </c>
      <c r="DA127" s="520">
        <v>131</v>
      </c>
      <c r="DB127" s="520">
        <v>13.437726216437587</v>
      </c>
      <c r="DC127" s="520">
        <v>6.022982008752737</v>
      </c>
      <c r="DD127" s="520">
        <v>7.1174054859616307</v>
      </c>
      <c r="DE127" s="520">
        <v>928.26640143510326</v>
      </c>
      <c r="DF127" s="520">
        <v>20.527940460418503</v>
      </c>
      <c r="DG127" s="520">
        <v>9.2542758067678985</v>
      </c>
      <c r="DH127" s="520">
        <v>14.051310290053296</v>
      </c>
      <c r="DI127" s="520">
        <v>6.6795862843695906</v>
      </c>
      <c r="DJ127" s="520">
        <v>7.4990341612662892</v>
      </c>
      <c r="DK127" s="520">
        <v>975.40999861822672</v>
      </c>
      <c r="DL127" s="520">
        <v>20.591007434458046</v>
      </c>
      <c r="DM127" s="520">
        <v>9.6749287986440766</v>
      </c>
      <c r="DN127" s="520">
        <v>15.618851331698355</v>
      </c>
      <c r="DO127" s="520">
        <v>6.8360371594508091</v>
      </c>
      <c r="DP127" s="520">
        <v>8.0550784516489742</v>
      </c>
      <c r="DQ127" s="520">
        <v>1053.022391277106</v>
      </c>
      <c r="DR127" s="520">
        <v>21.335905215882612</v>
      </c>
      <c r="DS127" s="520">
        <v>9.464129313972407</v>
      </c>
      <c r="DT127" s="520">
        <v>16.785478446374917</v>
      </c>
      <c r="DU127" s="520">
        <v>7.692176097007529</v>
      </c>
      <c r="DV127" s="520">
        <v>8.7874826743225789</v>
      </c>
      <c r="DW127" s="520">
        <v>1148.3833835463431</v>
      </c>
      <c r="DX127" s="520">
        <v>21.303445885841452</v>
      </c>
      <c r="DY127" s="520">
        <v>9.7543553058528065</v>
      </c>
      <c r="DZ127" s="520">
        <v>17.071106978735219</v>
      </c>
      <c r="EA127" s="520">
        <v>7.922132412383597</v>
      </c>
      <c r="EB127" s="520">
        <v>9.1867521062920332</v>
      </c>
      <c r="EC127" s="520">
        <v>1262.7011392647166</v>
      </c>
      <c r="ED127" s="520">
        <v>20.2667168696297</v>
      </c>
      <c r="EE127" s="520">
        <v>9.357638920125785</v>
      </c>
      <c r="EG127" s="520">
        <v>131</v>
      </c>
      <c r="EH127" s="520">
        <v>12.608885517820566</v>
      </c>
      <c r="EI127" s="520">
        <v>5.5346849938159819</v>
      </c>
      <c r="EJ127" s="520">
        <v>6.5462800453587962</v>
      </c>
      <c r="EK127" s="520">
        <v>942.05701106760944</v>
      </c>
      <c r="EL127" s="520">
        <v>19.347615385606037</v>
      </c>
      <c r="EM127" s="520">
        <v>8.600473422428724</v>
      </c>
      <c r="EN127" s="520">
        <v>13.204827044811752</v>
      </c>
      <c r="EO127" s="520">
        <v>6.0185608682068317</v>
      </c>
      <c r="EP127" s="520">
        <v>6.935101637710714</v>
      </c>
      <c r="EQ127" s="520">
        <v>989.77437865372747</v>
      </c>
      <c r="ER127" s="520">
        <v>19.436946139299444</v>
      </c>
      <c r="ES127" s="520">
        <v>8.866664018815122</v>
      </c>
      <c r="ET127" s="520">
        <v>14.402380757988876</v>
      </c>
      <c r="EU127" s="520">
        <v>6.1869983332899032</v>
      </c>
      <c r="EV127" s="520">
        <v>7.4437391116595935</v>
      </c>
      <c r="EW127" s="520">
        <v>1023.7556159844632</v>
      </c>
      <c r="EX127" s="520">
        <v>20.75760564824429</v>
      </c>
      <c r="EY127" s="520">
        <v>9.1007083232796333</v>
      </c>
      <c r="EZ127" s="520">
        <v>15.152831333726944</v>
      </c>
      <c r="FA127" s="520">
        <v>7.028175397699103</v>
      </c>
      <c r="FB127" s="520">
        <v>8.1202017642727089</v>
      </c>
      <c r="FC127" s="520">
        <v>1135.7836003380628</v>
      </c>
      <c r="FD127" s="520">
        <v>20.10231187361326</v>
      </c>
      <c r="FE127" s="520">
        <v>9.2779459467485843</v>
      </c>
      <c r="FF127" s="520">
        <v>15.320870150818738</v>
      </c>
      <c r="FG127" s="520">
        <v>7.1961504931088731</v>
      </c>
      <c r="FH127" s="520">
        <v>8.4935821549011354</v>
      </c>
      <c r="FI127" s="520">
        <v>1258.1257087389611</v>
      </c>
      <c r="FJ127" s="520">
        <v>18.949274692444021</v>
      </c>
      <c r="FK127" s="520">
        <v>8.8146353968965112</v>
      </c>
    </row>
    <row r="128" spans="2:167" x14ac:dyDescent="0.2">
      <c r="B128" s="520">
        <v>601.20625038839387</v>
      </c>
      <c r="C128" s="520">
        <v>1.6633226939240497</v>
      </c>
      <c r="D128" s="520">
        <v>645.69394725378049</v>
      </c>
      <c r="E128" s="520">
        <v>1.5487213474017045</v>
      </c>
      <c r="F128" s="520">
        <v>732.9125212748321</v>
      </c>
      <c r="G128" s="520">
        <v>1.3644193146824597</v>
      </c>
      <c r="H128" s="520">
        <v>821.81558446105635</v>
      </c>
      <c r="I128" s="520">
        <v>1.2168180050464683</v>
      </c>
      <c r="J128" s="520">
        <v>911.78290900060495</v>
      </c>
      <c r="K128" s="520">
        <v>1.0967522972064576</v>
      </c>
      <c r="L128" s="520">
        <v>690.73753805648187</v>
      </c>
      <c r="M128" s="520">
        <v>1.4477278921508818</v>
      </c>
      <c r="N128" s="520">
        <v>688.72549731865342</v>
      </c>
      <c r="O128" s="520">
        <v>1.4519572803579956</v>
      </c>
      <c r="Q128" s="520">
        <v>0.25238202416901673</v>
      </c>
      <c r="R128" s="520">
        <v>0.25297555792536613</v>
      </c>
      <c r="S128" s="520">
        <v>0.2526854389344404</v>
      </c>
      <c r="T128" s="520">
        <v>0.25368555088317368</v>
      </c>
      <c r="U128" s="520">
        <v>0.2540347038412038</v>
      </c>
      <c r="V128" s="520">
        <v>0.25284101571529516</v>
      </c>
      <c r="W128" s="520">
        <v>0.252732616847054</v>
      </c>
      <c r="Y128" s="520">
        <v>2.1478538101915015</v>
      </c>
      <c r="Z128" s="520">
        <v>2.2065577053811301</v>
      </c>
      <c r="AA128" s="520">
        <v>2.234133780666002</v>
      </c>
      <c r="AB128" s="520">
        <v>2.3827331312248705</v>
      </c>
      <c r="AC128" s="520">
        <v>2.4483108740272961</v>
      </c>
      <c r="AD128" s="520">
        <v>2.2216074271870125</v>
      </c>
      <c r="AE128" s="520">
        <v>2.2171917690982887</v>
      </c>
      <c r="AG128" s="520">
        <v>0.86576771256102381</v>
      </c>
      <c r="AH128" s="520">
        <v>0.89970376840872512</v>
      </c>
      <c r="AI128" s="520">
        <v>0.90622832773697537</v>
      </c>
      <c r="AJ128" s="520">
        <v>0.97729234987096747</v>
      </c>
      <c r="AK128" s="520">
        <v>1.0107642139356952</v>
      </c>
      <c r="AL128" s="520">
        <v>0.90432236902957741</v>
      </c>
      <c r="AM128" s="520">
        <v>0.90023465911755041</v>
      </c>
      <c r="AO128" s="520">
        <v>132</v>
      </c>
      <c r="AP128" s="520">
        <v>16.931063736981372</v>
      </c>
      <c r="AQ128" s="520">
        <v>7.4361298436703311</v>
      </c>
      <c r="AR128" s="520">
        <v>7.7395305624900557</v>
      </c>
      <c r="AS128" s="520">
        <v>891.36308012821507</v>
      </c>
      <c r="AT128" s="520">
        <v>25.296913730560924</v>
      </c>
      <c r="AU128" s="520">
        <v>11.222790531682145</v>
      </c>
      <c r="AV128" s="520">
        <v>17.832022222466019</v>
      </c>
      <c r="AW128" s="520">
        <v>7.7510731453464325</v>
      </c>
      <c r="AX128" s="520">
        <v>8.1382071172396042</v>
      </c>
      <c r="AY128" s="520">
        <v>941.99882195999555</v>
      </c>
      <c r="AZ128" s="520">
        <v>25.334836848255474</v>
      </c>
      <c r="BA128" s="520">
        <v>11.155543830966673</v>
      </c>
      <c r="BB128" s="520">
        <v>19.179895760802655</v>
      </c>
      <c r="BC128" s="520">
        <v>8.14354885679594</v>
      </c>
      <c r="BD128" s="520">
        <v>8.7013340885286503</v>
      </c>
      <c r="BE128" s="520">
        <v>1017.1343806825945</v>
      </c>
      <c r="BF128" s="520">
        <v>25.58976557466011</v>
      </c>
      <c r="BG128" s="520">
        <v>11.083542148417543</v>
      </c>
      <c r="BH128" s="520">
        <v>20.427192307563793</v>
      </c>
      <c r="BI128" s="520">
        <v>8.6713172965250322</v>
      </c>
      <c r="BJ128" s="520">
        <v>9.3310730435690257</v>
      </c>
      <c r="BK128" s="520">
        <v>1091.846538479298</v>
      </c>
      <c r="BL128" s="520">
        <v>25.741929967478498</v>
      </c>
      <c r="BM128" s="520">
        <v>11.156220513306989</v>
      </c>
      <c r="BN128" s="520">
        <v>20.9203131034675</v>
      </c>
      <c r="BO128" s="520">
        <v>8.8300012319782741</v>
      </c>
      <c r="BP128" s="520">
        <v>9.8742906991828843</v>
      </c>
      <c r="BQ128" s="520">
        <v>1201.2207008795551</v>
      </c>
      <c r="BR128" s="520">
        <v>24.508412636922301</v>
      </c>
      <c r="BS128" s="520">
        <v>10.592366694603903</v>
      </c>
      <c r="BU128" s="520">
        <v>132</v>
      </c>
      <c r="BV128" s="520">
        <v>16.196522227113306</v>
      </c>
      <c r="BW128" s="520">
        <v>6.5620538633072583</v>
      </c>
      <c r="BX128" s="520">
        <v>7.5000152703769531</v>
      </c>
      <c r="BY128" s="520">
        <v>891.25415779568311</v>
      </c>
      <c r="BZ128" s="520">
        <v>24.475839175544451</v>
      </c>
      <c r="CA128" s="520">
        <v>10.243436258598416</v>
      </c>
      <c r="CB128" s="520">
        <v>16.944108239524365</v>
      </c>
      <c r="CC128" s="520">
        <v>6.8409152622301423</v>
      </c>
      <c r="CD128" s="520">
        <v>7.8653783327379827</v>
      </c>
      <c r="CE128" s="520">
        <v>942.49131793598201</v>
      </c>
      <c r="CF128" s="520">
        <v>24.379505726358762</v>
      </c>
      <c r="CG128" s="520">
        <v>10.184020883075521</v>
      </c>
      <c r="CH128" s="520">
        <v>18.322976594219522</v>
      </c>
      <c r="CI128" s="520">
        <v>7.3610943215725717</v>
      </c>
      <c r="CJ128" s="520">
        <v>8.3988547185886713</v>
      </c>
      <c r="CK128" s="520">
        <v>1018.6292417755539</v>
      </c>
      <c r="CL128" s="520">
        <v>24.710964657892511</v>
      </c>
      <c r="CM128" s="520">
        <v>10.299132219481621</v>
      </c>
      <c r="CN128" s="520">
        <v>19.533824420756684</v>
      </c>
      <c r="CO128" s="520">
        <v>7.7718924366634434</v>
      </c>
      <c r="CP128" s="520">
        <v>9.0382984475836032</v>
      </c>
      <c r="CQ128" s="520">
        <v>1093.8395387072483</v>
      </c>
      <c r="CR128" s="520">
        <v>24.878300956392799</v>
      </c>
      <c r="CS128" s="520">
        <v>10.313629642092977</v>
      </c>
      <c r="CT128" s="520">
        <v>19.85488957733952</v>
      </c>
      <c r="CU128" s="520">
        <v>7.8313094609403544</v>
      </c>
      <c r="CV128" s="520">
        <v>9.4212243552239254</v>
      </c>
      <c r="CW128" s="520">
        <v>1203.621647701179</v>
      </c>
      <c r="CX128" s="520">
        <v>23.574342596142539</v>
      </c>
      <c r="CY128" s="520">
        <v>9.741498415404374</v>
      </c>
      <c r="DA128" s="520">
        <v>132</v>
      </c>
      <c r="DB128" s="520">
        <v>13.437726216437587</v>
      </c>
      <c r="DC128" s="520">
        <v>6.0270159244475474</v>
      </c>
      <c r="DD128" s="520">
        <v>7.1174054859616307</v>
      </c>
      <c r="DE128" s="520">
        <v>929.17262165293016</v>
      </c>
      <c r="DF128" s="520">
        <v>20.507919600739612</v>
      </c>
      <c r="DG128" s="520">
        <v>9.2495915360078662</v>
      </c>
      <c r="DH128" s="520">
        <v>14.051310290053296</v>
      </c>
      <c r="DI128" s="520">
        <v>6.6897776390170405</v>
      </c>
      <c r="DJ128" s="520">
        <v>7.4990341612662892</v>
      </c>
      <c r="DK128" s="520">
        <v>976.36516831262963</v>
      </c>
      <c r="DL128" s="520">
        <v>20.570863427976732</v>
      </c>
      <c r="DM128" s="520">
        <v>9.6759019548916729</v>
      </c>
      <c r="DN128" s="520">
        <v>15.618851331698355</v>
      </c>
      <c r="DO128" s="520">
        <v>6.8440252724093273</v>
      </c>
      <c r="DP128" s="520">
        <v>8.0550784516489742</v>
      </c>
      <c r="DQ128" s="520">
        <v>1054.0169603032462</v>
      </c>
      <c r="DR128" s="520">
        <v>21.315772683606969</v>
      </c>
      <c r="DS128" s="520">
        <v>9.4627777067685379</v>
      </c>
      <c r="DT128" s="520">
        <v>16.785478446374917</v>
      </c>
      <c r="DU128" s="520">
        <v>7.7200785860157692</v>
      </c>
      <c r="DV128" s="520">
        <v>8.7874826743225789</v>
      </c>
      <c r="DW128" s="520">
        <v>1149.4751048536575</v>
      </c>
      <c r="DX128" s="520">
        <v>21.2832128023283</v>
      </c>
      <c r="DY128" s="520">
        <v>9.7693651580965586</v>
      </c>
      <c r="DZ128" s="520">
        <v>17.071106978735219</v>
      </c>
      <c r="EA128" s="520">
        <v>7.9530563037294026</v>
      </c>
      <c r="EB128" s="520">
        <v>9.1867521062920332</v>
      </c>
      <c r="EC128" s="520">
        <v>1263.8431205901029</v>
      </c>
      <c r="ED128" s="520">
        <v>20.248404302337956</v>
      </c>
      <c r="EE128" s="520">
        <v>9.3736517006043183</v>
      </c>
      <c r="EG128" s="520">
        <v>132</v>
      </c>
      <c r="EH128" s="520">
        <v>12.608885517820566</v>
      </c>
      <c r="EI128" s="520">
        <v>5.5374941009366943</v>
      </c>
      <c r="EJ128" s="520">
        <v>6.5462800453587962</v>
      </c>
      <c r="EK128" s="520">
        <v>943.03615504403001</v>
      </c>
      <c r="EL128" s="520">
        <v>19.32752697122066</v>
      </c>
      <c r="EM128" s="520">
        <v>8.5945224367796502</v>
      </c>
      <c r="EN128" s="520">
        <v>13.204827044811752</v>
      </c>
      <c r="EO128" s="520">
        <v>6.0279944681987736</v>
      </c>
      <c r="EP128" s="520">
        <v>6.935101637710714</v>
      </c>
      <c r="EQ128" s="520">
        <v>990.79773042246188</v>
      </c>
      <c r="ER128" s="520">
        <v>19.416870565244622</v>
      </c>
      <c r="ES128" s="520">
        <v>8.8670272450059624</v>
      </c>
      <c r="ET128" s="520">
        <v>14.402380757988876</v>
      </c>
      <c r="EU128" s="520">
        <v>6.1942297992562638</v>
      </c>
      <c r="EV128" s="520">
        <v>7.4437391116595935</v>
      </c>
      <c r="EW128" s="520">
        <v>1024.7419116290623</v>
      </c>
      <c r="EX128" s="520">
        <v>20.737626826444547</v>
      </c>
      <c r="EY128" s="520">
        <v>9.0990059209519263</v>
      </c>
      <c r="EZ128" s="520">
        <v>15.152831333726944</v>
      </c>
      <c r="FA128" s="520">
        <v>7.0531743290892326</v>
      </c>
      <c r="FB128" s="520">
        <v>8.1202017642727089</v>
      </c>
      <c r="FC128" s="520">
        <v>1136.9169103955292</v>
      </c>
      <c r="FD128" s="520">
        <v>20.082273336041709</v>
      </c>
      <c r="FE128" s="520">
        <v>9.2906857888633549</v>
      </c>
      <c r="FF128" s="520">
        <v>15.320870150818738</v>
      </c>
      <c r="FG128" s="520">
        <v>7.2240540645280982</v>
      </c>
      <c r="FH128" s="520">
        <v>8.4935821549011354</v>
      </c>
      <c r="FI128" s="520">
        <v>1259.2081997507441</v>
      </c>
      <c r="FJ128" s="520">
        <v>18.932984757595722</v>
      </c>
      <c r="FK128" s="520">
        <v>8.8292174237873571</v>
      </c>
    </row>
    <row r="129" spans="2:167" x14ac:dyDescent="0.2">
      <c r="B129" s="520">
        <v>601.20625038839387</v>
      </c>
      <c r="C129" s="520">
        <v>1.6633226939240497</v>
      </c>
      <c r="D129" s="520">
        <v>645.69394725378049</v>
      </c>
      <c r="E129" s="520">
        <v>1.5487213474017045</v>
      </c>
      <c r="F129" s="520">
        <v>732.9125212748321</v>
      </c>
      <c r="G129" s="520">
        <v>1.3644193146824597</v>
      </c>
      <c r="H129" s="520">
        <v>821.81558446105635</v>
      </c>
      <c r="I129" s="520">
        <v>1.2168180050464683</v>
      </c>
      <c r="J129" s="520">
        <v>911.78290900060495</v>
      </c>
      <c r="K129" s="520">
        <v>1.0967522972064576</v>
      </c>
      <c r="L129" s="520">
        <v>690.73753805648187</v>
      </c>
      <c r="M129" s="520">
        <v>1.4477278921508818</v>
      </c>
      <c r="N129" s="520">
        <v>688.72549731865342</v>
      </c>
      <c r="O129" s="520">
        <v>1.4519572803579956</v>
      </c>
      <c r="Q129" s="520">
        <v>0.25425497959436894</v>
      </c>
      <c r="R129" s="520">
        <v>0.25484999282312615</v>
      </c>
      <c r="S129" s="520">
        <v>0.25455496719134019</v>
      </c>
      <c r="T129" s="520">
        <v>0.25555753524097852</v>
      </c>
      <c r="U129" s="520">
        <v>0.25590671414729732</v>
      </c>
      <c r="V129" s="520">
        <v>0.25471191329844034</v>
      </c>
      <c r="W129" s="520">
        <v>0.25460541484473481</v>
      </c>
      <c r="Y129" s="520">
        <v>2.1478538101915015</v>
      </c>
      <c r="Z129" s="520">
        <v>2.2065577053811301</v>
      </c>
      <c r="AA129" s="520">
        <v>2.234133780666002</v>
      </c>
      <c r="AB129" s="520">
        <v>2.3827331312248705</v>
      </c>
      <c r="AC129" s="520">
        <v>2.4483108740272961</v>
      </c>
      <c r="AD129" s="520">
        <v>2.2216074271870125</v>
      </c>
      <c r="AE129" s="520">
        <v>2.2171917690982887</v>
      </c>
      <c r="AG129" s="520">
        <v>0.86576771256102381</v>
      </c>
      <c r="AH129" s="520">
        <v>0.89970376840872512</v>
      </c>
      <c r="AI129" s="520">
        <v>0.90622832773697537</v>
      </c>
      <c r="AJ129" s="520">
        <v>0.97729234987096747</v>
      </c>
      <c r="AK129" s="520">
        <v>1.0107642139356952</v>
      </c>
      <c r="AL129" s="520">
        <v>0.90432236902957741</v>
      </c>
      <c r="AM129" s="520">
        <v>0.90023465911755041</v>
      </c>
      <c r="AO129" s="520">
        <v>133</v>
      </c>
      <c r="AP129" s="520">
        <v>16.931063736981372</v>
      </c>
      <c r="AQ129" s="520">
        <v>7.4361298436703311</v>
      </c>
      <c r="AR129" s="520">
        <v>7.7395305624900557</v>
      </c>
      <c r="AS129" s="520">
        <v>892.06460579603777</v>
      </c>
      <c r="AT129" s="520">
        <v>25.277020065703717</v>
      </c>
      <c r="AU129" s="520">
        <v>11.213964852946081</v>
      </c>
      <c r="AV129" s="520">
        <v>17.832022222466019</v>
      </c>
      <c r="AW129" s="520">
        <v>7.7510731453464325</v>
      </c>
      <c r="AX129" s="520">
        <v>8.1382071172396042</v>
      </c>
      <c r="AY129" s="520">
        <v>942.74128018733757</v>
      </c>
      <c r="AZ129" s="520">
        <v>25.314884334822924</v>
      </c>
      <c r="BA129" s="520">
        <v>11.146758254826281</v>
      </c>
      <c r="BB129" s="520">
        <v>19.179895760802655</v>
      </c>
      <c r="BC129" s="520">
        <v>8.14354885679594</v>
      </c>
      <c r="BD129" s="520">
        <v>8.7013340885286503</v>
      </c>
      <c r="BE129" s="520">
        <v>1017.9246548570163</v>
      </c>
      <c r="BF129" s="520">
        <v>25.569898749776097</v>
      </c>
      <c r="BG129" s="520">
        <v>11.074937349349934</v>
      </c>
      <c r="BH129" s="520">
        <v>20.427192307563793</v>
      </c>
      <c r="BI129" s="520">
        <v>8.6713172965250322</v>
      </c>
      <c r="BJ129" s="520">
        <v>9.3310730435690257</v>
      </c>
      <c r="BK129" s="520">
        <v>1092.7002365980147</v>
      </c>
      <c r="BL129" s="520">
        <v>25.721818470794105</v>
      </c>
      <c r="BM129" s="520">
        <v>11.147504449975795</v>
      </c>
      <c r="BN129" s="520">
        <v>20.9203131034675</v>
      </c>
      <c r="BO129" s="520">
        <v>8.8300012319782741</v>
      </c>
      <c r="BP129" s="520">
        <v>9.8742906991828843</v>
      </c>
      <c r="BQ129" s="520">
        <v>1202.1149110600529</v>
      </c>
      <c r="BR129" s="520">
        <v>24.490181707511024</v>
      </c>
      <c r="BS129" s="520">
        <v>10.58448741280918</v>
      </c>
      <c r="BU129" s="520">
        <v>133</v>
      </c>
      <c r="BV129" s="520">
        <v>16.196522227113306</v>
      </c>
      <c r="BW129" s="520">
        <v>6.5623482779259827</v>
      </c>
      <c r="BX129" s="520">
        <v>7.5000152703769531</v>
      </c>
      <c r="BY129" s="520">
        <v>891.98503665770477</v>
      </c>
      <c r="BZ129" s="520">
        <v>24.45578404821779</v>
      </c>
      <c r="CA129" s="520">
        <v>10.235373010761769</v>
      </c>
      <c r="CB129" s="520">
        <v>16.944108239524365</v>
      </c>
      <c r="CC129" s="520">
        <v>6.8459487045236829</v>
      </c>
      <c r="CD129" s="520">
        <v>7.8653783327379827</v>
      </c>
      <c r="CE129" s="520">
        <v>943.26117215926922</v>
      </c>
      <c r="CF129" s="520">
        <v>24.359608092491221</v>
      </c>
      <c r="CG129" s="520">
        <v>10.181045281750901</v>
      </c>
      <c r="CH129" s="520">
        <v>18.322976594219522</v>
      </c>
      <c r="CI129" s="520">
        <v>7.3610943215725717</v>
      </c>
      <c r="CJ129" s="520">
        <v>8.3988547185886713</v>
      </c>
      <c r="CK129" s="520">
        <v>1019.4519928011542</v>
      </c>
      <c r="CL129" s="520">
        <v>24.691021618240402</v>
      </c>
      <c r="CM129" s="520">
        <v>10.290820281640302</v>
      </c>
      <c r="CN129" s="520">
        <v>19.533824420756684</v>
      </c>
      <c r="CO129" s="520">
        <v>7.7738690434590163</v>
      </c>
      <c r="CP129" s="520">
        <v>9.0382984475836032</v>
      </c>
      <c r="CQ129" s="520">
        <v>1094.7292258784239</v>
      </c>
      <c r="CR129" s="520">
        <v>24.858082344631715</v>
      </c>
      <c r="CS129" s="520">
        <v>10.307053315257932</v>
      </c>
      <c r="CT129" s="520">
        <v>19.85488957733952</v>
      </c>
      <c r="CU129" s="520">
        <v>7.8356231722905134</v>
      </c>
      <c r="CV129" s="520">
        <v>9.4212243552239254</v>
      </c>
      <c r="CW129" s="520">
        <v>1204.5493156977632</v>
      </c>
      <c r="CX129" s="520">
        <v>23.556187122653863</v>
      </c>
      <c r="CY129" s="520">
        <v>9.7375773098862908</v>
      </c>
      <c r="DA129" s="520">
        <v>133</v>
      </c>
      <c r="DB129" s="520">
        <v>13.437726216437587</v>
      </c>
      <c r="DC129" s="520">
        <v>6.0304220048125794</v>
      </c>
      <c r="DD129" s="520">
        <v>7.1174054859616307</v>
      </c>
      <c r="DE129" s="520">
        <v>930.08061207081562</v>
      </c>
      <c r="DF129" s="520">
        <v>20.487898761420343</v>
      </c>
      <c r="DG129" s="520">
        <v>9.2442237645972778</v>
      </c>
      <c r="DH129" s="520">
        <v>14.051310290053296</v>
      </c>
      <c r="DI129" s="520">
        <v>6.699351964530007</v>
      </c>
      <c r="DJ129" s="520">
        <v>7.4990341612662892</v>
      </c>
      <c r="DK129" s="520">
        <v>977.32220382443074</v>
      </c>
      <c r="DL129" s="520">
        <v>20.550719562696738</v>
      </c>
      <c r="DM129" s="520">
        <v>9.6762233880200696</v>
      </c>
      <c r="DN129" s="520">
        <v>15.618851331698355</v>
      </c>
      <c r="DO129" s="520">
        <v>6.8513292253157712</v>
      </c>
      <c r="DP129" s="520">
        <v>8.0550784516489742</v>
      </c>
      <c r="DQ129" s="520">
        <v>1055.013403617693</v>
      </c>
      <c r="DR129" s="520">
        <v>21.295640276653643</v>
      </c>
      <c r="DS129" s="520">
        <v>9.460763354469055</v>
      </c>
      <c r="DT129" s="520">
        <v>16.785478446374917</v>
      </c>
      <c r="DU129" s="520">
        <v>7.7475118702957815</v>
      </c>
      <c r="DV129" s="520">
        <v>8.7874826743225789</v>
      </c>
      <c r="DW129" s="520">
        <v>1150.5688918270225</v>
      </c>
      <c r="DX129" s="520">
        <v>21.262979940932595</v>
      </c>
      <c r="DY129" s="520">
        <v>9.7839211573513669</v>
      </c>
      <c r="DZ129" s="520">
        <v>17.071106978735219</v>
      </c>
      <c r="EA129" s="520">
        <v>7.983533471728034</v>
      </c>
      <c r="EB129" s="520">
        <v>9.1867521062920332</v>
      </c>
      <c r="EC129" s="520">
        <v>1264.9872626794481</v>
      </c>
      <c r="ED129" s="520">
        <v>20.23009024314711</v>
      </c>
      <c r="EE129" s="520">
        <v>9.38926638633267</v>
      </c>
      <c r="EG129" s="520">
        <v>133</v>
      </c>
      <c r="EH129" s="520">
        <v>12.608885517820566</v>
      </c>
      <c r="EI129" s="520">
        <v>5.5397082345507549</v>
      </c>
      <c r="EJ129" s="520">
        <v>6.5462800453587962</v>
      </c>
      <c r="EK129" s="520">
        <v>944.01733202441187</v>
      </c>
      <c r="EL129" s="520">
        <v>19.307438648783609</v>
      </c>
      <c r="EM129" s="520">
        <v>8.5879350429391721</v>
      </c>
      <c r="EN129" s="520">
        <v>13.204827044811752</v>
      </c>
      <c r="EO129" s="520">
        <v>6.0368771582506326</v>
      </c>
      <c r="EP129" s="520">
        <v>6.935101637710714</v>
      </c>
      <c r="EQ129" s="520">
        <v>991.82319652074159</v>
      </c>
      <c r="ER129" s="520">
        <v>19.396795069360685</v>
      </c>
      <c r="ES129" s="520">
        <v>8.8668153667385923</v>
      </c>
      <c r="ET129" s="520">
        <v>14.402380757988876</v>
      </c>
      <c r="EU129" s="520">
        <v>6.2008420977296783</v>
      </c>
      <c r="EV129" s="520">
        <v>7.4437391116595935</v>
      </c>
      <c r="EW129" s="520">
        <v>1025.7301105284366</v>
      </c>
      <c r="EX129" s="520">
        <v>20.71764798425674</v>
      </c>
      <c r="EY129" s="520">
        <v>9.0966862764970671</v>
      </c>
      <c r="EZ129" s="520">
        <v>15.152831333726944</v>
      </c>
      <c r="FA129" s="520">
        <v>7.0777344359472982</v>
      </c>
      <c r="FB129" s="520">
        <v>8.1202017642727089</v>
      </c>
      <c r="FC129" s="520">
        <v>1138.0524822145271</v>
      </c>
      <c r="FD129" s="520">
        <v>20.062234836923068</v>
      </c>
      <c r="FE129" s="520">
        <v>9.3029961753490511</v>
      </c>
      <c r="FF129" s="520">
        <v>15.320870150818738</v>
      </c>
      <c r="FG129" s="520">
        <v>7.2515480334905913</v>
      </c>
      <c r="FH129" s="520">
        <v>8.4935821549011354</v>
      </c>
      <c r="FI129" s="520">
        <v>1260.2927568291041</v>
      </c>
      <c r="FJ129" s="520">
        <v>18.916691795089939</v>
      </c>
      <c r="FK129" s="520">
        <v>8.8434348971577723</v>
      </c>
    </row>
    <row r="130" spans="2:167" x14ac:dyDescent="0.2">
      <c r="B130" s="520">
        <v>601.20625038839387</v>
      </c>
      <c r="C130" s="520">
        <v>1.6633226939240497</v>
      </c>
      <c r="D130" s="520">
        <v>645.69394725378049</v>
      </c>
      <c r="E130" s="520">
        <v>1.5487213474017045</v>
      </c>
      <c r="F130" s="520">
        <v>732.9125212748321</v>
      </c>
      <c r="G130" s="520">
        <v>1.3644193146824597</v>
      </c>
      <c r="H130" s="520">
        <v>821.81558446105635</v>
      </c>
      <c r="I130" s="520">
        <v>1.2168180050464683</v>
      </c>
      <c r="J130" s="520">
        <v>911.78290900060495</v>
      </c>
      <c r="K130" s="520">
        <v>1.0967522972064576</v>
      </c>
      <c r="L130" s="520">
        <v>690.73753805648187</v>
      </c>
      <c r="M130" s="520">
        <v>1.4477278921508818</v>
      </c>
      <c r="N130" s="520">
        <v>688.72549731865342</v>
      </c>
      <c r="O130" s="520">
        <v>1.4519572803579956</v>
      </c>
      <c r="Q130" s="520">
        <v>0.25612793501972114</v>
      </c>
      <c r="R130" s="520">
        <v>0.25672442772088616</v>
      </c>
      <c r="S130" s="520">
        <v>0.25642449544823992</v>
      </c>
      <c r="T130" s="520">
        <v>0.25742951959878335</v>
      </c>
      <c r="U130" s="520">
        <v>0.25777872445339078</v>
      </c>
      <c r="V130" s="520">
        <v>0.25658281088158547</v>
      </c>
      <c r="W130" s="520">
        <v>0.25647821284241568</v>
      </c>
      <c r="Y130" s="520">
        <v>2.1478538101915015</v>
      </c>
      <c r="Z130" s="520">
        <v>2.2065577053811301</v>
      </c>
      <c r="AA130" s="520">
        <v>2.234133780666002</v>
      </c>
      <c r="AB130" s="520">
        <v>2.3827331312248705</v>
      </c>
      <c r="AC130" s="520">
        <v>2.4483108740272961</v>
      </c>
      <c r="AD130" s="520">
        <v>2.2216074271870125</v>
      </c>
      <c r="AE130" s="520">
        <v>2.2171917690982887</v>
      </c>
      <c r="AG130" s="520">
        <v>0.86576771256102381</v>
      </c>
      <c r="AH130" s="520">
        <v>0.89970376840872512</v>
      </c>
      <c r="AI130" s="520">
        <v>0.90622832773697537</v>
      </c>
      <c r="AJ130" s="520">
        <v>0.97729234987096747</v>
      </c>
      <c r="AK130" s="520">
        <v>1.0107642139356952</v>
      </c>
      <c r="AL130" s="520">
        <v>0.90432236902957741</v>
      </c>
      <c r="AM130" s="520">
        <v>0.90023465911755041</v>
      </c>
      <c r="AO130" s="520">
        <v>134</v>
      </c>
      <c r="AP130" s="520">
        <v>16.931063736981372</v>
      </c>
      <c r="AQ130" s="520">
        <v>7.4361298436703311</v>
      </c>
      <c r="AR130" s="520">
        <v>7.7395305624900557</v>
      </c>
      <c r="AS130" s="520">
        <v>892.76723952414648</v>
      </c>
      <c r="AT130" s="520">
        <v>25.257126317302163</v>
      </c>
      <c r="AU130" s="520">
        <v>11.205139137146174</v>
      </c>
      <c r="AV130" s="520">
        <v>17.832022222466019</v>
      </c>
      <c r="AW130" s="520">
        <v>7.7510731453464325</v>
      </c>
      <c r="AX130" s="520">
        <v>8.1382071172396042</v>
      </c>
      <c r="AY130" s="520">
        <v>943.48491110386863</v>
      </c>
      <c r="AZ130" s="520">
        <v>25.294931783999665</v>
      </c>
      <c r="BA130" s="520">
        <v>11.13797266222185</v>
      </c>
      <c r="BB130" s="520">
        <v>19.179895760802655</v>
      </c>
      <c r="BC130" s="520">
        <v>8.14354885679594</v>
      </c>
      <c r="BD130" s="520">
        <v>8.7013340885286503</v>
      </c>
      <c r="BE130" s="520">
        <v>1018.7161621284994</v>
      </c>
      <c r="BF130" s="520">
        <v>25.55003182163269</v>
      </c>
      <c r="BG130" s="520">
        <v>11.066332505558201</v>
      </c>
      <c r="BH130" s="520">
        <v>20.427192307563793</v>
      </c>
      <c r="BI130" s="520">
        <v>8.6713172965250322</v>
      </c>
      <c r="BJ130" s="520">
        <v>9.3310730435690257</v>
      </c>
      <c r="BK130" s="520">
        <v>1093.5552670354543</v>
      </c>
      <c r="BL130" s="520">
        <v>25.701707061374034</v>
      </c>
      <c r="BM130" s="520">
        <v>11.138788424463833</v>
      </c>
      <c r="BN130" s="520">
        <v>20.9203131034675</v>
      </c>
      <c r="BO130" s="520">
        <v>8.8300012319782741</v>
      </c>
      <c r="BP130" s="520">
        <v>9.8742906991828843</v>
      </c>
      <c r="BQ130" s="520">
        <v>1203.0105167841739</v>
      </c>
      <c r="BR130" s="520">
        <v>24.471949492068187</v>
      </c>
      <c r="BS130" s="520">
        <v>10.576607575200496</v>
      </c>
      <c r="BU130" s="520">
        <v>134</v>
      </c>
      <c r="BV130" s="520">
        <v>16.196522227113306</v>
      </c>
      <c r="BW130" s="520">
        <v>6.5623482779259827</v>
      </c>
      <c r="BX130" s="520">
        <v>7.5000152703769531</v>
      </c>
      <c r="BY130" s="520">
        <v>892.71711357560116</v>
      </c>
      <c r="BZ130" s="520">
        <v>24.435728966111153</v>
      </c>
      <c r="CA130" s="520">
        <v>10.226979444408789</v>
      </c>
      <c r="CB130" s="520">
        <v>16.944108239524365</v>
      </c>
      <c r="CC130" s="520">
        <v>6.8502860161290702</v>
      </c>
      <c r="CD130" s="520">
        <v>7.8653783327379827</v>
      </c>
      <c r="CE130" s="520">
        <v>944.03228832680327</v>
      </c>
      <c r="CF130" s="520">
        <v>24.339710375149153</v>
      </c>
      <c r="CG130" s="520">
        <v>10.177323526618993</v>
      </c>
      <c r="CH130" s="520">
        <v>18.322976594219522</v>
      </c>
      <c r="CI130" s="520">
        <v>7.3610943215725717</v>
      </c>
      <c r="CJ130" s="520">
        <v>8.3988547185886713</v>
      </c>
      <c r="CK130" s="520">
        <v>1020.2760758804051</v>
      </c>
      <c r="CL130" s="520">
        <v>24.671078532632464</v>
      </c>
      <c r="CM130" s="520">
        <v>10.282508324645336</v>
      </c>
      <c r="CN130" s="520">
        <v>19.533824420756684</v>
      </c>
      <c r="CO130" s="520">
        <v>7.7749529187511159</v>
      </c>
      <c r="CP130" s="520">
        <v>9.0382984475836032</v>
      </c>
      <c r="CQ130" s="520">
        <v>1095.6203536411858</v>
      </c>
      <c r="CR130" s="520">
        <v>24.837863911090661</v>
      </c>
      <c r="CS130" s="520">
        <v>10.299659306884072</v>
      </c>
      <c r="CT130" s="520">
        <v>19.85488957733952</v>
      </c>
      <c r="CU130" s="520">
        <v>7.8390811010952506</v>
      </c>
      <c r="CV130" s="520">
        <v>9.4212243552239254</v>
      </c>
      <c r="CW130" s="520">
        <v>1205.4784857849183</v>
      </c>
      <c r="CX130" s="520">
        <v>23.538030262369837</v>
      </c>
      <c r="CY130" s="520">
        <v>9.7329401995447213</v>
      </c>
      <c r="DA130" s="520">
        <v>134</v>
      </c>
      <c r="DB130" s="520">
        <v>13.437726216437587</v>
      </c>
      <c r="DC130" s="520">
        <v>6.033200249847825</v>
      </c>
      <c r="DD130" s="520">
        <v>7.1174054859616307</v>
      </c>
      <c r="DE130" s="520">
        <v>930.990377880663</v>
      </c>
      <c r="DF130" s="520">
        <v>20.467877942460664</v>
      </c>
      <c r="DG130" s="520">
        <v>9.2381744714808605</v>
      </c>
      <c r="DH130" s="520">
        <v>14.051310290053296</v>
      </c>
      <c r="DI130" s="520">
        <v>6.7083092609084956</v>
      </c>
      <c r="DJ130" s="520">
        <v>7.4990341612662892</v>
      </c>
      <c r="DK130" s="520">
        <v>978.28111062597395</v>
      </c>
      <c r="DL130" s="520">
        <v>20.530575838616585</v>
      </c>
      <c r="DM130" s="520">
        <v>9.675894954773181</v>
      </c>
      <c r="DN130" s="520">
        <v>15.618851331698355</v>
      </c>
      <c r="DO130" s="520">
        <v>6.8579490181701441</v>
      </c>
      <c r="DP130" s="520">
        <v>8.0550784516489742</v>
      </c>
      <c r="DQ130" s="520">
        <v>1056.0117265236529</v>
      </c>
      <c r="DR130" s="520">
        <v>21.275507995021457</v>
      </c>
      <c r="DS130" s="520">
        <v>9.4580880963830882</v>
      </c>
      <c r="DT130" s="520">
        <v>16.785478446374917</v>
      </c>
      <c r="DU130" s="520">
        <v>7.7744759498475648</v>
      </c>
      <c r="DV130" s="520">
        <v>8.7874826743225789</v>
      </c>
      <c r="DW130" s="520">
        <v>1151.6647503347172</v>
      </c>
      <c r="DX130" s="520">
        <v>21.242747301650692</v>
      </c>
      <c r="DY130" s="520">
        <v>9.7980244685000031</v>
      </c>
      <c r="DZ130" s="520">
        <v>17.071106978735219</v>
      </c>
      <c r="EA130" s="520">
        <v>8.0135639163794927</v>
      </c>
      <c r="EB130" s="520">
        <v>9.1867521062920332</v>
      </c>
      <c r="EC130" s="520">
        <v>1266.1335716711922</v>
      </c>
      <c r="ED130" s="520">
        <v>20.211774691874815</v>
      </c>
      <c r="EE130" s="520">
        <v>9.4044839309883219</v>
      </c>
      <c r="EG130" s="520">
        <v>134</v>
      </c>
      <c r="EH130" s="520">
        <v>12.608885517820566</v>
      </c>
      <c r="EI130" s="520">
        <v>5.5413273946581691</v>
      </c>
      <c r="EJ130" s="520">
        <v>6.5462800453587962</v>
      </c>
      <c r="EK130" s="520">
        <v>945.00054834704724</v>
      </c>
      <c r="EL130" s="520">
        <v>19.287350418294253</v>
      </c>
      <c r="EM130" s="520">
        <v>8.5807132081831252</v>
      </c>
      <c r="EN130" s="520">
        <v>13.204827044811752</v>
      </c>
      <c r="EO130" s="520">
        <v>6.045208938362407</v>
      </c>
      <c r="EP130" s="520">
        <v>6.935101637710714</v>
      </c>
      <c r="EQ130" s="520">
        <v>992.85078350791275</v>
      </c>
      <c r="ER130" s="520">
        <v>19.376719651647182</v>
      </c>
      <c r="ES130" s="520">
        <v>8.8660301087827289</v>
      </c>
      <c r="ET130" s="520">
        <v>14.402380757988876</v>
      </c>
      <c r="EU130" s="520">
        <v>6.2068352287101503</v>
      </c>
      <c r="EV130" s="520">
        <v>7.4437391116595935</v>
      </c>
      <c r="EW130" s="520">
        <v>1026.7202181969735</v>
      </c>
      <c r="EX130" s="520">
        <v>20.697669121680836</v>
      </c>
      <c r="EY130" s="520">
        <v>9.0937511362254018</v>
      </c>
      <c r="EZ130" s="520">
        <v>15.152831333726944</v>
      </c>
      <c r="FA130" s="520">
        <v>7.1018557182733026</v>
      </c>
      <c r="FB130" s="520">
        <v>8.1202017642727089</v>
      </c>
      <c r="FC130" s="520">
        <v>1139.1903225725598</v>
      </c>
      <c r="FD130" s="520">
        <v>20.042196376257223</v>
      </c>
      <c r="FE130" s="520">
        <v>9.3148782617387074</v>
      </c>
      <c r="FF130" s="520">
        <v>15.320870150818738</v>
      </c>
      <c r="FG130" s="520">
        <v>7.2786323999963578</v>
      </c>
      <c r="FH130" s="520">
        <v>8.4935821549011354</v>
      </c>
      <c r="FI130" s="520">
        <v>1261.3793858947024</v>
      </c>
      <c r="FJ130" s="520">
        <v>18.900395804082496</v>
      </c>
      <c r="FK130" s="520">
        <v>8.8572886459205957</v>
      </c>
    </row>
    <row r="131" spans="2:167" x14ac:dyDescent="0.2">
      <c r="B131" s="520">
        <v>601.20625038839387</v>
      </c>
      <c r="C131" s="520">
        <v>1.6633226939240497</v>
      </c>
      <c r="D131" s="520">
        <v>645.69394725378049</v>
      </c>
      <c r="E131" s="520">
        <v>1.5487213474017045</v>
      </c>
      <c r="F131" s="520">
        <v>732.9125212748321</v>
      </c>
      <c r="G131" s="520">
        <v>1.3644193146824597</v>
      </c>
      <c r="H131" s="520">
        <v>821.81558446105635</v>
      </c>
      <c r="I131" s="520">
        <v>1.2168180050464683</v>
      </c>
      <c r="J131" s="520">
        <v>911.78290900060495</v>
      </c>
      <c r="K131" s="520">
        <v>1.0967522972064576</v>
      </c>
      <c r="L131" s="520">
        <v>690.73753805648187</v>
      </c>
      <c r="M131" s="520">
        <v>1.4477278921508818</v>
      </c>
      <c r="N131" s="520">
        <v>688.72549731865342</v>
      </c>
      <c r="O131" s="520">
        <v>1.4519572803579956</v>
      </c>
      <c r="Q131" s="520">
        <v>0.25800089044507335</v>
      </c>
      <c r="R131" s="520">
        <v>0.25859886261864617</v>
      </c>
      <c r="S131" s="520">
        <v>0.25829402370513971</v>
      </c>
      <c r="T131" s="520">
        <v>0.25930150395658813</v>
      </c>
      <c r="U131" s="520">
        <v>0.2596507347594843</v>
      </c>
      <c r="V131" s="520">
        <v>0.25845370846473065</v>
      </c>
      <c r="W131" s="520">
        <v>0.25835101084009648</v>
      </c>
      <c r="Y131" s="520">
        <v>2.1478538101915015</v>
      </c>
      <c r="Z131" s="520">
        <v>2.2065577053811301</v>
      </c>
      <c r="AA131" s="520">
        <v>2.234133780666002</v>
      </c>
      <c r="AB131" s="520">
        <v>2.3827331312248705</v>
      </c>
      <c r="AC131" s="520">
        <v>2.4483108740272961</v>
      </c>
      <c r="AD131" s="520">
        <v>2.2216074271870125</v>
      </c>
      <c r="AE131" s="520">
        <v>2.2171917690982887</v>
      </c>
      <c r="AG131" s="520">
        <v>0.86576771256102381</v>
      </c>
      <c r="AH131" s="520">
        <v>0.89970376840872512</v>
      </c>
      <c r="AI131" s="520">
        <v>0.90622832773697537</v>
      </c>
      <c r="AJ131" s="520">
        <v>0.97729234987096747</v>
      </c>
      <c r="AK131" s="520">
        <v>1.0107642139356952</v>
      </c>
      <c r="AL131" s="520">
        <v>0.90432236902957741</v>
      </c>
      <c r="AM131" s="520">
        <v>0.90023465911755041</v>
      </c>
      <c r="AO131" s="520">
        <v>135</v>
      </c>
      <c r="AP131" s="520">
        <v>16.931063736981372</v>
      </c>
      <c r="AQ131" s="520">
        <v>7.4361298436703311</v>
      </c>
      <c r="AR131" s="520">
        <v>7.7395305624900557</v>
      </c>
      <c r="AS131" s="520">
        <v>893.47098393988904</v>
      </c>
      <c r="AT131" s="520">
        <v>25.237232485355737</v>
      </c>
      <c r="AU131" s="520">
        <v>11.196313384282201</v>
      </c>
      <c r="AV131" s="520">
        <v>17.832022222466019</v>
      </c>
      <c r="AW131" s="520">
        <v>7.7510731453464325</v>
      </c>
      <c r="AX131" s="520">
        <v>8.1382071172396042</v>
      </c>
      <c r="AY131" s="520">
        <v>944.22971749012243</v>
      </c>
      <c r="AZ131" s="520">
        <v>25.274979195785583</v>
      </c>
      <c r="BA131" s="520">
        <v>11.129187053153334</v>
      </c>
      <c r="BB131" s="520">
        <v>19.179895760802655</v>
      </c>
      <c r="BC131" s="520">
        <v>8.14354885679594</v>
      </c>
      <c r="BD131" s="520">
        <v>8.7013340885286503</v>
      </c>
      <c r="BE131" s="520">
        <v>1019.5089053853743</v>
      </c>
      <c r="BF131" s="520">
        <v>25.530164790229094</v>
      </c>
      <c r="BG131" s="520">
        <v>11.057727617041998</v>
      </c>
      <c r="BH131" s="520">
        <v>20.427192307563793</v>
      </c>
      <c r="BI131" s="520">
        <v>8.6713172965250322</v>
      </c>
      <c r="BJ131" s="520">
        <v>9.3310730435690257</v>
      </c>
      <c r="BK131" s="520">
        <v>1094.4116329129654</v>
      </c>
      <c r="BL131" s="520">
        <v>25.681595739217705</v>
      </c>
      <c r="BM131" s="520">
        <v>11.130072436770851</v>
      </c>
      <c r="BN131" s="520">
        <v>20.9203131034675</v>
      </c>
      <c r="BO131" s="520">
        <v>8.8300012319782741</v>
      </c>
      <c r="BP131" s="520">
        <v>9.8742906991828843</v>
      </c>
      <c r="BQ131" s="520">
        <v>1203.9075213213894</v>
      </c>
      <c r="BR131" s="520">
        <v>24.453715990457699</v>
      </c>
      <c r="BS131" s="520">
        <v>10.568727181719035</v>
      </c>
      <c r="BU131" s="520">
        <v>135</v>
      </c>
      <c r="BV131" s="520">
        <v>16.196522227113306</v>
      </c>
      <c r="BW131" s="520">
        <v>6.5623482779259827</v>
      </c>
      <c r="BX131" s="520">
        <v>7.5000152703769531</v>
      </c>
      <c r="BY131" s="520">
        <v>893.45039149756678</v>
      </c>
      <c r="BZ131" s="520">
        <v>24.415673929224379</v>
      </c>
      <c r="CA131" s="520">
        <v>10.21858589698148</v>
      </c>
      <c r="CB131" s="520">
        <v>16.944108239524365</v>
      </c>
      <c r="CC131" s="520">
        <v>6.8539271970463043</v>
      </c>
      <c r="CD131" s="520">
        <v>7.8653783327379827</v>
      </c>
      <c r="CE131" s="520">
        <v>944.80466954399571</v>
      </c>
      <c r="CF131" s="520">
        <v>24.319812574332033</v>
      </c>
      <c r="CG131" s="520">
        <v>10.172857426109504</v>
      </c>
      <c r="CH131" s="520">
        <v>18.322976594219522</v>
      </c>
      <c r="CI131" s="520">
        <v>7.3610943215725717</v>
      </c>
      <c r="CJ131" s="520">
        <v>8.3988547185886713</v>
      </c>
      <c r="CK131" s="520">
        <v>1021.1014942508675</v>
      </c>
      <c r="CL131" s="520">
        <v>24.651135401068551</v>
      </c>
      <c r="CM131" s="520">
        <v>10.274196348496654</v>
      </c>
      <c r="CN131" s="520">
        <v>19.533824420756684</v>
      </c>
      <c r="CO131" s="520">
        <v>7.7751440625397477</v>
      </c>
      <c r="CP131" s="520">
        <v>9.0382984475836032</v>
      </c>
      <c r="CQ131" s="520">
        <v>1096.5129254973024</v>
      </c>
      <c r="CR131" s="520">
        <v>24.817645655767279</v>
      </c>
      <c r="CS131" s="520">
        <v>10.291449606818567</v>
      </c>
      <c r="CT131" s="520">
        <v>19.85488957733952</v>
      </c>
      <c r="CU131" s="520">
        <v>7.8416832473545641</v>
      </c>
      <c r="CV131" s="520">
        <v>9.4212243552239254</v>
      </c>
      <c r="CW131" s="520">
        <v>1206.4091616139035</v>
      </c>
      <c r="CX131" s="520">
        <v>23.519872015131558</v>
      </c>
      <c r="CY131" s="520">
        <v>9.7275887266491381</v>
      </c>
      <c r="DA131" s="520">
        <v>135</v>
      </c>
      <c r="DB131" s="520">
        <v>13.437726216437587</v>
      </c>
      <c r="DC131" s="520">
        <v>6.0353506595532913</v>
      </c>
      <c r="DD131" s="520">
        <v>7.1174054859616307</v>
      </c>
      <c r="DE131" s="520">
        <v>931.9019242946988</v>
      </c>
      <c r="DF131" s="520">
        <v>20.447857143860539</v>
      </c>
      <c r="DG131" s="520">
        <v>9.2314456355993428</v>
      </c>
      <c r="DH131" s="520">
        <v>14.051310290053296</v>
      </c>
      <c r="DI131" s="520">
        <v>6.7166495281524989</v>
      </c>
      <c r="DJ131" s="520">
        <v>7.4990341612662892</v>
      </c>
      <c r="DK131" s="520">
        <v>979.24189421102426</v>
      </c>
      <c r="DL131" s="520">
        <v>20.510432255734784</v>
      </c>
      <c r="DM131" s="520">
        <v>9.6749185118688601</v>
      </c>
      <c r="DN131" s="520">
        <v>15.618851331698355</v>
      </c>
      <c r="DO131" s="520">
        <v>6.8638846509724445</v>
      </c>
      <c r="DP131" s="520">
        <v>8.0550784516489742</v>
      </c>
      <c r="DQ131" s="520">
        <v>1057.0119343443575</v>
      </c>
      <c r="DR131" s="520">
        <v>21.255375838709252</v>
      </c>
      <c r="DS131" s="520">
        <v>9.4547537717968648</v>
      </c>
      <c r="DT131" s="520">
        <v>16.785478446374917</v>
      </c>
      <c r="DU131" s="520">
        <v>7.8009708246711202</v>
      </c>
      <c r="DV131" s="520">
        <v>8.7874826743225789</v>
      </c>
      <c r="DW131" s="520">
        <v>1152.7626862672696</v>
      </c>
      <c r="DX131" s="520">
        <v>21.222514884478919</v>
      </c>
      <c r="DY131" s="520">
        <v>9.8116762563996627</v>
      </c>
      <c r="DZ131" s="520">
        <v>17.071106978735219</v>
      </c>
      <c r="EA131" s="520">
        <v>8.0431476376837807</v>
      </c>
      <c r="EB131" s="520">
        <v>9.1867521062920332</v>
      </c>
      <c r="EC131" s="520">
        <v>1267.2820537270472</v>
      </c>
      <c r="ED131" s="520">
        <v>20.193457648338743</v>
      </c>
      <c r="EE131" s="520">
        <v>9.4193052884041624</v>
      </c>
      <c r="EG131" s="520">
        <v>135</v>
      </c>
      <c r="EH131" s="520">
        <v>12.608885517820566</v>
      </c>
      <c r="EI131" s="520">
        <v>5.5423515812589317</v>
      </c>
      <c r="EJ131" s="520">
        <v>6.5462800453587962</v>
      </c>
      <c r="EK131" s="520">
        <v>945.98581037660335</v>
      </c>
      <c r="EL131" s="520">
        <v>19.267262279751957</v>
      </c>
      <c r="EM131" s="520">
        <v>8.5728588997693311</v>
      </c>
      <c r="EN131" s="520">
        <v>13.204827044811752</v>
      </c>
      <c r="EO131" s="520">
        <v>6.0529898085340932</v>
      </c>
      <c r="EP131" s="520">
        <v>6.935101637710714</v>
      </c>
      <c r="EQ131" s="520">
        <v>993.88049797048211</v>
      </c>
      <c r="ER131" s="520">
        <v>19.356644312103647</v>
      </c>
      <c r="ES131" s="520">
        <v>8.8646731958946532</v>
      </c>
      <c r="ET131" s="520">
        <v>14.402380757988876</v>
      </c>
      <c r="EU131" s="520">
        <v>6.2122091921976761</v>
      </c>
      <c r="EV131" s="520">
        <v>7.4437391116595935</v>
      </c>
      <c r="EW131" s="520">
        <v>1027.712240170383</v>
      </c>
      <c r="EX131" s="520">
        <v>20.677690238716806</v>
      </c>
      <c r="EY131" s="520">
        <v>9.0902022464508452</v>
      </c>
      <c r="EZ131" s="520">
        <v>15.152831333726944</v>
      </c>
      <c r="FA131" s="520">
        <v>7.1255381760672423</v>
      </c>
      <c r="FB131" s="520">
        <v>8.1202017642727089</v>
      </c>
      <c r="FC131" s="520">
        <v>1140.330438274236</v>
      </c>
      <c r="FD131" s="520">
        <v>20.022157954044072</v>
      </c>
      <c r="FE131" s="520">
        <v>9.3263332035609192</v>
      </c>
      <c r="FF131" s="520">
        <v>15.320870150818738</v>
      </c>
      <c r="FG131" s="520">
        <v>7.3053071640453942</v>
      </c>
      <c r="FH131" s="520">
        <v>8.4935821549011354</v>
      </c>
      <c r="FI131" s="520">
        <v>1262.4680928908444</v>
      </c>
      <c r="FJ131" s="520">
        <v>18.884096783728928</v>
      </c>
      <c r="FK131" s="520">
        <v>8.8707794992968374</v>
      </c>
    </row>
    <row r="132" spans="2:167" x14ac:dyDescent="0.2">
      <c r="B132" s="520">
        <v>601.20625038839387</v>
      </c>
      <c r="C132" s="520">
        <v>1.6633226939240497</v>
      </c>
      <c r="D132" s="520">
        <v>645.69394725378049</v>
      </c>
      <c r="E132" s="520">
        <v>1.5487213474017045</v>
      </c>
      <c r="F132" s="520">
        <v>732.9125212748321</v>
      </c>
      <c r="G132" s="520">
        <v>1.3644193146824597</v>
      </c>
      <c r="H132" s="520">
        <v>821.81558446105635</v>
      </c>
      <c r="I132" s="520">
        <v>1.2168180050464683</v>
      </c>
      <c r="J132" s="520">
        <v>911.78290900060495</v>
      </c>
      <c r="K132" s="520">
        <v>1.0967522972064576</v>
      </c>
      <c r="L132" s="520">
        <v>690.73753805648187</v>
      </c>
      <c r="M132" s="520">
        <v>1.4477278921508818</v>
      </c>
      <c r="N132" s="520">
        <v>688.72549731865342</v>
      </c>
      <c r="O132" s="520">
        <v>1.4519572803579956</v>
      </c>
      <c r="Q132" s="520">
        <v>0.25987384587042556</v>
      </c>
      <c r="R132" s="520">
        <v>0.26047329751640619</v>
      </c>
      <c r="S132" s="520">
        <v>0.26016355196203944</v>
      </c>
      <c r="T132" s="520">
        <v>0.26117348831439297</v>
      </c>
      <c r="U132" s="520">
        <v>0.26152274506557782</v>
      </c>
      <c r="V132" s="520">
        <v>0.26032460604787583</v>
      </c>
      <c r="W132" s="520">
        <v>0.26022380883777729</v>
      </c>
      <c r="Y132" s="520">
        <v>2.1478538101915015</v>
      </c>
      <c r="Z132" s="520">
        <v>2.2065577053811301</v>
      </c>
      <c r="AA132" s="520">
        <v>2.234133780666002</v>
      </c>
      <c r="AB132" s="520">
        <v>2.3827331312248705</v>
      </c>
      <c r="AC132" s="520">
        <v>2.4483108740272961</v>
      </c>
      <c r="AD132" s="520">
        <v>2.2216074271870125</v>
      </c>
      <c r="AE132" s="520">
        <v>2.2171917690982887</v>
      </c>
      <c r="AG132" s="520">
        <v>0.86576771256102381</v>
      </c>
      <c r="AH132" s="520">
        <v>0.89970376840872512</v>
      </c>
      <c r="AI132" s="520">
        <v>0.90622832773697537</v>
      </c>
      <c r="AJ132" s="520">
        <v>0.97729234987096747</v>
      </c>
      <c r="AK132" s="520">
        <v>1.0107642139356952</v>
      </c>
      <c r="AL132" s="520">
        <v>0.90432236902957741</v>
      </c>
      <c r="AM132" s="520">
        <v>0.90023465911755041</v>
      </c>
      <c r="AO132" s="520">
        <v>136</v>
      </c>
      <c r="AP132" s="520">
        <v>16.931063736981372</v>
      </c>
      <c r="AQ132" s="520">
        <v>7.4361298436703311</v>
      </c>
      <c r="AR132" s="520">
        <v>7.7395305624900557</v>
      </c>
      <c r="AS132" s="520">
        <v>894.17584167892653</v>
      </c>
      <c r="AT132" s="520">
        <v>25.217338569863916</v>
      </c>
      <c r="AU132" s="520">
        <v>11.187487594353922</v>
      </c>
      <c r="AV132" s="520">
        <v>17.832022222466019</v>
      </c>
      <c r="AW132" s="520">
        <v>7.7510731453464325</v>
      </c>
      <c r="AX132" s="520">
        <v>8.1382071172396042</v>
      </c>
      <c r="AY132" s="520">
        <v>944.97570213543054</v>
      </c>
      <c r="AZ132" s="520">
        <v>25.255026570180576</v>
      </c>
      <c r="BA132" s="520">
        <v>11.120401427620685</v>
      </c>
      <c r="BB132" s="520">
        <v>19.179895760802655</v>
      </c>
      <c r="BC132" s="520">
        <v>8.14354885679594</v>
      </c>
      <c r="BD132" s="520">
        <v>8.7013340885286503</v>
      </c>
      <c r="BE132" s="520">
        <v>1020.302887525</v>
      </c>
      <c r="BF132" s="520">
        <v>25.510297655564493</v>
      </c>
      <c r="BG132" s="520">
        <v>11.049122683800974</v>
      </c>
      <c r="BH132" s="520">
        <v>20.427192307563793</v>
      </c>
      <c r="BI132" s="520">
        <v>8.6713172965250322</v>
      </c>
      <c r="BJ132" s="520">
        <v>9.3310730435690257</v>
      </c>
      <c r="BK132" s="520">
        <v>1095.2693373616535</v>
      </c>
      <c r="BL132" s="520">
        <v>25.661484504324566</v>
      </c>
      <c r="BM132" s="520">
        <v>11.121356486896607</v>
      </c>
      <c r="BN132" s="520">
        <v>20.9203131034675</v>
      </c>
      <c r="BO132" s="520">
        <v>8.8300012319782741</v>
      </c>
      <c r="BP132" s="520">
        <v>9.8742906991828843</v>
      </c>
      <c r="BQ132" s="520">
        <v>1204.8059279513914</v>
      </c>
      <c r="BR132" s="520">
        <v>24.43548120254346</v>
      </c>
      <c r="BS132" s="520">
        <v>10.560846232305977</v>
      </c>
      <c r="BU132" s="520">
        <v>136</v>
      </c>
      <c r="BV132" s="520">
        <v>16.196522227113306</v>
      </c>
      <c r="BW132" s="520">
        <v>6.5623482779259827</v>
      </c>
      <c r="BX132" s="520">
        <v>7.5000152703769531</v>
      </c>
      <c r="BY132" s="520">
        <v>894.18487338147702</v>
      </c>
      <c r="BZ132" s="520">
        <v>24.39561893755732</v>
      </c>
      <c r="CA132" s="520">
        <v>10.210192368479783</v>
      </c>
      <c r="CB132" s="520">
        <v>16.944108239524365</v>
      </c>
      <c r="CC132" s="520">
        <v>6.8568722472753834</v>
      </c>
      <c r="CD132" s="520">
        <v>7.8653783327379827</v>
      </c>
      <c r="CE132" s="520">
        <v>945.57831892645606</v>
      </c>
      <c r="CF132" s="520">
        <v>24.299914690039333</v>
      </c>
      <c r="CG132" s="520">
        <v>10.167648788667309</v>
      </c>
      <c r="CH132" s="520">
        <v>18.322976594219522</v>
      </c>
      <c r="CI132" s="520">
        <v>7.3610943215725717</v>
      </c>
      <c r="CJ132" s="520">
        <v>8.3988547185886713</v>
      </c>
      <c r="CK132" s="520">
        <v>1021.9282511606028</v>
      </c>
      <c r="CL132" s="520">
        <v>24.631192223548496</v>
      </c>
      <c r="CM132" s="520">
        <v>10.265884353194195</v>
      </c>
      <c r="CN132" s="520">
        <v>19.533824420756684</v>
      </c>
      <c r="CO132" s="520">
        <v>7.7751440625397477</v>
      </c>
      <c r="CP132" s="520">
        <v>9.0382984475836032</v>
      </c>
      <c r="CQ132" s="520">
        <v>1097.406944959901</v>
      </c>
      <c r="CR132" s="520">
        <v>24.797427578659207</v>
      </c>
      <c r="CS132" s="520">
        <v>10.283065518956626</v>
      </c>
      <c r="CT132" s="520">
        <v>19.85488957733952</v>
      </c>
      <c r="CU132" s="520">
        <v>7.8434296110684558</v>
      </c>
      <c r="CV132" s="520">
        <v>9.4212243552239254</v>
      </c>
      <c r="CW132" s="520">
        <v>1207.3413468478216</v>
      </c>
      <c r="CX132" s="520">
        <v>23.501712380780102</v>
      </c>
      <c r="CY132" s="520">
        <v>9.7215245337199114</v>
      </c>
      <c r="DA132" s="520">
        <v>136</v>
      </c>
      <c r="DB132" s="520">
        <v>13.437726216437587</v>
      </c>
      <c r="DC132" s="520">
        <v>6.0368732339289739</v>
      </c>
      <c r="DD132" s="520">
        <v>7.1174054859616307</v>
      </c>
      <c r="DE132" s="520">
        <v>932.81525654557265</v>
      </c>
      <c r="DF132" s="520">
        <v>20.427836365619939</v>
      </c>
      <c r="DG132" s="520">
        <v>9.2240392358894123</v>
      </c>
      <c r="DH132" s="520">
        <v>14.051310290053296</v>
      </c>
      <c r="DI132" s="520">
        <v>6.724372766262019</v>
      </c>
      <c r="DJ132" s="520">
        <v>7.4990341612662892</v>
      </c>
      <c r="DK132" s="520">
        <v>980.20456009487248</v>
      </c>
      <c r="DL132" s="520">
        <v>20.490288814049851</v>
      </c>
      <c r="DM132" s="520">
        <v>9.6732959159989615</v>
      </c>
      <c r="DN132" s="520">
        <v>15.618851331698355</v>
      </c>
      <c r="DO132" s="520">
        <v>6.8691361237226713</v>
      </c>
      <c r="DP132" s="520">
        <v>8.0550784516489742</v>
      </c>
      <c r="DQ132" s="520">
        <v>1058.01403242316</v>
      </c>
      <c r="DR132" s="520">
        <v>21.235243807715854</v>
      </c>
      <c r="DS132" s="520">
        <v>9.4507622199737114</v>
      </c>
      <c r="DT132" s="520">
        <v>16.785478446374917</v>
      </c>
      <c r="DU132" s="520">
        <v>7.8269964947664485</v>
      </c>
      <c r="DV132" s="520">
        <v>8.7874826743225789</v>
      </c>
      <c r="DW132" s="520">
        <v>1153.8627055375623</v>
      </c>
      <c r="DX132" s="520">
        <v>21.202282689413625</v>
      </c>
      <c r="DY132" s="520">
        <v>9.8248776858819653</v>
      </c>
      <c r="DZ132" s="520">
        <v>17.071106978735219</v>
      </c>
      <c r="EA132" s="520">
        <v>8.0722846356408962</v>
      </c>
      <c r="EB132" s="520">
        <v>9.1867521062920332</v>
      </c>
      <c r="EC132" s="520">
        <v>1268.4327150321103</v>
      </c>
      <c r="ED132" s="520">
        <v>20.175139112356497</v>
      </c>
      <c r="EE132" s="520">
        <v>9.433731412568509</v>
      </c>
      <c r="EG132" s="520">
        <v>136</v>
      </c>
      <c r="EH132" s="520">
        <v>12.608885517820566</v>
      </c>
      <c r="EI132" s="520">
        <v>5.5427807943530443</v>
      </c>
      <c r="EJ132" s="520">
        <v>6.5462800453587962</v>
      </c>
      <c r="EK132" s="520">
        <v>946.97312450426034</v>
      </c>
      <c r="EL132" s="520">
        <v>19.247174233156095</v>
      </c>
      <c r="EM132" s="520">
        <v>8.5643740849376044</v>
      </c>
      <c r="EN132" s="520">
        <v>13.204827044811752</v>
      </c>
      <c r="EO132" s="520">
        <v>6.0602197687656982</v>
      </c>
      <c r="EP132" s="520">
        <v>6.935101637710714</v>
      </c>
      <c r="EQ132" s="520">
        <v>994.91234652225717</v>
      </c>
      <c r="ER132" s="520">
        <v>19.336569050729633</v>
      </c>
      <c r="ES132" s="520">
        <v>8.862746352817231</v>
      </c>
      <c r="ET132" s="520">
        <v>14.402380757988876</v>
      </c>
      <c r="EU132" s="520">
        <v>6.2169639881922585</v>
      </c>
      <c r="EV132" s="520">
        <v>7.4437391116595935</v>
      </c>
      <c r="EW132" s="520">
        <v>1028.7061820058018</v>
      </c>
      <c r="EX132" s="520">
        <v>20.657711335364617</v>
      </c>
      <c r="EY132" s="520">
        <v>9.0860413534908773</v>
      </c>
      <c r="EZ132" s="520">
        <v>15.152831333726944</v>
      </c>
      <c r="FA132" s="520">
        <v>7.1487818093291233</v>
      </c>
      <c r="FB132" s="520">
        <v>8.1202017642727089</v>
      </c>
      <c r="FC132" s="520">
        <v>1141.4728361514069</v>
      </c>
      <c r="FD132" s="520">
        <v>20.00211957028349</v>
      </c>
      <c r="FE132" s="520">
        <v>9.3373621563398483</v>
      </c>
      <c r="FF132" s="520">
        <v>15.320870150818738</v>
      </c>
      <c r="FG132" s="520">
        <v>7.3315723256377003</v>
      </c>
      <c r="FH132" s="520">
        <v>8.4935821549011354</v>
      </c>
      <c r="FI132" s="520">
        <v>1263.5588837835876</v>
      </c>
      <c r="FJ132" s="520">
        <v>18.867794733184443</v>
      </c>
      <c r="FK132" s="520">
        <v>8.8839082868158386</v>
      </c>
    </row>
    <row r="133" spans="2:167" x14ac:dyDescent="0.2">
      <c r="B133" s="520">
        <v>601.20625038839387</v>
      </c>
      <c r="C133" s="520">
        <v>1.6633226939240497</v>
      </c>
      <c r="D133" s="520">
        <v>645.69394725378049</v>
      </c>
      <c r="E133" s="520">
        <v>1.5487213474017045</v>
      </c>
      <c r="F133" s="520">
        <v>732.9125212748321</v>
      </c>
      <c r="G133" s="520">
        <v>1.3644193146824597</v>
      </c>
      <c r="H133" s="520">
        <v>821.81558446105635</v>
      </c>
      <c r="I133" s="520">
        <v>1.2168180050464683</v>
      </c>
      <c r="J133" s="520">
        <v>911.78290900060495</v>
      </c>
      <c r="K133" s="520">
        <v>1.0967522972064576</v>
      </c>
      <c r="L133" s="520">
        <v>690.73753805648187</v>
      </c>
      <c r="M133" s="520">
        <v>1.4477278921508818</v>
      </c>
      <c r="N133" s="520">
        <v>688.72549731865342</v>
      </c>
      <c r="O133" s="520">
        <v>1.4519572803579956</v>
      </c>
      <c r="Q133" s="520">
        <v>0.26174680129577776</v>
      </c>
      <c r="R133" s="520">
        <v>0.2623477324141662</v>
      </c>
      <c r="S133" s="520">
        <v>0.26203308021893923</v>
      </c>
      <c r="T133" s="520">
        <v>0.2630454726721978</v>
      </c>
      <c r="U133" s="520">
        <v>0.26339475537167134</v>
      </c>
      <c r="V133" s="520">
        <v>0.26219550363102101</v>
      </c>
      <c r="W133" s="520">
        <v>0.2620966068354581</v>
      </c>
      <c r="Y133" s="520">
        <v>2.1478538101915015</v>
      </c>
      <c r="Z133" s="520">
        <v>2.2065577053811301</v>
      </c>
      <c r="AA133" s="520">
        <v>2.234133780666002</v>
      </c>
      <c r="AB133" s="520">
        <v>2.3827331312248705</v>
      </c>
      <c r="AC133" s="520">
        <v>2.4483108740272961</v>
      </c>
      <c r="AD133" s="520">
        <v>2.2216074271870125</v>
      </c>
      <c r="AE133" s="520">
        <v>2.2171917690982887</v>
      </c>
      <c r="AG133" s="520">
        <v>0.86576771256102381</v>
      </c>
      <c r="AH133" s="520">
        <v>0.89970376840872512</v>
      </c>
      <c r="AI133" s="520">
        <v>0.90622832773697537</v>
      </c>
      <c r="AJ133" s="520">
        <v>0.97729234987096747</v>
      </c>
      <c r="AK133" s="520">
        <v>1.0107642139356952</v>
      </c>
      <c r="AL133" s="520">
        <v>0.90432236902957741</v>
      </c>
      <c r="AM133" s="520">
        <v>0.90023465911755041</v>
      </c>
      <c r="AO133" s="520">
        <v>137</v>
      </c>
      <c r="AP133" s="520">
        <v>16.931063736981372</v>
      </c>
      <c r="AQ133" s="520">
        <v>7.4361298436703311</v>
      </c>
      <c r="AR133" s="520">
        <v>7.7395305624900557</v>
      </c>
      <c r="AS133" s="520">
        <v>894.88181538526544</v>
      </c>
      <c r="AT133" s="520">
        <v>25.197444570826168</v>
      </c>
      <c r="AU133" s="520">
        <v>11.178661767361106</v>
      </c>
      <c r="AV133" s="520">
        <v>17.832022222466019</v>
      </c>
      <c r="AW133" s="520">
        <v>7.7510731453464325</v>
      </c>
      <c r="AX133" s="520">
        <v>8.1382071172396042</v>
      </c>
      <c r="AY133" s="520">
        <v>945.7228678379563</v>
      </c>
      <c r="AZ133" s="520">
        <v>25.235073907184539</v>
      </c>
      <c r="BA133" s="520">
        <v>11.111615785623858</v>
      </c>
      <c r="BB133" s="520">
        <v>19.179895760802655</v>
      </c>
      <c r="BC133" s="520">
        <v>8.14354885679594</v>
      </c>
      <c r="BD133" s="520">
        <v>8.7013340885286503</v>
      </c>
      <c r="BE133" s="520">
        <v>1021.0981114537977</v>
      </c>
      <c r="BF133" s="520">
        <v>25.49043041763808</v>
      </c>
      <c r="BG133" s="520">
        <v>11.04051770583478</v>
      </c>
      <c r="BH133" s="520">
        <v>20.427192307563793</v>
      </c>
      <c r="BI133" s="520">
        <v>8.6713172965250322</v>
      </c>
      <c r="BJ133" s="520">
        <v>9.3310730435690257</v>
      </c>
      <c r="BK133" s="520">
        <v>1096.128383522421</v>
      </c>
      <c r="BL133" s="520">
        <v>25.641373356694032</v>
      </c>
      <c r="BM133" s="520">
        <v>11.112640574840855</v>
      </c>
      <c r="BN133" s="520">
        <v>20.9203131034675</v>
      </c>
      <c r="BO133" s="520">
        <v>8.8300012319782741</v>
      </c>
      <c r="BP133" s="520">
        <v>9.8742906991828843</v>
      </c>
      <c r="BQ133" s="520">
        <v>1205.7057399641326</v>
      </c>
      <c r="BR133" s="520">
        <v>24.41724512818935</v>
      </c>
      <c r="BS133" s="520">
        <v>10.55296472690249</v>
      </c>
      <c r="BU133" s="520">
        <v>137</v>
      </c>
      <c r="BV133" s="520">
        <v>16.196522227113306</v>
      </c>
      <c r="BW133" s="520">
        <v>6.5623482779259827</v>
      </c>
      <c r="BX133" s="520">
        <v>7.5000152703769531</v>
      </c>
      <c r="BY133" s="520">
        <v>894.92056219492849</v>
      </c>
      <c r="BZ133" s="520">
        <v>24.375563991109821</v>
      </c>
      <c r="CA133" s="520">
        <v>10.201798858903633</v>
      </c>
      <c r="CB133" s="520">
        <v>16.944108239524365</v>
      </c>
      <c r="CC133" s="520">
        <v>6.8591211668163092</v>
      </c>
      <c r="CD133" s="520">
        <v>7.8653783327379827</v>
      </c>
      <c r="CE133" s="520">
        <v>946.35323960003268</v>
      </c>
      <c r="CF133" s="520">
        <v>24.280016722270538</v>
      </c>
      <c r="CG133" s="520">
        <v>10.161699422752465</v>
      </c>
      <c r="CH133" s="520">
        <v>18.322976594219522</v>
      </c>
      <c r="CI133" s="520">
        <v>7.3610943215725717</v>
      </c>
      <c r="CJ133" s="520">
        <v>8.3988547185886713</v>
      </c>
      <c r="CK133" s="520">
        <v>1022.7563498682157</v>
      </c>
      <c r="CL133" s="520">
        <v>24.611249000072139</v>
      </c>
      <c r="CM133" s="520">
        <v>10.257572338737889</v>
      </c>
      <c r="CN133" s="520">
        <v>19.533824420756684</v>
      </c>
      <c r="CO133" s="520">
        <v>7.7751440625397477</v>
      </c>
      <c r="CP133" s="520">
        <v>9.0382984475836032</v>
      </c>
      <c r="CQ133" s="520">
        <v>1098.3024155535129</v>
      </c>
      <c r="CR133" s="520">
        <v>24.777209679764105</v>
      </c>
      <c r="CS133" s="520">
        <v>10.274681504996526</v>
      </c>
      <c r="CT133" s="520">
        <v>19.85488957733952</v>
      </c>
      <c r="CU133" s="520">
        <v>7.8443201922369239</v>
      </c>
      <c r="CV133" s="520">
        <v>9.4212243552239254</v>
      </c>
      <c r="CW133" s="520">
        <v>1208.2750451616666</v>
      </c>
      <c r="CX133" s="520">
        <v>23.483551359156529</v>
      </c>
      <c r="CY133" s="520">
        <v>9.7147492635283701</v>
      </c>
      <c r="DA133" s="520">
        <v>137</v>
      </c>
      <c r="DB133" s="520">
        <v>13.437726216437587</v>
      </c>
      <c r="DC133" s="520">
        <v>6.0377679729748763</v>
      </c>
      <c r="DD133" s="520">
        <v>7.1174054859616307</v>
      </c>
      <c r="DE133" s="520">
        <v>933.73037988645672</v>
      </c>
      <c r="DF133" s="520">
        <v>20.407815607738829</v>
      </c>
      <c r="DG133" s="520">
        <v>9.21595725128374</v>
      </c>
      <c r="DH133" s="520">
        <v>14.051310290053296</v>
      </c>
      <c r="DI133" s="520">
        <v>6.7314789752370574</v>
      </c>
      <c r="DJ133" s="520">
        <v>7.4990341612662892</v>
      </c>
      <c r="DK133" s="520">
        <v>981.16911381444118</v>
      </c>
      <c r="DL133" s="520">
        <v>20.470145513560301</v>
      </c>
      <c r="DM133" s="520">
        <v>9.6710290238292895</v>
      </c>
      <c r="DN133" s="520">
        <v>15.618851331698355</v>
      </c>
      <c r="DO133" s="520">
        <v>6.8737034364208256</v>
      </c>
      <c r="DP133" s="520">
        <v>8.0550784516489742</v>
      </c>
      <c r="DQ133" s="520">
        <v>1059.0180261236283</v>
      </c>
      <c r="DR133" s="520">
        <v>21.215111902040089</v>
      </c>
      <c r="DS133" s="520">
        <v>9.4461152801540571</v>
      </c>
      <c r="DT133" s="520">
        <v>16.785478446374917</v>
      </c>
      <c r="DU133" s="520">
        <v>7.8525529601335471</v>
      </c>
      <c r="DV133" s="520">
        <v>8.7874826743225789</v>
      </c>
      <c r="DW133" s="520">
        <v>1154.9648140809393</v>
      </c>
      <c r="DX133" s="520">
        <v>21.182050716451148</v>
      </c>
      <c r="DY133" s="520">
        <v>9.8376299217529581</v>
      </c>
      <c r="DZ133" s="520">
        <v>17.071106978735219</v>
      </c>
      <c r="EA133" s="520">
        <v>8.1009749102508373</v>
      </c>
      <c r="EB133" s="520">
        <v>9.1867521062920332</v>
      </c>
      <c r="EC133" s="520">
        <v>1269.5855617949724</v>
      </c>
      <c r="ED133" s="520">
        <v>20.156819083745674</v>
      </c>
      <c r="EE133" s="520">
        <v>9.4477632576251462</v>
      </c>
      <c r="EG133" s="520">
        <v>137</v>
      </c>
      <c r="EH133" s="520">
        <v>12.608885517820566</v>
      </c>
      <c r="EI133" s="520">
        <v>5.5427807943530443</v>
      </c>
      <c r="EJ133" s="520">
        <v>6.5462800453587962</v>
      </c>
      <c r="EK133" s="520">
        <v>947.96249714784869</v>
      </c>
      <c r="EL133" s="520">
        <v>19.227086278506036</v>
      </c>
      <c r="EM133" s="520">
        <v>8.5554355905830413</v>
      </c>
      <c r="EN133" s="520">
        <v>13.204827044811752</v>
      </c>
      <c r="EO133" s="520">
        <v>6.0668988190572168</v>
      </c>
      <c r="EP133" s="520">
        <v>6.935101637710714</v>
      </c>
      <c r="EQ133" s="520">
        <v>995.94633580448829</v>
      </c>
      <c r="ER133" s="520">
        <v>19.316493867524681</v>
      </c>
      <c r="ES133" s="520">
        <v>8.8602513042798829</v>
      </c>
      <c r="ET133" s="520">
        <v>14.402380757988876</v>
      </c>
      <c r="EU133" s="520">
        <v>6.2210996166938983</v>
      </c>
      <c r="EV133" s="520">
        <v>7.4437391116595935</v>
      </c>
      <c r="EW133" s="520">
        <v>1029.7020492818972</v>
      </c>
      <c r="EX133" s="520">
        <v>20.637732411624238</v>
      </c>
      <c r="EY133" s="520">
        <v>9.0812702036665396</v>
      </c>
      <c r="EZ133" s="520">
        <v>15.152831333726944</v>
      </c>
      <c r="FA133" s="520">
        <v>7.1715866180589378</v>
      </c>
      <c r="FB133" s="520">
        <v>8.1202017642727089</v>
      </c>
      <c r="FC133" s="520">
        <v>1142.6175230633007</v>
      </c>
      <c r="FD133" s="520">
        <v>19.982081224975381</v>
      </c>
      <c r="FE133" s="520">
        <v>9.3479662755952191</v>
      </c>
      <c r="FF133" s="520">
        <v>15.320870150818738</v>
      </c>
      <c r="FG133" s="520">
        <v>7.3574278847732772</v>
      </c>
      <c r="FH133" s="520">
        <v>8.4935821549011354</v>
      </c>
      <c r="FI133" s="520">
        <v>1264.6517645618508</v>
      </c>
      <c r="FJ133" s="520">
        <v>18.851489651603941</v>
      </c>
      <c r="FK133" s="520">
        <v>8.8966758383154048</v>
      </c>
    </row>
    <row r="134" spans="2:167" x14ac:dyDescent="0.2">
      <c r="B134" s="520">
        <v>601.20625038839387</v>
      </c>
      <c r="C134" s="520">
        <v>1.6633226939240497</v>
      </c>
      <c r="D134" s="520">
        <v>645.69394725378049</v>
      </c>
      <c r="E134" s="520">
        <v>1.5487213474017045</v>
      </c>
      <c r="F134" s="520">
        <v>732.9125212748321</v>
      </c>
      <c r="G134" s="520">
        <v>1.3644193146824597</v>
      </c>
      <c r="H134" s="520">
        <v>821.81558446105635</v>
      </c>
      <c r="I134" s="520">
        <v>1.2168180050464683</v>
      </c>
      <c r="J134" s="520">
        <v>911.78290900060495</v>
      </c>
      <c r="K134" s="520">
        <v>1.0967522972064576</v>
      </c>
      <c r="L134" s="520">
        <v>690.73753805648187</v>
      </c>
      <c r="M134" s="520">
        <v>1.4477278921508818</v>
      </c>
      <c r="N134" s="520">
        <v>688.72549731865342</v>
      </c>
      <c r="O134" s="520">
        <v>1.4519572803579956</v>
      </c>
      <c r="Q134" s="520">
        <v>0.26361975672112997</v>
      </c>
      <c r="R134" s="520">
        <v>0.26422216731192621</v>
      </c>
      <c r="S134" s="520">
        <v>0.26390260847583896</v>
      </c>
      <c r="T134" s="520">
        <v>0.26491745703000263</v>
      </c>
      <c r="U134" s="520">
        <v>0.26526676567776486</v>
      </c>
      <c r="V134" s="520">
        <v>0.26406640121416619</v>
      </c>
      <c r="W134" s="520">
        <v>0.26396940483313891</v>
      </c>
      <c r="Y134" s="520">
        <v>2.1478538101915015</v>
      </c>
      <c r="Z134" s="520">
        <v>2.2065577053811301</v>
      </c>
      <c r="AA134" s="520">
        <v>2.234133780666002</v>
      </c>
      <c r="AB134" s="520">
        <v>2.3827331312248705</v>
      </c>
      <c r="AC134" s="520">
        <v>2.4483108740272961</v>
      </c>
      <c r="AD134" s="520">
        <v>2.2216074271870125</v>
      </c>
      <c r="AE134" s="520">
        <v>2.2171917690982887</v>
      </c>
      <c r="AG134" s="520">
        <v>0.86576771256102381</v>
      </c>
      <c r="AH134" s="520">
        <v>0.89970376840872512</v>
      </c>
      <c r="AI134" s="520">
        <v>0.90622832773697537</v>
      </c>
      <c r="AJ134" s="520">
        <v>0.97729234987096747</v>
      </c>
      <c r="AK134" s="520">
        <v>1.0107642139356952</v>
      </c>
      <c r="AL134" s="520">
        <v>0.90432236902957741</v>
      </c>
      <c r="AM134" s="520">
        <v>0.90023465911755041</v>
      </c>
      <c r="AO134" s="520">
        <v>138</v>
      </c>
      <c r="AP134" s="520">
        <v>16.931063736981372</v>
      </c>
      <c r="AQ134" s="520">
        <v>7.4361298436703311</v>
      </c>
      <c r="AR134" s="520">
        <v>7.7395305624900557</v>
      </c>
      <c r="AS134" s="520">
        <v>895.58890771129154</v>
      </c>
      <c r="AT134" s="520">
        <v>25.17755048824197</v>
      </c>
      <c r="AU134" s="520">
        <v>11.16983590330352</v>
      </c>
      <c r="AV134" s="520">
        <v>17.832022222466019</v>
      </c>
      <c r="AW134" s="520">
        <v>7.7510731453464325</v>
      </c>
      <c r="AX134" s="520">
        <v>8.1382071172396042</v>
      </c>
      <c r="AY134" s="520">
        <v>946.47121740473051</v>
      </c>
      <c r="AZ134" s="520">
        <v>25.21512120679737</v>
      </c>
      <c r="BA134" s="520">
        <v>11.102830127162807</v>
      </c>
      <c r="BB134" s="520">
        <v>19.179895760802655</v>
      </c>
      <c r="BC134" s="520">
        <v>8.14354885679594</v>
      </c>
      <c r="BD134" s="520">
        <v>8.7013340885286503</v>
      </c>
      <c r="BE134" s="520">
        <v>1021.8945800872876</v>
      </c>
      <c r="BF134" s="520">
        <v>25.470563076449061</v>
      </c>
      <c r="BG134" s="520">
        <v>11.031912683143069</v>
      </c>
      <c r="BH134" s="520">
        <v>20.427192307563793</v>
      </c>
      <c r="BI134" s="520">
        <v>8.6713172965250322</v>
      </c>
      <c r="BJ134" s="520">
        <v>9.3310730435690257</v>
      </c>
      <c r="BK134" s="520">
        <v>1096.9887745460044</v>
      </c>
      <c r="BL134" s="520">
        <v>25.621262296325543</v>
      </c>
      <c r="BM134" s="520">
        <v>11.103924700603347</v>
      </c>
      <c r="BN134" s="520">
        <v>20.9203131034675</v>
      </c>
      <c r="BO134" s="520">
        <v>8.8300012319782741</v>
      </c>
      <c r="BP134" s="520">
        <v>9.8742906991828843</v>
      </c>
      <c r="BQ134" s="520">
        <v>1206.6069606598671</v>
      </c>
      <c r="BR134" s="520">
        <v>24.399007767259231</v>
      </c>
      <c r="BS134" s="520">
        <v>10.545082665449735</v>
      </c>
      <c r="BU134" s="520">
        <v>138</v>
      </c>
      <c r="BV134" s="520">
        <v>16.196522227113306</v>
      </c>
      <c r="BW134" s="520">
        <v>6.5623482779259827</v>
      </c>
      <c r="BX134" s="520">
        <v>7.5000152703769531</v>
      </c>
      <c r="BY134" s="520">
        <v>895.65746091527842</v>
      </c>
      <c r="BZ134" s="520">
        <v>24.355509089881732</v>
      </c>
      <c r="CA134" s="520">
        <v>10.193405368252964</v>
      </c>
      <c r="CB134" s="520">
        <v>16.944108239524365</v>
      </c>
      <c r="CC134" s="520">
        <v>6.8606739556690819</v>
      </c>
      <c r="CD134" s="520">
        <v>7.8653783327379827</v>
      </c>
      <c r="CE134" s="520">
        <v>947.12943470085588</v>
      </c>
      <c r="CF134" s="520">
        <v>24.260118671025108</v>
      </c>
      <c r="CG134" s="520">
        <v>10.155011136840196</v>
      </c>
      <c r="CH134" s="520">
        <v>18.322976594219522</v>
      </c>
      <c r="CI134" s="520">
        <v>7.3610943215725717</v>
      </c>
      <c r="CJ134" s="520">
        <v>8.3988547185886713</v>
      </c>
      <c r="CK134" s="520">
        <v>1023.5857936428962</v>
      </c>
      <c r="CL134" s="520">
        <v>24.591305730639323</v>
      </c>
      <c r="CM134" s="520">
        <v>10.249260305127672</v>
      </c>
      <c r="CN134" s="520">
        <v>19.533824420756684</v>
      </c>
      <c r="CO134" s="520">
        <v>7.7751440625397477</v>
      </c>
      <c r="CP134" s="520">
        <v>9.0382984475836032</v>
      </c>
      <c r="CQ134" s="520">
        <v>1099.1993408141213</v>
      </c>
      <c r="CR134" s="520">
        <v>24.756991959079595</v>
      </c>
      <c r="CS134" s="520">
        <v>10.26629756493729</v>
      </c>
      <c r="CT134" s="520">
        <v>19.85488957733952</v>
      </c>
      <c r="CU134" s="520">
        <v>7.8443549908599701</v>
      </c>
      <c r="CV134" s="520">
        <v>9.4212243552239254</v>
      </c>
      <c r="CW134" s="520">
        <v>1209.2102602423731</v>
      </c>
      <c r="CX134" s="520">
        <v>23.465388950101854</v>
      </c>
      <c r="CY134" s="520">
        <v>9.7072645590968367</v>
      </c>
      <c r="DA134" s="520">
        <v>138</v>
      </c>
      <c r="DB134" s="520">
        <v>13.437726216437587</v>
      </c>
      <c r="DC134" s="520">
        <v>6.0380348766909941</v>
      </c>
      <c r="DD134" s="520">
        <v>7.1174054859616307</v>
      </c>
      <c r="DE134" s="520">
        <v>934.64729959114732</v>
      </c>
      <c r="DF134" s="520">
        <v>20.387794870217189</v>
      </c>
      <c r="DG134" s="520">
        <v>9.2072016607109628</v>
      </c>
      <c r="DH134" s="520">
        <v>14.051310290053296</v>
      </c>
      <c r="DI134" s="520">
        <v>6.7379681550776143</v>
      </c>
      <c r="DJ134" s="520">
        <v>7.4990341612662892</v>
      </c>
      <c r="DK134" s="520">
        <v>982.13556092839053</v>
      </c>
      <c r="DL134" s="520">
        <v>20.450002354264651</v>
      </c>
      <c r="DM134" s="520">
        <v>9.6681196919996371</v>
      </c>
      <c r="DN134" s="520">
        <v>15.618851331698355</v>
      </c>
      <c r="DO134" s="520">
        <v>6.8775865890669055</v>
      </c>
      <c r="DP134" s="520">
        <v>8.0550784516489742</v>
      </c>
      <c r="DQ134" s="520">
        <v>1060.0239208296414</v>
      </c>
      <c r="DR134" s="520">
        <v>21.194980121680796</v>
      </c>
      <c r="DS134" s="520">
        <v>9.440814791555443</v>
      </c>
      <c r="DT134" s="520">
        <v>16.785478446374917</v>
      </c>
      <c r="DU134" s="520">
        <v>7.8776402207724168</v>
      </c>
      <c r="DV134" s="520">
        <v>8.7874826743225789</v>
      </c>
      <c r="DW134" s="520">
        <v>1156.0690178553111</v>
      </c>
      <c r="DX134" s="520">
        <v>21.161818965587837</v>
      </c>
      <c r="DY134" s="520">
        <v>9.849934128793107</v>
      </c>
      <c r="DZ134" s="520">
        <v>17.071106978735219</v>
      </c>
      <c r="EA134" s="520">
        <v>8.1292184615136076</v>
      </c>
      <c r="EB134" s="520">
        <v>9.1867521062920332</v>
      </c>
      <c r="EC134" s="520">
        <v>1270.7406002478313</v>
      </c>
      <c r="ED134" s="520">
        <v>20.138497562323831</v>
      </c>
      <c r="EE134" s="520">
        <v>9.461401777873359</v>
      </c>
      <c r="EG134" s="520">
        <v>138</v>
      </c>
      <c r="EH134" s="520">
        <v>12.608885517820566</v>
      </c>
      <c r="EI134" s="520">
        <v>5.5427807943530443</v>
      </c>
      <c r="EJ134" s="520">
        <v>6.5462800453587962</v>
      </c>
      <c r="EK134" s="520">
        <v>948.95393475198921</v>
      </c>
      <c r="EL134" s="520">
        <v>19.206998415801142</v>
      </c>
      <c r="EM134" s="520">
        <v>8.5464971371411238</v>
      </c>
      <c r="EN134" s="520">
        <v>13.204827044811752</v>
      </c>
      <c r="EO134" s="520">
        <v>6.0730269594086508</v>
      </c>
      <c r="EP134" s="520">
        <v>6.935101637710714</v>
      </c>
      <c r="EQ134" s="520">
        <v>996.98247248601137</v>
      </c>
      <c r="ER134" s="520">
        <v>19.296418762488329</v>
      </c>
      <c r="ES134" s="520">
        <v>8.8571897749985968</v>
      </c>
      <c r="ET134" s="520">
        <v>14.402380757988876</v>
      </c>
      <c r="EU134" s="520">
        <v>6.2246160777025912</v>
      </c>
      <c r="EV134" s="520">
        <v>7.4437391116595935</v>
      </c>
      <c r="EW134" s="520">
        <v>1030.699847598971</v>
      </c>
      <c r="EX134" s="520">
        <v>20.617753467495636</v>
      </c>
      <c r="EY134" s="520">
        <v>9.0758905433024335</v>
      </c>
      <c r="EZ134" s="520">
        <v>15.152831333726944</v>
      </c>
      <c r="FA134" s="520">
        <v>7.1939526022566929</v>
      </c>
      <c r="FB134" s="520">
        <v>8.1202017642727089</v>
      </c>
      <c r="FC134" s="520">
        <v>1143.7645058966621</v>
      </c>
      <c r="FD134" s="520">
        <v>19.962042918119625</v>
      </c>
      <c r="FE134" s="520">
        <v>9.3581467168423256</v>
      </c>
      <c r="FF134" s="520">
        <v>15.320870150818738</v>
      </c>
      <c r="FG134" s="520">
        <v>7.3828738414521258</v>
      </c>
      <c r="FH134" s="520">
        <v>8.4935821549011354</v>
      </c>
      <c r="FI134" s="520">
        <v>1265.7467412375236</v>
      </c>
      <c r="FJ134" s="520">
        <v>18.835181538141988</v>
      </c>
      <c r="FK134" s="520">
        <v>8.9090829839419587</v>
      </c>
    </row>
    <row r="135" spans="2:167" x14ac:dyDescent="0.2">
      <c r="B135" s="520">
        <v>601.20625038839387</v>
      </c>
      <c r="C135" s="520">
        <v>1.6633226939240497</v>
      </c>
      <c r="D135" s="520">
        <v>645.69394725378049</v>
      </c>
      <c r="E135" s="520">
        <v>1.5487213474017045</v>
      </c>
      <c r="F135" s="520">
        <v>732.9125212748321</v>
      </c>
      <c r="G135" s="520">
        <v>1.3644193146824597</v>
      </c>
      <c r="H135" s="520">
        <v>821.81558446105635</v>
      </c>
      <c r="I135" s="520">
        <v>1.2168180050464683</v>
      </c>
      <c r="J135" s="520">
        <v>911.78290900060495</v>
      </c>
      <c r="K135" s="520">
        <v>1.0967522972064576</v>
      </c>
      <c r="L135" s="520">
        <v>690.73753805648187</v>
      </c>
      <c r="M135" s="520">
        <v>1.4477278921508818</v>
      </c>
      <c r="N135" s="520">
        <v>688.72549731865342</v>
      </c>
      <c r="O135" s="520">
        <v>1.4519572803579956</v>
      </c>
      <c r="Q135" s="520">
        <v>0.26549271214648218</v>
      </c>
      <c r="R135" s="520">
        <v>0.26609660220968623</v>
      </c>
      <c r="S135" s="520">
        <v>0.2657721367327387</v>
      </c>
      <c r="T135" s="520">
        <v>0.26678944138780741</v>
      </c>
      <c r="U135" s="520">
        <v>0.26713877598385838</v>
      </c>
      <c r="V135" s="520">
        <v>0.26593729879731132</v>
      </c>
      <c r="W135" s="520">
        <v>0.26584220283081977</v>
      </c>
      <c r="Y135" s="520">
        <v>2.1478538101915015</v>
      </c>
      <c r="Z135" s="520">
        <v>2.2065577053811301</v>
      </c>
      <c r="AA135" s="520">
        <v>2.234133780666002</v>
      </c>
      <c r="AB135" s="520">
        <v>2.3827331312248705</v>
      </c>
      <c r="AC135" s="520">
        <v>2.4483108740272961</v>
      </c>
      <c r="AD135" s="520">
        <v>2.2216074271870125</v>
      </c>
      <c r="AE135" s="520">
        <v>2.2171917690982887</v>
      </c>
      <c r="AG135" s="520">
        <v>0.86576771256102381</v>
      </c>
      <c r="AH135" s="520">
        <v>0.89970376840872512</v>
      </c>
      <c r="AI135" s="520">
        <v>0.90622832773697537</v>
      </c>
      <c r="AJ135" s="520">
        <v>0.97729234987096747</v>
      </c>
      <c r="AK135" s="520">
        <v>1.0107642139356952</v>
      </c>
      <c r="AL135" s="520">
        <v>0.90432236902957741</v>
      </c>
      <c r="AM135" s="520">
        <v>0.90023465911755041</v>
      </c>
      <c r="AO135" s="520">
        <v>139</v>
      </c>
      <c r="AP135" s="520">
        <v>16.931063736981372</v>
      </c>
      <c r="AQ135" s="520">
        <v>7.4361298436703311</v>
      </c>
      <c r="AR135" s="520">
        <v>7.7395305624900557</v>
      </c>
      <c r="AS135" s="520">
        <v>896.29712131780252</v>
      </c>
      <c r="AT135" s="520">
        <v>25.157656322110796</v>
      </c>
      <c r="AU135" s="520">
        <v>11.161010002180928</v>
      </c>
      <c r="AV135" s="520">
        <v>17.832022222466019</v>
      </c>
      <c r="AW135" s="520">
        <v>7.7510731453464325</v>
      </c>
      <c r="AX135" s="520">
        <v>8.1382071172396042</v>
      </c>
      <c r="AY135" s="520">
        <v>947.22075365168644</v>
      </c>
      <c r="AZ135" s="520">
        <v>25.195168469018956</v>
      </c>
      <c r="BA135" s="520">
        <v>11.094044452237485</v>
      </c>
      <c r="BB135" s="520">
        <v>19.179895760802655</v>
      </c>
      <c r="BC135" s="520">
        <v>8.14354885679594</v>
      </c>
      <c r="BD135" s="520">
        <v>8.7013340885286503</v>
      </c>
      <c r="BE135" s="520">
        <v>1022.6922963501236</v>
      </c>
      <c r="BF135" s="520">
        <v>25.450695631996624</v>
      </c>
      <c r="BG135" s="520">
        <v>11.023307615725493</v>
      </c>
      <c r="BH135" s="520">
        <v>20.427192307563793</v>
      </c>
      <c r="BI135" s="520">
        <v>8.6713172965250322</v>
      </c>
      <c r="BJ135" s="520">
        <v>9.3310730435690257</v>
      </c>
      <c r="BK135" s="520">
        <v>1097.8505135930129</v>
      </c>
      <c r="BL135" s="520">
        <v>25.601151323218531</v>
      </c>
      <c r="BM135" s="520">
        <v>11.095208864183837</v>
      </c>
      <c r="BN135" s="520">
        <v>20.9203131034675</v>
      </c>
      <c r="BO135" s="520">
        <v>8.8300012319782741</v>
      </c>
      <c r="BP135" s="520">
        <v>9.8742906991828843</v>
      </c>
      <c r="BQ135" s="520">
        <v>1207.5095933491903</v>
      </c>
      <c r="BR135" s="520">
        <v>24.380769119616946</v>
      </c>
      <c r="BS135" s="520">
        <v>10.53720004788887</v>
      </c>
      <c r="BU135" s="520">
        <v>139</v>
      </c>
      <c r="BV135" s="520">
        <v>16.196522227113306</v>
      </c>
      <c r="BW135" s="520">
        <v>6.5623482779259827</v>
      </c>
      <c r="BX135" s="520">
        <v>7.5000152703769531</v>
      </c>
      <c r="BY135" s="520">
        <v>896.39557252968552</v>
      </c>
      <c r="BZ135" s="520">
        <v>24.335454233872898</v>
      </c>
      <c r="CA135" s="520">
        <v>10.185011896527714</v>
      </c>
      <c r="CB135" s="520">
        <v>16.944108239524365</v>
      </c>
      <c r="CC135" s="520">
        <v>6.8615306138337004</v>
      </c>
      <c r="CD135" s="520">
        <v>7.8653783327379827</v>
      </c>
      <c r="CE135" s="520">
        <v>947.90690737537943</v>
      </c>
      <c r="CF135" s="520">
        <v>24.240220536302527</v>
      </c>
      <c r="CG135" s="520">
        <v>10.147585739420903</v>
      </c>
      <c r="CH135" s="520">
        <v>18.322976594219522</v>
      </c>
      <c r="CI135" s="520">
        <v>7.3610943215725717</v>
      </c>
      <c r="CJ135" s="520">
        <v>8.3988547185886713</v>
      </c>
      <c r="CK135" s="520">
        <v>1024.4165857644632</v>
      </c>
      <c r="CL135" s="520">
        <v>24.571362415249897</v>
      </c>
      <c r="CM135" s="520">
        <v>10.240948252363479</v>
      </c>
      <c r="CN135" s="520">
        <v>19.533824420756684</v>
      </c>
      <c r="CO135" s="520">
        <v>7.7751440625397477</v>
      </c>
      <c r="CP135" s="520">
        <v>9.0382984475836032</v>
      </c>
      <c r="CQ135" s="520">
        <v>1100.0977242892063</v>
      </c>
      <c r="CR135" s="520">
        <v>24.736774416603343</v>
      </c>
      <c r="CS135" s="520">
        <v>10.257913698777942</v>
      </c>
      <c r="CT135" s="520">
        <v>19.85488957733952</v>
      </c>
      <c r="CU135" s="520">
        <v>7.8443549908599701</v>
      </c>
      <c r="CV135" s="520">
        <v>9.4212243552239254</v>
      </c>
      <c r="CW135" s="520">
        <v>1210.1469957888635</v>
      </c>
      <c r="CX135" s="520">
        <v>23.44722515345709</v>
      </c>
      <c r="CY135" s="520">
        <v>9.6997504803912467</v>
      </c>
      <c r="DA135" s="520">
        <v>139</v>
      </c>
      <c r="DB135" s="520">
        <v>13.437726216437587</v>
      </c>
      <c r="DC135" s="520">
        <v>6.0380348766909941</v>
      </c>
      <c r="DD135" s="520">
        <v>7.1174054859616307</v>
      </c>
      <c r="DE135" s="520">
        <v>935.56602095416542</v>
      </c>
      <c r="DF135" s="520">
        <v>20.367774153054977</v>
      </c>
      <c r="DG135" s="520">
        <v>9.1981602326664902</v>
      </c>
      <c r="DH135" s="520">
        <v>14.051310290053296</v>
      </c>
      <c r="DI135" s="520">
        <v>6.7438403057836913</v>
      </c>
      <c r="DJ135" s="520">
        <v>7.4990341612662892</v>
      </c>
      <c r="DK135" s="520">
        <v>983.10390701722497</v>
      </c>
      <c r="DL135" s="520">
        <v>20.429859336161417</v>
      </c>
      <c r="DM135" s="520">
        <v>9.6645697771237629</v>
      </c>
      <c r="DN135" s="520">
        <v>15.618851331698355</v>
      </c>
      <c r="DO135" s="520">
        <v>6.8807855816609145</v>
      </c>
      <c r="DP135" s="520">
        <v>8.0550784516489742</v>
      </c>
      <c r="DQ135" s="520">
        <v>1061.0317219454867</v>
      </c>
      <c r="DR135" s="520">
        <v>21.174848466636796</v>
      </c>
      <c r="DS135" s="520">
        <v>9.4348625933725003</v>
      </c>
      <c r="DT135" s="520">
        <v>16.785478446374917</v>
      </c>
      <c r="DU135" s="520">
        <v>7.9022582766830576</v>
      </c>
      <c r="DV135" s="520">
        <v>8.7874826743225789</v>
      </c>
      <c r="DW135" s="520">
        <v>1157.1753228412636</v>
      </c>
      <c r="DX135" s="520">
        <v>21.141587436820039</v>
      </c>
      <c r="DY135" s="520">
        <v>9.8617914717573232</v>
      </c>
      <c r="DZ135" s="520">
        <v>17.071106978735219</v>
      </c>
      <c r="EA135" s="520">
        <v>8.1570152894292036</v>
      </c>
      <c r="EB135" s="520">
        <v>9.1867521062920332</v>
      </c>
      <c r="EC135" s="520">
        <v>1271.8978366466035</v>
      </c>
      <c r="ED135" s="520">
        <v>20.120174547908498</v>
      </c>
      <c r="EE135" s="520">
        <v>9.4746479277679541</v>
      </c>
      <c r="EG135" s="520">
        <v>139</v>
      </c>
      <c r="EH135" s="520">
        <v>12.608885517820566</v>
      </c>
      <c r="EI135" s="520">
        <v>5.5427807943530443</v>
      </c>
      <c r="EJ135" s="520">
        <v>6.5462800453587962</v>
      </c>
      <c r="EK135" s="520">
        <v>949.94744378823214</v>
      </c>
      <c r="EL135" s="520">
        <v>19.18691064504079</v>
      </c>
      <c r="EM135" s="520">
        <v>8.5375587246115696</v>
      </c>
      <c r="EN135" s="520">
        <v>13.204827044811752</v>
      </c>
      <c r="EO135" s="520">
        <v>6.0786041898200018</v>
      </c>
      <c r="EP135" s="520">
        <v>6.935101637710714</v>
      </c>
      <c r="EQ135" s="520">
        <v>998.02076326339045</v>
      </c>
      <c r="ER135" s="520">
        <v>19.276343735620127</v>
      </c>
      <c r="ES135" s="520">
        <v>8.8535634896759419</v>
      </c>
      <c r="ET135" s="520">
        <v>14.402380757988876</v>
      </c>
      <c r="EU135" s="520">
        <v>6.2275133712183406</v>
      </c>
      <c r="EV135" s="520">
        <v>7.4437391116595935</v>
      </c>
      <c r="EW135" s="520">
        <v>1031.6995825790643</v>
      </c>
      <c r="EX135" s="520">
        <v>20.597774502978787</v>
      </c>
      <c r="EY135" s="520">
        <v>9.0699041187267362</v>
      </c>
      <c r="EZ135" s="520">
        <v>15.152831333726944</v>
      </c>
      <c r="FA135" s="520">
        <v>7.2158797619223831</v>
      </c>
      <c r="FB135" s="520">
        <v>8.1202017642727089</v>
      </c>
      <c r="FC135" s="520">
        <v>1144.9137915658885</v>
      </c>
      <c r="FD135" s="520">
        <v>19.942004649716118</v>
      </c>
      <c r="FE135" s="520">
        <v>9.367904635592021</v>
      </c>
      <c r="FF135" s="520">
        <v>15.320870150818738</v>
      </c>
      <c r="FG135" s="520">
        <v>7.4079101956742432</v>
      </c>
      <c r="FH135" s="520">
        <v>8.4935821549011354</v>
      </c>
      <c r="FI135" s="520">
        <v>1266.8438198455763</v>
      </c>
      <c r="FJ135" s="520">
        <v>18.818870391952871</v>
      </c>
      <c r="FK135" s="520">
        <v>8.9211305541506771</v>
      </c>
    </row>
    <row r="136" spans="2:167" x14ac:dyDescent="0.2">
      <c r="B136" s="520">
        <v>601.20625038839387</v>
      </c>
      <c r="C136" s="520">
        <v>1.6633226939240497</v>
      </c>
      <c r="D136" s="520">
        <v>645.69394725378049</v>
      </c>
      <c r="E136" s="520">
        <v>1.5487213474017045</v>
      </c>
      <c r="F136" s="520">
        <v>732.9125212748321</v>
      </c>
      <c r="G136" s="520">
        <v>1.3644193146824597</v>
      </c>
      <c r="H136" s="520">
        <v>821.81558446105635</v>
      </c>
      <c r="I136" s="520">
        <v>1.2168180050464683</v>
      </c>
      <c r="J136" s="520">
        <v>911.78290900060495</v>
      </c>
      <c r="K136" s="520">
        <v>1.0967522972064576</v>
      </c>
      <c r="L136" s="520">
        <v>690.73753805648187</v>
      </c>
      <c r="M136" s="520">
        <v>1.4477278921508818</v>
      </c>
      <c r="N136" s="520">
        <v>688.72549731865342</v>
      </c>
      <c r="O136" s="520">
        <v>1.4519572803579956</v>
      </c>
      <c r="Q136" s="520">
        <v>0.26736566757183439</v>
      </c>
      <c r="R136" s="520">
        <v>0.26797103710744624</v>
      </c>
      <c r="S136" s="520">
        <v>0.26764166498963848</v>
      </c>
      <c r="T136" s="520">
        <v>0.26866142574561225</v>
      </c>
      <c r="U136" s="520">
        <v>0.26901078628995184</v>
      </c>
      <c r="V136" s="520">
        <v>0.2678081963804565</v>
      </c>
      <c r="W136" s="520">
        <v>0.26771500082850058</v>
      </c>
      <c r="Y136" s="520">
        <v>2.1478538101915015</v>
      </c>
      <c r="Z136" s="520">
        <v>2.2065577053811301</v>
      </c>
      <c r="AA136" s="520">
        <v>2.234133780666002</v>
      </c>
      <c r="AB136" s="520">
        <v>2.3827331312248705</v>
      </c>
      <c r="AC136" s="520">
        <v>2.4483108740272961</v>
      </c>
      <c r="AD136" s="520">
        <v>2.2216074271870125</v>
      </c>
      <c r="AE136" s="520">
        <v>2.2171917690982887</v>
      </c>
      <c r="AG136" s="520">
        <v>0.86576771256102381</v>
      </c>
      <c r="AH136" s="520">
        <v>0.89970376840872512</v>
      </c>
      <c r="AI136" s="520">
        <v>0.90622832773697537</v>
      </c>
      <c r="AJ136" s="520">
        <v>0.97729234987096747</v>
      </c>
      <c r="AK136" s="520">
        <v>1.0107642139356952</v>
      </c>
      <c r="AL136" s="520">
        <v>0.90432236902957741</v>
      </c>
      <c r="AM136" s="520">
        <v>0.90023465911755041</v>
      </c>
      <c r="AO136" s="520">
        <v>140</v>
      </c>
      <c r="AP136" s="520">
        <v>16.931063736981372</v>
      </c>
      <c r="AQ136" s="520">
        <v>7.4361298436703311</v>
      </c>
      <c r="AR136" s="520">
        <v>7.7395305624900557</v>
      </c>
      <c r="AS136" s="520">
        <v>897.00645887404141</v>
      </c>
      <c r="AT136" s="520">
        <v>25.137762072432125</v>
      </c>
      <c r="AU136" s="520">
        <v>11.152184063993099</v>
      </c>
      <c r="AV136" s="520">
        <v>17.832022222466019</v>
      </c>
      <c r="AW136" s="520">
        <v>7.7510731453464325</v>
      </c>
      <c r="AX136" s="520">
        <v>8.1382071172396042</v>
      </c>
      <c r="AY136" s="520">
        <v>947.97147940369484</v>
      </c>
      <c r="AZ136" s="520">
        <v>25.1752156938492</v>
      </c>
      <c r="BA136" s="520">
        <v>11.085258760847845</v>
      </c>
      <c r="BB136" s="520">
        <v>19.179895760802655</v>
      </c>
      <c r="BC136" s="520">
        <v>8.14354885679594</v>
      </c>
      <c r="BD136" s="520">
        <v>8.7013340885286503</v>
      </c>
      <c r="BE136" s="520">
        <v>1023.4912631761292</v>
      </c>
      <c r="BF136" s="520">
        <v>25.430828084279966</v>
      </c>
      <c r="BG136" s="520">
        <v>11.014702503581704</v>
      </c>
      <c r="BH136" s="520">
        <v>20.427192307563793</v>
      </c>
      <c r="BI136" s="520">
        <v>8.6713172965250322</v>
      </c>
      <c r="BJ136" s="520">
        <v>9.3310730435690257</v>
      </c>
      <c r="BK136" s="520">
        <v>1098.7136038339672</v>
      </c>
      <c r="BL136" s="520">
        <v>25.581040437372426</v>
      </c>
      <c r="BM136" s="520">
        <v>11.086493065582079</v>
      </c>
      <c r="BN136" s="520">
        <v>20.9203131034675</v>
      </c>
      <c r="BO136" s="520">
        <v>8.8300012319782741</v>
      </c>
      <c r="BP136" s="520">
        <v>9.8742906991828843</v>
      </c>
      <c r="BQ136" s="520">
        <v>1208.4136413530791</v>
      </c>
      <c r="BR136" s="520">
        <v>24.362529185126313</v>
      </c>
      <c r="BS136" s="520">
        <v>10.529316874161035</v>
      </c>
      <c r="BU136" s="520">
        <v>140</v>
      </c>
      <c r="BV136" s="520">
        <v>16.196522227113306</v>
      </c>
      <c r="BW136" s="520">
        <v>6.5623482779259827</v>
      </c>
      <c r="BX136" s="520">
        <v>7.5000152703769531</v>
      </c>
      <c r="BY136" s="520">
        <v>897.13490003514983</v>
      </c>
      <c r="BZ136" s="520">
        <v>24.315399423083168</v>
      </c>
      <c r="CA136" s="520">
        <v>10.176618443727818</v>
      </c>
      <c r="CB136" s="520">
        <v>16.944108239524365</v>
      </c>
      <c r="CC136" s="520">
        <v>6.8616911413101667</v>
      </c>
      <c r="CD136" s="520">
        <v>7.8653783327379827</v>
      </c>
      <c r="CE136" s="520">
        <v>948.68566078042352</v>
      </c>
      <c r="CF136" s="520">
        <v>24.220322318102269</v>
      </c>
      <c r="CG136" s="520">
        <v>10.139425039000157</v>
      </c>
      <c r="CH136" s="520">
        <v>18.322976594219522</v>
      </c>
      <c r="CI136" s="520">
        <v>7.3610943215725717</v>
      </c>
      <c r="CJ136" s="520">
        <v>8.3988547185886713</v>
      </c>
      <c r="CK136" s="520">
        <v>1025.2487295234082</v>
      </c>
      <c r="CL136" s="520">
        <v>24.55141905390369</v>
      </c>
      <c r="CM136" s="520">
        <v>10.232636180445239</v>
      </c>
      <c r="CN136" s="520">
        <v>19.533824420756684</v>
      </c>
      <c r="CO136" s="520">
        <v>7.7751440625397477</v>
      </c>
      <c r="CP136" s="520">
        <v>9.0382984475836032</v>
      </c>
      <c r="CQ136" s="520">
        <v>1100.9975695377927</v>
      </c>
      <c r="CR136" s="520">
        <v>24.716557052332973</v>
      </c>
      <c r="CS136" s="520">
        <v>10.2495299065175</v>
      </c>
      <c r="CT136" s="520">
        <v>19.85488957733952</v>
      </c>
      <c r="CU136" s="520">
        <v>7.8443549908599701</v>
      </c>
      <c r="CV136" s="520">
        <v>9.4212243552239254</v>
      </c>
      <c r="CW136" s="520">
        <v>1211.0852555120975</v>
      </c>
      <c r="CX136" s="520">
        <v>23.429059969063211</v>
      </c>
      <c r="CY136" s="520">
        <v>9.6922358275955407</v>
      </c>
      <c r="DA136" s="520">
        <v>140</v>
      </c>
      <c r="DB136" s="520">
        <v>13.437726216437587</v>
      </c>
      <c r="DC136" s="520">
        <v>6.0380348766909941</v>
      </c>
      <c r="DD136" s="520">
        <v>7.1174054859616307</v>
      </c>
      <c r="DE136" s="520">
        <v>936.48654929085899</v>
      </c>
      <c r="DF136" s="520">
        <v>20.347753456252164</v>
      </c>
      <c r="DG136" s="520">
        <v>9.1891188138163979</v>
      </c>
      <c r="DH136" s="520">
        <v>14.051310290053296</v>
      </c>
      <c r="DI136" s="520">
        <v>6.7490954273552832</v>
      </c>
      <c r="DJ136" s="520">
        <v>7.4990341612662892</v>
      </c>
      <c r="DK136" s="520">
        <v>984.07415768340127</v>
      </c>
      <c r="DL136" s="520">
        <v>20.409716459249108</v>
      </c>
      <c r="DM136" s="520">
        <v>9.660381135789379</v>
      </c>
      <c r="DN136" s="520">
        <v>15.618851331698355</v>
      </c>
      <c r="DO136" s="520">
        <v>6.8833004142028509</v>
      </c>
      <c r="DP136" s="520">
        <v>8.0550784516489742</v>
      </c>
      <c r="DQ136" s="520">
        <v>1062.0414348959548</v>
      </c>
      <c r="DR136" s="520">
        <v>21.154716936906922</v>
      </c>
      <c r="DS136" s="520">
        <v>9.4282605247769684</v>
      </c>
      <c r="DT136" s="520">
        <v>16.785478446374917</v>
      </c>
      <c r="DU136" s="520">
        <v>7.9264071278654704</v>
      </c>
      <c r="DV136" s="520">
        <v>8.7874826743225789</v>
      </c>
      <c r="DW136" s="520">
        <v>1158.2837350421655</v>
      </c>
      <c r="DX136" s="520">
        <v>21.121356130144083</v>
      </c>
      <c r="DY136" s="520">
        <v>9.873203115374924</v>
      </c>
      <c r="DZ136" s="520">
        <v>17.071106978735219</v>
      </c>
      <c r="EA136" s="520">
        <v>8.1843653939976289</v>
      </c>
      <c r="EB136" s="520">
        <v>9.1867521062920332</v>
      </c>
      <c r="EC136" s="520">
        <v>1273.0572772710375</v>
      </c>
      <c r="ED136" s="520">
        <v>20.101850040317171</v>
      </c>
      <c r="EE136" s="520">
        <v>9.4875026619193061</v>
      </c>
      <c r="EG136" s="520">
        <v>140</v>
      </c>
      <c r="EH136" s="520">
        <v>12.608885517820566</v>
      </c>
      <c r="EI136" s="520">
        <v>5.5427807943530443</v>
      </c>
      <c r="EJ136" s="520">
        <v>6.5462800453587962</v>
      </c>
      <c r="EK136" s="520">
        <v>950.94303075519838</v>
      </c>
      <c r="EL136" s="520">
        <v>19.166822966224345</v>
      </c>
      <c r="EM136" s="520">
        <v>8.5286203529940998</v>
      </c>
      <c r="EN136" s="520">
        <v>13.204827044811752</v>
      </c>
      <c r="EO136" s="520">
        <v>6.0836305102912647</v>
      </c>
      <c r="EP136" s="520">
        <v>6.935101637710714</v>
      </c>
      <c r="EQ136" s="520">
        <v>999.06121486106281</v>
      </c>
      <c r="ER136" s="520">
        <v>19.256268786919616</v>
      </c>
      <c r="ES136" s="520">
        <v>8.849374173001042</v>
      </c>
      <c r="ET136" s="520">
        <v>14.402380757988876</v>
      </c>
      <c r="EU136" s="520">
        <v>6.2297914972411457</v>
      </c>
      <c r="EV136" s="520">
        <v>7.4437391116595935</v>
      </c>
      <c r="EW136" s="520">
        <v>1032.7012598660642</v>
      </c>
      <c r="EX136" s="520">
        <v>20.57779551807365</v>
      </c>
      <c r="EY136" s="520">
        <v>9.0633126762711775</v>
      </c>
      <c r="EZ136" s="520">
        <v>15.152831333726944</v>
      </c>
      <c r="FA136" s="520">
        <v>7.237368097056013</v>
      </c>
      <c r="FB136" s="520">
        <v>8.1202017642727089</v>
      </c>
      <c r="FC136" s="520">
        <v>1146.06538701317</v>
      </c>
      <c r="FD136" s="520">
        <v>19.921966419764743</v>
      </c>
      <c r="FE136" s="520">
        <v>9.377241187350732</v>
      </c>
      <c r="FF136" s="520">
        <v>15.320870150818738</v>
      </c>
      <c r="FG136" s="520">
        <v>7.4325369474396323</v>
      </c>
      <c r="FH136" s="520">
        <v>8.4935821549011354</v>
      </c>
      <c r="FI136" s="520">
        <v>1267.9430064441713</v>
      </c>
      <c r="FJ136" s="520">
        <v>18.802556212190531</v>
      </c>
      <c r="FK136" s="520">
        <v>8.9328193797056308</v>
      </c>
    </row>
    <row r="137" spans="2:167" x14ac:dyDescent="0.2">
      <c r="B137" s="520">
        <v>601.20625038839387</v>
      </c>
      <c r="C137" s="520">
        <v>1.6633226939240497</v>
      </c>
      <c r="D137" s="520">
        <v>645.69394725378049</v>
      </c>
      <c r="E137" s="520">
        <v>1.5487213474017045</v>
      </c>
      <c r="F137" s="520">
        <v>732.9125212748321</v>
      </c>
      <c r="G137" s="520">
        <v>1.3644193146824597</v>
      </c>
      <c r="H137" s="520">
        <v>821.81558446105635</v>
      </c>
      <c r="I137" s="520">
        <v>1.2168180050464683</v>
      </c>
      <c r="J137" s="520">
        <v>911.78290900060495</v>
      </c>
      <c r="K137" s="520">
        <v>1.0967522972064576</v>
      </c>
      <c r="L137" s="520">
        <v>690.73753805648187</v>
      </c>
      <c r="M137" s="520">
        <v>1.4477278921508818</v>
      </c>
      <c r="N137" s="520">
        <v>688.72549731865342</v>
      </c>
      <c r="O137" s="520">
        <v>1.4519572803579956</v>
      </c>
      <c r="Q137" s="520">
        <v>0.26923862299718659</v>
      </c>
      <c r="R137" s="520">
        <v>0.2698454720052062</v>
      </c>
      <c r="S137" s="520">
        <v>0.26951119324653822</v>
      </c>
      <c r="T137" s="520">
        <v>0.27053341010341708</v>
      </c>
      <c r="U137" s="520">
        <v>0.27088279659604536</v>
      </c>
      <c r="V137" s="520">
        <v>0.26967909396360168</v>
      </c>
      <c r="W137" s="520">
        <v>0.26958779882618139</v>
      </c>
      <c r="Y137" s="520">
        <v>2.1478538101915015</v>
      </c>
      <c r="Z137" s="520">
        <v>2.2065577053811301</v>
      </c>
      <c r="AA137" s="520">
        <v>2.234133780666002</v>
      </c>
      <c r="AB137" s="520">
        <v>2.3827331312248705</v>
      </c>
      <c r="AC137" s="520">
        <v>2.4483108740272961</v>
      </c>
      <c r="AD137" s="520">
        <v>2.2216074271870125</v>
      </c>
      <c r="AE137" s="520">
        <v>2.2171917690982887</v>
      </c>
      <c r="AG137" s="520">
        <v>0.86576771256102381</v>
      </c>
      <c r="AH137" s="520">
        <v>0.89970376840872512</v>
      </c>
      <c r="AI137" s="520">
        <v>0.90622832773697537</v>
      </c>
      <c r="AJ137" s="520">
        <v>0.97729234987096747</v>
      </c>
      <c r="AK137" s="520">
        <v>1.0107642139356952</v>
      </c>
      <c r="AL137" s="520">
        <v>0.90432236902957741</v>
      </c>
      <c r="AM137" s="520">
        <v>0.90023465911755041</v>
      </c>
      <c r="AO137" s="520">
        <v>141</v>
      </c>
      <c r="AP137" s="520">
        <v>16.931063736981372</v>
      </c>
      <c r="AQ137" s="520">
        <v>7.4361298436703311</v>
      </c>
      <c r="AR137" s="520">
        <v>7.7395305624900557</v>
      </c>
      <c r="AS137" s="520">
        <v>897.71692305773058</v>
      </c>
      <c r="AT137" s="520">
        <v>25.117867739205419</v>
      </c>
      <c r="AU137" s="520">
        <v>11.143358088739799</v>
      </c>
      <c r="AV137" s="520">
        <v>17.832022222466019</v>
      </c>
      <c r="AW137" s="520">
        <v>7.7510731453464325</v>
      </c>
      <c r="AX137" s="520">
        <v>8.1382071172396042</v>
      </c>
      <c r="AY137" s="520">
        <v>948.72339749459979</v>
      </c>
      <c r="AZ137" s="520">
        <v>25.155262881287996</v>
      </c>
      <c r="BA137" s="520">
        <v>11.076473052993844</v>
      </c>
      <c r="BB137" s="520">
        <v>19.179895760802655</v>
      </c>
      <c r="BC137" s="520">
        <v>8.14354885679594</v>
      </c>
      <c r="BD137" s="520">
        <v>8.7013340885286503</v>
      </c>
      <c r="BE137" s="520">
        <v>1024.2914835083345</v>
      </c>
      <c r="BF137" s="520">
        <v>25.410960433298282</v>
      </c>
      <c r="BG137" s="520">
        <v>11.006097346711346</v>
      </c>
      <c r="BH137" s="520">
        <v>20.427192307563793</v>
      </c>
      <c r="BI137" s="520">
        <v>8.6713172965250322</v>
      </c>
      <c r="BJ137" s="520">
        <v>9.3310730435690257</v>
      </c>
      <c r="BK137" s="520">
        <v>1099.5780484493387</v>
      </c>
      <c r="BL137" s="520">
        <v>25.560929638786668</v>
      </c>
      <c r="BM137" s="520">
        <v>11.077777304797831</v>
      </c>
      <c r="BN137" s="520">
        <v>20.9203131034675</v>
      </c>
      <c r="BO137" s="520">
        <v>8.8300012319782741</v>
      </c>
      <c r="BP137" s="520">
        <v>9.8742906991828843</v>
      </c>
      <c r="BQ137" s="520">
        <v>1209.3191080029339</v>
      </c>
      <c r="BR137" s="520">
        <v>24.344287963651134</v>
      </c>
      <c r="BS137" s="520">
        <v>10.521433144207366</v>
      </c>
      <c r="BU137" s="520">
        <v>141</v>
      </c>
      <c r="BV137" s="520">
        <v>16.196522227113306</v>
      </c>
      <c r="BW137" s="520">
        <v>6.5623482779259827</v>
      </c>
      <c r="BX137" s="520">
        <v>7.5000152703769531</v>
      </c>
      <c r="BY137" s="520">
        <v>897.87544643855347</v>
      </c>
      <c r="BZ137" s="520">
        <v>24.295344657512384</v>
      </c>
      <c r="CA137" s="520">
        <v>10.168225009853213</v>
      </c>
      <c r="CB137" s="520">
        <v>16.944108239524365</v>
      </c>
      <c r="CC137" s="520">
        <v>6.8616911413101667</v>
      </c>
      <c r="CD137" s="520">
        <v>7.8653783327379827</v>
      </c>
      <c r="CE137" s="520">
        <v>949.4656980832176</v>
      </c>
      <c r="CF137" s="520">
        <v>24.200424016423803</v>
      </c>
      <c r="CG137" s="520">
        <v>10.131094954221666</v>
      </c>
      <c r="CH137" s="520">
        <v>18.322976594219522</v>
      </c>
      <c r="CI137" s="520">
        <v>7.3610943215725717</v>
      </c>
      <c r="CJ137" s="520">
        <v>8.3988547185886713</v>
      </c>
      <c r="CK137" s="520">
        <v>1026.0822282209376</v>
      </c>
      <c r="CL137" s="520">
        <v>24.531475646600544</v>
      </c>
      <c r="CM137" s="520">
        <v>10.224324089372887</v>
      </c>
      <c r="CN137" s="520">
        <v>19.533824420756684</v>
      </c>
      <c r="CO137" s="520">
        <v>7.7751440625397477</v>
      </c>
      <c r="CP137" s="520">
        <v>9.0382984475836032</v>
      </c>
      <c r="CQ137" s="520">
        <v>1101.8988801304963</v>
      </c>
      <c r="CR137" s="520">
        <v>24.696339866266143</v>
      </c>
      <c r="CS137" s="520">
        <v>10.241146188154993</v>
      </c>
      <c r="CT137" s="520">
        <v>19.85488957733952</v>
      </c>
      <c r="CU137" s="520">
        <v>7.8443549908599701</v>
      </c>
      <c r="CV137" s="520">
        <v>9.4212243552239254</v>
      </c>
      <c r="CW137" s="520">
        <v>1212.025043135121</v>
      </c>
      <c r="CX137" s="520">
        <v>23.410893396761168</v>
      </c>
      <c r="CY137" s="520">
        <v>9.6847206006439279</v>
      </c>
      <c r="DA137" s="520">
        <v>141</v>
      </c>
      <c r="DB137" s="520">
        <v>13.437726216437587</v>
      </c>
      <c r="DC137" s="520">
        <v>6.0380348766909941</v>
      </c>
      <c r="DD137" s="520">
        <v>7.1174054859616307</v>
      </c>
      <c r="DE137" s="520">
        <v>937.40888993750548</v>
      </c>
      <c r="DF137" s="520">
        <v>20.327732779808727</v>
      </c>
      <c r="DG137" s="520">
        <v>9.1800774041606683</v>
      </c>
      <c r="DH137" s="520">
        <v>14.051310290053296</v>
      </c>
      <c r="DI137" s="520">
        <v>6.7537335197923936</v>
      </c>
      <c r="DJ137" s="520">
        <v>7.4990341612662892</v>
      </c>
      <c r="DK137" s="520">
        <v>985.04631855143543</v>
      </c>
      <c r="DL137" s="520">
        <v>20.389573723526254</v>
      </c>
      <c r="DM137" s="520">
        <v>9.6555556245582039</v>
      </c>
      <c r="DN137" s="520">
        <v>15.618851331698355</v>
      </c>
      <c r="DO137" s="520">
        <v>6.885131086692712</v>
      </c>
      <c r="DP137" s="520">
        <v>8.0550784516489742</v>
      </c>
      <c r="DQ137" s="520">
        <v>1063.0530651264387</v>
      </c>
      <c r="DR137" s="520">
        <v>21.134585532490007</v>
      </c>
      <c r="DS137" s="520">
        <v>9.4210104249176876</v>
      </c>
      <c r="DT137" s="520">
        <v>16.785478446374917</v>
      </c>
      <c r="DU137" s="520">
        <v>7.950086774319657</v>
      </c>
      <c r="DV137" s="520">
        <v>8.7874826743225789</v>
      </c>
      <c r="DW137" s="520">
        <v>1159.3942604842771</v>
      </c>
      <c r="DX137" s="520">
        <v>21.101125045556319</v>
      </c>
      <c r="DY137" s="520">
        <v>9.8841702243496705</v>
      </c>
      <c r="DZ137" s="520">
        <v>17.071106978735219</v>
      </c>
      <c r="EA137" s="520">
        <v>8.2112687752188798</v>
      </c>
      <c r="EB137" s="520">
        <v>9.1867521062920332</v>
      </c>
      <c r="EC137" s="520">
        <v>1274.2189284248263</v>
      </c>
      <c r="ED137" s="520">
        <v>20.083524039367322</v>
      </c>
      <c r="EE137" s="520">
        <v>9.4999669350933758</v>
      </c>
      <c r="EG137" s="520">
        <v>141</v>
      </c>
      <c r="EH137" s="520">
        <v>12.608885517820566</v>
      </c>
      <c r="EI137" s="520">
        <v>5.5427807943530443</v>
      </c>
      <c r="EJ137" s="520">
        <v>6.5462800453587962</v>
      </c>
      <c r="EK137" s="520">
        <v>951.94070217872115</v>
      </c>
      <c r="EL137" s="520">
        <v>19.146735379351174</v>
      </c>
      <c r="EM137" s="520">
        <v>8.5196820222884355</v>
      </c>
      <c r="EN137" s="520">
        <v>13.204827044811752</v>
      </c>
      <c r="EO137" s="520">
        <v>6.0881059208224446</v>
      </c>
      <c r="EP137" s="520">
        <v>6.935101637710714</v>
      </c>
      <c r="EQ137" s="520">
        <v>1000.1038340314835</v>
      </c>
      <c r="ER137" s="520">
        <v>19.236193916386338</v>
      </c>
      <c r="ES137" s="520">
        <v>8.8446235496495991</v>
      </c>
      <c r="ET137" s="520">
        <v>14.402380757988876</v>
      </c>
      <c r="EU137" s="520">
        <v>6.2314504557710064</v>
      </c>
      <c r="EV137" s="520">
        <v>7.4437391116595935</v>
      </c>
      <c r="EW137" s="520">
        <v>1033.7048851258085</v>
      </c>
      <c r="EX137" s="520">
        <v>20.557816512780203</v>
      </c>
      <c r="EY137" s="520">
        <v>9.0561179622710579</v>
      </c>
      <c r="EZ137" s="520">
        <v>15.152831333726944</v>
      </c>
      <c r="FA137" s="520">
        <v>7.2584176076575782</v>
      </c>
      <c r="FB137" s="520">
        <v>8.1202017642727089</v>
      </c>
      <c r="FC137" s="520">
        <v>1147.2192992086291</v>
      </c>
      <c r="FD137" s="520">
        <v>19.90192822826539</v>
      </c>
      <c r="FE137" s="520">
        <v>9.3861575276204388</v>
      </c>
      <c r="FF137" s="520">
        <v>15.320870150818738</v>
      </c>
      <c r="FG137" s="520">
        <v>7.4567540967482921</v>
      </c>
      <c r="FH137" s="520">
        <v>8.4935821549011354</v>
      </c>
      <c r="FI137" s="520">
        <v>1269.0443071147745</v>
      </c>
      <c r="FJ137" s="520">
        <v>18.78623899800861</v>
      </c>
      <c r="FK137" s="520">
        <v>8.9441502916799376</v>
      </c>
    </row>
    <row r="138" spans="2:167" x14ac:dyDescent="0.2">
      <c r="B138" s="520">
        <v>601.20625038839387</v>
      </c>
      <c r="C138" s="520">
        <v>1.6633226939240497</v>
      </c>
      <c r="D138" s="520">
        <v>645.69394725378049</v>
      </c>
      <c r="E138" s="520">
        <v>1.5487213474017045</v>
      </c>
      <c r="F138" s="520">
        <v>732.9125212748321</v>
      </c>
      <c r="G138" s="520">
        <v>1.3644193146824597</v>
      </c>
      <c r="H138" s="520">
        <v>821.81558446105635</v>
      </c>
      <c r="I138" s="520">
        <v>1.2168180050464683</v>
      </c>
      <c r="J138" s="520">
        <v>911.78290900060495</v>
      </c>
      <c r="K138" s="520">
        <v>1.0967522972064576</v>
      </c>
      <c r="L138" s="520">
        <v>690.73753805648187</v>
      </c>
      <c r="M138" s="520">
        <v>1.4477278921508818</v>
      </c>
      <c r="N138" s="520">
        <v>688.72549731865342</v>
      </c>
      <c r="O138" s="520">
        <v>1.4519572803579956</v>
      </c>
      <c r="Q138" s="520">
        <v>0.2711115784225388</v>
      </c>
      <c r="R138" s="520">
        <v>0.27171990690296621</v>
      </c>
      <c r="S138" s="520">
        <v>0.27138072150343795</v>
      </c>
      <c r="T138" s="520">
        <v>0.27240539446122186</v>
      </c>
      <c r="U138" s="520">
        <v>0.27275480690213888</v>
      </c>
      <c r="V138" s="520">
        <v>0.27154999154674686</v>
      </c>
      <c r="W138" s="520">
        <v>0.2714605968238622</v>
      </c>
      <c r="Y138" s="520">
        <v>2.1478538101915015</v>
      </c>
      <c r="Z138" s="520">
        <v>2.2065577053811301</v>
      </c>
      <c r="AA138" s="520">
        <v>2.234133780666002</v>
      </c>
      <c r="AB138" s="520">
        <v>2.3827331312248705</v>
      </c>
      <c r="AC138" s="520">
        <v>2.4483108740272961</v>
      </c>
      <c r="AD138" s="520">
        <v>2.2216074271870125</v>
      </c>
      <c r="AE138" s="520">
        <v>2.2171917690982887</v>
      </c>
      <c r="AG138" s="520">
        <v>0.86576771256102381</v>
      </c>
      <c r="AH138" s="520">
        <v>0.89970376840872512</v>
      </c>
      <c r="AI138" s="520">
        <v>0.90622832773697537</v>
      </c>
      <c r="AJ138" s="520">
        <v>0.97729234987096747</v>
      </c>
      <c r="AK138" s="520">
        <v>1.0107642139356952</v>
      </c>
      <c r="AL138" s="520">
        <v>0.90432236902957741</v>
      </c>
      <c r="AM138" s="520">
        <v>0.90023465911755041</v>
      </c>
      <c r="AO138" s="520">
        <v>142</v>
      </c>
      <c r="AP138" s="520">
        <v>16.931063736981372</v>
      </c>
      <c r="AQ138" s="520">
        <v>7.4361298436703311</v>
      </c>
      <c r="AR138" s="520">
        <v>7.7395305624900557</v>
      </c>
      <c r="AS138" s="520">
        <v>898.42851655510492</v>
      </c>
      <c r="AT138" s="520">
        <v>25.097973322430153</v>
      </c>
      <c r="AU138" s="520">
        <v>11.134532076420793</v>
      </c>
      <c r="AV138" s="520">
        <v>17.832022222466019</v>
      </c>
      <c r="AW138" s="520">
        <v>7.7510731453464325</v>
      </c>
      <c r="AX138" s="520">
        <v>8.1382071172396042</v>
      </c>
      <c r="AY138" s="520">
        <v>949.47651076725435</v>
      </c>
      <c r="AZ138" s="520">
        <v>25.135310031335234</v>
      </c>
      <c r="BA138" s="520">
        <v>11.067687328675429</v>
      </c>
      <c r="BB138" s="520">
        <v>19.179895760802655</v>
      </c>
      <c r="BC138" s="520">
        <v>8.14354885679594</v>
      </c>
      <c r="BD138" s="520">
        <v>8.7013340885286503</v>
      </c>
      <c r="BE138" s="520">
        <v>1025.0929602990107</v>
      </c>
      <c r="BF138" s="520">
        <v>25.391092679050768</v>
      </c>
      <c r="BG138" s="520">
        <v>10.997492145114082</v>
      </c>
      <c r="BH138" s="520">
        <v>20.427192307563793</v>
      </c>
      <c r="BI138" s="520">
        <v>8.6713172965250322</v>
      </c>
      <c r="BJ138" s="520">
        <v>9.3310730435690257</v>
      </c>
      <c r="BK138" s="520">
        <v>1100.4438506295885</v>
      </c>
      <c r="BL138" s="520">
        <v>25.540818927460677</v>
      </c>
      <c r="BM138" s="520">
        <v>11.069061581830841</v>
      </c>
      <c r="BN138" s="520">
        <v>20.9203131034675</v>
      </c>
      <c r="BO138" s="520">
        <v>8.8300012319782741</v>
      </c>
      <c r="BP138" s="520">
        <v>9.8742906991828843</v>
      </c>
      <c r="BQ138" s="520">
        <v>1210.2259966406182</v>
      </c>
      <c r="BR138" s="520">
        <v>24.326045455055194</v>
      </c>
      <c r="BS138" s="520">
        <v>10.513548857968992</v>
      </c>
      <c r="BU138" s="520">
        <v>142</v>
      </c>
      <c r="BV138" s="520">
        <v>16.196522227113306</v>
      </c>
      <c r="BW138" s="520">
        <v>6.5623482779259827</v>
      </c>
      <c r="BX138" s="520">
        <v>7.5000152703769531</v>
      </c>
      <c r="BY138" s="520">
        <v>898.6172147567014</v>
      </c>
      <c r="BZ138" s="520">
        <v>24.275289937160398</v>
      </c>
      <c r="CA138" s="520">
        <v>10.159831594903833</v>
      </c>
      <c r="CB138" s="520">
        <v>16.944108239524365</v>
      </c>
      <c r="CC138" s="520">
        <v>6.8616911413101667</v>
      </c>
      <c r="CD138" s="520">
        <v>7.8653783327379827</v>
      </c>
      <c r="CE138" s="520">
        <v>950.24702246144261</v>
      </c>
      <c r="CF138" s="520">
        <v>24.180525631266605</v>
      </c>
      <c r="CG138" s="520">
        <v>10.122764834496227</v>
      </c>
      <c r="CH138" s="520">
        <v>18.322976594219522</v>
      </c>
      <c r="CI138" s="520">
        <v>7.3610943215725717</v>
      </c>
      <c r="CJ138" s="520">
        <v>8.3988547185886713</v>
      </c>
      <c r="CK138" s="520">
        <v>1026.9170851690171</v>
      </c>
      <c r="CL138" s="520">
        <v>24.511532193340308</v>
      </c>
      <c r="CM138" s="520">
        <v>10.21601197914636</v>
      </c>
      <c r="CN138" s="520">
        <v>19.533824420756684</v>
      </c>
      <c r="CO138" s="520">
        <v>7.7751440625397477</v>
      </c>
      <c r="CP138" s="520">
        <v>9.0382984475836032</v>
      </c>
      <c r="CQ138" s="520">
        <v>1102.8016596495718</v>
      </c>
      <c r="CR138" s="520">
        <v>24.67612285840049</v>
      </c>
      <c r="CS138" s="520">
        <v>10.232762543689439</v>
      </c>
      <c r="CT138" s="520">
        <v>19.85488957733952</v>
      </c>
      <c r="CU138" s="520">
        <v>7.8443549908599701</v>
      </c>
      <c r="CV138" s="520">
        <v>9.4212243552239254</v>
      </c>
      <c r="CW138" s="520">
        <v>1212.9663623931153</v>
      </c>
      <c r="CX138" s="520">
        <v>23.392725436391892</v>
      </c>
      <c r="CY138" s="520">
        <v>9.6772047994706014</v>
      </c>
      <c r="DA138" s="520">
        <v>142</v>
      </c>
      <c r="DB138" s="520">
        <v>13.437726216437587</v>
      </c>
      <c r="DC138" s="520">
        <v>6.0380348766909941</v>
      </c>
      <c r="DD138" s="520">
        <v>7.1174054859616307</v>
      </c>
      <c r="DE138" s="520">
        <v>938.33304825141488</v>
      </c>
      <c r="DF138" s="520">
        <v>20.307712123724624</v>
      </c>
      <c r="DG138" s="520">
        <v>9.1710360036992888</v>
      </c>
      <c r="DH138" s="520">
        <v>14.051310290053296</v>
      </c>
      <c r="DI138" s="520">
        <v>6.7577545830950223</v>
      </c>
      <c r="DJ138" s="520">
        <v>7.4990341612662892</v>
      </c>
      <c r="DK138" s="520">
        <v>986.02039526801275</v>
      </c>
      <c r="DL138" s="520">
        <v>20.369431128991355</v>
      </c>
      <c r="DM138" s="520">
        <v>9.6500950999659008</v>
      </c>
      <c r="DN138" s="520">
        <v>15.618851331698355</v>
      </c>
      <c r="DO138" s="520">
        <v>6.8862775991305041</v>
      </c>
      <c r="DP138" s="520">
        <v>8.0550784516489742</v>
      </c>
      <c r="DQ138" s="520">
        <v>1064.0666181030301</v>
      </c>
      <c r="DR138" s="520">
        <v>21.114454253384878</v>
      </c>
      <c r="DS138" s="520">
        <v>9.4131141329206116</v>
      </c>
      <c r="DT138" s="520">
        <v>16.785478446374917</v>
      </c>
      <c r="DU138" s="520">
        <v>7.9732972160456121</v>
      </c>
      <c r="DV138" s="520">
        <v>8.7874826743225789</v>
      </c>
      <c r="DW138" s="520">
        <v>1160.5069052168587</v>
      </c>
      <c r="DX138" s="520">
        <v>21.080894183053097</v>
      </c>
      <c r="DY138" s="520">
        <v>9.8946939633597477</v>
      </c>
      <c r="DZ138" s="520">
        <v>17.071106978735219</v>
      </c>
      <c r="EA138" s="520">
        <v>8.2377254330929599</v>
      </c>
      <c r="EB138" s="520">
        <v>9.1867521062920332</v>
      </c>
      <c r="EC138" s="520">
        <v>1275.3827964357231</v>
      </c>
      <c r="ED138" s="520">
        <v>20.065196544876397</v>
      </c>
      <c r="EE138" s="520">
        <v>9.5120417022117554</v>
      </c>
      <c r="EG138" s="520">
        <v>142</v>
      </c>
      <c r="EH138" s="520">
        <v>12.608885517820566</v>
      </c>
      <c r="EI138" s="520">
        <v>5.5427807943530443</v>
      </c>
      <c r="EJ138" s="520">
        <v>6.5462800453587962</v>
      </c>
      <c r="EK138" s="520">
        <v>952.94046461198855</v>
      </c>
      <c r="EL138" s="520">
        <v>19.126647884420645</v>
      </c>
      <c r="EM138" s="520">
        <v>8.5107437324942925</v>
      </c>
      <c r="EN138" s="520">
        <v>13.204827044811752</v>
      </c>
      <c r="EO138" s="520">
        <v>6.0920304214135399</v>
      </c>
      <c r="EP138" s="520">
        <v>6.935101637710714</v>
      </c>
      <c r="EQ138" s="520">
        <v>1001.1486275552719</v>
      </c>
      <c r="ER138" s="520">
        <v>19.216119124019841</v>
      </c>
      <c r="ES138" s="520">
        <v>8.839313344283882</v>
      </c>
      <c r="ET138" s="520">
        <v>14.402380757988876</v>
      </c>
      <c r="EU138" s="520">
        <v>6.232490246807922</v>
      </c>
      <c r="EV138" s="520">
        <v>7.4437391116595935</v>
      </c>
      <c r="EW138" s="520">
        <v>1034.7104640461937</v>
      </c>
      <c r="EX138" s="520">
        <v>20.537837487098411</v>
      </c>
      <c r="EY138" s="520">
        <v>9.0483217230652428</v>
      </c>
      <c r="EZ138" s="520">
        <v>15.152831333726944</v>
      </c>
      <c r="FA138" s="520">
        <v>7.279028293727082</v>
      </c>
      <c r="FB138" s="520">
        <v>8.1202017642727089</v>
      </c>
      <c r="FC138" s="520">
        <v>1148.375535150461</v>
      </c>
      <c r="FD138" s="520">
        <v>19.881890075217953</v>
      </c>
      <c r="FE138" s="520">
        <v>9.3946548118987003</v>
      </c>
      <c r="FF138" s="520">
        <v>15.320870150818738</v>
      </c>
      <c r="FG138" s="520">
        <v>7.4805616436002218</v>
      </c>
      <c r="FH138" s="520">
        <v>8.4935821549011354</v>
      </c>
      <c r="FI138" s="520">
        <v>1270.1477279622673</v>
      </c>
      <c r="FJ138" s="520">
        <v>18.769918748560428</v>
      </c>
      <c r="FK138" s="520">
        <v>8.9551241214558992</v>
      </c>
    </row>
    <row r="139" spans="2:167" x14ac:dyDescent="0.2">
      <c r="B139" s="520">
        <v>601.20625038839387</v>
      </c>
      <c r="C139" s="520">
        <v>1.6633226939240497</v>
      </c>
      <c r="D139" s="520">
        <v>645.69394725378049</v>
      </c>
      <c r="E139" s="520">
        <v>1.5487213474017045</v>
      </c>
      <c r="F139" s="520">
        <v>732.9125212748321</v>
      </c>
      <c r="G139" s="520">
        <v>1.3644193146824597</v>
      </c>
      <c r="H139" s="520">
        <v>821.81558446105635</v>
      </c>
      <c r="I139" s="520">
        <v>1.2168180050464683</v>
      </c>
      <c r="J139" s="520">
        <v>911.78290900060495</v>
      </c>
      <c r="K139" s="520">
        <v>1.0967522972064576</v>
      </c>
      <c r="L139" s="520">
        <v>690.73753805648187</v>
      </c>
      <c r="M139" s="520">
        <v>1.4477278921508818</v>
      </c>
      <c r="N139" s="520">
        <v>688.72549731865342</v>
      </c>
      <c r="O139" s="520">
        <v>1.4519572803579956</v>
      </c>
      <c r="Q139" s="520">
        <v>0.27298453384789101</v>
      </c>
      <c r="R139" s="520">
        <v>0.27359434180072623</v>
      </c>
      <c r="S139" s="520">
        <v>0.27325024976033774</v>
      </c>
      <c r="T139" s="520">
        <v>0.2742773788190267</v>
      </c>
      <c r="U139" s="520">
        <v>0.2746268172082324</v>
      </c>
      <c r="V139" s="520">
        <v>0.27342088912989204</v>
      </c>
      <c r="W139" s="520">
        <v>0.27333339482154301</v>
      </c>
      <c r="Y139" s="520">
        <v>2.1478538101915015</v>
      </c>
      <c r="Z139" s="520">
        <v>2.2065577053811301</v>
      </c>
      <c r="AA139" s="520">
        <v>2.234133780666002</v>
      </c>
      <c r="AB139" s="520">
        <v>2.3827331312248705</v>
      </c>
      <c r="AC139" s="520">
        <v>2.4483108740272961</v>
      </c>
      <c r="AD139" s="520">
        <v>2.2216074271870125</v>
      </c>
      <c r="AE139" s="520">
        <v>2.2171917690982887</v>
      </c>
      <c r="AG139" s="520">
        <v>0.86576771256102381</v>
      </c>
      <c r="AH139" s="520">
        <v>0.89970376840872512</v>
      </c>
      <c r="AI139" s="520">
        <v>0.90622832773697537</v>
      </c>
      <c r="AJ139" s="520">
        <v>0.97729234987096747</v>
      </c>
      <c r="AK139" s="520">
        <v>1.0107642139356952</v>
      </c>
      <c r="AL139" s="520">
        <v>0.90432236902957741</v>
      </c>
      <c r="AM139" s="520">
        <v>0.90023465911755041</v>
      </c>
      <c r="AO139" s="520">
        <v>143</v>
      </c>
      <c r="AP139" s="520">
        <v>16.931063736981372</v>
      </c>
      <c r="AQ139" s="520">
        <v>7.4361298436703311</v>
      </c>
      <c r="AR139" s="520">
        <v>7.7395305624900557</v>
      </c>
      <c r="AS139" s="520">
        <v>899.14124206094584</v>
      </c>
      <c r="AT139" s="520">
        <v>25.078078822105812</v>
      </c>
      <c r="AU139" s="520">
        <v>11.125706027035852</v>
      </c>
      <c r="AV139" s="520">
        <v>17.832022222466019</v>
      </c>
      <c r="AW139" s="520">
        <v>7.7510731453464325</v>
      </c>
      <c r="AX139" s="520">
        <v>8.1382071172396042</v>
      </c>
      <c r="AY139" s="520">
        <v>950.23082207355583</v>
      </c>
      <c r="AZ139" s="520">
        <v>25.115357143990813</v>
      </c>
      <c r="BA139" s="520">
        <v>11.058901587892562</v>
      </c>
      <c r="BB139" s="520">
        <v>19.179895760802655</v>
      </c>
      <c r="BC139" s="520">
        <v>8.14354885679594</v>
      </c>
      <c r="BD139" s="520">
        <v>8.7013340885286503</v>
      </c>
      <c r="BE139" s="520">
        <v>1025.8956965097077</v>
      </c>
      <c r="BF139" s="520">
        <v>25.371224821536611</v>
      </c>
      <c r="BG139" s="520">
        <v>10.988886898789554</v>
      </c>
      <c r="BH139" s="520">
        <v>20.427192307563793</v>
      </c>
      <c r="BI139" s="520">
        <v>8.6713172965250322</v>
      </c>
      <c r="BJ139" s="520">
        <v>9.3310730435690257</v>
      </c>
      <c r="BK139" s="520">
        <v>1101.3110135752058</v>
      </c>
      <c r="BL139" s="520">
        <v>25.520708303393896</v>
      </c>
      <c r="BM139" s="520">
        <v>11.060345896680866</v>
      </c>
      <c r="BN139" s="520">
        <v>20.9203131034675</v>
      </c>
      <c r="BO139" s="520">
        <v>8.8300012319782741</v>
      </c>
      <c r="BP139" s="520">
        <v>9.8742906991828843</v>
      </c>
      <c r="BQ139" s="520">
        <v>1211.1343106184997</v>
      </c>
      <c r="BR139" s="520">
        <v>24.307801659202259</v>
      </c>
      <c r="BS139" s="520">
        <v>10.505664015387035</v>
      </c>
      <c r="BU139" s="520">
        <v>143</v>
      </c>
      <c r="BV139" s="520">
        <v>16.196522227113306</v>
      </c>
      <c r="BW139" s="520">
        <v>6.5623482779259827</v>
      </c>
      <c r="BX139" s="520">
        <v>7.5000152703769531</v>
      </c>
      <c r="BY139" s="520">
        <v>899.36020801636221</v>
      </c>
      <c r="BZ139" s="520">
        <v>24.255235262027057</v>
      </c>
      <c r="CA139" s="520">
        <v>10.151438198879617</v>
      </c>
      <c r="CB139" s="520">
        <v>16.944108239524365</v>
      </c>
      <c r="CC139" s="520">
        <v>6.8616911413101667</v>
      </c>
      <c r="CD139" s="520">
        <v>7.8653783327379827</v>
      </c>
      <c r="CE139" s="520">
        <v>951.02963710327492</v>
      </c>
      <c r="CF139" s="520">
        <v>24.16062716263016</v>
      </c>
      <c r="CG139" s="520">
        <v>10.114434679823621</v>
      </c>
      <c r="CH139" s="520">
        <v>18.322976594219522</v>
      </c>
      <c r="CI139" s="520">
        <v>7.3610943215725717</v>
      </c>
      <c r="CJ139" s="520">
        <v>8.3988547185886713</v>
      </c>
      <c r="CK139" s="520">
        <v>1027.7533036904156</v>
      </c>
      <c r="CL139" s="520">
        <v>24.491588694122818</v>
      </c>
      <c r="CM139" s="520">
        <v>10.207699849765588</v>
      </c>
      <c r="CN139" s="520">
        <v>19.533824420756684</v>
      </c>
      <c r="CO139" s="520">
        <v>7.7751440625397477</v>
      </c>
      <c r="CP139" s="520">
        <v>9.0382984475836032</v>
      </c>
      <c r="CQ139" s="520">
        <v>1103.7059116889593</v>
      </c>
      <c r="CR139" s="520">
        <v>24.655906028733664</v>
      </c>
      <c r="CS139" s="520">
        <v>10.224378973119867</v>
      </c>
      <c r="CT139" s="520">
        <v>19.85488957733952</v>
      </c>
      <c r="CU139" s="520">
        <v>7.8443549908599701</v>
      </c>
      <c r="CV139" s="520">
        <v>9.4212243552239254</v>
      </c>
      <c r="CW139" s="520">
        <v>1213.9092170334466</v>
      </c>
      <c r="CX139" s="520">
        <v>23.374556087796286</v>
      </c>
      <c r="CY139" s="520">
        <v>9.6696884240097454</v>
      </c>
      <c r="DA139" s="520">
        <v>143</v>
      </c>
      <c r="DB139" s="520">
        <v>13.437726216437587</v>
      </c>
      <c r="DC139" s="520">
        <v>6.0380348766909941</v>
      </c>
      <c r="DD139" s="520">
        <v>7.1174054859616307</v>
      </c>
      <c r="DE139" s="520">
        <v>939.25902961103327</v>
      </c>
      <c r="DF139" s="520">
        <v>20.28769148799983</v>
      </c>
      <c r="DG139" s="520">
        <v>9.1619946124322489</v>
      </c>
      <c r="DH139" s="520">
        <v>14.051310290053296</v>
      </c>
      <c r="DI139" s="520">
        <v>6.7611586172631677</v>
      </c>
      <c r="DJ139" s="520">
        <v>7.4990341612662892</v>
      </c>
      <c r="DK139" s="520">
        <v>986.996393502096</v>
      </c>
      <c r="DL139" s="520">
        <v>20.349288675642935</v>
      </c>
      <c r="DM139" s="520">
        <v>9.6440014185221266</v>
      </c>
      <c r="DN139" s="520">
        <v>15.618851331698355</v>
      </c>
      <c r="DO139" s="520">
        <v>6.8867399515162218</v>
      </c>
      <c r="DP139" s="520">
        <v>8.0550784516489742</v>
      </c>
      <c r="DQ139" s="520">
        <v>1065.0820993126194</v>
      </c>
      <c r="DR139" s="520">
        <v>21.094323099590365</v>
      </c>
      <c r="DS139" s="520">
        <v>9.4045734878887863</v>
      </c>
      <c r="DT139" s="520">
        <v>16.785478446374917</v>
      </c>
      <c r="DU139" s="520">
        <v>7.9960384530433402</v>
      </c>
      <c r="DV139" s="520">
        <v>8.7874826743225789</v>
      </c>
      <c r="DW139" s="520">
        <v>1161.6216753122819</v>
      </c>
      <c r="DX139" s="520">
        <v>21.060663542630749</v>
      </c>
      <c r="DY139" s="520">
        <v>9.9047754970577664</v>
      </c>
      <c r="DZ139" s="520">
        <v>17.071106978735219</v>
      </c>
      <c r="EA139" s="520">
        <v>8.2637353676198657</v>
      </c>
      <c r="EB139" s="520">
        <v>9.1867521062920332</v>
      </c>
      <c r="EC139" s="520">
        <v>1276.5488876556553</v>
      </c>
      <c r="ED139" s="520">
        <v>20.046867556661802</v>
      </c>
      <c r="EE139" s="520">
        <v>9.5237279183516819</v>
      </c>
      <c r="EG139" s="520">
        <v>143</v>
      </c>
      <c r="EH139" s="520">
        <v>12.608885517820566</v>
      </c>
      <c r="EI139" s="520">
        <v>5.5427807943530443</v>
      </c>
      <c r="EJ139" s="520">
        <v>6.5462800453587962</v>
      </c>
      <c r="EK139" s="520">
        <v>953.94232463568699</v>
      </c>
      <c r="EL139" s="520">
        <v>19.106560481432133</v>
      </c>
      <c r="EM139" s="520">
        <v>8.5018054836113901</v>
      </c>
      <c r="EN139" s="520">
        <v>13.204827044811752</v>
      </c>
      <c r="EO139" s="520">
        <v>6.0954040120645487</v>
      </c>
      <c r="EP139" s="520">
        <v>6.935101637710714</v>
      </c>
      <c r="EQ139" s="520">
        <v>1002.1956022413584</v>
      </c>
      <c r="ER139" s="520">
        <v>19.19604440981966</v>
      </c>
      <c r="ES139" s="520">
        <v>8.8334452815527236</v>
      </c>
      <c r="ET139" s="520">
        <v>14.402380757988876</v>
      </c>
      <c r="EU139" s="520">
        <v>6.2329108703518949</v>
      </c>
      <c r="EV139" s="520">
        <v>7.4437391116595935</v>
      </c>
      <c r="EW139" s="520">
        <v>1035.7180023372821</v>
      </c>
      <c r="EX139" s="520">
        <v>20.517858441028238</v>
      </c>
      <c r="EY139" s="520">
        <v>9.0399257049961559</v>
      </c>
      <c r="EZ139" s="520">
        <v>15.152831333726944</v>
      </c>
      <c r="FA139" s="520">
        <v>7.2992001552645229</v>
      </c>
      <c r="FB139" s="520">
        <v>8.1202017642727089</v>
      </c>
      <c r="FC139" s="520">
        <v>1149.5341018650749</v>
      </c>
      <c r="FD139" s="520">
        <v>19.861851960622321</v>
      </c>
      <c r="FE139" s="520">
        <v>9.402734195678633</v>
      </c>
      <c r="FF139" s="520">
        <v>15.320870150818738</v>
      </c>
      <c r="FG139" s="520">
        <v>7.5039595879954222</v>
      </c>
      <c r="FH139" s="520">
        <v>8.4935821549011354</v>
      </c>
      <c r="FI139" s="520">
        <v>1271.2532751150593</v>
      </c>
      <c r="FJ139" s="520">
        <v>18.753595462998994</v>
      </c>
      <c r="FK139" s="520">
        <v>8.965741700725145</v>
      </c>
    </row>
    <row r="140" spans="2:167" x14ac:dyDescent="0.2">
      <c r="B140" s="520">
        <v>601.20625038839387</v>
      </c>
      <c r="C140" s="520">
        <v>1.6633226939240497</v>
      </c>
      <c r="D140" s="520">
        <v>645.69394725378049</v>
      </c>
      <c r="E140" s="520">
        <v>1.5487213474017045</v>
      </c>
      <c r="F140" s="520">
        <v>732.9125212748321</v>
      </c>
      <c r="G140" s="520">
        <v>1.3644193146824597</v>
      </c>
      <c r="H140" s="520">
        <v>821.81558446105635</v>
      </c>
      <c r="I140" s="520">
        <v>1.2168180050464683</v>
      </c>
      <c r="J140" s="520">
        <v>911.78290900060495</v>
      </c>
      <c r="K140" s="520">
        <v>1.0967522972064576</v>
      </c>
      <c r="L140" s="520">
        <v>690.73753805648187</v>
      </c>
      <c r="M140" s="520">
        <v>1.4477278921508818</v>
      </c>
      <c r="N140" s="520">
        <v>688.72549731865342</v>
      </c>
      <c r="O140" s="520">
        <v>1.4519572803579956</v>
      </c>
      <c r="Q140" s="520">
        <v>0.27485748927324322</v>
      </c>
      <c r="R140" s="520">
        <v>0.27546877669848624</v>
      </c>
      <c r="S140" s="520">
        <v>0.27511977801723747</v>
      </c>
      <c r="T140" s="520">
        <v>0.27614936317683153</v>
      </c>
      <c r="U140" s="520">
        <v>0.27649882751432592</v>
      </c>
      <c r="V140" s="520">
        <v>0.27529178671303722</v>
      </c>
      <c r="W140" s="520">
        <v>0.27520619281922387</v>
      </c>
      <c r="Y140" s="520">
        <v>2.1478538101915015</v>
      </c>
      <c r="Z140" s="520">
        <v>2.2065577053811301</v>
      </c>
      <c r="AA140" s="520">
        <v>2.234133780666002</v>
      </c>
      <c r="AB140" s="520">
        <v>2.3827331312248705</v>
      </c>
      <c r="AC140" s="520">
        <v>2.4483108740272961</v>
      </c>
      <c r="AD140" s="520">
        <v>2.2216074271870125</v>
      </c>
      <c r="AE140" s="520">
        <v>2.2171917690982887</v>
      </c>
      <c r="AG140" s="520">
        <v>0.86576771256102381</v>
      </c>
      <c r="AH140" s="520">
        <v>0.89970376840872512</v>
      </c>
      <c r="AI140" s="520">
        <v>0.90622832773697537</v>
      </c>
      <c r="AJ140" s="520">
        <v>0.97729234987096747</v>
      </c>
      <c r="AK140" s="520">
        <v>1.0107642139356952</v>
      </c>
      <c r="AL140" s="520">
        <v>0.90432236902957741</v>
      </c>
      <c r="AM140" s="520">
        <v>0.90023465911755041</v>
      </c>
      <c r="AO140" s="520">
        <v>144</v>
      </c>
      <c r="AP140" s="520">
        <v>16.931063736981372</v>
      </c>
      <c r="AQ140" s="520">
        <v>7.4361298436703311</v>
      </c>
      <c r="AR140" s="520">
        <v>7.7395305624900557</v>
      </c>
      <c r="AS140" s="520">
        <v>899.85510227861539</v>
      </c>
      <c r="AT140" s="520">
        <v>25.058184238231867</v>
      </c>
      <c r="AU140" s="520">
        <v>11.116879940584738</v>
      </c>
      <c r="AV140" s="520">
        <v>17.832022222466019</v>
      </c>
      <c r="AW140" s="520">
        <v>7.7510731453464325</v>
      </c>
      <c r="AX140" s="520">
        <v>8.1382071172396042</v>
      </c>
      <c r="AY140" s="520">
        <v>950.98633427448283</v>
      </c>
      <c r="AZ140" s="520">
        <v>25.095404219254622</v>
      </c>
      <c r="BA140" s="520">
        <v>11.05011583064519</v>
      </c>
      <c r="BB140" s="520">
        <v>19.179895760802655</v>
      </c>
      <c r="BC140" s="520">
        <v>8.14354885679594</v>
      </c>
      <c r="BD140" s="520">
        <v>8.7013340885286503</v>
      </c>
      <c r="BE140" s="520">
        <v>1026.6996951112901</v>
      </c>
      <c r="BF140" s="520">
        <v>25.351356860755015</v>
      </c>
      <c r="BG140" s="520">
        <v>10.980281607737416</v>
      </c>
      <c r="BH140" s="520">
        <v>20.427192307563793</v>
      </c>
      <c r="BI140" s="520">
        <v>8.6713172965250322</v>
      </c>
      <c r="BJ140" s="520">
        <v>9.3310730435690257</v>
      </c>
      <c r="BK140" s="520">
        <v>1102.179540496749</v>
      </c>
      <c r="BL140" s="520">
        <v>25.500597766585749</v>
      </c>
      <c r="BM140" s="520">
        <v>11.051630249347658</v>
      </c>
      <c r="BN140" s="520">
        <v>20.9203131034675</v>
      </c>
      <c r="BO140" s="520">
        <v>8.8300012319782741</v>
      </c>
      <c r="BP140" s="520">
        <v>9.8742906991828843</v>
      </c>
      <c r="BQ140" s="520">
        <v>1212.0440532994928</v>
      </c>
      <c r="BR140" s="520">
        <v>24.289556575956073</v>
      </c>
      <c r="BS140" s="520">
        <v>10.497778616402607</v>
      </c>
      <c r="BU140" s="520">
        <v>144</v>
      </c>
      <c r="BV140" s="520">
        <v>16.196522227113306</v>
      </c>
      <c r="BW140" s="520">
        <v>6.5623482779259827</v>
      </c>
      <c r="BX140" s="520">
        <v>7.5000152703769531</v>
      </c>
      <c r="BY140" s="520">
        <v>900.10442925430982</v>
      </c>
      <c r="BZ140" s="520">
        <v>24.235180632112201</v>
      </c>
      <c r="CA140" s="520">
        <v>10.143044821780498</v>
      </c>
      <c r="CB140" s="520">
        <v>16.944108239524365</v>
      </c>
      <c r="CC140" s="520">
        <v>6.8616911413101667</v>
      </c>
      <c r="CD140" s="520">
        <v>7.8653783327379827</v>
      </c>
      <c r="CE140" s="520">
        <v>951.81354520742946</v>
      </c>
      <c r="CF140" s="520">
        <v>24.140728610513936</v>
      </c>
      <c r="CG140" s="520">
        <v>10.106104490203629</v>
      </c>
      <c r="CH140" s="520">
        <v>18.322976594219522</v>
      </c>
      <c r="CI140" s="520">
        <v>7.3610943215725717</v>
      </c>
      <c r="CJ140" s="520">
        <v>8.3988547185886713</v>
      </c>
      <c r="CK140" s="520">
        <v>1028.5908871187485</v>
      </c>
      <c r="CL140" s="520">
        <v>24.471645148947918</v>
      </c>
      <c r="CM140" s="520">
        <v>10.199387701230508</v>
      </c>
      <c r="CN140" s="520">
        <v>19.533824420756684</v>
      </c>
      <c r="CO140" s="520">
        <v>7.7751440625397477</v>
      </c>
      <c r="CP140" s="520">
        <v>9.0382984475836032</v>
      </c>
      <c r="CQ140" s="520">
        <v>1104.6116398543336</v>
      </c>
      <c r="CR140" s="520">
        <v>24.635689377263297</v>
      </c>
      <c r="CS140" s="520">
        <v>10.215995476445293</v>
      </c>
      <c r="CT140" s="520">
        <v>19.85488957733952</v>
      </c>
      <c r="CU140" s="520">
        <v>7.8443549908599701</v>
      </c>
      <c r="CV140" s="520">
        <v>9.4212243552239254</v>
      </c>
      <c r="CW140" s="520">
        <v>1214.8536108157155</v>
      </c>
      <c r="CX140" s="520">
        <v>23.356385350815238</v>
      </c>
      <c r="CY140" s="520">
        <v>9.6621714741955351</v>
      </c>
      <c r="DA140" s="520">
        <v>144</v>
      </c>
      <c r="DB140" s="520">
        <v>13.437726216437587</v>
      </c>
      <c r="DC140" s="520">
        <v>6.0380348766909941</v>
      </c>
      <c r="DD140" s="520">
        <v>7.1174054859616307</v>
      </c>
      <c r="DE140" s="520">
        <v>940.18683941604752</v>
      </c>
      <c r="DF140" s="520">
        <v>20.267670872634312</v>
      </c>
      <c r="DG140" s="520">
        <v>9.1529532303595307</v>
      </c>
      <c r="DH140" s="520">
        <v>14.051310290053296</v>
      </c>
      <c r="DI140" s="520">
        <v>6.7639456222968315</v>
      </c>
      <c r="DJ140" s="520">
        <v>7.4990341612662892</v>
      </c>
      <c r="DK140" s="520">
        <v>987.97431894503598</v>
      </c>
      <c r="DL140" s="520">
        <v>20.329146363479506</v>
      </c>
      <c r="DM140" s="520">
        <v>9.6372764367105006</v>
      </c>
      <c r="DN140" s="520">
        <v>15.618851331698355</v>
      </c>
      <c r="DO140" s="520">
        <v>6.8867399515162218</v>
      </c>
      <c r="DP140" s="520">
        <v>8.0550784516489742</v>
      </c>
      <c r="DQ140" s="520">
        <v>1066.0995142629936</v>
      </c>
      <c r="DR140" s="520">
        <v>21.074192071105298</v>
      </c>
      <c r="DS140" s="520">
        <v>9.3955983842136988</v>
      </c>
      <c r="DT140" s="520">
        <v>16.785478446374917</v>
      </c>
      <c r="DU140" s="520">
        <v>8.0183104853128384</v>
      </c>
      <c r="DV140" s="520">
        <v>8.7874826743225789</v>
      </c>
      <c r="DW140" s="520">
        <v>1162.7385768661386</v>
      </c>
      <c r="DX140" s="520">
        <v>21.040433124285624</v>
      </c>
      <c r="DY140" s="520">
        <v>9.9144159900707738</v>
      </c>
      <c r="DZ140" s="520">
        <v>17.071106978735219</v>
      </c>
      <c r="EA140" s="520">
        <v>8.2892985787996025</v>
      </c>
      <c r="EB140" s="520">
        <v>9.1867521062920332</v>
      </c>
      <c r="EC140" s="520">
        <v>1277.7172084608405</v>
      </c>
      <c r="ED140" s="520">
        <v>20.028537074540917</v>
      </c>
      <c r="EE140" s="520">
        <v>9.5350265387460915</v>
      </c>
      <c r="EG140" s="520">
        <v>144</v>
      </c>
      <c r="EH140" s="520">
        <v>12.608885517820566</v>
      </c>
      <c r="EI140" s="520">
        <v>5.5427807943530443</v>
      </c>
      <c r="EJ140" s="520">
        <v>6.5462800453587962</v>
      </c>
      <c r="EK140" s="520">
        <v>954.94628885814541</v>
      </c>
      <c r="EL140" s="520">
        <v>19.086473170385002</v>
      </c>
      <c r="EM140" s="520">
        <v>8.4928672756394494</v>
      </c>
      <c r="EN140" s="520">
        <v>13.204827044811752</v>
      </c>
      <c r="EO140" s="520">
        <v>6.0982266927754747</v>
      </c>
      <c r="EP140" s="520">
        <v>6.935101637710714</v>
      </c>
      <c r="EQ140" s="520">
        <v>1003.2447649271323</v>
      </c>
      <c r="ER140" s="520">
        <v>19.175969773785347</v>
      </c>
      <c r="ES140" s="520">
        <v>8.8270210860915359</v>
      </c>
      <c r="ET140" s="520">
        <v>14.402380757988876</v>
      </c>
      <c r="EU140" s="520">
        <v>6.2329108703518949</v>
      </c>
      <c r="EV140" s="520">
        <v>7.4437391116595935</v>
      </c>
      <c r="EW140" s="520">
        <v>1036.7275057314096</v>
      </c>
      <c r="EX140" s="520">
        <v>20.49787937456966</v>
      </c>
      <c r="EY140" s="520">
        <v>9.0311231646647734</v>
      </c>
      <c r="EZ140" s="520">
        <v>15.152831333726944</v>
      </c>
      <c r="FA140" s="520">
        <v>7.3189331922699026</v>
      </c>
      <c r="FB140" s="520">
        <v>8.1202017642727089</v>
      </c>
      <c r="FC140" s="520">
        <v>1150.6950064072373</v>
      </c>
      <c r="FD140" s="520">
        <v>19.841813884478377</v>
      </c>
      <c r="FE140" s="520">
        <v>9.4103968344489193</v>
      </c>
      <c r="FF140" s="520">
        <v>15.320870150818738</v>
      </c>
      <c r="FG140" s="520">
        <v>7.5269479299338942</v>
      </c>
      <c r="FH140" s="520">
        <v>8.4935821549011354</v>
      </c>
      <c r="FI140" s="520">
        <v>1272.360954725202</v>
      </c>
      <c r="FJ140" s="520">
        <v>18.737269140477011</v>
      </c>
      <c r="FK140" s="520">
        <v>8.97600386148879</v>
      </c>
    </row>
    <row r="141" spans="2:167" x14ac:dyDescent="0.2">
      <c r="B141" s="520">
        <v>601.20625038839387</v>
      </c>
      <c r="C141" s="520">
        <v>1.6633226939240497</v>
      </c>
      <c r="D141" s="520">
        <v>645.69394725378049</v>
      </c>
      <c r="E141" s="520">
        <v>1.5487213474017045</v>
      </c>
      <c r="F141" s="520">
        <v>732.9125212748321</v>
      </c>
      <c r="G141" s="520">
        <v>1.3644193146824597</v>
      </c>
      <c r="H141" s="520">
        <v>821.81558446105635</v>
      </c>
      <c r="I141" s="520">
        <v>1.2168180050464683</v>
      </c>
      <c r="J141" s="520">
        <v>911.78290900060495</v>
      </c>
      <c r="K141" s="520">
        <v>1.0967522972064576</v>
      </c>
      <c r="L141" s="520">
        <v>690.73753805648187</v>
      </c>
      <c r="M141" s="520">
        <v>1.4477278921508818</v>
      </c>
      <c r="N141" s="520">
        <v>688.72549731865342</v>
      </c>
      <c r="O141" s="520">
        <v>1.4519572803579956</v>
      </c>
      <c r="Q141" s="520">
        <v>0.27673044469859542</v>
      </c>
      <c r="R141" s="520">
        <v>0.27734321159624625</v>
      </c>
      <c r="S141" s="520">
        <v>0.27698930627413726</v>
      </c>
      <c r="T141" s="520">
        <v>0.27802134753463636</v>
      </c>
      <c r="U141" s="520">
        <v>0.27837083782041944</v>
      </c>
      <c r="V141" s="520">
        <v>0.27716268429618235</v>
      </c>
      <c r="W141" s="520">
        <v>0.27707899081690468</v>
      </c>
      <c r="Y141" s="520">
        <v>2.1478538101915015</v>
      </c>
      <c r="Z141" s="520">
        <v>2.2065577053811301</v>
      </c>
      <c r="AA141" s="520">
        <v>2.234133780666002</v>
      </c>
      <c r="AB141" s="520">
        <v>2.3827331312248705</v>
      </c>
      <c r="AC141" s="520">
        <v>2.4483108740272961</v>
      </c>
      <c r="AD141" s="520">
        <v>2.2216074271870125</v>
      </c>
      <c r="AE141" s="520">
        <v>2.2171917690982887</v>
      </c>
      <c r="AG141" s="520">
        <v>0.86576771256102381</v>
      </c>
      <c r="AH141" s="520">
        <v>0.89970376840872512</v>
      </c>
      <c r="AI141" s="520">
        <v>0.90622832773697537</v>
      </c>
      <c r="AJ141" s="520">
        <v>0.97729234987096747</v>
      </c>
      <c r="AK141" s="520">
        <v>1.0107642139356952</v>
      </c>
      <c r="AL141" s="520">
        <v>0.90432236902957741</v>
      </c>
      <c r="AM141" s="520">
        <v>0.90023465911755041</v>
      </c>
      <c r="AO141" s="520">
        <v>145</v>
      </c>
      <c r="AP141" s="520">
        <v>16.931063736981372</v>
      </c>
      <c r="AQ141" s="520">
        <v>7.4361298436703311</v>
      </c>
      <c r="AR141" s="520">
        <v>7.7395305624900557</v>
      </c>
      <c r="AS141" s="520">
        <v>900.57009992009046</v>
      </c>
      <c r="AT141" s="520">
        <v>25.03828957080778</v>
      </c>
      <c r="AU141" s="520">
        <v>11.108053817067217</v>
      </c>
      <c r="AV141" s="520">
        <v>17.832022222466019</v>
      </c>
      <c r="AW141" s="520">
        <v>7.7510731453464325</v>
      </c>
      <c r="AX141" s="520">
        <v>8.1382071172396042</v>
      </c>
      <c r="AY141" s="520">
        <v>951.74305024013017</v>
      </c>
      <c r="AZ141" s="520">
        <v>25.075451257126566</v>
      </c>
      <c r="BA141" s="520">
        <v>11.041330056933271</v>
      </c>
      <c r="BB141" s="520">
        <v>19.179895760802655</v>
      </c>
      <c r="BC141" s="520">
        <v>8.14354885679594</v>
      </c>
      <c r="BD141" s="520">
        <v>8.7013340885286503</v>
      </c>
      <c r="BE141" s="520">
        <v>1027.5049590839737</v>
      </c>
      <c r="BF141" s="520">
        <v>25.331488796705173</v>
      </c>
      <c r="BG141" s="520">
        <v>10.971676271957319</v>
      </c>
      <c r="BH141" s="520">
        <v>20.427192307563793</v>
      </c>
      <c r="BI141" s="520">
        <v>8.6713172965250322</v>
      </c>
      <c r="BJ141" s="520">
        <v>9.3310730435690257</v>
      </c>
      <c r="BK141" s="520">
        <v>1103.0494346148835</v>
      </c>
      <c r="BL141" s="520">
        <v>25.480487317035671</v>
      </c>
      <c r="BM141" s="520">
        <v>11.042914639830972</v>
      </c>
      <c r="BN141" s="520">
        <v>20.9203131034675</v>
      </c>
      <c r="BO141" s="520">
        <v>8.8300012319782741</v>
      </c>
      <c r="BP141" s="520">
        <v>9.8742906991828843</v>
      </c>
      <c r="BQ141" s="520">
        <v>1212.9552280570995</v>
      </c>
      <c r="BR141" s="520">
        <v>24.271310205180363</v>
      </c>
      <c r="BS141" s="520">
        <v>10.489892660956805</v>
      </c>
      <c r="BU141" s="520">
        <v>145</v>
      </c>
      <c r="BV141" s="520">
        <v>16.196522227113306</v>
      </c>
      <c r="BW141" s="520">
        <v>6.5623482779259827</v>
      </c>
      <c r="BX141" s="520">
        <v>7.5000152703769531</v>
      </c>
      <c r="BY141" s="520">
        <v>900.849881517364</v>
      </c>
      <c r="BZ141" s="520">
        <v>24.215126047415687</v>
      </c>
      <c r="CA141" s="520">
        <v>10.134651463606415</v>
      </c>
      <c r="CB141" s="520">
        <v>16.944108239524365</v>
      </c>
      <c r="CC141" s="520">
        <v>6.8616911413101667</v>
      </c>
      <c r="CD141" s="520">
        <v>7.8653783327379827</v>
      </c>
      <c r="CE141" s="520">
        <v>952.59874998320311</v>
      </c>
      <c r="CF141" s="520">
        <v>24.120829974917395</v>
      </c>
      <c r="CG141" s="520">
        <v>10.097774265636028</v>
      </c>
      <c r="CH141" s="520">
        <v>18.322976594219522</v>
      </c>
      <c r="CI141" s="520">
        <v>7.3610943215725717</v>
      </c>
      <c r="CJ141" s="520">
        <v>8.3988547185886713</v>
      </c>
      <c r="CK141" s="520">
        <v>1029.4298387985234</v>
      </c>
      <c r="CL141" s="520">
        <v>24.451701557815444</v>
      </c>
      <c r="CM141" s="520">
        <v>10.191075533541053</v>
      </c>
      <c r="CN141" s="520">
        <v>19.533824420756684</v>
      </c>
      <c r="CO141" s="520">
        <v>7.7751440625397477</v>
      </c>
      <c r="CP141" s="520">
        <v>9.0382984475836032</v>
      </c>
      <c r="CQ141" s="520">
        <v>1105.51884776315</v>
      </c>
      <c r="CR141" s="520">
        <v>24.615472903987044</v>
      </c>
      <c r="CS141" s="520">
        <v>10.207612053664745</v>
      </c>
      <c r="CT141" s="520">
        <v>19.85488957733952</v>
      </c>
      <c r="CU141" s="520">
        <v>7.8443549908599701</v>
      </c>
      <c r="CV141" s="520">
        <v>9.4212243552239254</v>
      </c>
      <c r="CW141" s="520">
        <v>1215.7995475118073</v>
      </c>
      <c r="CX141" s="520">
        <v>23.3382132252896</v>
      </c>
      <c r="CY141" s="520">
        <v>9.6546539499621389</v>
      </c>
      <c r="DA141" s="520">
        <v>145</v>
      </c>
      <c r="DB141" s="520">
        <v>13.437726216437587</v>
      </c>
      <c r="DC141" s="520">
        <v>6.0380348766909941</v>
      </c>
      <c r="DD141" s="520">
        <v>7.1174054859616307</v>
      </c>
      <c r="DE141" s="520">
        <v>941.11648308749</v>
      </c>
      <c r="DF141" s="520">
        <v>20.247650277628036</v>
      </c>
      <c r="DG141" s="520">
        <v>9.1439118574811182</v>
      </c>
      <c r="DH141" s="520">
        <v>14.051310290053296</v>
      </c>
      <c r="DI141" s="520">
        <v>6.7661155981960119</v>
      </c>
      <c r="DJ141" s="520">
        <v>7.4990341612662892</v>
      </c>
      <c r="DK141" s="520">
        <v>988.95417731068198</v>
      </c>
      <c r="DL141" s="520">
        <v>20.309004192499586</v>
      </c>
      <c r="DM141" s="520">
        <v>9.6299220109886221</v>
      </c>
      <c r="DN141" s="520">
        <v>15.618851331698355</v>
      </c>
      <c r="DO141" s="520">
        <v>6.8867399515162218</v>
      </c>
      <c r="DP141" s="520">
        <v>8.0550784516489742</v>
      </c>
      <c r="DQ141" s="520">
        <v>1067.118868482936</v>
      </c>
      <c r="DR141" s="520">
        <v>21.054061167928502</v>
      </c>
      <c r="DS141" s="520">
        <v>9.3866233364053429</v>
      </c>
      <c r="DT141" s="520">
        <v>16.785478446374917</v>
      </c>
      <c r="DU141" s="520">
        <v>8.0401133128541069</v>
      </c>
      <c r="DV141" s="520">
        <v>8.7874826743225789</v>
      </c>
      <c r="DW141" s="520">
        <v>1163.8576159973532</v>
      </c>
      <c r="DX141" s="520">
        <v>21.020202928014061</v>
      </c>
      <c r="DY141" s="520">
        <v>9.9236166070002447</v>
      </c>
      <c r="DZ141" s="520">
        <v>17.071106978735219</v>
      </c>
      <c r="EA141" s="520">
        <v>8.3144150666321632</v>
      </c>
      <c r="EB141" s="520">
        <v>9.1867521062920332</v>
      </c>
      <c r="EC141" s="520">
        <v>1278.887765251902</v>
      </c>
      <c r="ED141" s="520">
        <v>20.010205098331095</v>
      </c>
      <c r="EE141" s="520">
        <v>9.545938518783629</v>
      </c>
      <c r="EG141" s="520">
        <v>145</v>
      </c>
      <c r="EH141" s="520">
        <v>12.608885517820566</v>
      </c>
      <c r="EI141" s="520">
        <v>5.5427807943530443</v>
      </c>
      <c r="EJ141" s="520">
        <v>6.5462800453587962</v>
      </c>
      <c r="EK141" s="520">
        <v>955.95236391548121</v>
      </c>
      <c r="EL141" s="520">
        <v>19.066385951278619</v>
      </c>
      <c r="EM141" s="520">
        <v>8.483929108578188</v>
      </c>
      <c r="EN141" s="520">
        <v>13.204827044811752</v>
      </c>
      <c r="EO141" s="520">
        <v>6.1004984635463124</v>
      </c>
      <c r="EP141" s="520">
        <v>6.935101637710714</v>
      </c>
      <c r="EQ141" s="520">
        <v>1004.2961224785912</v>
      </c>
      <c r="ER141" s="520">
        <v>19.155895215916441</v>
      </c>
      <c r="ES141" s="520">
        <v>8.8200424825222878</v>
      </c>
      <c r="ET141" s="520">
        <v>14.402380757988876</v>
      </c>
      <c r="EU141" s="520">
        <v>6.2329108703518949</v>
      </c>
      <c r="EV141" s="520">
        <v>7.4437391116595935</v>
      </c>
      <c r="EW141" s="520">
        <v>1037.7389799832947</v>
      </c>
      <c r="EX141" s="520">
        <v>20.477900287722637</v>
      </c>
      <c r="EY141" s="520">
        <v>9.022320615350484</v>
      </c>
      <c r="EZ141" s="520">
        <v>15.152831333726944</v>
      </c>
      <c r="FA141" s="520">
        <v>7.3382274047432183</v>
      </c>
      <c r="FB141" s="520">
        <v>8.1202017642727089</v>
      </c>
      <c r="FC141" s="520">
        <v>1151.8582558602141</v>
      </c>
      <c r="FD141" s="520">
        <v>19.821775846786014</v>
      </c>
      <c r="FE141" s="520">
        <v>9.4176438836938061</v>
      </c>
      <c r="FF141" s="520">
        <v>15.320870150818738</v>
      </c>
      <c r="FG141" s="520">
        <v>7.5495266694156351</v>
      </c>
      <c r="FH141" s="520">
        <v>8.4935821549011354</v>
      </c>
      <c r="FI141" s="520">
        <v>1273.4707729685028</v>
      </c>
      <c r="FJ141" s="520">
        <v>18.720939780146839</v>
      </c>
      <c r="FK141" s="520">
        <v>8.9859114360575507</v>
      </c>
    </row>
    <row r="142" spans="2:167" x14ac:dyDescent="0.2">
      <c r="B142" s="520">
        <v>601.20625038839387</v>
      </c>
      <c r="C142" s="520">
        <v>1.6633226939240497</v>
      </c>
      <c r="D142" s="520">
        <v>645.69394725378049</v>
      </c>
      <c r="E142" s="520">
        <v>1.5487213474017045</v>
      </c>
      <c r="F142" s="520">
        <v>732.9125212748321</v>
      </c>
      <c r="G142" s="520">
        <v>1.3644193146824597</v>
      </c>
      <c r="H142" s="520">
        <v>821.81558446105635</v>
      </c>
      <c r="I142" s="520">
        <v>1.2168180050464683</v>
      </c>
      <c r="J142" s="520">
        <v>911.78290900060495</v>
      </c>
      <c r="K142" s="520">
        <v>1.0967522972064576</v>
      </c>
      <c r="L142" s="520">
        <v>690.73753805648187</v>
      </c>
      <c r="M142" s="520">
        <v>1.4477278921508818</v>
      </c>
      <c r="N142" s="520">
        <v>688.72549731865342</v>
      </c>
      <c r="O142" s="520">
        <v>1.4519572803579956</v>
      </c>
      <c r="Q142" s="520">
        <v>0.27860340012394769</v>
      </c>
      <c r="R142" s="520">
        <v>0.27921764649400627</v>
      </c>
      <c r="S142" s="520">
        <v>0.27885883453103699</v>
      </c>
      <c r="T142" s="520">
        <v>0.27989333189244114</v>
      </c>
      <c r="U142" s="520">
        <v>0.2802428481265129</v>
      </c>
      <c r="V142" s="520">
        <v>0.27903358187932753</v>
      </c>
      <c r="W142" s="520">
        <v>0.27895178881458549</v>
      </c>
      <c r="Y142" s="520">
        <v>2.1478538101915015</v>
      </c>
      <c r="Z142" s="520">
        <v>2.2065577053811301</v>
      </c>
      <c r="AA142" s="520">
        <v>2.234133780666002</v>
      </c>
      <c r="AB142" s="520">
        <v>2.3827331312248705</v>
      </c>
      <c r="AC142" s="520">
        <v>2.4483108740272961</v>
      </c>
      <c r="AD142" s="520">
        <v>2.2216074271870125</v>
      </c>
      <c r="AE142" s="520">
        <v>2.2171917690982887</v>
      </c>
      <c r="AG142" s="520">
        <v>0.86576771256102381</v>
      </c>
      <c r="AH142" s="520">
        <v>0.89970376840872512</v>
      </c>
      <c r="AI142" s="520">
        <v>0.90622832773697537</v>
      </c>
      <c r="AJ142" s="520">
        <v>0.97729234987096747</v>
      </c>
      <c r="AK142" s="520">
        <v>1.0107642139356952</v>
      </c>
      <c r="AL142" s="520">
        <v>0.90432236902957741</v>
      </c>
      <c r="AM142" s="520">
        <v>0.90023465911755041</v>
      </c>
      <c r="AO142" s="520">
        <v>146</v>
      </c>
      <c r="AP142" s="520">
        <v>16.931063736981372</v>
      </c>
      <c r="AQ142" s="520">
        <v>7.4361298436703311</v>
      </c>
      <c r="AR142" s="520">
        <v>7.7395305624900557</v>
      </c>
      <c r="AS142" s="520">
        <v>901.286237705997</v>
      </c>
      <c r="AT142" s="520">
        <v>25.018394819833038</v>
      </c>
      <c r="AU142" s="520">
        <v>11.099227656483061</v>
      </c>
      <c r="AV142" s="520">
        <v>17.832022222466019</v>
      </c>
      <c r="AW142" s="520">
        <v>7.7510731453464325</v>
      </c>
      <c r="AX142" s="520">
        <v>8.1382071172396042</v>
      </c>
      <c r="AY142" s="520">
        <v>952.50097284974629</v>
      </c>
      <c r="AZ142" s="520">
        <v>25.055498257606533</v>
      </c>
      <c r="BA142" s="520">
        <v>11.032544266756755</v>
      </c>
      <c r="BB142" s="520">
        <v>19.179895760802655</v>
      </c>
      <c r="BC142" s="520">
        <v>8.14354885679594</v>
      </c>
      <c r="BD142" s="520">
        <v>8.7013340885286503</v>
      </c>
      <c r="BE142" s="520">
        <v>1028.311491417363</v>
      </c>
      <c r="BF142" s="520">
        <v>25.311620629386272</v>
      </c>
      <c r="BG142" s="520">
        <v>10.963070891448913</v>
      </c>
      <c r="BH142" s="520">
        <v>20.427192307563793</v>
      </c>
      <c r="BI142" s="520">
        <v>8.6713172965250322</v>
      </c>
      <c r="BJ142" s="520">
        <v>9.3310730435690257</v>
      </c>
      <c r="BK142" s="520">
        <v>1103.9206991604224</v>
      </c>
      <c r="BL142" s="520">
        <v>25.460376954743097</v>
      </c>
      <c r="BM142" s="520">
        <v>11.034199068130565</v>
      </c>
      <c r="BN142" s="520">
        <v>20.9203131034675</v>
      </c>
      <c r="BO142" s="520">
        <v>8.8300012319782741</v>
      </c>
      <c r="BP142" s="520">
        <v>9.8742906991828843</v>
      </c>
      <c r="BQ142" s="520">
        <v>1213.8678382754504</v>
      </c>
      <c r="BR142" s="520">
        <v>24.253062546738832</v>
      </c>
      <c r="BS142" s="520">
        <v>10.482006148990731</v>
      </c>
      <c r="BU142" s="520">
        <v>146</v>
      </c>
      <c r="BV142" s="520">
        <v>16.196522227113306</v>
      </c>
      <c r="BW142" s="520">
        <v>6.5623482779259827</v>
      </c>
      <c r="BX142" s="520">
        <v>7.5000152703769531</v>
      </c>
      <c r="BY142" s="520">
        <v>901.59656786243283</v>
      </c>
      <c r="BZ142" s="520">
        <v>24.195071507937353</v>
      </c>
      <c r="CA142" s="520">
        <v>10.1262581243573</v>
      </c>
      <c r="CB142" s="520">
        <v>16.944108239524365</v>
      </c>
      <c r="CC142" s="520">
        <v>6.8616911413101667</v>
      </c>
      <c r="CD142" s="520">
        <v>7.8653783327379827</v>
      </c>
      <c r="CE142" s="520">
        <v>953.38525465051839</v>
      </c>
      <c r="CF142" s="520">
        <v>24.100931255840035</v>
      </c>
      <c r="CG142" s="520">
        <v>10.089444006120601</v>
      </c>
      <c r="CH142" s="520">
        <v>18.322976594219522</v>
      </c>
      <c r="CI142" s="520">
        <v>7.3610943215725717</v>
      </c>
      <c r="CJ142" s="520">
        <v>8.3988547185886713</v>
      </c>
      <c r="CK142" s="520">
        <v>1030.2701620851833</v>
      </c>
      <c r="CL142" s="520">
        <v>24.431757920725239</v>
      </c>
      <c r="CM142" s="520">
        <v>10.182763346697154</v>
      </c>
      <c r="CN142" s="520">
        <v>19.533824420756684</v>
      </c>
      <c r="CO142" s="520">
        <v>7.7751440625397477</v>
      </c>
      <c r="CP142" s="520">
        <v>9.0382984475836032</v>
      </c>
      <c r="CQ142" s="520">
        <v>1106.4275390446942</v>
      </c>
      <c r="CR142" s="520">
        <v>24.595256608902545</v>
      </c>
      <c r="CS142" s="520">
        <v>10.199228704777243</v>
      </c>
      <c r="CT142" s="520">
        <v>19.85488957733952</v>
      </c>
      <c r="CU142" s="520">
        <v>7.8443549908599701</v>
      </c>
      <c r="CV142" s="520">
        <v>9.4212243552239254</v>
      </c>
      <c r="CW142" s="520">
        <v>1216.7470309059424</v>
      </c>
      <c r="CX142" s="520">
        <v>23.3200397110602</v>
      </c>
      <c r="CY142" s="520">
        <v>9.6471358512437071</v>
      </c>
      <c r="DA142" s="520">
        <v>146</v>
      </c>
      <c r="DB142" s="520">
        <v>13.437726216437587</v>
      </c>
      <c r="DC142" s="520">
        <v>6.0380348766909941</v>
      </c>
      <c r="DD142" s="520">
        <v>7.1174054859616307</v>
      </c>
      <c r="DE142" s="520">
        <v>942.04796606784396</v>
      </c>
      <c r="DF142" s="520">
        <v>20.22762970298098</v>
      </c>
      <c r="DG142" s="520">
        <v>9.1348704937970027</v>
      </c>
      <c r="DH142" s="520">
        <v>14.051310290053296</v>
      </c>
      <c r="DI142" s="520">
        <v>6.7676685449607108</v>
      </c>
      <c r="DJ142" s="520">
        <v>7.4990341612662892</v>
      </c>
      <c r="DK142" s="520">
        <v>989.93597433549326</v>
      </c>
      <c r="DL142" s="520">
        <v>20.288862162701687</v>
      </c>
      <c r="DM142" s="520">
        <v>9.6219399977880613</v>
      </c>
      <c r="DN142" s="520">
        <v>15.618851331698355</v>
      </c>
      <c r="DO142" s="520">
        <v>6.8867399515162218</v>
      </c>
      <c r="DP142" s="520">
        <v>8.0550784516489742</v>
      </c>
      <c r="DQ142" s="520">
        <v>1068.1401675223267</v>
      </c>
      <c r="DR142" s="520">
        <v>21.033930390058821</v>
      </c>
      <c r="DS142" s="520">
        <v>9.3776483444631999</v>
      </c>
      <c r="DT142" s="520">
        <v>16.785478446374917</v>
      </c>
      <c r="DU142" s="520">
        <v>8.061446935667151</v>
      </c>
      <c r="DV142" s="520">
        <v>8.7874826743225789</v>
      </c>
      <c r="DW142" s="520">
        <v>1164.9787988482933</v>
      </c>
      <c r="DX142" s="520">
        <v>20.99997295381241</v>
      </c>
      <c r="DY142" s="520">
        <v>9.9323785124220958</v>
      </c>
      <c r="DZ142" s="520">
        <v>17.071106978735219</v>
      </c>
      <c r="EA142" s="520">
        <v>8.3390848311175532</v>
      </c>
      <c r="EB142" s="520">
        <v>9.1867521062920332</v>
      </c>
      <c r="EC142" s="520">
        <v>1280.0605644539864</v>
      </c>
      <c r="ED142" s="520">
        <v>19.991871627849658</v>
      </c>
      <c r="EE142" s="520">
        <v>9.5564648140086987</v>
      </c>
      <c r="EG142" s="520">
        <v>146</v>
      </c>
      <c r="EH142" s="520">
        <v>12.608885517820566</v>
      </c>
      <c r="EI142" s="520">
        <v>5.5427807943530443</v>
      </c>
      <c r="EJ142" s="520">
        <v>6.5462800453587962</v>
      </c>
      <c r="EK142" s="520">
        <v>956.96055647174569</v>
      </c>
      <c r="EL142" s="520">
        <v>19.046298824112359</v>
      </c>
      <c r="EM142" s="520">
        <v>8.4749909824273253</v>
      </c>
      <c r="EN142" s="520">
        <v>13.204827044811752</v>
      </c>
      <c r="EO142" s="520">
        <v>6.102219324377069</v>
      </c>
      <c r="EP142" s="520">
        <v>6.935101637710714</v>
      </c>
      <c r="EQ142" s="520">
        <v>1005.3496817904896</v>
      </c>
      <c r="ER142" s="520">
        <v>19.135820736212484</v>
      </c>
      <c r="ES142" s="520">
        <v>8.8125111954535331</v>
      </c>
      <c r="ET142" s="520">
        <v>14.402380757988876</v>
      </c>
      <c r="EU142" s="520">
        <v>6.2329108703518949</v>
      </c>
      <c r="EV142" s="520">
        <v>7.4437391116595935</v>
      </c>
      <c r="EW142" s="520">
        <v>1038.7524308701477</v>
      </c>
      <c r="EX142" s="520">
        <v>20.457921180487151</v>
      </c>
      <c r="EY142" s="520">
        <v>9.0135180570532789</v>
      </c>
      <c r="EZ142" s="520">
        <v>15.152831333726944</v>
      </c>
      <c r="FA142" s="520">
        <v>7.357082792684472</v>
      </c>
      <c r="FB142" s="520">
        <v>8.1202017642727089</v>
      </c>
      <c r="FC142" s="520">
        <v>1153.023857335915</v>
      </c>
      <c r="FD142" s="520">
        <v>19.801737847545123</v>
      </c>
      <c r="FE142" s="520">
        <v>9.4244764988931102</v>
      </c>
      <c r="FF142" s="520">
        <v>15.320870150818738</v>
      </c>
      <c r="FG142" s="520">
        <v>7.5716958064406477</v>
      </c>
      <c r="FH142" s="520">
        <v>8.4935821549011354</v>
      </c>
      <c r="FI142" s="520">
        <v>1274.5827360446403</v>
      </c>
      <c r="FJ142" s="520">
        <v>18.704607381160553</v>
      </c>
      <c r="FK142" s="520">
        <v>8.9954652570519116</v>
      </c>
    </row>
    <row r="143" spans="2:167" x14ac:dyDescent="0.2">
      <c r="B143" s="520">
        <v>601.20625038839387</v>
      </c>
      <c r="C143" s="520">
        <v>1.6633226939240497</v>
      </c>
      <c r="D143" s="520">
        <v>645.69394725378049</v>
      </c>
      <c r="E143" s="520">
        <v>1.5487213474017045</v>
      </c>
      <c r="F143" s="520">
        <v>732.9125212748321</v>
      </c>
      <c r="G143" s="520">
        <v>1.3644193146824597</v>
      </c>
      <c r="H143" s="520">
        <v>821.81558446105635</v>
      </c>
      <c r="I143" s="520">
        <v>1.2168180050464683</v>
      </c>
      <c r="J143" s="520">
        <v>911.78290900060495</v>
      </c>
      <c r="K143" s="520">
        <v>1.0967522972064576</v>
      </c>
      <c r="L143" s="520">
        <v>690.73753805648187</v>
      </c>
      <c r="M143" s="520">
        <v>1.4477278921508818</v>
      </c>
      <c r="N143" s="520">
        <v>688.72549731865342</v>
      </c>
      <c r="O143" s="520">
        <v>1.4519572803579956</v>
      </c>
      <c r="Q143" s="520">
        <v>0.28047635554929989</v>
      </c>
      <c r="R143" s="520">
        <v>0.28109208139176628</v>
      </c>
      <c r="S143" s="520">
        <v>0.28072836278793672</v>
      </c>
      <c r="T143" s="520">
        <v>0.28176531625024598</v>
      </c>
      <c r="U143" s="520">
        <v>0.28211485843260642</v>
      </c>
      <c r="V143" s="520">
        <v>0.28090447946247271</v>
      </c>
      <c r="W143" s="520">
        <v>0.2808245868122663</v>
      </c>
      <c r="Y143" s="520">
        <v>2.1478538101915015</v>
      </c>
      <c r="Z143" s="520">
        <v>2.2065577053811301</v>
      </c>
      <c r="AA143" s="520">
        <v>2.234133780666002</v>
      </c>
      <c r="AB143" s="520">
        <v>2.3827331312248705</v>
      </c>
      <c r="AC143" s="520">
        <v>2.4483108740272961</v>
      </c>
      <c r="AD143" s="520">
        <v>2.2216074271870125</v>
      </c>
      <c r="AE143" s="520">
        <v>2.2171917690982887</v>
      </c>
      <c r="AG143" s="520">
        <v>0.86576771256102381</v>
      </c>
      <c r="AH143" s="520">
        <v>0.89970376840872512</v>
      </c>
      <c r="AI143" s="520">
        <v>0.90622832773697537</v>
      </c>
      <c r="AJ143" s="520">
        <v>0.97729234987096747</v>
      </c>
      <c r="AK143" s="520">
        <v>1.0107642139356952</v>
      </c>
      <c r="AL143" s="520">
        <v>0.90432236902957741</v>
      </c>
      <c r="AM143" s="520">
        <v>0.90023465911755041</v>
      </c>
      <c r="AO143" s="520">
        <v>147</v>
      </c>
      <c r="AP143" s="520">
        <v>16.931063736981372</v>
      </c>
      <c r="AQ143" s="520">
        <v>7.4361298436703311</v>
      </c>
      <c r="AR143" s="520">
        <v>7.7395305624900557</v>
      </c>
      <c r="AS143" s="520">
        <v>902.0035183656446</v>
      </c>
      <c r="AT143" s="520">
        <v>24.998499985307102</v>
      </c>
      <c r="AU143" s="520">
        <v>11.090401458832028</v>
      </c>
      <c r="AV143" s="520">
        <v>17.832022222466019</v>
      </c>
      <c r="AW143" s="520">
        <v>7.7510731453464325</v>
      </c>
      <c r="AX143" s="520">
        <v>8.1382071172396042</v>
      </c>
      <c r="AY143" s="520">
        <v>953.26010499176914</v>
      </c>
      <c r="AZ143" s="520">
        <v>25.035545220694416</v>
      </c>
      <c r="BA143" s="520">
        <v>11.0237584601156</v>
      </c>
      <c r="BB143" s="520">
        <v>19.179895760802655</v>
      </c>
      <c r="BC143" s="520">
        <v>8.14354885679594</v>
      </c>
      <c r="BD143" s="520">
        <v>8.7013340885286503</v>
      </c>
      <c r="BE143" s="520">
        <v>1029.1192951104865</v>
      </c>
      <c r="BF143" s="520">
        <v>25.29175235879752</v>
      </c>
      <c r="BG143" s="520">
        <v>10.954465466211854</v>
      </c>
      <c r="BH143" s="520">
        <v>20.427192307563793</v>
      </c>
      <c r="BI143" s="520">
        <v>8.6713172965250322</v>
      </c>
      <c r="BJ143" s="520">
        <v>9.3310730435690257</v>
      </c>
      <c r="BK143" s="520">
        <v>1104.7933373743672</v>
      </c>
      <c r="BL143" s="520">
        <v>25.440266679707449</v>
      </c>
      <c r="BM143" s="520">
        <v>11.025483534246183</v>
      </c>
      <c r="BN143" s="520">
        <v>20.9203131034675</v>
      </c>
      <c r="BO143" s="520">
        <v>8.8300012319782741</v>
      </c>
      <c r="BP143" s="520">
        <v>9.8742906991828843</v>
      </c>
      <c r="BQ143" s="520">
        <v>1214.7818873493475</v>
      </c>
      <c r="BR143" s="520">
        <v>24.234813600495166</v>
      </c>
      <c r="BS143" s="520">
        <v>10.474119080445469</v>
      </c>
      <c r="BU143" s="520">
        <v>147</v>
      </c>
      <c r="BV143" s="520">
        <v>16.196522227113306</v>
      </c>
      <c r="BW143" s="520">
        <v>6.5623482779259827</v>
      </c>
      <c r="BX143" s="520">
        <v>7.5000152703769531</v>
      </c>
      <c r="BY143" s="520">
        <v>902.3444913565537</v>
      </c>
      <c r="BZ143" s="520">
        <v>24.175017013677056</v>
      </c>
      <c r="CA143" s="520">
        <v>10.117864804033093</v>
      </c>
      <c r="CB143" s="520">
        <v>16.944108239524365</v>
      </c>
      <c r="CC143" s="520">
        <v>6.8616911413101667</v>
      </c>
      <c r="CD143" s="520">
        <v>7.8653783327379827</v>
      </c>
      <c r="CE143" s="520">
        <v>954.17306243996813</v>
      </c>
      <c r="CF143" s="520">
        <v>24.081032453281313</v>
      </c>
      <c r="CG143" s="520">
        <v>10.081113711657128</v>
      </c>
      <c r="CH143" s="520">
        <v>18.322976594219522</v>
      </c>
      <c r="CI143" s="520">
        <v>7.3610943215725717</v>
      </c>
      <c r="CJ143" s="520">
        <v>8.3988547185886713</v>
      </c>
      <c r="CK143" s="520">
        <v>1031.1118603451521</v>
      </c>
      <c r="CL143" s="520">
        <v>24.411814237677149</v>
      </c>
      <c r="CM143" s="520">
        <v>10.174451140698748</v>
      </c>
      <c r="CN143" s="520">
        <v>19.533824420756684</v>
      </c>
      <c r="CO143" s="520">
        <v>7.7751440625397477</v>
      </c>
      <c r="CP143" s="520">
        <v>9.0382984475836032</v>
      </c>
      <c r="CQ143" s="520">
        <v>1107.3377173401302</v>
      </c>
      <c r="CR143" s="520">
        <v>24.575040492007446</v>
      </c>
      <c r="CS143" s="520">
        <v>10.190845429781811</v>
      </c>
      <c r="CT143" s="520">
        <v>19.85488957733952</v>
      </c>
      <c r="CU143" s="520">
        <v>7.8443549908599701</v>
      </c>
      <c r="CV143" s="520">
        <v>9.4212243552239254</v>
      </c>
      <c r="CW143" s="520">
        <v>1217.696064794726</v>
      </c>
      <c r="CX143" s="520">
        <v>23.301864807967856</v>
      </c>
      <c r="CY143" s="520">
        <v>9.6396171779743867</v>
      </c>
      <c r="DA143" s="520">
        <v>147</v>
      </c>
      <c r="DB143" s="520">
        <v>13.437726216437587</v>
      </c>
      <c r="DC143" s="520">
        <v>6.0380348766909941</v>
      </c>
      <c r="DD143" s="520">
        <v>7.1174054859616307</v>
      </c>
      <c r="DE143" s="520">
        <v>942.9812938211503</v>
      </c>
      <c r="DF143" s="520">
        <v>20.207609148693109</v>
      </c>
      <c r="DG143" s="520">
        <v>9.125829139307168</v>
      </c>
      <c r="DH143" s="520">
        <v>14.051310290053296</v>
      </c>
      <c r="DI143" s="520">
        <v>6.7686044625909281</v>
      </c>
      <c r="DJ143" s="520">
        <v>7.4990341612662892</v>
      </c>
      <c r="DK143" s="520">
        <v>990.9197157786507</v>
      </c>
      <c r="DL143" s="520">
        <v>20.26872027408433</v>
      </c>
      <c r="DM143" s="520">
        <v>9.6133322535143737</v>
      </c>
      <c r="DN143" s="520">
        <v>15.618851331698355</v>
      </c>
      <c r="DO143" s="520">
        <v>6.8867399515162218</v>
      </c>
      <c r="DP143" s="520">
        <v>8.0550784516489742</v>
      </c>
      <c r="DQ143" s="520">
        <v>1069.1634169522436</v>
      </c>
      <c r="DR143" s="520">
        <v>21.01379973749507</v>
      </c>
      <c r="DS143" s="520">
        <v>9.3686734083867425</v>
      </c>
      <c r="DT143" s="520">
        <v>16.785478446374917</v>
      </c>
      <c r="DU143" s="520">
        <v>8.0823113537519635</v>
      </c>
      <c r="DV143" s="520">
        <v>8.7874826743225789</v>
      </c>
      <c r="DW143" s="520">
        <v>1166.1021315848834</v>
      </c>
      <c r="DX143" s="520">
        <v>20.97974320167701</v>
      </c>
      <c r="DY143" s="520">
        <v>9.9407028708866605</v>
      </c>
      <c r="DZ143" s="520">
        <v>17.071106978735219</v>
      </c>
      <c r="EA143" s="520">
        <v>8.3633078722557688</v>
      </c>
      <c r="EB143" s="520">
        <v>9.1867521062920332</v>
      </c>
      <c r="EC143" s="520">
        <v>1281.2356125168815</v>
      </c>
      <c r="ED143" s="520">
        <v>19.973536662913894</v>
      </c>
      <c r="EE143" s="520">
        <v>9.5666063801214811</v>
      </c>
      <c r="EG143" s="520">
        <v>147</v>
      </c>
      <c r="EH143" s="520">
        <v>12.608885517820566</v>
      </c>
      <c r="EI143" s="520">
        <v>5.5427807943530443</v>
      </c>
      <c r="EJ143" s="520">
        <v>6.5462800453587962</v>
      </c>
      <c r="EK143" s="520">
        <v>957.97087321907156</v>
      </c>
      <c r="EL143" s="520">
        <v>19.026211788885586</v>
      </c>
      <c r="EM143" s="520">
        <v>8.4660528971865823</v>
      </c>
      <c r="EN143" s="520">
        <v>13.204827044811752</v>
      </c>
      <c r="EO143" s="520">
        <v>6.1033892752677392</v>
      </c>
      <c r="EP143" s="520">
        <v>6.935101637710714</v>
      </c>
      <c r="EQ143" s="520">
        <v>1006.4054497864911</v>
      </c>
      <c r="ER143" s="520">
        <v>19.115746334673023</v>
      </c>
      <c r="ES143" s="520">
        <v>8.804428949480382</v>
      </c>
      <c r="ET143" s="520">
        <v>14.402380757988876</v>
      </c>
      <c r="EU143" s="520">
        <v>6.2329108703518949</v>
      </c>
      <c r="EV143" s="520">
        <v>7.4437391116595935</v>
      </c>
      <c r="EW143" s="520">
        <v>1039.7678641917807</v>
      </c>
      <c r="EX143" s="520">
        <v>20.437942052863164</v>
      </c>
      <c r="EY143" s="520">
        <v>9.0047154897731421</v>
      </c>
      <c r="EZ143" s="520">
        <v>15.152831333726944</v>
      </c>
      <c r="FA143" s="520">
        <v>7.3754993560936626</v>
      </c>
      <c r="FB143" s="520">
        <v>8.1202017642727089</v>
      </c>
      <c r="FC143" s="520">
        <v>1154.1918179750389</v>
      </c>
      <c r="FD143" s="520">
        <v>19.78169988675559</v>
      </c>
      <c r="FE143" s="520">
        <v>9.430895835522211</v>
      </c>
      <c r="FF143" s="520">
        <v>15.320870150818738</v>
      </c>
      <c r="FG143" s="520">
        <v>7.5934553410089309</v>
      </c>
      <c r="FH143" s="520">
        <v>8.4935821549011354</v>
      </c>
      <c r="FI143" s="520">
        <v>1275.6968501772783</v>
      </c>
      <c r="FJ143" s="520">
        <v>18.688271942669893</v>
      </c>
      <c r="FK143" s="520">
        <v>9.0046661574022711</v>
      </c>
    </row>
    <row r="144" spans="2:167" x14ac:dyDescent="0.2">
      <c r="B144" s="520">
        <v>601.20625038839387</v>
      </c>
      <c r="C144" s="520">
        <v>1.6633226939240497</v>
      </c>
      <c r="D144" s="520">
        <v>645.69394725378049</v>
      </c>
      <c r="E144" s="520">
        <v>1.5487213474017045</v>
      </c>
      <c r="F144" s="520">
        <v>732.9125212748321</v>
      </c>
      <c r="G144" s="520">
        <v>1.3644193146824597</v>
      </c>
      <c r="H144" s="520">
        <v>821.81558446105635</v>
      </c>
      <c r="I144" s="520">
        <v>1.2168180050464683</v>
      </c>
      <c r="J144" s="520">
        <v>911.78290900060495</v>
      </c>
      <c r="K144" s="520">
        <v>1.0967522972064576</v>
      </c>
      <c r="L144" s="520">
        <v>690.73753805648187</v>
      </c>
      <c r="M144" s="520">
        <v>1.4477278921508818</v>
      </c>
      <c r="N144" s="520">
        <v>688.72549731865342</v>
      </c>
      <c r="O144" s="520">
        <v>1.4519572803579956</v>
      </c>
      <c r="Q144" s="520">
        <v>0.2823493109746521</v>
      </c>
      <c r="R144" s="520">
        <v>0.28296651628952629</v>
      </c>
      <c r="S144" s="520">
        <v>0.28259789104483651</v>
      </c>
      <c r="T144" s="520">
        <v>0.28363730060805081</v>
      </c>
      <c r="U144" s="520">
        <v>0.28398686873869994</v>
      </c>
      <c r="V144" s="520">
        <v>0.28277537704561789</v>
      </c>
      <c r="W144" s="520">
        <v>0.28269738480994711</v>
      </c>
      <c r="Y144" s="520">
        <v>2.1478538101915015</v>
      </c>
      <c r="Z144" s="520">
        <v>2.2065577053811301</v>
      </c>
      <c r="AA144" s="520">
        <v>2.234133780666002</v>
      </c>
      <c r="AB144" s="520">
        <v>2.3827331312248705</v>
      </c>
      <c r="AC144" s="520">
        <v>2.4483108740272961</v>
      </c>
      <c r="AD144" s="520">
        <v>2.2216074271870125</v>
      </c>
      <c r="AE144" s="520">
        <v>2.2171917690982887</v>
      </c>
      <c r="AG144" s="520">
        <v>0.86576771256102381</v>
      </c>
      <c r="AH144" s="520">
        <v>0.89970376840872512</v>
      </c>
      <c r="AI144" s="520">
        <v>0.90622832773697537</v>
      </c>
      <c r="AJ144" s="520">
        <v>0.97729234987096747</v>
      </c>
      <c r="AK144" s="520">
        <v>1.0107642139356952</v>
      </c>
      <c r="AL144" s="520">
        <v>0.90432236902957741</v>
      </c>
      <c r="AM144" s="520">
        <v>0.90023465911755041</v>
      </c>
      <c r="AO144" s="520">
        <v>148</v>
      </c>
      <c r="AP144" s="520">
        <v>16.931063736981372</v>
      </c>
      <c r="AQ144" s="520">
        <v>7.4361298436703311</v>
      </c>
      <c r="AR144" s="520">
        <v>7.7395305624900557</v>
      </c>
      <c r="AS144" s="520">
        <v>902.72194463706091</v>
      </c>
      <c r="AT144" s="520">
        <v>24.978605067229459</v>
      </c>
      <c r="AU144" s="520">
        <v>11.081575224113893</v>
      </c>
      <c r="AV144" s="520">
        <v>17.832022222466019</v>
      </c>
      <c r="AW144" s="520">
        <v>7.7510731453464325</v>
      </c>
      <c r="AX144" s="520">
        <v>8.1382071172396042</v>
      </c>
      <c r="AY144" s="520">
        <v>954.02044956386317</v>
      </c>
      <c r="AZ144" s="520">
        <v>25.015592146390116</v>
      </c>
      <c r="BA144" s="520">
        <v>11.014972637009759</v>
      </c>
      <c r="BB144" s="520">
        <v>19.179895760802655</v>
      </c>
      <c r="BC144" s="520">
        <v>8.14354885679594</v>
      </c>
      <c r="BD144" s="520">
        <v>8.7013340885286503</v>
      </c>
      <c r="BE144" s="520">
        <v>1029.9283731718365</v>
      </c>
      <c r="BF144" s="520">
        <v>25.271883984938103</v>
      </c>
      <c r="BG144" s="520">
        <v>10.94585999624579</v>
      </c>
      <c r="BH144" s="520">
        <v>20.427192307563793</v>
      </c>
      <c r="BI144" s="520">
        <v>8.6713172965250322</v>
      </c>
      <c r="BJ144" s="520">
        <v>9.3310730435690257</v>
      </c>
      <c r="BK144" s="520">
        <v>1105.6673525079461</v>
      </c>
      <c r="BL144" s="520">
        <v>25.420156491928175</v>
      </c>
      <c r="BM144" s="520">
        <v>11.01676803817759</v>
      </c>
      <c r="BN144" s="520">
        <v>20.9203131034675</v>
      </c>
      <c r="BO144" s="520">
        <v>8.8300012319782741</v>
      </c>
      <c r="BP144" s="520">
        <v>9.8742906991828843</v>
      </c>
      <c r="BQ144" s="520">
        <v>1215.6973786843059</v>
      </c>
      <c r="BR144" s="520">
        <v>24.216563366313039</v>
      </c>
      <c r="BS144" s="520">
        <v>10.466231455262095</v>
      </c>
      <c r="BU144" s="520">
        <v>148</v>
      </c>
      <c r="BV144" s="520">
        <v>16.196522227113306</v>
      </c>
      <c r="BW144" s="520">
        <v>6.5623482779259827</v>
      </c>
      <c r="BX144" s="520">
        <v>7.5000152703769531</v>
      </c>
      <c r="BY144" s="520">
        <v>903.0936550769361</v>
      </c>
      <c r="BZ144" s="520">
        <v>24.154962564634637</v>
      </c>
      <c r="CA144" s="520">
        <v>10.109471502633728</v>
      </c>
      <c r="CB144" s="520">
        <v>16.944108239524365</v>
      </c>
      <c r="CC144" s="520">
        <v>6.8616911413101667</v>
      </c>
      <c r="CD144" s="520">
        <v>7.8653783327379827</v>
      </c>
      <c r="CE144" s="520">
        <v>954.9621765928589</v>
      </c>
      <c r="CF144" s="520">
        <v>24.061133567240709</v>
      </c>
      <c r="CG144" s="520">
        <v>10.07278338224539</v>
      </c>
      <c r="CH144" s="520">
        <v>18.322976594219522</v>
      </c>
      <c r="CI144" s="520">
        <v>7.3610943215725717</v>
      </c>
      <c r="CJ144" s="520">
        <v>8.3988547185886713</v>
      </c>
      <c r="CK144" s="520">
        <v>1031.9549369558788</v>
      </c>
      <c r="CL144" s="520">
        <v>24.391870508671015</v>
      </c>
      <c r="CM144" s="520">
        <v>10.166138915545769</v>
      </c>
      <c r="CN144" s="520">
        <v>19.533824420756684</v>
      </c>
      <c r="CO144" s="520">
        <v>7.7751440625397477</v>
      </c>
      <c r="CP144" s="520">
        <v>9.0382984475836032</v>
      </c>
      <c r="CQ144" s="520">
        <v>1108.2493863025484</v>
      </c>
      <c r="CR144" s="520">
        <v>24.55482455329939</v>
      </c>
      <c r="CS144" s="520">
        <v>10.182462228677473</v>
      </c>
      <c r="CT144" s="520">
        <v>19.85488957733952</v>
      </c>
      <c r="CU144" s="520">
        <v>7.8443549908599701</v>
      </c>
      <c r="CV144" s="520">
        <v>9.4212243552239254</v>
      </c>
      <c r="CW144" s="520">
        <v>1218.6466529871993</v>
      </c>
      <c r="CX144" s="520">
        <v>23.283688515853346</v>
      </c>
      <c r="CY144" s="520">
        <v>9.6320979300883121</v>
      </c>
      <c r="DA144" s="520">
        <v>148</v>
      </c>
      <c r="DB144" s="520">
        <v>13.437726216437587</v>
      </c>
      <c r="DC144" s="520">
        <v>6.0380348766909941</v>
      </c>
      <c r="DD144" s="520">
        <v>7.1174054859616307</v>
      </c>
      <c r="DE144" s="520">
        <v>943.91647183311397</v>
      </c>
      <c r="DF144" s="520">
        <v>20.187588614764383</v>
      </c>
      <c r="DG144" s="520">
        <v>9.1167877940116</v>
      </c>
      <c r="DH144" s="520">
        <v>14.051310290053296</v>
      </c>
      <c r="DI144" s="520">
        <v>6.7689233510866638</v>
      </c>
      <c r="DJ144" s="520">
        <v>7.4990341612662892</v>
      </c>
      <c r="DK144" s="520">
        <v>991.90540742216945</v>
      </c>
      <c r="DL144" s="520">
        <v>20.248578526646025</v>
      </c>
      <c r="DM144" s="520">
        <v>9.6041006345470734</v>
      </c>
      <c r="DN144" s="520">
        <v>15.618851331698355</v>
      </c>
      <c r="DO144" s="520">
        <v>6.8867399515162218</v>
      </c>
      <c r="DP144" s="520">
        <v>8.0550784516489742</v>
      </c>
      <c r="DQ144" s="520">
        <v>1070.1886223650624</v>
      </c>
      <c r="DR144" s="520">
        <v>20.993669210236089</v>
      </c>
      <c r="DS144" s="520">
        <v>9.3596985281754552</v>
      </c>
      <c r="DT144" s="520">
        <v>16.785478446374917</v>
      </c>
      <c r="DU144" s="520">
        <v>8.1027065671085499</v>
      </c>
      <c r="DV144" s="520">
        <v>8.7874826743225789</v>
      </c>
      <c r="DW144" s="520">
        <v>1167.2276203967167</v>
      </c>
      <c r="DX144" s="520">
        <v>20.959513671604206</v>
      </c>
      <c r="DY144" s="520">
        <v>9.9485908469187176</v>
      </c>
      <c r="DZ144" s="520">
        <v>17.071106978735219</v>
      </c>
      <c r="EA144" s="520">
        <v>8.3870841900468136</v>
      </c>
      <c r="EB144" s="520">
        <v>9.1867521062920332</v>
      </c>
      <c r="EC144" s="520">
        <v>1282.4129159151328</v>
      </c>
      <c r="ED144" s="520">
        <v>19.955200203341068</v>
      </c>
      <c r="EE144" s="520">
        <v>9.5763641729779785</v>
      </c>
      <c r="EG144" s="520">
        <v>148</v>
      </c>
      <c r="EH144" s="520">
        <v>12.608885517820566</v>
      </c>
      <c r="EI144" s="520">
        <v>5.5427807943530443</v>
      </c>
      <c r="EJ144" s="520">
        <v>6.5462800453587962</v>
      </c>
      <c r="EK144" s="520">
        <v>958.98332087782103</v>
      </c>
      <c r="EL144" s="520">
        <v>19.006124845597672</v>
      </c>
      <c r="EM144" s="520">
        <v>8.4571148528556748</v>
      </c>
      <c r="EN144" s="520">
        <v>13.204827044811752</v>
      </c>
      <c r="EO144" s="520">
        <v>6.104008316218323</v>
      </c>
      <c r="EP144" s="520">
        <v>6.935101637710714</v>
      </c>
      <c r="EQ144" s="520">
        <v>1007.4634334193189</v>
      </c>
      <c r="ER144" s="520">
        <v>19.095672011297602</v>
      </c>
      <c r="ES144" s="520">
        <v>8.7957974691845209</v>
      </c>
      <c r="ET144" s="520">
        <v>14.402380757988876</v>
      </c>
      <c r="EU144" s="520">
        <v>6.2329108703518949</v>
      </c>
      <c r="EV144" s="520">
        <v>7.4437391116595935</v>
      </c>
      <c r="EW144" s="520">
        <v>1040.7852857707189</v>
      </c>
      <c r="EX144" s="520">
        <v>20.417962904850636</v>
      </c>
      <c r="EY144" s="520">
        <v>8.9959129135100557</v>
      </c>
      <c r="EZ144" s="520">
        <v>15.152831333726944</v>
      </c>
      <c r="FA144" s="520">
        <v>7.393477094970792</v>
      </c>
      <c r="FB144" s="520">
        <v>8.1202017642727089</v>
      </c>
      <c r="FC144" s="520">
        <v>1155.3621449472191</v>
      </c>
      <c r="FD144" s="520">
        <v>19.761661964417307</v>
      </c>
      <c r="FE144" s="520">
        <v>9.436903049052054</v>
      </c>
      <c r="FF144" s="520">
        <v>15.320870150818738</v>
      </c>
      <c r="FG144" s="520">
        <v>7.6148052731204841</v>
      </c>
      <c r="FH144" s="520">
        <v>8.4935821549011354</v>
      </c>
      <c r="FI144" s="520">
        <v>1276.8131216141835</v>
      </c>
      <c r="FJ144" s="520">
        <v>18.671933463826299</v>
      </c>
      <c r="FK144" s="520">
        <v>9.0135149703490676</v>
      </c>
    </row>
    <row r="145" spans="2:167" x14ac:dyDescent="0.2">
      <c r="B145" s="520">
        <v>601.20625038839387</v>
      </c>
      <c r="C145" s="520">
        <v>1.6633226939240497</v>
      </c>
      <c r="D145" s="520">
        <v>645.69394725378049</v>
      </c>
      <c r="E145" s="520">
        <v>1.5487213474017045</v>
      </c>
      <c r="F145" s="520">
        <v>732.9125212748321</v>
      </c>
      <c r="G145" s="520">
        <v>1.3644193146824597</v>
      </c>
      <c r="H145" s="520">
        <v>821.81558446105635</v>
      </c>
      <c r="I145" s="520">
        <v>1.2168180050464683</v>
      </c>
      <c r="J145" s="520">
        <v>911.78290900060495</v>
      </c>
      <c r="K145" s="520">
        <v>1.0967522972064576</v>
      </c>
      <c r="L145" s="520">
        <v>690.73753805648187</v>
      </c>
      <c r="M145" s="520">
        <v>1.4477278921508818</v>
      </c>
      <c r="N145" s="520">
        <v>688.72549731865342</v>
      </c>
      <c r="O145" s="520">
        <v>1.4519572803579956</v>
      </c>
      <c r="Q145" s="520">
        <v>0.28422226640000431</v>
      </c>
      <c r="R145" s="520">
        <v>0.28484095118728631</v>
      </c>
      <c r="S145" s="520">
        <v>0.28446741930173625</v>
      </c>
      <c r="T145" s="520">
        <v>0.28550928496585559</v>
      </c>
      <c r="U145" s="520">
        <v>0.28585887904479346</v>
      </c>
      <c r="V145" s="520">
        <v>0.28464627462876307</v>
      </c>
      <c r="W145" s="520">
        <v>0.28457018280762797</v>
      </c>
      <c r="Y145" s="520">
        <v>2.1478538101915015</v>
      </c>
      <c r="Z145" s="520">
        <v>2.2065577053811301</v>
      </c>
      <c r="AA145" s="520">
        <v>2.234133780666002</v>
      </c>
      <c r="AB145" s="520">
        <v>2.3827331312248705</v>
      </c>
      <c r="AC145" s="520">
        <v>2.4483108740272961</v>
      </c>
      <c r="AD145" s="520">
        <v>2.2216074271870125</v>
      </c>
      <c r="AE145" s="520">
        <v>2.2171917690982887</v>
      </c>
      <c r="AG145" s="520">
        <v>0.86576771256102381</v>
      </c>
      <c r="AH145" s="520">
        <v>0.89970376840872512</v>
      </c>
      <c r="AI145" s="520">
        <v>0.90622832773697537</v>
      </c>
      <c r="AJ145" s="520">
        <v>0.97729234987096747</v>
      </c>
      <c r="AK145" s="520">
        <v>1.0107642139356952</v>
      </c>
      <c r="AL145" s="520">
        <v>0.90432236902957741</v>
      </c>
      <c r="AM145" s="520">
        <v>0.90023465911755041</v>
      </c>
      <c r="AO145" s="520">
        <v>149</v>
      </c>
      <c r="AP145" s="520">
        <v>16.931063736981372</v>
      </c>
      <c r="AQ145" s="520">
        <v>7.4361298436703311</v>
      </c>
      <c r="AR145" s="520">
        <v>7.7395305624900557</v>
      </c>
      <c r="AS145" s="520">
        <v>903.44151926702716</v>
      </c>
      <c r="AT145" s="520">
        <v>24.958710065599572</v>
      </c>
      <c r="AU145" s="520">
        <v>11.072748952328416</v>
      </c>
      <c r="AV145" s="520">
        <v>17.832022222466019</v>
      </c>
      <c r="AW145" s="520">
        <v>7.7510731453464325</v>
      </c>
      <c r="AX145" s="520">
        <v>8.1382071172396042</v>
      </c>
      <c r="AY145" s="520">
        <v>954.78200947295613</v>
      </c>
      <c r="AZ145" s="520">
        <v>24.995639034693522</v>
      </c>
      <c r="BA145" s="520">
        <v>11.006186797439181</v>
      </c>
      <c r="BB145" s="520">
        <v>19.179895760802655</v>
      </c>
      <c r="BC145" s="520">
        <v>8.14354885679594</v>
      </c>
      <c r="BD145" s="520">
        <v>8.7013340885286503</v>
      </c>
      <c r="BE145" s="520">
        <v>1030.7387286194041</v>
      </c>
      <c r="BF145" s="520">
        <v>25.252015507807215</v>
      </c>
      <c r="BG145" s="520">
        <v>10.93725448155037</v>
      </c>
      <c r="BH145" s="520">
        <v>20.427192307563793</v>
      </c>
      <c r="BI145" s="520">
        <v>8.6713172965250322</v>
      </c>
      <c r="BJ145" s="520">
        <v>9.3310730435690257</v>
      </c>
      <c r="BK145" s="520">
        <v>1106.5427478226566</v>
      </c>
      <c r="BL145" s="520">
        <v>25.400046391404697</v>
      </c>
      <c r="BM145" s="520">
        <v>11.008052579924531</v>
      </c>
      <c r="BN145" s="520">
        <v>20.9203131034675</v>
      </c>
      <c r="BO145" s="520">
        <v>8.8300012319782741</v>
      </c>
      <c r="BP145" s="520">
        <v>9.8742906991828843</v>
      </c>
      <c r="BQ145" s="520">
        <v>1216.6143156965966</v>
      </c>
      <c r="BR145" s="520">
        <v>24.198311844056093</v>
      </c>
      <c r="BS145" s="520">
        <v>10.458343273381681</v>
      </c>
      <c r="BU145" s="520">
        <v>149</v>
      </c>
      <c r="BV145" s="520">
        <v>16.196522227113306</v>
      </c>
      <c r="BW145" s="520">
        <v>6.5623482779259827</v>
      </c>
      <c r="BX145" s="520">
        <v>7.5000152703769531</v>
      </c>
      <c r="BY145" s="520">
        <v>903.84406211100304</v>
      </c>
      <c r="BZ145" s="520">
        <v>24.134908160809943</v>
      </c>
      <c r="CA145" s="520">
        <v>10.10107822015914</v>
      </c>
      <c r="CB145" s="520">
        <v>16.944108239524365</v>
      </c>
      <c r="CC145" s="520">
        <v>6.8616911413101667</v>
      </c>
      <c r="CD145" s="520">
        <v>7.8653783327379827</v>
      </c>
      <c r="CE145" s="520">
        <v>955.75260036125599</v>
      </c>
      <c r="CF145" s="520">
        <v>24.041234597717704</v>
      </c>
      <c r="CG145" s="520">
        <v>10.064453017885166</v>
      </c>
      <c r="CH145" s="520">
        <v>18.322976594219522</v>
      </c>
      <c r="CI145" s="520">
        <v>7.3610943215725717</v>
      </c>
      <c r="CJ145" s="520">
        <v>8.3988547185886713</v>
      </c>
      <c r="CK145" s="520">
        <v>1032.799395305884</v>
      </c>
      <c r="CL145" s="520">
        <v>24.371926733706665</v>
      </c>
      <c r="CM145" s="520">
        <v>10.15782667123815</v>
      </c>
      <c r="CN145" s="520">
        <v>19.533824420756684</v>
      </c>
      <c r="CO145" s="520">
        <v>7.7751440625397477</v>
      </c>
      <c r="CP145" s="520">
        <v>9.0382984475836032</v>
      </c>
      <c r="CQ145" s="520">
        <v>1109.162549597015</v>
      </c>
      <c r="CR145" s="520">
        <v>24.534608792776027</v>
      </c>
      <c r="CS145" s="520">
        <v>10.174079101463253</v>
      </c>
      <c r="CT145" s="520">
        <v>19.85488957733952</v>
      </c>
      <c r="CU145" s="520">
        <v>7.8443549908599701</v>
      </c>
      <c r="CV145" s="520">
        <v>9.4212243552239254</v>
      </c>
      <c r="CW145" s="520">
        <v>1219.5987993048909</v>
      </c>
      <c r="CX145" s="520">
        <v>23.265510834557428</v>
      </c>
      <c r="CY145" s="520">
        <v>9.6245781075196071</v>
      </c>
      <c r="DA145" s="520">
        <v>149</v>
      </c>
      <c r="DB145" s="520">
        <v>13.437726216437587</v>
      </c>
      <c r="DC145" s="520">
        <v>6.0380348766909941</v>
      </c>
      <c r="DD145" s="520">
        <v>7.1174054859616307</v>
      </c>
      <c r="DE145" s="520">
        <v>944.85350561121152</v>
      </c>
      <c r="DF145" s="520">
        <v>20.167568101194789</v>
      </c>
      <c r="DG145" s="520">
        <v>9.1077464579102863</v>
      </c>
      <c r="DH145" s="520">
        <v>14.051310290053296</v>
      </c>
      <c r="DI145" s="520">
        <v>6.7689233510866638</v>
      </c>
      <c r="DJ145" s="520">
        <v>7.4990341612662892</v>
      </c>
      <c r="DK145" s="520">
        <v>992.89305507101244</v>
      </c>
      <c r="DL145" s="520">
        <v>20.228436920385295</v>
      </c>
      <c r="DM145" s="520">
        <v>9.5945472719139939</v>
      </c>
      <c r="DN145" s="520">
        <v>15.618851331698355</v>
      </c>
      <c r="DO145" s="520">
        <v>6.8867399515162218</v>
      </c>
      <c r="DP145" s="520">
        <v>8.0550784516489742</v>
      </c>
      <c r="DQ145" s="520">
        <v>1071.2157893745602</v>
      </c>
      <c r="DR145" s="520">
        <v>20.973538808280704</v>
      </c>
      <c r="DS145" s="520">
        <v>9.3507237038288107</v>
      </c>
      <c r="DT145" s="520">
        <v>16.785478446374917</v>
      </c>
      <c r="DU145" s="520">
        <v>8.1226325757369064</v>
      </c>
      <c r="DV145" s="520">
        <v>8.7874826743225789</v>
      </c>
      <c r="DW145" s="520">
        <v>1168.3552714971695</v>
      </c>
      <c r="DX145" s="520">
        <v>20.939284363590343</v>
      </c>
      <c r="DY145" s="520">
        <v>9.9560436050174737</v>
      </c>
      <c r="DZ145" s="520">
        <v>17.071106978735219</v>
      </c>
      <c r="EA145" s="520">
        <v>8.4104137844906859</v>
      </c>
      <c r="EB145" s="520">
        <v>9.1867521062920332</v>
      </c>
      <c r="EC145" s="520">
        <v>1283.5924811481648</v>
      </c>
      <c r="ED145" s="520">
        <v>19.936862248948412</v>
      </c>
      <c r="EE145" s="520">
        <v>9.5857391485900276</v>
      </c>
      <c r="EG145" s="520">
        <v>149</v>
      </c>
      <c r="EH145" s="520">
        <v>12.608885517820566</v>
      </c>
      <c r="EI145" s="520">
        <v>5.5427807943530443</v>
      </c>
      <c r="EJ145" s="520">
        <v>6.5462800453587962</v>
      </c>
      <c r="EK145" s="520">
        <v>959.9979061967349</v>
      </c>
      <c r="EL145" s="520">
        <v>18.98603799424798</v>
      </c>
      <c r="EM145" s="520">
        <v>8.4481768494343257</v>
      </c>
      <c r="EN145" s="520">
        <v>13.204827044811752</v>
      </c>
      <c r="EO145" s="520">
        <v>6.1040764472288256</v>
      </c>
      <c r="EP145" s="520">
        <v>6.935101637710714</v>
      </c>
      <c r="EQ145" s="520">
        <v>1008.5236396709089</v>
      </c>
      <c r="ER145" s="520">
        <v>19.075597766085764</v>
      </c>
      <c r="ES145" s="520">
        <v>8.786618479134205</v>
      </c>
      <c r="ET145" s="520">
        <v>14.402380757988876</v>
      </c>
      <c r="EU145" s="520">
        <v>6.2329108703518949</v>
      </c>
      <c r="EV145" s="520">
        <v>7.4437391116595935</v>
      </c>
      <c r="EW145" s="520">
        <v>1041.8047014523106</v>
      </c>
      <c r="EX145" s="520">
        <v>20.39798373644955</v>
      </c>
      <c r="EY145" s="520">
        <v>8.987110328264011</v>
      </c>
      <c r="EZ145" s="520">
        <v>15.152831333726944</v>
      </c>
      <c r="FA145" s="520">
        <v>7.4110160093158575</v>
      </c>
      <c r="FB145" s="520">
        <v>8.1202017642727089</v>
      </c>
      <c r="FC145" s="520">
        <v>1156.5348454511702</v>
      </c>
      <c r="FD145" s="520">
        <v>19.741624080530165</v>
      </c>
      <c r="FE145" s="520">
        <v>9.4424992949491511</v>
      </c>
      <c r="FF145" s="520">
        <v>15.320870150818738</v>
      </c>
      <c r="FG145" s="520">
        <v>7.6357456027753079</v>
      </c>
      <c r="FH145" s="520">
        <v>8.4935821549011354</v>
      </c>
      <c r="FI145" s="520">
        <v>1277.9315566273417</v>
      </c>
      <c r="FJ145" s="520">
        <v>18.655591943780877</v>
      </c>
      <c r="FK145" s="520">
        <v>9.0220125294429376</v>
      </c>
    </row>
    <row r="146" spans="2:167" x14ac:dyDescent="0.2">
      <c r="B146" s="520">
        <v>601.20625038839387</v>
      </c>
      <c r="C146" s="520">
        <v>1.6633226939240497</v>
      </c>
      <c r="D146" s="520">
        <v>645.69394725378049</v>
      </c>
      <c r="E146" s="520">
        <v>1.5487213474017045</v>
      </c>
      <c r="F146" s="520">
        <v>732.9125212748321</v>
      </c>
      <c r="G146" s="520">
        <v>1.3644193146824597</v>
      </c>
      <c r="H146" s="520">
        <v>821.81558446105635</v>
      </c>
      <c r="I146" s="520">
        <v>1.2168180050464683</v>
      </c>
      <c r="J146" s="520">
        <v>911.78290900060495</v>
      </c>
      <c r="K146" s="520">
        <v>1.0967522972064576</v>
      </c>
      <c r="L146" s="520">
        <v>690.73753805648187</v>
      </c>
      <c r="M146" s="520">
        <v>1.4477278921508818</v>
      </c>
      <c r="N146" s="520">
        <v>688.72549731865342</v>
      </c>
      <c r="O146" s="520">
        <v>1.4519572803579956</v>
      </c>
      <c r="Q146" s="520">
        <v>0.28609522182535652</v>
      </c>
      <c r="R146" s="520">
        <v>0.28671538608504632</v>
      </c>
      <c r="S146" s="520">
        <v>0.28633694755863603</v>
      </c>
      <c r="T146" s="520">
        <v>0.28738126932366043</v>
      </c>
      <c r="U146" s="520">
        <v>0.28773088935088698</v>
      </c>
      <c r="V146" s="520">
        <v>0.28651717221190826</v>
      </c>
      <c r="W146" s="520">
        <v>0.28644298080530878</v>
      </c>
      <c r="Y146" s="520">
        <v>2.1478538101915015</v>
      </c>
      <c r="Z146" s="520">
        <v>2.2065577053811301</v>
      </c>
      <c r="AA146" s="520">
        <v>2.234133780666002</v>
      </c>
      <c r="AB146" s="520">
        <v>2.3827331312248705</v>
      </c>
      <c r="AC146" s="520">
        <v>2.4483108740272961</v>
      </c>
      <c r="AD146" s="520">
        <v>2.2216074271870125</v>
      </c>
      <c r="AE146" s="520">
        <v>2.2171917690982887</v>
      </c>
      <c r="AG146" s="520">
        <v>0.86576771256102381</v>
      </c>
      <c r="AH146" s="520">
        <v>0.89970376840872512</v>
      </c>
      <c r="AI146" s="520">
        <v>0.90622832773697537</v>
      </c>
      <c r="AJ146" s="520">
        <v>0.97729234987096747</v>
      </c>
      <c r="AK146" s="520">
        <v>1.0107642139356952</v>
      </c>
      <c r="AL146" s="520">
        <v>0.90432236902957741</v>
      </c>
      <c r="AM146" s="520">
        <v>0.90023465911755041</v>
      </c>
      <c r="AO146" s="520">
        <v>150</v>
      </c>
      <c r="AP146" s="520">
        <v>16.931063736981372</v>
      </c>
      <c r="AQ146" s="520">
        <v>7.4361298436703311</v>
      </c>
      <c r="AR146" s="520">
        <v>7.7395305624900557</v>
      </c>
      <c r="AS146" s="520">
        <v>904.16224501111219</v>
      </c>
      <c r="AT146" s="520">
        <v>24.938814980416925</v>
      </c>
      <c r="AU146" s="520">
        <v>11.063922643475367</v>
      </c>
      <c r="AV146" s="520">
        <v>17.832022222466019</v>
      </c>
      <c r="AW146" s="520">
        <v>7.7510731453464325</v>
      </c>
      <c r="AX146" s="520">
        <v>8.1382071172396042</v>
      </c>
      <c r="AY146" s="520">
        <v>955.54478763527595</v>
      </c>
      <c r="AZ146" s="520">
        <v>24.975685885604534</v>
      </c>
      <c r="BA146" s="520">
        <v>10.997400941403823</v>
      </c>
      <c r="BB146" s="520">
        <v>19.179895760802655</v>
      </c>
      <c r="BC146" s="520">
        <v>8.14354885679594</v>
      </c>
      <c r="BD146" s="520">
        <v>8.7013340885286503</v>
      </c>
      <c r="BE146" s="520">
        <v>1031.5503644807181</v>
      </c>
      <c r="BF146" s="520">
        <v>25.232146927404056</v>
      </c>
      <c r="BG146" s="520">
        <v>10.92864892212525</v>
      </c>
      <c r="BH146" s="520">
        <v>20.427192307563793</v>
      </c>
      <c r="BI146" s="520">
        <v>8.6713172965250322</v>
      </c>
      <c r="BJ146" s="520">
        <v>9.3310730435690257</v>
      </c>
      <c r="BK146" s="520">
        <v>1107.4195265903045</v>
      </c>
      <c r="BL146" s="520">
        <v>25.379936378136442</v>
      </c>
      <c r="BM146" s="520">
        <v>10.999337159486762</v>
      </c>
      <c r="BN146" s="520">
        <v>20.9203131034675</v>
      </c>
      <c r="BO146" s="520">
        <v>8.8300012319782741</v>
      </c>
      <c r="BP146" s="520">
        <v>9.8742906991828843</v>
      </c>
      <c r="BQ146" s="520">
        <v>1217.532701813288</v>
      </c>
      <c r="BR146" s="520">
        <v>24.180059033587963</v>
      </c>
      <c r="BS146" s="520">
        <v>10.450454534745287</v>
      </c>
      <c r="BU146" s="520">
        <v>150</v>
      </c>
      <c r="BV146" s="520">
        <v>16.196522227113306</v>
      </c>
      <c r="BW146" s="520">
        <v>6.5623482779259827</v>
      </c>
      <c r="BX146" s="520">
        <v>7.5000152703769531</v>
      </c>
      <c r="BY146" s="520">
        <v>904.59571555643413</v>
      </c>
      <c r="BZ146" s="520">
        <v>24.11485380220282</v>
      </c>
      <c r="CA146" s="520">
        <v>10.092684956609267</v>
      </c>
      <c r="CB146" s="520">
        <v>16.944108239524365</v>
      </c>
      <c r="CC146" s="520">
        <v>6.8616911413101667</v>
      </c>
      <c r="CD146" s="520">
        <v>7.8653783327379827</v>
      </c>
      <c r="CE146" s="520">
        <v>956.54433700802804</v>
      </c>
      <c r="CF146" s="520">
        <v>24.021335544711761</v>
      </c>
      <c r="CG146" s="520">
        <v>10.056122618576232</v>
      </c>
      <c r="CH146" s="520">
        <v>18.322976594219522</v>
      </c>
      <c r="CI146" s="520">
        <v>7.3610943215725717</v>
      </c>
      <c r="CJ146" s="520">
        <v>8.3988547185886713</v>
      </c>
      <c r="CK146" s="520">
        <v>1033.6452387948036</v>
      </c>
      <c r="CL146" s="520">
        <v>24.35198291278396</v>
      </c>
      <c r="CM146" s="520">
        <v>10.149514407775824</v>
      </c>
      <c r="CN146" s="520">
        <v>19.533824420756684</v>
      </c>
      <c r="CO146" s="520">
        <v>7.7751440625397477</v>
      </c>
      <c r="CP146" s="520">
        <v>9.0382984475836032</v>
      </c>
      <c r="CQ146" s="520">
        <v>1110.0772109006214</v>
      </c>
      <c r="CR146" s="520">
        <v>24.514393210434985</v>
      </c>
      <c r="CS146" s="520">
        <v>10.165696048138171</v>
      </c>
      <c r="CT146" s="520">
        <v>19.85488957733952</v>
      </c>
      <c r="CU146" s="520">
        <v>7.8443549908599701</v>
      </c>
      <c r="CV146" s="520">
        <v>9.4212243552239254</v>
      </c>
      <c r="CW146" s="520">
        <v>1220.5525075818673</v>
      </c>
      <c r="CX146" s="520">
        <v>23.247331763920837</v>
      </c>
      <c r="CY146" s="520">
        <v>9.6170577102023849</v>
      </c>
      <c r="DA146" s="520">
        <v>150</v>
      </c>
      <c r="DB146" s="520">
        <v>13.437726216437587</v>
      </c>
      <c r="DC146" s="520">
        <v>6.0380348766909941</v>
      </c>
      <c r="DD146" s="520">
        <v>7.1174054859616307</v>
      </c>
      <c r="DE146" s="520">
        <v>945.79240068479953</v>
      </c>
      <c r="DF146" s="520">
        <v>20.147547607984276</v>
      </c>
      <c r="DG146" s="520">
        <v>9.0987051310032108</v>
      </c>
      <c r="DH146" s="520">
        <v>14.051310290053296</v>
      </c>
      <c r="DI146" s="520">
        <v>6.7689233510866638</v>
      </c>
      <c r="DJ146" s="520">
        <v>7.4990341612662892</v>
      </c>
      <c r="DK146" s="520">
        <v>993.88266455320434</v>
      </c>
      <c r="DL146" s="520">
        <v>20.20829545530065</v>
      </c>
      <c r="DM146" s="520">
        <v>9.5849939762421208</v>
      </c>
      <c r="DN146" s="520">
        <v>15.618851331698355</v>
      </c>
      <c r="DO146" s="520">
        <v>6.8867399515162218</v>
      </c>
      <c r="DP146" s="520">
        <v>8.0550784516489742</v>
      </c>
      <c r="DQ146" s="520">
        <v>1072.2449236160171</v>
      </c>
      <c r="DR146" s="520">
        <v>20.953408531627741</v>
      </c>
      <c r="DS146" s="520">
        <v>9.3417489353462884</v>
      </c>
      <c r="DT146" s="520">
        <v>16.785478446374917</v>
      </c>
      <c r="DU146" s="520">
        <v>8.1420893796370333</v>
      </c>
      <c r="DV146" s="520">
        <v>8.7874826743225789</v>
      </c>
      <c r="DW146" s="520">
        <v>1169.4850911235153</v>
      </c>
      <c r="DX146" s="520">
        <v>20.919055277631756</v>
      </c>
      <c r="DY146" s="520">
        <v>9.9630623096565696</v>
      </c>
      <c r="DZ146" s="520">
        <v>17.071106978735219</v>
      </c>
      <c r="EA146" s="520">
        <v>8.4332966555873838</v>
      </c>
      <c r="EB146" s="520">
        <v>9.1867521062920332</v>
      </c>
      <c r="EC146" s="520">
        <v>1284.7743147403987</v>
      </c>
      <c r="ED146" s="520">
        <v>19.918522799553124</v>
      </c>
      <c r="EE146" s="520">
        <v>9.5947322631253495</v>
      </c>
      <c r="EG146" s="520">
        <v>150</v>
      </c>
      <c r="EH146" s="520">
        <v>12.608885517820566</v>
      </c>
      <c r="EI146" s="520">
        <v>5.5427807943530443</v>
      </c>
      <c r="EJ146" s="520">
        <v>6.5462800453587962</v>
      </c>
      <c r="EK146" s="520">
        <v>961.01463595308223</v>
      </c>
      <c r="EL146" s="520">
        <v>18.965951234835885</v>
      </c>
      <c r="EM146" s="520">
        <v>8.439238886922249</v>
      </c>
      <c r="EN146" s="520">
        <v>13.204827044811752</v>
      </c>
      <c r="EO146" s="520">
        <v>6.1040764472288256</v>
      </c>
      <c r="EP146" s="520">
        <v>6.935101637710714</v>
      </c>
      <c r="EQ146" s="520">
        <v>1009.5860755525633</v>
      </c>
      <c r="ER146" s="520">
        <v>19.055523599037056</v>
      </c>
      <c r="ES146" s="520">
        <v>8.7773718988012384</v>
      </c>
      <c r="ET146" s="520">
        <v>14.402380757988876</v>
      </c>
      <c r="EU146" s="520">
        <v>6.2329108703518949</v>
      </c>
      <c r="EV146" s="520">
        <v>7.4437391116595935</v>
      </c>
      <c r="EW146" s="520">
        <v>1042.82611710484</v>
      </c>
      <c r="EX146" s="520">
        <v>20.378004547659863</v>
      </c>
      <c r="EY146" s="520">
        <v>8.9783077340349902</v>
      </c>
      <c r="EZ146" s="520">
        <v>15.152831333726944</v>
      </c>
      <c r="FA146" s="520">
        <v>7.42811609912886</v>
      </c>
      <c r="FB146" s="520">
        <v>8.1202017642727089</v>
      </c>
      <c r="FC146" s="520">
        <v>1157.7099267148365</v>
      </c>
      <c r="FD146" s="520">
        <v>19.721586235094048</v>
      </c>
      <c r="FE146" s="520">
        <v>9.4476857286755695</v>
      </c>
      <c r="FF146" s="520">
        <v>15.320870150818738</v>
      </c>
      <c r="FG146" s="520">
        <v>7.6562763299734033</v>
      </c>
      <c r="FH146" s="520">
        <v>8.4935821549011354</v>
      </c>
      <c r="FI146" s="520">
        <v>1279.0521615130751</v>
      </c>
      <c r="FJ146" s="520">
        <v>18.639247381684424</v>
      </c>
      <c r="FK146" s="520">
        <v>9.0301596685448509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4F568-01EB-4977-A57A-6C03236AEF64}">
  <dimension ref="A1:BN67"/>
  <sheetViews>
    <sheetView showGridLines="0" zoomScaleNormal="100" zoomScaleSheetLayoutView="100" workbookViewId="0">
      <selection activeCell="B5" sqref="B5"/>
    </sheetView>
  </sheetViews>
  <sheetFormatPr baseColWidth="10" defaultColWidth="11.5703125" defaultRowHeight="15.75" customHeight="1" x14ac:dyDescent="0.2"/>
  <cols>
    <col min="1" max="1" width="14.7109375" style="520" customWidth="1"/>
    <col min="2" max="2" width="20.7109375" style="520" customWidth="1"/>
    <col min="3" max="3" width="5" style="520" customWidth="1"/>
    <col min="4" max="6" width="5.42578125" style="517" customWidth="1"/>
    <col min="7" max="11" width="6.85546875" style="520" customWidth="1"/>
    <col min="12" max="16" width="6.85546875" style="517" customWidth="1"/>
    <col min="17" max="19" width="7" style="520" customWidth="1"/>
    <col min="20" max="20" width="0.28515625" style="520" customWidth="1"/>
    <col min="21" max="26" width="11.42578125" style="524" hidden="1" customWidth="1"/>
    <col min="27" max="29" width="11.42578125" style="521" hidden="1" customWidth="1"/>
    <col min="30" max="30" width="8.28515625" style="521" hidden="1" customWidth="1"/>
    <col min="31" max="31" width="7.85546875" style="521" hidden="1" customWidth="1"/>
    <col min="32" max="32" width="7.42578125" style="521" hidden="1" customWidth="1"/>
    <col min="33" max="33" width="6.28515625" style="521" hidden="1" customWidth="1"/>
    <col min="34" max="34" width="7.140625" style="521" hidden="1" customWidth="1"/>
    <col min="35" max="35" width="8.85546875" style="521" hidden="1" customWidth="1"/>
    <col min="36" max="36" width="8.7109375" style="520" hidden="1" customWidth="1"/>
    <col min="37" max="37" width="8" style="520" hidden="1" customWidth="1"/>
    <col min="38" max="38" width="6.7109375" style="520" hidden="1" customWidth="1"/>
    <col min="39" max="39" width="7.140625" style="520" hidden="1" customWidth="1"/>
    <col min="40" max="40" width="8.85546875" style="520" hidden="1" customWidth="1"/>
    <col min="41" max="41" width="8.7109375" style="520" hidden="1" customWidth="1"/>
    <col min="42" max="42" width="8" style="520" hidden="1" customWidth="1"/>
    <col min="43" max="43" width="6.7109375" style="520" hidden="1" customWidth="1"/>
    <col min="44" max="44" width="8.7109375" style="520" hidden="1" customWidth="1"/>
    <col min="45" max="45" width="8" style="520" hidden="1" customWidth="1"/>
    <col min="46" max="46" width="6.7109375" style="520" hidden="1" customWidth="1"/>
    <col min="47" max="47" width="11.42578125" style="520" hidden="1" customWidth="1"/>
    <col min="48" max="48" width="6.85546875" style="520" hidden="1" customWidth="1"/>
    <col min="49" max="49" width="6.7109375" style="520" hidden="1" customWidth="1"/>
    <col min="50" max="50" width="7.42578125" style="520" hidden="1" customWidth="1"/>
    <col min="51" max="51" width="6.28515625" style="520" customWidth="1"/>
    <col min="52" max="52" width="7.140625" style="520" customWidth="1"/>
    <col min="53" max="53" width="8.85546875" style="520" customWidth="1"/>
    <col min="54" max="54" width="8.7109375" style="520" customWidth="1"/>
    <col min="55" max="55" width="8" style="520" customWidth="1"/>
    <col min="56" max="56" width="6.7109375" style="520" customWidth="1"/>
    <col min="57" max="57" width="7.140625" style="520" customWidth="1"/>
    <col min="58" max="58" width="8.85546875" style="520" customWidth="1"/>
    <col min="59" max="59" width="8.7109375" style="520" customWidth="1"/>
    <col min="60" max="60" width="8" style="520" customWidth="1"/>
    <col min="61" max="61" width="6.7109375" style="520" customWidth="1"/>
    <col min="62" max="62" width="8.7109375" style="520" customWidth="1"/>
    <col min="63" max="63" width="8" style="520" customWidth="1"/>
    <col min="64" max="64" width="6.7109375" style="520" customWidth="1"/>
    <col min="65" max="78" width="11.5703125" style="520" customWidth="1"/>
    <col min="79" max="16384" width="11.5703125" style="520"/>
  </cols>
  <sheetData>
    <row r="1" spans="1:48" ht="15.75" customHeight="1" x14ac:dyDescent="0.25">
      <c r="A1" s="1694" t="s">
        <v>370</v>
      </c>
      <c r="B1" s="1694"/>
      <c r="C1" s="1694"/>
      <c r="D1" s="1694"/>
      <c r="E1" s="1694"/>
      <c r="F1" s="1694"/>
      <c r="J1" s="522"/>
      <c r="K1" s="522"/>
      <c r="L1" s="523"/>
      <c r="M1" s="523"/>
    </row>
    <row r="2" spans="1:48" ht="51.75" customHeight="1" x14ac:dyDescent="0.25">
      <c r="A2" s="1695" t="s">
        <v>570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1695"/>
      <c r="M2" s="1695"/>
      <c r="N2" s="1695"/>
      <c r="O2" s="1695"/>
      <c r="P2" s="1695"/>
    </row>
    <row r="3" spans="1:48" s="526" customFormat="1" ht="19.5" customHeight="1" thickBot="1" x14ac:dyDescent="0.3">
      <c r="A3" s="519" t="s">
        <v>371</v>
      </c>
      <c r="B3" s="520"/>
      <c r="C3" s="520"/>
      <c r="D3" s="517"/>
      <c r="E3" s="517"/>
      <c r="F3" s="517"/>
      <c r="G3" s="520"/>
      <c r="H3" s="520"/>
      <c r="I3" s="520"/>
      <c r="J3" s="520"/>
      <c r="K3" s="521"/>
      <c r="L3" s="525"/>
      <c r="M3" s="525"/>
      <c r="N3" s="525"/>
      <c r="O3" s="525"/>
      <c r="P3" s="525"/>
      <c r="Q3" s="521"/>
      <c r="R3" s="521"/>
      <c r="U3" s="527"/>
      <c r="V3" s="527"/>
      <c r="W3" s="527"/>
      <c r="X3" s="527"/>
      <c r="Y3" s="527"/>
      <c r="Z3" s="527"/>
      <c r="AA3" s="528"/>
      <c r="AB3" s="528"/>
      <c r="AC3" s="528"/>
      <c r="AD3" s="528"/>
      <c r="AE3" s="528"/>
      <c r="AF3" s="528"/>
      <c r="AG3" s="528"/>
      <c r="AH3" s="528"/>
      <c r="AI3" s="528"/>
    </row>
    <row r="4" spans="1:48" ht="24.75" customHeight="1" x14ac:dyDescent="0.2">
      <c r="A4" s="529" t="s">
        <v>372</v>
      </c>
      <c r="B4" s="926" t="s">
        <v>373</v>
      </c>
      <c r="C4" s="1696" t="s">
        <v>362</v>
      </c>
      <c r="D4" s="1697"/>
      <c r="E4" s="1698"/>
      <c r="F4" s="1696" t="s">
        <v>374</v>
      </c>
      <c r="G4" s="1697"/>
      <c r="H4" s="1697"/>
      <c r="I4" s="1698"/>
      <c r="J4" s="1699" t="s">
        <v>375</v>
      </c>
      <c r="K4" s="1700"/>
      <c r="L4" s="1701"/>
      <c r="M4" s="1702" t="s">
        <v>376</v>
      </c>
      <c r="N4" s="1702"/>
      <c r="O4" s="1702"/>
      <c r="P4" s="1702" t="s">
        <v>377</v>
      </c>
      <c r="Q4" s="1702"/>
      <c r="R4" s="1703"/>
      <c r="S4" s="1704" t="s">
        <v>378</v>
      </c>
      <c r="U4" s="524" t="s">
        <v>379</v>
      </c>
      <c r="V4" s="524" t="s">
        <v>380</v>
      </c>
      <c r="W4" s="524" t="s">
        <v>381</v>
      </c>
      <c r="X4" s="524" t="s">
        <v>382</v>
      </c>
    </row>
    <row r="5" spans="1:48" ht="15.75" customHeight="1" x14ac:dyDescent="0.2">
      <c r="A5" s="530">
        <v>1</v>
      </c>
      <c r="B5" s="927"/>
      <c r="C5" s="1706"/>
      <c r="D5" s="1706"/>
      <c r="E5" s="1706"/>
      <c r="F5" s="1706"/>
      <c r="G5" s="1706"/>
      <c r="H5" s="1706"/>
      <c r="I5" s="1706"/>
      <c r="J5" s="1706"/>
      <c r="K5" s="1706"/>
      <c r="L5" s="1706"/>
      <c r="M5" s="1706"/>
      <c r="N5" s="1706"/>
      <c r="O5" s="1706"/>
      <c r="P5" s="1706"/>
      <c r="Q5" s="1706"/>
      <c r="R5" s="1707"/>
      <c r="S5" s="1704"/>
      <c r="U5" s="524">
        <f>IF(C5=$Y$13,20,8)</f>
        <v>8</v>
      </c>
      <c r="V5" s="524">
        <f>IF(C5=$Y$14,35,150)</f>
        <v>150</v>
      </c>
      <c r="W5" s="521">
        <f>IF(AND('Abweichende Werte'!C5='Abweichende Werte'!$Y$13,COUNTBLANK('Abweichende Werte'!C5:R5)=11,'Abweichende Werte'!J5&gt;19,'Abweichende Werte'!M5&lt;151,'Abweichende Werte'!J5&lt;'Abweichende Werte'!M5,F5&lt;&gt;"--"),1,0)</f>
        <v>0</v>
      </c>
      <c r="X5" s="515">
        <f>IF(AND('Abweichende Werte'!C5='Abweichende Werte'!$Y$14,COUNTBLANK('Abweichende Werte'!C5:R5)=11,'Abweichende Werte'!J5&gt;7,'Abweichende Werte'!M5&lt;36,'Abweichende Werte'!J5&lt;'Abweichende Werte'!M5,F5&lt;&gt;"--"),1,0)</f>
        <v>0</v>
      </c>
      <c r="Y5" s="514"/>
      <c r="Z5" s="516"/>
      <c r="AB5" s="521" t="str">
        <f>IF(W5+X5=1,IF(C5=$Y$13,CONCATENATE(B20,", ",$Z$13,", ",VLOOKUP(F5,$Y$8:$Z$11,2,FALSE)),CONCATENATE(B20,", ",$Z$14,", ",VLOOKUP(F5,$Y$8:$Z$11,2,FALSE))),"--")</f>
        <v>--</v>
      </c>
    </row>
    <row r="6" spans="1:48" ht="15.75" customHeight="1" x14ac:dyDescent="0.2">
      <c r="A6" s="532">
        <v>2</v>
      </c>
      <c r="B6" s="936"/>
      <c r="C6" s="1675"/>
      <c r="D6" s="1675"/>
      <c r="E6" s="1675"/>
      <c r="F6" s="1675"/>
      <c r="G6" s="1675"/>
      <c r="H6" s="1675"/>
      <c r="I6" s="1675"/>
      <c r="J6" s="1675"/>
      <c r="K6" s="1675"/>
      <c r="L6" s="1675"/>
      <c r="M6" s="1675"/>
      <c r="N6" s="1675"/>
      <c r="O6" s="1675"/>
      <c r="P6" s="1675"/>
      <c r="Q6" s="1675"/>
      <c r="R6" s="1684"/>
      <c r="S6" s="1704"/>
      <c r="U6" s="524">
        <f>IF(C6=$Y$13,20,8)</f>
        <v>8</v>
      </c>
      <c r="V6" s="524">
        <f>IF(C6=$Y$14,35,150)</f>
        <v>150</v>
      </c>
      <c r="W6" s="521">
        <f>IF(AND('Abweichende Werte'!C6='Abweichende Werte'!$Y$13,COUNTBLANK('Abweichende Werte'!C6:R6)=11,'Abweichende Werte'!J6&gt;19,'Abweichende Werte'!M6&lt;151,'Abweichende Werte'!J6&lt;'Abweichende Werte'!M6,F6&lt;&gt;"--"),1,0)</f>
        <v>0</v>
      </c>
      <c r="X6" s="515">
        <f>IF(AND('Abweichende Werte'!C6='Abweichende Werte'!$Y$14,COUNTBLANK('Abweichende Werte'!C6:R6)=11,'Abweichende Werte'!J6&gt;7,'Abweichende Werte'!M6&lt;36,'Abweichende Werte'!J6&lt;'Abweichende Werte'!M6,F6&lt;&gt;"--"),1,0)</f>
        <v>0</v>
      </c>
      <c r="Y6" s="524" t="s">
        <v>383</v>
      </c>
      <c r="Z6" s="514"/>
      <c r="AB6" s="521" t="str">
        <f>IF(W6+X6=1,IF(C6=$Y$13,CONCATENATE(B21,", ",$Z$13,", ",VLOOKUP(F6,$Y$8:$Z$11,2,FALSE)),CONCATENATE(B21,", ",$Z$14,", ",VLOOKUP(F6,$Y$8:$Z$11,2,FALSE))),"--")</f>
        <v>--</v>
      </c>
    </row>
    <row r="7" spans="1:48" ht="15.75" customHeight="1" x14ac:dyDescent="0.2">
      <c r="A7" s="533">
        <v>3</v>
      </c>
      <c r="B7" s="937"/>
      <c r="C7" s="1675"/>
      <c r="D7" s="1675"/>
      <c r="E7" s="1675"/>
      <c r="F7" s="1675"/>
      <c r="G7" s="1675"/>
      <c r="H7" s="1675"/>
      <c r="I7" s="1675"/>
      <c r="J7" s="1675"/>
      <c r="K7" s="1675"/>
      <c r="L7" s="1675"/>
      <c r="M7" s="1675"/>
      <c r="N7" s="1675"/>
      <c r="O7" s="1675"/>
      <c r="P7" s="1675"/>
      <c r="Q7" s="1675"/>
      <c r="R7" s="1684"/>
      <c r="S7" s="1704"/>
      <c r="U7" s="524">
        <f>IF(C7=$Y$13,20,8)</f>
        <v>8</v>
      </c>
      <c r="V7" s="524">
        <f>IF(C7=$Y$14,35,150)</f>
        <v>150</v>
      </c>
      <c r="W7" s="521">
        <f>IF(AND('Abweichende Werte'!C7='Abweichende Werte'!$Y$13,COUNTBLANK('Abweichende Werte'!C7:R7)=11,'Abweichende Werte'!J7&gt;19,'Abweichende Werte'!M7&lt;151,'Abweichende Werte'!J7&lt;'Abweichende Werte'!M7,F7&lt;&gt;"--"),1,0)</f>
        <v>0</v>
      </c>
      <c r="X7" s="515">
        <f>IF(AND('Abweichende Werte'!C7='Abweichende Werte'!$Y$14,COUNTBLANK('Abweichende Werte'!C7:R7)=11,'Abweichende Werte'!J7&gt;7,'Abweichende Werte'!M7&lt;36,'Abweichende Werte'!J7&lt;'Abweichende Werte'!M7,F7&lt;&gt;"--"),1,0)</f>
        <v>0</v>
      </c>
      <c r="AB7" s="521" t="str">
        <f>IF(W7+X7=1,IF(C7=$Y$13,CONCATENATE(B22,", ",$Z$13,", ",VLOOKUP(F7,$Y$8:$Z$11,2,FALSE)),CONCATENATE(B22,", ",$Z$14,", ",VLOOKUP(F7,$Y$8:$Z$11,2,FALSE))),"--")</f>
        <v>--</v>
      </c>
    </row>
    <row r="8" spans="1:48" ht="15.75" customHeight="1" x14ac:dyDescent="0.25">
      <c r="A8" s="534">
        <v>4</v>
      </c>
      <c r="B8" s="938"/>
      <c r="C8" s="1675"/>
      <c r="D8" s="1675"/>
      <c r="E8" s="1675"/>
      <c r="F8" s="1675"/>
      <c r="G8" s="1675"/>
      <c r="H8" s="1675"/>
      <c r="I8" s="1675"/>
      <c r="J8" s="1675"/>
      <c r="K8" s="1675"/>
      <c r="L8" s="1675"/>
      <c r="M8" s="1675"/>
      <c r="N8" s="1675"/>
      <c r="O8" s="1675"/>
      <c r="P8" s="1675"/>
      <c r="Q8" s="1675"/>
      <c r="R8" s="1684"/>
      <c r="S8" s="1704"/>
      <c r="U8" s="524">
        <f>IF(C8=$Y$13,20,8)</f>
        <v>8</v>
      </c>
      <c r="V8" s="524">
        <f>IF(C8=$Y$14,35,150)</f>
        <v>150</v>
      </c>
      <c r="W8" s="521">
        <f>IF(AND('Abweichende Werte'!C8='Abweichende Werte'!$Y$13,COUNTBLANK('Abweichende Werte'!C8:R8)=11,'Abweichende Werte'!J8&gt;19,'Abweichende Werte'!M8&lt;151,'Abweichende Werte'!J8&lt;'Abweichende Werte'!M8,F8&lt;&gt;"--"),1,0)</f>
        <v>0</v>
      </c>
      <c r="X8" s="515">
        <f>IF(AND('Abweichende Werte'!C8='Abweichende Werte'!$Y$14,COUNTBLANK('Abweichende Werte'!C8:R8)=11,'Abweichende Werte'!J8&gt;7,'Abweichende Werte'!M8&lt;36,'Abweichende Werte'!J8&lt;'Abweichende Werte'!M8,F8&lt;&gt;"--"),1,0)</f>
        <v>0</v>
      </c>
      <c r="Y8" s="501" t="str">
        <f>+'abweichende Schweine'!A5</f>
        <v>--</v>
      </c>
      <c r="AB8" s="521" t="str">
        <f>IF(W8+X8=1,IF(C8=$Y$13,CONCATENATE(B23,", ",$Z$13,", ",VLOOKUP(F8,$Y$8:$Z$11,2,FALSE)),CONCATENATE(B23,", ",$Z$14,", ",VLOOKUP(F8,$Y$8:$Z$11,2,FALSE))),"--")</f>
        <v>--</v>
      </c>
    </row>
    <row r="9" spans="1:48" ht="15.75" customHeight="1" thickBot="1" x14ac:dyDescent="0.3">
      <c r="A9" s="535">
        <v>5</v>
      </c>
      <c r="B9" s="928"/>
      <c r="C9" s="1708"/>
      <c r="D9" s="1708"/>
      <c r="E9" s="1708"/>
      <c r="F9" s="1708"/>
      <c r="G9" s="1708"/>
      <c r="H9" s="1708"/>
      <c r="I9" s="1708"/>
      <c r="J9" s="1708"/>
      <c r="K9" s="1708"/>
      <c r="L9" s="1708"/>
      <c r="M9" s="1708"/>
      <c r="N9" s="1708"/>
      <c r="O9" s="1708"/>
      <c r="P9" s="1708"/>
      <c r="Q9" s="1708"/>
      <c r="R9" s="1709"/>
      <c r="S9" s="1704"/>
      <c r="T9" s="511"/>
      <c r="U9" s="524">
        <f>IF(C9=$Y$13,20,8)</f>
        <v>8</v>
      </c>
      <c r="V9" s="524">
        <f>IF(C9=$Y$14,35,150)</f>
        <v>150</v>
      </c>
      <c r="W9" s="521">
        <f>IF(AND('Abweichende Werte'!C9='Abweichende Werte'!$Y$13,COUNTBLANK('Abweichende Werte'!C9:R9)=11,'Abweichende Werte'!J9&gt;19,'Abweichende Werte'!M9&lt;151,'Abweichende Werte'!J9&lt;'Abweichende Werte'!M9,F9&lt;&gt;"--"),1,0)</f>
        <v>0</v>
      </c>
      <c r="X9" s="515">
        <f>IF(AND('Abweichende Werte'!C9='Abweichende Werte'!$Y$14,COUNTBLANK('Abweichende Werte'!C9:R9)=11,'Abweichende Werte'!J9&gt;7,'Abweichende Werte'!M9&lt;36,'Abweichende Werte'!J9&lt;'Abweichende Werte'!M9,F9&lt;&gt;"--"),1,0)</f>
        <v>0</v>
      </c>
      <c r="Y9" s="501" t="str">
        <f>+'abweichende Schweine'!A6</f>
        <v>N- und P- reduziert</v>
      </c>
      <c r="Z9" s="524" t="s">
        <v>384</v>
      </c>
      <c r="AB9" s="521" t="str">
        <f>IF(W9+X9=1,IF(C9=$Y$13,CONCATENATE(B24,", ",$Z$13,", ",VLOOKUP(F9,$Y$8:$Z$11,2,FALSE)),CONCATENATE(B24,", ",$Z$14,", ",VLOOKUP(F9,$Y$8:$Z$11,2,FALSE))),"--")</f>
        <v>--</v>
      </c>
    </row>
    <row r="10" spans="1:48" s="932" customFormat="1" ht="27.6" customHeight="1" x14ac:dyDescent="0.25">
      <c r="A10" s="929" t="s">
        <v>385</v>
      </c>
      <c r="B10" s="926" t="s">
        <v>373</v>
      </c>
      <c r="C10" s="1685"/>
      <c r="D10" s="1686"/>
      <c r="E10" s="1687"/>
      <c r="F10" s="1688" t="s">
        <v>374</v>
      </c>
      <c r="G10" s="1689"/>
      <c r="H10" s="1689"/>
      <c r="I10" s="1690"/>
      <c r="J10" s="1691" t="s">
        <v>386</v>
      </c>
      <c r="K10" s="1691"/>
      <c r="L10" s="1691"/>
      <c r="M10" s="1692" t="s">
        <v>648</v>
      </c>
      <c r="N10" s="1692"/>
      <c r="O10" s="1693"/>
      <c r="P10" s="930"/>
      <c r="Q10" s="511"/>
      <c r="R10" s="931"/>
      <c r="S10" s="1705"/>
      <c r="U10" s="933"/>
      <c r="V10" s="933"/>
      <c r="W10" s="934" t="s">
        <v>387</v>
      </c>
      <c r="X10" s="933"/>
      <c r="Y10" s="935" t="str">
        <f>+'abweichende Schweine'!A7</f>
        <v>stark N- und P-reduziert</v>
      </c>
      <c r="Z10" s="933" t="s">
        <v>388</v>
      </c>
      <c r="AA10" s="934"/>
      <c r="AB10" s="934"/>
      <c r="AC10" s="934"/>
      <c r="AD10" s="934"/>
      <c r="AE10" s="934"/>
      <c r="AF10" s="934"/>
      <c r="AG10" s="934"/>
      <c r="AH10" s="934"/>
      <c r="AI10" s="934"/>
    </row>
    <row r="11" spans="1:48" ht="15.75" customHeight="1" x14ac:dyDescent="0.25">
      <c r="A11" s="530">
        <v>6</v>
      </c>
      <c r="B11" s="531"/>
      <c r="C11" s="1667" t="s">
        <v>385</v>
      </c>
      <c r="D11" s="1668"/>
      <c r="E11" s="1669"/>
      <c r="F11" s="1670"/>
      <c r="G11" s="1671"/>
      <c r="H11" s="1671"/>
      <c r="I11" s="1672"/>
      <c r="J11" s="1673"/>
      <c r="K11" s="1673"/>
      <c r="L11" s="1673"/>
      <c r="M11" s="1673"/>
      <c r="N11" s="1673"/>
      <c r="O11" s="1674"/>
      <c r="P11" s="538"/>
      <c r="Q11" s="517"/>
      <c r="R11" s="537"/>
      <c r="S11" s="1705"/>
      <c r="W11" s="521">
        <f>IF(AND(COUNTBLANK('Abweichende Werte'!F11:O11)=7,F11&lt;&gt;"--"),1,0)</f>
        <v>0</v>
      </c>
      <c r="Y11" s="501" t="str">
        <f>+'abweichende Schweine'!A8</f>
        <v>sehr stark N- und P-reduziert</v>
      </c>
      <c r="Z11" s="524" t="s">
        <v>389</v>
      </c>
      <c r="AB11" s="521" t="str">
        <f>IF(W11+X11=1,CONCATENATE(B25,", ",$Z$15,", ",VLOOKUP(F11,$Y$8:$Z$11,2,FALSE)),"--")</f>
        <v>--</v>
      </c>
    </row>
    <row r="12" spans="1:48" ht="15.75" customHeight="1" thickBot="1" x14ac:dyDescent="0.25">
      <c r="A12" s="535">
        <v>7</v>
      </c>
      <c r="B12" s="536"/>
      <c r="C12" s="1676" t="s">
        <v>385</v>
      </c>
      <c r="D12" s="1677"/>
      <c r="E12" s="1678"/>
      <c r="F12" s="1679"/>
      <c r="G12" s="1680"/>
      <c r="H12" s="1680"/>
      <c r="I12" s="1681"/>
      <c r="J12" s="1682"/>
      <c r="K12" s="1682"/>
      <c r="L12" s="1682"/>
      <c r="M12" s="1682"/>
      <c r="N12" s="1682"/>
      <c r="O12" s="1683"/>
      <c r="P12" s="539"/>
      <c r="Q12" s="540"/>
      <c r="R12" s="541"/>
      <c r="S12" s="1705"/>
      <c r="W12" s="521">
        <f>IF(AND(COUNTBLANK('Abweichende Werte'!F12:O12)=7,F12&lt;&gt;"--"),1,0)</f>
        <v>0</v>
      </c>
      <c r="AB12" s="521" t="str">
        <f>IF(W12+X12=1,CONCATENATE(B26,", ",$Z$15,", ",VLOOKUP(F12,$Y$8:$Z$11,2,FALSE)),"--")</f>
        <v>--</v>
      </c>
    </row>
    <row r="13" spans="1:48" ht="15.75" customHeight="1" x14ac:dyDescent="0.2">
      <c r="W13" s="521"/>
      <c r="Y13" s="524" t="s">
        <v>390</v>
      </c>
      <c r="Z13" s="524" t="s">
        <v>391</v>
      </c>
      <c r="AD13" s="519" t="s">
        <v>631</v>
      </c>
      <c r="AI13" s="519"/>
    </row>
    <row r="14" spans="1:48" ht="15.75" customHeight="1" thickBot="1" x14ac:dyDescent="0.25">
      <c r="A14" s="519" t="s">
        <v>392</v>
      </c>
      <c r="W14" s="521"/>
      <c r="Y14" s="524" t="s">
        <v>393</v>
      </c>
      <c r="Z14" s="524" t="s">
        <v>393</v>
      </c>
      <c r="AD14" s="858" t="s">
        <v>559</v>
      </c>
      <c r="AI14" s="858" t="s">
        <v>630</v>
      </c>
      <c r="AJ14" s="521"/>
      <c r="AK14" s="521"/>
      <c r="AL14" s="521"/>
      <c r="AM14" s="521"/>
      <c r="AN14" s="859" t="s">
        <v>484</v>
      </c>
      <c r="AO14" s="521"/>
      <c r="AP14" s="521"/>
      <c r="AQ14" s="521"/>
      <c r="AR14" s="521"/>
      <c r="AS14" s="858" t="s">
        <v>485</v>
      </c>
    </row>
    <row r="15" spans="1:48" ht="15.75" customHeight="1" thickBot="1" x14ac:dyDescent="0.3">
      <c r="A15" s="526"/>
      <c r="B15" s="542"/>
      <c r="C15" s="1656" t="s">
        <v>394</v>
      </c>
      <c r="D15" s="1657"/>
      <c r="E15" s="1657"/>
      <c r="F15" s="1657"/>
      <c r="G15" s="1657"/>
      <c r="H15" s="1657"/>
      <c r="I15" s="1657"/>
      <c r="J15" s="1657"/>
      <c r="K15" s="1658"/>
      <c r="L15" s="543"/>
      <c r="M15" s="543"/>
      <c r="N15" s="543"/>
      <c r="O15" s="543"/>
      <c r="P15" s="543"/>
      <c r="Q15" s="517"/>
      <c r="R15" s="517"/>
      <c r="S15" s="517"/>
      <c r="Z15" s="524" t="s">
        <v>395</v>
      </c>
      <c r="AD15" s="1656" t="s">
        <v>394</v>
      </c>
      <c r="AE15" s="1657"/>
      <c r="AF15" s="1657"/>
      <c r="AG15" s="1658"/>
      <c r="AI15" s="1656" t="s">
        <v>394</v>
      </c>
      <c r="AJ15" s="1657"/>
      <c r="AK15" s="1657"/>
      <c r="AL15" s="1658"/>
      <c r="AM15" s="850"/>
      <c r="AN15" s="1003" t="s">
        <v>394</v>
      </c>
      <c r="AO15" s="968"/>
      <c r="AP15" s="968"/>
      <c r="AQ15" s="969"/>
      <c r="AS15" s="1003" t="s">
        <v>394</v>
      </c>
      <c r="AT15" s="968"/>
      <c r="AU15" s="968"/>
      <c r="AV15" s="969"/>
    </row>
    <row r="16" spans="1:48" ht="15.75" customHeight="1" thickBot="1" x14ac:dyDescent="0.25">
      <c r="A16" s="544"/>
      <c r="B16" s="544"/>
      <c r="C16" s="1621" t="s">
        <v>363</v>
      </c>
      <c r="D16" s="1659" t="s">
        <v>396</v>
      </c>
      <c r="E16" s="1660"/>
      <c r="F16" s="1661"/>
      <c r="G16" s="1659" t="s">
        <v>357</v>
      </c>
      <c r="H16" s="1660"/>
      <c r="I16" s="1660"/>
      <c r="J16" s="1660"/>
      <c r="K16" s="1661"/>
      <c r="L16" s="1659" t="s">
        <v>397</v>
      </c>
      <c r="M16" s="1660"/>
      <c r="N16" s="1660"/>
      <c r="O16" s="1660"/>
      <c r="P16" s="1661"/>
      <c r="Q16" s="1618" t="s">
        <v>398</v>
      </c>
      <c r="R16" s="1640"/>
      <c r="S16" s="1641"/>
      <c r="AD16" s="1621" t="s">
        <v>363</v>
      </c>
      <c r="AE16" s="1659" t="s">
        <v>396</v>
      </c>
      <c r="AF16" s="1660"/>
      <c r="AG16" s="1661"/>
      <c r="AI16" s="1621" t="s">
        <v>363</v>
      </c>
      <c r="AJ16" s="1659" t="s">
        <v>396</v>
      </c>
      <c r="AK16" s="1660"/>
      <c r="AL16" s="1661"/>
      <c r="AM16" s="850"/>
      <c r="AN16" s="1621" t="s">
        <v>363</v>
      </c>
      <c r="AO16" s="970" t="s">
        <v>396</v>
      </c>
      <c r="AP16" s="971"/>
      <c r="AQ16" s="972"/>
      <c r="AS16" s="1621" t="s">
        <v>363</v>
      </c>
      <c r="AT16" s="970" t="s">
        <v>396</v>
      </c>
      <c r="AU16" s="971"/>
      <c r="AV16" s="972"/>
    </row>
    <row r="17" spans="1:66" ht="15.75" customHeight="1" x14ac:dyDescent="0.2">
      <c r="A17" s="1621" t="s">
        <v>362</v>
      </c>
      <c r="B17" s="1641" t="s">
        <v>373</v>
      </c>
      <c r="C17" s="1622"/>
      <c r="D17" s="1645" t="s">
        <v>1</v>
      </c>
      <c r="E17" s="1647" t="s">
        <v>399</v>
      </c>
      <c r="F17" s="1649" t="s">
        <v>400</v>
      </c>
      <c r="G17" s="1645" t="s">
        <v>358</v>
      </c>
      <c r="H17" s="1651" t="s">
        <v>359</v>
      </c>
      <c r="I17" s="1653" t="s">
        <v>361</v>
      </c>
      <c r="J17" s="1654"/>
      <c r="K17" s="1655"/>
      <c r="L17" s="1645" t="s">
        <v>358</v>
      </c>
      <c r="M17" s="1662" t="s">
        <v>359</v>
      </c>
      <c r="N17" s="1664" t="s">
        <v>361</v>
      </c>
      <c r="O17" s="1664"/>
      <c r="P17" s="1665"/>
      <c r="Q17" s="1619"/>
      <c r="R17" s="1642"/>
      <c r="S17" s="1643"/>
      <c r="AD17" s="1622"/>
      <c r="AE17" s="1645" t="s">
        <v>1</v>
      </c>
      <c r="AF17" s="1647" t="s">
        <v>399</v>
      </c>
      <c r="AG17" s="1649" t="s">
        <v>400</v>
      </c>
      <c r="AI17" s="1622"/>
      <c r="AJ17" s="1645" t="s">
        <v>1</v>
      </c>
      <c r="AK17" s="1647" t="s">
        <v>399</v>
      </c>
      <c r="AL17" s="1649" t="s">
        <v>400</v>
      </c>
      <c r="AM17" s="856"/>
      <c r="AN17" s="1622"/>
      <c r="AO17" s="973" t="s">
        <v>1</v>
      </c>
      <c r="AP17" s="975" t="s">
        <v>399</v>
      </c>
      <c r="AQ17" s="980" t="s">
        <v>400</v>
      </c>
      <c r="AS17" s="1622"/>
      <c r="AT17" s="973" t="s">
        <v>1</v>
      </c>
      <c r="AU17" s="975" t="s">
        <v>399</v>
      </c>
      <c r="AV17" s="980" t="s">
        <v>400</v>
      </c>
    </row>
    <row r="18" spans="1:66" ht="15.75" customHeight="1" thickBot="1" x14ac:dyDescent="0.25">
      <c r="A18" s="1622"/>
      <c r="B18" s="1643"/>
      <c r="C18" s="1622"/>
      <c r="D18" s="1646"/>
      <c r="E18" s="1648"/>
      <c r="F18" s="1650"/>
      <c r="G18" s="1646"/>
      <c r="H18" s="1652"/>
      <c r="I18" s="545" t="s">
        <v>365</v>
      </c>
      <c r="J18" s="546" t="s">
        <v>366</v>
      </c>
      <c r="K18" s="547" t="s">
        <v>367</v>
      </c>
      <c r="L18" s="1646"/>
      <c r="M18" s="1663"/>
      <c r="N18" s="548" t="s">
        <v>365</v>
      </c>
      <c r="O18" s="546" t="s">
        <v>366</v>
      </c>
      <c r="P18" s="549" t="s">
        <v>367</v>
      </c>
      <c r="Q18" s="550" t="s">
        <v>365</v>
      </c>
      <c r="R18" s="551" t="s">
        <v>366</v>
      </c>
      <c r="S18" s="552" t="s">
        <v>367</v>
      </c>
      <c r="AD18" s="1622"/>
      <c r="AE18" s="1646"/>
      <c r="AF18" s="1648"/>
      <c r="AG18" s="1650"/>
      <c r="AI18" s="1622"/>
      <c r="AJ18" s="1646"/>
      <c r="AK18" s="1648"/>
      <c r="AL18" s="1650"/>
      <c r="AM18" s="856"/>
      <c r="AN18" s="1622"/>
      <c r="AO18" s="974"/>
      <c r="AP18" s="976"/>
      <c r="AQ18" s="981"/>
      <c r="AS18" s="1622"/>
      <c r="AT18" s="974"/>
      <c r="AU18" s="976"/>
      <c r="AV18" s="981"/>
    </row>
    <row r="19" spans="1:66" ht="15.75" customHeight="1" thickBot="1" x14ac:dyDescent="0.25">
      <c r="A19" s="1623"/>
      <c r="B19" s="1644"/>
      <c r="C19" s="1623"/>
      <c r="D19" s="1637" t="s">
        <v>354</v>
      </c>
      <c r="E19" s="1638"/>
      <c r="F19" s="1639"/>
      <c r="G19" s="1637" t="s">
        <v>364</v>
      </c>
      <c r="H19" s="1638"/>
      <c r="I19" s="1666" t="s">
        <v>401</v>
      </c>
      <c r="J19" s="1638"/>
      <c r="K19" s="1638"/>
      <c r="L19" s="1637" t="s">
        <v>69</v>
      </c>
      <c r="M19" s="1638"/>
      <c r="N19" s="1638"/>
      <c r="O19" s="1638"/>
      <c r="P19" s="1638"/>
      <c r="Q19" s="1637" t="s">
        <v>402</v>
      </c>
      <c r="R19" s="1638"/>
      <c r="S19" s="1639"/>
      <c r="AD19" s="1623"/>
      <c r="AE19" s="1637" t="s">
        <v>354</v>
      </c>
      <c r="AF19" s="1638"/>
      <c r="AG19" s="1639"/>
      <c r="AI19" s="1623"/>
      <c r="AJ19" s="1637" t="s">
        <v>354</v>
      </c>
      <c r="AK19" s="1638"/>
      <c r="AL19" s="1639"/>
      <c r="AM19" s="857"/>
      <c r="AN19" s="1623"/>
      <c r="AO19" s="977" t="s">
        <v>354</v>
      </c>
      <c r="AP19" s="978"/>
      <c r="AQ19" s="979"/>
      <c r="AS19" s="1623"/>
      <c r="AT19" s="977" t="s">
        <v>354</v>
      </c>
      <c r="AU19" s="978"/>
      <c r="AV19" s="979"/>
    </row>
    <row r="20" spans="1:66" ht="15.75" customHeight="1" x14ac:dyDescent="0.2">
      <c r="A20" s="553" t="str">
        <f>IF(W5+X5=1,C5,"")</f>
        <v/>
      </c>
      <c r="B20" s="554" t="str">
        <f>IF(W5+X5=1,CONCATENATE(A5,"-",B5),"--")</f>
        <v>--</v>
      </c>
      <c r="C20" s="555" t="str">
        <f>IF($W5=1,'abweichende Schweine'!F12,IF($X5=1,'abweichende Schweine'!F74,""))</f>
        <v/>
      </c>
      <c r="D20" s="556" t="str">
        <f>IF($W5=1,'abweichende Schweine'!G12,IF($X5=1,'abweichende Schweine'!G74,""))</f>
        <v/>
      </c>
      <c r="E20" s="557" t="str">
        <f>IF($W5=1,'abweichende Schweine'!H12,IF($X5=1,'abweichende Schweine'!H74,""))</f>
        <v/>
      </c>
      <c r="F20" s="558" t="str">
        <f>IF($W5=1,'abweichende Schweine'!I12,IF($X5=1,'abweichende Schweine'!I74,""))</f>
        <v/>
      </c>
      <c r="G20" s="559" t="str">
        <f>IF($W5=1,'abweichende Schweine'!J12,IF($X5=1,'abweichende Schweine'!J74,""))</f>
        <v/>
      </c>
      <c r="H20" s="560" t="str">
        <f>IF($W5=1,'abweichende Schweine'!K12,IF($X5=1,'abweichende Schweine'!K74,""))</f>
        <v/>
      </c>
      <c r="I20" s="557" t="str">
        <f>IF($W5=1,'abweichende Schweine'!L12,IF($X5=1,'abweichende Schweine'!L74,""))</f>
        <v/>
      </c>
      <c r="J20" s="557" t="str">
        <f>IF($W5=1,'abweichende Schweine'!M12,IF($X5=1,'abweichende Schweine'!M74,""))</f>
        <v/>
      </c>
      <c r="K20" s="558" t="str">
        <f>IF($W5=1,'abweichende Schweine'!N12,IF($X5=1,'abweichende Schweine'!N74,""))</f>
        <v/>
      </c>
      <c r="L20" s="559" t="str">
        <f>IF($W5=1,'abweichende Schweine'!O12,IF($X5=1,'abweichende Schweine'!O74,""))</f>
        <v/>
      </c>
      <c r="M20" s="557" t="str">
        <f>IF($W5=1,'abweichende Schweine'!P12,IF($X5=1,'abweichende Schweine'!P74,""))</f>
        <v/>
      </c>
      <c r="N20" s="557" t="str">
        <f>IF($W5=1,'abweichende Schweine'!W12,IF($X5=1,'abweichende Schweine'!W74,""))</f>
        <v/>
      </c>
      <c r="O20" s="557" t="str">
        <f>IF($W5=1,'abweichende Schweine'!X12,IF($X5=1,'abweichende Schweine'!X74,""))</f>
        <v/>
      </c>
      <c r="P20" s="560" t="str">
        <f>IF($W5=1,'abweichende Schweine'!Y12,IF($X5=1,'abweichende Schweine'!Y74,""))</f>
        <v/>
      </c>
      <c r="Q20" s="556" t="str">
        <f>IF($W5=1,'abweichende Schweine'!Q12,IF($X5=1,'abweichende Schweine'!Q74,""))</f>
        <v/>
      </c>
      <c r="R20" s="557" t="str">
        <f>IF($W5=1,'abweichende Schweine'!R12,IF($X5=1,'abweichende Schweine'!R74,""))</f>
        <v/>
      </c>
      <c r="S20" s="558" t="str">
        <f>IF($W5=1,'abweichende Schweine'!S12,IF($X5=1,'abweichende Schweine'!S74,""))</f>
        <v/>
      </c>
      <c r="AD20" s="555" t="str">
        <f>IF($W5=1,'abweichende Schweine Universal'!F12,IF($X5=1,'abweichende Schweine Universal'!F74,""))</f>
        <v/>
      </c>
      <c r="AE20" s="556" t="str">
        <f>IF($W5=1,'abweichende Schweine Universal'!G12,IF($X5=1,'abweichende Schweine Universal'!G74,""))</f>
        <v/>
      </c>
      <c r="AF20" s="557" t="str">
        <f>IF($W5=1,'abweichende Schweine Universal'!H12,IF($X5=1,'abweichende Schweine Universal'!H74,""))</f>
        <v/>
      </c>
      <c r="AG20" s="558" t="str">
        <f>IF($W5=1,'abweichende Schweine Universal'!I12,IF($X5=1,'abweichende Schweine Universal'!I74,""))</f>
        <v/>
      </c>
      <c r="AI20" s="555" t="str">
        <f>IF($W5=1,'abweichende Schweine NP-redu'!F12,IF($X5=1,'abweichende Schweine NP-redu'!F74,""))</f>
        <v/>
      </c>
      <c r="AJ20" s="556" t="str">
        <f>IF($W5=1,'abweichende Schweine NP-redu'!G12,IF($X5=1,'abweichende Schweine NP-redu'!G74,""))</f>
        <v/>
      </c>
      <c r="AK20" s="557" t="str">
        <f>IF($W5=1,'abweichende Schweine NP-redu'!H12,IF($X5=1,'abweichende Schweine NP-redu'!H74,""))</f>
        <v/>
      </c>
      <c r="AL20" s="558" t="str">
        <f>IF($W5=1,'abweichende Schweine NP-redu'!I12,IF($X5=1,'abweichende Schweine NP-redu'!I74,""))</f>
        <v/>
      </c>
      <c r="AM20" s="718"/>
      <c r="AN20" s="555" t="str">
        <f>IF($W5=1,'abweichende Schweine st NP-redu'!F12,IF($X5=1,'abweichende Schweine st NP-redu'!F74,""))</f>
        <v/>
      </c>
      <c r="AO20" s="556" t="str">
        <f>IF($W5=1,'abweichende Schweine st NP-redu'!G12,IF($X5=1,'abweichende Schweine st NP-redu'!G74,""))</f>
        <v/>
      </c>
      <c r="AP20" s="557" t="str">
        <f>IF($W5=1,'abweichende Schweine st NP-redu'!H12,IF($X5=1,'abweichende Schweine st NP-redu'!H74,""))</f>
        <v/>
      </c>
      <c r="AQ20" s="558" t="str">
        <f>IF($W5=1,'abweichende Schweine st NP-redu'!I12,IF($X5=1,'abweichende Schweine st NP-redu'!I74,""))</f>
        <v/>
      </c>
      <c r="AS20" s="555" t="str">
        <f>IF($W5=1,'abweichende Schweine sehr st NP'!F12,IF($X5=1,'abweichende Schweine sehr st NP'!F74,""))</f>
        <v/>
      </c>
      <c r="AT20" s="556" t="str">
        <f>IF($W5=1,'abweichende Schweine sehr st NP'!G12,IF($X5=1,'abweichende Schweine sehr st NP'!G74,""))</f>
        <v/>
      </c>
      <c r="AU20" s="557" t="str">
        <f>IF($W5=1,'abweichende Schweine sehr st NP'!H12,IF($X5=1,'abweichende Schweine sehr st NP'!H74,""))</f>
        <v/>
      </c>
      <c r="AV20" s="558" t="str">
        <f>IF($W5=1,'abweichende Schweine sehr st NP'!I12,IF($X5=1,'abweichende Schweine sehr st NP'!I74,""))</f>
        <v/>
      </c>
    </row>
    <row r="21" spans="1:66" ht="15.75" customHeight="1" x14ac:dyDescent="0.2">
      <c r="A21" s="561" t="str">
        <f t="shared" ref="A21:A24" si="0">IF(W6+X6=1,C6,"")</f>
        <v/>
      </c>
      <c r="B21" s="562" t="str">
        <f t="shared" ref="B21:B24" si="1">IF(W6+X6=1,CONCATENATE(A6,"-",B6),"--")</f>
        <v>--</v>
      </c>
      <c r="C21" s="563" t="str">
        <f>IF($W6=1,'abweichende Schweine'!F24,IF($X6=1,'abweichende Schweine'!F83,""))</f>
        <v/>
      </c>
      <c r="D21" s="564" t="str">
        <f>IF($W6=1,'abweichende Schweine'!G24,IF($X6=1,'abweichende Schweine'!G83,""))</f>
        <v/>
      </c>
      <c r="E21" s="565" t="str">
        <f>IF($W6=1,'abweichende Schweine'!H24,IF($X6=1,'abweichende Schweine'!H83,""))</f>
        <v/>
      </c>
      <c r="F21" s="566" t="str">
        <f>IF($W6=1,'abweichende Schweine'!I24,IF($X6=1,'abweichende Schweine'!I83,""))</f>
        <v/>
      </c>
      <c r="G21" s="567" t="str">
        <f>IF($W6=1,'abweichende Schweine'!J24,IF($X6=1,'abweichende Schweine'!J83,""))</f>
        <v/>
      </c>
      <c r="H21" s="568" t="str">
        <f>IF($W6=1,'abweichende Schweine'!K24,IF($X6=1,'abweichende Schweine'!K83,""))</f>
        <v/>
      </c>
      <c r="I21" s="565" t="str">
        <f>IF($W6=1,'abweichende Schweine'!L24,IF($X6=1,'abweichende Schweine'!L83,""))</f>
        <v/>
      </c>
      <c r="J21" s="565" t="str">
        <f>IF($W6=1,'abweichende Schweine'!M24,IF($X6=1,'abweichende Schweine'!M83,""))</f>
        <v/>
      </c>
      <c r="K21" s="566" t="str">
        <f>IF($W6=1,'abweichende Schweine'!N24,IF($X6=1,'abweichende Schweine'!N83,""))</f>
        <v/>
      </c>
      <c r="L21" s="567" t="str">
        <f>IF($W6=1,'abweichende Schweine'!O24,IF($X6=1,'abweichende Schweine'!O83,""))</f>
        <v/>
      </c>
      <c r="M21" s="565" t="str">
        <f>IF($W6=1,'abweichende Schweine'!P24,IF($X6=1,'abweichende Schweine'!P83,""))</f>
        <v/>
      </c>
      <c r="N21" s="565" t="str">
        <f>IF($W6=1,'abweichende Schweine'!W24,IF($X6=1,'abweichende Schweine'!W83,""))</f>
        <v/>
      </c>
      <c r="O21" s="565" t="str">
        <f>IF($W6=1,'abweichende Schweine'!X24,IF($X6=1,'abweichende Schweine'!X83,""))</f>
        <v/>
      </c>
      <c r="P21" s="568" t="str">
        <f>IF($W6=1,'abweichende Schweine'!Y24,IF($X6=1,'abweichende Schweine'!Y83,""))</f>
        <v/>
      </c>
      <c r="Q21" s="564" t="str">
        <f>IF($W6=1,'abweichende Schweine'!Q24,IF($X6=1,'abweichende Schweine'!Q83,""))</f>
        <v/>
      </c>
      <c r="R21" s="565" t="str">
        <f>IF($W6=1,'abweichende Schweine'!R24,IF($X6=1,'abweichende Schweine'!R83,""))</f>
        <v/>
      </c>
      <c r="S21" s="566" t="str">
        <f>IF($W6=1,'abweichende Schweine'!S24,IF($X6=1,'abweichende Schweine'!S83,""))</f>
        <v/>
      </c>
      <c r="AD21" s="563" t="str">
        <f>IF($W6=1,'abweichende Schweine Universal'!F24,IF($X6=1,'abweichende Schweine Universal'!F83,""))</f>
        <v/>
      </c>
      <c r="AE21" s="564" t="str">
        <f>IF($W6=1,'abweichende Schweine Universal'!G24,IF($X6=1,'abweichende Schweine Universal'!G83,""))</f>
        <v/>
      </c>
      <c r="AF21" s="565" t="str">
        <f>IF($W6=1,'abweichende Schweine Universal'!H24,IF($X6=1,'abweichende Schweine Universal'!H83,""))</f>
        <v/>
      </c>
      <c r="AG21" s="566" t="str">
        <f>IF($W6=1,'abweichende Schweine Universal'!I24,IF($X6=1,'abweichende Schweine Universal'!I83,""))</f>
        <v/>
      </c>
      <c r="AI21" s="563" t="str">
        <f>IF($W6=1,'abweichende Schweine NP-redu'!F24,IF($X6=1,'abweichende Schweine NP-redu'!F83,""))</f>
        <v/>
      </c>
      <c r="AJ21" s="564" t="str">
        <f>IF($W6=1,'abweichende Schweine NP-redu'!G24,IF($X6=1,'abweichende Schweine NP-redu'!G83,""))</f>
        <v/>
      </c>
      <c r="AK21" s="565" t="str">
        <f>IF($W6=1,'abweichende Schweine NP-redu'!H24,IF($X6=1,'abweichende Schweine NP-redu'!H83,""))</f>
        <v/>
      </c>
      <c r="AL21" s="566" t="str">
        <f>IF($W6=1,'abweichende Schweine NP-redu'!I24,IF($X6=1,'abweichende Schweine NP-redu'!I83,""))</f>
        <v/>
      </c>
      <c r="AM21" s="718"/>
      <c r="AN21" s="563" t="str">
        <f>IF($W6=1,'abweichende Schweine st NP-redu'!F24,IF($X6=1,'abweichende Schweine st NP-redu'!F83,""))</f>
        <v/>
      </c>
      <c r="AO21" s="564" t="str">
        <f>IF($W6=1,'abweichende Schweine st NP-redu'!G24,IF($X6=1,'abweichende Schweine st NP-redu'!G83,""))</f>
        <v/>
      </c>
      <c r="AP21" s="565" t="str">
        <f>IF($W6=1,'abweichende Schweine st NP-redu'!H24,IF($X6=1,'abweichende Schweine st NP-redu'!H83,""))</f>
        <v/>
      </c>
      <c r="AQ21" s="566" t="str">
        <f>IF($W6=1,'abweichende Schweine st NP-redu'!I24,IF($X6=1,'abweichende Schweine st NP-redu'!I83,""))</f>
        <v/>
      </c>
      <c r="AS21" s="563" t="str">
        <f>IF($W6=1,'abweichende Schweine sehr st NP'!F24,IF($X6=1,'abweichende Schweine sehr st NP'!F83,""))</f>
        <v/>
      </c>
      <c r="AT21" s="564" t="str">
        <f>IF($W6=1,'abweichende Schweine sehr st NP'!G24,IF($X6=1,'abweichende Schweine sehr st NP'!G83,""))</f>
        <v/>
      </c>
      <c r="AU21" s="565" t="str">
        <f>IF($W6=1,'abweichende Schweine sehr st NP'!H24,IF($X6=1,'abweichende Schweine sehr st NP'!H83,""))</f>
        <v/>
      </c>
      <c r="AV21" s="566" t="str">
        <f>IF($W6=1,'abweichende Schweine sehr st NP'!I24,IF($X6=1,'abweichende Schweine sehr st NP'!I83,""))</f>
        <v/>
      </c>
    </row>
    <row r="22" spans="1:66" ht="15.75" customHeight="1" x14ac:dyDescent="0.2">
      <c r="A22" s="561" t="str">
        <f t="shared" si="0"/>
        <v/>
      </c>
      <c r="B22" s="562" t="str">
        <f t="shared" si="1"/>
        <v>--</v>
      </c>
      <c r="C22" s="563" t="str">
        <f>IF($W7=1,'abweichende Schweine'!F36,IF($X7=1,'abweichende Schweine'!F92,""))</f>
        <v/>
      </c>
      <c r="D22" s="564" t="str">
        <f>IF($W7=1,'abweichende Schweine'!G36,IF($X7=1,'abweichende Schweine'!G92,""))</f>
        <v/>
      </c>
      <c r="E22" s="565" t="str">
        <f>IF($W7=1,'abweichende Schweine'!H36,IF($X7=1,'abweichende Schweine'!H92,""))</f>
        <v/>
      </c>
      <c r="F22" s="566" t="str">
        <f>IF($W7=1,'abweichende Schweine'!I36,IF($X7=1,'abweichende Schweine'!I92,""))</f>
        <v/>
      </c>
      <c r="G22" s="567" t="str">
        <f>IF($W7=1,'abweichende Schweine'!J36,IF($X7=1,'abweichende Schweine'!J92,""))</f>
        <v/>
      </c>
      <c r="H22" s="568" t="str">
        <f>IF($W7=1,'abweichende Schweine'!K36,IF($X7=1,'abweichende Schweine'!K92,""))</f>
        <v/>
      </c>
      <c r="I22" s="565" t="str">
        <f>IF($W7=1,'abweichende Schweine'!L36,IF($X7=1,'abweichende Schweine'!L92,""))</f>
        <v/>
      </c>
      <c r="J22" s="565" t="str">
        <f>IF($W7=1,'abweichende Schweine'!M36,IF($X7=1,'abweichende Schweine'!M92,""))</f>
        <v/>
      </c>
      <c r="K22" s="566" t="str">
        <f>IF($W7=1,'abweichende Schweine'!N36,IF($X7=1,'abweichende Schweine'!N92,""))</f>
        <v/>
      </c>
      <c r="L22" s="567" t="str">
        <f>IF($W7=1,'abweichende Schweine'!O36,IF($X7=1,'abweichende Schweine'!O92,""))</f>
        <v/>
      </c>
      <c r="M22" s="565" t="str">
        <f>IF($W7=1,'abweichende Schweine'!P36,IF($X7=1,'abweichende Schweine'!P92,""))</f>
        <v/>
      </c>
      <c r="N22" s="565" t="str">
        <f>IF($W7=1,'abweichende Schweine'!W36,IF($X7=1,'abweichende Schweine'!W92,""))</f>
        <v/>
      </c>
      <c r="O22" s="565" t="str">
        <f>IF($W7=1,'abweichende Schweine'!X36,IF($X7=1,'abweichende Schweine'!X92,""))</f>
        <v/>
      </c>
      <c r="P22" s="568" t="str">
        <f>IF($W7=1,'abweichende Schweine'!Y36,IF($X7=1,'abweichende Schweine'!Y92,""))</f>
        <v/>
      </c>
      <c r="Q22" s="564" t="str">
        <f>IF($W7=1,'abweichende Schweine'!Q36,IF($X7=1,'abweichende Schweine'!Q92,""))</f>
        <v/>
      </c>
      <c r="R22" s="565" t="str">
        <f>IF($W7=1,'abweichende Schweine'!R36,IF($X7=1,'abweichende Schweine'!R92,""))</f>
        <v/>
      </c>
      <c r="S22" s="566" t="str">
        <f>IF($W7=1,'abweichende Schweine'!S36,IF($X7=1,'abweichende Schweine'!S92,""))</f>
        <v/>
      </c>
      <c r="AD22" s="563" t="str">
        <f>IF($W7=1,'abweichende Schweine Universal'!F36,IF($X7=1,'abweichende Schweine Universal'!F92,""))</f>
        <v/>
      </c>
      <c r="AE22" s="564" t="str">
        <f>IF($W7=1,'abweichende Schweine Universal'!G36,IF($X7=1,'abweichende Schweine Universal'!G92,""))</f>
        <v/>
      </c>
      <c r="AF22" s="565" t="str">
        <f>IF($W7=1,'abweichende Schweine Universal'!H36,IF($X7=1,'abweichende Schweine Universal'!H92,""))</f>
        <v/>
      </c>
      <c r="AG22" s="566" t="str">
        <f>IF($W7=1,'abweichende Schweine Universal'!I36,IF($X7=1,'abweichende Schweine Universal'!I92,""))</f>
        <v/>
      </c>
      <c r="AI22" s="563" t="str">
        <f>IF($W7=1,'abweichende Schweine NP-redu'!F36,IF($X7=1,'abweichende Schweine NP-redu'!F92,""))</f>
        <v/>
      </c>
      <c r="AJ22" s="564" t="str">
        <f>IF($W7=1,'abweichende Schweine NP-redu'!G36,IF($X7=1,'abweichende Schweine NP-redu'!G92,""))</f>
        <v/>
      </c>
      <c r="AK22" s="565" t="str">
        <f>IF($W7=1,'abweichende Schweine NP-redu'!H36,IF($X7=1,'abweichende Schweine NP-redu'!H92,""))</f>
        <v/>
      </c>
      <c r="AL22" s="566" t="str">
        <f>IF($W7=1,'abweichende Schweine NP-redu'!I36,IF($X7=1,'abweichende Schweine NP-redu'!I92,""))</f>
        <v/>
      </c>
      <c r="AM22" s="718"/>
      <c r="AN22" s="563" t="str">
        <f>IF($W7=1,'abweichende Schweine st NP-redu'!F36,IF($X7=1,'abweichende Schweine st NP-redu'!F92,""))</f>
        <v/>
      </c>
      <c r="AO22" s="564" t="str">
        <f>IF($W7=1,'abweichende Schweine st NP-redu'!G36,IF($X7=1,'abweichende Schweine st NP-redu'!G92,""))</f>
        <v/>
      </c>
      <c r="AP22" s="565" t="str">
        <f>IF($W7=1,'abweichende Schweine st NP-redu'!H36,IF($X7=1,'abweichende Schweine st NP-redu'!H92,""))</f>
        <v/>
      </c>
      <c r="AQ22" s="566" t="str">
        <f>IF($W7=1,'abweichende Schweine st NP-redu'!I36,IF($X7=1,'abweichende Schweine st NP-redu'!I92,""))</f>
        <v/>
      </c>
      <c r="AS22" s="563" t="str">
        <f>IF($W7=1,'abweichende Schweine sehr st NP'!F36,IF($X7=1,'abweichende Schweine sehr st NP'!F92,""))</f>
        <v/>
      </c>
      <c r="AT22" s="564" t="str">
        <f>IF($W7=1,'abweichende Schweine sehr st NP'!G36,IF($X7=1,'abweichende Schweine sehr st NP'!G92,""))</f>
        <v/>
      </c>
      <c r="AU22" s="565" t="str">
        <f>IF($W7=1,'abweichende Schweine sehr st NP'!H36,IF($X7=1,'abweichende Schweine sehr st NP'!H92,""))</f>
        <v/>
      </c>
      <c r="AV22" s="566" t="str">
        <f>IF($W7=1,'abweichende Schweine sehr st NP'!I36,IF($X7=1,'abweichende Schweine sehr st NP'!I92,""))</f>
        <v/>
      </c>
    </row>
    <row r="23" spans="1:66" ht="15.75" customHeight="1" x14ac:dyDescent="0.2">
      <c r="A23" s="561" t="str">
        <f t="shared" si="0"/>
        <v/>
      </c>
      <c r="B23" s="562" t="str">
        <f t="shared" si="1"/>
        <v>--</v>
      </c>
      <c r="C23" s="563" t="str">
        <f>IF($W8=1,'abweichende Schweine'!F48,IF($X8=1,'abweichende Schweine'!F101,""))</f>
        <v/>
      </c>
      <c r="D23" s="564" t="str">
        <f>IF($W8=1,'abweichende Schweine'!G48,IF($X8=1,'abweichende Schweine'!G101,""))</f>
        <v/>
      </c>
      <c r="E23" s="565" t="str">
        <f>IF($W8=1,'abweichende Schweine'!H48,IF($X8=1,'abweichende Schweine'!H101,""))</f>
        <v/>
      </c>
      <c r="F23" s="566" t="str">
        <f>IF($W8=1,'abweichende Schweine'!I48,IF($X8=1,'abweichende Schweine'!I101,""))</f>
        <v/>
      </c>
      <c r="G23" s="567" t="str">
        <f>IF($W8=1,'abweichende Schweine'!J48,IF($X8=1,'abweichende Schweine'!J101,""))</f>
        <v/>
      </c>
      <c r="H23" s="568" t="str">
        <f>IF($W8=1,'abweichende Schweine'!K48,IF($X8=1,'abweichende Schweine'!K101,""))</f>
        <v/>
      </c>
      <c r="I23" s="565" t="str">
        <f>IF($W8=1,'abweichende Schweine'!L48,IF($X8=1,'abweichende Schweine'!L101,""))</f>
        <v/>
      </c>
      <c r="J23" s="565" t="str">
        <f>IF($W8=1,'abweichende Schweine'!M48,IF($X8=1,'abweichende Schweine'!M101,""))</f>
        <v/>
      </c>
      <c r="K23" s="566" t="str">
        <f>IF($W8=1,'abweichende Schweine'!N48,IF($X8=1,'abweichende Schweine'!N101,""))</f>
        <v/>
      </c>
      <c r="L23" s="567" t="str">
        <f>IF($W8=1,'abweichende Schweine'!O48,IF($X8=1,'abweichende Schweine'!O101,""))</f>
        <v/>
      </c>
      <c r="M23" s="565" t="str">
        <f>IF($W8=1,'abweichende Schweine'!P48,IF($X8=1,'abweichende Schweine'!P101,""))</f>
        <v/>
      </c>
      <c r="N23" s="565" t="str">
        <f>IF($W8=1,'abweichende Schweine'!W48,IF($X8=1,'abweichende Schweine'!W101,""))</f>
        <v/>
      </c>
      <c r="O23" s="565" t="str">
        <f>IF($W8=1,'abweichende Schweine'!X48,IF($X8=1,'abweichende Schweine'!X101,""))</f>
        <v/>
      </c>
      <c r="P23" s="568" t="str">
        <f>IF($W8=1,'abweichende Schweine'!Y48,IF($X8=1,'abweichende Schweine'!Y101,""))</f>
        <v/>
      </c>
      <c r="Q23" s="564" t="str">
        <f>IF($W8=1,'abweichende Schweine'!Q48,IF($X8=1,'abweichende Schweine'!Q101,""))</f>
        <v/>
      </c>
      <c r="R23" s="565" t="str">
        <f>IF($W8=1,'abweichende Schweine'!R48,IF($X8=1,'abweichende Schweine'!R101,""))</f>
        <v/>
      </c>
      <c r="S23" s="566" t="str">
        <f>IF($W8=1,'abweichende Schweine'!S48,IF($X8=1,'abweichende Schweine'!S101,""))</f>
        <v/>
      </c>
      <c r="AD23" s="563" t="str">
        <f>IF($W8=1,'abweichende Schweine Universal'!F48,IF($X8=1,'abweichende Schweine Universal'!F101,""))</f>
        <v/>
      </c>
      <c r="AE23" s="564" t="str">
        <f>IF($W8=1,'abweichende Schweine Universal'!G48,IF($X8=1,'abweichende Schweine Universal'!G101,""))</f>
        <v/>
      </c>
      <c r="AF23" s="565" t="str">
        <f>IF($W8=1,'abweichende Schweine Universal'!H48,IF($X8=1,'abweichende Schweine Universal'!H101,""))</f>
        <v/>
      </c>
      <c r="AG23" s="566" t="str">
        <f>IF($W8=1,'abweichende Schweine Universal'!I48,IF($X8=1,'abweichende Schweine Universal'!I101,""))</f>
        <v/>
      </c>
      <c r="AI23" s="563" t="str">
        <f>IF($W8=1,'abweichende Schweine NP-redu'!F48,IF($X8=1,'abweichende Schweine NP-redu'!F101,""))</f>
        <v/>
      </c>
      <c r="AJ23" s="564" t="str">
        <f>IF($W8=1,'abweichende Schweine NP-redu'!G48,IF($X8=1,'abweichende Schweine NP-redu'!G101,""))</f>
        <v/>
      </c>
      <c r="AK23" s="565" t="str">
        <f>IF($W8=1,'abweichende Schweine NP-redu'!H48,IF($X8=1,'abweichende Schweine NP-redu'!H101,""))</f>
        <v/>
      </c>
      <c r="AL23" s="566" t="str">
        <f>IF($W8=1,'abweichende Schweine NP-redu'!I48,IF($X8=1,'abweichende Schweine NP-redu'!I101,""))</f>
        <v/>
      </c>
      <c r="AM23" s="718"/>
      <c r="AN23" s="563" t="str">
        <f>IF($W8=1,'abweichende Schweine st NP-redu'!F48,IF($X8=1,'abweichende Schweine st NP-redu'!F101,""))</f>
        <v/>
      </c>
      <c r="AO23" s="564" t="str">
        <f>IF($W8=1,'abweichende Schweine st NP-redu'!G48,IF($X8=1,'abweichende Schweine st NP-redu'!G101,""))</f>
        <v/>
      </c>
      <c r="AP23" s="565" t="str">
        <f>IF($W8=1,'abweichende Schweine st NP-redu'!H48,IF($X8=1,'abweichende Schweine st NP-redu'!H101,""))</f>
        <v/>
      </c>
      <c r="AQ23" s="566" t="str">
        <f>IF($W8=1,'abweichende Schweine st NP-redu'!I48,IF($X8=1,'abweichende Schweine st NP-redu'!I101,""))</f>
        <v/>
      </c>
      <c r="AS23" s="563" t="str">
        <f>IF($W8=1,'abweichende Schweine sehr st NP'!F48,IF($X8=1,'abweichende Schweine sehr st NP'!F101,""))</f>
        <v/>
      </c>
      <c r="AT23" s="564" t="str">
        <f>IF($W8=1,'abweichende Schweine sehr st NP'!G48,IF($X8=1,'abweichende Schweine sehr st NP'!G101,""))</f>
        <v/>
      </c>
      <c r="AU23" s="565" t="str">
        <f>IF($W8=1,'abweichende Schweine sehr st NP'!H48,IF($X8=1,'abweichende Schweine sehr st NP'!H101,""))</f>
        <v/>
      </c>
      <c r="AV23" s="566" t="str">
        <f>IF($W8=1,'abweichende Schweine sehr st NP'!I48,IF($X8=1,'abweichende Schweine sehr st NP'!I101,""))</f>
        <v/>
      </c>
    </row>
    <row r="24" spans="1:66" ht="15.75" customHeight="1" x14ac:dyDescent="0.2">
      <c r="A24" s="569" t="str">
        <f t="shared" si="0"/>
        <v/>
      </c>
      <c r="B24" s="570" t="str">
        <f t="shared" si="1"/>
        <v>--</v>
      </c>
      <c r="C24" s="571" t="str">
        <f>IF($W9=1,'abweichende Schweine'!F60,IF($X9=1,'abweichende Schweine'!F110,""))</f>
        <v/>
      </c>
      <c r="D24" s="572" t="str">
        <f>IF($W9=1,'abweichende Schweine'!G60,IF($X9=1,'abweichende Schweine'!G110,""))</f>
        <v/>
      </c>
      <c r="E24" s="573" t="str">
        <f>IF($W9=1,'abweichende Schweine'!H60,IF($X9=1,'abweichende Schweine'!H110,""))</f>
        <v/>
      </c>
      <c r="F24" s="574" t="str">
        <f>IF($W9=1,'abweichende Schweine'!I60,IF($X9=1,'abweichende Schweine'!I110,""))</f>
        <v/>
      </c>
      <c r="G24" s="575" t="str">
        <f>IF($W9=1,'abweichende Schweine'!J60,IF($X9=1,'abweichende Schweine'!J110,""))</f>
        <v/>
      </c>
      <c r="H24" s="576" t="str">
        <f>IF($W9=1,'abweichende Schweine'!K60,IF($X9=1,'abweichende Schweine'!K110,""))</f>
        <v/>
      </c>
      <c r="I24" s="573" t="str">
        <f>IF($W9=1,'abweichende Schweine'!L60,IF($X9=1,'abweichende Schweine'!L110,""))</f>
        <v/>
      </c>
      <c r="J24" s="573" t="str">
        <f>IF($W9=1,'abweichende Schweine'!M60,IF($X9=1,'abweichende Schweine'!M110,""))</f>
        <v/>
      </c>
      <c r="K24" s="574" t="str">
        <f>IF($W9=1,'abweichende Schweine'!N60,IF($X9=1,'abweichende Schweine'!N110,""))</f>
        <v/>
      </c>
      <c r="L24" s="575" t="str">
        <f>IF($W9=1,'abweichende Schweine'!O60,IF($X9=1,'abweichende Schweine'!O110,""))</f>
        <v/>
      </c>
      <c r="M24" s="573" t="str">
        <f>IF($W9=1,'abweichende Schweine'!P60,IF($X9=1,'abweichende Schweine'!P110,""))</f>
        <v/>
      </c>
      <c r="N24" s="573" t="str">
        <f>IF($W9=1,'abweichende Schweine'!W60,IF($X9=1,'abweichende Schweine'!W110,""))</f>
        <v/>
      </c>
      <c r="O24" s="573" t="str">
        <f>IF($W9=1,'abweichende Schweine'!X60,IF($X9=1,'abweichende Schweine'!X110,""))</f>
        <v/>
      </c>
      <c r="P24" s="576" t="str">
        <f>IF($W9=1,'abweichende Schweine'!Y60,IF($X9=1,'abweichende Schweine'!Y110,""))</f>
        <v/>
      </c>
      <c r="Q24" s="572" t="str">
        <f>IF($W9=1,'abweichende Schweine'!Q60,IF($X9=1,'abweichende Schweine'!Q110,""))</f>
        <v/>
      </c>
      <c r="R24" s="573" t="str">
        <f>IF($W9=1,'abweichende Schweine'!R60,IF($X9=1,'abweichende Schweine'!R110,""))</f>
        <v/>
      </c>
      <c r="S24" s="574" t="str">
        <f>IF($W9=1,'abweichende Schweine'!S60,IF($X9=1,'abweichende Schweine'!S110,""))</f>
        <v/>
      </c>
      <c r="AD24" s="571" t="str">
        <f>IF($W9=1,'abweichende Schweine Universal'!F60,IF($X9=1,'abweichende Schweine Universal'!F110,""))</f>
        <v/>
      </c>
      <c r="AE24" s="572" t="str">
        <f>IF($W9=1,'abweichende Schweine Universal'!G60,IF($X9=1,'abweichende Schweine Universal'!G110,""))</f>
        <v/>
      </c>
      <c r="AF24" s="573" t="str">
        <f>IF($W9=1,'abweichende Schweine Universal'!H60,IF($X9=1,'abweichende Schweine Universal'!H110,""))</f>
        <v/>
      </c>
      <c r="AG24" s="574" t="str">
        <f>IF($W9=1,'abweichende Schweine Universal'!I60,IF($X9=1,'abweichende Schweine Universal'!I110,""))</f>
        <v/>
      </c>
      <c r="AI24" s="571" t="str">
        <f>IF($W9=1,'abweichende Schweine NP-redu'!F60,IF($X9=1,'abweichende Schweine NP-redu'!F110,""))</f>
        <v/>
      </c>
      <c r="AJ24" s="572" t="str">
        <f>IF($W9=1,'abweichende Schweine NP-redu'!G60,IF($X9=1,'abweichende Schweine NP-redu'!G110,""))</f>
        <v/>
      </c>
      <c r="AK24" s="573" t="str">
        <f>IF($W9=1,'abweichende Schweine NP-redu'!H60,IF($X9=1,'abweichende Schweine NP-redu'!H110,""))</f>
        <v/>
      </c>
      <c r="AL24" s="574" t="str">
        <f>IF($W9=1,'abweichende Schweine NP-redu'!I60,IF($X9=1,'abweichende Schweine NP-redu'!I110,""))</f>
        <v/>
      </c>
      <c r="AM24" s="718"/>
      <c r="AN24" s="571" t="str">
        <f>IF($W9=1,'abweichende Schweine st NP-redu'!F60,IF($X9=1,'abweichende Schweine st NP-redu'!F110,""))</f>
        <v/>
      </c>
      <c r="AO24" s="572" t="str">
        <f>IF($W9=1,'abweichende Schweine st NP-redu'!G60,IF($X9=1,'abweichende Schweine st NP-redu'!G110,""))</f>
        <v/>
      </c>
      <c r="AP24" s="573" t="str">
        <f>IF($W9=1,'abweichende Schweine st NP-redu'!H60,IF($X9=1,'abweichende Schweine st NP-redu'!H110,""))</f>
        <v/>
      </c>
      <c r="AQ24" s="574" t="str">
        <f>IF($W9=1,'abweichende Schweine st NP-redu'!I60,IF($X9=1,'abweichende Schweine st NP-redu'!I110,""))</f>
        <v/>
      </c>
      <c r="AS24" s="571" t="str">
        <f>IF($W9=1,'abweichende Schweine sehr st NP'!F60,IF($X9=1,'abweichende Schweine sehr st NP'!F110,""))</f>
        <v/>
      </c>
      <c r="AT24" s="572" t="str">
        <f>IF($W9=1,'abweichende Schweine sehr st NP'!G60,IF($X9=1,'abweichende Schweine sehr st NP'!G110,""))</f>
        <v/>
      </c>
      <c r="AU24" s="573" t="str">
        <f>IF($W9=1,'abweichende Schweine sehr st NP'!H60,IF($X9=1,'abweichende Schweine sehr st NP'!H110,""))</f>
        <v/>
      </c>
      <c r="AV24" s="574" t="str">
        <f>IF($W9=1,'abweichende Schweine sehr st NP'!I60,IF($X9=1,'abweichende Schweine sehr st NP'!I110,""))</f>
        <v/>
      </c>
    </row>
    <row r="25" spans="1:66" ht="15.75" customHeight="1" x14ac:dyDescent="0.2">
      <c r="A25" s="561" t="s">
        <v>385</v>
      </c>
      <c r="B25" s="562" t="str">
        <f>IF(W11=1,CONCATENATE(A11,"-",B11),"--")</f>
        <v>--</v>
      </c>
      <c r="C25" s="577" t="str">
        <f>IF($W11=1,'abweichende Schweine'!F127,"")</f>
        <v/>
      </c>
      <c r="D25" s="578" t="str">
        <f>IF($W11=1,'abweichende Schweine'!G127,"")</f>
        <v/>
      </c>
      <c r="E25" s="579" t="str">
        <f>IF($W11=1,'abweichende Schweine'!H127,"")</f>
        <v/>
      </c>
      <c r="F25" s="580" t="str">
        <f>IF($W11=1,'abweichende Schweine'!I127,"")</f>
        <v/>
      </c>
      <c r="G25" s="581" t="str">
        <f>IF($W11=1,'abweichende Schweine'!J127,"")</f>
        <v/>
      </c>
      <c r="H25" s="582" t="str">
        <f>IF($W11=1,'abweichende Schweine'!K127,"")</f>
        <v/>
      </c>
      <c r="I25" s="579" t="str">
        <f>IF($W11=1,'abweichende Schweine'!L127,"")</f>
        <v/>
      </c>
      <c r="J25" s="579" t="str">
        <f>IF($W11=1,'abweichende Schweine'!M127,"")</f>
        <v/>
      </c>
      <c r="K25" s="580" t="str">
        <f>IF($W11=1,'abweichende Schweine'!N127,"")</f>
        <v/>
      </c>
      <c r="L25" s="581" t="str">
        <f>IF($W11=1,'abweichende Schweine'!O127,"")</f>
        <v/>
      </c>
      <c r="M25" s="579" t="str">
        <f>IF($W11=1,'abweichende Schweine'!P127,"")</f>
        <v/>
      </c>
      <c r="N25" s="579" t="str">
        <f>IF($W11=1,'abweichende Schweine'!W127,"")</f>
        <v/>
      </c>
      <c r="O25" s="579" t="str">
        <f>IF($W11=1,'abweichende Schweine'!X127,"")</f>
        <v/>
      </c>
      <c r="P25" s="582" t="str">
        <f>IF($W11=1,'abweichende Schweine'!Y127,"")</f>
        <v/>
      </c>
      <c r="Q25" s="578" t="str">
        <f>IF($W11=1,'abweichende Schweine'!Q127,"")</f>
        <v/>
      </c>
      <c r="R25" s="579" t="str">
        <f>IF($W11=1,'abweichende Schweine'!R127,"")</f>
        <v/>
      </c>
      <c r="S25" s="580" t="str">
        <f>IF($W11=1,'abweichende Schweine'!S127,"")</f>
        <v/>
      </c>
      <c r="AD25" s="577" t="str">
        <f>IF($W11=1,'abweichende Schweine Universal'!F127,"")</f>
        <v/>
      </c>
      <c r="AE25" s="578" t="str">
        <f>IF($W11=1,'abweichende Schweine Universal'!G127,"")</f>
        <v/>
      </c>
      <c r="AF25" s="579" t="str">
        <f>IF($W11=1,'abweichende Schweine Universal'!H127,"")</f>
        <v/>
      </c>
      <c r="AG25" s="580" t="str">
        <f>IF($W11=1,'abweichende Schweine Universal'!I127,"")</f>
        <v/>
      </c>
      <c r="AI25" s="577" t="str">
        <f>IF($W11=1,'abweichende Schweine NP-redu'!F127,"")</f>
        <v/>
      </c>
      <c r="AJ25" s="578" t="str">
        <f>IF($W11=1,'abweichende Schweine NP-redu'!G127,"")</f>
        <v/>
      </c>
      <c r="AK25" s="579" t="str">
        <f>IF($W11=1,'abweichende Schweine NP-redu'!H127,"")</f>
        <v/>
      </c>
      <c r="AL25" s="580" t="str">
        <f>IF($W11=1,'abweichende Schweine NP-redu'!I127,"")</f>
        <v/>
      </c>
      <c r="AM25" s="718"/>
      <c r="AN25" s="577" t="str">
        <f>IF($W11=1,'abweichende Schweine st NP-redu'!F127,"")</f>
        <v/>
      </c>
      <c r="AO25" s="578" t="str">
        <f>IF($W11=1,'abweichende Schweine st NP-redu'!G127,"")</f>
        <v/>
      </c>
      <c r="AP25" s="579" t="str">
        <f>IF($W11=1,'abweichende Schweine st NP-redu'!H127,"")</f>
        <v/>
      </c>
      <c r="AQ25" s="580" t="str">
        <f>IF($W11=1,'abweichende Schweine st NP-redu'!I127,"")</f>
        <v/>
      </c>
      <c r="AS25" s="577" t="str">
        <f>IF($W11=1,'abweichende Schweine sehr st NP'!F127,"")</f>
        <v/>
      </c>
      <c r="AT25" s="578" t="str">
        <f>IF($W11=1,'abweichende Schweine sehr st NP'!G127,"")</f>
        <v/>
      </c>
      <c r="AU25" s="579" t="str">
        <f>IF($W11=1,'abweichende Schweine sehr st NP'!H127,"")</f>
        <v/>
      </c>
      <c r="AV25" s="580" t="str">
        <f>IF($W11=1,'abweichende Schweine sehr st NP'!I127,"")</f>
        <v/>
      </c>
    </row>
    <row r="26" spans="1:66" ht="15.75" customHeight="1" thickBot="1" x14ac:dyDescent="0.25">
      <c r="A26" s="583" t="s">
        <v>385</v>
      </c>
      <c r="B26" s="584" t="str">
        <f>IF(W12=1,CONCATENATE(A12,"-",B12),"--")</f>
        <v>--</v>
      </c>
      <c r="C26" s="889" t="str">
        <f>IF($W12=1,'abweichende Schweine'!F145,"")</f>
        <v/>
      </c>
      <c r="D26" s="890" t="str">
        <f>IF($W12=1,'abweichende Schweine'!G145,"")</f>
        <v/>
      </c>
      <c r="E26" s="891" t="str">
        <f>IF($W12=1,'abweichende Schweine'!H145,"")</f>
        <v/>
      </c>
      <c r="F26" s="892" t="str">
        <f>IF($W12=1,'abweichende Schweine'!I145,"")</f>
        <v/>
      </c>
      <c r="G26" s="893" t="str">
        <f>IF($W12=1,'abweichende Schweine'!J145,"")</f>
        <v/>
      </c>
      <c r="H26" s="894" t="str">
        <f>IF($W12=1,'abweichende Schweine'!K145,"")</f>
        <v/>
      </c>
      <c r="I26" s="891" t="str">
        <f>IF($W12=1,'abweichende Schweine'!L145,"")</f>
        <v/>
      </c>
      <c r="J26" s="891" t="str">
        <f>IF($W12=1,'abweichende Schweine'!M145,"")</f>
        <v/>
      </c>
      <c r="K26" s="892" t="str">
        <f>IF($W12=1,'abweichende Schweine'!N145,"")</f>
        <v/>
      </c>
      <c r="L26" s="893" t="str">
        <f>IF($W12=1,'abweichende Schweine'!O145,"")</f>
        <v/>
      </c>
      <c r="M26" s="891" t="str">
        <f>IF($W12=1,'abweichende Schweine'!P145,"")</f>
        <v/>
      </c>
      <c r="N26" s="891" t="str">
        <f>IF($W12=1,'abweichende Schweine'!W145,"")</f>
        <v/>
      </c>
      <c r="O26" s="891" t="str">
        <f>IF($W12=1,'abweichende Schweine'!X145,"")</f>
        <v/>
      </c>
      <c r="P26" s="894" t="str">
        <f>IF($W12=1,'abweichende Schweine'!Y145,"")</f>
        <v/>
      </c>
      <c r="Q26" s="890" t="str">
        <f>IF($W12=1,'abweichende Schweine'!Q145,"")</f>
        <v/>
      </c>
      <c r="R26" s="891" t="str">
        <f>IF($W12=1,'abweichende Schweine'!R145,"")</f>
        <v/>
      </c>
      <c r="S26" s="892" t="str">
        <f>IF($W12=1,'abweichende Schweine'!S145,"")</f>
        <v/>
      </c>
      <c r="U26" s="585"/>
      <c r="V26" s="524" t="s">
        <v>403</v>
      </c>
      <c r="AD26" s="563" t="str">
        <f>IF($W12=1,'abweichende Schweine Universal'!F145,"")</f>
        <v/>
      </c>
      <c r="AE26" s="564" t="str">
        <f>IF($W12=1,'abweichende Schweine Universal'!G145,"")</f>
        <v/>
      </c>
      <c r="AF26" s="565" t="str">
        <f>IF($W12=1,'abweichende Schweine Universal'!H145,"")</f>
        <v/>
      </c>
      <c r="AG26" s="566" t="str">
        <f>IF($W12=1,'abweichende Schweine Universal'!I145,"")</f>
        <v/>
      </c>
      <c r="AI26" s="563" t="str">
        <f>IF($W12=1,'abweichende Schweine NP-redu'!F145,"")</f>
        <v/>
      </c>
      <c r="AJ26" s="564" t="str">
        <f>IF($W12=1,'abweichende Schweine NP-redu'!G145,"")</f>
        <v/>
      </c>
      <c r="AK26" s="565" t="str">
        <f>IF($W12=1,'abweichende Schweine NP-redu'!H145,"")</f>
        <v/>
      </c>
      <c r="AL26" s="566" t="str">
        <f>IF($W12=1,'abweichende Schweine NP-redu'!I145,"")</f>
        <v/>
      </c>
      <c r="AM26" s="718"/>
      <c r="AN26" s="563" t="str">
        <f>IF($W12=1,'abweichende Schweine st NP-redu'!F145,"")</f>
        <v/>
      </c>
      <c r="AO26" s="564" t="str">
        <f>IF($W12=1,'abweichende Schweine st NP-redu'!G145,"")</f>
        <v/>
      </c>
      <c r="AP26" s="565" t="str">
        <f>IF($W12=1,'abweichende Schweine st NP-redu'!H145,"")</f>
        <v/>
      </c>
      <c r="AQ26" s="566" t="str">
        <f>IF($W12=1,'abweichende Schweine st NP-redu'!I145,"")</f>
        <v/>
      </c>
      <c r="AS26" s="563" t="str">
        <f>IF($W12=1,'abweichende Schweine sehr st NP'!F145,"")</f>
        <v/>
      </c>
      <c r="AT26" s="564" t="str">
        <f>IF($W12=1,'abweichende Schweine sehr st NP'!G145,"")</f>
        <v/>
      </c>
      <c r="AU26" s="565" t="str">
        <f>IF($W12=1,'abweichende Schweine sehr st NP'!H145,"")</f>
        <v/>
      </c>
      <c r="AV26" s="566" t="str">
        <f>IF($W12=1,'abweichende Schweine sehr st NP'!I145,"")</f>
        <v/>
      </c>
    </row>
    <row r="27" spans="1:66" ht="15.75" hidden="1" customHeight="1" x14ac:dyDescent="0.2">
      <c r="A27" s="725" t="s">
        <v>572</v>
      </c>
      <c r="B27" s="722"/>
      <c r="C27" s="586">
        <v>0.11888755394067556</v>
      </c>
      <c r="D27" s="587">
        <v>11.828014837315084</v>
      </c>
      <c r="E27" s="587">
        <v>4.3168810064236114</v>
      </c>
      <c r="F27" s="588">
        <v>6.4526523872609847</v>
      </c>
      <c r="G27" s="589">
        <v>1.7792909567672761</v>
      </c>
      <c r="H27" s="590">
        <v>0.70108422646602853</v>
      </c>
      <c r="I27" s="591">
        <v>1.2698036419023178</v>
      </c>
      <c r="J27" s="592">
        <v>1.6891125866643415</v>
      </c>
      <c r="K27" s="590">
        <v>2.2566244858390885</v>
      </c>
      <c r="L27" s="589">
        <v>5.5</v>
      </c>
      <c r="M27" s="592">
        <v>1.8</v>
      </c>
      <c r="N27" s="592">
        <v>19.689087869971715</v>
      </c>
      <c r="O27" s="592">
        <v>18.676311562675153</v>
      </c>
      <c r="P27" s="593">
        <v>22.527792641783471</v>
      </c>
      <c r="Q27" s="589">
        <v>0.52492304548238411</v>
      </c>
      <c r="R27" s="592">
        <v>0.71332532364405332</v>
      </c>
      <c r="S27" s="593">
        <v>1.3077630933474311</v>
      </c>
      <c r="U27" s="524">
        <v>3</v>
      </c>
      <c r="V27" s="524">
        <f>IF(U27=1,1,U27-1)</f>
        <v>2</v>
      </c>
      <c r="W27" s="524" t="str">
        <f>INDEX(Tiere!$E$106:$E$110,U27)</f>
        <v>Schweine</v>
      </c>
      <c r="X27" s="524" t="str">
        <f>+CONCATENATE(W27," - ",+B27)</f>
        <v xml:space="preserve">Schweine - </v>
      </c>
      <c r="AD27" s="852"/>
      <c r="AE27" s="716"/>
      <c r="AF27" s="716"/>
      <c r="AG27" s="853"/>
      <c r="AH27" s="851"/>
      <c r="AI27" s="852"/>
      <c r="AJ27" s="716"/>
      <c r="AK27" s="716"/>
      <c r="AL27" s="853"/>
      <c r="AN27" s="852"/>
      <c r="AO27" s="716"/>
      <c r="AP27" s="716"/>
      <c r="AQ27" s="853"/>
      <c r="AR27" s="717"/>
    </row>
    <row r="28" spans="1:66" ht="15.75" hidden="1" customHeight="1" x14ac:dyDescent="0.2">
      <c r="A28" s="726" t="s">
        <v>572</v>
      </c>
      <c r="B28" s="723"/>
      <c r="C28" s="595">
        <v>0.11888755394067556</v>
      </c>
      <c r="D28" s="596">
        <v>11.828014837315084</v>
      </c>
      <c r="E28" s="596">
        <v>4.3168810064236114</v>
      </c>
      <c r="F28" s="597">
        <v>6.4526523872609847</v>
      </c>
      <c r="G28" s="598">
        <v>1.7792909567672761</v>
      </c>
      <c r="H28" s="599">
        <v>0.70108422646602853</v>
      </c>
      <c r="I28" s="600">
        <v>1.2698036419023178</v>
      </c>
      <c r="J28" s="601">
        <v>1.6891125866643415</v>
      </c>
      <c r="K28" s="599">
        <v>2.2566244858390885</v>
      </c>
      <c r="L28" s="598">
        <v>5.5</v>
      </c>
      <c r="M28" s="601">
        <v>1.8</v>
      </c>
      <c r="N28" s="601">
        <v>19.689087869971715</v>
      </c>
      <c r="O28" s="601">
        <v>18.676311562675153</v>
      </c>
      <c r="P28" s="602">
        <v>22.527792641783471</v>
      </c>
      <c r="Q28" s="598">
        <v>0.52492304548238411</v>
      </c>
      <c r="R28" s="601">
        <v>0.71332532364405332</v>
      </c>
      <c r="S28" s="602">
        <v>1.3077630933474311</v>
      </c>
      <c r="U28" s="524">
        <v>3</v>
      </c>
      <c r="V28" s="524">
        <f t="shared" ref="V28:V29" si="2">IF(U28=1,1,U28-1)</f>
        <v>2</v>
      </c>
      <c r="W28" s="524" t="str">
        <f>INDEX(Tiere!$E$106:$E$110,U28)</f>
        <v>Schweine</v>
      </c>
      <c r="X28" s="524" t="str">
        <f>+CONCATENATE(W28," - ",+B28)</f>
        <v xml:space="preserve">Schweine - </v>
      </c>
      <c r="AD28" s="852"/>
      <c r="AE28" s="716"/>
      <c r="AF28" s="716"/>
      <c r="AG28" s="853"/>
      <c r="AH28" s="851"/>
      <c r="AI28" s="852"/>
      <c r="AJ28" s="716"/>
      <c r="AK28" s="716"/>
      <c r="AL28" s="853"/>
      <c r="AN28" s="852"/>
      <c r="AO28" s="716"/>
      <c r="AP28" s="716"/>
      <c r="AQ28" s="853"/>
      <c r="AW28" s="717"/>
      <c r="AX28" s="717"/>
      <c r="AY28" s="717"/>
      <c r="AZ28" s="717"/>
      <c r="BA28" s="717"/>
      <c r="BB28" s="717"/>
      <c r="BC28" s="717"/>
      <c r="BD28" s="717"/>
      <c r="BE28" s="717"/>
    </row>
    <row r="29" spans="1:66" ht="15.75" hidden="1" customHeight="1" thickBot="1" x14ac:dyDescent="0.25">
      <c r="A29" s="727" t="s">
        <v>572</v>
      </c>
      <c r="B29" s="724"/>
      <c r="C29" s="604">
        <v>0.11888755394067556</v>
      </c>
      <c r="D29" s="605">
        <v>11.828014837315084</v>
      </c>
      <c r="E29" s="605">
        <v>4.3168810064236114</v>
      </c>
      <c r="F29" s="606">
        <v>6.4526523872609847</v>
      </c>
      <c r="G29" s="607">
        <v>1.7792909567672761</v>
      </c>
      <c r="H29" s="608">
        <v>0.70108422646602853</v>
      </c>
      <c r="I29" s="609">
        <v>1.2698036419023178</v>
      </c>
      <c r="J29" s="610">
        <v>1.6891125866643415</v>
      </c>
      <c r="K29" s="608">
        <v>2.2566244858390885</v>
      </c>
      <c r="L29" s="607">
        <v>5.5</v>
      </c>
      <c r="M29" s="610">
        <v>1.8</v>
      </c>
      <c r="N29" s="610">
        <v>19.689087869971715</v>
      </c>
      <c r="O29" s="610">
        <v>18.676311562675153</v>
      </c>
      <c r="P29" s="611">
        <v>22.527792641783471</v>
      </c>
      <c r="Q29" s="607">
        <v>0.52492304548238411</v>
      </c>
      <c r="R29" s="610">
        <v>0.71332532364405332</v>
      </c>
      <c r="S29" s="611">
        <v>1.3077630933474311</v>
      </c>
      <c r="U29" s="524">
        <v>3</v>
      </c>
      <c r="V29" s="524">
        <f t="shared" si="2"/>
        <v>2</v>
      </c>
      <c r="W29" s="524" t="str">
        <f>INDEX(Tiere!$E$106:$E$110,U29)</f>
        <v>Schweine</v>
      </c>
      <c r="X29" s="524" t="str">
        <f>+CONCATENATE(W29," - ",+B29)</f>
        <v xml:space="preserve">Schweine - </v>
      </c>
      <c r="AD29" s="646"/>
      <c r="AE29" s="854"/>
      <c r="AF29" s="854"/>
      <c r="AG29" s="855"/>
      <c r="AH29" s="851"/>
      <c r="AI29" s="646"/>
      <c r="AJ29" s="854"/>
      <c r="AK29" s="854"/>
      <c r="AL29" s="855"/>
      <c r="AN29" s="646"/>
      <c r="AO29" s="854"/>
      <c r="AP29" s="854"/>
      <c r="AQ29" s="855"/>
      <c r="AW29" s="717"/>
      <c r="AX29" s="718"/>
      <c r="AY29" s="718"/>
      <c r="AZ29" s="718"/>
      <c r="BA29" s="717"/>
    </row>
    <row r="30" spans="1:66" ht="15.75" customHeight="1" x14ac:dyDescent="0.2">
      <c r="A30" s="521" t="s">
        <v>404</v>
      </c>
      <c r="S30" s="521"/>
      <c r="AH30" s="851"/>
      <c r="AI30" s="851"/>
      <c r="AJ30" s="717"/>
      <c r="AK30" s="717"/>
      <c r="AL30" s="717"/>
      <c r="BA30" s="717"/>
      <c r="BB30" s="718"/>
      <c r="BC30" s="718"/>
      <c r="BD30" s="718"/>
      <c r="BE30" s="717"/>
    </row>
    <row r="31" spans="1:66" ht="15.75" customHeight="1" x14ac:dyDescent="0.2">
      <c r="A31" s="520" t="s">
        <v>405</v>
      </c>
      <c r="S31" s="521"/>
      <c r="AH31" s="851"/>
      <c r="AI31" s="851"/>
      <c r="AJ31" s="717"/>
      <c r="AK31" s="717"/>
      <c r="AL31" s="717"/>
      <c r="BB31" s="717"/>
      <c r="BC31" s="718"/>
      <c r="BD31" s="718"/>
      <c r="BE31" s="718"/>
      <c r="BF31" s="717"/>
    </row>
    <row r="32" spans="1:66" ht="6.75" customHeight="1" x14ac:dyDescent="0.2">
      <c r="BJ32" s="717"/>
      <c r="BK32" s="718"/>
      <c r="BL32" s="718"/>
      <c r="BM32" s="718"/>
      <c r="BN32" s="717"/>
    </row>
    <row r="33" spans="1:66" ht="15.75" customHeight="1" x14ac:dyDescent="0.2">
      <c r="A33" s="513"/>
      <c r="B33" s="513"/>
      <c r="C33" s="513"/>
      <c r="D33" s="513"/>
      <c r="E33" s="513"/>
      <c r="F33" s="513"/>
      <c r="G33" s="513"/>
      <c r="H33" s="513"/>
      <c r="I33" s="513"/>
      <c r="J33" s="513"/>
      <c r="BJ33" s="717"/>
      <c r="BK33" s="718"/>
      <c r="BL33" s="718"/>
      <c r="BM33" s="718"/>
      <c r="BN33" s="717"/>
    </row>
    <row r="34" spans="1:66" ht="15.75" hidden="1" customHeight="1" x14ac:dyDescent="0.2">
      <c r="BJ34" s="717"/>
      <c r="BK34" s="718"/>
      <c r="BL34" s="718"/>
      <c r="BM34" s="718"/>
      <c r="BN34" s="717"/>
    </row>
    <row r="35" spans="1:66" ht="15.75" hidden="1" customHeight="1" thickBot="1" x14ac:dyDescent="0.25">
      <c r="A35" s="519" t="s">
        <v>406</v>
      </c>
      <c r="BJ35" s="717"/>
      <c r="BK35" s="718"/>
      <c r="BL35" s="718"/>
      <c r="BM35" s="718"/>
      <c r="BN35" s="717"/>
    </row>
    <row r="36" spans="1:66" ht="15.75" hidden="1" customHeight="1" x14ac:dyDescent="0.2">
      <c r="A36" s="1618" t="s">
        <v>362</v>
      </c>
      <c r="B36" s="1621" t="s">
        <v>373</v>
      </c>
      <c r="C36" s="1624" t="s">
        <v>407</v>
      </c>
      <c r="D36" s="1625"/>
      <c r="E36" s="1625"/>
      <c r="F36" s="1626"/>
      <c r="G36" s="1630" t="s">
        <v>408</v>
      </c>
      <c r="H36" s="1633" t="s">
        <v>409</v>
      </c>
      <c r="I36" s="1633"/>
      <c r="J36" s="1633"/>
      <c r="K36" s="1633"/>
      <c r="L36" s="1633"/>
      <c r="M36" s="1633"/>
      <c r="N36" s="1633"/>
      <c r="O36" s="1633"/>
      <c r="P36" s="1633"/>
      <c r="Q36" s="1633"/>
      <c r="R36" s="1633"/>
      <c r="S36" s="1634"/>
      <c r="BJ36" s="717"/>
      <c r="BK36" s="717"/>
      <c r="BL36" s="717"/>
      <c r="BM36" s="717"/>
      <c r="BN36" s="717"/>
    </row>
    <row r="37" spans="1:66" ht="15.75" hidden="1" customHeight="1" x14ac:dyDescent="0.2">
      <c r="A37" s="1619"/>
      <c r="B37" s="1622"/>
      <c r="C37" s="1627"/>
      <c r="D37" s="1628"/>
      <c r="E37" s="1628"/>
      <c r="F37" s="1629"/>
      <c r="G37" s="1631"/>
      <c r="H37" s="1635" t="s">
        <v>410</v>
      </c>
      <c r="I37" s="1635"/>
      <c r="J37" s="1608" t="s">
        <v>411</v>
      </c>
      <c r="K37" s="1636"/>
      <c r="L37" s="1608" t="s">
        <v>412</v>
      </c>
      <c r="M37" s="1609"/>
      <c r="N37" s="1635" t="s">
        <v>410</v>
      </c>
      <c r="O37" s="1635"/>
      <c r="P37" s="1608" t="s">
        <v>411</v>
      </c>
      <c r="Q37" s="1635"/>
      <c r="R37" s="1608" t="s">
        <v>412</v>
      </c>
      <c r="S37" s="1609"/>
    </row>
    <row r="38" spans="1:66" ht="15.75" hidden="1" customHeight="1" thickBot="1" x14ac:dyDescent="0.3">
      <c r="A38" s="1620"/>
      <c r="B38" s="1623"/>
      <c r="C38" s="1610" t="s">
        <v>413</v>
      </c>
      <c r="D38" s="1611"/>
      <c r="E38" s="1612" t="s">
        <v>414</v>
      </c>
      <c r="F38" s="1613"/>
      <c r="G38" s="1632"/>
      <c r="H38" s="612" t="s">
        <v>1</v>
      </c>
      <c r="I38" s="613" t="s">
        <v>415</v>
      </c>
      <c r="J38" s="614" t="s">
        <v>1</v>
      </c>
      <c r="K38" s="613" t="s">
        <v>415</v>
      </c>
      <c r="L38" s="614" t="s">
        <v>1</v>
      </c>
      <c r="M38" s="615" t="s">
        <v>415</v>
      </c>
      <c r="N38" s="616" t="s">
        <v>399</v>
      </c>
      <c r="O38" s="617" t="s">
        <v>77</v>
      </c>
      <c r="P38" s="618" t="s">
        <v>399</v>
      </c>
      <c r="Q38" s="617" t="s">
        <v>77</v>
      </c>
      <c r="R38" s="618" t="s">
        <v>399</v>
      </c>
      <c r="S38" s="619" t="s">
        <v>77</v>
      </c>
    </row>
    <row r="39" spans="1:66" ht="15.75" hidden="1" customHeight="1" x14ac:dyDescent="0.2">
      <c r="A39" s="620" t="str">
        <f>IF(W5+X5=1,C5,"")</f>
        <v/>
      </c>
      <c r="B39" s="621" t="str">
        <f>IF(W5+X5=1,CONCATENATE(A5,"-",B5),"--")</f>
        <v>--</v>
      </c>
      <c r="C39" s="1614" t="str">
        <f>IF($W5=1,'abweichende Schweine'!AG12,IF($X5=1,'abweichende Schweine'!AG74,""))</f>
        <v/>
      </c>
      <c r="D39" s="1615"/>
      <c r="E39" s="1616" t="str">
        <f>IF($W5=1,'abweichende Schweine'!AH12,IF($X5=1,'abweichende Schweine'!AH74,""))</f>
        <v/>
      </c>
      <c r="F39" s="1617"/>
      <c r="G39" s="622" t="str">
        <f>IF($W5=1,'abweichende Schweine'!AI12,IF($X5=1,'abweichende Schweine'!AI74,""))</f>
        <v/>
      </c>
      <c r="H39" s="622" t="str">
        <f>IF($W5=1,'abweichende Schweine'!Z12,IF($X5=1,'abweichende Schweine'!Z74,""))</f>
        <v/>
      </c>
      <c r="I39" s="623" t="str">
        <f>IF($W5=1,'abweichende Schweine'!AA12,IF($X5=1,'abweichende Schweine'!AA74,""))</f>
        <v/>
      </c>
      <c r="J39" s="624" t="str">
        <f>IF($W5=1,'abweichende Schweine'!AB12,IF($X5=1,'abweichende Schweine'!AB74,""))</f>
        <v/>
      </c>
      <c r="K39" s="623" t="str">
        <f>IF($W5=1,'abweichende Schweine'!AC12,IF($X5=1,'abweichende Schweine'!AC74,""))</f>
        <v/>
      </c>
      <c r="L39" s="624" t="str">
        <f>IF($W5=1,'abweichende Schweine'!AD12,IF($X5=1,'abweichende Schweine'!AD74,""))</f>
        <v/>
      </c>
      <c r="M39" s="625" t="str">
        <f>IF($W5=1,'abweichende Schweine'!AE12,IF($X5=1,'abweichende Schweine'!AE74,""))</f>
        <v/>
      </c>
      <c r="N39" s="622" t="str">
        <f>IF($W5=1,'abweichende Schweine'!AJ12,IF($X5=1,'abweichende Schweine'!AJ74,""))</f>
        <v/>
      </c>
      <c r="O39" s="626" t="str">
        <f>IF($W5=1,'abweichende Schweine'!AK12,IF($X5=1,'abweichende Schweine'!AK74,""))</f>
        <v/>
      </c>
      <c r="P39" s="624" t="str">
        <f>IF($W5=1,'abweichende Schweine'!AL12,IF($X5=1,'abweichende Schweine'!AL74,""))</f>
        <v/>
      </c>
      <c r="Q39" s="626" t="str">
        <f>IF($W5=1,'abweichende Schweine'!AM12,IF($X5=1,'abweichende Schweine'!AM74,""))</f>
        <v/>
      </c>
      <c r="R39" s="624" t="str">
        <f>IF($W5=1,'abweichende Schweine'!AN12,IF($X5=1,'abweichende Schweine'!AN74,""))</f>
        <v/>
      </c>
      <c r="S39" s="625" t="str">
        <f>IF($W5=1,'abweichende Schweine'!AO12,IF($X5=1,'abweichende Schweine'!AO74,""))</f>
        <v/>
      </c>
      <c r="V39" s="594" t="str">
        <f>IF($W5=1,'abweichende Schweine'!BB12,IF($X5=1,'abweichende Schweine'!BB74,""))</f>
        <v/>
      </c>
      <c r="W39" s="520"/>
      <c r="X39" s="520"/>
      <c r="Y39" s="627"/>
    </row>
    <row r="40" spans="1:66" ht="15.75" hidden="1" customHeight="1" x14ac:dyDescent="0.2">
      <c r="A40" s="628" t="str">
        <f t="shared" ref="A40:A43" si="3">IF(W6+X6=1,C6,"")</f>
        <v/>
      </c>
      <c r="B40" s="629" t="str">
        <f t="shared" ref="B40:B43" si="4">IF(W6+X6=1,CONCATENATE(A6,"-",B6),"--")</f>
        <v>--</v>
      </c>
      <c r="C40" s="1600" t="str">
        <f>IF($W6=1,'abweichende Schweine'!AG24,IF($X6=1,'abweichende Schweine'!AG83,""))</f>
        <v/>
      </c>
      <c r="D40" s="1601"/>
      <c r="E40" s="1602" t="str">
        <f>IF($W6=1,'abweichende Schweine'!AH24,IF($X6=1,'abweichende Schweine'!AH83,""))</f>
        <v/>
      </c>
      <c r="F40" s="1603"/>
      <c r="G40" s="630" t="str">
        <f>IF($W6=1,'abweichende Schweine'!AI24,IF($X6=1,'abweichende Schweine'!AI83,""))</f>
        <v/>
      </c>
      <c r="H40" s="630" t="str">
        <f>IF($W6=1,'abweichende Schweine'!Z24,IF($X6=1,'abweichende Schweine'!Z83,""))</f>
        <v/>
      </c>
      <c r="I40" s="631" t="str">
        <f>IF($W6=1,'abweichende Schweine'!AA24,IF($X6=1,'abweichende Schweine'!AA83,""))</f>
        <v/>
      </c>
      <c r="J40" s="632" t="str">
        <f>IF($W6=1,'abweichende Schweine'!AB24,IF($X6=1,'abweichende Schweine'!AB83,""))</f>
        <v/>
      </c>
      <c r="K40" s="631" t="str">
        <f>IF($W6=1,'abweichende Schweine'!AC24,IF($X6=1,'abweichende Schweine'!AC83,""))</f>
        <v/>
      </c>
      <c r="L40" s="632" t="str">
        <f>IF($W6=1,'abweichende Schweine'!AD24,IF($X6=1,'abweichende Schweine'!AD83,""))</f>
        <v/>
      </c>
      <c r="M40" s="633" t="str">
        <f>IF($W6=1,'abweichende Schweine'!AE24,IF($X6=1,'abweichende Schweine'!AE83,""))</f>
        <v/>
      </c>
      <c r="N40" s="630" t="str">
        <f>IF($W6=1,'abweichende Schweine'!AJ24,IF($X6=1,'abweichende Schweine'!AJ83,""))</f>
        <v/>
      </c>
      <c r="O40" s="634" t="str">
        <f>IF($W6=1,'abweichende Schweine'!AK24,IF($X6=1,'abweichende Schweine'!AK83,""))</f>
        <v/>
      </c>
      <c r="P40" s="632" t="str">
        <f>IF($W6=1,'abweichende Schweine'!AL24,IF($X6=1,'abweichende Schweine'!AL83,""))</f>
        <v/>
      </c>
      <c r="Q40" s="634" t="str">
        <f>IF($W6=1,'abweichende Schweine'!AM24,IF($X6=1,'abweichende Schweine'!AM83,""))</f>
        <v/>
      </c>
      <c r="R40" s="632" t="str">
        <f>IF($W6=1,'abweichende Schweine'!AN24,IF($X6=1,'abweichende Schweine'!AN83,""))</f>
        <v/>
      </c>
      <c r="S40" s="633" t="str">
        <f>IF($W6=1,'abweichende Schweine'!AO24,IF($X6=1,'abweichende Schweine'!AO83,""))</f>
        <v/>
      </c>
      <c r="V40" s="594" t="str">
        <f>IF($W6=1,'abweichende Schweine'!BB24,IF($X6=1,'abweichende Schweine'!BB83,""))</f>
        <v/>
      </c>
      <c r="W40" s="520"/>
      <c r="X40" s="520"/>
      <c r="Y40" s="627"/>
    </row>
    <row r="41" spans="1:66" ht="15.75" hidden="1" customHeight="1" x14ac:dyDescent="0.2">
      <c r="A41" s="628" t="str">
        <f t="shared" si="3"/>
        <v/>
      </c>
      <c r="B41" s="629" t="str">
        <f t="shared" si="4"/>
        <v>--</v>
      </c>
      <c r="C41" s="1600" t="str">
        <f>IF($W7=1,'abweichende Schweine'!AG36,IF($X7=1,'abweichende Schweine'!AG92,""))</f>
        <v/>
      </c>
      <c r="D41" s="1601"/>
      <c r="E41" s="1602" t="str">
        <f>IF($W7=1,'abweichende Schweine'!AH36,IF($X7=1,'abweichende Schweine'!AH92,""))</f>
        <v/>
      </c>
      <c r="F41" s="1603"/>
      <c r="G41" s="630" t="str">
        <f>IF($W7=1,'abweichende Schweine'!AI36,IF($X7=1,'abweichende Schweine'!AI92,""))</f>
        <v/>
      </c>
      <c r="H41" s="630" t="str">
        <f>IF($W7=1,'abweichende Schweine'!Z36,IF($X7=1,'abweichende Schweine'!Z92,""))</f>
        <v/>
      </c>
      <c r="I41" s="631" t="str">
        <f>IF($W7=1,'abweichende Schweine'!AA36,IF($X7=1,'abweichende Schweine'!AA92,""))</f>
        <v/>
      </c>
      <c r="J41" s="632" t="str">
        <f>IF($W7=1,'abweichende Schweine'!AB36,IF($X7=1,'abweichende Schweine'!AB92,""))</f>
        <v/>
      </c>
      <c r="K41" s="631" t="str">
        <f>IF($W7=1,'abweichende Schweine'!AC36,IF($X7=1,'abweichende Schweine'!AC92,""))</f>
        <v/>
      </c>
      <c r="L41" s="632" t="str">
        <f>IF($W7=1,'abweichende Schweine'!AD36,IF($X7=1,'abweichende Schweine'!AD92,""))</f>
        <v/>
      </c>
      <c r="M41" s="633" t="str">
        <f>IF($W7=1,'abweichende Schweine'!AE36,IF($X7=1,'abweichende Schweine'!AE92,""))</f>
        <v/>
      </c>
      <c r="N41" s="630" t="str">
        <f>IF($W7=1,'abweichende Schweine'!AJ36,IF($X7=1,'abweichende Schweine'!AJ92,""))</f>
        <v/>
      </c>
      <c r="O41" s="634" t="str">
        <f>IF($W7=1,'abweichende Schweine'!AK36,IF($X7=1,'abweichende Schweine'!AK92,""))</f>
        <v/>
      </c>
      <c r="P41" s="632" t="str">
        <f>IF($W7=1,'abweichende Schweine'!AL36,IF($X7=1,'abweichende Schweine'!AL92,""))</f>
        <v/>
      </c>
      <c r="Q41" s="634" t="str">
        <f>IF($W7=1,'abweichende Schweine'!AM36,IF($X7=1,'abweichende Schweine'!AM92,""))</f>
        <v/>
      </c>
      <c r="R41" s="632" t="str">
        <f>IF($W7=1,'abweichende Schweine'!AN36,IF($X7=1,'abweichende Schweine'!AN92,""))</f>
        <v/>
      </c>
      <c r="S41" s="633" t="str">
        <f>IF($W7=1,'abweichende Schweine'!AO36,IF($X7=1,'abweichende Schweine'!AO92,""))</f>
        <v/>
      </c>
      <c r="V41" s="594" t="str">
        <f>IF($W7=1,'abweichende Schweine'!BB36,IF($X7=1,'abweichende Schweine'!BB92,""))</f>
        <v/>
      </c>
      <c r="W41" s="520"/>
      <c r="X41" s="520"/>
      <c r="Y41" s="627"/>
    </row>
    <row r="42" spans="1:66" ht="15.75" hidden="1" customHeight="1" x14ac:dyDescent="0.2">
      <c r="A42" s="628" t="str">
        <f t="shared" si="3"/>
        <v/>
      </c>
      <c r="B42" s="629" t="str">
        <f t="shared" si="4"/>
        <v>--</v>
      </c>
      <c r="C42" s="1600" t="str">
        <f>IF($W8=1,'abweichende Schweine'!AG48,IF($X8=1,'abweichende Schweine'!AG101,""))</f>
        <v/>
      </c>
      <c r="D42" s="1601"/>
      <c r="E42" s="1602" t="str">
        <f>IF($W8=1,'abweichende Schweine'!AH48,IF($X8=1,'abweichende Schweine'!AH101,""))</f>
        <v/>
      </c>
      <c r="F42" s="1603"/>
      <c r="G42" s="630" t="str">
        <f>IF($W8=1,'abweichende Schweine'!AI48,IF($X8=1,'abweichende Schweine'!AI101,""))</f>
        <v/>
      </c>
      <c r="H42" s="630" t="str">
        <f>IF($W8=1,'abweichende Schweine'!Z48,IF($X8=1,'abweichende Schweine'!Z101,""))</f>
        <v/>
      </c>
      <c r="I42" s="631" t="str">
        <f>IF($W8=1,'abweichende Schweine'!AA48,IF($X8=1,'abweichende Schweine'!AA101,""))</f>
        <v/>
      </c>
      <c r="J42" s="632" t="str">
        <f>IF($W8=1,'abweichende Schweine'!AB48,IF($X8=1,'abweichende Schweine'!AB101,""))</f>
        <v/>
      </c>
      <c r="K42" s="631" t="str">
        <f>IF($W8=1,'abweichende Schweine'!AC48,IF($X8=1,'abweichende Schweine'!AC101,""))</f>
        <v/>
      </c>
      <c r="L42" s="632" t="str">
        <f>IF($W8=1,'abweichende Schweine'!AD48,IF($X8=1,'abweichende Schweine'!AD101,""))</f>
        <v/>
      </c>
      <c r="M42" s="633" t="str">
        <f>IF($W8=1,'abweichende Schweine'!AE48,IF($X8=1,'abweichende Schweine'!AE101,""))</f>
        <v/>
      </c>
      <c r="N42" s="630" t="str">
        <f>IF($W8=1,'abweichende Schweine'!AJ48,IF($X8=1,'abweichende Schweine'!AJ101,""))</f>
        <v/>
      </c>
      <c r="O42" s="634" t="str">
        <f>IF($W8=1,'abweichende Schweine'!AK48,IF($X8=1,'abweichende Schweine'!AK101,""))</f>
        <v/>
      </c>
      <c r="P42" s="632" t="str">
        <f>IF($W8=1,'abweichende Schweine'!AL48,IF($X8=1,'abweichende Schweine'!AL101,""))</f>
        <v/>
      </c>
      <c r="Q42" s="634" t="str">
        <f>IF($W8=1,'abweichende Schweine'!AM48,IF($X8=1,'abweichende Schweine'!AM101,""))</f>
        <v/>
      </c>
      <c r="R42" s="632" t="str">
        <f>IF($W8=1,'abweichende Schweine'!AN48,IF($X8=1,'abweichende Schweine'!AN101,""))</f>
        <v/>
      </c>
      <c r="S42" s="633" t="str">
        <f>IF($W8=1,'abweichende Schweine'!AO48,IF($X8=1,'abweichende Schweine'!AO101,""))</f>
        <v/>
      </c>
      <c r="V42" s="594" t="str">
        <f>IF($W8=1,'abweichende Schweine'!BB48,IF($X8=1,'abweichende Schweine'!BB101,""))</f>
        <v/>
      </c>
      <c r="W42" s="520"/>
      <c r="X42" s="520"/>
      <c r="Y42" s="627"/>
    </row>
    <row r="43" spans="1:66" ht="15.75" hidden="1" customHeight="1" thickBot="1" x14ac:dyDescent="0.25">
      <c r="A43" s="635" t="str">
        <f t="shared" si="3"/>
        <v/>
      </c>
      <c r="B43" s="636" t="str">
        <f t="shared" si="4"/>
        <v>--</v>
      </c>
      <c r="C43" s="1604" t="str">
        <f>IF($W9=1,'abweichende Schweine'!AG60,IF($X9=1,'abweichende Schweine'!AG110,""))</f>
        <v/>
      </c>
      <c r="D43" s="1605"/>
      <c r="E43" s="1606" t="str">
        <f>IF($W9=1,'abweichende Schweine'!AH60,IF($X9=1,'abweichende Schweine'!AH110,""))</f>
        <v/>
      </c>
      <c r="F43" s="1607"/>
      <c r="G43" s="637" t="str">
        <f>IF($W9=1,'abweichende Schweine'!AI60,IF($X9=1,'abweichende Schweine'!AI110,""))</f>
        <v/>
      </c>
      <c r="H43" s="637" t="str">
        <f>IF($W9=1,'abweichende Schweine'!Z60,IF($X9=1,'abweichende Schweine'!Z110,""))</f>
        <v/>
      </c>
      <c r="I43" s="638" t="str">
        <f>IF($W9=1,'abweichende Schweine'!AA60,IF($X9=1,'abweichende Schweine'!AA110,""))</f>
        <v/>
      </c>
      <c r="J43" s="639" t="str">
        <f>IF($W9=1,'abweichende Schweine'!AB60,IF($X9=1,'abweichende Schweine'!AB110,""))</f>
        <v/>
      </c>
      <c r="K43" s="638" t="str">
        <f>IF($W9=1,'abweichende Schweine'!AC60,IF($X9=1,'abweichende Schweine'!AC110,""))</f>
        <v/>
      </c>
      <c r="L43" s="639" t="str">
        <f>IF($W9=1,'abweichende Schweine'!AD60,IF($X9=1,'abweichende Schweine'!AD110,""))</f>
        <v/>
      </c>
      <c r="M43" s="640" t="str">
        <f>IF($W9=1,'abweichende Schweine'!AE60,IF($X9=1,'abweichende Schweine'!AE110,""))</f>
        <v/>
      </c>
      <c r="N43" s="637" t="str">
        <f>IF($W9=1,'abweichende Schweine'!AJ60,IF($X9=1,'abweichende Schweine'!AJ110,""))</f>
        <v/>
      </c>
      <c r="O43" s="641" t="str">
        <f>IF($W9=1,'abweichende Schweine'!AK60,IF($X9=1,'abweichende Schweine'!AK110,""))</f>
        <v/>
      </c>
      <c r="P43" s="639" t="str">
        <f>IF($W9=1,'abweichende Schweine'!AL60,IF($X9=1,'abweichende Schweine'!AL110,""))</f>
        <v/>
      </c>
      <c r="Q43" s="641" t="str">
        <f>IF($W9=1,'abweichende Schweine'!AM60,IF($X9=1,'abweichende Schweine'!AM110,""))</f>
        <v/>
      </c>
      <c r="R43" s="639" t="str">
        <f>IF($W9=1,'abweichende Schweine'!AN60,IF($X9=1,'abweichende Schweine'!AN110,""))</f>
        <v/>
      </c>
      <c r="S43" s="640" t="str">
        <f>IF($W9=1,'abweichende Schweine'!AO60,IF($X9=1,'abweichende Schweine'!AO110,""))</f>
        <v/>
      </c>
      <c r="V43" s="603" t="str">
        <f>IF($W9=1,'abweichende Schweine'!BB60,IF($X9=1,'abweichende Schweine'!BB110,""))</f>
        <v/>
      </c>
      <c r="W43" s="642"/>
      <c r="X43" s="642"/>
      <c r="Y43" s="643"/>
    </row>
    <row r="44" spans="1:66" ht="15.75" hidden="1" customHeight="1" x14ac:dyDescent="0.2">
      <c r="A44" s="520" t="s">
        <v>416</v>
      </c>
    </row>
    <row r="45" spans="1:66" ht="15.75" hidden="1" customHeight="1" x14ac:dyDescent="0.2">
      <c r="A45" s="520" t="s">
        <v>417</v>
      </c>
    </row>
    <row r="46" spans="1:66" ht="15.75" hidden="1" customHeight="1" x14ac:dyDescent="0.2"/>
    <row r="47" spans="1:66" ht="15.75" hidden="1" customHeight="1" x14ac:dyDescent="0.2"/>
    <row r="48" spans="1:66" ht="15.75" hidden="1" customHeight="1" x14ac:dyDescent="0.25">
      <c r="A48" s="526" t="s">
        <v>418</v>
      </c>
    </row>
    <row r="49" spans="1:25" ht="15.75" hidden="1" customHeight="1" x14ac:dyDescent="0.2"/>
    <row r="50" spans="1:25" ht="15.75" hidden="1" customHeight="1" thickBot="1" x14ac:dyDescent="0.25">
      <c r="A50" s="518" t="s">
        <v>419</v>
      </c>
      <c r="B50" s="521"/>
      <c r="C50" s="521"/>
      <c r="D50" s="521"/>
      <c r="E50" s="525"/>
      <c r="F50" s="525"/>
      <c r="G50" s="521"/>
      <c r="H50" s="521"/>
      <c r="I50" s="521"/>
      <c r="J50" s="521"/>
    </row>
    <row r="51" spans="1:25" ht="15.75" hidden="1" customHeight="1" x14ac:dyDescent="0.2">
      <c r="A51" s="644" t="s">
        <v>420</v>
      </c>
      <c r="B51" s="645" t="s">
        <v>421</v>
      </c>
      <c r="C51" s="1592" t="s">
        <v>422</v>
      </c>
      <c r="D51" s="1592"/>
      <c r="E51" s="1593" t="s">
        <v>369</v>
      </c>
      <c r="F51" s="1594"/>
      <c r="G51" s="1592" t="s">
        <v>423</v>
      </c>
      <c r="H51" s="1593"/>
      <c r="I51" s="1592" t="s">
        <v>368</v>
      </c>
      <c r="J51" s="1595"/>
      <c r="U51" s="524" t="s">
        <v>424</v>
      </c>
      <c r="V51" s="524" t="s">
        <v>77</v>
      </c>
      <c r="W51" s="524" t="s">
        <v>78</v>
      </c>
      <c r="Y51" s="524" t="s">
        <v>301</v>
      </c>
    </row>
    <row r="52" spans="1:25" ht="15.75" hidden="1" customHeight="1" thickBot="1" x14ac:dyDescent="0.25">
      <c r="A52" s="646" t="s">
        <v>360</v>
      </c>
      <c r="B52" s="647" t="e">
        <f>(#REF!+#REF!)/2</f>
        <v>#REF!</v>
      </c>
      <c r="C52" s="1596">
        <v>5</v>
      </c>
      <c r="D52" s="1596"/>
      <c r="E52" s="1596">
        <v>3</v>
      </c>
      <c r="F52" s="1596"/>
      <c r="G52" s="1596">
        <v>17</v>
      </c>
      <c r="H52" s="1597"/>
      <c r="I52" s="1598">
        <v>86</v>
      </c>
      <c r="J52" s="1599"/>
      <c r="U52" s="524" t="e">
        <f>B52*C52</f>
        <v>#REF!</v>
      </c>
      <c r="V52" s="524" t="e">
        <f>B52*E52</f>
        <v>#REF!</v>
      </c>
      <c r="W52" s="524" t="e">
        <f>B52*G52</f>
        <v>#REF!</v>
      </c>
    </row>
    <row r="53" spans="1:25" ht="15.75" hidden="1" customHeight="1" x14ac:dyDescent="0.2">
      <c r="A53" s="521"/>
      <c r="B53" s="521"/>
      <c r="C53" s="521"/>
      <c r="D53" s="525"/>
      <c r="E53" s="525"/>
      <c r="F53" s="525"/>
      <c r="G53" s="521"/>
      <c r="H53" s="521"/>
      <c r="I53" s="512"/>
      <c r="J53" s="512"/>
    </row>
    <row r="54" spans="1:25" ht="15.75" hidden="1" customHeight="1" thickBot="1" x14ac:dyDescent="0.25">
      <c r="A54" s="518" t="s">
        <v>425</v>
      </c>
      <c r="B54" s="521"/>
      <c r="C54" s="521"/>
      <c r="D54" s="525"/>
      <c r="E54" s="525"/>
      <c r="F54" s="525"/>
      <c r="G54" s="521"/>
      <c r="H54" s="521"/>
      <c r="I54" s="512"/>
      <c r="J54" s="512"/>
    </row>
    <row r="55" spans="1:25" ht="15.75" hidden="1" customHeight="1" thickBot="1" x14ac:dyDescent="0.25">
      <c r="A55" s="648" t="s">
        <v>420</v>
      </c>
      <c r="B55" s="649" t="s">
        <v>426</v>
      </c>
      <c r="C55" s="1584" t="s">
        <v>422</v>
      </c>
      <c r="D55" s="1584"/>
      <c r="E55" s="1585" t="s">
        <v>369</v>
      </c>
      <c r="F55" s="1586"/>
      <c r="G55" s="1584" t="s">
        <v>423</v>
      </c>
      <c r="H55" s="1585"/>
      <c r="I55" s="1584" t="s">
        <v>368</v>
      </c>
      <c r="J55" s="1587"/>
      <c r="X55" s="524" t="s">
        <v>132</v>
      </c>
    </row>
    <row r="56" spans="1:25" ht="15.75" hidden="1" customHeight="1" x14ac:dyDescent="0.2">
      <c r="A56" s="650" t="s">
        <v>360</v>
      </c>
      <c r="B56" s="651"/>
      <c r="C56" s="1588">
        <v>5</v>
      </c>
      <c r="D56" s="1589"/>
      <c r="E56" s="1571">
        <v>3</v>
      </c>
      <c r="F56" s="1570"/>
      <c r="G56" s="1571">
        <v>17</v>
      </c>
      <c r="H56" s="1569"/>
      <c r="I56" s="1590">
        <v>86</v>
      </c>
      <c r="J56" s="1591"/>
      <c r="U56" s="524">
        <f>$B56*C56</f>
        <v>0</v>
      </c>
      <c r="V56" s="524">
        <f>$B56*E56</f>
        <v>0</v>
      </c>
      <c r="W56" s="524">
        <f>$B56*G56</f>
        <v>0</v>
      </c>
      <c r="X56" s="524">
        <f>B56*I56</f>
        <v>0</v>
      </c>
    </row>
    <row r="57" spans="1:25" ht="15.75" hidden="1" customHeight="1" x14ac:dyDescent="0.2">
      <c r="A57" s="652" t="s">
        <v>200</v>
      </c>
      <c r="B57" s="651"/>
      <c r="C57" s="1571">
        <v>11</v>
      </c>
      <c r="D57" s="1570"/>
      <c r="E57" s="1571">
        <v>4</v>
      </c>
      <c r="F57" s="1570"/>
      <c r="G57" s="1571">
        <v>15.6</v>
      </c>
      <c r="H57" s="1570"/>
      <c r="I57" s="1571">
        <v>86</v>
      </c>
      <c r="J57" s="1579"/>
      <c r="U57" s="524">
        <f>$B57*C57</f>
        <v>0</v>
      </c>
      <c r="V57" s="524">
        <f>$B57*E57</f>
        <v>0</v>
      </c>
      <c r="W57" s="524">
        <f>$B57*G57</f>
        <v>0</v>
      </c>
      <c r="X57" s="524">
        <f>B57*I57</f>
        <v>0</v>
      </c>
    </row>
    <row r="58" spans="1:25" ht="15.75" hidden="1" customHeight="1" x14ac:dyDescent="0.2">
      <c r="A58" s="652" t="s">
        <v>427</v>
      </c>
      <c r="B58" s="651"/>
      <c r="C58" s="1580">
        <v>2.7</v>
      </c>
      <c r="D58" s="1581"/>
      <c r="E58" s="1580">
        <v>0.5</v>
      </c>
      <c r="F58" s="1581"/>
      <c r="G58" s="1580">
        <v>1.5</v>
      </c>
      <c r="H58" s="1581"/>
      <c r="I58" s="1582">
        <v>70</v>
      </c>
      <c r="J58" s="1583"/>
      <c r="U58" s="524">
        <f>$B58*C58</f>
        <v>0</v>
      </c>
      <c r="V58" s="524">
        <f>$B58*E58</f>
        <v>0</v>
      </c>
      <c r="W58" s="524">
        <f>$B58*G58</f>
        <v>0</v>
      </c>
      <c r="X58" s="524">
        <f>B58*I58</f>
        <v>0</v>
      </c>
    </row>
    <row r="59" spans="1:25" ht="15.75" hidden="1" customHeight="1" x14ac:dyDescent="0.2">
      <c r="A59" s="652" t="s">
        <v>428</v>
      </c>
      <c r="B59" s="651"/>
      <c r="C59" s="1569">
        <v>0.5</v>
      </c>
      <c r="D59" s="1570"/>
      <c r="E59" s="1571">
        <v>0.2</v>
      </c>
      <c r="F59" s="1570"/>
      <c r="G59" s="1571">
        <v>0.5</v>
      </c>
      <c r="H59" s="1569"/>
      <c r="I59" s="1572">
        <v>70</v>
      </c>
      <c r="J59" s="1573"/>
      <c r="U59" s="524">
        <f>$B59*C59</f>
        <v>0</v>
      </c>
      <c r="V59" s="524">
        <f>$B59*E59</f>
        <v>0</v>
      </c>
      <c r="W59" s="524">
        <f>$B59*G59</f>
        <v>0</v>
      </c>
      <c r="X59" s="524">
        <f>B59*I59</f>
        <v>0</v>
      </c>
    </row>
    <row r="60" spans="1:25" ht="15.75" hidden="1" customHeight="1" thickBot="1" x14ac:dyDescent="0.25">
      <c r="A60" s="603" t="s">
        <v>429</v>
      </c>
      <c r="B60" s="653"/>
      <c r="C60" s="1574">
        <v>1.5</v>
      </c>
      <c r="D60" s="1575"/>
      <c r="E60" s="1576">
        <v>1.2</v>
      </c>
      <c r="F60" s="1575"/>
      <c r="G60" s="1576">
        <v>4.2</v>
      </c>
      <c r="H60" s="1574"/>
      <c r="I60" s="1577">
        <v>80</v>
      </c>
      <c r="J60" s="1578"/>
      <c r="U60" s="654">
        <f>$B60*C60</f>
        <v>0</v>
      </c>
      <c r="V60" s="654">
        <f>$B60*E60</f>
        <v>0</v>
      </c>
      <c r="W60" s="654">
        <f>$B60*G60</f>
        <v>0</v>
      </c>
      <c r="X60" s="524">
        <f>B60*I60</f>
        <v>0</v>
      </c>
    </row>
    <row r="61" spans="1:25" ht="15.75" hidden="1" customHeight="1" x14ac:dyDescent="0.2">
      <c r="A61" s="1567" t="s">
        <v>430</v>
      </c>
      <c r="B61" s="1567"/>
      <c r="C61" s="1567"/>
      <c r="D61" s="1567"/>
      <c r="E61" s="1567"/>
      <c r="F61" s="1567"/>
      <c r="G61" s="1567"/>
      <c r="H61" s="1567"/>
      <c r="I61" s="1567"/>
      <c r="J61" s="1567"/>
      <c r="U61" s="524">
        <f>SUM(U56:U60)</f>
        <v>0</v>
      </c>
      <c r="V61" s="524">
        <f>SUM(V56:V60)</f>
        <v>0</v>
      </c>
      <c r="W61" s="524">
        <f>SUM(W56:W60)</f>
        <v>0</v>
      </c>
      <c r="X61" s="524" t="e">
        <f>IF(OR(Y61=0,B52&gt;Y61),I52,SUM(X56:X60)/Y61)</f>
        <v>#REF!</v>
      </c>
      <c r="Y61" s="524">
        <f>SUM(B56:B60)</f>
        <v>0</v>
      </c>
    </row>
    <row r="62" spans="1:25" ht="15.75" hidden="1" customHeight="1" x14ac:dyDescent="0.2">
      <c r="A62" s="1568"/>
      <c r="B62" s="1568"/>
      <c r="C62" s="1568"/>
      <c r="D62" s="1568"/>
      <c r="E62" s="1568"/>
      <c r="F62" s="1568"/>
      <c r="G62" s="1568"/>
      <c r="H62" s="1568"/>
      <c r="I62" s="1568"/>
      <c r="J62" s="1568"/>
    </row>
    <row r="63" spans="1:25" ht="15.75" hidden="1" customHeight="1" x14ac:dyDescent="0.2">
      <c r="U63" s="524" t="s">
        <v>431</v>
      </c>
      <c r="Y63" s="524" t="s">
        <v>432</v>
      </c>
    </row>
    <row r="64" spans="1:25" ht="15.75" hidden="1" customHeight="1" x14ac:dyDescent="0.2">
      <c r="U64" s="524" t="e">
        <f>IF(OR($Y$61&lt;$B$52-0.1,AND($B$52=0,$Y$61=0)),C52,U61/$Y$61)</f>
        <v>#REF!</v>
      </c>
      <c r="V64" s="524" t="e">
        <f>IF(OR($Y$61&lt;$B$52-0.1,AND($B$52=0,$Y$61=0)),E52,V61/$Y$61)</f>
        <v>#REF!</v>
      </c>
      <c r="W64" s="524" t="e">
        <f>IF(OR($Y$61&lt;$B$52-0.1,AND($B$52=0,$Y$61=0)),G52,W61/$Y$61)</f>
        <v>#REF!</v>
      </c>
      <c r="Y64" s="524" t="e">
        <f>IF(OR(B52=0,Y61&lt;$B$52),1,Y61/B52)</f>
        <v>#REF!</v>
      </c>
    </row>
    <row r="65" ht="15.75" hidden="1" customHeight="1" x14ac:dyDescent="0.2"/>
    <row r="66" ht="15.75" hidden="1" customHeight="1" x14ac:dyDescent="0.2"/>
    <row r="67" ht="15.75" hidden="1" customHeight="1" x14ac:dyDescent="0.2"/>
  </sheetData>
  <sheetProtection algorithmName="SHA-512" hashValue="U52vuRrAgd4t/nn5GU9xm+9LDcfXeNFyeD8rvRzK5WjZx2yRacrbfUngd8qTtfHnE0YeZcTIUuEO+nt61TK2Sg==" saltValue="0zuUuMDoY81+QWjtY73plw==" spinCount="100000" sheet="1" objects="1" scenarios="1"/>
  <mergeCells count="139">
    <mergeCell ref="AD15:AG15"/>
    <mergeCell ref="AD16:AD19"/>
    <mergeCell ref="AE16:AG16"/>
    <mergeCell ref="AE17:AE18"/>
    <mergeCell ref="AF17:AF18"/>
    <mergeCell ref="AG17:AG18"/>
    <mergeCell ref="AE19:AG19"/>
    <mergeCell ref="AN16:AN19"/>
    <mergeCell ref="AS16:AS19"/>
    <mergeCell ref="AI15:AL15"/>
    <mergeCell ref="AI16:AI19"/>
    <mergeCell ref="AJ16:AL16"/>
    <mergeCell ref="AJ19:AL19"/>
    <mergeCell ref="AJ17:AJ18"/>
    <mergeCell ref="AK17:AK18"/>
    <mergeCell ref="AL17:AL18"/>
    <mergeCell ref="A1:F1"/>
    <mergeCell ref="A2:P2"/>
    <mergeCell ref="C4:E4"/>
    <mergeCell ref="F4:I4"/>
    <mergeCell ref="J4:L4"/>
    <mergeCell ref="M4:O4"/>
    <mergeCell ref="P4:R4"/>
    <mergeCell ref="S4:S12"/>
    <mergeCell ref="C5:E5"/>
    <mergeCell ref="F5:I5"/>
    <mergeCell ref="J5:L5"/>
    <mergeCell ref="M5:O5"/>
    <mergeCell ref="P5:R5"/>
    <mergeCell ref="C6:E6"/>
    <mergeCell ref="F6:I6"/>
    <mergeCell ref="J6:L6"/>
    <mergeCell ref="M6:O6"/>
    <mergeCell ref="P8:R8"/>
    <mergeCell ref="C9:E9"/>
    <mergeCell ref="F9:I9"/>
    <mergeCell ref="J9:L9"/>
    <mergeCell ref="M9:O9"/>
    <mergeCell ref="P9:R9"/>
    <mergeCell ref="P6:R6"/>
    <mergeCell ref="C7:E7"/>
    <mergeCell ref="F7:I7"/>
    <mergeCell ref="J7:L7"/>
    <mergeCell ref="M7:O7"/>
    <mergeCell ref="P7:R7"/>
    <mergeCell ref="C10:E10"/>
    <mergeCell ref="F10:I10"/>
    <mergeCell ref="J10:L10"/>
    <mergeCell ref="M10:O10"/>
    <mergeCell ref="C11:E11"/>
    <mergeCell ref="F11:I11"/>
    <mergeCell ref="J11:L11"/>
    <mergeCell ref="M11:O11"/>
    <mergeCell ref="C8:E8"/>
    <mergeCell ref="F8:I8"/>
    <mergeCell ref="J8:L8"/>
    <mergeCell ref="M8:O8"/>
    <mergeCell ref="C12:E12"/>
    <mergeCell ref="F12:I12"/>
    <mergeCell ref="J12:L12"/>
    <mergeCell ref="M12:O12"/>
    <mergeCell ref="C15:K15"/>
    <mergeCell ref="C16:C19"/>
    <mergeCell ref="D16:F16"/>
    <mergeCell ref="G16:K16"/>
    <mergeCell ref="L16:P16"/>
    <mergeCell ref="M17:M18"/>
    <mergeCell ref="N17:P17"/>
    <mergeCell ref="D19:F19"/>
    <mergeCell ref="G19:H19"/>
    <mergeCell ref="I19:K19"/>
    <mergeCell ref="L19:P19"/>
    <mergeCell ref="Q19:S19"/>
    <mergeCell ref="Q16:S17"/>
    <mergeCell ref="A17:A19"/>
    <mergeCell ref="B17:B19"/>
    <mergeCell ref="D17:D18"/>
    <mergeCell ref="E17:E18"/>
    <mergeCell ref="F17:F18"/>
    <mergeCell ref="G17:G18"/>
    <mergeCell ref="H17:H18"/>
    <mergeCell ref="I17:K17"/>
    <mergeCell ref="L17:L18"/>
    <mergeCell ref="R37:S37"/>
    <mergeCell ref="C38:D38"/>
    <mergeCell ref="E38:F38"/>
    <mergeCell ref="C39:D39"/>
    <mergeCell ref="E39:F39"/>
    <mergeCell ref="C40:D40"/>
    <mergeCell ref="E40:F40"/>
    <mergeCell ref="A36:A38"/>
    <mergeCell ref="B36:B38"/>
    <mergeCell ref="C36:F37"/>
    <mergeCell ref="G36:G38"/>
    <mergeCell ref="H36:S36"/>
    <mergeCell ref="H37:I37"/>
    <mergeCell ref="J37:K37"/>
    <mergeCell ref="L37:M37"/>
    <mergeCell ref="N37:O37"/>
    <mergeCell ref="P37:Q37"/>
    <mergeCell ref="C51:D51"/>
    <mergeCell ref="E51:F51"/>
    <mergeCell ref="G51:H51"/>
    <mergeCell ref="I51:J51"/>
    <mergeCell ref="C52:D52"/>
    <mergeCell ref="E52:F52"/>
    <mergeCell ref="G52:H52"/>
    <mergeCell ref="I52:J52"/>
    <mergeCell ref="C41:D41"/>
    <mergeCell ref="E41:F41"/>
    <mergeCell ref="C42:D42"/>
    <mergeCell ref="E42:F42"/>
    <mergeCell ref="C43:D43"/>
    <mergeCell ref="E43:F43"/>
    <mergeCell ref="C57:D57"/>
    <mergeCell ref="E57:F57"/>
    <mergeCell ref="G57:H57"/>
    <mergeCell ref="I57:J57"/>
    <mergeCell ref="C58:D58"/>
    <mergeCell ref="E58:F58"/>
    <mergeCell ref="G58:H58"/>
    <mergeCell ref="I58:J58"/>
    <mergeCell ref="C55:D55"/>
    <mergeCell ref="E55:F55"/>
    <mergeCell ref="G55:H55"/>
    <mergeCell ref="I55:J55"/>
    <mergeCell ref="C56:D56"/>
    <mergeCell ref="E56:F56"/>
    <mergeCell ref="G56:H56"/>
    <mergeCell ref="I56:J56"/>
    <mergeCell ref="A61:J62"/>
    <mergeCell ref="C59:D59"/>
    <mergeCell ref="E59:F59"/>
    <mergeCell ref="G59:H59"/>
    <mergeCell ref="I59:J59"/>
    <mergeCell ref="C60:D60"/>
    <mergeCell ref="E60:F60"/>
    <mergeCell ref="G60:H60"/>
    <mergeCell ref="I60:J60"/>
  </mergeCells>
  <conditionalFormatting sqref="G27:J29 L27:O29 Q27:R29">
    <cfRule type="expression" dxfId="45" priority="1">
      <formula>$U27&gt;3</formula>
    </cfRule>
  </conditionalFormatting>
  <dataValidations count="7">
    <dataValidation type="list" allowBlank="1" showInputMessage="1" showErrorMessage="1" sqref="C5:E9" xr:uid="{616919C3-F1D8-41BA-BABF-61FC483B363B}">
      <formula1>$Y$13:$Y$14</formula1>
    </dataValidation>
    <dataValidation type="whole" allowBlank="1" showInputMessage="1" showErrorMessage="1" errorTitle="Ungültige Eingabe" error="Für Eingabebereich Notiz zur Überschrift beachten. Nur ganze Zahlen zulässig." sqref="M5:O9" xr:uid="{821519FC-8375-450C-BC6E-67C5C4636E5C}">
      <formula1>U5</formula1>
      <formula2>V5</formula2>
    </dataValidation>
    <dataValidation type="whole" allowBlank="1" showInputMessage="1" showErrorMessage="1" errorTitle="Ungültige Eingabe" error="Für Eingabebereich Notiz zur Überschrift beachten. Nur ganze Zahlen zulässig." sqref="J5:L9" xr:uid="{857BC240-6483-42FE-A6DC-F93A9AD4C111}">
      <formula1>U5</formula1>
      <formula2>V5</formula2>
    </dataValidation>
    <dataValidation type="whole" allowBlank="1" showInputMessage="1" showErrorMessage="1" errorTitle="Ungültige Eingabe" error="Nur ganze Zahlen zwischen 8 und 35 zulässig" sqref="M11:O12" xr:uid="{E6E9ED63-E299-4A37-BF20-D5FD3FB795F8}">
      <formula1>8</formula1>
      <formula2>35</formula2>
    </dataValidation>
    <dataValidation type="decimal" operator="greaterThan" allowBlank="1" showInputMessage="1" showErrorMessage="1" sqref="B56:B60" xr:uid="{E0F43114-152C-4FF2-93AD-5959BE87FCCA}">
      <formula1>0.01</formula1>
    </dataValidation>
    <dataValidation type="decimal" allowBlank="1" showInputMessage="1" showErrorMessage="1" sqref="C27:S29" xr:uid="{22044C44-925A-478B-B779-3007135FC20F}">
      <formula1>0</formula1>
      <formula2>999999</formula2>
    </dataValidation>
    <dataValidation type="list" allowBlank="1" showInputMessage="1" showErrorMessage="1" sqref="G11:I11 F5:F9 F11:F12" xr:uid="{FB26D541-B82C-40AA-ACBB-9C049C3B7391}">
      <formula1>$Y$8:$Y$11</formula1>
    </dataValidation>
  </dataValidations>
  <pageMargins left="0.70866141732283472" right="0.70866141732283472" top="0.74803149606299213" bottom="0.74803149606299213" header="0.31496062992125984" footer="0.31496062992125984"/>
  <pageSetup paperSize="9" scale="89" orientation="landscape" r:id="rId1"/>
  <headerFooter>
    <oddFooter>&amp;L
© Bayerische Landesanstalt für Landwirtschaft (LfL) - Stand: 28.06.2024&amp;C&amp;P von &amp;N&amp;R&amp;D &amp;T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BT212"/>
  <sheetViews>
    <sheetView zoomScale="93" zoomScaleNormal="100" workbookViewId="0">
      <selection activeCell="B48" sqref="B48"/>
    </sheetView>
  </sheetViews>
  <sheetFormatPr baseColWidth="10" defaultColWidth="11.42578125" defaultRowHeight="15" x14ac:dyDescent="0.25"/>
  <cols>
    <col min="1" max="1" width="48.140625" style="19" customWidth="1"/>
    <col min="2" max="2" width="56.85546875" style="19" customWidth="1"/>
    <col min="3" max="3" width="11.42578125" style="20" customWidth="1"/>
    <col min="4" max="4" width="11.42578125" style="2" customWidth="1"/>
    <col min="5" max="5" width="16.140625" style="2" customWidth="1"/>
    <col min="6" max="6" width="14.140625" style="2" customWidth="1"/>
    <col min="7" max="7" width="15.140625" style="2" customWidth="1"/>
    <col min="8" max="8" width="11.5703125" style="2" customWidth="1"/>
    <col min="9" max="9" width="11.5703125" style="812" customWidth="1"/>
    <col min="10" max="11" width="11.5703125" style="2" customWidth="1"/>
    <col min="12" max="12" width="24.42578125" style="8" hidden="1" customWidth="1"/>
    <col min="13" max="13" width="9.5703125" style="8" hidden="1" customWidth="1"/>
    <col min="14" max="23" width="11.42578125" style="19" hidden="1" customWidth="1"/>
    <col min="24" max="24" width="11.42578125" style="813" customWidth="1"/>
    <col min="25" max="26" width="11.42578125" style="360" customWidth="1"/>
    <col min="27" max="27" width="15.28515625" style="813" customWidth="1"/>
    <col min="28" max="28" width="16" style="19" customWidth="1"/>
    <col min="29" max="29" width="15.42578125" style="19" customWidth="1"/>
    <col min="30" max="30" width="15.28515625" style="813" customWidth="1"/>
    <col min="31" max="31" width="15.85546875" style="19" customWidth="1"/>
    <col min="32" max="32" width="17.42578125" style="19" customWidth="1"/>
    <col min="33" max="33" width="15.28515625" style="813" customWidth="1"/>
    <col min="34" max="34" width="17.42578125" style="360" customWidth="1"/>
    <col min="35" max="35" width="11.42578125" style="19" customWidth="1"/>
    <col min="36" max="37" width="11.42578125" style="885" customWidth="1"/>
    <col min="38" max="38" width="18.7109375" style="885" customWidth="1"/>
    <col min="39" max="39" width="19.28515625" style="885" customWidth="1"/>
    <col min="40" max="40" width="17.28515625" style="885" customWidth="1"/>
    <col min="41" max="43" width="11.42578125" style="360" customWidth="1"/>
    <col min="44" max="44" width="11.42578125" style="19" customWidth="1"/>
    <col min="45" max="45" width="49.7109375" style="19" customWidth="1"/>
    <col min="46" max="57" width="11.42578125" style="19" customWidth="1"/>
    <col min="58" max="58" width="11.42578125" style="360" customWidth="1"/>
    <col min="70" max="70" width="11.42578125" customWidth="1"/>
    <col min="71" max="72" width="11.42578125" style="19" customWidth="1"/>
    <col min="73" max="16384" width="11.42578125" style="19"/>
  </cols>
  <sheetData>
    <row r="1" spans="1:72" s="994" customFormat="1" ht="27" customHeight="1" x14ac:dyDescent="0.25">
      <c r="A1" s="1282" t="s">
        <v>816</v>
      </c>
      <c r="B1" s="1210"/>
      <c r="C1" s="1721" t="s">
        <v>619</v>
      </c>
      <c r="D1" s="1721"/>
      <c r="E1" s="1721"/>
      <c r="F1" s="1721" t="s">
        <v>19</v>
      </c>
      <c r="G1" s="1721"/>
      <c r="H1" s="1717"/>
      <c r="I1" s="1718" t="s">
        <v>668</v>
      </c>
      <c r="J1" s="1719"/>
      <c r="K1" s="1720"/>
      <c r="L1" s="1004"/>
      <c r="M1" s="1005"/>
      <c r="N1" s="1006"/>
      <c r="O1" s="1007"/>
      <c r="P1" s="1007"/>
      <c r="Q1" s="1007"/>
      <c r="R1" s="1008"/>
      <c r="S1" s="1009"/>
      <c r="T1" s="1006"/>
      <c r="U1" s="1007"/>
      <c r="V1" s="1007"/>
      <c r="W1" s="1007"/>
      <c r="X1" s="1715" t="s">
        <v>670</v>
      </c>
      <c r="Y1" s="1716"/>
      <c r="Z1" s="1717"/>
      <c r="AA1" s="1715" t="s">
        <v>628</v>
      </c>
      <c r="AB1" s="1716"/>
      <c r="AC1" s="1717"/>
      <c r="AD1" s="1715" t="s">
        <v>629</v>
      </c>
      <c r="AE1" s="1716"/>
      <c r="AF1" s="1717"/>
      <c r="AG1" s="1715" t="s">
        <v>632</v>
      </c>
      <c r="AH1" s="1716"/>
      <c r="AI1" s="1716"/>
      <c r="AJ1" s="997" t="s">
        <v>635</v>
      </c>
      <c r="AK1" s="996" t="s">
        <v>645</v>
      </c>
      <c r="AL1" s="996" t="s">
        <v>696</v>
      </c>
      <c r="AM1" s="997" t="s">
        <v>652</v>
      </c>
      <c r="AN1" s="998" t="s">
        <v>653</v>
      </c>
      <c r="AO1" s="996"/>
      <c r="AP1" s="996"/>
      <c r="AQ1" s="996"/>
      <c r="AR1" s="993" t="s">
        <v>348</v>
      </c>
      <c r="AS1" s="999"/>
      <c r="AT1" s="995" t="s">
        <v>18</v>
      </c>
      <c r="AU1" s="995"/>
      <c r="AV1" s="995"/>
      <c r="AW1" s="995" t="s">
        <v>19</v>
      </c>
      <c r="AX1" s="995"/>
      <c r="AY1" s="995"/>
      <c r="AZ1" s="1000"/>
      <c r="BA1" s="1001"/>
      <c r="BG1" s="1282" t="s">
        <v>730</v>
      </c>
      <c r="BH1" s="1282"/>
      <c r="BI1" s="1710" t="s">
        <v>619</v>
      </c>
      <c r="BJ1" s="1710"/>
      <c r="BK1" s="1710"/>
      <c r="BL1" s="1710" t="s">
        <v>19</v>
      </c>
      <c r="BM1" s="1710"/>
      <c r="BN1" s="1711"/>
      <c r="BO1" s="1712" t="s">
        <v>668</v>
      </c>
      <c r="BP1" s="1713"/>
      <c r="BQ1" s="1714"/>
      <c r="BR1" s="1002"/>
    </row>
    <row r="2" spans="1:72" x14ac:dyDescent="0.25">
      <c r="A2" s="1283"/>
      <c r="B2" s="789"/>
      <c r="C2" s="20" t="s">
        <v>1</v>
      </c>
      <c r="D2" s="2" t="s">
        <v>2</v>
      </c>
      <c r="E2" s="2" t="s">
        <v>3</v>
      </c>
      <c r="F2" s="20" t="s">
        <v>1</v>
      </c>
      <c r="G2" s="2" t="s">
        <v>2</v>
      </c>
      <c r="H2" s="2" t="s">
        <v>3</v>
      </c>
      <c r="I2" s="20" t="s">
        <v>1</v>
      </c>
      <c r="J2" s="2" t="s">
        <v>2</v>
      </c>
      <c r="K2" s="2" t="s">
        <v>3</v>
      </c>
      <c r="L2" s="1010" t="s">
        <v>1</v>
      </c>
      <c r="M2" s="1011" t="s">
        <v>2</v>
      </c>
      <c r="N2" s="1012"/>
      <c r="O2" s="1011" t="s">
        <v>1</v>
      </c>
      <c r="P2" s="1011" t="s">
        <v>2</v>
      </c>
      <c r="Q2" s="1013"/>
      <c r="R2" s="1010" t="s">
        <v>1</v>
      </c>
      <c r="S2" s="1011" t="s">
        <v>2</v>
      </c>
      <c r="T2" s="1012"/>
      <c r="U2" s="1011" t="s">
        <v>1</v>
      </c>
      <c r="V2" s="1011" t="s">
        <v>2</v>
      </c>
      <c r="W2" s="1013"/>
      <c r="X2" s="863" t="s">
        <v>1</v>
      </c>
      <c r="Y2" s="800" t="s">
        <v>2</v>
      </c>
      <c r="Z2" s="861" t="s">
        <v>3</v>
      </c>
      <c r="AA2" s="863" t="s">
        <v>1</v>
      </c>
      <c r="AB2" s="800" t="s">
        <v>2</v>
      </c>
      <c r="AC2" s="861" t="s">
        <v>3</v>
      </c>
      <c r="AD2" s="863" t="s">
        <v>1</v>
      </c>
      <c r="AE2" s="800" t="s">
        <v>2</v>
      </c>
      <c r="AF2" s="800" t="s">
        <v>3</v>
      </c>
      <c r="AG2" s="863" t="s">
        <v>1</v>
      </c>
      <c r="AH2" s="800" t="s">
        <v>2</v>
      </c>
      <c r="AI2" s="800" t="s">
        <v>3</v>
      </c>
      <c r="AJ2" s="2" t="s">
        <v>636</v>
      </c>
      <c r="AK2" s="1" t="s">
        <v>640</v>
      </c>
      <c r="AL2" s="1" t="s">
        <v>765</v>
      </c>
      <c r="AM2" s="939" t="s">
        <v>354</v>
      </c>
      <c r="AN2" s="940" t="s">
        <v>354</v>
      </c>
      <c r="AO2" s="1"/>
      <c r="AP2" s="1"/>
      <c r="AQ2" s="1"/>
      <c r="AR2" s="427"/>
      <c r="AS2" s="27"/>
      <c r="AT2" s="20" t="s">
        <v>1</v>
      </c>
      <c r="AU2" s="2" t="s">
        <v>2</v>
      </c>
      <c r="AV2" s="2" t="s">
        <v>3</v>
      </c>
      <c r="AW2" s="20" t="s">
        <v>1</v>
      </c>
      <c r="AX2" s="2" t="s">
        <v>2</v>
      </c>
      <c r="AY2" s="2" t="s">
        <v>3</v>
      </c>
      <c r="AZ2" s="2" t="s">
        <v>1</v>
      </c>
      <c r="BA2" s="2" t="s">
        <v>2</v>
      </c>
      <c r="BB2" s="360"/>
      <c r="BC2" s="360"/>
      <c r="BD2" s="360"/>
      <c r="BG2" s="1283" t="s">
        <v>764</v>
      </c>
      <c r="BH2" s="1283"/>
      <c r="BI2" s="1284" t="s">
        <v>1</v>
      </c>
      <c r="BJ2" s="987" t="s">
        <v>2</v>
      </c>
      <c r="BK2" s="987" t="s">
        <v>3</v>
      </c>
      <c r="BL2" s="1284" t="s">
        <v>1</v>
      </c>
      <c r="BM2" s="987" t="s">
        <v>2</v>
      </c>
      <c r="BN2" s="987" t="s">
        <v>3</v>
      </c>
      <c r="BO2" s="1284" t="s">
        <v>1</v>
      </c>
      <c r="BP2" s="987" t="s">
        <v>2</v>
      </c>
      <c r="BQ2" s="987" t="s">
        <v>3</v>
      </c>
    </row>
    <row r="3" spans="1:72" x14ac:dyDescent="0.25">
      <c r="A3" s="792"/>
      <c r="C3" s="360"/>
      <c r="D3" s="360"/>
      <c r="E3" s="360"/>
      <c r="F3" s="360"/>
      <c r="G3" s="360"/>
      <c r="H3" s="885"/>
      <c r="I3" s="988"/>
      <c r="J3" s="885"/>
      <c r="K3" s="360"/>
      <c r="L3" s="1014" t="s">
        <v>312</v>
      </c>
      <c r="M3" s="1011"/>
      <c r="N3" s="1012"/>
      <c r="O3" s="1013" t="s">
        <v>337</v>
      </c>
      <c r="P3" s="1013"/>
      <c r="Q3" s="1013"/>
      <c r="R3" s="1014" t="s">
        <v>620</v>
      </c>
      <c r="S3" s="1011"/>
      <c r="T3" s="1012"/>
      <c r="U3" s="1015" t="s">
        <v>621</v>
      </c>
      <c r="V3" s="1011"/>
      <c r="W3" s="1013"/>
      <c r="AA3" s="864"/>
      <c r="AB3" s="801"/>
      <c r="AC3" s="862"/>
      <c r="AD3" s="864"/>
      <c r="AE3" s="801"/>
      <c r="AF3" s="801"/>
      <c r="AG3" s="864"/>
      <c r="AH3" s="801"/>
      <c r="AI3" s="801"/>
      <c r="AK3" s="790" t="s">
        <v>663</v>
      </c>
      <c r="AL3" s="790" t="s">
        <v>766</v>
      </c>
      <c r="AM3" s="939"/>
      <c r="AN3" s="940"/>
      <c r="AO3" s="1"/>
      <c r="AP3" s="1"/>
      <c r="AQ3" s="1"/>
      <c r="AR3"/>
      <c r="AZ3" s="2" t="s">
        <v>312</v>
      </c>
      <c r="BA3" s="2"/>
      <c r="BB3" s="360"/>
      <c r="BC3" s="360" t="s">
        <v>337</v>
      </c>
      <c r="BD3" s="360"/>
      <c r="BG3" s="792"/>
      <c r="BN3" s="875"/>
      <c r="BO3" s="1285"/>
      <c r="BP3" s="875"/>
    </row>
    <row r="4" spans="1:72" x14ac:dyDescent="0.25">
      <c r="A4" t="s">
        <v>773</v>
      </c>
      <c r="B4" s="27"/>
      <c r="C4" s="19"/>
      <c r="D4" s="19"/>
      <c r="E4" s="19"/>
      <c r="F4" s="19"/>
      <c r="G4" s="19"/>
      <c r="H4" s="885"/>
      <c r="I4" s="988"/>
      <c r="J4" s="885"/>
      <c r="K4" s="360"/>
      <c r="L4" s="1016"/>
      <c r="M4" s="1017"/>
      <c r="N4" s="1012"/>
      <c r="O4" s="1013"/>
      <c r="P4" s="1013"/>
      <c r="Q4" s="1013"/>
      <c r="R4" s="1016"/>
      <c r="S4" s="1017"/>
      <c r="T4" s="1012"/>
      <c r="U4" s="1013"/>
      <c r="V4" s="1013"/>
      <c r="W4" s="1013"/>
      <c r="AA4" s="864"/>
      <c r="AB4" s="801"/>
      <c r="AC4" s="862"/>
      <c r="AD4" s="864"/>
      <c r="AE4" s="801"/>
      <c r="AF4" s="801"/>
      <c r="AG4" s="864"/>
      <c r="AH4" s="801"/>
      <c r="AI4" s="801"/>
      <c r="AK4" s="1"/>
      <c r="AL4" s="1"/>
      <c r="AM4" s="939"/>
      <c r="AN4" s="940"/>
      <c r="AO4" s="1"/>
      <c r="AP4" s="1"/>
      <c r="AQ4" s="1"/>
      <c r="AR4"/>
      <c r="AT4" s="20"/>
      <c r="AU4" s="21"/>
      <c r="AV4" s="22"/>
      <c r="AW4" s="22"/>
      <c r="AX4" s="32"/>
      <c r="AY4" s="29"/>
      <c r="AZ4" s="30"/>
      <c r="BA4" s="7"/>
      <c r="BG4" t="s">
        <v>726</v>
      </c>
      <c r="BH4" s="1286"/>
      <c r="BN4" s="875"/>
      <c r="BO4" s="1285"/>
      <c r="BP4" s="875"/>
    </row>
    <row r="5" spans="1:72" x14ac:dyDescent="0.25">
      <c r="A5" t="s">
        <v>774</v>
      </c>
      <c r="B5" s="360"/>
      <c r="C5" t="s">
        <v>739</v>
      </c>
      <c r="D5" t="s">
        <v>740</v>
      </c>
      <c r="E5" t="s">
        <v>741</v>
      </c>
      <c r="F5" s="1224" t="s">
        <v>742</v>
      </c>
      <c r="G5" s="1224" t="s">
        <v>743</v>
      </c>
      <c r="H5" s="1224" t="s">
        <v>744</v>
      </c>
      <c r="I5" t="s">
        <v>793</v>
      </c>
      <c r="J5" t="s">
        <v>794</v>
      </c>
      <c r="K5" t="s">
        <v>795</v>
      </c>
      <c r="L5" s="1016"/>
      <c r="M5" s="1017"/>
      <c r="N5" s="1012"/>
      <c r="O5" s="1013"/>
      <c r="P5" s="1013"/>
      <c r="Q5" s="1013"/>
      <c r="R5" s="1016"/>
      <c r="S5" s="1017"/>
      <c r="T5" s="1012"/>
      <c r="U5" s="1013"/>
      <c r="V5" s="1013"/>
      <c r="W5" s="1013"/>
      <c r="AA5" s="864"/>
      <c r="AB5" s="801"/>
      <c r="AC5" s="862"/>
      <c r="AD5" s="864"/>
      <c r="AE5" s="801"/>
      <c r="AF5" s="801"/>
      <c r="AG5" s="864"/>
      <c r="AH5" s="801"/>
      <c r="AI5" s="801"/>
      <c r="AM5" s="939"/>
      <c r="AN5" s="940"/>
      <c r="AW5" s="426"/>
      <c r="AX5" s="426"/>
      <c r="AY5" s="426"/>
      <c r="AZ5" s="426"/>
      <c r="BA5" s="426"/>
      <c r="BB5" s="426"/>
      <c r="BG5" t="s">
        <v>738</v>
      </c>
      <c r="BI5" t="s">
        <v>739</v>
      </c>
      <c r="BJ5" t="s">
        <v>740</v>
      </c>
      <c r="BK5" t="s">
        <v>741</v>
      </c>
      <c r="BL5" s="1224" t="s">
        <v>742</v>
      </c>
      <c r="BM5" s="1224" t="s">
        <v>743</v>
      </c>
      <c r="BN5" s="1224" t="s">
        <v>744</v>
      </c>
      <c r="BO5" s="1285"/>
      <c r="BP5" s="875"/>
    </row>
    <row r="6" spans="1:72" x14ac:dyDescent="0.25">
      <c r="A6"/>
      <c r="C6"/>
      <c r="D6"/>
      <c r="E6"/>
      <c r="F6" s="1224"/>
      <c r="G6" s="1224"/>
      <c r="H6" s="1224"/>
      <c r="I6" s="988"/>
      <c r="J6" s="885"/>
      <c r="K6" s="360"/>
      <c r="L6" s="1016"/>
      <c r="M6" s="1017"/>
      <c r="N6" s="1012"/>
      <c r="O6" s="1013"/>
      <c r="P6" s="1013"/>
      <c r="Q6" s="1013"/>
      <c r="R6" s="1016"/>
      <c r="S6" s="1017"/>
      <c r="T6" s="1012"/>
      <c r="U6" s="1013"/>
      <c r="V6" s="1013"/>
      <c r="W6" s="1013"/>
      <c r="AA6" s="864"/>
      <c r="AB6" s="801"/>
      <c r="AC6" s="862"/>
      <c r="AD6" s="864"/>
      <c r="AE6" s="801"/>
      <c r="AF6" s="801"/>
      <c r="AG6" s="864"/>
      <c r="AH6" s="801"/>
      <c r="AI6" s="801"/>
      <c r="AM6" s="939"/>
      <c r="AN6" s="940"/>
      <c r="AW6" s="426"/>
      <c r="AX6" s="426"/>
      <c r="AY6" s="426"/>
      <c r="AZ6" s="426"/>
      <c r="BA6" s="426"/>
      <c r="BB6" s="426"/>
      <c r="BL6" s="1224"/>
      <c r="BM6" s="1224"/>
      <c r="BN6" s="1224"/>
      <c r="BO6" s="1285"/>
      <c r="BP6" s="875"/>
    </row>
    <row r="7" spans="1:72" x14ac:dyDescent="0.25">
      <c r="A7" s="783" t="s">
        <v>775</v>
      </c>
      <c r="C7" s="780">
        <v>24.1</v>
      </c>
      <c r="D7" s="781">
        <v>11.2</v>
      </c>
      <c r="E7" s="781">
        <v>11.58</v>
      </c>
      <c r="F7" s="782">
        <v>2.56</v>
      </c>
      <c r="G7" s="781">
        <v>1.17</v>
      </c>
      <c r="H7" s="809">
        <v>0.24</v>
      </c>
      <c r="I7" s="989">
        <v>27.3</v>
      </c>
      <c r="J7" s="781">
        <v>12.6</v>
      </c>
      <c r="K7" s="984">
        <v>12.77</v>
      </c>
      <c r="L7" s="1018"/>
      <c r="M7" s="1019"/>
      <c r="N7" s="1012"/>
      <c r="O7" s="1013">
        <f>+C8/C7</f>
        <v>0.95850622406639008</v>
      </c>
      <c r="P7" s="1013">
        <f t="shared" ref="P7" si="0">+D8/D7</f>
        <v>0.91964285714285732</v>
      </c>
      <c r="Q7" s="1013">
        <v>10</v>
      </c>
      <c r="R7" s="1016"/>
      <c r="S7" s="1017"/>
      <c r="T7" s="1012"/>
      <c r="U7" s="1013"/>
      <c r="V7" s="1013"/>
      <c r="W7" s="1013"/>
      <c r="X7" s="1016"/>
      <c r="Y7" s="1013"/>
      <c r="Z7" s="1013"/>
      <c r="AA7" s="1226"/>
      <c r="AB7" s="1227"/>
      <c r="AC7" s="1228"/>
      <c r="AD7" s="1226"/>
      <c r="AE7" s="1227"/>
      <c r="AF7" s="1227"/>
      <c r="AG7" s="1226"/>
      <c r="AH7" s="1227"/>
      <c r="AI7" s="1227"/>
      <c r="AK7" s="885">
        <v>2</v>
      </c>
      <c r="AM7" s="939"/>
      <c r="AN7" s="940"/>
      <c r="AR7" s="221" t="s">
        <v>327</v>
      </c>
      <c r="AS7" s="334"/>
      <c r="AT7" s="428">
        <v>24</v>
      </c>
      <c r="AU7" s="362">
        <v>11</v>
      </c>
      <c r="AV7" s="362">
        <v>11.57</v>
      </c>
      <c r="AW7" s="429">
        <v>2.56</v>
      </c>
      <c r="AX7" s="430">
        <v>1.17</v>
      </c>
      <c r="AY7" s="431">
        <v>0.24</v>
      </c>
      <c r="AZ7" s="25"/>
      <c r="BA7" s="3"/>
      <c r="BB7" s="360"/>
      <c r="BC7" s="360">
        <f>+AT8/AT7</f>
        <v>0.95833333333333337</v>
      </c>
      <c r="BD7" s="360">
        <f>+AU8/AU7</f>
        <v>0.9363636363636364</v>
      </c>
      <c r="BE7" s="360">
        <v>10</v>
      </c>
      <c r="BG7" s="783" t="s">
        <v>613</v>
      </c>
      <c r="BI7" s="780">
        <v>24.1</v>
      </c>
      <c r="BJ7" s="781">
        <v>11.2</v>
      </c>
      <c r="BK7" s="781">
        <v>11.58</v>
      </c>
      <c r="BL7" s="782">
        <v>2.56</v>
      </c>
      <c r="BM7" s="781">
        <v>1.17</v>
      </c>
      <c r="BN7" s="809">
        <v>0.24</v>
      </c>
      <c r="BO7" s="989">
        <v>27.3</v>
      </c>
      <c r="BP7" s="781">
        <v>12.6</v>
      </c>
      <c r="BQ7" s="1287">
        <v>12.77</v>
      </c>
    </row>
    <row r="8" spans="1:72" x14ac:dyDescent="0.25">
      <c r="A8" s="779" t="s">
        <v>776</v>
      </c>
      <c r="C8" s="780">
        <v>23.1</v>
      </c>
      <c r="D8" s="781">
        <v>10.3</v>
      </c>
      <c r="E8" s="781">
        <v>11.58</v>
      </c>
      <c r="F8" s="782">
        <v>2.56</v>
      </c>
      <c r="G8" s="781">
        <v>1.17</v>
      </c>
      <c r="H8" s="809">
        <v>0.24</v>
      </c>
      <c r="I8" s="989">
        <v>24.1</v>
      </c>
      <c r="J8" s="781">
        <v>11.2</v>
      </c>
      <c r="K8" s="984">
        <v>11.58</v>
      </c>
      <c r="L8" s="1018">
        <f t="shared" ref="L8" si="1">+C7/C8</f>
        <v>1.0432900432900434</v>
      </c>
      <c r="M8" s="1020">
        <f t="shared" ref="M8" si="2">+D7/D8</f>
        <v>1.087378640776699</v>
      </c>
      <c r="N8" s="1021">
        <v>1</v>
      </c>
      <c r="O8" s="1013"/>
      <c r="P8" s="1013"/>
      <c r="Q8" s="1013"/>
      <c r="R8" s="1016"/>
      <c r="S8" s="1017"/>
      <c r="T8" s="1012"/>
      <c r="U8" s="1013"/>
      <c r="V8" s="1013"/>
      <c r="W8" s="1013"/>
      <c r="X8" s="1016"/>
      <c r="Y8" s="1013"/>
      <c r="Z8" s="1013"/>
      <c r="AA8" s="1226"/>
      <c r="AB8" s="1227"/>
      <c r="AC8" s="1228"/>
      <c r="AD8" s="1226"/>
      <c r="AE8" s="1227"/>
      <c r="AF8" s="1227"/>
      <c r="AG8" s="1226"/>
      <c r="AH8" s="1227"/>
      <c r="AI8" s="1227"/>
      <c r="AJ8" s="885">
        <v>1</v>
      </c>
      <c r="AK8" s="885">
        <v>3</v>
      </c>
      <c r="AM8" s="939"/>
      <c r="AN8" s="940"/>
      <c r="AR8" s="221" t="s">
        <v>328</v>
      </c>
      <c r="AS8" s="205"/>
      <c r="AT8" s="428">
        <v>23</v>
      </c>
      <c r="AU8" s="362">
        <v>10.3</v>
      </c>
      <c r="AV8" s="362">
        <v>11.3</v>
      </c>
      <c r="AW8" s="429">
        <v>2.56</v>
      </c>
      <c r="AX8" s="430">
        <v>1.17</v>
      </c>
      <c r="AY8" s="431">
        <v>0.24</v>
      </c>
      <c r="AZ8" s="25">
        <f>+AT7/AT8</f>
        <v>1.0434782608695652</v>
      </c>
      <c r="BA8" s="25">
        <f>+AU7/AU8</f>
        <v>1.0679611650485437</v>
      </c>
      <c r="BB8" s="342">
        <v>1</v>
      </c>
      <c r="BC8" s="360"/>
      <c r="BD8" s="360"/>
      <c r="BE8" s="360"/>
      <c r="BG8" s="779" t="s">
        <v>614</v>
      </c>
      <c r="BI8" s="780">
        <v>23.1</v>
      </c>
      <c r="BJ8" s="781">
        <v>10.3</v>
      </c>
      <c r="BK8" s="781">
        <v>11.58</v>
      </c>
      <c r="BL8" s="782">
        <v>2.56</v>
      </c>
      <c r="BM8" s="781">
        <v>1.17</v>
      </c>
      <c r="BN8" s="809">
        <v>0.24</v>
      </c>
      <c r="BO8" s="989">
        <v>24.1</v>
      </c>
      <c r="BP8" s="781">
        <v>11.2</v>
      </c>
      <c r="BQ8" s="1287">
        <v>11.58</v>
      </c>
      <c r="BT8" s="360"/>
    </row>
    <row r="9" spans="1:72" x14ac:dyDescent="0.25">
      <c r="A9" s="779" t="s">
        <v>777</v>
      </c>
      <c r="B9" s="360"/>
      <c r="C9" s="1212">
        <v>22.1</v>
      </c>
      <c r="D9" s="1149">
        <v>9.67</v>
      </c>
      <c r="E9" s="1149">
        <v>10.8</v>
      </c>
      <c r="F9" s="1148">
        <v>2.56</v>
      </c>
      <c r="G9" s="1149">
        <v>1.17</v>
      </c>
      <c r="H9" s="1150">
        <v>0.24</v>
      </c>
      <c r="I9" s="1151">
        <v>23.1</v>
      </c>
      <c r="J9" s="1149">
        <v>10.3</v>
      </c>
      <c r="K9" s="1152">
        <v>11.58</v>
      </c>
      <c r="L9" s="1018"/>
      <c r="M9" s="1020"/>
      <c r="N9" s="1021"/>
      <c r="O9" s="1013"/>
      <c r="P9" s="1013"/>
      <c r="Q9" s="1013"/>
      <c r="R9" s="1016"/>
      <c r="S9" s="1017"/>
      <c r="T9" s="1012"/>
      <c r="U9" s="1013"/>
      <c r="V9" s="1013"/>
      <c r="W9" s="1013"/>
      <c r="X9" s="1016"/>
      <c r="Y9" s="1013"/>
      <c r="Z9" s="1013"/>
      <c r="AA9" s="1226"/>
      <c r="AB9" s="1227"/>
      <c r="AC9" s="1228"/>
      <c r="AD9" s="1226"/>
      <c r="AE9" s="1227"/>
      <c r="AF9" s="1227"/>
      <c r="AG9" s="1226"/>
      <c r="AH9" s="1227"/>
      <c r="AI9" s="1227"/>
      <c r="AK9" s="885">
        <v>4</v>
      </c>
      <c r="AM9" s="939"/>
      <c r="AN9" s="940"/>
      <c r="AR9" s="218" t="s">
        <v>329</v>
      </c>
      <c r="AS9" s="334"/>
      <c r="AT9" s="428">
        <v>24.1</v>
      </c>
      <c r="AU9" s="362">
        <v>11.2</v>
      </c>
      <c r="AV9" s="362">
        <v>11.58</v>
      </c>
      <c r="AW9" s="429">
        <v>2.56</v>
      </c>
      <c r="AX9" s="430">
        <v>1.17</v>
      </c>
      <c r="AY9" s="431">
        <v>0.24</v>
      </c>
      <c r="AZ9" s="25"/>
      <c r="BA9" s="3"/>
      <c r="BB9" s="360"/>
      <c r="BC9" s="360">
        <f>+AT10/AT9</f>
        <v>0.95850622406639008</v>
      </c>
      <c r="BD9" s="360">
        <f>+AU10/AU9</f>
        <v>0.91964285714285732</v>
      </c>
      <c r="BE9" s="360">
        <v>10</v>
      </c>
      <c r="BG9" s="779" t="s">
        <v>615</v>
      </c>
      <c r="BI9" s="780">
        <v>22.1</v>
      </c>
      <c r="BJ9" s="781">
        <v>9.67</v>
      </c>
      <c r="BK9" s="781">
        <v>10.8</v>
      </c>
      <c r="BL9" s="782">
        <v>2.56</v>
      </c>
      <c r="BM9" s="781">
        <v>1.17</v>
      </c>
      <c r="BN9" s="809">
        <v>0.24</v>
      </c>
      <c r="BO9" s="989">
        <v>23.1</v>
      </c>
      <c r="BP9" s="781">
        <v>10.3</v>
      </c>
      <c r="BQ9" s="1287">
        <v>11.58</v>
      </c>
      <c r="BT9" s="360"/>
    </row>
    <row r="10" spans="1:72" x14ac:dyDescent="0.25">
      <c r="A10" s="779" t="s">
        <v>778</v>
      </c>
      <c r="B10" s="360"/>
      <c r="C10" s="1212">
        <v>24.2</v>
      </c>
      <c r="D10" s="1149">
        <v>11.2</v>
      </c>
      <c r="E10" s="1149">
        <v>11.82</v>
      </c>
      <c r="F10" s="1148">
        <v>2.56</v>
      </c>
      <c r="G10" s="1149">
        <v>1.17</v>
      </c>
      <c r="H10" s="1150">
        <v>0.24</v>
      </c>
      <c r="I10" s="1151">
        <v>27.5</v>
      </c>
      <c r="J10" s="1149">
        <v>12.8</v>
      </c>
      <c r="K10" s="1152">
        <v>13.13</v>
      </c>
      <c r="L10" s="1018"/>
      <c r="M10" s="1019"/>
      <c r="N10" s="1012"/>
      <c r="O10" s="1013">
        <f t="shared" ref="O10" si="3">+C11/C10</f>
        <v>0.95867768595041325</v>
      </c>
      <c r="P10" s="1013">
        <f t="shared" ref="P10" si="4">+D11/D10</f>
        <v>0.91964285714285732</v>
      </c>
      <c r="Q10" s="1013">
        <v>10</v>
      </c>
      <c r="R10" s="1016"/>
      <c r="S10" s="1017"/>
      <c r="T10" s="1012"/>
      <c r="U10" s="1013"/>
      <c r="V10" s="1013"/>
      <c r="W10" s="1013"/>
      <c r="X10" s="1016"/>
      <c r="Y10" s="1013"/>
      <c r="Z10" s="1013"/>
      <c r="AA10" s="1226"/>
      <c r="AB10" s="1227"/>
      <c r="AC10" s="1228"/>
      <c r="AD10" s="1226"/>
      <c r="AE10" s="1227"/>
      <c r="AF10" s="1227"/>
      <c r="AG10" s="1226"/>
      <c r="AH10" s="1227"/>
      <c r="AI10" s="1227"/>
      <c r="AK10" s="885">
        <v>2</v>
      </c>
      <c r="AM10" s="939"/>
      <c r="AN10" s="940"/>
      <c r="AR10" s="221" t="s">
        <v>330</v>
      </c>
      <c r="AS10" s="334"/>
      <c r="AT10" s="428">
        <v>23.1</v>
      </c>
      <c r="AU10" s="362">
        <v>10.3</v>
      </c>
      <c r="AV10" s="362">
        <v>11.58</v>
      </c>
      <c r="AW10" s="429">
        <v>2.56</v>
      </c>
      <c r="AX10" s="430">
        <v>1.17</v>
      </c>
      <c r="AY10" s="431">
        <v>0.24</v>
      </c>
      <c r="AZ10" s="25">
        <f>+AT9/AT10</f>
        <v>1.0432900432900434</v>
      </c>
      <c r="BA10" s="25">
        <f>+AU9/AU10</f>
        <v>1.087378640776699</v>
      </c>
      <c r="BB10" s="342">
        <v>1</v>
      </c>
      <c r="BC10" s="27"/>
      <c r="BD10" s="360"/>
      <c r="BE10" s="360"/>
      <c r="BG10" s="779" t="s">
        <v>616</v>
      </c>
      <c r="BI10" s="780">
        <v>24.2</v>
      </c>
      <c r="BJ10" s="781">
        <v>11.2</v>
      </c>
      <c r="BK10" s="781">
        <v>11.82</v>
      </c>
      <c r="BL10" s="782">
        <v>2.56</v>
      </c>
      <c r="BM10" s="781">
        <v>1.17</v>
      </c>
      <c r="BN10" s="809">
        <v>0.24</v>
      </c>
      <c r="BO10" s="989">
        <v>27.5</v>
      </c>
      <c r="BP10" s="781">
        <v>12.8</v>
      </c>
      <c r="BQ10" s="1287">
        <v>13.13</v>
      </c>
      <c r="BT10" s="360"/>
    </row>
    <row r="11" spans="1:72" x14ac:dyDescent="0.25">
      <c r="A11" s="779" t="s">
        <v>779</v>
      </c>
      <c r="B11" s="360"/>
      <c r="C11" s="1212">
        <v>23.2</v>
      </c>
      <c r="D11" s="1149">
        <v>10.3</v>
      </c>
      <c r="E11" s="1149">
        <v>11.82</v>
      </c>
      <c r="F11" s="1148">
        <v>2.56</v>
      </c>
      <c r="G11" s="1149">
        <v>1.17</v>
      </c>
      <c r="H11" s="1150">
        <v>0.24</v>
      </c>
      <c r="I11" s="1151">
        <v>24.2</v>
      </c>
      <c r="J11" s="1149">
        <v>11.2</v>
      </c>
      <c r="K11" s="1152">
        <v>11.82</v>
      </c>
      <c r="L11" s="1018">
        <f t="shared" ref="L11" si="5">+C10/C11</f>
        <v>1.0431034482758621</v>
      </c>
      <c r="M11" s="1020">
        <f t="shared" ref="M11" si="6">+D10/D11</f>
        <v>1.087378640776699</v>
      </c>
      <c r="N11" s="1021">
        <v>1</v>
      </c>
      <c r="O11" s="1013"/>
      <c r="P11" s="1013"/>
      <c r="Q11" s="1013"/>
      <c r="R11" s="1016"/>
      <c r="S11" s="1017"/>
      <c r="T11" s="1012"/>
      <c r="U11" s="1013"/>
      <c r="V11" s="1013"/>
      <c r="W11" s="1013"/>
      <c r="X11" s="1016"/>
      <c r="Y11" s="1013"/>
      <c r="Z11" s="1013"/>
      <c r="AA11" s="1226"/>
      <c r="AB11" s="1227"/>
      <c r="AC11" s="1228"/>
      <c r="AD11" s="1226"/>
      <c r="AE11" s="1227"/>
      <c r="AF11" s="1227"/>
      <c r="AG11" s="1226"/>
      <c r="AH11" s="1227"/>
      <c r="AI11" s="1227"/>
      <c r="AJ11" s="885">
        <v>1</v>
      </c>
      <c r="AK11" s="885">
        <v>3</v>
      </c>
      <c r="AM11" s="939"/>
      <c r="AN11" s="940"/>
      <c r="AR11" s="221" t="s">
        <v>331</v>
      </c>
      <c r="AS11" s="334"/>
      <c r="AT11" s="428">
        <v>24.2</v>
      </c>
      <c r="AU11" s="362">
        <v>11.2</v>
      </c>
      <c r="AV11" s="362">
        <v>11.82</v>
      </c>
      <c r="AW11" s="429">
        <v>2.56</v>
      </c>
      <c r="AX11" s="430">
        <v>1.17</v>
      </c>
      <c r="AY11" s="431">
        <v>0.24</v>
      </c>
      <c r="AZ11" s="25"/>
      <c r="BA11" s="3"/>
      <c r="BB11" s="360"/>
      <c r="BC11" s="360">
        <f>+AT12/AT11</f>
        <v>0.95867768595041325</v>
      </c>
      <c r="BD11" s="360">
        <f>+AU12/AU11</f>
        <v>0.91964285714285732</v>
      </c>
      <c r="BE11" s="360">
        <v>10</v>
      </c>
      <c r="BG11" s="779" t="s">
        <v>612</v>
      </c>
      <c r="BI11" s="780">
        <v>23.2</v>
      </c>
      <c r="BJ11" s="781">
        <v>10.3</v>
      </c>
      <c r="BK11" s="781">
        <v>11.82</v>
      </c>
      <c r="BL11" s="782">
        <v>2.56</v>
      </c>
      <c r="BM11" s="781">
        <v>1.17</v>
      </c>
      <c r="BN11" s="809">
        <v>0.24</v>
      </c>
      <c r="BO11" s="989">
        <v>24.2</v>
      </c>
      <c r="BP11" s="781">
        <v>11.2</v>
      </c>
      <c r="BQ11" s="1287">
        <v>11.82</v>
      </c>
      <c r="BT11" s="360"/>
    </row>
    <row r="12" spans="1:72" x14ac:dyDescent="0.25">
      <c r="A12" s="779" t="s">
        <v>780</v>
      </c>
      <c r="B12" s="360"/>
      <c r="C12" s="1212">
        <v>22.2</v>
      </c>
      <c r="D12" s="1149">
        <v>9.7100000000000009</v>
      </c>
      <c r="E12" s="1149">
        <v>11.1</v>
      </c>
      <c r="F12" s="1148">
        <v>2.56</v>
      </c>
      <c r="G12" s="1149">
        <v>1.17</v>
      </c>
      <c r="H12" s="1150">
        <v>0.24</v>
      </c>
      <c r="I12" s="1151">
        <v>23.2</v>
      </c>
      <c r="J12" s="1149">
        <v>10.3</v>
      </c>
      <c r="K12" s="1152">
        <v>11.82</v>
      </c>
      <c r="L12" s="1018"/>
      <c r="M12" s="1020"/>
      <c r="N12" s="1021"/>
      <c r="O12" s="1013"/>
      <c r="P12" s="1013"/>
      <c r="Q12" s="1013"/>
      <c r="R12" s="1016"/>
      <c r="S12" s="1017"/>
      <c r="T12" s="1012"/>
      <c r="U12" s="1013"/>
      <c r="V12" s="1013"/>
      <c r="W12" s="1013"/>
      <c r="X12" s="1016"/>
      <c r="Y12" s="1013"/>
      <c r="Z12" s="1013"/>
      <c r="AA12" s="1226"/>
      <c r="AB12" s="1227"/>
      <c r="AC12" s="1228"/>
      <c r="AD12" s="1226"/>
      <c r="AE12" s="1227"/>
      <c r="AF12" s="1227"/>
      <c r="AG12" s="1226"/>
      <c r="AH12" s="1227"/>
      <c r="AI12" s="1227"/>
      <c r="AK12" s="885">
        <v>4</v>
      </c>
      <c r="AM12" s="939"/>
      <c r="AN12" s="940"/>
      <c r="AR12" s="221" t="s">
        <v>332</v>
      </c>
      <c r="AS12" s="205"/>
      <c r="AT12" s="428">
        <v>23.2</v>
      </c>
      <c r="AU12" s="362">
        <v>10.3</v>
      </c>
      <c r="AV12" s="362">
        <v>11.82</v>
      </c>
      <c r="AW12" s="429">
        <v>2.56</v>
      </c>
      <c r="AX12" s="430">
        <v>1.17</v>
      </c>
      <c r="AY12" s="431">
        <v>0.24</v>
      </c>
      <c r="AZ12" s="25">
        <f>+AT11/AT12</f>
        <v>1.0431034482758621</v>
      </c>
      <c r="BA12" s="25">
        <f>+AU11/AU12</f>
        <v>1.087378640776699</v>
      </c>
      <c r="BB12" s="342">
        <v>1</v>
      </c>
      <c r="BC12" s="360"/>
      <c r="BD12" s="360"/>
      <c r="BE12" s="360"/>
      <c r="BG12" s="779" t="s">
        <v>617</v>
      </c>
      <c r="BI12" s="780">
        <v>22.2</v>
      </c>
      <c r="BJ12" s="781">
        <v>9.7100000000000009</v>
      </c>
      <c r="BK12" s="781">
        <v>11.1</v>
      </c>
      <c r="BL12" s="782">
        <v>2.56</v>
      </c>
      <c r="BM12" s="781">
        <v>1.17</v>
      </c>
      <c r="BN12" s="809">
        <v>0.24</v>
      </c>
      <c r="BO12" s="989">
        <v>23.2</v>
      </c>
      <c r="BP12" s="781">
        <v>10.3</v>
      </c>
      <c r="BQ12" s="1287">
        <v>11.82</v>
      </c>
      <c r="BT12" s="360"/>
    </row>
    <row r="13" spans="1:72" x14ac:dyDescent="0.25">
      <c r="A13" s="783" t="s">
        <v>781</v>
      </c>
      <c r="B13" s="360"/>
      <c r="C13" s="1212">
        <v>36.799999999999997</v>
      </c>
      <c r="D13" s="1149">
        <v>16</v>
      </c>
      <c r="E13" s="1149">
        <v>19.52</v>
      </c>
      <c r="F13" s="1148">
        <v>2.56</v>
      </c>
      <c r="G13" s="1149">
        <v>1.17</v>
      </c>
      <c r="H13" s="1150">
        <v>0.24</v>
      </c>
      <c r="I13" s="1151">
        <v>41.1</v>
      </c>
      <c r="J13" s="1149">
        <v>17.899999999999999</v>
      </c>
      <c r="K13" s="1152">
        <v>21.09</v>
      </c>
      <c r="L13" s="1018"/>
      <c r="M13" s="1019"/>
      <c r="N13" s="1012"/>
      <c r="O13" s="1013">
        <f t="shared" ref="O13" si="7">+C14/C13</f>
        <v>0.95108695652173925</v>
      </c>
      <c r="P13" s="1013">
        <f t="shared" ref="P13" si="8">+D14/D13</f>
        <v>0.91874999999999996</v>
      </c>
      <c r="Q13" s="1013">
        <v>10</v>
      </c>
      <c r="R13" s="1016"/>
      <c r="S13" s="1017"/>
      <c r="T13" s="1012"/>
      <c r="U13" s="1013"/>
      <c r="V13" s="1013"/>
      <c r="W13" s="1013"/>
      <c r="X13" s="1016"/>
      <c r="Y13" s="1013"/>
      <c r="Z13" s="1013"/>
      <c r="AA13" s="1226"/>
      <c r="AB13" s="1227"/>
      <c r="AC13" s="1228"/>
      <c r="AD13" s="1226"/>
      <c r="AE13" s="1227"/>
      <c r="AF13" s="1227"/>
      <c r="AG13" s="1226"/>
      <c r="AH13" s="1227"/>
      <c r="AI13" s="1227"/>
      <c r="AK13" s="885">
        <v>2</v>
      </c>
      <c r="AM13" s="939"/>
      <c r="AN13" s="940"/>
      <c r="AR13" s="221" t="s">
        <v>90</v>
      </c>
      <c r="AS13" s="334"/>
      <c r="AT13" s="428">
        <v>35.1</v>
      </c>
      <c r="AU13" s="362">
        <v>15.3</v>
      </c>
      <c r="AV13" s="362">
        <v>18.32</v>
      </c>
      <c r="AW13" s="429">
        <v>2.56</v>
      </c>
      <c r="AX13" s="430">
        <v>1.17</v>
      </c>
      <c r="AY13" s="431">
        <v>0.24</v>
      </c>
      <c r="AZ13" s="25"/>
      <c r="BA13" s="3"/>
      <c r="BB13" s="360"/>
      <c r="BC13" s="360">
        <f>+AT14/AT13</f>
        <v>0.95441595441595439</v>
      </c>
      <c r="BD13" s="360">
        <f>+AU14/AU13</f>
        <v>0.91503267973856206</v>
      </c>
      <c r="BE13" s="360">
        <v>10</v>
      </c>
      <c r="BG13" s="783" t="s">
        <v>92</v>
      </c>
      <c r="BI13" s="780">
        <v>36.799999999999997</v>
      </c>
      <c r="BJ13" s="781">
        <v>16</v>
      </c>
      <c r="BK13" s="781">
        <v>19.52</v>
      </c>
      <c r="BL13" s="782">
        <v>2.56</v>
      </c>
      <c r="BM13" s="781">
        <v>1.17</v>
      </c>
      <c r="BN13" s="809">
        <v>0.24</v>
      </c>
      <c r="BO13" s="989">
        <v>41.1</v>
      </c>
      <c r="BP13" s="781">
        <v>17.899999999999999</v>
      </c>
      <c r="BQ13" s="1287">
        <v>21.09</v>
      </c>
      <c r="BT13" s="360"/>
    </row>
    <row r="14" spans="1:72" x14ac:dyDescent="0.25">
      <c r="A14" s="779" t="s">
        <v>782</v>
      </c>
      <c r="B14" s="360"/>
      <c r="C14" s="1212">
        <v>35</v>
      </c>
      <c r="D14" s="1149">
        <v>14.7</v>
      </c>
      <c r="E14" s="1149">
        <v>19.52</v>
      </c>
      <c r="F14" s="1148">
        <v>2.56</v>
      </c>
      <c r="G14" s="1149">
        <v>1.17</v>
      </c>
      <c r="H14" s="1150">
        <v>0.24</v>
      </c>
      <c r="I14" s="1151">
        <v>36.799999999999997</v>
      </c>
      <c r="J14" s="1149">
        <v>16</v>
      </c>
      <c r="K14" s="1152">
        <v>19.52</v>
      </c>
      <c r="L14" s="1018">
        <f t="shared" ref="L14" si="9">+C13/C14</f>
        <v>1.0514285714285714</v>
      </c>
      <c r="M14" s="1020">
        <f t="shared" ref="M14" si="10">+D13/D14</f>
        <v>1.08843537414966</v>
      </c>
      <c r="N14" s="1021">
        <v>1</v>
      </c>
      <c r="O14" s="1013"/>
      <c r="P14" s="1013"/>
      <c r="Q14" s="1013"/>
      <c r="R14" s="1016"/>
      <c r="S14" s="1017"/>
      <c r="T14" s="1012"/>
      <c r="U14" s="1013"/>
      <c r="V14" s="1013"/>
      <c r="W14" s="1013"/>
      <c r="X14" s="1016"/>
      <c r="Y14" s="1013"/>
      <c r="Z14" s="1013"/>
      <c r="AA14" s="1226"/>
      <c r="AB14" s="1227"/>
      <c r="AC14" s="1228"/>
      <c r="AD14" s="1226"/>
      <c r="AE14" s="1227"/>
      <c r="AF14" s="1227"/>
      <c r="AG14" s="1226"/>
      <c r="AH14" s="1227"/>
      <c r="AI14" s="1227"/>
      <c r="AJ14" s="885">
        <v>1</v>
      </c>
      <c r="AK14" s="885">
        <v>3</v>
      </c>
      <c r="AM14" s="939"/>
      <c r="AN14" s="940"/>
      <c r="AR14" s="221" t="s">
        <v>91</v>
      </c>
      <c r="AS14" s="334"/>
      <c r="AT14" s="428">
        <v>33.5</v>
      </c>
      <c r="AU14" s="362">
        <v>14</v>
      </c>
      <c r="AV14" s="362">
        <v>18.32</v>
      </c>
      <c r="AW14" s="429">
        <v>2.56</v>
      </c>
      <c r="AX14" s="430">
        <v>1.17</v>
      </c>
      <c r="AY14" s="431">
        <v>0.24</v>
      </c>
      <c r="AZ14" s="25">
        <f>+AT13/AT14</f>
        <v>1.0477611940298508</v>
      </c>
      <c r="BA14" s="25">
        <f>+AU13/AU14</f>
        <v>1.092857142857143</v>
      </c>
      <c r="BB14" s="342">
        <v>1</v>
      </c>
      <c r="BC14" s="360"/>
      <c r="BD14" s="360"/>
      <c r="BE14" s="360"/>
      <c r="BG14" s="779" t="s">
        <v>93</v>
      </c>
      <c r="BI14" s="780">
        <v>35</v>
      </c>
      <c r="BJ14" s="781">
        <v>14.7</v>
      </c>
      <c r="BK14" s="781">
        <v>19.52</v>
      </c>
      <c r="BL14" s="782">
        <v>2.56</v>
      </c>
      <c r="BM14" s="781">
        <v>1.17</v>
      </c>
      <c r="BN14" s="809">
        <v>0.24</v>
      </c>
      <c r="BO14" s="989">
        <v>36.799999999999997</v>
      </c>
      <c r="BP14" s="781">
        <v>16</v>
      </c>
      <c r="BQ14" s="1287">
        <v>19.52</v>
      </c>
      <c r="BT14" s="360"/>
    </row>
    <row r="15" spans="1:72" x14ac:dyDescent="0.25">
      <c r="A15" s="779" t="s">
        <v>783</v>
      </c>
      <c r="B15" s="360"/>
      <c r="C15" s="1212">
        <v>33.4</v>
      </c>
      <c r="D15" s="1149">
        <v>13.65</v>
      </c>
      <c r="E15" s="1149">
        <v>18.2</v>
      </c>
      <c r="F15" s="1148">
        <v>2.56</v>
      </c>
      <c r="G15" s="1149">
        <v>1.17</v>
      </c>
      <c r="H15" s="1150">
        <v>0.24</v>
      </c>
      <c r="I15" s="1151">
        <v>35</v>
      </c>
      <c r="J15" s="1149">
        <v>14.7</v>
      </c>
      <c r="K15" s="1152">
        <v>19.52</v>
      </c>
      <c r="L15" s="1018"/>
      <c r="M15" s="1020"/>
      <c r="N15" s="1021"/>
      <c r="O15" s="1013"/>
      <c r="P15" s="1013"/>
      <c r="Q15" s="1013"/>
      <c r="R15" s="1016"/>
      <c r="S15" s="1017"/>
      <c r="T15" s="1012"/>
      <c r="U15" s="1013"/>
      <c r="V15" s="1013"/>
      <c r="W15" s="1013"/>
      <c r="X15" s="1016"/>
      <c r="Y15" s="1013"/>
      <c r="Z15" s="1013"/>
      <c r="AA15" s="1226"/>
      <c r="AB15" s="1227"/>
      <c r="AC15" s="1228"/>
      <c r="AD15" s="1226"/>
      <c r="AE15" s="1227"/>
      <c r="AF15" s="1227"/>
      <c r="AG15" s="1226"/>
      <c r="AH15" s="1227"/>
      <c r="AI15" s="1227"/>
      <c r="AK15" s="885">
        <v>4</v>
      </c>
      <c r="AM15" s="939"/>
      <c r="AN15" s="940"/>
      <c r="AR15" s="218" t="s">
        <v>92</v>
      </c>
      <c r="AS15" s="334"/>
      <c r="AT15" s="428">
        <v>36.799999999999997</v>
      </c>
      <c r="AU15" s="362">
        <v>16</v>
      </c>
      <c r="AV15" s="362">
        <v>19.52</v>
      </c>
      <c r="AW15" s="429">
        <v>2.56</v>
      </c>
      <c r="AX15" s="430">
        <v>1.17</v>
      </c>
      <c r="AY15" s="431">
        <v>0.24</v>
      </c>
      <c r="AZ15" s="25"/>
      <c r="BA15" s="3"/>
      <c r="BB15" s="360"/>
      <c r="BC15" s="360">
        <f>+AT16/AT15</f>
        <v>0.95108695652173925</v>
      </c>
      <c r="BD15" s="360">
        <f>+AU16/AU15</f>
        <v>0.91874999999999996</v>
      </c>
      <c r="BE15" s="360">
        <v>10</v>
      </c>
      <c r="BG15" s="779" t="s">
        <v>605</v>
      </c>
      <c r="BI15" s="780">
        <v>33.4</v>
      </c>
      <c r="BJ15" s="781">
        <v>13.65</v>
      </c>
      <c r="BK15" s="781">
        <v>18.2</v>
      </c>
      <c r="BL15" s="782">
        <v>2.56</v>
      </c>
      <c r="BM15" s="781">
        <v>1.17</v>
      </c>
      <c r="BN15" s="809">
        <v>0.24</v>
      </c>
      <c r="BO15" s="989">
        <v>35</v>
      </c>
      <c r="BP15" s="781">
        <v>14.7</v>
      </c>
      <c r="BQ15" s="1287">
        <v>19.52</v>
      </c>
      <c r="BT15" s="360"/>
    </row>
    <row r="16" spans="1:72" x14ac:dyDescent="0.25">
      <c r="A16" s="779" t="s">
        <v>784</v>
      </c>
      <c r="B16" s="360"/>
      <c r="C16" s="1212">
        <v>38.4</v>
      </c>
      <c r="D16" s="1149">
        <v>16.7</v>
      </c>
      <c r="E16" s="1149">
        <v>20.73</v>
      </c>
      <c r="F16" s="1148">
        <v>2.56</v>
      </c>
      <c r="G16" s="1149">
        <v>1.17</v>
      </c>
      <c r="H16" s="1150">
        <v>0.24</v>
      </c>
      <c r="I16" s="1151">
        <v>42.9</v>
      </c>
      <c r="J16" s="1149">
        <v>18.600000000000001</v>
      </c>
      <c r="K16" s="1152">
        <v>21.33</v>
      </c>
      <c r="L16" s="1018"/>
      <c r="M16" s="1019"/>
      <c r="N16" s="1012"/>
      <c r="O16" s="1013">
        <f t="shared" ref="O16" si="11">+C17/C16</f>
        <v>0.95312500000000011</v>
      </c>
      <c r="P16" s="1013">
        <f t="shared" ref="P16" si="12">+D17/D16</f>
        <v>0.90419161676646709</v>
      </c>
      <c r="Q16" s="1013">
        <v>10</v>
      </c>
      <c r="R16" s="1016"/>
      <c r="S16" s="1017"/>
      <c r="T16" s="1012"/>
      <c r="U16" s="1013"/>
      <c r="V16" s="1013"/>
      <c r="W16" s="1013"/>
      <c r="X16" s="1016"/>
      <c r="Y16" s="1013"/>
      <c r="Z16" s="1013"/>
      <c r="AA16" s="1226"/>
      <c r="AB16" s="1227"/>
      <c r="AC16" s="1228"/>
      <c r="AD16" s="1226"/>
      <c r="AE16" s="1227"/>
      <c r="AF16" s="1227"/>
      <c r="AG16" s="1226"/>
      <c r="AH16" s="1227"/>
      <c r="AI16" s="1227"/>
      <c r="AK16" s="885">
        <v>2</v>
      </c>
      <c r="AM16" s="939"/>
      <c r="AN16" s="940"/>
      <c r="AR16" s="221" t="s">
        <v>93</v>
      </c>
      <c r="AS16" s="334"/>
      <c r="AT16" s="428">
        <v>35</v>
      </c>
      <c r="AU16" s="362">
        <v>14.7</v>
      </c>
      <c r="AV16" s="362">
        <v>19.52</v>
      </c>
      <c r="AW16" s="429">
        <v>2.56</v>
      </c>
      <c r="AX16" s="430">
        <v>1.17</v>
      </c>
      <c r="AY16" s="431">
        <v>0.24</v>
      </c>
      <c r="AZ16" s="25">
        <f>+AT15/AT16</f>
        <v>1.0514285714285714</v>
      </c>
      <c r="BA16" s="25">
        <f>+AU15/AU16</f>
        <v>1.08843537414966</v>
      </c>
      <c r="BB16" s="342">
        <v>1</v>
      </c>
      <c r="BC16" s="360"/>
      <c r="BD16" s="360"/>
      <c r="BE16" s="360"/>
      <c r="BG16" s="779" t="s">
        <v>94</v>
      </c>
      <c r="BI16" s="780">
        <v>38.4</v>
      </c>
      <c r="BJ16" s="781">
        <v>16.7</v>
      </c>
      <c r="BK16" s="781">
        <v>20.73</v>
      </c>
      <c r="BL16" s="782">
        <v>2.56</v>
      </c>
      <c r="BM16" s="781">
        <v>1.17</v>
      </c>
      <c r="BN16" s="809">
        <v>0.24</v>
      </c>
      <c r="BO16" s="989">
        <v>42.9</v>
      </c>
      <c r="BP16" s="781">
        <v>18.600000000000001</v>
      </c>
      <c r="BQ16" s="1287">
        <v>21.33</v>
      </c>
      <c r="BT16" s="360"/>
    </row>
    <row r="17" spans="1:72" x14ac:dyDescent="0.25">
      <c r="A17" s="779" t="s">
        <v>785</v>
      </c>
      <c r="B17" s="27"/>
      <c r="C17" s="1212">
        <v>36.6</v>
      </c>
      <c r="D17" s="1149">
        <v>15.1</v>
      </c>
      <c r="E17" s="1149">
        <v>20.73</v>
      </c>
      <c r="F17" s="1148">
        <v>2.56</v>
      </c>
      <c r="G17" s="1149">
        <v>1.17</v>
      </c>
      <c r="H17" s="1150">
        <v>0.24</v>
      </c>
      <c r="I17" s="1151">
        <v>38.4</v>
      </c>
      <c r="J17" s="1149">
        <v>16.7</v>
      </c>
      <c r="K17" s="1152">
        <v>20.73</v>
      </c>
      <c r="L17" s="1018">
        <f t="shared" ref="L17" si="13">+C16/C17</f>
        <v>1.0491803278688523</v>
      </c>
      <c r="M17" s="1020">
        <f t="shared" ref="M17" si="14">+D16/D17</f>
        <v>1.1059602649006621</v>
      </c>
      <c r="N17" s="1021">
        <v>1</v>
      </c>
      <c r="O17" s="1013"/>
      <c r="P17" s="1013"/>
      <c r="Q17" s="1013"/>
      <c r="R17" s="1016"/>
      <c r="S17" s="1017"/>
      <c r="T17" s="1012"/>
      <c r="U17" s="1013"/>
      <c r="V17" s="1013"/>
      <c r="W17" s="1013"/>
      <c r="X17" s="1016"/>
      <c r="Y17" s="1013"/>
      <c r="Z17" s="1013"/>
      <c r="AA17" s="1226"/>
      <c r="AB17" s="1227"/>
      <c r="AC17" s="1228"/>
      <c r="AD17" s="1226"/>
      <c r="AE17" s="1227"/>
      <c r="AF17" s="1227"/>
      <c r="AG17" s="1226"/>
      <c r="AH17" s="1227"/>
      <c r="AI17" s="1227"/>
      <c r="AJ17" s="885">
        <v>1</v>
      </c>
      <c r="AK17" s="885">
        <v>3</v>
      </c>
      <c r="AM17" s="939"/>
      <c r="AN17" s="940"/>
      <c r="AR17" s="221" t="s">
        <v>94</v>
      </c>
      <c r="AS17" s="334"/>
      <c r="AT17" s="428">
        <v>38.4</v>
      </c>
      <c r="AU17" s="362">
        <v>16.7</v>
      </c>
      <c r="AV17" s="362">
        <v>20.73</v>
      </c>
      <c r="AW17" s="429">
        <v>2.56</v>
      </c>
      <c r="AX17" s="430">
        <v>1.17</v>
      </c>
      <c r="AY17" s="431">
        <v>0.24</v>
      </c>
      <c r="AZ17" s="25"/>
      <c r="BA17" s="3"/>
      <c r="BB17" s="360"/>
      <c r="BC17" s="360">
        <f>+AT18/AT17</f>
        <v>0.95312500000000011</v>
      </c>
      <c r="BD17" s="360">
        <f>+AU18/AU17</f>
        <v>0.90419161676646709</v>
      </c>
      <c r="BE17" s="360">
        <v>10</v>
      </c>
      <c r="BG17" s="779" t="s">
        <v>95</v>
      </c>
      <c r="BH17" s="1286"/>
      <c r="BI17" s="780">
        <v>36.6</v>
      </c>
      <c r="BJ17" s="781">
        <v>15.1</v>
      </c>
      <c r="BK17" s="781">
        <v>20.73</v>
      </c>
      <c r="BL17" s="782">
        <v>2.56</v>
      </c>
      <c r="BM17" s="781">
        <v>1.17</v>
      </c>
      <c r="BN17" s="809">
        <v>0.24</v>
      </c>
      <c r="BO17" s="989">
        <v>38.4</v>
      </c>
      <c r="BP17" s="781">
        <v>16.7</v>
      </c>
      <c r="BQ17" s="1287">
        <v>20.73</v>
      </c>
      <c r="BT17" s="360"/>
    </row>
    <row r="18" spans="1:72" x14ac:dyDescent="0.25">
      <c r="A18" s="779" t="s">
        <v>786</v>
      </c>
      <c r="B18" s="27"/>
      <c r="C18" s="1212">
        <v>34.799999999999997</v>
      </c>
      <c r="D18" s="1149">
        <v>14.39</v>
      </c>
      <c r="E18" s="1149">
        <v>19.399999999999999</v>
      </c>
      <c r="F18" s="1148">
        <v>2.56</v>
      </c>
      <c r="G18" s="1149">
        <v>1.17</v>
      </c>
      <c r="H18" s="1150">
        <v>0.24</v>
      </c>
      <c r="I18" s="1151">
        <v>36.6</v>
      </c>
      <c r="J18" s="1149">
        <v>15.1</v>
      </c>
      <c r="K18" s="1152">
        <v>20.73</v>
      </c>
      <c r="L18" s="1018"/>
      <c r="M18" s="1020"/>
      <c r="N18" s="1021"/>
      <c r="O18" s="1013"/>
      <c r="P18" s="1013"/>
      <c r="Q18" s="1013"/>
      <c r="R18" s="1016"/>
      <c r="S18" s="1017"/>
      <c r="T18" s="1012"/>
      <c r="U18" s="1013"/>
      <c r="V18" s="1013"/>
      <c r="W18" s="1013"/>
      <c r="X18" s="1016"/>
      <c r="Y18" s="1013"/>
      <c r="Z18" s="1013"/>
      <c r="AA18" s="1226"/>
      <c r="AB18" s="1227"/>
      <c r="AC18" s="1228"/>
      <c r="AD18" s="1226"/>
      <c r="AE18" s="1227"/>
      <c r="AF18" s="1227"/>
      <c r="AG18" s="1226"/>
      <c r="AH18" s="1227"/>
      <c r="AI18" s="1227"/>
      <c r="AK18" s="885">
        <v>4</v>
      </c>
      <c r="AM18" s="939"/>
      <c r="AN18" s="940"/>
      <c r="AR18" s="221" t="s">
        <v>95</v>
      </c>
      <c r="AS18" s="334"/>
      <c r="AT18" s="428">
        <v>36.6</v>
      </c>
      <c r="AU18" s="362">
        <v>15.1</v>
      </c>
      <c r="AV18" s="362">
        <v>20.73</v>
      </c>
      <c r="AW18" s="429">
        <v>2.56</v>
      </c>
      <c r="AX18" s="430">
        <v>1.17</v>
      </c>
      <c r="AY18" s="431">
        <v>0.24</v>
      </c>
      <c r="AZ18" s="25">
        <f>+AT17/AT18</f>
        <v>1.0491803278688523</v>
      </c>
      <c r="BA18" s="25">
        <f>+AU17/AU18</f>
        <v>1.1059602649006621</v>
      </c>
      <c r="BB18" s="342">
        <v>1</v>
      </c>
      <c r="BC18" s="26"/>
      <c r="BD18" s="360"/>
      <c r="BE18" s="360"/>
      <c r="BG18" s="779" t="s">
        <v>606</v>
      </c>
      <c r="BH18" s="1286"/>
      <c r="BI18" s="780">
        <v>34.799999999999997</v>
      </c>
      <c r="BJ18" s="781">
        <v>14.39</v>
      </c>
      <c r="BK18" s="781">
        <v>19.399999999999999</v>
      </c>
      <c r="BL18" s="782">
        <v>2.56</v>
      </c>
      <c r="BM18" s="781">
        <v>1.17</v>
      </c>
      <c r="BN18" s="809">
        <v>0.24</v>
      </c>
      <c r="BO18" s="989">
        <v>36.6</v>
      </c>
      <c r="BP18" s="781">
        <v>15.1</v>
      </c>
      <c r="BQ18" s="1287">
        <v>20.73</v>
      </c>
      <c r="BT18" s="360"/>
    </row>
    <row r="19" spans="1:72" x14ac:dyDescent="0.25">
      <c r="A19" s="779" t="s">
        <v>787</v>
      </c>
      <c r="C19" s="780">
        <v>4.1900000000000004</v>
      </c>
      <c r="D19" s="781">
        <v>1.61</v>
      </c>
      <c r="E19" s="781">
        <v>2.61</v>
      </c>
      <c r="F19" s="782">
        <v>2.56</v>
      </c>
      <c r="G19" s="781">
        <v>1.17</v>
      </c>
      <c r="H19" s="809">
        <v>0.24</v>
      </c>
      <c r="I19" s="989">
        <v>4.46</v>
      </c>
      <c r="J19" s="781">
        <v>1.64</v>
      </c>
      <c r="K19" s="984">
        <v>2.73</v>
      </c>
      <c r="L19" s="1018"/>
      <c r="M19" s="1019"/>
      <c r="N19" s="1012"/>
      <c r="O19" s="1013">
        <f t="shared" ref="O19" si="15">+C20/C19</f>
        <v>0.94033412887828149</v>
      </c>
      <c r="P19" s="1013">
        <f t="shared" ref="P19" si="16">+D20/D19</f>
        <v>0.9068322981366459</v>
      </c>
      <c r="Q19" s="1013">
        <v>10</v>
      </c>
      <c r="R19" s="1016"/>
      <c r="S19" s="1017"/>
      <c r="T19" s="1012"/>
      <c r="U19" s="1013"/>
      <c r="V19" s="1013"/>
      <c r="W19" s="1013"/>
      <c r="X19" s="1016"/>
      <c r="Y19" s="1013"/>
      <c r="Z19" s="1013"/>
      <c r="AA19" s="1226"/>
      <c r="AB19" s="1227"/>
      <c r="AC19" s="1228"/>
      <c r="AD19" s="1226"/>
      <c r="AE19" s="1227"/>
      <c r="AF19" s="1227"/>
      <c r="AG19" s="1226"/>
      <c r="AH19" s="1227"/>
      <c r="AI19" s="1227"/>
      <c r="AK19" s="885">
        <v>2</v>
      </c>
      <c r="AM19" s="939"/>
      <c r="AN19" s="940"/>
      <c r="AR19" s="221" t="s">
        <v>96</v>
      </c>
      <c r="AS19" s="205"/>
      <c r="AT19" s="428">
        <v>4.1900000000000004</v>
      </c>
      <c r="AU19" s="362">
        <v>1.61</v>
      </c>
      <c r="AV19" s="362">
        <v>2.61</v>
      </c>
      <c r="AW19" s="429">
        <v>2.56</v>
      </c>
      <c r="AX19" s="430">
        <v>1.17</v>
      </c>
      <c r="AY19" s="431">
        <v>0.24</v>
      </c>
      <c r="AZ19" s="25"/>
      <c r="BA19" s="3"/>
      <c r="BB19" s="360"/>
      <c r="BC19" s="360">
        <f>+AT20/AT19</f>
        <v>0.94033412887828149</v>
      </c>
      <c r="BD19" s="360">
        <f>+AU20/AU19</f>
        <v>0.9068322981366459</v>
      </c>
      <c r="BE19" s="360">
        <v>10</v>
      </c>
      <c r="BG19" s="779" t="s">
        <v>96</v>
      </c>
      <c r="BI19" s="780">
        <v>4.1900000000000004</v>
      </c>
      <c r="BJ19" s="781">
        <v>1.61</v>
      </c>
      <c r="BK19" s="781">
        <v>2.61</v>
      </c>
      <c r="BL19" s="782">
        <v>2.56</v>
      </c>
      <c r="BM19" s="781">
        <v>1.17</v>
      </c>
      <c r="BN19" s="809">
        <v>0.24</v>
      </c>
      <c r="BO19" s="989">
        <v>4.46</v>
      </c>
      <c r="BP19" s="781">
        <v>1.64</v>
      </c>
      <c r="BQ19" s="1287">
        <v>2.73</v>
      </c>
      <c r="BT19" s="360"/>
    </row>
    <row r="20" spans="1:72" x14ac:dyDescent="0.25">
      <c r="A20" s="779" t="s">
        <v>788</v>
      </c>
      <c r="C20" s="780">
        <v>3.94</v>
      </c>
      <c r="D20" s="781">
        <v>1.46</v>
      </c>
      <c r="E20" s="781">
        <v>2.61</v>
      </c>
      <c r="F20" s="782">
        <v>2.56</v>
      </c>
      <c r="G20" s="781">
        <v>1.17</v>
      </c>
      <c r="H20" s="809">
        <v>0.24</v>
      </c>
      <c r="I20" s="989">
        <v>4.1900000000000004</v>
      </c>
      <c r="J20" s="781">
        <v>1.61</v>
      </c>
      <c r="K20" s="984">
        <v>2.61</v>
      </c>
      <c r="L20" s="1018">
        <f t="shared" ref="L20" si="17">+C19/C20</f>
        <v>1.0634517766497462</v>
      </c>
      <c r="M20" s="1020">
        <f t="shared" ref="M20" si="18">+D19/D20</f>
        <v>1.1027397260273974</v>
      </c>
      <c r="N20" s="1021">
        <v>1</v>
      </c>
      <c r="O20" s="1013"/>
      <c r="P20" s="1013"/>
      <c r="Q20" s="1013"/>
      <c r="R20" s="1016"/>
      <c r="S20" s="1017"/>
      <c r="T20" s="1012"/>
      <c r="U20" s="1013">
        <f>C21/C20</f>
        <v>0.93908629441624369</v>
      </c>
      <c r="V20" s="1013">
        <f>D21/D20</f>
        <v>0.89726027397260277</v>
      </c>
      <c r="W20" s="1013">
        <v>1000</v>
      </c>
      <c r="X20" s="1016"/>
      <c r="Y20" s="1013"/>
      <c r="Z20" s="1013"/>
      <c r="AA20" s="1226"/>
      <c r="AB20" s="1227"/>
      <c r="AC20" s="1228"/>
      <c r="AD20" s="1226"/>
      <c r="AE20" s="1227"/>
      <c r="AF20" s="1227"/>
      <c r="AG20" s="1226"/>
      <c r="AH20" s="1227"/>
      <c r="AI20" s="1227"/>
      <c r="AJ20" s="885">
        <v>1</v>
      </c>
      <c r="AK20" s="885">
        <v>3</v>
      </c>
      <c r="AM20" s="939"/>
      <c r="AN20" s="940"/>
      <c r="AR20" s="221" t="s">
        <v>97</v>
      </c>
      <c r="AS20" s="205"/>
      <c r="AT20" s="428">
        <v>3.94</v>
      </c>
      <c r="AU20" s="362">
        <v>1.46</v>
      </c>
      <c r="AV20" s="362">
        <v>2.61</v>
      </c>
      <c r="AW20" s="429">
        <v>2.56</v>
      </c>
      <c r="AX20" s="430">
        <v>1.17</v>
      </c>
      <c r="AY20" s="431">
        <v>0.24</v>
      </c>
      <c r="AZ20" s="25">
        <f>+AT19/AT20</f>
        <v>1.0634517766497462</v>
      </c>
      <c r="BA20" s="25">
        <f>+AU19/AU20</f>
        <v>1.1027397260273974</v>
      </c>
      <c r="BB20" s="342">
        <v>1</v>
      </c>
      <c r="BC20" s="360"/>
      <c r="BD20" s="360"/>
      <c r="BE20" s="360"/>
      <c r="BG20" s="779" t="s">
        <v>97</v>
      </c>
      <c r="BI20" s="780">
        <v>3.94</v>
      </c>
      <c r="BJ20" s="781">
        <v>1.46</v>
      </c>
      <c r="BK20" s="781">
        <v>2.61</v>
      </c>
      <c r="BL20" s="782">
        <v>2.56</v>
      </c>
      <c r="BM20" s="781">
        <v>1.17</v>
      </c>
      <c r="BN20" s="809">
        <v>0.24</v>
      </c>
      <c r="BO20" s="989">
        <v>4.1900000000000004</v>
      </c>
      <c r="BP20" s="781">
        <v>1.61</v>
      </c>
      <c r="BQ20" s="1287">
        <v>2.61</v>
      </c>
      <c r="BT20" s="360"/>
    </row>
    <row r="21" spans="1:72" s="27" customFormat="1" x14ac:dyDescent="0.25">
      <c r="A21" s="779" t="s">
        <v>789</v>
      </c>
      <c r="B21" s="19"/>
      <c r="C21" s="780">
        <v>3.7</v>
      </c>
      <c r="D21" s="781">
        <v>1.31</v>
      </c>
      <c r="E21" s="781">
        <v>2.46</v>
      </c>
      <c r="F21" s="782">
        <v>2.56</v>
      </c>
      <c r="G21" s="781">
        <v>1.17</v>
      </c>
      <c r="H21" s="809">
        <v>0.24</v>
      </c>
      <c r="I21" s="989">
        <v>3.94</v>
      </c>
      <c r="J21" s="781">
        <v>1.46</v>
      </c>
      <c r="K21" s="984">
        <v>2.61</v>
      </c>
      <c r="L21" s="1018"/>
      <c r="M21" s="1019"/>
      <c r="N21" s="1012"/>
      <c r="O21" s="1013"/>
      <c r="P21" s="1013"/>
      <c r="Q21" s="1013"/>
      <c r="R21" s="1016">
        <f>C20/C21</f>
        <v>1.0648648648648649</v>
      </c>
      <c r="S21" s="1017">
        <f>D20/D21</f>
        <v>1.114503816793893</v>
      </c>
      <c r="T21" s="1012">
        <v>100</v>
      </c>
      <c r="U21" s="1013"/>
      <c r="V21" s="1013"/>
      <c r="W21" s="1013"/>
      <c r="X21" s="1016"/>
      <c r="Y21" s="1013"/>
      <c r="Z21" s="1013"/>
      <c r="AA21" s="1229"/>
      <c r="AB21" s="1230"/>
      <c r="AC21" s="1231"/>
      <c r="AD21" s="1229"/>
      <c r="AE21" s="1230"/>
      <c r="AF21" s="1230"/>
      <c r="AG21" s="1229"/>
      <c r="AH21" s="1230"/>
      <c r="AI21" s="1230"/>
      <c r="AJ21" s="885">
        <v>1</v>
      </c>
      <c r="AK21" s="885">
        <v>4</v>
      </c>
      <c r="AL21" s="885"/>
      <c r="AM21" s="939"/>
      <c r="AN21" s="940"/>
      <c r="AO21" s="360"/>
      <c r="AP21" s="360"/>
      <c r="AQ21" s="360"/>
      <c r="AR21" s="221" t="s">
        <v>98</v>
      </c>
      <c r="AS21" s="206"/>
      <c r="AT21" s="428">
        <v>4.38</v>
      </c>
      <c r="AU21" s="362">
        <v>1.67</v>
      </c>
      <c r="AV21" s="362">
        <v>2.81</v>
      </c>
      <c r="AW21" s="429">
        <v>2.56</v>
      </c>
      <c r="AX21" s="430">
        <v>1.17</v>
      </c>
      <c r="AY21" s="431">
        <v>0.24</v>
      </c>
      <c r="AZ21" s="28"/>
      <c r="BA21" s="3"/>
      <c r="BC21" s="360">
        <f>+AT23/AT21</f>
        <v>0.93835616438356173</v>
      </c>
      <c r="BD21" s="360">
        <f>+AU23/AU21</f>
        <v>0.89221556886227549</v>
      </c>
      <c r="BE21" s="360">
        <v>10</v>
      </c>
      <c r="BF21" s="360"/>
      <c r="BG21" s="779" t="s">
        <v>607</v>
      </c>
      <c r="BH21"/>
      <c r="BI21" s="780">
        <v>3.7</v>
      </c>
      <c r="BJ21" s="781">
        <v>1.31</v>
      </c>
      <c r="BK21" s="781">
        <v>2.46</v>
      </c>
      <c r="BL21" s="782">
        <v>2.56</v>
      </c>
      <c r="BM21" s="781">
        <v>1.17</v>
      </c>
      <c r="BN21" s="809">
        <v>0.24</v>
      </c>
      <c r="BO21" s="989">
        <v>3.94</v>
      </c>
      <c r="BP21" s="781">
        <v>1.46</v>
      </c>
      <c r="BQ21" s="1287">
        <v>2.61</v>
      </c>
      <c r="BT21" s="360"/>
    </row>
    <row r="22" spans="1:72" s="27" customFormat="1" x14ac:dyDescent="0.25">
      <c r="A22" s="1211" t="s">
        <v>818</v>
      </c>
      <c r="B22" s="360"/>
      <c r="C22" s="1212">
        <v>9.81</v>
      </c>
      <c r="D22" s="1149">
        <v>5.13</v>
      </c>
      <c r="E22" s="1149">
        <v>5.05</v>
      </c>
      <c r="F22" s="1148">
        <v>2.56</v>
      </c>
      <c r="G22" s="1149">
        <v>1.17</v>
      </c>
      <c r="H22" s="1150">
        <v>0.24</v>
      </c>
      <c r="I22" s="1151">
        <v>12.05</v>
      </c>
      <c r="J22" s="1149">
        <v>6.11</v>
      </c>
      <c r="K22" s="1152">
        <v>5.56</v>
      </c>
      <c r="L22" s="1018"/>
      <c r="M22" s="1019"/>
      <c r="N22" s="1012"/>
      <c r="O22" s="1013"/>
      <c r="P22" s="1013"/>
      <c r="Q22" s="1013"/>
      <c r="R22" s="1016"/>
      <c r="S22" s="1017"/>
      <c r="T22" s="1012"/>
      <c r="U22" s="1013"/>
      <c r="V22" s="1013"/>
      <c r="W22" s="1013"/>
      <c r="X22" s="1016"/>
      <c r="Y22" s="1013"/>
      <c r="Z22" s="1013"/>
      <c r="AA22" s="1229"/>
      <c r="AB22" s="1230"/>
      <c r="AC22" s="1231"/>
      <c r="AD22" s="1229"/>
      <c r="AE22" s="1230"/>
      <c r="AF22" s="1230"/>
      <c r="AG22" s="1229"/>
      <c r="AH22" s="1230"/>
      <c r="AI22" s="1230"/>
      <c r="AJ22" s="885"/>
      <c r="AK22" s="885">
        <v>3</v>
      </c>
      <c r="AL22" s="885">
        <v>1</v>
      </c>
      <c r="AM22" s="939"/>
      <c r="AN22" s="940"/>
      <c r="AO22" s="360"/>
      <c r="AP22" s="360"/>
      <c r="AQ22" s="360"/>
      <c r="AR22" s="221"/>
      <c r="AS22" s="206"/>
      <c r="AT22" s="428"/>
      <c r="AU22" s="362"/>
      <c r="AV22" s="362"/>
      <c r="AW22" s="429"/>
      <c r="AX22" s="430"/>
      <c r="AY22" s="431"/>
      <c r="AZ22" s="28"/>
      <c r="BA22" s="3"/>
      <c r="BC22" s="360"/>
      <c r="BD22" s="360"/>
      <c r="BE22" s="360"/>
      <c r="BF22" s="360"/>
      <c r="BG22" s="1154" t="s">
        <v>134</v>
      </c>
      <c r="BH22" s="802"/>
      <c r="BI22" s="1155">
        <v>9.81</v>
      </c>
      <c r="BJ22" s="788">
        <v>5.13</v>
      </c>
      <c r="BK22" s="788">
        <v>5.05</v>
      </c>
      <c r="BL22" s="787">
        <v>2.56</v>
      </c>
      <c r="BM22" s="788">
        <v>1.17</v>
      </c>
      <c r="BN22" s="986">
        <v>0.24</v>
      </c>
      <c r="BO22" s="990">
        <v>12.05</v>
      </c>
      <c r="BP22" s="788">
        <v>6.11</v>
      </c>
      <c r="BQ22" s="1288">
        <v>5.56</v>
      </c>
      <c r="BT22" s="360"/>
    </row>
    <row r="23" spans="1:72" x14ac:dyDescent="0.25">
      <c r="A23" s="786" t="s">
        <v>819</v>
      </c>
      <c r="B23" s="360"/>
      <c r="C23" s="1145">
        <v>14.15</v>
      </c>
      <c r="D23" s="1146">
        <v>7.99</v>
      </c>
      <c r="E23" s="1147">
        <v>6.88</v>
      </c>
      <c r="F23" s="1148">
        <v>2.56</v>
      </c>
      <c r="G23" s="1149">
        <v>1.17</v>
      </c>
      <c r="H23" s="1150">
        <v>0.24</v>
      </c>
      <c r="I23" s="1151">
        <v>16.39</v>
      </c>
      <c r="J23" s="1149">
        <v>9.1</v>
      </c>
      <c r="K23" s="1152">
        <v>8.0399999999999991</v>
      </c>
      <c r="L23" s="814"/>
      <c r="M23" s="24"/>
      <c r="N23" s="1153"/>
      <c r="O23" s="360"/>
      <c r="P23" s="360"/>
      <c r="Q23" s="360"/>
      <c r="R23" s="813"/>
      <c r="S23" s="36"/>
      <c r="T23" s="811"/>
      <c r="U23" s="360"/>
      <c r="V23" s="360"/>
      <c r="W23" s="360"/>
      <c r="X23" s="1016"/>
      <c r="Y23" s="1013"/>
      <c r="Z23" s="1013"/>
      <c r="AA23" s="1226"/>
      <c r="AB23" s="1227"/>
      <c r="AC23" s="1228"/>
      <c r="AD23" s="1226"/>
      <c r="AE23" s="1227"/>
      <c r="AF23" s="1227"/>
      <c r="AG23" s="1226"/>
      <c r="AH23" s="1227"/>
      <c r="AI23" s="1227"/>
      <c r="AK23" s="885">
        <v>3</v>
      </c>
      <c r="AL23" s="885">
        <v>1</v>
      </c>
      <c r="AM23" s="939"/>
      <c r="AN23" s="940"/>
      <c r="AR23" s="221" t="s">
        <v>99</v>
      </c>
      <c r="AS23" s="205"/>
      <c r="AT23" s="428">
        <v>4.1100000000000003</v>
      </c>
      <c r="AU23" s="362">
        <v>1.49</v>
      </c>
      <c r="AV23" s="362">
        <v>2.81</v>
      </c>
      <c r="AW23" s="429">
        <v>2.56</v>
      </c>
      <c r="AX23" s="430">
        <v>1.17</v>
      </c>
      <c r="AY23" s="431">
        <v>0.24</v>
      </c>
      <c r="AZ23" s="25">
        <f>+AT21/AT23</f>
        <v>1.0656934306569341</v>
      </c>
      <c r="BA23" s="25">
        <f>+AU21/AU23</f>
        <v>1.1208053691275168</v>
      </c>
      <c r="BB23" s="342">
        <v>1</v>
      </c>
      <c r="BC23" s="27"/>
      <c r="BD23" s="360"/>
      <c r="BE23" s="360"/>
      <c r="BG23" s="786" t="s">
        <v>135</v>
      </c>
      <c r="BI23" s="784">
        <v>14.15</v>
      </c>
      <c r="BJ23" s="785">
        <v>7.99</v>
      </c>
      <c r="BK23" s="1289">
        <v>6.88</v>
      </c>
      <c r="BL23" s="782">
        <v>2.56</v>
      </c>
      <c r="BM23" s="781">
        <v>1.17</v>
      </c>
      <c r="BN23" s="809">
        <v>0.24</v>
      </c>
      <c r="BO23" s="989">
        <v>16.39</v>
      </c>
      <c r="BP23" s="781">
        <v>9.1</v>
      </c>
      <c r="BQ23" s="1287">
        <v>8.0399999999999991</v>
      </c>
      <c r="BT23" s="360"/>
    </row>
    <row r="24" spans="1:72" s="27" customFormat="1" x14ac:dyDescent="0.25">
      <c r="A24" s="783" t="s">
        <v>100</v>
      </c>
      <c r="B24" s="19"/>
      <c r="C24" s="780">
        <v>13.02</v>
      </c>
      <c r="D24" s="781">
        <v>4.99</v>
      </c>
      <c r="E24" s="781">
        <v>6.48</v>
      </c>
      <c r="F24" s="782">
        <v>2.56</v>
      </c>
      <c r="G24" s="781">
        <v>1.17</v>
      </c>
      <c r="H24" s="809">
        <v>0.24</v>
      </c>
      <c r="I24" s="989">
        <v>13.51</v>
      </c>
      <c r="J24" s="781">
        <v>5.84</v>
      </c>
      <c r="K24" s="984">
        <v>6.68</v>
      </c>
      <c r="L24" s="1018"/>
      <c r="M24" s="1019"/>
      <c r="N24" s="1012"/>
      <c r="O24" s="1013">
        <f t="shared" ref="O24" si="19">+C25/C24</f>
        <v>0.89708141321044543</v>
      </c>
      <c r="P24" s="1013">
        <f t="shared" ref="P24" si="20">+D25/D24</f>
        <v>0.90180360721442887</v>
      </c>
      <c r="Q24" s="1013">
        <v>10</v>
      </c>
      <c r="R24" s="1016"/>
      <c r="S24" s="1017"/>
      <c r="T24" s="1012"/>
      <c r="U24" s="1013"/>
      <c r="V24" s="1013"/>
      <c r="W24" s="1013"/>
      <c r="X24" s="1016"/>
      <c r="Y24" s="1013"/>
      <c r="Z24" s="1013"/>
      <c r="AA24" s="1226"/>
      <c r="AB24" s="1227"/>
      <c r="AC24" s="1228"/>
      <c r="AD24" s="1226"/>
      <c r="AE24" s="1227"/>
      <c r="AF24" s="1227"/>
      <c r="AG24" s="1226"/>
      <c r="AH24" s="1227"/>
      <c r="AI24" s="1227"/>
      <c r="AJ24" s="885"/>
      <c r="AK24" s="885">
        <v>2</v>
      </c>
      <c r="AL24" s="885"/>
      <c r="AM24" s="939"/>
      <c r="AN24" s="940"/>
      <c r="AO24" s="360"/>
      <c r="AP24" s="360"/>
      <c r="AQ24" s="360"/>
      <c r="AR24" s="221" t="s">
        <v>134</v>
      </c>
      <c r="AS24" s="205"/>
      <c r="AT24" s="428">
        <v>9.81</v>
      </c>
      <c r="AU24" s="362">
        <v>5.13</v>
      </c>
      <c r="AV24" s="362">
        <v>5.05</v>
      </c>
      <c r="AW24" s="429">
        <v>2.56</v>
      </c>
      <c r="AX24" s="430">
        <v>1.17</v>
      </c>
      <c r="AY24" s="431">
        <v>0.24</v>
      </c>
      <c r="AZ24" s="25"/>
      <c r="BA24" s="3"/>
      <c r="BB24" s="360"/>
      <c r="BC24" s="360"/>
      <c r="BD24" s="360"/>
      <c r="BE24" s="360"/>
      <c r="BF24" s="360"/>
      <c r="BG24" s="783" t="s">
        <v>100</v>
      </c>
      <c r="BH24"/>
      <c r="BI24" s="780">
        <v>13.02</v>
      </c>
      <c r="BJ24" s="781">
        <v>4.99</v>
      </c>
      <c r="BK24" s="781">
        <v>6.48</v>
      </c>
      <c r="BL24" s="782">
        <v>2.56</v>
      </c>
      <c r="BM24" s="781">
        <v>1.17</v>
      </c>
      <c r="BN24" s="809">
        <v>0.24</v>
      </c>
      <c r="BO24" s="989">
        <v>13.51</v>
      </c>
      <c r="BP24" s="781">
        <v>5.84</v>
      </c>
      <c r="BQ24" s="1287">
        <v>6.68</v>
      </c>
      <c r="BT24" s="360"/>
    </row>
    <row r="25" spans="1:72" s="27" customFormat="1" x14ac:dyDescent="0.25">
      <c r="A25" s="783" t="s">
        <v>101</v>
      </c>
      <c r="B25" s="19"/>
      <c r="C25" s="780">
        <v>11.68</v>
      </c>
      <c r="D25" s="781">
        <v>4.5</v>
      </c>
      <c r="E25" s="781">
        <v>6.3</v>
      </c>
      <c r="F25" s="782">
        <v>2.56</v>
      </c>
      <c r="G25" s="781">
        <v>1.17</v>
      </c>
      <c r="H25" s="809">
        <v>0.24</v>
      </c>
      <c r="I25" s="989">
        <v>13.02</v>
      </c>
      <c r="J25" s="781">
        <v>4.99</v>
      </c>
      <c r="K25" s="984">
        <v>6.48</v>
      </c>
      <c r="L25" s="1018">
        <f t="shared" ref="L25" si="21">+C24/C25</f>
        <v>1.1147260273972603</v>
      </c>
      <c r="M25" s="1020">
        <f t="shared" ref="M25" si="22">+D24/D25</f>
        <v>1.108888888888889</v>
      </c>
      <c r="N25" s="1021">
        <v>1</v>
      </c>
      <c r="O25" s="1013"/>
      <c r="P25" s="1013"/>
      <c r="Q25" s="1013"/>
      <c r="R25" s="1016"/>
      <c r="S25" s="1017"/>
      <c r="T25" s="1012"/>
      <c r="U25" s="1013">
        <f t="shared" ref="U25" si="23">C26/C25</f>
        <v>0.94777397260273977</v>
      </c>
      <c r="V25" s="1013">
        <f t="shared" ref="V25" si="24">D26/D25</f>
        <v>0.92222222222222228</v>
      </c>
      <c r="W25" s="1013">
        <v>1000</v>
      </c>
      <c r="X25" s="1016"/>
      <c r="Y25" s="1013"/>
      <c r="Z25" s="1013"/>
      <c r="AA25" s="1226"/>
      <c r="AB25" s="1227"/>
      <c r="AC25" s="1228"/>
      <c r="AD25" s="1226"/>
      <c r="AE25" s="1227"/>
      <c r="AF25" s="1227"/>
      <c r="AG25" s="1226"/>
      <c r="AH25" s="1227"/>
      <c r="AI25" s="1227"/>
      <c r="AJ25" s="885">
        <v>1</v>
      </c>
      <c r="AK25" s="885">
        <v>3</v>
      </c>
      <c r="AL25" s="885"/>
      <c r="AM25" s="939"/>
      <c r="AN25" s="940"/>
      <c r="AO25" s="360"/>
      <c r="AP25" s="360"/>
      <c r="AQ25" s="360"/>
      <c r="AR25" s="221" t="s">
        <v>135</v>
      </c>
      <c r="AS25" s="207"/>
      <c r="AT25" s="428">
        <v>16.39</v>
      </c>
      <c r="AU25" s="362">
        <v>9.1</v>
      </c>
      <c r="AV25" s="362">
        <v>8.0399999999999991</v>
      </c>
      <c r="AW25" s="429">
        <v>2.56</v>
      </c>
      <c r="AX25" s="430">
        <v>1.17</v>
      </c>
      <c r="AY25" s="431">
        <v>0.24</v>
      </c>
      <c r="AZ25" s="25"/>
      <c r="BA25" s="25"/>
      <c r="BB25" s="342"/>
      <c r="BG25" s="783" t="s">
        <v>101</v>
      </c>
      <c r="BH25"/>
      <c r="BI25" s="780">
        <v>11.68</v>
      </c>
      <c r="BJ25" s="781">
        <v>4.5</v>
      </c>
      <c r="BK25" s="781">
        <v>6.3</v>
      </c>
      <c r="BL25" s="782">
        <v>2.56</v>
      </c>
      <c r="BM25" s="781">
        <v>1.17</v>
      </c>
      <c r="BN25" s="809">
        <v>0.24</v>
      </c>
      <c r="BO25" s="989">
        <v>13.02</v>
      </c>
      <c r="BP25" s="781">
        <v>4.99</v>
      </c>
      <c r="BQ25" s="1287">
        <v>6.48</v>
      </c>
      <c r="BT25" s="360"/>
    </row>
    <row r="26" spans="1:72" x14ac:dyDescent="0.25">
      <c r="A26" s="783" t="s">
        <v>608</v>
      </c>
      <c r="B26" s="26"/>
      <c r="C26" s="780">
        <v>11.07</v>
      </c>
      <c r="D26" s="781">
        <v>4.1500000000000004</v>
      </c>
      <c r="E26" s="781">
        <v>5.8</v>
      </c>
      <c r="F26" s="780">
        <v>2.56</v>
      </c>
      <c r="G26" s="781">
        <v>1.17</v>
      </c>
      <c r="H26" s="809">
        <v>0.24</v>
      </c>
      <c r="I26" s="989">
        <v>11.68</v>
      </c>
      <c r="J26" s="781">
        <v>4.5</v>
      </c>
      <c r="K26" s="985">
        <v>6.3</v>
      </c>
      <c r="L26" s="1022"/>
      <c r="M26" s="1019"/>
      <c r="N26" s="1023"/>
      <c r="O26" s="1013"/>
      <c r="P26" s="1013"/>
      <c r="Q26" s="1013"/>
      <c r="R26" s="1016">
        <f t="shared" ref="R26" si="25">C25/C26</f>
        <v>1.0551038843721769</v>
      </c>
      <c r="S26" s="1017">
        <f t="shared" ref="S26" si="26">D25/D26</f>
        <v>1.0843373493975903</v>
      </c>
      <c r="T26" s="1012">
        <v>100</v>
      </c>
      <c r="U26" s="1013"/>
      <c r="V26" s="1013"/>
      <c r="W26" s="1013"/>
      <c r="X26" s="1016"/>
      <c r="Y26" s="1013"/>
      <c r="Z26" s="1013"/>
      <c r="AA26" s="1226"/>
      <c r="AB26" s="1227"/>
      <c r="AC26" s="1228"/>
      <c r="AD26" s="1226"/>
      <c r="AE26" s="1227"/>
      <c r="AF26" s="1227"/>
      <c r="AG26" s="1226"/>
      <c r="AH26" s="1227"/>
      <c r="AI26" s="1227"/>
      <c r="AJ26" s="885">
        <v>1</v>
      </c>
      <c r="AK26" s="885">
        <v>4</v>
      </c>
      <c r="AM26" s="939"/>
      <c r="AN26" s="940"/>
      <c r="AR26" s="218" t="s">
        <v>100</v>
      </c>
      <c r="AS26" s="207"/>
      <c r="AT26" s="428">
        <v>13.02</v>
      </c>
      <c r="AU26" s="362">
        <v>4.99</v>
      </c>
      <c r="AV26" s="362">
        <v>6.48</v>
      </c>
      <c r="AW26" s="429">
        <v>2.56</v>
      </c>
      <c r="AX26" s="430">
        <v>1.17</v>
      </c>
      <c r="AY26" s="431">
        <v>0.24</v>
      </c>
      <c r="AZ26" s="29"/>
      <c r="BA26" s="6"/>
      <c r="BB26" s="360"/>
      <c r="BC26" s="360">
        <f>+AT27/AT26</f>
        <v>0.89708141321044543</v>
      </c>
      <c r="BD26" s="360">
        <f>+AU27/AU26</f>
        <v>0.90180360721442887</v>
      </c>
      <c r="BE26" s="360">
        <v>10</v>
      </c>
      <c r="BG26" s="783" t="s">
        <v>608</v>
      </c>
      <c r="BI26" s="780">
        <v>11.07</v>
      </c>
      <c r="BJ26" s="781">
        <v>4.1500000000000004</v>
      </c>
      <c r="BK26" s="781">
        <v>5.8</v>
      </c>
      <c r="BL26" s="780">
        <v>2.56</v>
      </c>
      <c r="BM26" s="781">
        <v>1.17</v>
      </c>
      <c r="BN26" s="809">
        <v>0.24</v>
      </c>
      <c r="BO26" s="989">
        <v>11.68</v>
      </c>
      <c r="BP26" s="781">
        <v>4.5</v>
      </c>
      <c r="BQ26" s="1290">
        <v>6.3</v>
      </c>
      <c r="BT26" s="360"/>
    </row>
    <row r="27" spans="1:72" x14ac:dyDescent="0.25">
      <c r="A27" s="783" t="s">
        <v>790</v>
      </c>
      <c r="C27" s="780">
        <v>13.44</v>
      </c>
      <c r="D27" s="781">
        <v>5.0599999999999996</v>
      </c>
      <c r="E27" s="781">
        <v>6.77</v>
      </c>
      <c r="F27" s="782">
        <v>2.56</v>
      </c>
      <c r="G27" s="781">
        <v>1.17</v>
      </c>
      <c r="H27" s="809">
        <v>0.24</v>
      </c>
      <c r="I27" s="989">
        <v>14.06</v>
      </c>
      <c r="J27" s="781">
        <v>5.96</v>
      </c>
      <c r="K27" s="984">
        <v>7</v>
      </c>
      <c r="L27" s="1018"/>
      <c r="M27" s="1019"/>
      <c r="N27" s="1012"/>
      <c r="O27" s="1013">
        <f t="shared" ref="O27" si="27">+C28/C27</f>
        <v>0.89880952380952384</v>
      </c>
      <c r="P27" s="1013">
        <f t="shared" ref="P27" si="28">+D28/D27</f>
        <v>0.95059288537549402</v>
      </c>
      <c r="Q27" s="1013">
        <v>10</v>
      </c>
      <c r="R27" s="1016"/>
      <c r="S27" s="1017"/>
      <c r="T27" s="1012"/>
      <c r="U27" s="1013"/>
      <c r="V27" s="1013"/>
      <c r="W27" s="1013"/>
      <c r="X27" s="1016"/>
      <c r="Y27" s="1013"/>
      <c r="Z27" s="1013"/>
      <c r="AA27" s="1226"/>
      <c r="AB27" s="1227"/>
      <c r="AC27" s="1228"/>
      <c r="AD27" s="1226"/>
      <c r="AE27" s="1227"/>
      <c r="AF27" s="1227"/>
      <c r="AG27" s="1226"/>
      <c r="AH27" s="1227"/>
      <c r="AI27" s="1227"/>
      <c r="AK27" s="885">
        <v>2</v>
      </c>
      <c r="AM27" s="939"/>
      <c r="AN27" s="940"/>
      <c r="AR27" s="218" t="s">
        <v>101</v>
      </c>
      <c r="AS27" s="207"/>
      <c r="AT27" s="428">
        <v>11.68</v>
      </c>
      <c r="AU27" s="432">
        <v>4.5</v>
      </c>
      <c r="AV27" s="362">
        <v>6.3</v>
      </c>
      <c r="AW27" s="429">
        <v>2.56</v>
      </c>
      <c r="AX27" s="430">
        <v>1.17</v>
      </c>
      <c r="AY27" s="431">
        <v>0.24</v>
      </c>
      <c r="AZ27" s="25">
        <f>+AT26/AT27</f>
        <v>1.1147260273972603</v>
      </c>
      <c r="BA27" s="25">
        <f>+AU26/AU27</f>
        <v>1.108888888888889</v>
      </c>
      <c r="BB27" s="342">
        <v>1</v>
      </c>
      <c r="BC27" s="360"/>
      <c r="BD27" s="360"/>
      <c r="BE27" s="360"/>
      <c r="BG27" s="783" t="s">
        <v>102</v>
      </c>
      <c r="BI27" s="780">
        <v>13.44</v>
      </c>
      <c r="BJ27" s="781">
        <v>5.0599999999999996</v>
      </c>
      <c r="BK27" s="781">
        <v>6.77</v>
      </c>
      <c r="BL27" s="782">
        <v>2.56</v>
      </c>
      <c r="BM27" s="781">
        <v>1.17</v>
      </c>
      <c r="BN27" s="809">
        <v>0.24</v>
      </c>
      <c r="BO27" s="989">
        <v>14.06</v>
      </c>
      <c r="BP27" s="781">
        <v>5.96</v>
      </c>
      <c r="BQ27" s="1287">
        <v>7</v>
      </c>
      <c r="BT27" s="360"/>
    </row>
    <row r="28" spans="1:72" x14ac:dyDescent="0.25">
      <c r="A28" s="783" t="s">
        <v>103</v>
      </c>
      <c r="B28" s="26"/>
      <c r="C28" s="780">
        <v>12.08</v>
      </c>
      <c r="D28" s="781">
        <v>4.8099999999999996</v>
      </c>
      <c r="E28" s="781">
        <v>6.57</v>
      </c>
      <c r="F28" s="780">
        <v>2.56</v>
      </c>
      <c r="G28" s="781">
        <v>1.17</v>
      </c>
      <c r="H28" s="809">
        <v>0.24</v>
      </c>
      <c r="I28" s="989">
        <v>13.44</v>
      </c>
      <c r="J28" s="781">
        <v>5.0599999999999996</v>
      </c>
      <c r="K28" s="985">
        <v>6.77</v>
      </c>
      <c r="L28" s="1018">
        <f t="shared" ref="L28" si="29">+C27/C28</f>
        <v>1.1125827814569536</v>
      </c>
      <c r="M28" s="1020">
        <f t="shared" ref="M28" si="30">+D27/D28</f>
        <v>1.0519750519750519</v>
      </c>
      <c r="N28" s="1021">
        <v>1</v>
      </c>
      <c r="O28" s="1013"/>
      <c r="P28" s="1013"/>
      <c r="Q28" s="1013"/>
      <c r="R28" s="1016"/>
      <c r="S28" s="1017"/>
      <c r="T28" s="1012"/>
      <c r="U28" s="1013">
        <f t="shared" ref="U28" si="31">C29/C28</f>
        <v>0.94950331125827814</v>
      </c>
      <c r="V28" s="1013">
        <f t="shared" ref="V28" si="32">D29/D28</f>
        <v>0.90020790020790031</v>
      </c>
      <c r="W28" s="1013">
        <v>1000</v>
      </c>
      <c r="X28" s="1016"/>
      <c r="Y28" s="1013"/>
      <c r="Z28" s="1013"/>
      <c r="AA28" s="1226"/>
      <c r="AB28" s="1227"/>
      <c r="AC28" s="1228"/>
      <c r="AD28" s="1226"/>
      <c r="AE28" s="1227"/>
      <c r="AF28" s="1227"/>
      <c r="AG28" s="1226"/>
      <c r="AH28" s="1227"/>
      <c r="AI28" s="1227"/>
      <c r="AJ28" s="885">
        <v>1</v>
      </c>
      <c r="AK28" s="885">
        <v>3</v>
      </c>
      <c r="AM28" s="939"/>
      <c r="AN28" s="940"/>
      <c r="AR28" s="218" t="s">
        <v>102</v>
      </c>
      <c r="AS28" s="26"/>
      <c r="AT28" s="428">
        <v>13.44</v>
      </c>
      <c r="AU28" s="362">
        <v>5.0599999999999996</v>
      </c>
      <c r="AV28" s="362">
        <v>6.77</v>
      </c>
      <c r="AW28" s="429">
        <v>2.56</v>
      </c>
      <c r="AX28" s="430">
        <v>1.17</v>
      </c>
      <c r="AY28" s="431">
        <v>0.24</v>
      </c>
      <c r="AZ28" s="29"/>
      <c r="BA28" s="6"/>
      <c r="BB28" s="360"/>
      <c r="BC28" s="360">
        <f>+AT29/AT28</f>
        <v>0.89880952380952384</v>
      </c>
      <c r="BD28" s="360">
        <f>+AU29/AU28</f>
        <v>0.95059288537549402</v>
      </c>
      <c r="BE28" s="360">
        <v>10</v>
      </c>
      <c r="BG28" s="783" t="s">
        <v>103</v>
      </c>
      <c r="BI28" s="780">
        <v>12.08</v>
      </c>
      <c r="BJ28" s="781">
        <v>4.8099999999999996</v>
      </c>
      <c r="BK28" s="781">
        <v>6.57</v>
      </c>
      <c r="BL28" s="780">
        <v>2.56</v>
      </c>
      <c r="BM28" s="781">
        <v>1.17</v>
      </c>
      <c r="BN28" s="809">
        <v>0.24</v>
      </c>
      <c r="BO28" s="989">
        <v>13.44</v>
      </c>
      <c r="BP28" s="781">
        <v>5.0599999999999996</v>
      </c>
      <c r="BQ28" s="1290">
        <v>6.77</v>
      </c>
      <c r="BT28" s="360"/>
    </row>
    <row r="29" spans="1:72" x14ac:dyDescent="0.25">
      <c r="A29" s="783" t="s">
        <v>609</v>
      </c>
      <c r="B29" s="26"/>
      <c r="C29" s="780">
        <v>11.47</v>
      </c>
      <c r="D29" s="781">
        <v>4.33</v>
      </c>
      <c r="E29" s="781">
        <v>6.08</v>
      </c>
      <c r="F29" s="780">
        <v>2.56</v>
      </c>
      <c r="G29" s="781">
        <v>1.17</v>
      </c>
      <c r="H29" s="809">
        <v>0.24</v>
      </c>
      <c r="I29" s="989">
        <v>12.08</v>
      </c>
      <c r="J29" s="781">
        <v>4.8099999999999996</v>
      </c>
      <c r="K29" s="985">
        <v>6.57</v>
      </c>
      <c r="L29" s="1022"/>
      <c r="M29" s="1019"/>
      <c r="N29" s="1023"/>
      <c r="O29" s="1013"/>
      <c r="P29" s="1013"/>
      <c r="Q29" s="1013"/>
      <c r="R29" s="1016">
        <f t="shared" ref="R29" si="33">C28/C29</f>
        <v>1.0531822144725369</v>
      </c>
      <c r="S29" s="1017">
        <f t="shared" ref="S29" si="34">D28/D29</f>
        <v>1.1108545034642032</v>
      </c>
      <c r="T29" s="1012">
        <v>100</v>
      </c>
      <c r="U29" s="1013"/>
      <c r="V29" s="1013"/>
      <c r="W29" s="1013"/>
      <c r="X29" s="1016"/>
      <c r="Y29" s="1013"/>
      <c r="Z29" s="1013"/>
      <c r="AA29" s="1226"/>
      <c r="AB29" s="1227"/>
      <c r="AC29" s="1228"/>
      <c r="AD29" s="1226"/>
      <c r="AE29" s="1227"/>
      <c r="AF29" s="1227"/>
      <c r="AG29" s="1226"/>
      <c r="AH29" s="1227"/>
      <c r="AI29" s="1227"/>
      <c r="AJ29" s="885">
        <v>1</v>
      </c>
      <c r="AK29" s="885">
        <v>4</v>
      </c>
      <c r="AM29" s="939"/>
      <c r="AN29" s="940"/>
      <c r="AR29" s="218" t="s">
        <v>103</v>
      </c>
      <c r="AS29" s="360"/>
      <c r="AT29" s="428">
        <v>12.08</v>
      </c>
      <c r="AU29" s="432">
        <v>4.8099999999999996</v>
      </c>
      <c r="AV29" s="362">
        <v>6.57</v>
      </c>
      <c r="AW29" s="429">
        <v>2.56</v>
      </c>
      <c r="AX29" s="430">
        <v>1.17</v>
      </c>
      <c r="AY29" s="431">
        <v>0.24</v>
      </c>
      <c r="AZ29" s="25">
        <f>+AT28/AT29</f>
        <v>1.1125827814569536</v>
      </c>
      <c r="BA29" s="25">
        <f>+AU28/AU29</f>
        <v>1.0519750519750519</v>
      </c>
      <c r="BB29" s="342">
        <v>1</v>
      </c>
      <c r="BC29" s="360"/>
      <c r="BD29" s="360"/>
      <c r="BE29" s="360"/>
      <c r="BG29" s="783" t="s">
        <v>609</v>
      </c>
      <c r="BI29" s="780">
        <v>11.47</v>
      </c>
      <c r="BJ29" s="781">
        <v>4.33</v>
      </c>
      <c r="BK29" s="781">
        <v>6.08</v>
      </c>
      <c r="BL29" s="780">
        <v>2.56</v>
      </c>
      <c r="BM29" s="781">
        <v>1.17</v>
      </c>
      <c r="BN29" s="809">
        <v>0.24</v>
      </c>
      <c r="BO29" s="989">
        <v>12.08</v>
      </c>
      <c r="BP29" s="781">
        <v>4.8099999999999996</v>
      </c>
      <c r="BQ29" s="1290">
        <v>6.57</v>
      </c>
      <c r="BT29" s="360"/>
    </row>
    <row r="30" spans="1:72" x14ac:dyDescent="0.25">
      <c r="A30" s="783" t="s">
        <v>791</v>
      </c>
      <c r="C30" s="780">
        <v>14.78</v>
      </c>
      <c r="D30" s="781">
        <v>5.56</v>
      </c>
      <c r="E30" s="781">
        <v>7.27</v>
      </c>
      <c r="F30" s="780">
        <v>2.56</v>
      </c>
      <c r="G30" s="781">
        <v>1.17</v>
      </c>
      <c r="H30" s="809">
        <v>0.24</v>
      </c>
      <c r="I30" s="989">
        <v>15.41</v>
      </c>
      <c r="J30" s="781">
        <v>6.28</v>
      </c>
      <c r="K30" s="985">
        <v>7.53</v>
      </c>
      <c r="L30" s="1018"/>
      <c r="M30" s="1019"/>
      <c r="N30" s="1012"/>
      <c r="O30" s="1013">
        <f t="shared" ref="O30" si="35">+C31/C30</f>
        <v>0.9059539918809203</v>
      </c>
      <c r="P30" s="1013">
        <f t="shared" ref="P30" si="36">+D31/D30</f>
        <v>0.89028776978417279</v>
      </c>
      <c r="Q30" s="1013">
        <v>10</v>
      </c>
      <c r="R30" s="1016"/>
      <c r="S30" s="1017"/>
      <c r="T30" s="1012"/>
      <c r="U30" s="1013"/>
      <c r="V30" s="1013"/>
      <c r="W30" s="1013"/>
      <c r="X30" s="1016"/>
      <c r="Y30" s="1013"/>
      <c r="Z30" s="1013"/>
      <c r="AA30" s="1226"/>
      <c r="AB30" s="1227"/>
      <c r="AC30" s="1228"/>
      <c r="AD30" s="1226"/>
      <c r="AE30" s="1227"/>
      <c r="AF30" s="1227"/>
      <c r="AG30" s="1226"/>
      <c r="AH30" s="1227"/>
      <c r="AI30" s="1227"/>
      <c r="AK30" s="885">
        <v>2</v>
      </c>
      <c r="AM30" s="939"/>
      <c r="AN30" s="940"/>
      <c r="AR30" s="218" t="s">
        <v>104</v>
      </c>
      <c r="AS30" s="360"/>
      <c r="AT30" s="428">
        <v>14.78</v>
      </c>
      <c r="AU30" s="362">
        <v>5.56</v>
      </c>
      <c r="AV30" s="362">
        <v>7.27</v>
      </c>
      <c r="AW30" s="429">
        <v>2.56</v>
      </c>
      <c r="AX30" s="430">
        <v>1.17</v>
      </c>
      <c r="AY30" s="431">
        <v>0.24</v>
      </c>
      <c r="AZ30" s="29"/>
      <c r="BA30" s="6"/>
      <c r="BB30" s="360"/>
      <c r="BC30" s="360">
        <f>+AT31/AT30</f>
        <v>0.9059539918809203</v>
      </c>
      <c r="BD30" s="360">
        <f>+AU31/AU30</f>
        <v>0.89028776978417279</v>
      </c>
      <c r="BE30" s="360">
        <v>10</v>
      </c>
      <c r="BG30" s="783" t="s">
        <v>104</v>
      </c>
      <c r="BI30" s="780">
        <v>14.78</v>
      </c>
      <c r="BJ30" s="781">
        <v>5.56</v>
      </c>
      <c r="BK30" s="781">
        <v>7.27</v>
      </c>
      <c r="BL30" s="780">
        <v>2.56</v>
      </c>
      <c r="BM30" s="781">
        <v>1.17</v>
      </c>
      <c r="BN30" s="809">
        <v>0.24</v>
      </c>
      <c r="BO30" s="989">
        <v>15.41</v>
      </c>
      <c r="BP30" s="781">
        <v>6.28</v>
      </c>
      <c r="BQ30" s="1290">
        <v>7.53</v>
      </c>
      <c r="BT30" s="360"/>
    </row>
    <row r="31" spans="1:72" x14ac:dyDescent="0.25">
      <c r="A31" s="783" t="s">
        <v>105</v>
      </c>
      <c r="C31" s="780">
        <v>13.39</v>
      </c>
      <c r="D31" s="781">
        <v>4.95</v>
      </c>
      <c r="E31" s="781">
        <v>7.06</v>
      </c>
      <c r="F31" s="780">
        <v>2.56</v>
      </c>
      <c r="G31" s="781">
        <v>1.17</v>
      </c>
      <c r="H31" s="809">
        <v>0.24</v>
      </c>
      <c r="I31" s="989">
        <v>14.78</v>
      </c>
      <c r="J31" s="989">
        <v>5.56</v>
      </c>
      <c r="K31" s="781">
        <v>7.27</v>
      </c>
      <c r="L31" s="985">
        <f t="shared" ref="L31" si="37">+C30/C31</f>
        <v>1.1038088125466765</v>
      </c>
      <c r="M31" s="1020">
        <f t="shared" ref="M31" si="38">+D30/D31</f>
        <v>1.1232323232323231</v>
      </c>
      <c r="N31" s="1021">
        <v>1</v>
      </c>
      <c r="O31" s="1013"/>
      <c r="P31" s="1013"/>
      <c r="Q31" s="1013"/>
      <c r="R31" s="1016"/>
      <c r="S31" s="1017"/>
      <c r="T31" s="1012"/>
      <c r="U31" s="1013">
        <f t="shared" ref="U31" si="39">C32/C31</f>
        <v>0.89619118745332338</v>
      </c>
      <c r="V31" s="1013">
        <f t="shared" ref="V31" si="40">D32/D31</f>
        <v>0.90505050505050511</v>
      </c>
      <c r="W31" s="1013">
        <v>1000</v>
      </c>
      <c r="X31" s="1016"/>
      <c r="Y31" s="1013"/>
      <c r="Z31" s="1013"/>
      <c r="AA31" s="1226"/>
      <c r="AB31" s="1227"/>
      <c r="AC31" s="1228"/>
      <c r="AD31" s="1226"/>
      <c r="AE31" s="1227"/>
      <c r="AF31" s="1227"/>
      <c r="AG31" s="1226"/>
      <c r="AH31" s="1227"/>
      <c r="AI31" s="1227"/>
      <c r="AJ31" s="885">
        <v>1</v>
      </c>
      <c r="AK31" s="885">
        <v>3</v>
      </c>
      <c r="AM31" s="939"/>
      <c r="AN31" s="940"/>
      <c r="AR31" s="218" t="s">
        <v>105</v>
      </c>
      <c r="AS31" s="360"/>
      <c r="AT31" s="428">
        <v>13.39</v>
      </c>
      <c r="AU31" s="362">
        <v>4.95</v>
      </c>
      <c r="AV31" s="362">
        <v>7.06</v>
      </c>
      <c r="AW31" s="429">
        <v>2.56</v>
      </c>
      <c r="AX31" s="430">
        <v>1.17</v>
      </c>
      <c r="AY31" s="431">
        <v>0.24</v>
      </c>
      <c r="AZ31" s="25">
        <f>+AT30/AT31</f>
        <v>1.1038088125466765</v>
      </c>
      <c r="BA31" s="25">
        <f>+AU30/AU31</f>
        <v>1.1232323232323231</v>
      </c>
      <c r="BB31" s="342">
        <v>1</v>
      </c>
      <c r="BC31" s="360"/>
      <c r="BD31" s="360"/>
      <c r="BE31" s="360"/>
      <c r="BG31" s="783" t="s">
        <v>105</v>
      </c>
      <c r="BI31" s="780">
        <v>13.39</v>
      </c>
      <c r="BJ31" s="781">
        <v>4.95</v>
      </c>
      <c r="BK31" s="781">
        <v>7.06</v>
      </c>
      <c r="BL31" s="780">
        <v>2.56</v>
      </c>
      <c r="BM31" s="781">
        <v>1.17</v>
      </c>
      <c r="BN31" s="809">
        <v>0.24</v>
      </c>
      <c r="BO31" s="989">
        <v>14.78</v>
      </c>
      <c r="BP31" s="989">
        <v>5.56</v>
      </c>
      <c r="BQ31" s="781">
        <v>7.27</v>
      </c>
      <c r="BT31" s="360"/>
    </row>
    <row r="32" spans="1:72" x14ac:dyDescent="0.25">
      <c r="A32" s="783" t="s">
        <v>610</v>
      </c>
      <c r="C32" s="780">
        <v>12</v>
      </c>
      <c r="D32" s="781">
        <v>4.4800000000000004</v>
      </c>
      <c r="E32" s="781">
        <v>6.53</v>
      </c>
      <c r="F32" s="780">
        <v>2.56</v>
      </c>
      <c r="G32" s="781">
        <v>1.17</v>
      </c>
      <c r="H32" s="809">
        <v>0.24</v>
      </c>
      <c r="I32" s="989">
        <v>13.39</v>
      </c>
      <c r="J32" s="781">
        <v>4.95</v>
      </c>
      <c r="K32" s="985">
        <v>7.06</v>
      </c>
      <c r="L32" s="1022"/>
      <c r="M32" s="1019"/>
      <c r="N32" s="1023"/>
      <c r="O32" s="1013"/>
      <c r="P32" s="1013"/>
      <c r="Q32" s="1013"/>
      <c r="R32" s="1016">
        <f t="shared" ref="R32" si="41">C31/C32</f>
        <v>1.1158333333333335</v>
      </c>
      <c r="S32" s="1017">
        <f t="shared" ref="S32" si="42">D31/D32</f>
        <v>1.1049107142857142</v>
      </c>
      <c r="T32" s="1012">
        <v>100</v>
      </c>
      <c r="U32" s="1013"/>
      <c r="V32" s="1013"/>
      <c r="W32" s="1013"/>
      <c r="X32" s="1016"/>
      <c r="Y32" s="1013"/>
      <c r="Z32" s="1013"/>
      <c r="AA32" s="1232"/>
      <c r="AB32" s="1233"/>
      <c r="AC32" s="1234"/>
      <c r="AD32" s="1232"/>
      <c r="AE32" s="1233"/>
      <c r="AF32" s="1233"/>
      <c r="AG32" s="1232"/>
      <c r="AH32" s="1233"/>
      <c r="AI32" s="1233"/>
      <c r="AJ32" s="885">
        <v>1</v>
      </c>
      <c r="AK32" s="885">
        <v>4</v>
      </c>
      <c r="AM32" s="939"/>
      <c r="AN32" s="940"/>
      <c r="AR32" s="218" t="s">
        <v>106</v>
      </c>
      <c r="AS32" s="360"/>
      <c r="AT32" s="428">
        <v>15.59</v>
      </c>
      <c r="AU32" s="362">
        <v>5.72</v>
      </c>
      <c r="AV32" s="362">
        <v>7.78</v>
      </c>
      <c r="AW32" s="429">
        <v>2.56</v>
      </c>
      <c r="AX32" s="430">
        <v>1.17</v>
      </c>
      <c r="AY32" s="431">
        <v>0.24</v>
      </c>
      <c r="AZ32" s="29"/>
      <c r="BA32" s="6"/>
      <c r="BB32" s="360"/>
      <c r="BC32" s="360">
        <f>+AT33/AT32</f>
        <v>0.89993585631815265</v>
      </c>
      <c r="BD32" s="360">
        <f>+AU33/AU32</f>
        <v>0.88636363636363646</v>
      </c>
      <c r="BE32" s="360">
        <v>10</v>
      </c>
      <c r="BG32" s="783" t="s">
        <v>610</v>
      </c>
      <c r="BI32" s="780">
        <v>12</v>
      </c>
      <c r="BJ32" s="781">
        <v>4.4800000000000004</v>
      </c>
      <c r="BK32" s="781">
        <v>6.53</v>
      </c>
      <c r="BL32" s="780">
        <v>2.56</v>
      </c>
      <c r="BM32" s="781">
        <v>1.17</v>
      </c>
      <c r="BN32" s="809">
        <v>0.24</v>
      </c>
      <c r="BO32" s="989">
        <v>13.39</v>
      </c>
      <c r="BP32" s="781">
        <v>4.95</v>
      </c>
      <c r="BQ32" s="1290">
        <v>7.06</v>
      </c>
      <c r="BT32" s="360"/>
    </row>
    <row r="33" spans="1:72" ht="15.75" thickBot="1" x14ac:dyDescent="0.3">
      <c r="A33" s="783" t="s">
        <v>792</v>
      </c>
      <c r="C33" s="780">
        <v>15.59</v>
      </c>
      <c r="D33" s="781">
        <v>5.72</v>
      </c>
      <c r="E33" s="781">
        <v>7.78</v>
      </c>
      <c r="F33" s="780">
        <v>2.56</v>
      </c>
      <c r="G33" s="781">
        <v>1.17</v>
      </c>
      <c r="H33" s="809">
        <v>0.24</v>
      </c>
      <c r="I33" s="989">
        <v>16.239999999999998</v>
      </c>
      <c r="J33" s="781">
        <v>6.55</v>
      </c>
      <c r="K33" s="985">
        <v>8.0299999999999994</v>
      </c>
      <c r="L33" s="1018"/>
      <c r="M33" s="1019"/>
      <c r="N33" s="1012"/>
      <c r="O33" s="1013">
        <f t="shared" ref="O33" si="43">+C34/C33</f>
        <v>0.89993585631815265</v>
      </c>
      <c r="P33" s="1013">
        <f t="shared" ref="P33" si="44">+D34/D33</f>
        <v>0.88636363636363646</v>
      </c>
      <c r="Q33" s="1013">
        <v>10</v>
      </c>
      <c r="R33" s="1016"/>
      <c r="S33" s="1017"/>
      <c r="T33" s="1012"/>
      <c r="U33" s="1013"/>
      <c r="V33" s="1013"/>
      <c r="W33" s="1013"/>
      <c r="X33" s="1016"/>
      <c r="Y33" s="1013"/>
      <c r="Z33" s="1013"/>
      <c r="AA33" s="1226"/>
      <c r="AB33" s="1227"/>
      <c r="AC33" s="1228"/>
      <c r="AD33" s="1226"/>
      <c r="AE33" s="1227"/>
      <c r="AF33" s="1227"/>
      <c r="AG33" s="1226"/>
      <c r="AH33" s="1227"/>
      <c r="AI33" s="1227"/>
      <c r="AK33" s="885">
        <v>2</v>
      </c>
      <c r="AM33" s="939"/>
      <c r="AN33" s="940"/>
      <c r="AR33" s="220" t="s">
        <v>107</v>
      </c>
      <c r="AS33" s="360"/>
      <c r="AT33" s="428">
        <v>14.03</v>
      </c>
      <c r="AU33" s="362">
        <v>5.07</v>
      </c>
      <c r="AV33" s="362">
        <v>7.55</v>
      </c>
      <c r="AW33" s="429">
        <v>2.56</v>
      </c>
      <c r="AX33" s="430">
        <v>1.17</v>
      </c>
      <c r="AY33" s="431">
        <v>0.24</v>
      </c>
      <c r="AZ33" s="25">
        <f>+AT32/AT33</f>
        <v>1.1111903064861013</v>
      </c>
      <c r="BA33" s="25">
        <f>+AU32/AU33</f>
        <v>1.1282051282051282</v>
      </c>
      <c r="BB33" s="342">
        <v>1</v>
      </c>
      <c r="BC33" s="360"/>
      <c r="BD33" s="360"/>
      <c r="BE33" s="360"/>
      <c r="BG33" s="783" t="s">
        <v>106</v>
      </c>
      <c r="BI33" s="780">
        <v>15.59</v>
      </c>
      <c r="BJ33" s="781">
        <v>5.72</v>
      </c>
      <c r="BK33" s="781">
        <v>7.78</v>
      </c>
      <c r="BL33" s="780">
        <v>2.56</v>
      </c>
      <c r="BM33" s="781">
        <v>1.17</v>
      </c>
      <c r="BN33" s="809">
        <v>0.24</v>
      </c>
      <c r="BO33" s="989">
        <v>16.239999999999998</v>
      </c>
      <c r="BP33" s="781">
        <v>6.55</v>
      </c>
      <c r="BQ33" s="1290">
        <v>8.0299999999999994</v>
      </c>
      <c r="BT33" s="360"/>
    </row>
    <row r="34" spans="1:72" x14ac:dyDescent="0.25">
      <c r="A34" s="783" t="s">
        <v>107</v>
      </c>
      <c r="C34" s="780">
        <v>14.03</v>
      </c>
      <c r="D34" s="781">
        <v>5.07</v>
      </c>
      <c r="E34" s="781">
        <v>7.55</v>
      </c>
      <c r="F34" s="780">
        <v>2.56</v>
      </c>
      <c r="G34" s="781">
        <v>1.17</v>
      </c>
      <c r="H34" s="809">
        <v>0.24</v>
      </c>
      <c r="I34" s="989">
        <v>15.59</v>
      </c>
      <c r="J34" s="781">
        <v>5.72</v>
      </c>
      <c r="K34" s="985">
        <v>7.78</v>
      </c>
      <c r="L34" s="1018">
        <f t="shared" ref="L34" si="45">+C33/C34</f>
        <v>1.1111903064861013</v>
      </c>
      <c r="M34" s="1020">
        <f t="shared" ref="M34" si="46">+D33/D34</f>
        <v>1.1282051282051282</v>
      </c>
      <c r="N34" s="1021">
        <v>1</v>
      </c>
      <c r="O34" s="1013"/>
      <c r="P34" s="1013"/>
      <c r="Q34" s="1013"/>
      <c r="R34" s="1016"/>
      <c r="S34" s="1017"/>
      <c r="T34" s="1012"/>
      <c r="U34" s="1013">
        <f t="shared" ref="U34" si="47">C35/C34</f>
        <v>0.89807555238774062</v>
      </c>
      <c r="V34" s="1013">
        <f t="shared" ref="V34" si="48">D35/D34</f>
        <v>0.91518737672583816</v>
      </c>
      <c r="W34" s="1013">
        <v>1000</v>
      </c>
      <c r="X34" s="1016"/>
      <c r="Y34" s="1013"/>
      <c r="Z34" s="1013"/>
      <c r="AA34" s="1232"/>
      <c r="AB34" s="1233"/>
      <c r="AC34" s="1234"/>
      <c r="AD34" s="1232"/>
      <c r="AE34" s="1233"/>
      <c r="AF34" s="1233"/>
      <c r="AG34" s="1232"/>
      <c r="AH34" s="1233"/>
      <c r="AI34" s="1233"/>
      <c r="AJ34" s="885">
        <v>1</v>
      </c>
      <c r="AK34" s="885">
        <v>3</v>
      </c>
      <c r="AM34" s="939"/>
      <c r="AN34" s="940"/>
      <c r="AR34" s="222" t="s">
        <v>108</v>
      </c>
      <c r="AS34" s="360"/>
      <c r="AT34" s="428">
        <v>14.27</v>
      </c>
      <c r="AU34" s="362">
        <v>5.49</v>
      </c>
      <c r="AV34" s="362">
        <v>8.11</v>
      </c>
      <c r="AW34" s="429">
        <v>2.56</v>
      </c>
      <c r="AX34" s="430">
        <v>1.17</v>
      </c>
      <c r="AY34" s="431">
        <v>0.24</v>
      </c>
      <c r="AZ34" s="29"/>
      <c r="BA34" s="6"/>
      <c r="BB34" s="360"/>
      <c r="BC34" s="360">
        <f>+AT35/AT34</f>
        <v>0.85844428871758938</v>
      </c>
      <c r="BD34" s="360">
        <f>+AU35/AU34</f>
        <v>0.82149362477231325</v>
      </c>
      <c r="BE34" s="360">
        <v>10</v>
      </c>
      <c r="BG34" s="783" t="s">
        <v>107</v>
      </c>
      <c r="BI34" s="780">
        <v>14.03</v>
      </c>
      <c r="BJ34" s="781">
        <v>5.07</v>
      </c>
      <c r="BK34" s="781">
        <v>7.55</v>
      </c>
      <c r="BL34" s="780">
        <v>2.56</v>
      </c>
      <c r="BM34" s="781">
        <v>1.17</v>
      </c>
      <c r="BN34" s="809">
        <v>0.24</v>
      </c>
      <c r="BO34" s="989">
        <v>15.59</v>
      </c>
      <c r="BP34" s="781">
        <v>5.72</v>
      </c>
      <c r="BQ34" s="1290">
        <v>7.78</v>
      </c>
      <c r="BT34" s="360"/>
    </row>
    <row r="35" spans="1:72" x14ac:dyDescent="0.25">
      <c r="A35" s="783" t="s">
        <v>611</v>
      </c>
      <c r="B35" s="31"/>
      <c r="C35" s="780">
        <v>12.6</v>
      </c>
      <c r="D35" s="781">
        <v>4.6399999999999997</v>
      </c>
      <c r="E35" s="781">
        <v>6.98</v>
      </c>
      <c r="F35" s="780">
        <v>2.56</v>
      </c>
      <c r="G35" s="781">
        <v>1.17</v>
      </c>
      <c r="H35" s="809">
        <v>0.24</v>
      </c>
      <c r="I35" s="989">
        <v>14.03</v>
      </c>
      <c r="J35" s="781">
        <v>5.07</v>
      </c>
      <c r="K35" s="985">
        <v>7.55</v>
      </c>
      <c r="L35" s="1022"/>
      <c r="M35" s="1019"/>
      <c r="N35" s="1023"/>
      <c r="O35" s="1013"/>
      <c r="P35" s="1013"/>
      <c r="Q35" s="1013"/>
      <c r="R35" s="1016">
        <f>C34/C35</f>
        <v>1.1134920634920635</v>
      </c>
      <c r="S35" s="1017">
        <f t="shared" ref="S35" si="49">D34/D35</f>
        <v>1.0926724137931036</v>
      </c>
      <c r="T35" s="1012">
        <v>100</v>
      </c>
      <c r="U35" s="1013"/>
      <c r="V35" s="1013"/>
      <c r="W35" s="1013"/>
      <c r="X35" s="1016"/>
      <c r="Y35" s="1013"/>
      <c r="Z35" s="1013"/>
      <c r="AA35" s="1232"/>
      <c r="AB35" s="1233"/>
      <c r="AC35" s="1234"/>
      <c r="AD35" s="1232"/>
      <c r="AE35" s="1233"/>
      <c r="AF35" s="1233"/>
      <c r="AG35" s="1232"/>
      <c r="AH35" s="1233"/>
      <c r="AI35" s="1233"/>
      <c r="AJ35" s="885">
        <v>1</v>
      </c>
      <c r="AK35" s="885">
        <v>4</v>
      </c>
      <c r="AM35" s="939"/>
      <c r="AN35" s="940"/>
      <c r="AR35" s="222" t="s">
        <v>109</v>
      </c>
      <c r="AS35" s="360"/>
      <c r="AT35" s="433">
        <v>12.25</v>
      </c>
      <c r="AU35" s="432">
        <v>4.51</v>
      </c>
      <c r="AV35" s="432">
        <v>6.93</v>
      </c>
      <c r="AW35" s="429">
        <v>2.56</v>
      </c>
      <c r="AX35" s="430">
        <v>1.17</v>
      </c>
      <c r="AY35" s="431">
        <v>0.24</v>
      </c>
      <c r="AZ35" s="25">
        <f>+AT34/AT35</f>
        <v>1.1648979591836734</v>
      </c>
      <c r="BA35" s="25">
        <f>+AU34/AU35</f>
        <v>1.2172949002217297</v>
      </c>
      <c r="BB35" s="342">
        <v>1</v>
      </c>
      <c r="BC35" s="360"/>
      <c r="BD35" s="360"/>
      <c r="BE35" s="360"/>
      <c r="BG35" s="783" t="s">
        <v>611</v>
      </c>
      <c r="BH35" s="39"/>
      <c r="BI35" s="780">
        <v>12.6</v>
      </c>
      <c r="BJ35" s="781">
        <v>4.6399999999999997</v>
      </c>
      <c r="BK35" s="781">
        <v>6.98</v>
      </c>
      <c r="BL35" s="780">
        <v>2.56</v>
      </c>
      <c r="BM35" s="781">
        <v>1.17</v>
      </c>
      <c r="BN35" s="809">
        <v>0.24</v>
      </c>
      <c r="BO35" s="989">
        <v>14.03</v>
      </c>
      <c r="BP35" s="781">
        <v>5.07</v>
      </c>
      <c r="BQ35" s="1290">
        <v>7.55</v>
      </c>
      <c r="BT35" s="360"/>
    </row>
    <row r="36" spans="1:72" s="26" customFormat="1" ht="14.25" customHeight="1" x14ac:dyDescent="0.25">
      <c r="A36" s="783" t="s">
        <v>114</v>
      </c>
      <c r="B36" s="360"/>
      <c r="C36" s="780">
        <v>22.1</v>
      </c>
      <c r="D36" s="781">
        <v>9.6199999999999992</v>
      </c>
      <c r="E36" s="781">
        <v>8.8000000000000007</v>
      </c>
      <c r="F36" s="782">
        <v>2.56</v>
      </c>
      <c r="G36" s="781">
        <v>1.17</v>
      </c>
      <c r="H36" s="809">
        <v>0.24</v>
      </c>
      <c r="I36" s="1128">
        <f>C36/$I$48</f>
        <v>23.781878832572975</v>
      </c>
      <c r="J36" s="1127">
        <f>D36/$J$48</f>
        <v>10.560973944909643</v>
      </c>
      <c r="K36" s="985"/>
      <c r="L36" s="781"/>
      <c r="M36" s="985"/>
      <c r="N36" s="1012"/>
      <c r="O36" s="1013"/>
      <c r="P36" s="1013"/>
      <c r="Q36" s="1013"/>
      <c r="R36" s="1016"/>
      <c r="S36" s="1017"/>
      <c r="T36" s="1012"/>
      <c r="U36" s="1013"/>
      <c r="V36" s="1013"/>
      <c r="W36" s="1013"/>
      <c r="X36" s="1016"/>
      <c r="Y36" s="1013"/>
      <c r="Z36" s="1013"/>
      <c r="AA36" s="1226"/>
      <c r="AB36" s="1227"/>
      <c r="AC36" s="1228"/>
      <c r="AD36" s="1226"/>
      <c r="AE36" s="1227"/>
      <c r="AF36" s="1227"/>
      <c r="AG36" s="1226"/>
      <c r="AH36" s="1227"/>
      <c r="AI36" s="1227"/>
      <c r="AJ36" s="885"/>
      <c r="AK36" s="885">
        <v>3</v>
      </c>
      <c r="AL36" s="885">
        <v>1</v>
      </c>
      <c r="AM36" s="939"/>
      <c r="AN36" s="940"/>
      <c r="AO36" s="360"/>
      <c r="AP36" s="360"/>
      <c r="AQ36" s="360"/>
      <c r="AR36" s="222" t="s">
        <v>110</v>
      </c>
      <c r="AS36" s="360"/>
      <c r="AT36" s="428">
        <v>13.96</v>
      </c>
      <c r="AU36" s="362">
        <v>5.31</v>
      </c>
      <c r="AV36" s="362">
        <v>8.18</v>
      </c>
      <c r="AW36" s="429">
        <v>2.56</v>
      </c>
      <c r="AX36" s="430">
        <v>1.17</v>
      </c>
      <c r="AY36" s="431">
        <v>0.24</v>
      </c>
      <c r="AZ36" s="29"/>
      <c r="BA36" s="6"/>
      <c r="BC36" s="360">
        <f>+AT37/AT36</f>
        <v>0.85315186246418329</v>
      </c>
      <c r="BD36" s="360">
        <f>+AU37/AU36</f>
        <v>0.81732580037664782</v>
      </c>
      <c r="BE36" s="360">
        <v>10</v>
      </c>
      <c r="BF36" s="360"/>
      <c r="BG36" s="783" t="s">
        <v>114</v>
      </c>
      <c r="BH36"/>
      <c r="BI36" s="780">
        <v>22.1</v>
      </c>
      <c r="BJ36" s="781">
        <v>9.6199999999999992</v>
      </c>
      <c r="BK36" s="781">
        <v>8.8000000000000007</v>
      </c>
      <c r="BL36" s="782">
        <v>2.56</v>
      </c>
      <c r="BM36" s="781">
        <v>1.17</v>
      </c>
      <c r="BN36" s="809">
        <v>0.24</v>
      </c>
      <c r="BO36" s="1128">
        <f>BI36/$I$48</f>
        <v>23.781878832572975</v>
      </c>
      <c r="BP36" s="1127">
        <f>BJ36/$J$48</f>
        <v>10.560973944909643</v>
      </c>
      <c r="BQ36" s="1290"/>
      <c r="BT36" s="360"/>
    </row>
    <row r="37" spans="1:72" x14ac:dyDescent="0.25">
      <c r="A37" s="805" t="str">
        <f>+'Abweichende Werte'!AB5</f>
        <v>--</v>
      </c>
      <c r="B37" s="806"/>
      <c r="C37" s="807">
        <f>IF('Abweichende Werte'!D20="",0,'Abweichende Werte'!D20)</f>
        <v>0</v>
      </c>
      <c r="D37" s="807">
        <f>IF('Abweichende Werte'!E20="",0,'Abweichende Werte'!E20)</f>
        <v>0</v>
      </c>
      <c r="E37" s="807">
        <f>IF('Abweichende Werte'!F20="",0,'Abweichende Werte'!F20)</f>
        <v>0</v>
      </c>
      <c r="F37" s="807">
        <f>IF('Abweichende Werte'!D20="",0,2.56)</f>
        <v>0</v>
      </c>
      <c r="G37" s="807">
        <f>IF('Abweichende Werte'!D20="",0,1.17)</f>
        <v>0</v>
      </c>
      <c r="H37" s="810">
        <f>IF('Abweichende Werte'!D20="",0,0.24)</f>
        <v>0</v>
      </c>
      <c r="I37" s="807" t="str">
        <f t="shared" ref="I37:I41" si="50">IF($AK37=2,X37,IF($AK37=3,AA37,IF($AK37=4,AD37,"")))</f>
        <v/>
      </c>
      <c r="J37" s="807" t="str">
        <f t="shared" ref="J37:J41" si="51">IF($AK37=2,Y37,IF($AK37=3,AB37,IF($AK37=4,AE37,"")))</f>
        <v/>
      </c>
      <c r="K37" s="807" t="str">
        <f>IF($AK37=2,Z37,IF($AK37=3,AC37,IF($AK37=4,AF37,"")))</f>
        <v/>
      </c>
      <c r="L37" s="1024">
        <f>IF('Abweichende Werte'!$F5='Abweichende Werte'!$Y$10,AA37/C37,0)</f>
        <v>0</v>
      </c>
      <c r="M37" s="1025">
        <f>IF('Abweichende Werte'!$F5='Abweichende Werte'!$Y$10,AB37/D37,0)</f>
        <v>0</v>
      </c>
      <c r="N37" s="1026">
        <f>IF('Abweichende Werte'!$F5='Abweichende Werte'!$Y$10,1,0)</f>
        <v>0</v>
      </c>
      <c r="O37" s="1027">
        <f>IF('Abweichende Werte'!$F5='Abweichende Werte'!$Y$9,AD37/C37,0)</f>
        <v>0</v>
      </c>
      <c r="P37" s="1027">
        <f>IF('Abweichende Werte'!$F5='Abweichende Werte'!$Y$9,AE37/D37,0)</f>
        <v>0</v>
      </c>
      <c r="Q37" s="1028">
        <f>IF('Abweichende Werte'!$F5='Abweichende Werte'!$Y$9,10,0)</f>
        <v>0</v>
      </c>
      <c r="R37" s="1024">
        <f>IF('Abweichende Werte'!$F5='Abweichende Werte'!$Y$11,AD37/C37,0)</f>
        <v>0</v>
      </c>
      <c r="S37" s="1025">
        <f>IF('Abweichende Werte'!$F5='Abweichende Werte'!$Y$11,AE37/D37,0)</f>
        <v>0</v>
      </c>
      <c r="T37" s="1026">
        <f>IF('Abweichende Werte'!$F5='Abweichende Werte'!$Y$11,100,0)</f>
        <v>0</v>
      </c>
      <c r="U37" s="1027">
        <f>IF('Abweichende Werte'!$F5='Abweichende Werte'!$Y$10,AG37/C37,0)</f>
        <v>0</v>
      </c>
      <c r="V37" s="1027">
        <f>IF('Abweichende Werte'!$F5='Abweichende Werte'!$Y$10,AH37/D37,0)</f>
        <v>0</v>
      </c>
      <c r="W37" s="1029">
        <f>IF('Abweichende Werte'!$F5='Abweichende Werte'!$Y$10,1000,0)</f>
        <v>0</v>
      </c>
      <c r="X37" s="825">
        <f>IF('Abweichende Werte'!AE20="",0,'Abweichende Werte'!AE20)</f>
        <v>0</v>
      </c>
      <c r="Y37" s="827">
        <f>IF('Abweichende Werte'!AF20="",0,'Abweichende Werte'!AF20)</f>
        <v>0</v>
      </c>
      <c r="Z37" s="828">
        <f>IF('Abweichende Werte'!AG20="",0,'Abweichende Werte'!AG20)</f>
        <v>0</v>
      </c>
      <c r="AA37" s="825">
        <f>IF('Abweichende Werte'!AJ20="",0,'Abweichende Werte'!AJ20)</f>
        <v>0</v>
      </c>
      <c r="AB37" s="827">
        <f>IF('Abweichende Werte'!AK20="",0,'Abweichende Werte'!AK20)</f>
        <v>0</v>
      </c>
      <c r="AC37" s="828">
        <f>IF('Abweichende Werte'!AL20="",0,'Abweichende Werte'!AL20)</f>
        <v>0</v>
      </c>
      <c r="AD37" s="825">
        <f>IF('Abweichende Werte'!AO20="",0,'Abweichende Werte'!AO20)</f>
        <v>0</v>
      </c>
      <c r="AE37" s="827">
        <f>IF('Abweichende Werte'!AP20="",0,'Abweichende Werte'!AP20)</f>
        <v>0</v>
      </c>
      <c r="AF37" s="827">
        <f>IF('Abweichende Werte'!AQ20="",0,'Abweichende Werte'!AQ20)</f>
        <v>0</v>
      </c>
      <c r="AG37" s="825">
        <f>IF('Abweichende Werte'!AT20="",0,'Abweichende Werte'!AT20)</f>
        <v>0</v>
      </c>
      <c r="AH37" s="827">
        <f>IF('Abweichende Werte'!AU20="",0,'Abweichende Werte'!AU20)</f>
        <v>0</v>
      </c>
      <c r="AI37" s="827">
        <f>IF('Abweichende Werte'!AV20="",0,'Abweichende Werte'!AV20)</f>
        <v>0</v>
      </c>
      <c r="AJ37" s="885" t="str">
        <f>IF('Abweichende Werte'!$F5='Abweichende Werte'!$Y$10,1,IF('Abweichende Werte'!$F5='Abweichende Werte'!$Y$11,1,""))</f>
        <v/>
      </c>
      <c r="AK37" s="885" t="str">
        <f>IF('Abweichende Werte'!$F5='Abweichende Werte'!$Y$9,2,IF('Abweichende Werte'!$F5='Abweichende Werte'!$Y$10,3,IF('Abweichende Werte'!$F5='Abweichende Werte'!$Y$11,4,"")))</f>
        <v/>
      </c>
      <c r="AM37" s="939">
        <f>IF('Abweichende Werte'!J5="",0,'Abweichende Werte'!J5)</f>
        <v>0</v>
      </c>
      <c r="AN37" s="940">
        <f>IF('Abweichende Werte'!M5="",0,'Abweichende Werte'!M5)</f>
        <v>0</v>
      </c>
      <c r="AR37" s="222" t="s">
        <v>111</v>
      </c>
      <c r="AS37" s="360"/>
      <c r="AT37" s="433">
        <v>11.91</v>
      </c>
      <c r="AU37" s="432">
        <v>4.34</v>
      </c>
      <c r="AV37" s="432">
        <v>6.94</v>
      </c>
      <c r="AW37" s="429">
        <v>2.56</v>
      </c>
      <c r="AX37" s="430">
        <v>1.17</v>
      </c>
      <c r="AY37" s="431">
        <v>0.24</v>
      </c>
      <c r="AZ37" s="25">
        <f>+AT36/AT37</f>
        <v>1.1721242653232578</v>
      </c>
      <c r="BA37" s="25">
        <f>+AU36/AU37</f>
        <v>1.2235023041474653</v>
      </c>
      <c r="BB37" s="342">
        <v>1</v>
      </c>
      <c r="BC37" s="360"/>
      <c r="BD37" s="360"/>
      <c r="BE37" s="360"/>
      <c r="BT37" s="360"/>
    </row>
    <row r="38" spans="1:72" s="26" customFormat="1" x14ac:dyDescent="0.25">
      <c r="A38" s="805" t="str">
        <f>+'Abweichende Werte'!AB6</f>
        <v>--</v>
      </c>
      <c r="B38" s="806"/>
      <c r="C38" s="807">
        <f>IF('Abweichende Werte'!D21="",0,'Abweichende Werte'!D21)</f>
        <v>0</v>
      </c>
      <c r="D38" s="807">
        <f>IF('Abweichende Werte'!E21="",0,'Abweichende Werte'!E21)</f>
        <v>0</v>
      </c>
      <c r="E38" s="807">
        <f>IF('Abweichende Werte'!F21="",0,'Abweichende Werte'!F21)</f>
        <v>0</v>
      </c>
      <c r="F38" s="807">
        <f>IF('Abweichende Werte'!D21="",0,2.56)</f>
        <v>0</v>
      </c>
      <c r="G38" s="807">
        <f>IF('Abweichende Werte'!D21="",0,1.17)</f>
        <v>0</v>
      </c>
      <c r="H38" s="810">
        <f>IF('Abweichende Werte'!D21="",0,0.24)</f>
        <v>0</v>
      </c>
      <c r="I38" s="807" t="str">
        <f t="shared" si="50"/>
        <v/>
      </c>
      <c r="J38" s="807" t="str">
        <f t="shared" si="51"/>
        <v/>
      </c>
      <c r="K38" s="807" t="str">
        <f t="shared" ref="K38:K41" si="52">IF($AK38=2,Z38,IF($AK38=3,AC38,IF($AK38=4,AF38,"")))</f>
        <v/>
      </c>
      <c r="L38" s="1024">
        <f>IF('Abweichende Werte'!$F6='Abweichende Werte'!$Y$10,AA38/C38,0)</f>
        <v>0</v>
      </c>
      <c r="M38" s="1025">
        <f>IF('Abweichende Werte'!$F6='Abweichende Werte'!$Y$10,AB38/D38,0)</f>
        <v>0</v>
      </c>
      <c r="N38" s="1026">
        <f>IF('Abweichende Werte'!$F6='Abweichende Werte'!$Y$10,1,0)</f>
        <v>0</v>
      </c>
      <c r="O38" s="1027">
        <f>IF('Abweichende Werte'!$F6='Abweichende Werte'!$Y$9,AD38/C38,0)</f>
        <v>0</v>
      </c>
      <c r="P38" s="1027">
        <f>IF('Abweichende Werte'!$F6='Abweichende Werte'!$Y$9,AE38/D38,0)</f>
        <v>0</v>
      </c>
      <c r="Q38" s="1028">
        <f>IF('Abweichende Werte'!$F6='Abweichende Werte'!$Y$9,10,0)</f>
        <v>0</v>
      </c>
      <c r="R38" s="1024">
        <f>IF('Abweichende Werte'!$F6='Abweichende Werte'!$Y$11,AD38/C38,0)</f>
        <v>0</v>
      </c>
      <c r="S38" s="1025">
        <f>IF('Abweichende Werte'!$F6='Abweichende Werte'!$Y$11,AE38/D38,0)</f>
        <v>0</v>
      </c>
      <c r="T38" s="1026">
        <f>IF('Abweichende Werte'!$F6='Abweichende Werte'!$Y$11,100,0)</f>
        <v>0</v>
      </c>
      <c r="U38" s="1027">
        <f>IF('Abweichende Werte'!$F6='Abweichende Werte'!$Y$10,AG38/C38,0)</f>
        <v>0</v>
      </c>
      <c r="V38" s="1027">
        <f>IF('Abweichende Werte'!$F6='Abweichende Werte'!$Y$10,AH38/D38,0)</f>
        <v>0</v>
      </c>
      <c r="W38" s="1029">
        <f>IF('Abweichende Werte'!$F6='Abweichende Werte'!$Y$10,1000,0)</f>
        <v>0</v>
      </c>
      <c r="X38" s="825">
        <f>IF('Abweichende Werte'!AE21="",0,'Abweichende Werte'!AE21)</f>
        <v>0</v>
      </c>
      <c r="Y38" s="827">
        <f>IF('Abweichende Werte'!AF21="",0,'Abweichende Werte'!AF21)</f>
        <v>0</v>
      </c>
      <c r="Z38" s="828">
        <f>IF('Abweichende Werte'!AG21="",0,'Abweichende Werte'!AG21)</f>
        <v>0</v>
      </c>
      <c r="AA38" s="825">
        <f>IF('Abweichende Werte'!AJ21="",0,'Abweichende Werte'!AJ21)</f>
        <v>0</v>
      </c>
      <c r="AB38" s="827">
        <f>IF('Abweichende Werte'!AK21="",0,'Abweichende Werte'!AK21)</f>
        <v>0</v>
      </c>
      <c r="AC38" s="828">
        <f>IF('Abweichende Werte'!AL21="",0,'Abweichende Werte'!AL21)</f>
        <v>0</v>
      </c>
      <c r="AD38" s="825">
        <f>IF('Abweichende Werte'!AO21="",0,'Abweichende Werte'!AO21)</f>
        <v>0</v>
      </c>
      <c r="AE38" s="827">
        <f>IF('Abweichende Werte'!AP21="",0,'Abweichende Werte'!AP21)</f>
        <v>0</v>
      </c>
      <c r="AF38" s="827">
        <f>IF('Abweichende Werte'!AQ21="",0,'Abweichende Werte'!AQ21)</f>
        <v>0</v>
      </c>
      <c r="AG38" s="825">
        <f>IF('Abweichende Werte'!AT21="",0,'Abweichende Werte'!AT21)</f>
        <v>0</v>
      </c>
      <c r="AH38" s="827">
        <f>IF('Abweichende Werte'!AU21="",0,'Abweichende Werte'!AU21)</f>
        <v>0</v>
      </c>
      <c r="AI38" s="827">
        <f>IF('Abweichende Werte'!AV21="",0,'Abweichende Werte'!AV21)</f>
        <v>0</v>
      </c>
      <c r="AJ38" s="885" t="str">
        <f>IF('Abweichende Werte'!$F6='Abweichende Werte'!$Y$10,1,IF('Abweichende Werte'!$F6='Abweichende Werte'!$Y$11,1,""))</f>
        <v/>
      </c>
      <c r="AK38" s="885" t="str">
        <f>IF('Abweichende Werte'!$F6='Abweichende Werte'!$Y$9,2,IF('Abweichende Werte'!$F6='Abweichende Werte'!$Y$10,3,IF('Abweichende Werte'!$F6='Abweichende Werte'!$Y$11,4,"")))</f>
        <v/>
      </c>
      <c r="AL38" s="885"/>
      <c r="AM38" s="939">
        <f>IF('Abweichende Werte'!J6="",0,'Abweichende Werte'!J6)</f>
        <v>0</v>
      </c>
      <c r="AN38" s="940">
        <f>IF('Abweichende Werte'!M6="",0,'Abweichende Werte'!M6)</f>
        <v>0</v>
      </c>
      <c r="AO38" s="360"/>
      <c r="AP38" s="360"/>
      <c r="AQ38" s="360"/>
      <c r="AR38" s="222" t="s">
        <v>112</v>
      </c>
      <c r="AS38" s="360"/>
      <c r="AT38" s="428">
        <v>14.58</v>
      </c>
      <c r="AU38" s="362">
        <v>5.59</v>
      </c>
      <c r="AV38" s="362">
        <v>7.85</v>
      </c>
      <c r="AW38" s="429">
        <v>2.56</v>
      </c>
      <c r="AX38" s="430">
        <v>1.17</v>
      </c>
      <c r="AY38" s="431">
        <v>0.24</v>
      </c>
      <c r="AZ38" s="25"/>
      <c r="BA38" s="3"/>
      <c r="BC38" s="360">
        <f>+AT39/AT38</f>
        <v>0.85459533607681759</v>
      </c>
      <c r="BD38" s="360">
        <f>+AU39/AU38</f>
        <v>0.82289803220035773</v>
      </c>
      <c r="BE38" s="360">
        <v>10</v>
      </c>
      <c r="BF38" s="360"/>
      <c r="BG38"/>
      <c r="BH38"/>
      <c r="BI38"/>
      <c r="BJ38"/>
      <c r="BK38"/>
      <c r="BL38"/>
      <c r="BM38"/>
      <c r="BN38"/>
      <c r="BO38"/>
      <c r="BP38"/>
      <c r="BQ38"/>
      <c r="BT38" s="360"/>
    </row>
    <row r="39" spans="1:72" s="26" customFormat="1" x14ac:dyDescent="0.25">
      <c r="A39" s="805" t="str">
        <f>+'Abweichende Werte'!AB7</f>
        <v>--</v>
      </c>
      <c r="B39" s="806"/>
      <c r="C39" s="807">
        <f>IF('Abweichende Werte'!D22="",0,'Abweichende Werte'!D22)</f>
        <v>0</v>
      </c>
      <c r="D39" s="807">
        <f>IF('Abweichende Werte'!E22="",0,'Abweichende Werte'!E22)</f>
        <v>0</v>
      </c>
      <c r="E39" s="807">
        <f>IF('Abweichende Werte'!F22="",0,'Abweichende Werte'!F22)</f>
        <v>0</v>
      </c>
      <c r="F39" s="807">
        <f>IF('Abweichende Werte'!D22="",0,2.56)</f>
        <v>0</v>
      </c>
      <c r="G39" s="807">
        <f>IF('Abweichende Werte'!D22="",0,1.17)</f>
        <v>0</v>
      </c>
      <c r="H39" s="810">
        <f>IF('Abweichende Werte'!D22="",0,0.24)</f>
        <v>0</v>
      </c>
      <c r="I39" s="807" t="str">
        <f t="shared" si="50"/>
        <v/>
      </c>
      <c r="J39" s="807" t="str">
        <f t="shared" si="51"/>
        <v/>
      </c>
      <c r="K39" s="807" t="str">
        <f t="shared" si="52"/>
        <v/>
      </c>
      <c r="L39" s="1024">
        <f>IF('Abweichende Werte'!$F7='Abweichende Werte'!$Y$10,AA39/C39,0)</f>
        <v>0</v>
      </c>
      <c r="M39" s="1025">
        <f>IF('Abweichende Werte'!$F7='Abweichende Werte'!$Y$10,AB39/D39,0)</f>
        <v>0</v>
      </c>
      <c r="N39" s="1026">
        <f>IF('Abweichende Werte'!$F7='Abweichende Werte'!$Y$10,1,0)</f>
        <v>0</v>
      </c>
      <c r="O39" s="1027">
        <f>IF('Abweichende Werte'!$F7='Abweichende Werte'!$Y$9,AD39/C39,0)</f>
        <v>0</v>
      </c>
      <c r="P39" s="1027">
        <f>IF('Abweichende Werte'!$F7='Abweichende Werte'!$Y$9,AE39/D39,0)</f>
        <v>0</v>
      </c>
      <c r="Q39" s="1028">
        <f>IF('Abweichende Werte'!$F7='Abweichende Werte'!$Y$9,10,0)</f>
        <v>0</v>
      </c>
      <c r="R39" s="1024">
        <f>IF('Abweichende Werte'!$F7='Abweichende Werte'!$Y$11,AD39/C39,0)</f>
        <v>0</v>
      </c>
      <c r="S39" s="1025">
        <f>IF('Abweichende Werte'!$F7='Abweichende Werte'!$Y$11,AE39/D39,0)</f>
        <v>0</v>
      </c>
      <c r="T39" s="1026">
        <f>IF('Abweichende Werte'!$F7='Abweichende Werte'!$Y$11,100,0)</f>
        <v>0</v>
      </c>
      <c r="U39" s="1027">
        <f>IF('Abweichende Werte'!$F7='Abweichende Werte'!$Y$10,AG39/C39,0)</f>
        <v>0</v>
      </c>
      <c r="V39" s="1027">
        <f>IF('Abweichende Werte'!$F7='Abweichende Werte'!$Y$10,AH39/D39,0)</f>
        <v>0</v>
      </c>
      <c r="W39" s="1029">
        <f>IF('Abweichende Werte'!$F7='Abweichende Werte'!$Y$10,1000,0)</f>
        <v>0</v>
      </c>
      <c r="X39" s="825">
        <f>IF('Abweichende Werte'!AE22="",0,'Abweichende Werte'!AE22)</f>
        <v>0</v>
      </c>
      <c r="Y39" s="827">
        <f>IF('Abweichende Werte'!AF22="",0,'Abweichende Werte'!AF22)</f>
        <v>0</v>
      </c>
      <c r="Z39" s="828">
        <f>IF('Abweichende Werte'!AG22="",0,'Abweichende Werte'!AG22)</f>
        <v>0</v>
      </c>
      <c r="AA39" s="825">
        <f>IF('Abweichende Werte'!AJ22="",0,'Abweichende Werte'!AJ22)</f>
        <v>0</v>
      </c>
      <c r="AB39" s="827">
        <f>IF('Abweichende Werte'!AK22="",0,'Abweichende Werte'!AK22)</f>
        <v>0</v>
      </c>
      <c r="AC39" s="828">
        <f>IF('Abweichende Werte'!AL22="",0,'Abweichende Werte'!AL22)</f>
        <v>0</v>
      </c>
      <c r="AD39" s="825">
        <f>IF('Abweichende Werte'!AO22="",0,'Abweichende Werte'!AO22)</f>
        <v>0</v>
      </c>
      <c r="AE39" s="827">
        <f>IF('Abweichende Werte'!AP22="",0,'Abweichende Werte'!AP22)</f>
        <v>0</v>
      </c>
      <c r="AF39" s="827">
        <f>IF('Abweichende Werte'!AQ22="",0,'Abweichende Werte'!AQ22)</f>
        <v>0</v>
      </c>
      <c r="AG39" s="825">
        <f>IF('Abweichende Werte'!AT22="",0,'Abweichende Werte'!AT22)</f>
        <v>0</v>
      </c>
      <c r="AH39" s="827">
        <f>IF('Abweichende Werte'!AU22="",0,'Abweichende Werte'!AU22)</f>
        <v>0</v>
      </c>
      <c r="AI39" s="827">
        <f>IF('Abweichende Werte'!AV22="",0,'Abweichende Werte'!AV22)</f>
        <v>0</v>
      </c>
      <c r="AJ39" s="885" t="str">
        <f>IF('Abweichende Werte'!$F7='Abweichende Werte'!$Y$10,1,IF('Abweichende Werte'!$F7='Abweichende Werte'!$Y$11,1,""))</f>
        <v/>
      </c>
      <c r="AK39" s="885" t="str">
        <f>IF('Abweichende Werte'!$F7='Abweichende Werte'!$Y$9,2,IF('Abweichende Werte'!$F7='Abweichende Werte'!$Y$10,3,IF('Abweichende Werte'!$F7='Abweichende Werte'!$Y$11,4,"")))</f>
        <v/>
      </c>
      <c r="AL39" s="885"/>
      <c r="AM39" s="939">
        <f>IF('Abweichende Werte'!J7="",0,'Abweichende Werte'!J7)</f>
        <v>0</v>
      </c>
      <c r="AN39" s="940">
        <f>IF('Abweichende Werte'!M7="",0,'Abweichende Werte'!M7)</f>
        <v>0</v>
      </c>
      <c r="AO39" s="360"/>
      <c r="AP39" s="360"/>
      <c r="AQ39" s="360"/>
      <c r="AR39" s="222" t="s">
        <v>113</v>
      </c>
      <c r="AS39" s="360"/>
      <c r="AT39" s="433">
        <v>12.46</v>
      </c>
      <c r="AU39" s="432">
        <v>4.5999999999999996</v>
      </c>
      <c r="AV39" s="432">
        <v>6.75</v>
      </c>
      <c r="AW39" s="429">
        <v>2.56</v>
      </c>
      <c r="AX39" s="430">
        <v>1.17</v>
      </c>
      <c r="AY39" s="431">
        <v>0.24</v>
      </c>
      <c r="AZ39" s="25">
        <f>+AT38/AT39</f>
        <v>1.1701444622792936</v>
      </c>
      <c r="BA39" s="25">
        <f>+AU38/AU39</f>
        <v>1.2152173913043478</v>
      </c>
      <c r="BB39" s="342">
        <v>1</v>
      </c>
      <c r="BG39"/>
      <c r="BH39"/>
      <c r="BI39"/>
      <c r="BJ39"/>
      <c r="BK39"/>
      <c r="BL39"/>
      <c r="BM39"/>
      <c r="BN39"/>
      <c r="BO39"/>
      <c r="BP39"/>
      <c r="BQ39"/>
      <c r="BT39" s="360"/>
    </row>
    <row r="40" spans="1:72" x14ac:dyDescent="0.25">
      <c r="A40" s="805" t="str">
        <f>+'Abweichende Werte'!AB8</f>
        <v>--</v>
      </c>
      <c r="B40" s="806"/>
      <c r="C40" s="807">
        <f>IF('Abweichende Werte'!D23="",0,'Abweichende Werte'!D23)</f>
        <v>0</v>
      </c>
      <c r="D40" s="807">
        <f>IF('Abweichende Werte'!E23="",0,'Abweichende Werte'!E23)</f>
        <v>0</v>
      </c>
      <c r="E40" s="807">
        <f>IF('Abweichende Werte'!F23="",0,'Abweichende Werte'!F23)</f>
        <v>0</v>
      </c>
      <c r="F40" s="807">
        <f>IF('Abweichende Werte'!D23="",0,2.56)</f>
        <v>0</v>
      </c>
      <c r="G40" s="807">
        <f>IF('Abweichende Werte'!D23="",0,1.17)</f>
        <v>0</v>
      </c>
      <c r="H40" s="810">
        <f>IF('Abweichende Werte'!D23="",0,0.24)</f>
        <v>0</v>
      </c>
      <c r="I40" s="807" t="str">
        <f t="shared" si="50"/>
        <v/>
      </c>
      <c r="J40" s="807" t="str">
        <f t="shared" si="51"/>
        <v/>
      </c>
      <c r="K40" s="807" t="str">
        <f t="shared" si="52"/>
        <v/>
      </c>
      <c r="L40" s="1024">
        <f>IF('Abweichende Werte'!$F8='Abweichende Werte'!$Y$10,AA40/C40,0)</f>
        <v>0</v>
      </c>
      <c r="M40" s="1025">
        <f>IF('Abweichende Werte'!$F8='Abweichende Werte'!$Y$10,AB40/D40,0)</f>
        <v>0</v>
      </c>
      <c r="N40" s="1026">
        <f>IF('Abweichende Werte'!$F8='Abweichende Werte'!$Y$10,1,0)</f>
        <v>0</v>
      </c>
      <c r="O40" s="1027">
        <f>IF('Abweichende Werte'!$F8='Abweichende Werte'!$Y$9,AD40/C40,0)</f>
        <v>0</v>
      </c>
      <c r="P40" s="1027">
        <f>IF('Abweichende Werte'!$F8='Abweichende Werte'!$Y$9,AE40/D40,0)</f>
        <v>0</v>
      </c>
      <c r="Q40" s="1028">
        <f>IF('Abweichende Werte'!$F8='Abweichende Werte'!$Y$9,10,0)</f>
        <v>0</v>
      </c>
      <c r="R40" s="1024">
        <f>IF('Abweichende Werte'!$F8='Abweichende Werte'!$Y$11,AD40/C40,0)</f>
        <v>0</v>
      </c>
      <c r="S40" s="1025">
        <f>IF('Abweichende Werte'!$F8='Abweichende Werte'!$Y$11,AE40/D40,0)</f>
        <v>0</v>
      </c>
      <c r="T40" s="1026">
        <f>IF('Abweichende Werte'!$F8='Abweichende Werte'!$Y$11,100,0)</f>
        <v>0</v>
      </c>
      <c r="U40" s="1027">
        <f>IF('Abweichende Werte'!$F8='Abweichende Werte'!$Y$10,AG40/C40,0)</f>
        <v>0</v>
      </c>
      <c r="V40" s="1027">
        <f>IF('Abweichende Werte'!$F8='Abweichende Werte'!$Y$10,AH40/D40,0)</f>
        <v>0</v>
      </c>
      <c r="W40" s="1029">
        <f>IF('Abweichende Werte'!$F8='Abweichende Werte'!$Y$10,1000,0)</f>
        <v>0</v>
      </c>
      <c r="X40" s="825">
        <f>IF('Abweichende Werte'!AE23="",0,'Abweichende Werte'!AE23)</f>
        <v>0</v>
      </c>
      <c r="Y40" s="827">
        <f>IF('Abweichende Werte'!AF23="",0,'Abweichende Werte'!AF23)</f>
        <v>0</v>
      </c>
      <c r="Z40" s="828">
        <f>IF('Abweichende Werte'!AG23="",0,'Abweichende Werte'!AG23)</f>
        <v>0</v>
      </c>
      <c r="AA40" s="825">
        <f>IF('Abweichende Werte'!AJ23="",0,'Abweichende Werte'!AJ23)</f>
        <v>0</v>
      </c>
      <c r="AB40" s="827">
        <f>IF('Abweichende Werte'!AK23="",0,'Abweichende Werte'!AK23)</f>
        <v>0</v>
      </c>
      <c r="AC40" s="828">
        <f>IF('Abweichende Werte'!AL23="",0,'Abweichende Werte'!AL23)</f>
        <v>0</v>
      </c>
      <c r="AD40" s="825">
        <f>IF('Abweichende Werte'!AO23="",0,'Abweichende Werte'!AO23)</f>
        <v>0</v>
      </c>
      <c r="AE40" s="827">
        <f>IF('Abweichende Werte'!AP23="",0,'Abweichende Werte'!AP23)</f>
        <v>0</v>
      </c>
      <c r="AF40" s="827">
        <f>IF('Abweichende Werte'!AQ23="",0,'Abweichende Werte'!AQ23)</f>
        <v>0</v>
      </c>
      <c r="AG40" s="825">
        <f>IF('Abweichende Werte'!AT23="",0,'Abweichende Werte'!AT23)</f>
        <v>0</v>
      </c>
      <c r="AH40" s="827">
        <f>IF('Abweichende Werte'!AU23="",0,'Abweichende Werte'!AU23)</f>
        <v>0</v>
      </c>
      <c r="AI40" s="827">
        <f>IF('Abweichende Werte'!AV23="",0,'Abweichende Werte'!AV23)</f>
        <v>0</v>
      </c>
      <c r="AJ40" s="885" t="str">
        <f>IF('Abweichende Werte'!$F8='Abweichende Werte'!$Y$10,1,IF('Abweichende Werte'!$F8='Abweichende Werte'!$Y$11,1,""))</f>
        <v/>
      </c>
      <c r="AK40" s="885" t="str">
        <f>IF('Abweichende Werte'!$F8='Abweichende Werte'!$Y$9,2,IF('Abweichende Werte'!$F8='Abweichende Werte'!$Y$10,3,IF('Abweichende Werte'!$F8='Abweichende Werte'!$Y$11,4,"")))</f>
        <v/>
      </c>
      <c r="AM40" s="939">
        <f>IF('Abweichende Werte'!J8="",0,'Abweichende Werte'!J8)</f>
        <v>0</v>
      </c>
      <c r="AN40" s="940">
        <f>IF('Abweichende Werte'!M8="",0,'Abweichende Werte'!M8)</f>
        <v>0</v>
      </c>
      <c r="AR40" s="219" t="s">
        <v>114</v>
      </c>
      <c r="AS40" s="360"/>
      <c r="AT40" s="428">
        <v>22.1</v>
      </c>
      <c r="AU40" s="362">
        <v>9.6199999999999992</v>
      </c>
      <c r="AV40" s="362">
        <v>8.8000000000000007</v>
      </c>
      <c r="AW40" s="429">
        <v>2.56</v>
      </c>
      <c r="AX40" s="430">
        <v>1.17</v>
      </c>
      <c r="AY40" s="431">
        <v>0.24</v>
      </c>
      <c r="AZ40" s="30"/>
      <c r="BA40" s="3"/>
      <c r="BB40" s="360"/>
      <c r="BC40" s="360"/>
      <c r="BD40" s="360"/>
      <c r="BE40" s="360"/>
      <c r="BT40" s="360"/>
    </row>
    <row r="41" spans="1:72" x14ac:dyDescent="0.25">
      <c r="A41" s="805" t="str">
        <f>+'Abweichende Werte'!AB9</f>
        <v>--</v>
      </c>
      <c r="B41" s="808"/>
      <c r="C41" s="807">
        <f>IF('Abweichende Werte'!D24="",0,'Abweichende Werte'!D24)</f>
        <v>0</v>
      </c>
      <c r="D41" s="807">
        <f>IF('Abweichende Werte'!E24="",0,'Abweichende Werte'!E24)</f>
        <v>0</v>
      </c>
      <c r="E41" s="807">
        <f>IF('Abweichende Werte'!F24="",0,'Abweichende Werte'!F24)</f>
        <v>0</v>
      </c>
      <c r="F41" s="807">
        <f>IF('Abweichende Werte'!D24="",0,2.56)</f>
        <v>0</v>
      </c>
      <c r="G41" s="807">
        <f>IF('Abweichende Werte'!D24="",0,1.17)</f>
        <v>0</v>
      </c>
      <c r="H41" s="810">
        <f>IF('Abweichende Werte'!D24="",0,0.24)</f>
        <v>0</v>
      </c>
      <c r="I41" s="807" t="str">
        <f t="shared" si="50"/>
        <v/>
      </c>
      <c r="J41" s="807" t="str">
        <f t="shared" si="51"/>
        <v/>
      </c>
      <c r="K41" s="807" t="str">
        <f t="shared" si="52"/>
        <v/>
      </c>
      <c r="L41" s="1024">
        <f>IF('Abweichende Werte'!$F9='Abweichende Werte'!$Y$10,AA41/C41,0)</f>
        <v>0</v>
      </c>
      <c r="M41" s="1025">
        <f>IF('Abweichende Werte'!$F9='Abweichende Werte'!$Y$10,AB41/D41,0)</f>
        <v>0</v>
      </c>
      <c r="N41" s="1026">
        <f>IF('Abweichende Werte'!$F9='Abweichende Werte'!$Y$10,1,0)</f>
        <v>0</v>
      </c>
      <c r="O41" s="1027">
        <f>IF('Abweichende Werte'!$F9='Abweichende Werte'!$Y$9,AD41/C41,0)</f>
        <v>0</v>
      </c>
      <c r="P41" s="1027">
        <f>IF('Abweichende Werte'!$F9='Abweichende Werte'!$Y$9,AE41/D41,0)</f>
        <v>0</v>
      </c>
      <c r="Q41" s="1028">
        <f>IF('Abweichende Werte'!$F9='Abweichende Werte'!$Y$9,10,0)</f>
        <v>0</v>
      </c>
      <c r="R41" s="1024">
        <f>IF('Abweichende Werte'!$F9='Abweichende Werte'!$Y$11,AD41/C41,0)</f>
        <v>0</v>
      </c>
      <c r="S41" s="1025">
        <f>IF('Abweichende Werte'!$F9='Abweichende Werte'!$Y$11,AE41/D41,0)</f>
        <v>0</v>
      </c>
      <c r="T41" s="1026">
        <f>IF('Abweichende Werte'!$F9='Abweichende Werte'!$Y$11,100,0)</f>
        <v>0</v>
      </c>
      <c r="U41" s="1027">
        <f>IF('Abweichende Werte'!$F9='Abweichende Werte'!$Y$10,AG41/C41,0)</f>
        <v>0</v>
      </c>
      <c r="V41" s="1027">
        <f>IF('Abweichende Werte'!$F9='Abweichende Werte'!$Y$10,AH41/D41,0)</f>
        <v>0</v>
      </c>
      <c r="W41" s="1029">
        <f>IF('Abweichende Werte'!$F9='Abweichende Werte'!$Y$10,1000,0)</f>
        <v>0</v>
      </c>
      <c r="X41" s="825">
        <f>IF('Abweichende Werte'!AE24="",0,'Abweichende Werte'!AE24)</f>
        <v>0</v>
      </c>
      <c r="Y41" s="827">
        <f>IF('Abweichende Werte'!AF24="",0,'Abweichende Werte'!AF24)</f>
        <v>0</v>
      </c>
      <c r="Z41" s="828">
        <f>IF('Abweichende Werte'!AG24="",0,'Abweichende Werte'!AG24)</f>
        <v>0</v>
      </c>
      <c r="AA41" s="825">
        <f>IF('Abweichende Werte'!AJ24="",0,'Abweichende Werte'!AJ24)</f>
        <v>0</v>
      </c>
      <c r="AB41" s="827">
        <f>IF('Abweichende Werte'!AK24="",0,'Abweichende Werte'!AK24)</f>
        <v>0</v>
      </c>
      <c r="AC41" s="828">
        <f>IF('Abweichende Werte'!AL24="",0,'Abweichende Werte'!AL24)</f>
        <v>0</v>
      </c>
      <c r="AD41" s="825">
        <f>IF('Abweichende Werte'!AO24="",0,'Abweichende Werte'!AO24)</f>
        <v>0</v>
      </c>
      <c r="AE41" s="827">
        <f>IF('Abweichende Werte'!AP24="",0,'Abweichende Werte'!AP24)</f>
        <v>0</v>
      </c>
      <c r="AF41" s="827">
        <f>IF('Abweichende Werte'!AQ24="",0,'Abweichende Werte'!AQ24)</f>
        <v>0</v>
      </c>
      <c r="AG41" s="825">
        <f>IF('Abweichende Werte'!AT24="",0,'Abweichende Werte'!AT24)</f>
        <v>0</v>
      </c>
      <c r="AH41" s="827">
        <f>IF('Abweichende Werte'!AU24="",0,'Abweichende Werte'!AU24)</f>
        <v>0</v>
      </c>
      <c r="AI41" s="827">
        <f>IF('Abweichende Werte'!AV24="",0,'Abweichende Werte'!AV24)</f>
        <v>0</v>
      </c>
      <c r="AJ41" s="885" t="str">
        <f>IF('Abweichende Werte'!$F9='Abweichende Werte'!$Y$10,1,IF('Abweichende Werte'!$F9='Abweichende Werte'!$Y$11,1,""))</f>
        <v/>
      </c>
      <c r="AK41" s="885" t="str">
        <f>IF('Abweichende Werte'!$F9='Abweichende Werte'!$Y$9,2,IF('Abweichende Werte'!$F9='Abweichende Werte'!$Y$10,3,IF('Abweichende Werte'!$F9='Abweichende Werte'!$Y$11,4,"")))</f>
        <v/>
      </c>
      <c r="AM41" s="939">
        <f>IF('Abweichende Werte'!J9="",0,'Abweichende Werte'!J9)</f>
        <v>0</v>
      </c>
      <c r="AN41" s="940">
        <f>IF('Abweichende Werte'!M9="",0,'Abweichende Werte'!M9)</f>
        <v>0</v>
      </c>
      <c r="BT41" s="360"/>
    </row>
    <row r="42" spans="1:72" x14ac:dyDescent="0.25">
      <c r="A42" s="805" t="str">
        <f>+'Abweichende Werte'!AB11</f>
        <v>--</v>
      </c>
      <c r="B42" s="806"/>
      <c r="C42" s="807">
        <f>IF('Abweichende Werte'!D25="",0,'Abweichende Werte'!D25)</f>
        <v>0</v>
      </c>
      <c r="D42" s="807">
        <f>IF('Abweichende Werte'!E25="",0,'Abweichende Werte'!E25)</f>
        <v>0</v>
      </c>
      <c r="E42" s="807">
        <f>IF('Abweichende Werte'!F25="",0,'Abweichende Werte'!F25)</f>
        <v>0</v>
      </c>
      <c r="F42" s="807">
        <f>IF('Abweichende Werte'!D25="",0,2.56)</f>
        <v>0</v>
      </c>
      <c r="G42" s="807">
        <f>IF('Abweichende Werte'!D25="",0,1.17)</f>
        <v>0</v>
      </c>
      <c r="H42" s="810">
        <f>IF('Abweichende Werte'!D25="",0,0.24)</f>
        <v>0</v>
      </c>
      <c r="I42" s="807" t="str">
        <f>IF($AK42=2,X42,IF($AK42=3,AA42,IF($AK42=4,AD42,"")))</f>
        <v/>
      </c>
      <c r="J42" s="807" t="str">
        <f t="shared" ref="J42:K42" si="53">IF($AK42=2,Y42,IF($AK42=3,AB42,IF($AK42=4,AE42,"")))</f>
        <v/>
      </c>
      <c r="K42" s="807" t="str">
        <f t="shared" si="53"/>
        <v/>
      </c>
      <c r="L42" s="1024">
        <f>IF('Abweichende Werte'!$F11='Abweichende Werte'!$Y$10,AA42/C42,0)</f>
        <v>0</v>
      </c>
      <c r="M42" s="1025">
        <f>IF('Abweichende Werte'!$F11='Abweichende Werte'!$Y$10,AB42/D42,0)</f>
        <v>0</v>
      </c>
      <c r="N42" s="1026">
        <f>IF('Abweichende Werte'!$F11='Abweichende Werte'!$Y$10,1,0)</f>
        <v>0</v>
      </c>
      <c r="O42" s="1027">
        <f>IF('Abweichende Werte'!$F11='Abweichende Werte'!$Y$9,AD42/C42,0)</f>
        <v>0</v>
      </c>
      <c r="P42" s="1027">
        <f>IF('Abweichende Werte'!$F11='Abweichende Werte'!$Y$9,AE42/D42,0)</f>
        <v>0</v>
      </c>
      <c r="Q42" s="1028">
        <f>IF('Abweichende Werte'!$F11='Abweichende Werte'!$Y$9,10,0)</f>
        <v>0</v>
      </c>
      <c r="R42" s="1024">
        <f>IF('Abweichende Werte'!$F11='Abweichende Werte'!$Y$11,AD42/C42,0)</f>
        <v>0</v>
      </c>
      <c r="S42" s="1025">
        <f>IF('Abweichende Werte'!$F11='Abweichende Werte'!$Y$11,AE42/D42,0)</f>
        <v>0</v>
      </c>
      <c r="T42" s="1026">
        <f>IF('Abweichende Werte'!$F11='Abweichende Werte'!$Y$11,100,0)</f>
        <v>0</v>
      </c>
      <c r="U42" s="1027">
        <f>IF('Abweichende Werte'!$F11='Abweichende Werte'!$Y$10,AG42/C42,0)</f>
        <v>0</v>
      </c>
      <c r="V42" s="1027">
        <f>IF('Abweichende Werte'!$F11='Abweichende Werte'!$Y$10,AH42/D42,0)</f>
        <v>0</v>
      </c>
      <c r="W42" s="1029">
        <f>IF('Abweichende Werte'!$F11='Abweichende Werte'!$Y$10,1000,0)</f>
        <v>0</v>
      </c>
      <c r="X42" s="825">
        <f>IF('Abweichende Werte'!AE25="",0,'Abweichende Werte'!AE25)</f>
        <v>0</v>
      </c>
      <c r="Y42" s="827">
        <f>IF('Abweichende Werte'!AF25="",0,'Abweichende Werte'!AF25)</f>
        <v>0</v>
      </c>
      <c r="Z42" s="828">
        <f>IF('Abweichende Werte'!AG25="",0,'Abweichende Werte'!AG25)</f>
        <v>0</v>
      </c>
      <c r="AA42" s="825">
        <f>IF('Abweichende Werte'!AJ25="",0,'Abweichende Werte'!AJ25)</f>
        <v>0</v>
      </c>
      <c r="AB42" s="827">
        <f>IF('Abweichende Werte'!AK25="",0,'Abweichende Werte'!AK25)</f>
        <v>0</v>
      </c>
      <c r="AC42" s="828">
        <f>IF('Abweichende Werte'!AL25="",0,'Abweichende Werte'!AL25)</f>
        <v>0</v>
      </c>
      <c r="AD42" s="825">
        <f>IF('Abweichende Werte'!AO25="",0,'Abweichende Werte'!AO25)</f>
        <v>0</v>
      </c>
      <c r="AE42" s="827">
        <f>IF('Abweichende Werte'!AP25="",0,'Abweichende Werte'!AP25)</f>
        <v>0</v>
      </c>
      <c r="AF42" s="827">
        <f>IF('Abweichende Werte'!AQ25="",0,'Abweichende Werte'!AQ25)</f>
        <v>0</v>
      </c>
      <c r="AG42" s="825">
        <f>IF('Abweichende Werte'!AT25="",0,'Abweichende Werte'!AT25)</f>
        <v>0</v>
      </c>
      <c r="AH42" s="827">
        <f>IF('Abweichende Werte'!AU25="",0,'Abweichende Werte'!AU25)</f>
        <v>0</v>
      </c>
      <c r="AI42" s="827">
        <f>IF('Abweichende Werte'!AV25="",0,'Abweichende Werte'!AV25)</f>
        <v>0</v>
      </c>
      <c r="AJ42" s="885" t="str">
        <f>IF('Abweichende Werte'!$F11='Abweichende Werte'!$Y$10,1,IF('Abweichende Werte'!$F11='Abweichende Werte'!$Y$11,1,""))</f>
        <v/>
      </c>
      <c r="AK42" s="885" t="str">
        <f>IF('Abweichende Werte'!$F11='Abweichende Werte'!$Y$9,2,IF('Abweichende Werte'!$F11='Abweichende Werte'!$Y$10,3,IF('Abweichende Werte'!$F11='Abweichende Werte'!$Y$11,4,"")))</f>
        <v/>
      </c>
      <c r="AM42" s="939"/>
      <c r="AN42" s="940"/>
      <c r="BT42" s="360"/>
    </row>
    <row r="43" spans="1:72" x14ac:dyDescent="0.25">
      <c r="A43" s="805" t="str">
        <f>+'Abweichende Werte'!AB12</f>
        <v>--</v>
      </c>
      <c r="B43" s="806"/>
      <c r="C43" s="807">
        <f>IF('Abweichende Werte'!D26="",0,'Abweichende Werte'!D26)</f>
        <v>0</v>
      </c>
      <c r="D43" s="807">
        <f>IF('Abweichende Werte'!E26="",0,'Abweichende Werte'!E26)</f>
        <v>0</v>
      </c>
      <c r="E43" s="807">
        <f>IF('Abweichende Werte'!F26="",0,'Abweichende Werte'!F26)</f>
        <v>0</v>
      </c>
      <c r="F43" s="807">
        <f>IF('Abweichende Werte'!D26="",0,2.56)</f>
        <v>0</v>
      </c>
      <c r="G43" s="807">
        <f>IF('Abweichende Werte'!D26="",0,1.17)</f>
        <v>0</v>
      </c>
      <c r="H43" s="810">
        <f>IF('Abweichende Werte'!D26="",0,0.24)</f>
        <v>0</v>
      </c>
      <c r="I43" s="807" t="str">
        <f>IF($AK43=2,X43,IF($AK43=3,AA43,IF($AK43=4,AD43,"")))</f>
        <v/>
      </c>
      <c r="J43" s="807" t="str">
        <f t="shared" ref="J43" si="54">IF($AK43=2,Y43,IF($AK43=3,AB43,IF($AK43=4,AE43,"")))</f>
        <v/>
      </c>
      <c r="K43" s="807" t="str">
        <f t="shared" ref="K43" si="55">IF($AK43=2,Z43,IF($AK43=3,AC43,IF($AK43=4,AF43,"")))</f>
        <v/>
      </c>
      <c r="L43" s="1024">
        <f>IF('Abweichende Werte'!$F12='Abweichende Werte'!$Y$10,AA43/C43,0)</f>
        <v>0</v>
      </c>
      <c r="M43" s="1025">
        <f>IF('Abweichende Werte'!$F12='Abweichende Werte'!$Y$10,AB43/D43,0)</f>
        <v>0</v>
      </c>
      <c r="N43" s="1026">
        <f>IF('Abweichende Werte'!$F12='Abweichende Werte'!$Y$10,1,0)</f>
        <v>0</v>
      </c>
      <c r="O43" s="1027">
        <f>IF('Abweichende Werte'!$F12='Abweichende Werte'!$Y$9,AD43/C43,0)</f>
        <v>0</v>
      </c>
      <c r="P43" s="1027">
        <f>IF('Abweichende Werte'!$F12='Abweichende Werte'!$Y$9,AE43/D43,0)</f>
        <v>0</v>
      </c>
      <c r="Q43" s="1028">
        <f>IF('Abweichende Werte'!$F12='Abweichende Werte'!$Y$9,10,0)</f>
        <v>0</v>
      </c>
      <c r="R43" s="1024">
        <f>IF('Abweichende Werte'!$F12='Abweichende Werte'!$Y$11,AD43/C43,0)</f>
        <v>0</v>
      </c>
      <c r="S43" s="1025">
        <f>IF('Abweichende Werte'!$F12='Abweichende Werte'!$Y$11,AE43/D43,0)</f>
        <v>0</v>
      </c>
      <c r="T43" s="1026">
        <f>IF('Abweichende Werte'!$F12='Abweichende Werte'!$Y$11,100,0)</f>
        <v>0</v>
      </c>
      <c r="U43" s="1027">
        <f>IF('Abweichende Werte'!$F12='Abweichende Werte'!$Y$10,AG43/C43,0)</f>
        <v>0</v>
      </c>
      <c r="V43" s="1027">
        <f>IF('Abweichende Werte'!$F12='Abweichende Werte'!$Y$10,AH43/D43,0)</f>
        <v>0</v>
      </c>
      <c r="W43" s="1029">
        <f>IF('Abweichende Werte'!$F12='Abweichende Werte'!$Y$10,1000,0)</f>
        <v>0</v>
      </c>
      <c r="X43" s="825">
        <f>IF('Abweichende Werte'!AE26="",0,'Abweichende Werte'!AE26)</f>
        <v>0</v>
      </c>
      <c r="Y43" s="827">
        <f>IF('Abweichende Werte'!AF26="",0,'Abweichende Werte'!AF26)</f>
        <v>0</v>
      </c>
      <c r="Z43" s="828">
        <f>IF('Abweichende Werte'!AG26="",0,'Abweichende Werte'!AG26)</f>
        <v>0</v>
      </c>
      <c r="AA43" s="825">
        <f>IF('Abweichende Werte'!AJ26="",0,'Abweichende Werte'!AJ26)</f>
        <v>0</v>
      </c>
      <c r="AB43" s="827">
        <f>IF('Abweichende Werte'!AK26="",0,'Abweichende Werte'!AK26)</f>
        <v>0</v>
      </c>
      <c r="AC43" s="828">
        <f>IF('Abweichende Werte'!AL26="",0,'Abweichende Werte'!AL26)</f>
        <v>0</v>
      </c>
      <c r="AD43" s="825">
        <f>IF('Abweichende Werte'!AO26="",0,'Abweichende Werte'!AO26)</f>
        <v>0</v>
      </c>
      <c r="AE43" s="827">
        <f>IF('Abweichende Werte'!AP26="",0,'Abweichende Werte'!AP26)</f>
        <v>0</v>
      </c>
      <c r="AF43" s="827">
        <f>IF('Abweichende Werte'!AQ26="",0,'Abweichende Werte'!AQ26)</f>
        <v>0</v>
      </c>
      <c r="AG43" s="825">
        <f>IF('Abweichende Werte'!AT26="",0,'Abweichende Werte'!AT26)</f>
        <v>0</v>
      </c>
      <c r="AH43" s="827">
        <f>IF('Abweichende Werte'!AU26="",0,'Abweichende Werte'!AU26)</f>
        <v>0</v>
      </c>
      <c r="AI43" s="827">
        <f>IF('Abweichende Werte'!AV26="",0,'Abweichende Werte'!AV26)</f>
        <v>0</v>
      </c>
      <c r="AJ43" s="885" t="str">
        <f>IF('Abweichende Werte'!$F12='Abweichende Werte'!$Y$10,1,IF('Abweichende Werte'!$F12='Abweichende Werte'!$Y$11,1,""))</f>
        <v/>
      </c>
      <c r="AK43" s="885" t="str">
        <f>IF('Abweichende Werte'!$F12='Abweichende Werte'!$Y$9,2,IF('Abweichende Werte'!$F12='Abweichende Werte'!$Y$10,3,IF('Abweichende Werte'!$F12='Abweichende Werte'!$Y$11,4,"")))</f>
        <v/>
      </c>
      <c r="AM43" s="939"/>
      <c r="AN43" s="940"/>
      <c r="BT43" s="360"/>
    </row>
    <row r="44" spans="1:72" x14ac:dyDescent="0.25">
      <c r="A44" s="510"/>
      <c r="B44" s="360"/>
      <c r="C44" s="793"/>
      <c r="D44" s="793"/>
      <c r="E44" s="793"/>
      <c r="F44" s="793"/>
      <c r="G44" s="793"/>
      <c r="H44" s="793"/>
      <c r="I44" s="816"/>
      <c r="J44" s="793"/>
      <c r="K44" s="793"/>
      <c r="L44" s="816"/>
      <c r="M44" s="817"/>
      <c r="N44" s="818"/>
      <c r="O44" s="793"/>
      <c r="P44" s="793"/>
      <c r="Q44" s="803"/>
      <c r="R44" s="825"/>
      <c r="S44" s="827"/>
      <c r="T44" s="826"/>
      <c r="U44" s="793"/>
      <c r="V44" s="793"/>
      <c r="W44" s="793"/>
      <c r="X44" s="816"/>
      <c r="Y44" s="793"/>
      <c r="Z44" s="793"/>
      <c r="AA44" s="864"/>
      <c r="AB44" s="801"/>
      <c r="AC44" s="862"/>
      <c r="AD44" s="864"/>
      <c r="AE44" s="801"/>
      <c r="AF44" s="801"/>
      <c r="AG44" s="864"/>
      <c r="AH44" s="801"/>
      <c r="AI44" s="801"/>
      <c r="BT44" s="360"/>
    </row>
    <row r="45" spans="1:72" s="31" customFormat="1" x14ac:dyDescent="0.25">
      <c r="A45" s="510"/>
      <c r="B45" s="360"/>
      <c r="C45" s="793"/>
      <c r="D45" s="793"/>
      <c r="E45" s="793"/>
      <c r="F45" s="793"/>
      <c r="G45" s="793"/>
      <c r="H45" s="793"/>
      <c r="I45" s="816"/>
      <c r="J45" s="793"/>
      <c r="K45" s="793"/>
      <c r="L45" s="816"/>
      <c r="M45" s="817"/>
      <c r="N45" s="818"/>
      <c r="O45" s="793"/>
      <c r="P45" s="793"/>
      <c r="Q45" s="803"/>
      <c r="R45" s="816"/>
      <c r="S45" s="817"/>
      <c r="T45" s="819"/>
      <c r="U45" s="793"/>
      <c r="V45" s="793"/>
      <c r="W45" s="793"/>
      <c r="X45" s="816"/>
      <c r="Y45" s="793"/>
      <c r="Z45" s="793"/>
      <c r="AA45" s="864"/>
      <c r="AB45" s="801"/>
      <c r="AC45" s="862"/>
      <c r="AD45" s="864"/>
      <c r="AE45" s="801"/>
      <c r="AF45" s="801"/>
      <c r="AG45" s="864"/>
      <c r="AH45" s="801"/>
      <c r="AI45" s="801"/>
      <c r="AJ45" s="885"/>
      <c r="AK45" s="885"/>
      <c r="AL45" s="885"/>
      <c r="AM45" s="885"/>
      <c r="AN45" s="885"/>
      <c r="AO45" s="360"/>
      <c r="AP45" s="360"/>
      <c r="AQ45" s="360"/>
      <c r="BG45"/>
      <c r="BH45"/>
      <c r="BI45"/>
      <c r="BJ45"/>
      <c r="BK45"/>
      <c r="BL45"/>
      <c r="BM45"/>
      <c r="BN45"/>
      <c r="BO45"/>
      <c r="BP45"/>
      <c r="BQ45"/>
      <c r="BT45" s="360"/>
    </row>
    <row r="46" spans="1:72" ht="15.75" thickBot="1" x14ac:dyDescent="0.3">
      <c r="A46" s="510"/>
      <c r="B46" s="360"/>
      <c r="C46" s="793"/>
      <c r="D46" s="793"/>
      <c r="E46" s="793"/>
      <c r="F46" s="793"/>
      <c r="G46" s="793"/>
      <c r="H46" s="793"/>
      <c r="I46" s="816"/>
      <c r="J46" s="793"/>
      <c r="K46" s="793"/>
      <c r="L46" s="816"/>
      <c r="M46" s="36"/>
      <c r="N46" s="818"/>
      <c r="O46" s="360"/>
      <c r="P46" s="360"/>
      <c r="Q46" s="804"/>
      <c r="R46" s="816"/>
      <c r="S46" s="817"/>
      <c r="T46" s="811"/>
      <c r="U46" s="360"/>
      <c r="V46" s="360"/>
      <c r="W46" s="360"/>
      <c r="AA46" s="864"/>
      <c r="AB46" s="801"/>
      <c r="AC46" s="862"/>
      <c r="AD46" s="864"/>
      <c r="AE46" s="801"/>
      <c r="AF46" s="801"/>
      <c r="AG46" s="864"/>
      <c r="AH46" s="801"/>
      <c r="AI46" s="801"/>
      <c r="BT46" s="360"/>
    </row>
    <row r="47" spans="1:72" s="360" customFormat="1" x14ac:dyDescent="0.25">
      <c r="A47" s="510"/>
      <c r="C47" s="510"/>
      <c r="D47" s="510"/>
      <c r="E47" s="510"/>
      <c r="F47" s="510"/>
      <c r="G47" s="510"/>
      <c r="H47" s="987"/>
      <c r="I47" s="1114" t="s">
        <v>690</v>
      </c>
      <c r="J47" s="1115"/>
      <c r="K47" s="510"/>
      <c r="Q47" s="426"/>
      <c r="X47" s="813"/>
      <c r="AA47" s="813"/>
      <c r="AD47" s="813"/>
      <c r="AG47" s="813"/>
      <c r="AJ47" s="885"/>
      <c r="AK47" s="885"/>
      <c r="AL47" s="885"/>
      <c r="AM47" s="885"/>
      <c r="AN47" s="885"/>
      <c r="AQ47" s="27"/>
      <c r="BG47"/>
      <c r="BH47"/>
      <c r="BI47"/>
      <c r="BJ47"/>
      <c r="BK47"/>
      <c r="BL47"/>
      <c r="BM47"/>
      <c r="BN47"/>
      <c r="BO47"/>
      <c r="BP47"/>
      <c r="BQ47"/>
    </row>
    <row r="48" spans="1:72" s="360" customFormat="1" ht="15.75" thickBot="1" x14ac:dyDescent="0.3">
      <c r="A48" s="510"/>
      <c r="C48" s="510"/>
      <c r="D48" s="510"/>
      <c r="E48" s="510"/>
      <c r="F48" s="510"/>
      <c r="G48" s="510"/>
      <c r="H48" s="987"/>
      <c r="I48" s="1125">
        <f>AVERAGE(O7:O33)</f>
        <v>0.92927897562620743</v>
      </c>
      <c r="J48" s="1126">
        <f>AVERAGE(P7:P33)</f>
        <v>0.91090083643628439</v>
      </c>
      <c r="K48" s="510"/>
      <c r="Q48" s="426"/>
      <c r="X48" s="813"/>
      <c r="AA48" s="813"/>
      <c r="AD48" s="813"/>
      <c r="AG48" s="813"/>
      <c r="AJ48" s="885"/>
      <c r="AK48" s="885"/>
      <c r="AL48" s="885"/>
      <c r="AM48" s="885"/>
      <c r="AN48" s="885"/>
      <c r="AP48" s="27"/>
      <c r="BG48"/>
      <c r="BH48"/>
      <c r="BI48"/>
      <c r="BJ48"/>
      <c r="BK48"/>
      <c r="BL48"/>
      <c r="BM48"/>
      <c r="BN48"/>
      <c r="BO48"/>
      <c r="BP48"/>
      <c r="BQ48"/>
    </row>
    <row r="49" spans="1:72" s="360" customFormat="1" x14ac:dyDescent="0.25">
      <c r="A49" s="510"/>
      <c r="B49" s="31"/>
      <c r="C49" s="510"/>
      <c r="D49" s="510"/>
      <c r="E49" s="510"/>
      <c r="F49" s="510"/>
      <c r="G49" s="510"/>
      <c r="H49" s="987"/>
      <c r="I49" s="991"/>
      <c r="J49" s="987"/>
      <c r="K49" s="510"/>
      <c r="L49" s="27"/>
      <c r="M49" s="27"/>
      <c r="N49" s="27"/>
      <c r="O49" s="426"/>
      <c r="P49" s="426"/>
      <c r="Q49" s="426"/>
      <c r="R49" s="27"/>
      <c r="S49" s="27"/>
      <c r="T49" s="27"/>
      <c r="U49" s="27"/>
      <c r="V49" s="27"/>
      <c r="W49" s="27"/>
      <c r="X49" s="865"/>
      <c r="Y49" s="27"/>
      <c r="Z49" s="27"/>
      <c r="AA49" s="865"/>
      <c r="AB49" s="27"/>
      <c r="AC49" s="27"/>
      <c r="AD49" s="865"/>
      <c r="AE49" s="27"/>
      <c r="AF49" s="27"/>
      <c r="AG49" s="865"/>
      <c r="AH49" s="27"/>
      <c r="AI49" s="27"/>
      <c r="AJ49" s="886"/>
      <c r="AK49" s="886"/>
      <c r="AL49" s="886"/>
      <c r="AM49" s="886"/>
      <c r="AN49" s="886"/>
      <c r="AO49" s="27"/>
      <c r="AQ49" s="27"/>
      <c r="BG49"/>
      <c r="BH49"/>
      <c r="BI49"/>
      <c r="BJ49"/>
      <c r="BK49"/>
      <c r="BL49"/>
      <c r="BM49"/>
      <c r="BN49"/>
      <c r="BO49"/>
      <c r="BP49"/>
      <c r="BQ49"/>
    </row>
    <row r="50" spans="1:72" s="360" customFormat="1" x14ac:dyDescent="0.25">
      <c r="A50" s="510"/>
      <c r="C50" s="510"/>
      <c r="D50" s="510"/>
      <c r="E50" s="510"/>
      <c r="F50" s="510"/>
      <c r="G50" s="510"/>
      <c r="H50" s="987"/>
      <c r="I50" s="991"/>
      <c r="J50" s="987"/>
      <c r="K50" s="510"/>
      <c r="O50" s="426"/>
      <c r="P50" s="426"/>
      <c r="Q50" s="426"/>
      <c r="X50" s="813"/>
      <c r="AA50" s="813"/>
      <c r="AD50" s="813"/>
      <c r="AG50" s="813"/>
      <c r="AJ50" s="885"/>
      <c r="AK50" s="885"/>
      <c r="AL50" s="885"/>
      <c r="AM50" s="885"/>
      <c r="AN50" s="885"/>
      <c r="AP50" s="27"/>
      <c r="AQ50" s="27"/>
      <c r="BG50"/>
      <c r="BH50"/>
      <c r="BI50"/>
      <c r="BJ50"/>
      <c r="BK50"/>
      <c r="BL50"/>
      <c r="BM50"/>
      <c r="BN50"/>
      <c r="BO50"/>
      <c r="BP50"/>
      <c r="BQ50"/>
    </row>
    <row r="51" spans="1:72" s="360" customFormat="1" x14ac:dyDescent="0.25">
      <c r="A51" s="510"/>
      <c r="C51" s="510"/>
      <c r="D51" s="510"/>
      <c r="E51" s="510"/>
      <c r="F51" s="510"/>
      <c r="G51" s="510"/>
      <c r="H51" s="987"/>
      <c r="I51" s="991"/>
      <c r="J51" s="987"/>
      <c r="K51" s="510"/>
      <c r="L51" s="27"/>
      <c r="M51" s="27"/>
      <c r="N51" s="27"/>
      <c r="O51" s="426"/>
      <c r="P51" s="426"/>
      <c r="Q51" s="426"/>
      <c r="R51" s="27"/>
      <c r="S51" s="27"/>
      <c r="T51" s="27"/>
      <c r="U51" s="27"/>
      <c r="V51" s="27"/>
      <c r="W51" s="27"/>
      <c r="X51" s="865"/>
      <c r="Y51" s="27"/>
      <c r="Z51" s="27"/>
      <c r="AA51" s="865"/>
      <c r="AB51" s="27"/>
      <c r="AC51" s="27"/>
      <c r="AD51" s="865"/>
      <c r="AE51" s="27"/>
      <c r="AF51" s="27"/>
      <c r="AG51" s="865"/>
      <c r="AH51" s="27"/>
      <c r="AI51" s="27"/>
      <c r="AJ51" s="886"/>
      <c r="AK51" s="886"/>
      <c r="AL51" s="886"/>
      <c r="AM51" s="886"/>
      <c r="AN51" s="886"/>
      <c r="AO51" s="27"/>
      <c r="AP51" s="27"/>
      <c r="BG51"/>
      <c r="BH51"/>
      <c r="BI51"/>
      <c r="BJ51"/>
      <c r="BK51"/>
      <c r="BL51"/>
      <c r="BM51"/>
      <c r="BN51"/>
      <c r="BO51"/>
      <c r="BP51"/>
      <c r="BQ51"/>
    </row>
    <row r="52" spans="1:72" s="360" customFormat="1" x14ac:dyDescent="0.25">
      <c r="A52" s="510"/>
      <c r="C52" s="510"/>
      <c r="D52" s="510"/>
      <c r="E52" s="510"/>
      <c r="F52" s="510"/>
      <c r="G52" s="510"/>
      <c r="H52" s="987"/>
      <c r="I52" s="991"/>
      <c r="J52" s="987"/>
      <c r="K52" s="510"/>
      <c r="L52" s="27"/>
      <c r="M52" s="27"/>
      <c r="N52" s="27"/>
      <c r="O52" s="426"/>
      <c r="P52" s="426"/>
      <c r="Q52" s="426"/>
      <c r="R52" s="27"/>
      <c r="S52" s="27"/>
      <c r="T52" s="27"/>
      <c r="U52" s="27"/>
      <c r="V52" s="27"/>
      <c r="W52" s="27"/>
      <c r="X52" s="865"/>
      <c r="Y52" s="27"/>
      <c r="Z52" s="27"/>
      <c r="AA52" s="865"/>
      <c r="AB52" s="27"/>
      <c r="AC52" s="27"/>
      <c r="AD52" s="865"/>
      <c r="AE52" s="27"/>
      <c r="AF52" s="27"/>
      <c r="AG52" s="865"/>
      <c r="AH52" s="27"/>
      <c r="AI52" s="27"/>
      <c r="AJ52" s="886"/>
      <c r="AK52" s="886"/>
      <c r="AL52" s="886"/>
      <c r="AM52" s="886"/>
      <c r="AN52" s="886"/>
      <c r="AO52" s="27"/>
      <c r="BG52"/>
      <c r="BH52"/>
      <c r="BI52"/>
      <c r="BJ52"/>
      <c r="BK52"/>
      <c r="BL52"/>
      <c r="BM52"/>
      <c r="BN52"/>
      <c r="BO52"/>
      <c r="BP52"/>
      <c r="BQ52"/>
    </row>
    <row r="53" spans="1:72" s="360" customFormat="1" x14ac:dyDescent="0.25">
      <c r="A53" s="510"/>
      <c r="C53" s="510"/>
      <c r="D53" s="510"/>
      <c r="E53" s="510"/>
      <c r="F53" s="510"/>
      <c r="G53" s="510"/>
      <c r="H53" s="987"/>
      <c r="I53" s="991"/>
      <c r="J53" s="987"/>
      <c r="K53" s="510"/>
      <c r="O53" s="426"/>
      <c r="P53" s="426"/>
      <c r="Q53" s="426"/>
      <c r="X53" s="813"/>
      <c r="AA53" s="813"/>
      <c r="AD53" s="813"/>
      <c r="AG53" s="813"/>
      <c r="AI53" s="27"/>
      <c r="AJ53" s="885"/>
      <c r="AK53" s="886"/>
      <c r="AL53" s="885"/>
      <c r="AM53" s="885"/>
      <c r="AN53" s="885"/>
      <c r="BG53"/>
      <c r="BH53"/>
      <c r="BI53"/>
      <c r="BJ53"/>
      <c r="BK53"/>
      <c r="BL53"/>
      <c r="BM53"/>
      <c r="BN53"/>
      <c r="BO53"/>
      <c r="BP53"/>
      <c r="BQ53"/>
    </row>
    <row r="54" spans="1:72" s="360" customFormat="1" x14ac:dyDescent="0.25">
      <c r="A54" s="510"/>
      <c r="C54" s="510"/>
      <c r="D54" s="510"/>
      <c r="E54" s="510"/>
      <c r="F54" s="510"/>
      <c r="G54" s="510"/>
      <c r="H54" s="987"/>
      <c r="I54" s="991"/>
      <c r="J54" s="987"/>
      <c r="K54" s="510"/>
      <c r="O54" s="426"/>
      <c r="P54" s="426"/>
      <c r="Q54" s="426"/>
      <c r="X54" s="813"/>
      <c r="AA54" s="813"/>
      <c r="AD54" s="813"/>
      <c r="AG54" s="813"/>
      <c r="AI54" s="27"/>
      <c r="AJ54" s="885"/>
      <c r="AK54" s="886"/>
      <c r="AL54" s="885"/>
      <c r="AM54" s="885"/>
      <c r="AN54" s="885"/>
      <c r="BG54"/>
      <c r="BH54"/>
      <c r="BI54"/>
      <c r="BJ54"/>
      <c r="BK54"/>
      <c r="BL54"/>
      <c r="BM54"/>
      <c r="BN54"/>
      <c r="BO54"/>
      <c r="BP54"/>
      <c r="BQ54"/>
    </row>
    <row r="55" spans="1:72" s="360" customFormat="1" x14ac:dyDescent="0.25">
      <c r="H55" s="885"/>
      <c r="I55" s="988"/>
      <c r="J55" s="885"/>
      <c r="O55" s="426"/>
      <c r="P55" s="426"/>
      <c r="Q55" s="426"/>
      <c r="X55" s="813"/>
      <c r="AA55" s="813"/>
      <c r="AD55" s="813"/>
      <c r="AG55" s="813"/>
      <c r="AI55" s="27"/>
      <c r="AJ55" s="885"/>
      <c r="AK55" s="886"/>
      <c r="AL55" s="885"/>
      <c r="AM55" s="885"/>
      <c r="AN55" s="885"/>
      <c r="BG55"/>
      <c r="BH55"/>
      <c r="BI55"/>
      <c r="BJ55"/>
      <c r="BK55"/>
      <c r="BL55"/>
      <c r="BM55"/>
      <c r="BN55"/>
      <c r="BO55"/>
      <c r="BP55"/>
      <c r="BQ55"/>
    </row>
    <row r="56" spans="1:72" s="360" customFormat="1" x14ac:dyDescent="0.25">
      <c r="H56" s="885"/>
      <c r="I56" s="988"/>
      <c r="J56" s="885"/>
      <c r="O56" s="426"/>
      <c r="P56" s="426"/>
      <c r="Q56" s="426"/>
      <c r="X56" s="813"/>
      <c r="AA56" s="813"/>
      <c r="AD56" s="813"/>
      <c r="AG56" s="813"/>
      <c r="AI56" s="27"/>
      <c r="AJ56" s="885"/>
      <c r="AK56" s="886"/>
      <c r="AL56" s="885"/>
      <c r="AM56" s="885"/>
      <c r="AN56" s="885"/>
      <c r="BG56"/>
      <c r="BH56"/>
      <c r="BI56"/>
      <c r="BJ56"/>
      <c r="BK56"/>
      <c r="BL56"/>
      <c r="BM56"/>
      <c r="BN56"/>
      <c r="BO56"/>
      <c r="BP56"/>
      <c r="BQ56"/>
    </row>
    <row r="57" spans="1:72" s="360" customFormat="1" x14ac:dyDescent="0.25">
      <c r="H57" s="885"/>
      <c r="I57" s="988"/>
      <c r="J57" s="885"/>
      <c r="O57" s="426"/>
      <c r="P57" s="426"/>
      <c r="Q57" s="426"/>
      <c r="X57" s="813"/>
      <c r="AA57" s="813"/>
      <c r="AD57" s="813"/>
      <c r="AG57" s="813"/>
      <c r="AI57" s="27"/>
      <c r="AJ57" s="885"/>
      <c r="AK57" s="886"/>
      <c r="AL57" s="885"/>
      <c r="AM57" s="885"/>
      <c r="AN57" s="885"/>
      <c r="BG57"/>
      <c r="BH57"/>
      <c r="BI57"/>
      <c r="BJ57"/>
      <c r="BK57"/>
      <c r="BL57"/>
      <c r="BM57"/>
      <c r="BN57"/>
      <c r="BO57"/>
      <c r="BP57"/>
      <c r="BQ57"/>
    </row>
    <row r="58" spans="1:72" s="360" customFormat="1" x14ac:dyDescent="0.25">
      <c r="H58" s="885"/>
      <c r="I58" s="988"/>
      <c r="J58" s="885"/>
      <c r="O58" s="426"/>
      <c r="P58" s="426"/>
      <c r="Q58" s="426"/>
      <c r="X58" s="813"/>
      <c r="AA58" s="813"/>
      <c r="AD58" s="813"/>
      <c r="AG58" s="813"/>
      <c r="AI58" s="27"/>
      <c r="AJ58" s="885"/>
      <c r="AK58" s="886"/>
      <c r="AL58" s="885"/>
      <c r="AM58" s="885"/>
      <c r="AN58" s="885"/>
      <c r="BG58"/>
      <c r="BH58"/>
      <c r="BI58"/>
      <c r="BJ58"/>
      <c r="BK58"/>
      <c r="BL58"/>
      <c r="BM58"/>
      <c r="BN58"/>
      <c r="BO58"/>
      <c r="BP58"/>
      <c r="BQ58"/>
    </row>
    <row r="59" spans="1:72" s="360" customFormat="1" x14ac:dyDescent="0.25">
      <c r="H59" s="885"/>
      <c r="I59" s="988"/>
      <c r="J59" s="885"/>
      <c r="O59" s="426"/>
      <c r="P59" s="426"/>
      <c r="Q59" s="426"/>
      <c r="X59" s="813"/>
      <c r="AA59" s="813"/>
      <c r="AD59" s="813"/>
      <c r="AG59" s="813"/>
      <c r="AI59" s="27"/>
      <c r="AJ59" s="885"/>
      <c r="AK59" s="886"/>
      <c r="AL59" s="885"/>
      <c r="AM59" s="885"/>
      <c r="AN59" s="885"/>
      <c r="BG59"/>
      <c r="BH59"/>
      <c r="BI59"/>
      <c r="BJ59"/>
      <c r="BK59"/>
      <c r="BL59"/>
      <c r="BM59"/>
      <c r="BN59"/>
      <c r="BO59"/>
      <c r="BP59"/>
      <c r="BQ59"/>
    </row>
    <row r="60" spans="1:72" s="360" customFormat="1" x14ac:dyDescent="0.25">
      <c r="H60" s="885"/>
      <c r="I60" s="988"/>
      <c r="J60" s="885"/>
      <c r="O60" s="426"/>
      <c r="P60" s="426"/>
      <c r="Q60" s="426"/>
      <c r="X60" s="813"/>
      <c r="AA60" s="813"/>
      <c r="AD60" s="813"/>
      <c r="AG60" s="813"/>
      <c r="AI60" s="27"/>
      <c r="AJ60" s="885"/>
      <c r="AK60" s="886"/>
      <c r="AL60" s="885"/>
      <c r="AM60" s="885"/>
      <c r="AN60" s="885"/>
      <c r="BG60"/>
      <c r="BH60"/>
      <c r="BI60"/>
      <c r="BJ60"/>
      <c r="BK60"/>
      <c r="BL60"/>
      <c r="BM60"/>
      <c r="BN60"/>
      <c r="BO60"/>
      <c r="BP60"/>
      <c r="BQ60"/>
    </row>
    <row r="61" spans="1:72" s="27" customFormat="1" x14ac:dyDescent="0.25">
      <c r="A61" s="360"/>
      <c r="B61" s="360"/>
      <c r="C61" s="360"/>
      <c r="D61" s="360"/>
      <c r="E61" s="360"/>
      <c r="F61" s="360"/>
      <c r="G61" s="360"/>
      <c r="H61" s="885"/>
      <c r="I61" s="988"/>
      <c r="J61" s="885"/>
      <c r="K61" s="360"/>
      <c r="L61" s="360"/>
      <c r="M61" s="360"/>
      <c r="N61" s="360"/>
      <c r="O61" s="426"/>
      <c r="P61" s="426"/>
      <c r="Q61" s="426"/>
      <c r="R61" s="360"/>
      <c r="S61" s="360"/>
      <c r="T61" s="360"/>
      <c r="U61" s="360"/>
      <c r="V61" s="360"/>
      <c r="W61" s="360"/>
      <c r="X61" s="813"/>
      <c r="Y61" s="360"/>
      <c r="Z61" s="360"/>
      <c r="AA61" s="813"/>
      <c r="AB61" s="360"/>
      <c r="AC61" s="360"/>
      <c r="AD61" s="813"/>
      <c r="AE61" s="360"/>
      <c r="AF61" s="360"/>
      <c r="AG61" s="813"/>
      <c r="AH61" s="360"/>
      <c r="AJ61" s="885"/>
      <c r="AK61" s="886"/>
      <c r="AL61" s="885"/>
      <c r="AM61" s="885"/>
      <c r="AN61" s="885"/>
      <c r="AO61" s="360"/>
      <c r="AP61" s="360"/>
      <c r="AQ61" s="26"/>
      <c r="BG61"/>
      <c r="BH61"/>
      <c r="BI61"/>
      <c r="BJ61"/>
      <c r="BK61"/>
      <c r="BL61"/>
      <c r="BM61"/>
      <c r="BN61"/>
      <c r="BO61"/>
      <c r="BP61"/>
      <c r="BQ61"/>
      <c r="BS61" s="360"/>
      <c r="BT61" s="360"/>
    </row>
    <row r="62" spans="1:72" s="360" customFormat="1" x14ac:dyDescent="0.25">
      <c r="H62" s="885"/>
      <c r="I62" s="988"/>
      <c r="J62" s="885"/>
      <c r="O62" s="426"/>
      <c r="P62" s="426"/>
      <c r="Q62" s="426"/>
      <c r="X62" s="813"/>
      <c r="AA62" s="813"/>
      <c r="AD62" s="813"/>
      <c r="AG62" s="813"/>
      <c r="AI62" s="27"/>
      <c r="AJ62" s="885"/>
      <c r="AK62" s="886"/>
      <c r="AL62" s="885"/>
      <c r="AM62" s="885"/>
      <c r="AN62" s="885"/>
      <c r="AP62" s="26"/>
      <c r="BG62"/>
      <c r="BH62"/>
      <c r="BI62"/>
      <c r="BJ62"/>
      <c r="BK62"/>
      <c r="BL62"/>
      <c r="BM62"/>
      <c r="BN62"/>
      <c r="BO62"/>
      <c r="BP62"/>
      <c r="BQ62"/>
    </row>
    <row r="63" spans="1:72" s="27" customFormat="1" x14ac:dyDescent="0.25">
      <c r="A63" s="26"/>
      <c r="B63" s="26"/>
      <c r="C63" s="26"/>
      <c r="D63" s="26"/>
      <c r="E63" s="26"/>
      <c r="F63" s="26"/>
      <c r="G63" s="26"/>
      <c r="H63" s="887"/>
      <c r="I63" s="992"/>
      <c r="J63" s="887"/>
      <c r="K63" s="26"/>
      <c r="L63" s="26"/>
      <c r="M63" s="26"/>
      <c r="N63" s="26"/>
      <c r="O63" s="426"/>
      <c r="P63" s="426"/>
      <c r="Q63" s="426"/>
      <c r="R63" s="26"/>
      <c r="S63" s="26"/>
      <c r="T63" s="26"/>
      <c r="U63" s="26"/>
      <c r="V63" s="26"/>
      <c r="W63" s="26"/>
      <c r="X63" s="866"/>
      <c r="Y63" s="26"/>
      <c r="Z63" s="26"/>
      <c r="AA63" s="866"/>
      <c r="AB63" s="26"/>
      <c r="AC63" s="26"/>
      <c r="AD63" s="866"/>
      <c r="AE63" s="26"/>
      <c r="AF63" s="26"/>
      <c r="AG63" s="866"/>
      <c r="AH63" s="26"/>
      <c r="AJ63" s="887"/>
      <c r="AK63" s="886"/>
      <c r="AL63" s="887"/>
      <c r="AM63" s="887"/>
      <c r="AN63" s="887"/>
      <c r="AO63" s="26"/>
      <c r="AP63" s="360"/>
      <c r="AQ63" s="26"/>
      <c r="BG63"/>
      <c r="BH63"/>
      <c r="BI63"/>
      <c r="BJ63"/>
      <c r="BK63"/>
      <c r="BL63"/>
      <c r="BM63"/>
      <c r="BN63"/>
      <c r="BO63"/>
      <c r="BP63"/>
      <c r="BQ63"/>
      <c r="BS63" s="360"/>
      <c r="BT63" s="360"/>
    </row>
    <row r="64" spans="1:72" s="27" customFormat="1" x14ac:dyDescent="0.25">
      <c r="A64" s="360"/>
      <c r="B64" s="360"/>
      <c r="C64" s="360"/>
      <c r="D64" s="360"/>
      <c r="E64" s="360"/>
      <c r="F64" s="360"/>
      <c r="G64" s="360"/>
      <c r="H64" s="885"/>
      <c r="I64" s="988"/>
      <c r="J64" s="885"/>
      <c r="K64" s="360"/>
      <c r="L64" s="360"/>
      <c r="M64" s="360"/>
      <c r="N64" s="360"/>
      <c r="O64" s="426"/>
      <c r="P64" s="426"/>
      <c r="Q64" s="426"/>
      <c r="R64" s="360"/>
      <c r="S64" s="360"/>
      <c r="T64" s="360"/>
      <c r="U64" s="360"/>
      <c r="V64" s="360"/>
      <c r="W64" s="360"/>
      <c r="X64" s="813"/>
      <c r="Y64" s="360"/>
      <c r="Z64" s="360"/>
      <c r="AA64" s="813"/>
      <c r="AB64" s="360"/>
      <c r="AC64" s="360"/>
      <c r="AD64" s="813"/>
      <c r="AE64" s="360"/>
      <c r="AF64" s="360"/>
      <c r="AG64" s="813"/>
      <c r="AH64" s="360"/>
      <c r="AJ64" s="885"/>
      <c r="AK64" s="886"/>
      <c r="AL64" s="885"/>
      <c r="AM64" s="885"/>
      <c r="AN64" s="885"/>
      <c r="AO64" s="360"/>
      <c r="AP64" s="26"/>
      <c r="AQ64" s="26"/>
      <c r="BG64"/>
      <c r="BH64"/>
      <c r="BI64"/>
      <c r="BJ64"/>
      <c r="BK64"/>
      <c r="BL64"/>
      <c r="BM64"/>
      <c r="BN64"/>
      <c r="BO64"/>
      <c r="BP64"/>
      <c r="BQ64"/>
      <c r="BS64" s="360"/>
      <c r="BT64" s="360"/>
    </row>
    <row r="65" spans="1:72" s="360" customFormat="1" x14ac:dyDescent="0.25">
      <c r="A65" s="26"/>
      <c r="B65" s="26"/>
      <c r="C65" s="26"/>
      <c r="D65" s="26"/>
      <c r="E65" s="26"/>
      <c r="F65" s="26"/>
      <c r="G65" s="26"/>
      <c r="H65" s="887"/>
      <c r="I65" s="992"/>
      <c r="J65" s="887"/>
      <c r="K65" s="26"/>
      <c r="L65" s="26"/>
      <c r="M65" s="26"/>
      <c r="N65" s="26"/>
      <c r="O65" s="426"/>
      <c r="P65" s="426"/>
      <c r="Q65" s="426"/>
      <c r="R65" s="26"/>
      <c r="S65" s="26"/>
      <c r="T65" s="26"/>
      <c r="U65" s="26"/>
      <c r="V65" s="26"/>
      <c r="W65" s="26"/>
      <c r="X65" s="866"/>
      <c r="Y65" s="26"/>
      <c r="Z65" s="26"/>
      <c r="AA65" s="866"/>
      <c r="AB65" s="26"/>
      <c r="AC65" s="26"/>
      <c r="AD65" s="866"/>
      <c r="AE65" s="26"/>
      <c r="AF65" s="26"/>
      <c r="AG65" s="866"/>
      <c r="AH65" s="26"/>
      <c r="AI65" s="27"/>
      <c r="AJ65" s="887"/>
      <c r="AK65" s="887"/>
      <c r="AL65" s="887"/>
      <c r="AM65" s="887"/>
      <c r="AN65" s="887"/>
      <c r="AO65" s="26"/>
      <c r="AP65" s="26"/>
      <c r="BG65"/>
      <c r="BH65"/>
      <c r="BI65"/>
      <c r="BJ65"/>
      <c r="BK65"/>
      <c r="BL65"/>
      <c r="BM65"/>
      <c r="BN65"/>
      <c r="BO65"/>
      <c r="BP65"/>
      <c r="BQ65"/>
    </row>
    <row r="66" spans="1:72" s="360" customFormat="1" x14ac:dyDescent="0.25">
      <c r="A66" s="26"/>
      <c r="B66" s="26"/>
      <c r="C66" s="26"/>
      <c r="D66" s="26"/>
      <c r="E66" s="26"/>
      <c r="F66" s="26"/>
      <c r="G66" s="26"/>
      <c r="H66" s="887"/>
      <c r="I66" s="992"/>
      <c r="J66" s="887"/>
      <c r="K66" s="26"/>
      <c r="L66" s="26"/>
      <c r="M66" s="26"/>
      <c r="N66" s="26"/>
      <c r="O66" s="426"/>
      <c r="P66" s="426"/>
      <c r="Q66" s="426"/>
      <c r="R66" s="26"/>
      <c r="S66" s="26"/>
      <c r="T66" s="26"/>
      <c r="U66" s="26"/>
      <c r="V66" s="26"/>
      <c r="W66" s="26"/>
      <c r="X66" s="866"/>
      <c r="Y66" s="26"/>
      <c r="Z66" s="26"/>
      <c r="AA66" s="866"/>
      <c r="AB66" s="26"/>
      <c r="AC66" s="26"/>
      <c r="AD66" s="866"/>
      <c r="AE66" s="26"/>
      <c r="AF66" s="26"/>
      <c r="AG66" s="866"/>
      <c r="AH66" s="26"/>
      <c r="AI66" s="27"/>
      <c r="AJ66" s="887"/>
      <c r="AK66" s="887"/>
      <c r="AL66" s="887"/>
      <c r="AM66" s="887"/>
      <c r="AN66" s="887"/>
      <c r="AO66" s="26"/>
      <c r="AQ66" s="35"/>
      <c r="BG66"/>
      <c r="BH66"/>
      <c r="BI66"/>
      <c r="BJ66"/>
      <c r="BK66"/>
      <c r="BL66"/>
      <c r="BM66"/>
      <c r="BN66"/>
      <c r="BO66"/>
      <c r="BP66"/>
      <c r="BQ66"/>
    </row>
    <row r="67" spans="1:72" s="360" customFormat="1" x14ac:dyDescent="0.25">
      <c r="H67" s="885"/>
      <c r="I67" s="988"/>
      <c r="J67" s="885"/>
      <c r="O67" s="426"/>
      <c r="P67" s="426"/>
      <c r="Q67" s="426"/>
      <c r="X67" s="813"/>
      <c r="AA67" s="813"/>
      <c r="AD67" s="813"/>
      <c r="AG67" s="813"/>
      <c r="AI67" s="27"/>
      <c r="AJ67" s="885"/>
      <c r="AK67" s="885"/>
      <c r="AL67" s="885"/>
      <c r="AM67" s="885"/>
      <c r="AN67" s="885"/>
      <c r="AP67" s="35"/>
      <c r="AQ67" s="35"/>
      <c r="BG67"/>
      <c r="BH67"/>
      <c r="BI67"/>
      <c r="BJ67"/>
      <c r="BK67"/>
      <c r="BL67"/>
      <c r="BM67"/>
      <c r="BN67"/>
      <c r="BO67"/>
      <c r="BP67"/>
      <c r="BQ67"/>
      <c r="BS67" s="26"/>
      <c r="BT67" s="26"/>
    </row>
    <row r="68" spans="1:72" s="360" customFormat="1" x14ac:dyDescent="0.25">
      <c r="A68" s="5"/>
      <c r="B68" s="19"/>
      <c r="C68" s="20"/>
      <c r="D68" s="21"/>
      <c r="E68" s="22"/>
      <c r="F68" s="22"/>
      <c r="G68" s="23"/>
      <c r="H68" s="24"/>
      <c r="I68" s="814"/>
      <c r="J68" s="24"/>
      <c r="K68" s="24"/>
      <c r="L68" s="25"/>
      <c r="M68" s="7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867"/>
      <c r="Y68" s="35"/>
      <c r="Z68" s="35"/>
      <c r="AA68" s="867"/>
      <c r="AB68" s="35"/>
      <c r="AC68" s="35"/>
      <c r="AD68" s="867"/>
      <c r="AE68" s="35"/>
      <c r="AF68" s="35"/>
      <c r="AG68" s="867"/>
      <c r="AH68" s="35"/>
      <c r="AI68" s="27"/>
      <c r="AJ68" s="888"/>
      <c r="AK68" s="888"/>
      <c r="AL68" s="888"/>
      <c r="AM68" s="888"/>
      <c r="AN68" s="888"/>
      <c r="AO68" s="35"/>
      <c r="AP68" s="35"/>
      <c r="AQ68" s="35"/>
      <c r="BG68"/>
      <c r="BH68"/>
      <c r="BI68"/>
      <c r="BJ68"/>
      <c r="BK68"/>
      <c r="BL68"/>
      <c r="BM68"/>
      <c r="BN68"/>
      <c r="BO68"/>
      <c r="BP68"/>
      <c r="BQ68"/>
    </row>
    <row r="69" spans="1:72" s="360" customFormat="1" x14ac:dyDescent="0.25">
      <c r="A69" s="5"/>
      <c r="B69" s="19"/>
      <c r="C69" s="20"/>
      <c r="D69" s="21"/>
      <c r="E69" s="22"/>
      <c r="F69" s="22"/>
      <c r="G69" s="23"/>
      <c r="H69" s="24"/>
      <c r="I69" s="814"/>
      <c r="J69" s="24"/>
      <c r="K69" s="24"/>
      <c r="L69" s="25"/>
      <c r="M69" s="7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867"/>
      <c r="Y69" s="35"/>
      <c r="Z69" s="35"/>
      <c r="AA69" s="867"/>
      <c r="AB69" s="35"/>
      <c r="AC69" s="35"/>
      <c r="AD69" s="867"/>
      <c r="AE69" s="35"/>
      <c r="AF69" s="35"/>
      <c r="AG69" s="867"/>
      <c r="AH69" s="35"/>
      <c r="AI69" s="27"/>
      <c r="AJ69" s="888"/>
      <c r="AK69" s="888"/>
      <c r="AL69" s="888"/>
      <c r="AM69" s="888"/>
      <c r="AN69" s="888"/>
      <c r="AO69" s="35"/>
      <c r="AP69" s="35"/>
      <c r="BG69"/>
      <c r="BH69"/>
      <c r="BI69"/>
      <c r="BJ69"/>
      <c r="BK69"/>
      <c r="BL69"/>
      <c r="BM69"/>
      <c r="BN69"/>
      <c r="BO69"/>
      <c r="BP69"/>
      <c r="BQ69"/>
      <c r="BS69" s="26"/>
      <c r="BT69" s="26"/>
    </row>
    <row r="70" spans="1:72" s="360" customFormat="1" x14ac:dyDescent="0.25">
      <c r="A70" s="5"/>
      <c r="B70" s="19"/>
      <c r="C70" s="20"/>
      <c r="D70" s="21"/>
      <c r="E70" s="22"/>
      <c r="F70" s="22"/>
      <c r="G70" s="23"/>
      <c r="H70" s="29"/>
      <c r="I70" s="815"/>
      <c r="J70" s="29"/>
      <c r="K70" s="29"/>
      <c r="L70" s="25"/>
      <c r="M70" s="7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867"/>
      <c r="Y70" s="35"/>
      <c r="Z70" s="35"/>
      <c r="AA70" s="867"/>
      <c r="AB70" s="35"/>
      <c r="AC70" s="35"/>
      <c r="AD70" s="867"/>
      <c r="AE70" s="35"/>
      <c r="AF70" s="35"/>
      <c r="AG70" s="867"/>
      <c r="AH70" s="35"/>
      <c r="AI70" s="27"/>
      <c r="AJ70" s="888"/>
      <c r="AK70" s="888"/>
      <c r="AL70" s="888"/>
      <c r="AM70" s="888"/>
      <c r="AN70" s="888"/>
      <c r="AO70" s="35"/>
      <c r="BG70"/>
      <c r="BH70"/>
      <c r="BI70"/>
      <c r="BJ70"/>
      <c r="BK70"/>
      <c r="BL70"/>
      <c r="BM70"/>
      <c r="BN70"/>
      <c r="BO70"/>
      <c r="BP70"/>
      <c r="BQ70"/>
      <c r="BS70" s="26"/>
      <c r="BT70" s="26"/>
    </row>
    <row r="71" spans="1:72" s="360" customFormat="1" x14ac:dyDescent="0.25">
      <c r="A71" s="5"/>
      <c r="B71" s="19"/>
      <c r="C71" s="20"/>
      <c r="D71" s="21"/>
      <c r="E71" s="22"/>
      <c r="F71" s="2"/>
      <c r="G71" s="2"/>
      <c r="H71" s="2"/>
      <c r="I71" s="812"/>
      <c r="J71" s="2"/>
      <c r="K71" s="2"/>
      <c r="L71" s="8"/>
      <c r="M71" s="8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813"/>
      <c r="AA71" s="813"/>
      <c r="AB71" s="19"/>
      <c r="AC71" s="19"/>
      <c r="AD71" s="813"/>
      <c r="AE71" s="19"/>
      <c r="AF71" s="19"/>
      <c r="AG71" s="813"/>
      <c r="AI71" s="27"/>
      <c r="AJ71" s="885"/>
      <c r="AK71" s="885"/>
      <c r="AL71" s="885"/>
      <c r="AM71" s="885"/>
      <c r="AN71" s="885"/>
      <c r="BG71"/>
      <c r="BH71"/>
      <c r="BI71"/>
      <c r="BJ71"/>
      <c r="BK71"/>
      <c r="BL71"/>
      <c r="BM71"/>
      <c r="BN71"/>
      <c r="BO71"/>
      <c r="BP71"/>
      <c r="BQ71"/>
    </row>
    <row r="72" spans="1:72" s="360" customFormat="1" x14ac:dyDescent="0.25">
      <c r="A72" s="5"/>
      <c r="B72" s="19"/>
      <c r="C72" s="20"/>
      <c r="D72" s="21"/>
      <c r="E72" s="22"/>
      <c r="F72" s="2"/>
      <c r="G72" s="2"/>
      <c r="H72" s="2"/>
      <c r="I72" s="812"/>
      <c r="J72" s="2"/>
      <c r="K72" s="2"/>
      <c r="L72" s="8"/>
      <c r="M72" s="8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813"/>
      <c r="AA72" s="813"/>
      <c r="AB72" s="19"/>
      <c r="AC72" s="19"/>
      <c r="AD72" s="813"/>
      <c r="AE72" s="19"/>
      <c r="AF72" s="19"/>
      <c r="AG72" s="813"/>
      <c r="AI72" s="27"/>
      <c r="AJ72" s="885"/>
      <c r="AK72" s="885"/>
      <c r="AL72" s="885"/>
      <c r="AM72" s="885"/>
      <c r="AN72" s="885"/>
      <c r="BG72" s="792"/>
      <c r="BH72" s="792"/>
      <c r="BI72" s="792"/>
      <c r="BJ72" s="792"/>
      <c r="BK72" s="792"/>
      <c r="BL72" s="792"/>
      <c r="BM72" s="792"/>
      <c r="BN72" s="792"/>
      <c r="BO72" s="792"/>
      <c r="BP72" s="792"/>
      <c r="BQ72" s="792"/>
      <c r="BS72" s="35"/>
      <c r="BT72" s="35"/>
    </row>
    <row r="73" spans="1:72" s="360" customFormat="1" x14ac:dyDescent="0.25">
      <c r="A73" s="5"/>
      <c r="B73" s="19"/>
      <c r="C73" s="20"/>
      <c r="D73" s="21"/>
      <c r="E73" s="22"/>
      <c r="F73" s="2"/>
      <c r="G73" s="2"/>
      <c r="H73" s="2"/>
      <c r="I73" s="812"/>
      <c r="J73" s="2"/>
      <c r="K73" s="2"/>
      <c r="L73" s="8"/>
      <c r="M73" s="8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813"/>
      <c r="AA73" s="813"/>
      <c r="AB73" s="19"/>
      <c r="AC73" s="19"/>
      <c r="AD73" s="813"/>
      <c r="AE73" s="19"/>
      <c r="AF73" s="19"/>
      <c r="AG73" s="813"/>
      <c r="AI73" s="27"/>
      <c r="AJ73" s="885"/>
      <c r="AK73" s="885"/>
      <c r="AL73" s="885"/>
      <c r="AM73" s="885"/>
      <c r="AN73" s="885"/>
      <c r="BG73" s="792"/>
      <c r="BH73" s="792"/>
      <c r="BI73" s="792"/>
      <c r="BJ73" s="792"/>
      <c r="BK73" s="792"/>
      <c r="BL73" s="792"/>
      <c r="BM73" s="792"/>
      <c r="BN73" s="792"/>
      <c r="BO73" s="792"/>
      <c r="BP73" s="792"/>
      <c r="BQ73" s="792"/>
      <c r="BS73" s="35"/>
      <c r="BT73" s="35"/>
    </row>
    <row r="74" spans="1:72" s="360" customFormat="1" x14ac:dyDescent="0.25">
      <c r="A74" s="5"/>
      <c r="B74" s="19"/>
      <c r="C74" s="20"/>
      <c r="D74" s="21"/>
      <c r="E74" s="22"/>
      <c r="F74" s="2"/>
      <c r="G74" s="2"/>
      <c r="H74" s="2"/>
      <c r="I74" s="812"/>
      <c r="J74" s="2"/>
      <c r="K74" s="2"/>
      <c r="L74" s="8"/>
      <c r="M74" s="8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813"/>
      <c r="AA74" s="813"/>
      <c r="AB74" s="19"/>
      <c r="AC74" s="19"/>
      <c r="AD74" s="813"/>
      <c r="AE74" s="19"/>
      <c r="AF74" s="19"/>
      <c r="AG74" s="813"/>
      <c r="AI74" s="27"/>
      <c r="AJ74" s="885"/>
      <c r="AK74" s="885"/>
      <c r="AL74" s="885"/>
      <c r="AM74" s="885"/>
      <c r="AN74" s="885"/>
      <c r="BG74" s="792"/>
      <c r="BH74" s="792"/>
      <c r="BI74" s="792"/>
      <c r="BJ74" s="792"/>
      <c r="BK74" s="792"/>
      <c r="BL74" s="792"/>
      <c r="BM74" s="792"/>
      <c r="BN74" s="792"/>
      <c r="BO74" s="792"/>
      <c r="BP74" s="792"/>
      <c r="BQ74" s="792"/>
      <c r="BS74" s="35"/>
      <c r="BT74" s="35"/>
    </row>
    <row r="75" spans="1:72" s="26" customFormat="1" ht="14.25" customHeight="1" x14ac:dyDescent="0.25">
      <c r="A75" s="5"/>
      <c r="B75" s="19"/>
      <c r="C75" s="20"/>
      <c r="D75" s="21"/>
      <c r="E75" s="22"/>
      <c r="F75" s="2"/>
      <c r="G75" s="2"/>
      <c r="H75" s="2"/>
      <c r="I75" s="812"/>
      <c r="J75" s="2"/>
      <c r="K75" s="2"/>
      <c r="L75" s="8"/>
      <c r="M75" s="8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813"/>
      <c r="Y75" s="360"/>
      <c r="Z75" s="360"/>
      <c r="AA75" s="813"/>
      <c r="AB75" s="19"/>
      <c r="AC75" s="19"/>
      <c r="AD75" s="813"/>
      <c r="AE75" s="19"/>
      <c r="AF75" s="19"/>
      <c r="AG75" s="813"/>
      <c r="AH75" s="360"/>
      <c r="AI75" s="27"/>
      <c r="AJ75" s="885"/>
      <c r="AK75" s="885"/>
      <c r="AL75" s="885"/>
      <c r="AM75" s="885"/>
      <c r="AN75" s="885"/>
      <c r="AO75" s="360"/>
      <c r="AP75" s="360"/>
      <c r="AQ75" s="360"/>
      <c r="BG75"/>
      <c r="BH75"/>
      <c r="BI75"/>
      <c r="BJ75"/>
      <c r="BK75"/>
      <c r="BL75"/>
      <c r="BM75"/>
      <c r="BN75"/>
      <c r="BO75"/>
      <c r="BP75"/>
      <c r="BQ75"/>
      <c r="BS75" s="19"/>
      <c r="BT75" s="19"/>
    </row>
    <row r="76" spans="1:72" s="360" customFormat="1" x14ac:dyDescent="0.25">
      <c r="A76" s="5"/>
      <c r="B76" s="19"/>
      <c r="C76" s="20"/>
      <c r="D76" s="21"/>
      <c r="E76" s="22"/>
      <c r="F76" s="2"/>
      <c r="G76" s="2"/>
      <c r="H76" s="2"/>
      <c r="I76" s="812"/>
      <c r="J76" s="2"/>
      <c r="K76" s="2"/>
      <c r="L76" s="8"/>
      <c r="M76" s="8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813"/>
      <c r="AA76" s="813"/>
      <c r="AB76" s="19"/>
      <c r="AC76" s="19"/>
      <c r="AD76" s="813"/>
      <c r="AE76" s="19"/>
      <c r="AF76" s="19"/>
      <c r="AG76" s="813"/>
      <c r="AI76" s="27"/>
      <c r="AJ76" s="885"/>
      <c r="AK76" s="885"/>
      <c r="AL76" s="885"/>
      <c r="AM76" s="885"/>
      <c r="AN76" s="885"/>
      <c r="BG76"/>
      <c r="BH76"/>
      <c r="BI76"/>
      <c r="BJ76"/>
      <c r="BK76"/>
      <c r="BL76"/>
      <c r="BM76"/>
      <c r="BN76"/>
      <c r="BO76"/>
      <c r="BP76"/>
      <c r="BQ76"/>
      <c r="BS76" s="19"/>
      <c r="BT76" s="19"/>
    </row>
    <row r="77" spans="1:72" s="26" customFormat="1" x14ac:dyDescent="0.25">
      <c r="A77" s="5"/>
      <c r="B77" s="19"/>
      <c r="C77" s="20"/>
      <c r="D77" s="21"/>
      <c r="E77" s="22"/>
      <c r="F77" s="2"/>
      <c r="G77" s="2"/>
      <c r="H77" s="2"/>
      <c r="I77" s="812"/>
      <c r="J77" s="2"/>
      <c r="K77" s="2"/>
      <c r="L77" s="8"/>
      <c r="M77" s="8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813"/>
      <c r="Y77" s="360"/>
      <c r="Z77" s="360"/>
      <c r="AA77" s="813"/>
      <c r="AB77" s="19"/>
      <c r="AC77" s="19"/>
      <c r="AD77" s="813"/>
      <c r="AE77" s="19"/>
      <c r="AF77" s="19"/>
      <c r="AG77" s="813"/>
      <c r="AH77" s="360"/>
      <c r="AI77" s="27"/>
      <c r="AJ77" s="885"/>
      <c r="AK77" s="885"/>
      <c r="AL77" s="885"/>
      <c r="AM77" s="885"/>
      <c r="AN77" s="885"/>
      <c r="AO77" s="360"/>
      <c r="AP77" s="360"/>
      <c r="AQ77" s="360"/>
      <c r="BG77"/>
      <c r="BH77"/>
      <c r="BI77"/>
      <c r="BJ77"/>
      <c r="BK77"/>
      <c r="BL77"/>
      <c r="BM77"/>
      <c r="BN77"/>
      <c r="BO77"/>
      <c r="BP77"/>
      <c r="BQ77"/>
      <c r="BS77" s="19"/>
      <c r="BT77" s="19"/>
    </row>
    <row r="78" spans="1:72" s="26" customFormat="1" x14ac:dyDescent="0.25">
      <c r="A78" s="5"/>
      <c r="B78" s="19"/>
      <c r="C78" s="20"/>
      <c r="D78" s="21"/>
      <c r="E78" s="22"/>
      <c r="F78" s="2"/>
      <c r="G78" s="2"/>
      <c r="H78" s="2"/>
      <c r="I78" s="812"/>
      <c r="J78" s="2"/>
      <c r="K78" s="2"/>
      <c r="L78" s="8"/>
      <c r="M78" s="8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813"/>
      <c r="Y78" s="360"/>
      <c r="Z78" s="360"/>
      <c r="AA78" s="813"/>
      <c r="AB78" s="19"/>
      <c r="AC78" s="19"/>
      <c r="AD78" s="813"/>
      <c r="AE78" s="19"/>
      <c r="AF78" s="19"/>
      <c r="AG78" s="813"/>
      <c r="AH78" s="360"/>
      <c r="AI78" s="27"/>
      <c r="AJ78" s="885"/>
      <c r="AK78" s="885"/>
      <c r="AL78" s="885"/>
      <c r="AM78" s="885"/>
      <c r="AN78" s="885"/>
      <c r="AO78" s="360"/>
      <c r="AP78" s="360"/>
      <c r="AQ78" s="360"/>
      <c r="BG78"/>
      <c r="BH78"/>
      <c r="BI78"/>
      <c r="BJ78"/>
      <c r="BK78"/>
      <c r="BL78"/>
      <c r="BM78"/>
      <c r="BN78"/>
      <c r="BO78"/>
      <c r="BP78"/>
      <c r="BQ78"/>
      <c r="BS78" s="19"/>
      <c r="BT78" s="19"/>
    </row>
    <row r="79" spans="1:72" s="360" customFormat="1" x14ac:dyDescent="0.25">
      <c r="A79" s="5"/>
      <c r="B79" s="19"/>
      <c r="C79" s="20"/>
      <c r="D79" s="21"/>
      <c r="E79" s="22"/>
      <c r="F79" s="2"/>
      <c r="G79" s="2"/>
      <c r="H79" s="2"/>
      <c r="I79" s="812"/>
      <c r="J79" s="2"/>
      <c r="K79" s="2"/>
      <c r="L79" s="8"/>
      <c r="M79" s="8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813"/>
      <c r="AA79" s="813"/>
      <c r="AB79" s="19"/>
      <c r="AC79" s="19"/>
      <c r="AD79" s="813"/>
      <c r="AE79" s="19"/>
      <c r="AF79" s="19"/>
      <c r="AG79" s="813"/>
      <c r="AI79" s="27"/>
      <c r="AJ79" s="885"/>
      <c r="AK79" s="885"/>
      <c r="AL79" s="885"/>
      <c r="AM79" s="885"/>
      <c r="AN79" s="885"/>
      <c r="BG79"/>
      <c r="BH79"/>
      <c r="BI79"/>
      <c r="BJ79"/>
      <c r="BK79"/>
      <c r="BL79"/>
      <c r="BM79"/>
      <c r="BN79"/>
      <c r="BO79"/>
      <c r="BP79"/>
      <c r="BQ79"/>
      <c r="BS79" s="19"/>
      <c r="BT79" s="19"/>
    </row>
    <row r="80" spans="1:72" s="35" customFormat="1" x14ac:dyDescent="0.25">
      <c r="A80" s="19"/>
      <c r="B80" s="19"/>
      <c r="C80" s="20"/>
      <c r="D80" s="2"/>
      <c r="E80" s="2"/>
      <c r="F80" s="2"/>
      <c r="G80" s="2"/>
      <c r="H80" s="2"/>
      <c r="I80" s="812"/>
      <c r="J80" s="2"/>
      <c r="K80" s="2"/>
      <c r="L80" s="8"/>
      <c r="M80" s="8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813"/>
      <c r="Y80" s="360"/>
      <c r="Z80" s="360"/>
      <c r="AA80" s="813"/>
      <c r="AB80" s="19"/>
      <c r="AC80" s="19"/>
      <c r="AD80" s="813"/>
      <c r="AE80" s="19"/>
      <c r="AF80" s="19"/>
      <c r="AG80" s="813"/>
      <c r="AH80" s="360"/>
      <c r="AI80" s="27"/>
      <c r="AJ80" s="885"/>
      <c r="AK80" s="885"/>
      <c r="AL80" s="885"/>
      <c r="AM80" s="885"/>
      <c r="AN80" s="885"/>
      <c r="AO80" s="360"/>
      <c r="AP80" s="360"/>
      <c r="AQ80" s="360"/>
      <c r="BG80"/>
      <c r="BH80"/>
      <c r="BI80"/>
      <c r="BJ80"/>
      <c r="BK80"/>
      <c r="BL80"/>
      <c r="BM80"/>
      <c r="BN80"/>
      <c r="BO80"/>
      <c r="BP80"/>
      <c r="BQ80"/>
      <c r="BS80" s="19"/>
      <c r="BT80" s="19"/>
    </row>
    <row r="81" spans="1:72" s="35" customFormat="1" x14ac:dyDescent="0.25">
      <c r="A81" s="19"/>
      <c r="B81" s="19"/>
      <c r="C81" s="20"/>
      <c r="D81" s="2"/>
      <c r="E81" s="2"/>
      <c r="F81" s="2"/>
      <c r="G81" s="2"/>
      <c r="H81" s="2"/>
      <c r="I81" s="812"/>
      <c r="J81" s="2"/>
      <c r="K81" s="2"/>
      <c r="L81" s="8"/>
      <c r="M81" s="8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813"/>
      <c r="Y81" s="360"/>
      <c r="Z81" s="360"/>
      <c r="AA81" s="813"/>
      <c r="AB81" s="19"/>
      <c r="AC81" s="19"/>
      <c r="AD81" s="813"/>
      <c r="AE81" s="19"/>
      <c r="AF81" s="19"/>
      <c r="AG81" s="813"/>
      <c r="AH81" s="360"/>
      <c r="AI81" s="27"/>
      <c r="AJ81" s="885"/>
      <c r="AK81" s="885"/>
      <c r="AL81" s="885"/>
      <c r="AM81" s="885"/>
      <c r="AN81" s="885"/>
      <c r="AO81" s="360"/>
      <c r="AP81" s="360"/>
      <c r="AQ81" s="360"/>
      <c r="BG81"/>
      <c r="BH81"/>
      <c r="BI81"/>
      <c r="BJ81"/>
      <c r="BK81"/>
      <c r="BL81"/>
      <c r="BM81"/>
      <c r="BN81"/>
      <c r="BO81"/>
      <c r="BP81"/>
      <c r="BQ81"/>
      <c r="BS81" s="19"/>
      <c r="BT81" s="19"/>
    </row>
    <row r="82" spans="1:72" s="35" customFormat="1" x14ac:dyDescent="0.25">
      <c r="A82" s="19"/>
      <c r="B82" s="19"/>
      <c r="C82" s="20"/>
      <c r="D82" s="2"/>
      <c r="E82" s="2"/>
      <c r="F82" s="2"/>
      <c r="G82" s="2"/>
      <c r="H82" s="2"/>
      <c r="I82" s="812"/>
      <c r="J82" s="2"/>
      <c r="K82" s="2"/>
      <c r="L82" s="8"/>
      <c r="M82" s="8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813"/>
      <c r="Y82" s="360"/>
      <c r="Z82" s="360"/>
      <c r="AA82" s="813"/>
      <c r="AB82" s="19"/>
      <c r="AC82" s="19"/>
      <c r="AD82" s="813"/>
      <c r="AE82" s="19"/>
      <c r="AF82" s="19"/>
      <c r="AG82" s="813"/>
      <c r="AH82" s="360"/>
      <c r="AI82" s="27"/>
      <c r="AJ82" s="885"/>
      <c r="AK82" s="885"/>
      <c r="AL82" s="885"/>
      <c r="AM82" s="885"/>
      <c r="AN82" s="885"/>
      <c r="AO82" s="360"/>
      <c r="AP82" s="360"/>
      <c r="AQ82" s="360"/>
      <c r="BG82"/>
      <c r="BH82"/>
      <c r="BI82"/>
      <c r="BJ82"/>
      <c r="BK82"/>
      <c r="BL82"/>
      <c r="BM82"/>
      <c r="BN82"/>
      <c r="BO82"/>
      <c r="BP82"/>
      <c r="BQ82"/>
      <c r="BS82" s="19"/>
      <c r="BT82" s="19"/>
    </row>
    <row r="83" spans="1:72" x14ac:dyDescent="0.25">
      <c r="AI83" s="27"/>
    </row>
    <row r="84" spans="1:72" x14ac:dyDescent="0.25">
      <c r="AI84" s="27"/>
    </row>
    <row r="85" spans="1:72" x14ac:dyDescent="0.25">
      <c r="AI85" s="27"/>
    </row>
    <row r="86" spans="1:72" x14ac:dyDescent="0.25">
      <c r="AI86" s="27"/>
    </row>
    <row r="88" spans="1:72" x14ac:dyDescent="0.25">
      <c r="AQ88" s="2"/>
    </row>
    <row r="89" spans="1:72" x14ac:dyDescent="0.25">
      <c r="AP89" s="2"/>
      <c r="AQ89" s="2"/>
    </row>
    <row r="90" spans="1:72" x14ac:dyDescent="0.25">
      <c r="C90" s="33"/>
      <c r="P90" s="2"/>
      <c r="Q90" s="2"/>
      <c r="R90" s="2"/>
      <c r="S90" s="2"/>
      <c r="T90" s="2"/>
      <c r="U90" s="2"/>
      <c r="V90" s="2"/>
      <c r="W90" s="2"/>
      <c r="X90" s="812"/>
      <c r="Y90" s="2"/>
      <c r="Z90" s="2"/>
      <c r="AA90" s="812"/>
      <c r="AB90" s="2"/>
      <c r="AC90" s="2"/>
      <c r="AD90" s="812"/>
      <c r="AE90" s="2"/>
      <c r="AF90" s="2"/>
      <c r="AG90" s="812"/>
      <c r="AH90" s="2"/>
      <c r="AI90" s="2"/>
      <c r="AJ90" s="2"/>
      <c r="AK90" s="2"/>
      <c r="AL90" s="2"/>
      <c r="AM90" s="2"/>
      <c r="AN90" s="2"/>
      <c r="AO90" s="2"/>
      <c r="AP90" s="2"/>
      <c r="AQ90" s="2"/>
    </row>
    <row r="91" spans="1:72" x14ac:dyDescent="0.25">
      <c r="C91" s="33"/>
      <c r="P91" s="2"/>
      <c r="Q91" s="2"/>
      <c r="R91" s="2"/>
      <c r="S91" s="2"/>
      <c r="T91" s="2"/>
      <c r="U91" s="2"/>
      <c r="V91" s="2"/>
      <c r="W91" s="2"/>
      <c r="X91" s="812"/>
      <c r="Y91" s="2"/>
      <c r="Z91" s="2"/>
      <c r="AA91" s="812"/>
      <c r="AB91" s="2"/>
      <c r="AC91" s="2"/>
      <c r="AD91" s="812"/>
      <c r="AE91" s="2"/>
      <c r="AF91" s="2"/>
      <c r="AG91" s="812"/>
      <c r="AH91" s="2"/>
      <c r="AI91" s="2"/>
      <c r="AJ91" s="2"/>
      <c r="AK91" s="2"/>
      <c r="AL91" s="2"/>
      <c r="AM91" s="2"/>
      <c r="AN91" s="2"/>
      <c r="AO91" s="2"/>
      <c r="AP91" s="2"/>
      <c r="AQ91" s="2"/>
    </row>
    <row r="92" spans="1:72" x14ac:dyDescent="0.25">
      <c r="C92" s="33"/>
      <c r="P92" s="2"/>
      <c r="Q92" s="2"/>
      <c r="R92" s="2"/>
      <c r="S92" s="2"/>
      <c r="T92" s="2"/>
      <c r="U92" s="2"/>
      <c r="V92" s="2"/>
      <c r="W92" s="2"/>
      <c r="X92" s="812"/>
      <c r="Y92" s="2"/>
      <c r="Z92" s="2"/>
      <c r="AA92" s="812"/>
      <c r="AB92" s="2"/>
      <c r="AC92" s="2"/>
      <c r="AD92" s="812"/>
      <c r="AE92" s="2"/>
      <c r="AF92" s="2"/>
      <c r="AG92" s="812"/>
      <c r="AH92" s="2"/>
      <c r="AI92" s="2"/>
      <c r="AJ92" s="2"/>
      <c r="AK92" s="2"/>
      <c r="AL92" s="2"/>
      <c r="AM92" s="2"/>
      <c r="AN92" s="2"/>
      <c r="AO92" s="2"/>
      <c r="AP92" s="2"/>
      <c r="AQ92" s="2"/>
    </row>
    <row r="93" spans="1:72" x14ac:dyDescent="0.25">
      <c r="C93" s="33"/>
      <c r="P93" s="2"/>
      <c r="Q93" s="2"/>
      <c r="R93" s="2"/>
      <c r="S93" s="2"/>
      <c r="T93" s="2"/>
      <c r="U93" s="2"/>
      <c r="V93" s="2"/>
      <c r="W93" s="2"/>
      <c r="X93" s="812"/>
      <c r="Y93" s="2"/>
      <c r="Z93" s="2"/>
      <c r="AA93" s="812"/>
      <c r="AB93" s="2"/>
      <c r="AC93" s="2"/>
      <c r="AD93" s="812"/>
      <c r="AE93" s="2"/>
      <c r="AF93" s="2"/>
      <c r="AG93" s="812"/>
      <c r="AH93" s="2"/>
      <c r="AI93" s="2"/>
      <c r="AJ93" s="2"/>
      <c r="AK93" s="2"/>
      <c r="AL93" s="2"/>
      <c r="AM93" s="2"/>
      <c r="AN93" s="2"/>
      <c r="AO93" s="2"/>
      <c r="AP93" s="2"/>
      <c r="AQ93" s="2"/>
    </row>
    <row r="94" spans="1:72" x14ac:dyDescent="0.25">
      <c r="C94" s="33"/>
      <c r="P94" s="2"/>
      <c r="Q94" s="2"/>
      <c r="R94" s="2"/>
      <c r="S94" s="2"/>
      <c r="T94" s="2"/>
      <c r="U94" s="2"/>
      <c r="V94" s="2"/>
      <c r="W94" s="2"/>
      <c r="X94" s="812"/>
      <c r="Y94" s="2"/>
      <c r="Z94" s="2"/>
      <c r="AA94" s="812"/>
      <c r="AB94" s="2"/>
      <c r="AC94" s="2"/>
      <c r="AD94" s="812"/>
      <c r="AE94" s="2"/>
      <c r="AF94" s="2"/>
      <c r="AG94" s="812"/>
      <c r="AH94" s="2"/>
      <c r="AI94" s="2"/>
      <c r="AJ94" s="2"/>
      <c r="AK94" s="2"/>
      <c r="AL94" s="2"/>
      <c r="AM94" s="2"/>
      <c r="AN94" s="2"/>
      <c r="AO94" s="2"/>
      <c r="AP94" s="2"/>
      <c r="AQ94" s="2"/>
      <c r="BG94" s="987"/>
      <c r="BH94" s="987"/>
      <c r="BI94" s="987"/>
      <c r="BJ94" s="987"/>
      <c r="BK94" s="987"/>
      <c r="BL94" s="987"/>
      <c r="BM94" s="987"/>
      <c r="BN94" s="987"/>
      <c r="BO94" s="987"/>
      <c r="BP94" s="987"/>
      <c r="BQ94" s="987"/>
      <c r="BS94" s="2"/>
      <c r="BT94" s="2"/>
    </row>
    <row r="95" spans="1:72" x14ac:dyDescent="0.25">
      <c r="C95" s="33"/>
      <c r="P95" s="2"/>
      <c r="Q95" s="2"/>
      <c r="R95" s="2"/>
      <c r="S95" s="2"/>
      <c r="T95" s="2"/>
      <c r="U95" s="2"/>
      <c r="V95" s="2"/>
      <c r="W95" s="2"/>
      <c r="X95" s="812"/>
      <c r="Y95" s="2"/>
      <c r="Z95" s="2"/>
      <c r="AA95" s="812"/>
      <c r="AB95" s="2"/>
      <c r="AC95" s="2"/>
      <c r="AD95" s="812"/>
      <c r="AE95" s="2"/>
      <c r="AF95" s="2"/>
      <c r="AG95" s="812"/>
      <c r="AH95" s="2"/>
      <c r="AI95" s="2"/>
      <c r="AJ95" s="2"/>
      <c r="AK95" s="2"/>
      <c r="AL95" s="2"/>
      <c r="AM95" s="2"/>
      <c r="AN95" s="2"/>
      <c r="AO95" s="2"/>
      <c r="AP95" s="2"/>
      <c r="AQ95" s="2"/>
      <c r="BG95" s="987"/>
      <c r="BH95" s="987"/>
      <c r="BI95" s="987"/>
      <c r="BJ95" s="987"/>
      <c r="BK95" s="987"/>
      <c r="BL95" s="987"/>
      <c r="BM95" s="987"/>
      <c r="BN95" s="987"/>
      <c r="BO95" s="987"/>
      <c r="BP95" s="987"/>
      <c r="BQ95" s="987"/>
      <c r="BS95" s="2"/>
      <c r="BT95" s="2"/>
    </row>
    <row r="96" spans="1:72" x14ac:dyDescent="0.25">
      <c r="C96" s="33"/>
      <c r="P96" s="2"/>
      <c r="Q96" s="2"/>
      <c r="R96" s="2"/>
      <c r="S96" s="2"/>
      <c r="T96" s="2"/>
      <c r="U96" s="2"/>
      <c r="V96" s="2"/>
      <c r="W96" s="2"/>
      <c r="X96" s="812"/>
      <c r="Y96" s="2"/>
      <c r="Z96" s="2"/>
      <c r="AA96" s="812"/>
      <c r="AB96" s="2"/>
      <c r="AC96" s="2"/>
      <c r="AD96" s="812"/>
      <c r="AE96" s="2"/>
      <c r="AF96" s="2"/>
      <c r="AG96" s="812"/>
      <c r="AH96" s="2"/>
      <c r="AI96" s="2"/>
      <c r="AJ96" s="2"/>
      <c r="AK96" s="2"/>
      <c r="AL96" s="2"/>
      <c r="AM96" s="2"/>
      <c r="AN96" s="2"/>
      <c r="AO96" s="2"/>
      <c r="AP96" s="2"/>
      <c r="AQ96" s="2"/>
      <c r="BG96" s="987"/>
      <c r="BH96" s="987"/>
      <c r="BI96" s="987"/>
      <c r="BJ96" s="987"/>
      <c r="BK96" s="987"/>
      <c r="BL96" s="987"/>
      <c r="BM96" s="987"/>
      <c r="BN96" s="987"/>
      <c r="BO96" s="987"/>
      <c r="BP96" s="987"/>
      <c r="BQ96" s="987"/>
      <c r="BS96" s="2"/>
      <c r="BT96" s="2"/>
    </row>
    <row r="97" spans="1:72" x14ac:dyDescent="0.25">
      <c r="C97" s="33"/>
      <c r="P97" s="2"/>
      <c r="Q97" s="2"/>
      <c r="R97" s="2"/>
      <c r="S97" s="2"/>
      <c r="T97" s="2"/>
      <c r="U97" s="2"/>
      <c r="V97" s="2"/>
      <c r="W97" s="2"/>
      <c r="X97" s="812"/>
      <c r="Y97" s="2"/>
      <c r="Z97" s="2"/>
      <c r="AA97" s="812"/>
      <c r="AB97" s="2"/>
      <c r="AC97" s="2"/>
      <c r="AD97" s="812"/>
      <c r="AE97" s="2"/>
      <c r="AF97" s="2"/>
      <c r="AG97" s="812"/>
      <c r="AH97" s="2"/>
      <c r="AI97" s="2"/>
      <c r="AJ97" s="2"/>
      <c r="AK97" s="2"/>
      <c r="AL97" s="2"/>
      <c r="AM97" s="2"/>
      <c r="AN97" s="2"/>
      <c r="AO97" s="2"/>
      <c r="AP97" s="2"/>
      <c r="AQ97" s="2"/>
      <c r="BG97" s="987"/>
      <c r="BH97" s="987"/>
      <c r="BI97" s="987"/>
      <c r="BJ97" s="987"/>
      <c r="BK97" s="987"/>
      <c r="BL97" s="987"/>
      <c r="BM97" s="987"/>
      <c r="BN97" s="987"/>
      <c r="BO97" s="987"/>
      <c r="BP97" s="987"/>
      <c r="BQ97" s="987"/>
      <c r="BS97" s="2"/>
      <c r="BT97" s="2"/>
    </row>
    <row r="98" spans="1:72" x14ac:dyDescent="0.25">
      <c r="C98" s="33"/>
      <c r="P98" s="2"/>
      <c r="Q98" s="2"/>
      <c r="R98" s="2"/>
      <c r="S98" s="2"/>
      <c r="T98" s="2"/>
      <c r="U98" s="2"/>
      <c r="V98" s="2"/>
      <c r="W98" s="2"/>
      <c r="X98" s="812"/>
      <c r="Y98" s="2"/>
      <c r="Z98" s="2"/>
      <c r="AA98" s="812"/>
      <c r="AB98" s="2"/>
      <c r="AC98" s="2"/>
      <c r="AD98" s="812"/>
      <c r="AE98" s="2"/>
      <c r="AF98" s="2"/>
      <c r="AG98" s="812"/>
      <c r="AH98" s="2"/>
      <c r="AI98" s="2"/>
      <c r="AJ98" s="2"/>
      <c r="AK98" s="2"/>
      <c r="AL98" s="2"/>
      <c r="AM98" s="2"/>
      <c r="AN98" s="2"/>
      <c r="AO98" s="2"/>
      <c r="AP98" s="2"/>
      <c r="AQ98" s="2"/>
      <c r="BG98" s="987"/>
      <c r="BH98" s="987"/>
      <c r="BI98" s="987"/>
      <c r="BJ98" s="987"/>
      <c r="BK98" s="987"/>
      <c r="BL98" s="987"/>
      <c r="BM98" s="987"/>
      <c r="BN98" s="987"/>
      <c r="BO98" s="987"/>
      <c r="BP98" s="987"/>
      <c r="BQ98" s="987"/>
      <c r="BS98" s="2"/>
      <c r="BT98" s="2"/>
    </row>
    <row r="99" spans="1:72" x14ac:dyDescent="0.25">
      <c r="C99" s="33"/>
      <c r="P99" s="2"/>
      <c r="Q99" s="2"/>
      <c r="R99" s="2"/>
      <c r="S99" s="2"/>
      <c r="T99" s="2"/>
      <c r="U99" s="2"/>
      <c r="V99" s="2"/>
      <c r="W99" s="2"/>
      <c r="X99" s="812"/>
      <c r="Y99" s="2"/>
      <c r="Z99" s="2"/>
      <c r="AA99" s="812"/>
      <c r="AB99" s="2"/>
      <c r="AC99" s="2"/>
      <c r="AD99" s="812"/>
      <c r="AE99" s="2"/>
      <c r="AF99" s="2"/>
      <c r="AG99" s="812"/>
      <c r="AH99" s="2"/>
      <c r="AI99" s="2"/>
      <c r="AJ99" s="2"/>
      <c r="AK99" s="2"/>
      <c r="AL99" s="2"/>
      <c r="AM99" s="2"/>
      <c r="AN99" s="2"/>
      <c r="AO99" s="2"/>
      <c r="AP99" s="2"/>
      <c r="AQ99" s="2"/>
      <c r="BG99" s="987"/>
      <c r="BH99" s="987"/>
      <c r="BI99" s="987"/>
      <c r="BJ99" s="987"/>
      <c r="BK99" s="987"/>
      <c r="BL99" s="987"/>
      <c r="BM99" s="987"/>
      <c r="BN99" s="987"/>
      <c r="BO99" s="987"/>
      <c r="BP99" s="987"/>
      <c r="BQ99" s="987"/>
      <c r="BS99" s="2"/>
      <c r="BT99" s="2"/>
    </row>
    <row r="100" spans="1:72" x14ac:dyDescent="0.25">
      <c r="C100" s="33"/>
      <c r="P100" s="2"/>
      <c r="Q100" s="2"/>
      <c r="R100" s="2"/>
      <c r="S100" s="2"/>
      <c r="T100" s="2"/>
      <c r="U100" s="2"/>
      <c r="V100" s="2"/>
      <c r="W100" s="2"/>
      <c r="X100" s="812"/>
      <c r="Y100" s="2"/>
      <c r="Z100" s="2"/>
      <c r="AA100" s="812"/>
      <c r="AB100" s="2"/>
      <c r="AC100" s="2"/>
      <c r="AD100" s="812"/>
      <c r="AE100" s="2"/>
      <c r="AF100" s="2"/>
      <c r="AG100" s="81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BG100" s="987"/>
      <c r="BH100" s="987"/>
      <c r="BI100" s="987"/>
      <c r="BJ100" s="987"/>
      <c r="BK100" s="987"/>
      <c r="BL100" s="987"/>
      <c r="BM100" s="987"/>
      <c r="BN100" s="987"/>
      <c r="BO100" s="987"/>
      <c r="BP100" s="987"/>
      <c r="BQ100" s="987"/>
      <c r="BS100" s="2"/>
      <c r="BT100" s="2"/>
    </row>
    <row r="101" spans="1:72" x14ac:dyDescent="0.25">
      <c r="C101" s="33"/>
      <c r="P101" s="2"/>
      <c r="Q101" s="2"/>
      <c r="R101" s="2"/>
      <c r="S101" s="2"/>
      <c r="T101" s="2"/>
      <c r="U101" s="2"/>
      <c r="V101" s="2"/>
      <c r="W101" s="2"/>
      <c r="X101" s="812"/>
      <c r="Y101" s="2"/>
      <c r="Z101" s="2"/>
      <c r="AA101" s="812"/>
      <c r="AB101" s="2"/>
      <c r="AC101" s="2"/>
      <c r="AD101" s="812"/>
      <c r="AE101" s="2"/>
      <c r="AF101" s="2"/>
      <c r="AG101" s="81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BG101" s="987"/>
      <c r="BH101" s="987"/>
      <c r="BI101" s="987"/>
      <c r="BJ101" s="987"/>
      <c r="BK101" s="987"/>
      <c r="BL101" s="987"/>
      <c r="BM101" s="987"/>
      <c r="BN101" s="987"/>
      <c r="BO101" s="987"/>
      <c r="BP101" s="987"/>
      <c r="BQ101" s="987"/>
      <c r="BS101" s="2"/>
      <c r="BT101" s="2"/>
    </row>
    <row r="102" spans="1:72" s="2" customFormat="1" x14ac:dyDescent="0.25">
      <c r="A102" s="19"/>
      <c r="B102" s="19"/>
      <c r="C102" s="33"/>
      <c r="I102" s="812"/>
      <c r="L102" s="8"/>
      <c r="M102" s="8"/>
      <c r="N102" s="19"/>
      <c r="O102" s="19"/>
      <c r="X102" s="812"/>
      <c r="AA102" s="812"/>
      <c r="AD102" s="812"/>
      <c r="AG102" s="812"/>
      <c r="BG102" s="987"/>
      <c r="BH102" s="987"/>
      <c r="BI102" s="987"/>
      <c r="BJ102" s="987"/>
      <c r="BK102" s="987"/>
      <c r="BL102" s="987"/>
      <c r="BM102" s="987"/>
      <c r="BN102" s="987"/>
      <c r="BO102" s="987"/>
      <c r="BP102" s="987"/>
      <c r="BQ102" s="987"/>
    </row>
    <row r="103" spans="1:72" s="2" customFormat="1" x14ac:dyDescent="0.25">
      <c r="A103" s="19"/>
      <c r="B103" s="19"/>
      <c r="C103" s="33"/>
      <c r="I103" s="812"/>
      <c r="L103" s="8"/>
      <c r="M103" s="8"/>
      <c r="N103" s="19"/>
      <c r="O103" s="19"/>
      <c r="X103" s="812"/>
      <c r="AA103" s="812"/>
      <c r="AD103" s="812"/>
      <c r="AG103" s="812"/>
      <c r="BG103" s="987"/>
      <c r="BH103" s="987"/>
      <c r="BI103" s="987"/>
      <c r="BJ103" s="987"/>
      <c r="BK103" s="987"/>
      <c r="BL103" s="987"/>
      <c r="BM103" s="987"/>
      <c r="BN103" s="987"/>
      <c r="BO103" s="987"/>
      <c r="BP103" s="987"/>
      <c r="BQ103" s="987"/>
    </row>
    <row r="104" spans="1:72" s="2" customFormat="1" x14ac:dyDescent="0.25">
      <c r="A104" s="19"/>
      <c r="B104" s="19"/>
      <c r="C104" s="33"/>
      <c r="I104" s="812"/>
      <c r="L104" s="8"/>
      <c r="M104" s="8"/>
      <c r="N104" s="19"/>
      <c r="O104" s="19"/>
      <c r="X104" s="812"/>
      <c r="AA104" s="812"/>
      <c r="AD104" s="812"/>
      <c r="AG104" s="812"/>
      <c r="BG104" s="987"/>
      <c r="BH104" s="987"/>
      <c r="BI104" s="987"/>
      <c r="BJ104" s="987"/>
      <c r="BK104" s="987"/>
      <c r="BL104" s="987"/>
      <c r="BM104" s="987"/>
      <c r="BN104" s="987"/>
      <c r="BO104" s="987"/>
      <c r="BP104" s="987"/>
      <c r="BQ104" s="987"/>
    </row>
    <row r="105" spans="1:72" s="2" customFormat="1" x14ac:dyDescent="0.25">
      <c r="A105" s="19"/>
      <c r="B105" s="19"/>
      <c r="C105" s="33"/>
      <c r="D105" s="719"/>
      <c r="E105" s="720"/>
      <c r="F105" s="720"/>
      <c r="G105" s="720" t="s">
        <v>358</v>
      </c>
      <c r="I105" s="812"/>
      <c r="L105" s="8"/>
      <c r="M105" s="8"/>
      <c r="N105" s="19"/>
      <c r="O105" s="19"/>
      <c r="X105" s="812"/>
      <c r="AA105" s="812"/>
      <c r="AD105" s="812"/>
      <c r="AG105" s="812"/>
      <c r="BG105" s="987"/>
      <c r="BH105" s="987"/>
      <c r="BI105" s="987"/>
      <c r="BJ105" s="987"/>
      <c r="BK105" s="987"/>
      <c r="BL105" s="987"/>
      <c r="BM105" s="987"/>
      <c r="BN105" s="987"/>
      <c r="BO105" s="987"/>
      <c r="BP105" s="987"/>
      <c r="BQ105" s="987"/>
    </row>
    <row r="106" spans="1:72" s="2" customFormat="1" x14ac:dyDescent="0.25">
      <c r="A106" s="19"/>
      <c r="B106" s="19"/>
      <c r="C106" s="33"/>
      <c r="D106" s="719"/>
      <c r="E106" s="720" t="s">
        <v>137</v>
      </c>
      <c r="F106" s="720"/>
      <c r="G106" s="720"/>
      <c r="I106" s="812"/>
      <c r="L106" s="8"/>
      <c r="M106" s="8"/>
      <c r="N106" s="19"/>
      <c r="O106" s="19"/>
      <c r="X106" s="812"/>
      <c r="AA106" s="812"/>
      <c r="AD106" s="812"/>
      <c r="AG106" s="812"/>
      <c r="BG106" s="987"/>
      <c r="BH106" s="987"/>
      <c r="BI106" s="987"/>
      <c r="BJ106" s="987"/>
      <c r="BK106" s="987"/>
      <c r="BL106" s="987"/>
      <c r="BM106" s="987"/>
      <c r="BN106" s="987"/>
      <c r="BO106" s="987"/>
      <c r="BP106" s="987"/>
      <c r="BQ106" s="987"/>
    </row>
    <row r="107" spans="1:72" s="2" customFormat="1" x14ac:dyDescent="0.25">
      <c r="A107" s="19"/>
      <c r="B107" s="19"/>
      <c r="C107" s="33"/>
      <c r="D107" s="719">
        <v>1</v>
      </c>
      <c r="E107" s="720" t="s">
        <v>571</v>
      </c>
      <c r="F107" s="720"/>
      <c r="G107" s="720">
        <v>50</v>
      </c>
      <c r="I107" s="812"/>
      <c r="L107" s="8"/>
      <c r="M107" s="8"/>
      <c r="N107" s="19"/>
      <c r="O107" s="19"/>
      <c r="X107" s="812"/>
      <c r="AA107" s="812"/>
      <c r="AD107" s="812"/>
      <c r="AG107" s="812"/>
      <c r="BG107" s="987"/>
      <c r="BH107" s="987"/>
      <c r="BI107" s="987"/>
      <c r="BJ107" s="987"/>
      <c r="BK107" s="987"/>
      <c r="BL107" s="987"/>
      <c r="BM107" s="987"/>
      <c r="BN107" s="987"/>
      <c r="BO107" s="987"/>
      <c r="BP107" s="987"/>
      <c r="BQ107" s="987"/>
    </row>
    <row r="108" spans="1:72" s="2" customFormat="1" x14ac:dyDescent="0.25">
      <c r="A108" s="19"/>
      <c r="B108" s="19"/>
      <c r="C108" s="33"/>
      <c r="D108" s="719">
        <v>2</v>
      </c>
      <c r="E108" s="720" t="s">
        <v>572</v>
      </c>
      <c r="F108" s="720"/>
      <c r="G108" s="720">
        <v>60</v>
      </c>
      <c r="I108" s="812"/>
      <c r="L108" s="8"/>
      <c r="M108" s="8"/>
      <c r="N108" s="19"/>
      <c r="O108" s="19"/>
      <c r="X108" s="812"/>
      <c r="AA108" s="812"/>
      <c r="AD108" s="812"/>
      <c r="AG108" s="812"/>
      <c r="BG108" s="987"/>
      <c r="BH108" s="987"/>
      <c r="BI108" s="987"/>
      <c r="BJ108" s="987"/>
      <c r="BK108" s="987"/>
      <c r="BL108" s="987"/>
      <c r="BM108" s="987"/>
      <c r="BN108" s="987"/>
      <c r="BO108" s="987"/>
      <c r="BP108" s="987"/>
      <c r="BQ108" s="987"/>
    </row>
    <row r="109" spans="1:72" s="2" customFormat="1" x14ac:dyDescent="0.25">
      <c r="A109" s="19"/>
      <c r="B109" s="19"/>
      <c r="C109" s="33"/>
      <c r="D109" s="719">
        <v>3</v>
      </c>
      <c r="E109" s="720" t="s">
        <v>573</v>
      </c>
      <c r="F109" s="720"/>
      <c r="G109" s="720">
        <v>50</v>
      </c>
      <c r="I109" s="812"/>
      <c r="L109" s="8"/>
      <c r="M109" s="8"/>
      <c r="N109" s="19"/>
      <c r="O109" s="19"/>
      <c r="X109" s="812"/>
      <c r="AA109" s="812"/>
      <c r="AD109" s="812"/>
      <c r="AG109" s="812"/>
      <c r="BG109" s="987"/>
      <c r="BH109" s="987"/>
      <c r="BI109" s="987"/>
      <c r="BJ109" s="987"/>
      <c r="BK109" s="987"/>
      <c r="BL109" s="987"/>
      <c r="BM109" s="987"/>
      <c r="BN109" s="987"/>
      <c r="BO109" s="987"/>
      <c r="BP109" s="987"/>
      <c r="BQ109" s="987"/>
    </row>
    <row r="110" spans="1:72" s="2" customFormat="1" x14ac:dyDescent="0.25">
      <c r="A110" s="19"/>
      <c r="B110" s="19"/>
      <c r="C110" s="33"/>
      <c r="D110" s="719">
        <v>4</v>
      </c>
      <c r="E110" s="721" t="s">
        <v>574</v>
      </c>
      <c r="F110" s="720"/>
      <c r="G110" s="720">
        <v>50</v>
      </c>
      <c r="I110" s="812"/>
      <c r="L110" s="8"/>
      <c r="M110" s="8"/>
      <c r="N110" s="19"/>
      <c r="O110" s="19"/>
      <c r="X110" s="812"/>
      <c r="AA110" s="812"/>
      <c r="AD110" s="812"/>
      <c r="AG110" s="812"/>
      <c r="BG110" s="987"/>
      <c r="BH110" s="987"/>
      <c r="BI110" s="987"/>
      <c r="BJ110" s="987"/>
      <c r="BK110" s="987"/>
      <c r="BL110" s="987"/>
      <c r="BM110" s="987"/>
      <c r="BN110" s="987"/>
      <c r="BO110" s="987"/>
      <c r="BP110" s="987"/>
      <c r="BQ110" s="987"/>
    </row>
    <row r="111" spans="1:72" s="2" customFormat="1" x14ac:dyDescent="0.25">
      <c r="A111" s="19"/>
      <c r="B111" s="19"/>
      <c r="C111" s="33"/>
      <c r="D111" s="719"/>
      <c r="E111" s="720"/>
      <c r="F111" s="720"/>
      <c r="G111" s="720"/>
      <c r="I111" s="812"/>
      <c r="L111" s="8"/>
      <c r="M111" s="8"/>
      <c r="N111" s="19"/>
      <c r="O111" s="19"/>
      <c r="X111" s="812"/>
      <c r="AA111" s="812"/>
      <c r="AD111" s="812"/>
      <c r="AG111" s="812"/>
      <c r="BG111" s="987"/>
      <c r="BH111" s="987"/>
      <c r="BI111" s="987"/>
      <c r="BJ111" s="987"/>
      <c r="BK111" s="987"/>
      <c r="BL111" s="987"/>
      <c r="BM111" s="987"/>
      <c r="BN111" s="987"/>
      <c r="BO111" s="987"/>
      <c r="BP111" s="987"/>
      <c r="BQ111" s="987"/>
    </row>
    <row r="112" spans="1:72" s="2" customFormat="1" x14ac:dyDescent="0.25">
      <c r="A112" s="19"/>
      <c r="B112" s="19"/>
      <c r="C112" s="33"/>
      <c r="D112" s="719"/>
      <c r="E112" s="720"/>
      <c r="F112" s="720"/>
      <c r="G112" s="720"/>
      <c r="I112" s="812"/>
      <c r="L112" s="8"/>
      <c r="M112" s="8"/>
      <c r="N112" s="19"/>
      <c r="O112" s="19"/>
      <c r="X112" s="812"/>
      <c r="AA112" s="812"/>
      <c r="AD112" s="812"/>
      <c r="AG112" s="812"/>
      <c r="BG112" s="987"/>
      <c r="BH112" s="987"/>
      <c r="BI112" s="987"/>
      <c r="BJ112" s="987"/>
      <c r="BK112" s="987"/>
      <c r="BL112" s="987"/>
      <c r="BM112" s="987"/>
      <c r="BN112" s="987"/>
      <c r="BO112" s="987"/>
      <c r="BP112" s="987"/>
      <c r="BQ112" s="987"/>
    </row>
    <row r="113" spans="1:69" s="2" customFormat="1" x14ac:dyDescent="0.25">
      <c r="A113" s="19"/>
      <c r="B113" s="19"/>
      <c r="C113" s="33"/>
      <c r="D113" s="719"/>
      <c r="E113" s="720" t="s">
        <v>575</v>
      </c>
      <c r="F113" s="720"/>
      <c r="G113" s="720"/>
      <c r="I113" s="812"/>
      <c r="L113" s="8"/>
      <c r="M113" s="8"/>
      <c r="N113" s="19"/>
      <c r="O113" s="19"/>
      <c r="X113" s="812"/>
      <c r="AA113" s="812"/>
      <c r="AD113" s="812"/>
      <c r="AG113" s="812"/>
      <c r="BG113" s="987"/>
      <c r="BH113" s="987"/>
      <c r="BI113" s="987"/>
      <c r="BJ113" s="987"/>
      <c r="BK113" s="987"/>
      <c r="BL113" s="987"/>
      <c r="BM113" s="987"/>
      <c r="BN113" s="987"/>
      <c r="BO113" s="987"/>
      <c r="BP113" s="987"/>
      <c r="BQ113" s="987"/>
    </row>
    <row r="114" spans="1:69" s="2" customFormat="1" x14ac:dyDescent="0.25">
      <c r="A114" s="19"/>
      <c r="B114" s="19"/>
      <c r="C114" s="33"/>
      <c r="I114" s="812"/>
      <c r="L114" s="8"/>
      <c r="M114" s="8"/>
      <c r="N114" s="19"/>
      <c r="O114" s="19"/>
      <c r="X114" s="812"/>
      <c r="AA114" s="812"/>
      <c r="AD114" s="812"/>
      <c r="AG114" s="812"/>
      <c r="BG114" s="987"/>
      <c r="BH114" s="987"/>
      <c r="BI114" s="987"/>
      <c r="BJ114" s="987"/>
      <c r="BK114" s="987"/>
      <c r="BL114" s="987"/>
      <c r="BM114" s="987"/>
      <c r="BN114" s="987"/>
      <c r="BO114" s="987"/>
      <c r="BP114" s="987"/>
      <c r="BQ114" s="987"/>
    </row>
    <row r="115" spans="1:69" s="2" customFormat="1" x14ac:dyDescent="0.25">
      <c r="A115" s="19"/>
      <c r="B115" s="19"/>
      <c r="C115" s="33"/>
      <c r="I115" s="812"/>
      <c r="L115" s="8"/>
      <c r="M115" s="8"/>
      <c r="N115" s="19"/>
      <c r="O115" s="19"/>
      <c r="X115" s="812"/>
      <c r="AA115" s="812"/>
      <c r="AD115" s="812"/>
      <c r="AG115" s="812"/>
      <c r="BG115" s="987"/>
      <c r="BH115" s="987"/>
      <c r="BI115" s="987"/>
      <c r="BJ115" s="987"/>
      <c r="BK115" s="987"/>
      <c r="BL115" s="987"/>
      <c r="BM115" s="987"/>
      <c r="BN115" s="987"/>
      <c r="BO115" s="987"/>
      <c r="BP115" s="987"/>
      <c r="BQ115" s="987"/>
    </row>
    <row r="116" spans="1:69" s="2" customFormat="1" x14ac:dyDescent="0.25">
      <c r="A116" s="19"/>
      <c r="B116" s="19"/>
      <c r="C116" s="33"/>
      <c r="I116" s="812"/>
      <c r="L116" s="8"/>
      <c r="M116" s="8"/>
      <c r="N116" s="19"/>
      <c r="O116" s="19"/>
      <c r="X116" s="812"/>
      <c r="AA116" s="812"/>
      <c r="AD116" s="812"/>
      <c r="AG116" s="812"/>
      <c r="BG116" s="987"/>
      <c r="BH116" s="987"/>
      <c r="BI116" s="987"/>
      <c r="BJ116" s="987"/>
      <c r="BK116" s="987"/>
      <c r="BL116" s="987"/>
      <c r="BM116" s="987"/>
      <c r="BN116" s="987"/>
      <c r="BO116" s="987"/>
      <c r="BP116" s="987"/>
      <c r="BQ116" s="987"/>
    </row>
    <row r="117" spans="1:69" s="2" customFormat="1" x14ac:dyDescent="0.25">
      <c r="A117" s="19"/>
      <c r="B117" s="19"/>
      <c r="C117" s="33"/>
      <c r="I117" s="812"/>
      <c r="L117" s="8"/>
      <c r="M117" s="8"/>
      <c r="N117" s="19"/>
      <c r="O117" s="19"/>
      <c r="X117" s="812"/>
      <c r="AA117" s="812"/>
      <c r="AD117" s="812"/>
      <c r="AG117" s="812"/>
      <c r="BG117" s="987"/>
      <c r="BH117" s="987"/>
      <c r="BI117" s="987"/>
      <c r="BJ117" s="987"/>
      <c r="BK117" s="987"/>
      <c r="BL117" s="987"/>
      <c r="BM117" s="987"/>
      <c r="BN117" s="987"/>
      <c r="BO117" s="987"/>
      <c r="BP117" s="987"/>
      <c r="BQ117" s="987"/>
    </row>
    <row r="118" spans="1:69" s="2" customFormat="1" x14ac:dyDescent="0.25">
      <c r="A118" s="19"/>
      <c r="B118" s="19"/>
      <c r="C118" s="33"/>
      <c r="I118" s="812"/>
      <c r="L118" s="8"/>
      <c r="M118" s="8"/>
      <c r="N118" s="19"/>
      <c r="O118" s="19"/>
      <c r="X118" s="812"/>
      <c r="AA118" s="812"/>
      <c r="AD118" s="812"/>
      <c r="AG118" s="812"/>
      <c r="BG118" s="987"/>
      <c r="BH118" s="987"/>
      <c r="BI118" s="987"/>
      <c r="BJ118" s="987"/>
      <c r="BK118" s="987"/>
      <c r="BL118" s="987"/>
      <c r="BM118" s="987"/>
      <c r="BN118" s="987"/>
      <c r="BO118" s="987"/>
      <c r="BP118" s="987"/>
      <c r="BQ118" s="987"/>
    </row>
    <row r="119" spans="1:69" s="2" customFormat="1" x14ac:dyDescent="0.25">
      <c r="A119" s="19"/>
      <c r="B119" s="19"/>
      <c r="C119" s="33"/>
      <c r="I119" s="812"/>
      <c r="L119" s="8"/>
      <c r="M119" s="8"/>
      <c r="N119" s="19"/>
      <c r="O119" s="19"/>
      <c r="X119" s="812"/>
      <c r="AA119" s="812"/>
      <c r="AD119" s="812"/>
      <c r="AG119" s="812"/>
      <c r="BG119" s="987"/>
      <c r="BH119" s="987"/>
      <c r="BI119" s="987"/>
      <c r="BJ119" s="987"/>
      <c r="BK119" s="987"/>
      <c r="BL119" s="987"/>
      <c r="BM119" s="987"/>
      <c r="BN119" s="987"/>
      <c r="BO119" s="987"/>
      <c r="BP119" s="987"/>
      <c r="BQ119" s="987"/>
    </row>
    <row r="120" spans="1:69" s="2" customFormat="1" x14ac:dyDescent="0.25">
      <c r="A120" s="19"/>
      <c r="B120" s="19"/>
      <c r="C120" s="33"/>
      <c r="I120" s="812"/>
      <c r="L120" s="8"/>
      <c r="M120" s="8"/>
      <c r="N120" s="19"/>
      <c r="O120" s="19"/>
      <c r="X120" s="812"/>
      <c r="AA120" s="812"/>
      <c r="AD120" s="812"/>
      <c r="AG120" s="812"/>
      <c r="BG120" s="987"/>
      <c r="BH120" s="987"/>
      <c r="BI120" s="987"/>
      <c r="BJ120" s="987"/>
      <c r="BK120" s="987"/>
      <c r="BL120" s="987"/>
      <c r="BM120" s="987"/>
      <c r="BN120" s="987"/>
      <c r="BO120" s="987"/>
      <c r="BP120" s="987"/>
      <c r="BQ120" s="987"/>
    </row>
    <row r="121" spans="1:69" s="2" customFormat="1" x14ac:dyDescent="0.25">
      <c r="A121" s="19"/>
      <c r="B121" s="19"/>
      <c r="C121" s="33"/>
      <c r="I121" s="812"/>
      <c r="L121" s="8"/>
      <c r="M121" s="8"/>
      <c r="N121" s="19"/>
      <c r="O121" s="19"/>
      <c r="X121" s="812"/>
      <c r="AA121" s="812"/>
      <c r="AD121" s="812"/>
      <c r="AG121" s="812"/>
      <c r="BG121" s="987"/>
      <c r="BH121" s="987"/>
      <c r="BI121" s="987"/>
      <c r="BJ121" s="987"/>
      <c r="BK121" s="987"/>
      <c r="BL121" s="987"/>
      <c r="BM121" s="987"/>
      <c r="BN121" s="987"/>
      <c r="BO121" s="987"/>
      <c r="BP121" s="987"/>
      <c r="BQ121" s="987"/>
    </row>
    <row r="122" spans="1:69" s="2" customFormat="1" x14ac:dyDescent="0.25">
      <c r="A122" s="19"/>
      <c r="B122" s="19"/>
      <c r="C122" s="33"/>
      <c r="I122" s="812"/>
      <c r="L122" s="8"/>
      <c r="M122" s="8"/>
      <c r="N122" s="19"/>
      <c r="O122" s="19"/>
      <c r="X122" s="812"/>
      <c r="AA122" s="812"/>
      <c r="AD122" s="812"/>
      <c r="AG122" s="812"/>
      <c r="BG122" s="987"/>
      <c r="BH122" s="987"/>
      <c r="BI122" s="987"/>
      <c r="BJ122" s="987"/>
      <c r="BK122" s="987"/>
      <c r="BL122" s="987"/>
      <c r="BM122" s="987"/>
      <c r="BN122" s="987"/>
      <c r="BO122" s="987"/>
      <c r="BP122" s="987"/>
      <c r="BQ122" s="987"/>
    </row>
    <row r="123" spans="1:69" s="2" customFormat="1" x14ac:dyDescent="0.25">
      <c r="A123" s="19"/>
      <c r="B123" s="19"/>
      <c r="C123" s="33"/>
      <c r="I123" s="812"/>
      <c r="L123" s="8"/>
      <c r="M123" s="8"/>
      <c r="N123" s="19"/>
      <c r="O123" s="19"/>
      <c r="X123" s="812"/>
      <c r="AA123" s="812"/>
      <c r="AD123" s="812"/>
      <c r="AG123" s="812"/>
      <c r="BG123" s="987"/>
      <c r="BH123" s="987"/>
      <c r="BI123" s="987"/>
      <c r="BJ123" s="987"/>
      <c r="BK123" s="987"/>
      <c r="BL123" s="987"/>
      <c r="BM123" s="987"/>
      <c r="BN123" s="987"/>
      <c r="BO123" s="987"/>
      <c r="BP123" s="987"/>
      <c r="BQ123" s="987"/>
    </row>
    <row r="124" spans="1:69" s="2" customFormat="1" x14ac:dyDescent="0.25">
      <c r="A124" s="19"/>
      <c r="B124" s="19"/>
      <c r="C124" s="33"/>
      <c r="I124" s="812"/>
      <c r="L124" s="8"/>
      <c r="M124" s="8"/>
      <c r="N124" s="19"/>
      <c r="O124" s="19"/>
      <c r="X124" s="812"/>
      <c r="AA124" s="812"/>
      <c r="AD124" s="812"/>
      <c r="AG124" s="812"/>
      <c r="BG124" s="987"/>
      <c r="BH124" s="987"/>
      <c r="BI124" s="987"/>
      <c r="BJ124" s="987"/>
      <c r="BK124" s="987"/>
      <c r="BL124" s="987"/>
      <c r="BM124" s="987"/>
      <c r="BN124" s="987"/>
      <c r="BO124" s="987"/>
      <c r="BP124" s="987"/>
      <c r="BQ124" s="987"/>
    </row>
    <row r="125" spans="1:69" s="2" customFormat="1" x14ac:dyDescent="0.25">
      <c r="A125" s="19"/>
      <c r="B125" s="19"/>
      <c r="C125" s="33"/>
      <c r="I125" s="812"/>
      <c r="L125" s="8"/>
      <c r="M125" s="8"/>
      <c r="N125" s="19"/>
      <c r="O125" s="19"/>
      <c r="X125" s="812"/>
      <c r="AA125" s="812"/>
      <c r="AD125" s="812"/>
      <c r="AG125" s="812"/>
      <c r="BG125" s="987"/>
      <c r="BH125" s="987"/>
      <c r="BI125" s="987"/>
      <c r="BJ125" s="987"/>
      <c r="BK125" s="987"/>
      <c r="BL125" s="987"/>
      <c r="BM125" s="987"/>
      <c r="BN125" s="987"/>
      <c r="BO125" s="987"/>
      <c r="BP125" s="987"/>
      <c r="BQ125" s="987"/>
    </row>
    <row r="126" spans="1:69" s="2" customFormat="1" x14ac:dyDescent="0.25">
      <c r="A126" s="19"/>
      <c r="B126" s="19"/>
      <c r="C126" s="33"/>
      <c r="I126" s="812"/>
      <c r="L126" s="8"/>
      <c r="M126" s="8"/>
      <c r="N126" s="19"/>
      <c r="O126" s="19"/>
      <c r="X126" s="812"/>
      <c r="AA126" s="812"/>
      <c r="AD126" s="812"/>
      <c r="AG126" s="812"/>
      <c r="BG126" s="987"/>
      <c r="BH126" s="987"/>
      <c r="BI126" s="987"/>
      <c r="BJ126" s="987"/>
      <c r="BK126" s="987"/>
      <c r="BL126" s="987"/>
      <c r="BM126" s="987"/>
      <c r="BN126" s="987"/>
      <c r="BO126" s="987"/>
      <c r="BP126" s="987"/>
      <c r="BQ126" s="987"/>
    </row>
    <row r="127" spans="1:69" s="2" customFormat="1" x14ac:dyDescent="0.25">
      <c r="A127" s="19"/>
      <c r="B127" s="19"/>
      <c r="C127" s="33"/>
      <c r="I127" s="812"/>
      <c r="L127" s="8"/>
      <c r="M127" s="8"/>
      <c r="N127" s="19"/>
      <c r="O127" s="19"/>
      <c r="X127" s="812"/>
      <c r="AA127" s="812"/>
      <c r="AD127" s="812"/>
      <c r="AG127" s="812"/>
      <c r="BG127" s="987"/>
      <c r="BH127" s="987"/>
      <c r="BI127" s="987"/>
      <c r="BJ127" s="987"/>
      <c r="BK127" s="987"/>
      <c r="BL127" s="987"/>
      <c r="BM127" s="987"/>
      <c r="BN127" s="987"/>
      <c r="BO127" s="987"/>
      <c r="BP127" s="987"/>
      <c r="BQ127" s="987"/>
    </row>
    <row r="128" spans="1:69" s="2" customFormat="1" x14ac:dyDescent="0.25">
      <c r="A128" s="19"/>
      <c r="B128" s="19"/>
      <c r="C128" s="33"/>
      <c r="I128" s="812"/>
      <c r="L128" s="8"/>
      <c r="M128" s="8"/>
      <c r="N128" s="19"/>
      <c r="O128" s="19"/>
      <c r="X128" s="812"/>
      <c r="AA128" s="812"/>
      <c r="AD128" s="812"/>
      <c r="AG128" s="812"/>
      <c r="BG128" s="987"/>
      <c r="BH128" s="987"/>
      <c r="BI128" s="987"/>
      <c r="BJ128" s="987"/>
      <c r="BK128" s="987"/>
      <c r="BL128" s="987"/>
      <c r="BM128" s="987"/>
      <c r="BN128" s="987"/>
      <c r="BO128" s="987"/>
      <c r="BP128" s="987"/>
      <c r="BQ128" s="987"/>
    </row>
    <row r="129" spans="1:69" s="2" customFormat="1" x14ac:dyDescent="0.25">
      <c r="A129" s="19"/>
      <c r="B129" s="19"/>
      <c r="C129" s="33"/>
      <c r="I129" s="812"/>
      <c r="L129" s="8"/>
      <c r="M129" s="8"/>
      <c r="N129" s="19"/>
      <c r="O129" s="19"/>
      <c r="X129" s="812"/>
      <c r="AA129" s="812"/>
      <c r="AD129" s="812"/>
      <c r="AG129" s="812"/>
      <c r="BG129" s="987"/>
      <c r="BH129" s="987"/>
      <c r="BI129" s="987"/>
      <c r="BJ129" s="987"/>
      <c r="BK129" s="987"/>
      <c r="BL129" s="987"/>
      <c r="BM129" s="987"/>
      <c r="BN129" s="987"/>
      <c r="BO129" s="987"/>
      <c r="BP129" s="987"/>
      <c r="BQ129" s="987"/>
    </row>
    <row r="130" spans="1:69" s="2" customFormat="1" x14ac:dyDescent="0.25">
      <c r="A130" s="19"/>
      <c r="B130" s="19"/>
      <c r="C130" s="33"/>
      <c r="I130" s="812"/>
      <c r="L130" s="8"/>
      <c r="M130" s="8"/>
      <c r="N130" s="19"/>
      <c r="O130" s="19"/>
      <c r="X130" s="812"/>
      <c r="AA130" s="812"/>
      <c r="AD130" s="812"/>
      <c r="AG130" s="812"/>
      <c r="BG130" s="987"/>
      <c r="BH130" s="987"/>
      <c r="BI130" s="987"/>
      <c r="BJ130" s="987"/>
      <c r="BK130" s="987"/>
      <c r="BL130" s="987"/>
      <c r="BM130" s="987"/>
      <c r="BN130" s="987"/>
      <c r="BO130" s="987"/>
      <c r="BP130" s="987"/>
      <c r="BQ130" s="987"/>
    </row>
    <row r="131" spans="1:69" s="2" customFormat="1" x14ac:dyDescent="0.25">
      <c r="A131" s="19"/>
      <c r="B131" s="19"/>
      <c r="C131" s="33"/>
      <c r="I131" s="812"/>
      <c r="L131" s="8"/>
      <c r="M131" s="8"/>
      <c r="N131" s="19"/>
      <c r="O131" s="19"/>
      <c r="X131" s="812"/>
      <c r="AA131" s="812"/>
      <c r="AD131" s="812"/>
      <c r="AG131" s="812"/>
      <c r="BG131" s="987"/>
      <c r="BH131" s="987"/>
      <c r="BI131" s="987"/>
      <c r="BJ131" s="987"/>
      <c r="BK131" s="987"/>
      <c r="BL131" s="987"/>
      <c r="BM131" s="987"/>
      <c r="BN131" s="987"/>
      <c r="BO131" s="987"/>
      <c r="BP131" s="987"/>
      <c r="BQ131" s="987"/>
    </row>
    <row r="132" spans="1:69" s="2" customFormat="1" x14ac:dyDescent="0.25">
      <c r="A132" s="19"/>
      <c r="B132" s="19"/>
      <c r="C132" s="33"/>
      <c r="I132" s="812"/>
      <c r="L132" s="8"/>
      <c r="M132" s="8"/>
      <c r="N132" s="19"/>
      <c r="O132" s="19"/>
      <c r="X132" s="812"/>
      <c r="AA132" s="812"/>
      <c r="AD132" s="812"/>
      <c r="AG132" s="812"/>
      <c r="BG132" s="987"/>
      <c r="BH132" s="987"/>
      <c r="BI132" s="987"/>
      <c r="BJ132" s="987"/>
      <c r="BK132" s="987"/>
      <c r="BL132" s="987"/>
      <c r="BM132" s="987"/>
      <c r="BN132" s="987"/>
      <c r="BO132" s="987"/>
      <c r="BP132" s="987"/>
      <c r="BQ132" s="987"/>
    </row>
    <row r="133" spans="1:69" s="2" customFormat="1" x14ac:dyDescent="0.25">
      <c r="A133" s="19"/>
      <c r="B133" s="19"/>
      <c r="C133" s="33"/>
      <c r="I133" s="812"/>
      <c r="L133" s="8"/>
      <c r="M133" s="8"/>
      <c r="N133" s="19"/>
      <c r="O133" s="19"/>
      <c r="X133" s="812"/>
      <c r="AA133" s="812"/>
      <c r="AD133" s="812"/>
      <c r="AG133" s="812"/>
      <c r="BG133" s="987"/>
      <c r="BH133" s="987"/>
      <c r="BI133" s="987"/>
      <c r="BJ133" s="987"/>
      <c r="BK133" s="987"/>
      <c r="BL133" s="987"/>
      <c r="BM133" s="987"/>
      <c r="BN133" s="987"/>
      <c r="BO133" s="987"/>
      <c r="BP133" s="987"/>
      <c r="BQ133" s="987"/>
    </row>
    <row r="134" spans="1:69" s="2" customFormat="1" x14ac:dyDescent="0.25">
      <c r="A134" s="19"/>
      <c r="B134" s="19"/>
      <c r="C134" s="33"/>
      <c r="I134" s="812"/>
      <c r="L134" s="8"/>
      <c r="M134" s="8"/>
      <c r="N134" s="19"/>
      <c r="O134" s="19"/>
      <c r="X134" s="812"/>
      <c r="AA134" s="812"/>
      <c r="AD134" s="812"/>
      <c r="AG134" s="812"/>
      <c r="BG134" s="987"/>
      <c r="BH134" s="987"/>
      <c r="BI134" s="987"/>
      <c r="BJ134" s="987"/>
      <c r="BK134" s="987"/>
      <c r="BL134" s="987"/>
      <c r="BM134" s="987"/>
      <c r="BN134" s="987"/>
      <c r="BO134" s="987"/>
      <c r="BP134" s="987"/>
      <c r="BQ134" s="987"/>
    </row>
    <row r="135" spans="1:69" s="2" customFormat="1" x14ac:dyDescent="0.25">
      <c r="A135" s="19"/>
      <c r="B135" s="19"/>
      <c r="C135" s="33"/>
      <c r="I135" s="812"/>
      <c r="L135" s="8"/>
      <c r="M135" s="8"/>
      <c r="N135" s="19"/>
      <c r="O135" s="19"/>
      <c r="X135" s="812"/>
      <c r="AA135" s="812"/>
      <c r="AD135" s="812"/>
      <c r="AG135" s="812"/>
      <c r="BG135" s="987"/>
      <c r="BH135" s="987"/>
      <c r="BI135" s="987"/>
      <c r="BJ135" s="987"/>
      <c r="BK135" s="987"/>
      <c r="BL135" s="987"/>
      <c r="BM135" s="987"/>
      <c r="BN135" s="987"/>
      <c r="BO135" s="987"/>
      <c r="BP135" s="987"/>
      <c r="BQ135" s="987"/>
    </row>
    <row r="136" spans="1:69" s="2" customFormat="1" x14ac:dyDescent="0.25">
      <c r="A136" s="19"/>
      <c r="B136" s="19"/>
      <c r="C136" s="33"/>
      <c r="I136" s="812"/>
      <c r="L136" s="8"/>
      <c r="M136" s="8"/>
      <c r="N136" s="19"/>
      <c r="O136" s="19"/>
      <c r="X136" s="812"/>
      <c r="AA136" s="812"/>
      <c r="AD136" s="812"/>
      <c r="AG136" s="812"/>
      <c r="BG136" s="987"/>
      <c r="BH136" s="987"/>
      <c r="BI136" s="987"/>
      <c r="BJ136" s="987"/>
      <c r="BK136" s="987"/>
      <c r="BL136" s="987"/>
      <c r="BM136" s="987"/>
      <c r="BN136" s="987"/>
      <c r="BO136" s="987"/>
      <c r="BP136" s="987"/>
      <c r="BQ136" s="987"/>
    </row>
    <row r="137" spans="1:69" s="2" customFormat="1" x14ac:dyDescent="0.25">
      <c r="A137" s="19"/>
      <c r="B137" s="19"/>
      <c r="C137" s="33"/>
      <c r="I137" s="812"/>
      <c r="L137" s="8"/>
      <c r="M137" s="8"/>
      <c r="N137" s="19"/>
      <c r="O137" s="19"/>
      <c r="X137" s="812"/>
      <c r="AA137" s="812"/>
      <c r="AD137" s="812"/>
      <c r="AG137" s="812"/>
      <c r="BG137" s="987"/>
      <c r="BH137" s="987"/>
      <c r="BI137" s="987"/>
      <c r="BJ137" s="987"/>
      <c r="BK137" s="987"/>
      <c r="BL137" s="987"/>
      <c r="BM137" s="987"/>
      <c r="BN137" s="987"/>
      <c r="BO137" s="987"/>
      <c r="BP137" s="987"/>
      <c r="BQ137" s="987"/>
    </row>
    <row r="138" spans="1:69" s="2" customFormat="1" x14ac:dyDescent="0.25">
      <c r="A138" s="19"/>
      <c r="B138" s="19"/>
      <c r="C138" s="33"/>
      <c r="I138" s="812"/>
      <c r="L138" s="8"/>
      <c r="M138" s="8"/>
      <c r="N138" s="19"/>
      <c r="O138" s="19"/>
      <c r="X138" s="812"/>
      <c r="AA138" s="812"/>
      <c r="AD138" s="812"/>
      <c r="AG138" s="812"/>
      <c r="BG138" s="987"/>
      <c r="BH138" s="987"/>
      <c r="BI138" s="987"/>
      <c r="BJ138" s="987"/>
      <c r="BK138" s="987"/>
      <c r="BL138" s="987"/>
      <c r="BM138" s="987"/>
      <c r="BN138" s="987"/>
      <c r="BO138" s="987"/>
      <c r="BP138" s="987"/>
      <c r="BQ138" s="987"/>
    </row>
    <row r="139" spans="1:69" s="2" customFormat="1" x14ac:dyDescent="0.25">
      <c r="A139" s="19"/>
      <c r="B139" s="19"/>
      <c r="C139" s="33"/>
      <c r="I139" s="812"/>
      <c r="L139" s="8"/>
      <c r="M139" s="8"/>
      <c r="N139" s="19"/>
      <c r="O139" s="19"/>
      <c r="X139" s="812"/>
      <c r="AA139" s="812"/>
      <c r="AD139" s="812"/>
      <c r="AG139" s="812"/>
      <c r="BG139" s="987"/>
      <c r="BH139" s="987"/>
      <c r="BI139" s="987"/>
      <c r="BJ139" s="987"/>
      <c r="BK139" s="987"/>
      <c r="BL139" s="987"/>
      <c r="BM139" s="987"/>
      <c r="BN139" s="987"/>
      <c r="BO139" s="987"/>
      <c r="BP139" s="987"/>
      <c r="BQ139" s="987"/>
    </row>
    <row r="140" spans="1:69" s="2" customFormat="1" x14ac:dyDescent="0.25">
      <c r="A140" s="19"/>
      <c r="B140" s="19"/>
      <c r="C140" s="33"/>
      <c r="I140" s="812"/>
      <c r="L140" s="8"/>
      <c r="M140" s="8"/>
      <c r="N140" s="19"/>
      <c r="O140" s="19"/>
      <c r="X140" s="812"/>
      <c r="AA140" s="812"/>
      <c r="AD140" s="812"/>
      <c r="AG140" s="812"/>
      <c r="BG140" s="987"/>
      <c r="BH140" s="987"/>
      <c r="BI140" s="987"/>
      <c r="BJ140" s="987"/>
      <c r="BK140" s="987"/>
      <c r="BL140" s="987"/>
      <c r="BM140" s="987"/>
      <c r="BN140" s="987"/>
      <c r="BO140" s="987"/>
      <c r="BP140" s="987"/>
      <c r="BQ140" s="987"/>
    </row>
    <row r="141" spans="1:69" s="2" customFormat="1" x14ac:dyDescent="0.25">
      <c r="A141" s="19"/>
      <c r="B141" s="19"/>
      <c r="C141" s="33"/>
      <c r="I141" s="812"/>
      <c r="L141" s="8"/>
      <c r="M141" s="8"/>
      <c r="N141" s="19"/>
      <c r="O141" s="19"/>
      <c r="X141" s="812"/>
      <c r="AA141" s="812"/>
      <c r="AD141" s="812"/>
      <c r="AG141" s="812"/>
      <c r="BG141" s="987"/>
      <c r="BH141" s="987"/>
      <c r="BI141" s="987"/>
      <c r="BJ141" s="987"/>
      <c r="BK141" s="987"/>
      <c r="BL141" s="987"/>
      <c r="BM141" s="987"/>
      <c r="BN141" s="987"/>
      <c r="BO141" s="987"/>
      <c r="BP141" s="987"/>
      <c r="BQ141" s="987"/>
    </row>
    <row r="142" spans="1:69" s="2" customFormat="1" x14ac:dyDescent="0.25">
      <c r="A142" s="19"/>
      <c r="B142" s="19"/>
      <c r="C142" s="33"/>
      <c r="I142" s="812"/>
      <c r="L142" s="8"/>
      <c r="M142" s="8"/>
      <c r="N142" s="19"/>
      <c r="O142" s="19"/>
      <c r="X142" s="812"/>
      <c r="AA142" s="812"/>
      <c r="AD142" s="812"/>
      <c r="AG142" s="812"/>
      <c r="BG142" s="987"/>
      <c r="BH142" s="987"/>
      <c r="BI142" s="987"/>
      <c r="BJ142" s="987"/>
      <c r="BK142" s="987"/>
      <c r="BL142" s="987"/>
      <c r="BM142" s="987"/>
      <c r="BN142" s="987"/>
      <c r="BO142" s="987"/>
      <c r="BP142" s="987"/>
      <c r="BQ142" s="987"/>
    </row>
    <row r="143" spans="1:69" s="2" customFormat="1" x14ac:dyDescent="0.25">
      <c r="A143" s="19"/>
      <c r="B143" s="19"/>
      <c r="C143" s="33"/>
      <c r="I143" s="812"/>
      <c r="L143" s="8"/>
      <c r="M143" s="8"/>
      <c r="N143" s="19"/>
      <c r="O143" s="19"/>
      <c r="X143" s="812"/>
      <c r="AA143" s="812"/>
      <c r="AD143" s="812"/>
      <c r="AG143" s="812"/>
      <c r="BG143" s="987"/>
      <c r="BH143" s="987"/>
      <c r="BI143" s="987"/>
      <c r="BJ143" s="987"/>
      <c r="BK143" s="987"/>
      <c r="BL143" s="987"/>
      <c r="BM143" s="987"/>
      <c r="BN143" s="987"/>
      <c r="BO143" s="987"/>
      <c r="BP143" s="987"/>
      <c r="BQ143" s="987"/>
    </row>
    <row r="144" spans="1:69" s="2" customFormat="1" x14ac:dyDescent="0.25">
      <c r="A144" s="19"/>
      <c r="B144" s="19"/>
      <c r="C144" s="33"/>
      <c r="I144" s="812"/>
      <c r="L144" s="8"/>
      <c r="M144" s="8"/>
      <c r="N144" s="19"/>
      <c r="O144" s="19"/>
      <c r="X144" s="812"/>
      <c r="AA144" s="812"/>
      <c r="AD144" s="812"/>
      <c r="AG144" s="812"/>
      <c r="BG144" s="987"/>
      <c r="BH144" s="987"/>
      <c r="BI144" s="987"/>
      <c r="BJ144" s="987"/>
      <c r="BK144" s="987"/>
      <c r="BL144" s="987"/>
      <c r="BM144" s="987"/>
      <c r="BN144" s="987"/>
      <c r="BO144" s="987"/>
      <c r="BP144" s="987"/>
      <c r="BQ144" s="987"/>
    </row>
    <row r="145" spans="1:69" s="2" customFormat="1" x14ac:dyDescent="0.25">
      <c r="A145" s="19"/>
      <c r="B145" s="19"/>
      <c r="C145" s="33"/>
      <c r="I145" s="812"/>
      <c r="L145" s="8"/>
      <c r="M145" s="8"/>
      <c r="N145" s="19"/>
      <c r="O145" s="19"/>
      <c r="X145" s="812"/>
      <c r="AA145" s="812"/>
      <c r="AD145" s="812"/>
      <c r="AG145" s="812"/>
      <c r="BG145" s="987"/>
      <c r="BH145" s="987"/>
      <c r="BI145" s="987"/>
      <c r="BJ145" s="987"/>
      <c r="BK145" s="987"/>
      <c r="BL145" s="987"/>
      <c r="BM145" s="987"/>
      <c r="BN145" s="987"/>
      <c r="BO145" s="987"/>
      <c r="BP145" s="987"/>
      <c r="BQ145" s="987"/>
    </row>
    <row r="146" spans="1:69" s="2" customFormat="1" x14ac:dyDescent="0.25">
      <c r="A146" s="19"/>
      <c r="B146" s="19"/>
      <c r="C146" s="33"/>
      <c r="I146" s="812"/>
      <c r="L146" s="8"/>
      <c r="M146" s="8"/>
      <c r="N146" s="19"/>
      <c r="O146" s="19"/>
      <c r="X146" s="812"/>
      <c r="AA146" s="812"/>
      <c r="AD146" s="812"/>
      <c r="AG146" s="812"/>
      <c r="BG146" s="987"/>
      <c r="BH146" s="987"/>
      <c r="BI146" s="987"/>
      <c r="BJ146" s="987"/>
      <c r="BK146" s="987"/>
      <c r="BL146" s="987"/>
      <c r="BM146" s="987"/>
      <c r="BN146" s="987"/>
      <c r="BO146" s="987"/>
      <c r="BP146" s="987"/>
      <c r="BQ146" s="987"/>
    </row>
    <row r="147" spans="1:69" s="2" customFormat="1" x14ac:dyDescent="0.25">
      <c r="A147" s="19"/>
      <c r="B147" s="19"/>
      <c r="C147" s="33"/>
      <c r="I147" s="812"/>
      <c r="L147" s="8"/>
      <c r="M147" s="8"/>
      <c r="N147" s="19"/>
      <c r="O147" s="19"/>
      <c r="X147" s="812"/>
      <c r="AA147" s="812"/>
      <c r="AD147" s="812"/>
      <c r="AG147" s="812"/>
      <c r="BG147" s="987"/>
      <c r="BH147" s="987"/>
      <c r="BI147" s="987"/>
      <c r="BJ147" s="987"/>
      <c r="BK147" s="987"/>
      <c r="BL147" s="987"/>
      <c r="BM147" s="987"/>
      <c r="BN147" s="987"/>
      <c r="BO147" s="987"/>
      <c r="BP147" s="987"/>
      <c r="BQ147" s="987"/>
    </row>
    <row r="148" spans="1:69" s="2" customFormat="1" x14ac:dyDescent="0.25">
      <c r="A148" s="19"/>
      <c r="B148" s="19"/>
      <c r="C148" s="33"/>
      <c r="I148" s="812"/>
      <c r="L148" s="8"/>
      <c r="M148" s="8"/>
      <c r="N148" s="19"/>
      <c r="O148" s="19"/>
      <c r="X148" s="812"/>
      <c r="AA148" s="812"/>
      <c r="AD148" s="812"/>
      <c r="AG148" s="812"/>
      <c r="BG148" s="987"/>
      <c r="BH148" s="987"/>
      <c r="BI148" s="987"/>
      <c r="BJ148" s="987"/>
      <c r="BK148" s="987"/>
      <c r="BL148" s="987"/>
      <c r="BM148" s="987"/>
      <c r="BN148" s="987"/>
      <c r="BO148" s="987"/>
      <c r="BP148" s="987"/>
      <c r="BQ148" s="987"/>
    </row>
    <row r="149" spans="1:69" s="2" customFormat="1" x14ac:dyDescent="0.25">
      <c r="A149" s="19"/>
      <c r="B149" s="19"/>
      <c r="C149" s="33"/>
      <c r="I149" s="812"/>
      <c r="L149" s="8"/>
      <c r="M149" s="8"/>
      <c r="N149" s="19"/>
      <c r="O149" s="19"/>
      <c r="X149" s="812"/>
      <c r="AA149" s="812"/>
      <c r="AD149" s="812"/>
      <c r="AG149" s="812"/>
      <c r="BG149" s="987"/>
      <c r="BH149" s="987"/>
      <c r="BI149" s="987"/>
      <c r="BJ149" s="987"/>
      <c r="BK149" s="987"/>
      <c r="BL149" s="987"/>
      <c r="BM149" s="987"/>
      <c r="BN149" s="987"/>
      <c r="BO149" s="987"/>
      <c r="BP149" s="987"/>
      <c r="BQ149" s="987"/>
    </row>
    <row r="150" spans="1:69" s="2" customFormat="1" x14ac:dyDescent="0.25">
      <c r="A150" s="19"/>
      <c r="B150" s="19"/>
      <c r="C150" s="33"/>
      <c r="I150" s="812"/>
      <c r="L150" s="8"/>
      <c r="M150" s="8"/>
      <c r="N150" s="19"/>
      <c r="O150" s="19"/>
      <c r="X150" s="812"/>
      <c r="AA150" s="812"/>
      <c r="AD150" s="812"/>
      <c r="AG150" s="812"/>
      <c r="BG150" s="987"/>
      <c r="BH150" s="987"/>
      <c r="BI150" s="987"/>
      <c r="BJ150" s="987"/>
      <c r="BK150" s="987"/>
      <c r="BL150" s="987"/>
      <c r="BM150" s="987"/>
      <c r="BN150" s="987"/>
      <c r="BO150" s="987"/>
      <c r="BP150" s="987"/>
      <c r="BQ150" s="987"/>
    </row>
    <row r="151" spans="1:69" s="2" customFormat="1" x14ac:dyDescent="0.25">
      <c r="A151" s="19"/>
      <c r="B151" s="19"/>
      <c r="C151" s="33"/>
      <c r="I151" s="812"/>
      <c r="L151" s="8"/>
      <c r="M151" s="8"/>
      <c r="N151" s="19"/>
      <c r="O151" s="19"/>
      <c r="X151" s="812"/>
      <c r="AA151" s="812"/>
      <c r="AD151" s="812"/>
      <c r="AG151" s="812"/>
      <c r="BG151" s="987"/>
      <c r="BH151" s="987"/>
      <c r="BI151" s="987"/>
      <c r="BJ151" s="987"/>
      <c r="BK151" s="987"/>
      <c r="BL151" s="987"/>
      <c r="BM151" s="987"/>
      <c r="BN151" s="987"/>
      <c r="BO151" s="987"/>
      <c r="BP151" s="987"/>
      <c r="BQ151" s="987"/>
    </row>
    <row r="152" spans="1:69" s="2" customFormat="1" x14ac:dyDescent="0.25">
      <c r="A152" s="19"/>
      <c r="B152" s="19"/>
      <c r="C152" s="33"/>
      <c r="I152" s="812"/>
      <c r="L152" s="8"/>
      <c r="M152" s="8"/>
      <c r="N152" s="19"/>
      <c r="O152" s="19"/>
      <c r="X152" s="812"/>
      <c r="AA152" s="812"/>
      <c r="AD152" s="812"/>
      <c r="AG152" s="812"/>
      <c r="BG152" s="987"/>
      <c r="BH152" s="987"/>
      <c r="BI152" s="987"/>
      <c r="BJ152" s="987"/>
      <c r="BK152" s="987"/>
      <c r="BL152" s="987"/>
      <c r="BM152" s="987"/>
      <c r="BN152" s="987"/>
      <c r="BO152" s="987"/>
      <c r="BP152" s="987"/>
      <c r="BQ152" s="987"/>
    </row>
    <row r="153" spans="1:69" s="2" customFormat="1" x14ac:dyDescent="0.25">
      <c r="A153" s="19"/>
      <c r="B153" s="19"/>
      <c r="C153" s="33"/>
      <c r="I153" s="812"/>
      <c r="L153" s="8"/>
      <c r="M153" s="8"/>
      <c r="N153" s="19"/>
      <c r="O153" s="19"/>
      <c r="X153" s="812"/>
      <c r="AA153" s="812"/>
      <c r="AD153" s="812"/>
      <c r="AG153" s="812"/>
      <c r="BG153" s="987"/>
      <c r="BH153" s="987"/>
      <c r="BI153" s="987"/>
      <c r="BJ153" s="987"/>
      <c r="BK153" s="987"/>
      <c r="BL153" s="987"/>
      <c r="BM153" s="987"/>
      <c r="BN153" s="987"/>
      <c r="BO153" s="987"/>
      <c r="BP153" s="987"/>
      <c r="BQ153" s="987"/>
    </row>
    <row r="154" spans="1:69" s="2" customFormat="1" x14ac:dyDescent="0.25">
      <c r="A154" s="19"/>
      <c r="B154" s="19"/>
      <c r="C154" s="33"/>
      <c r="I154" s="812"/>
      <c r="L154" s="8"/>
      <c r="M154" s="8"/>
      <c r="N154" s="19"/>
      <c r="O154" s="19"/>
      <c r="X154" s="812"/>
      <c r="AA154" s="812"/>
      <c r="AD154" s="812"/>
      <c r="AG154" s="812"/>
      <c r="BG154" s="987"/>
      <c r="BH154" s="987"/>
      <c r="BI154" s="987"/>
      <c r="BJ154" s="987"/>
      <c r="BK154" s="987"/>
      <c r="BL154" s="987"/>
      <c r="BM154" s="987"/>
      <c r="BN154" s="987"/>
      <c r="BO154" s="987"/>
      <c r="BP154" s="987"/>
      <c r="BQ154" s="987"/>
    </row>
    <row r="155" spans="1:69" s="2" customFormat="1" x14ac:dyDescent="0.25">
      <c r="A155" s="19"/>
      <c r="B155" s="19"/>
      <c r="C155" s="33"/>
      <c r="I155" s="812"/>
      <c r="L155" s="8"/>
      <c r="M155" s="8"/>
      <c r="N155" s="19"/>
      <c r="O155" s="19"/>
      <c r="X155" s="812"/>
      <c r="AA155" s="812"/>
      <c r="AD155" s="812"/>
      <c r="AG155" s="812"/>
      <c r="BG155" s="987"/>
      <c r="BH155" s="987"/>
      <c r="BI155" s="987"/>
      <c r="BJ155" s="987"/>
      <c r="BK155" s="987"/>
      <c r="BL155" s="987"/>
      <c r="BM155" s="987"/>
      <c r="BN155" s="987"/>
      <c r="BO155" s="987"/>
      <c r="BP155" s="987"/>
      <c r="BQ155" s="987"/>
    </row>
    <row r="156" spans="1:69" s="2" customFormat="1" x14ac:dyDescent="0.25">
      <c r="A156" s="19"/>
      <c r="B156" s="19"/>
      <c r="C156" s="33"/>
      <c r="I156" s="812"/>
      <c r="L156" s="8"/>
      <c r="M156" s="8"/>
      <c r="N156" s="19"/>
      <c r="O156" s="19"/>
      <c r="X156" s="812"/>
      <c r="AA156" s="812"/>
      <c r="AD156" s="812"/>
      <c r="AG156" s="812"/>
      <c r="BG156" s="987"/>
      <c r="BH156" s="987"/>
      <c r="BI156" s="987"/>
      <c r="BJ156" s="987"/>
      <c r="BK156" s="987"/>
      <c r="BL156" s="987"/>
      <c r="BM156" s="987"/>
      <c r="BN156" s="987"/>
      <c r="BO156" s="987"/>
      <c r="BP156" s="987"/>
      <c r="BQ156" s="987"/>
    </row>
    <row r="157" spans="1:69" s="2" customFormat="1" x14ac:dyDescent="0.25">
      <c r="A157" s="19"/>
      <c r="B157" s="19"/>
      <c r="C157" s="33"/>
      <c r="I157" s="812"/>
      <c r="L157" s="8"/>
      <c r="M157" s="8"/>
      <c r="N157" s="19"/>
      <c r="O157" s="19"/>
      <c r="X157" s="812"/>
      <c r="AA157" s="812"/>
      <c r="AD157" s="812"/>
      <c r="AG157" s="812"/>
      <c r="BG157" s="987"/>
      <c r="BH157" s="987"/>
      <c r="BI157" s="987"/>
      <c r="BJ157" s="987"/>
      <c r="BK157" s="987"/>
      <c r="BL157" s="987"/>
      <c r="BM157" s="987"/>
      <c r="BN157" s="987"/>
      <c r="BO157" s="987"/>
      <c r="BP157" s="987"/>
      <c r="BQ157" s="987"/>
    </row>
    <row r="158" spans="1:69" s="2" customFormat="1" x14ac:dyDescent="0.25">
      <c r="A158" s="19"/>
      <c r="B158" s="19"/>
      <c r="C158" s="33"/>
      <c r="I158" s="812"/>
      <c r="L158" s="8"/>
      <c r="M158" s="8"/>
      <c r="N158" s="19"/>
      <c r="O158" s="19"/>
      <c r="X158" s="812"/>
      <c r="AA158" s="812"/>
      <c r="AD158" s="812"/>
      <c r="AG158" s="812"/>
      <c r="BG158" s="987"/>
      <c r="BH158" s="987"/>
      <c r="BI158" s="987"/>
      <c r="BJ158" s="987"/>
      <c r="BK158" s="987"/>
      <c r="BL158" s="987"/>
      <c r="BM158" s="987"/>
      <c r="BN158" s="987"/>
      <c r="BO158" s="987"/>
      <c r="BP158" s="987"/>
      <c r="BQ158" s="987"/>
    </row>
    <row r="159" spans="1:69" s="2" customFormat="1" x14ac:dyDescent="0.25">
      <c r="A159" s="19"/>
      <c r="B159" s="19"/>
      <c r="C159" s="33"/>
      <c r="I159" s="812"/>
      <c r="L159" s="8"/>
      <c r="M159" s="8"/>
      <c r="N159" s="19"/>
      <c r="O159" s="19"/>
      <c r="X159" s="812"/>
      <c r="AA159" s="812"/>
      <c r="AD159" s="812"/>
      <c r="AG159" s="812"/>
      <c r="BG159" s="987"/>
      <c r="BH159" s="987"/>
      <c r="BI159" s="987"/>
      <c r="BJ159" s="987"/>
      <c r="BK159" s="987"/>
      <c r="BL159" s="987"/>
      <c r="BM159" s="987"/>
      <c r="BN159" s="987"/>
      <c r="BO159" s="987"/>
      <c r="BP159" s="987"/>
      <c r="BQ159" s="987"/>
    </row>
    <row r="160" spans="1:69" s="2" customFormat="1" x14ac:dyDescent="0.25">
      <c r="A160" s="19"/>
      <c r="B160" s="19"/>
      <c r="C160" s="33"/>
      <c r="I160" s="812"/>
      <c r="L160" s="8"/>
      <c r="M160" s="8"/>
      <c r="N160" s="19"/>
      <c r="O160" s="19"/>
      <c r="X160" s="812"/>
      <c r="AA160" s="812"/>
      <c r="AD160" s="812"/>
      <c r="AG160" s="812"/>
      <c r="BG160" s="987"/>
      <c r="BH160" s="987"/>
      <c r="BI160" s="987"/>
      <c r="BJ160" s="987"/>
      <c r="BK160" s="987"/>
      <c r="BL160" s="987"/>
      <c r="BM160" s="987"/>
      <c r="BN160" s="987"/>
      <c r="BO160" s="987"/>
      <c r="BP160" s="987"/>
      <c r="BQ160" s="987"/>
    </row>
    <row r="161" spans="1:72" s="2" customFormat="1" x14ac:dyDescent="0.25">
      <c r="A161" s="19"/>
      <c r="B161" s="19"/>
      <c r="C161" s="33"/>
      <c r="I161" s="812"/>
      <c r="L161" s="8"/>
      <c r="M161" s="8"/>
      <c r="N161" s="19"/>
      <c r="O161" s="19"/>
      <c r="X161" s="812"/>
      <c r="AA161" s="812"/>
      <c r="AD161" s="812"/>
      <c r="AG161" s="812"/>
      <c r="BG161" s="987"/>
      <c r="BH161" s="987"/>
      <c r="BI161" s="987"/>
      <c r="BJ161" s="987"/>
      <c r="BK161" s="987"/>
      <c r="BL161" s="987"/>
      <c r="BM161" s="987"/>
      <c r="BN161" s="987"/>
      <c r="BO161" s="987"/>
      <c r="BP161" s="987"/>
      <c r="BQ161" s="987"/>
    </row>
    <row r="162" spans="1:72" s="2" customFormat="1" x14ac:dyDescent="0.25">
      <c r="A162" s="19"/>
      <c r="B162" s="19"/>
      <c r="C162" s="33"/>
      <c r="I162" s="812"/>
      <c r="L162" s="8"/>
      <c r="M162" s="8"/>
      <c r="N162" s="19"/>
      <c r="O162" s="19"/>
      <c r="X162" s="812"/>
      <c r="AA162" s="812"/>
      <c r="AD162" s="812"/>
      <c r="AG162" s="812"/>
      <c r="BG162" s="987"/>
      <c r="BH162" s="987"/>
      <c r="BI162" s="987"/>
      <c r="BJ162" s="987"/>
      <c r="BK162" s="987"/>
      <c r="BL162" s="987"/>
      <c r="BM162" s="987"/>
      <c r="BN162" s="987"/>
      <c r="BO162" s="987"/>
      <c r="BP162" s="987"/>
      <c r="BQ162" s="987"/>
    </row>
    <row r="163" spans="1:72" s="2" customFormat="1" x14ac:dyDescent="0.25">
      <c r="A163" s="19"/>
      <c r="B163" s="19"/>
      <c r="C163" s="33"/>
      <c r="I163" s="812"/>
      <c r="L163" s="8"/>
      <c r="M163" s="8"/>
      <c r="N163" s="19"/>
      <c r="O163" s="19"/>
      <c r="X163" s="812"/>
      <c r="AA163" s="812"/>
      <c r="AD163" s="812"/>
      <c r="AG163" s="812"/>
      <c r="BG163" s="987"/>
      <c r="BH163" s="987"/>
      <c r="BI163" s="987"/>
      <c r="BJ163" s="987"/>
      <c r="BK163" s="987"/>
      <c r="BL163" s="987"/>
      <c r="BM163" s="987"/>
      <c r="BN163" s="987"/>
      <c r="BO163" s="987"/>
      <c r="BP163" s="987"/>
      <c r="BQ163" s="987"/>
    </row>
    <row r="164" spans="1:72" s="2" customFormat="1" x14ac:dyDescent="0.25">
      <c r="A164" s="19"/>
      <c r="B164" s="19"/>
      <c r="C164" s="33"/>
      <c r="I164" s="812"/>
      <c r="L164" s="8"/>
      <c r="M164" s="8"/>
      <c r="N164" s="19"/>
      <c r="O164" s="19"/>
      <c r="X164" s="812"/>
      <c r="AA164" s="812"/>
      <c r="AD164" s="812"/>
      <c r="AG164" s="812"/>
      <c r="AQ164" s="360"/>
      <c r="BG164" s="987"/>
      <c r="BH164" s="987"/>
      <c r="BI164" s="987"/>
      <c r="BJ164" s="987"/>
      <c r="BK164" s="987"/>
      <c r="BL164" s="987"/>
      <c r="BM164" s="987"/>
      <c r="BN164" s="987"/>
      <c r="BO164" s="987"/>
      <c r="BP164" s="987"/>
      <c r="BQ164" s="987"/>
    </row>
    <row r="165" spans="1:72" s="2" customFormat="1" x14ac:dyDescent="0.25">
      <c r="A165" s="19"/>
      <c r="B165" s="19"/>
      <c r="C165" s="33"/>
      <c r="I165" s="812"/>
      <c r="L165" s="8"/>
      <c r="M165" s="8"/>
      <c r="N165" s="19"/>
      <c r="O165" s="19"/>
      <c r="X165" s="812"/>
      <c r="AA165" s="812"/>
      <c r="AD165" s="812"/>
      <c r="AG165" s="812"/>
      <c r="AP165" s="360"/>
      <c r="BG165" s="987"/>
      <c r="BH165" s="987"/>
      <c r="BI165" s="987"/>
      <c r="BJ165" s="987"/>
      <c r="BK165" s="987"/>
      <c r="BL165" s="987"/>
      <c r="BM165" s="987"/>
      <c r="BN165" s="987"/>
      <c r="BO165" s="987"/>
      <c r="BP165" s="987"/>
      <c r="BQ165" s="987"/>
    </row>
    <row r="166" spans="1:72" s="2" customFormat="1" x14ac:dyDescent="0.25">
      <c r="A166" s="19"/>
      <c r="B166" s="19"/>
      <c r="C166" s="20"/>
      <c r="I166" s="812"/>
      <c r="L166" s="8"/>
      <c r="M166" s="8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813"/>
      <c r="Y166" s="360"/>
      <c r="Z166" s="360"/>
      <c r="AA166" s="813"/>
      <c r="AB166" s="19"/>
      <c r="AC166" s="19"/>
      <c r="AD166" s="813"/>
      <c r="AE166" s="19"/>
      <c r="AF166" s="19"/>
      <c r="AG166" s="813"/>
      <c r="AH166" s="360"/>
      <c r="AI166" s="19"/>
      <c r="AJ166" s="885"/>
      <c r="AK166" s="885"/>
      <c r="AL166" s="885"/>
      <c r="AM166" s="885"/>
      <c r="AN166" s="885"/>
      <c r="AO166" s="360"/>
      <c r="BG166" s="987"/>
      <c r="BH166" s="987"/>
      <c r="BI166" s="987"/>
      <c r="BJ166" s="987"/>
      <c r="BK166" s="987"/>
      <c r="BL166" s="987"/>
      <c r="BM166" s="987"/>
      <c r="BN166" s="987"/>
      <c r="BO166" s="987"/>
      <c r="BP166" s="987"/>
      <c r="BQ166" s="987"/>
    </row>
    <row r="167" spans="1:72" s="2" customFormat="1" x14ac:dyDescent="0.25">
      <c r="A167" s="27"/>
      <c r="B167" s="19"/>
      <c r="C167" s="20"/>
      <c r="I167" s="812"/>
      <c r="L167" s="8"/>
      <c r="M167" s="8"/>
      <c r="N167" s="19"/>
      <c r="O167" s="19"/>
      <c r="X167" s="812"/>
      <c r="AA167" s="812"/>
      <c r="AD167" s="812"/>
      <c r="AG167" s="812"/>
      <c r="BG167" s="987"/>
      <c r="BH167" s="987"/>
      <c r="BI167" s="987"/>
      <c r="BJ167" s="987"/>
      <c r="BK167" s="987"/>
      <c r="BL167" s="987"/>
      <c r="BM167" s="987"/>
      <c r="BN167" s="987"/>
      <c r="BO167" s="987"/>
      <c r="BP167" s="987"/>
      <c r="BQ167" s="987"/>
    </row>
    <row r="168" spans="1:72" s="2" customFormat="1" x14ac:dyDescent="0.25">
      <c r="A168" s="34"/>
      <c r="B168" s="34"/>
      <c r="C168" s="20"/>
      <c r="I168" s="812"/>
      <c r="L168" s="8"/>
      <c r="M168" s="8"/>
      <c r="N168" s="19"/>
      <c r="O168" s="19"/>
      <c r="X168" s="812"/>
      <c r="AA168" s="812"/>
      <c r="AD168" s="812"/>
      <c r="AG168" s="812"/>
      <c r="BG168" s="987"/>
      <c r="BH168" s="987"/>
      <c r="BI168" s="987"/>
      <c r="BJ168" s="987"/>
      <c r="BK168" s="987"/>
      <c r="BL168" s="987"/>
      <c r="BM168" s="987"/>
      <c r="BN168" s="987"/>
      <c r="BO168" s="987"/>
      <c r="BP168" s="987"/>
      <c r="BQ168" s="987"/>
    </row>
    <row r="169" spans="1:72" s="2" customFormat="1" x14ac:dyDescent="0.25">
      <c r="A169" s="34"/>
      <c r="B169" s="34"/>
      <c r="C169" s="20"/>
      <c r="I169" s="812"/>
      <c r="L169" s="8"/>
      <c r="M169" s="8"/>
      <c r="N169" s="19"/>
      <c r="O169" s="19"/>
      <c r="X169" s="812"/>
      <c r="AA169" s="812"/>
      <c r="AD169" s="812"/>
      <c r="AG169" s="812"/>
      <c r="BG169" s="987"/>
      <c r="BH169" s="987"/>
      <c r="BI169" s="987"/>
      <c r="BJ169" s="987"/>
      <c r="BK169" s="987"/>
      <c r="BL169" s="987"/>
      <c r="BM169" s="987"/>
      <c r="BN169" s="987"/>
      <c r="BO169" s="987"/>
      <c r="BP169" s="987"/>
      <c r="BQ169" s="987"/>
    </row>
    <row r="170" spans="1:72" s="2" customFormat="1" x14ac:dyDescent="0.25">
      <c r="A170" s="34"/>
      <c r="B170" s="34"/>
      <c r="C170" s="20"/>
      <c r="I170" s="812"/>
      <c r="L170" s="8"/>
      <c r="M170" s="8"/>
      <c r="N170" s="19"/>
      <c r="O170" s="19"/>
      <c r="X170" s="812"/>
      <c r="AA170" s="812"/>
      <c r="AD170" s="812"/>
      <c r="AG170" s="812"/>
      <c r="BG170"/>
      <c r="BH170"/>
      <c r="BI170"/>
      <c r="BJ170"/>
      <c r="BK170"/>
      <c r="BL170"/>
      <c r="BM170"/>
      <c r="BN170"/>
      <c r="BO170"/>
      <c r="BP170"/>
      <c r="BQ170"/>
      <c r="BS170" s="19"/>
      <c r="BT170" s="19"/>
    </row>
    <row r="171" spans="1:72" s="2" customFormat="1" x14ac:dyDescent="0.25">
      <c r="A171" s="34"/>
      <c r="B171" s="34"/>
      <c r="C171" s="20"/>
      <c r="I171" s="812"/>
      <c r="L171" s="8"/>
      <c r="M171" s="8"/>
      <c r="N171" s="19"/>
      <c r="O171" s="19"/>
      <c r="X171" s="812"/>
      <c r="AA171" s="812"/>
      <c r="AD171" s="812"/>
      <c r="AG171" s="812"/>
      <c r="BG171" s="987"/>
      <c r="BH171" s="987"/>
      <c r="BI171" s="987"/>
      <c r="BJ171" s="987"/>
      <c r="BK171" s="987"/>
      <c r="BL171" s="987"/>
      <c r="BM171" s="987"/>
      <c r="BN171" s="987"/>
      <c r="BO171" s="987"/>
      <c r="BP171" s="987"/>
      <c r="BQ171" s="987"/>
    </row>
    <row r="172" spans="1:72" s="2" customFormat="1" x14ac:dyDescent="0.25">
      <c r="A172" s="34"/>
      <c r="B172" s="34"/>
      <c r="C172" s="20"/>
      <c r="I172" s="812"/>
      <c r="L172" s="8"/>
      <c r="M172" s="8"/>
      <c r="N172" s="19"/>
      <c r="O172" s="19"/>
      <c r="X172" s="812"/>
      <c r="AA172" s="812"/>
      <c r="AD172" s="812"/>
      <c r="AG172" s="812"/>
      <c r="BG172" s="987"/>
      <c r="BH172" s="987"/>
      <c r="BI172" s="987"/>
      <c r="BJ172" s="987"/>
      <c r="BK172" s="987"/>
      <c r="BL172" s="987"/>
      <c r="BM172" s="987"/>
      <c r="BN172" s="987"/>
      <c r="BO172" s="987"/>
      <c r="BP172" s="987"/>
      <c r="BQ172" s="987"/>
    </row>
    <row r="173" spans="1:72" s="2" customFormat="1" x14ac:dyDescent="0.25">
      <c r="A173" s="34"/>
      <c r="B173" s="34"/>
      <c r="C173" s="20"/>
      <c r="I173" s="812"/>
      <c r="L173" s="8"/>
      <c r="M173" s="8"/>
      <c r="N173" s="19"/>
      <c r="O173" s="19"/>
      <c r="X173" s="812"/>
      <c r="AA173" s="812"/>
      <c r="AD173" s="812"/>
      <c r="AG173" s="812"/>
      <c r="BG173" s="987"/>
      <c r="BH173" s="987"/>
      <c r="BI173" s="987"/>
      <c r="BJ173" s="987"/>
      <c r="BK173" s="987"/>
      <c r="BL173" s="987"/>
      <c r="BM173" s="987"/>
      <c r="BN173" s="987"/>
      <c r="BO173" s="987"/>
      <c r="BP173" s="987"/>
      <c r="BQ173" s="987"/>
    </row>
    <row r="174" spans="1:72" s="2" customFormat="1" x14ac:dyDescent="0.25">
      <c r="A174" s="34"/>
      <c r="B174" s="34"/>
      <c r="C174" s="20"/>
      <c r="I174" s="812"/>
      <c r="L174" s="8"/>
      <c r="M174" s="8"/>
      <c r="N174" s="19"/>
      <c r="O174" s="19"/>
      <c r="X174" s="812"/>
      <c r="AA174" s="812"/>
      <c r="AD174" s="812"/>
      <c r="AG174" s="812"/>
      <c r="BG174" s="987"/>
      <c r="BH174" s="987"/>
      <c r="BI174" s="987"/>
      <c r="BJ174" s="987"/>
      <c r="BK174" s="987"/>
      <c r="BL174" s="987"/>
      <c r="BM174" s="987"/>
      <c r="BN174" s="987"/>
      <c r="BO174" s="987"/>
      <c r="BP174" s="987"/>
      <c r="BQ174" s="987"/>
    </row>
    <row r="175" spans="1:72" s="2" customFormat="1" x14ac:dyDescent="0.25">
      <c r="A175" s="34"/>
      <c r="B175" s="34"/>
      <c r="C175" s="20"/>
      <c r="I175" s="812"/>
      <c r="L175" s="8"/>
      <c r="M175" s="8"/>
      <c r="N175" s="19"/>
      <c r="O175" s="19"/>
      <c r="X175" s="812"/>
      <c r="AA175" s="812"/>
      <c r="AD175" s="812"/>
      <c r="AG175" s="812"/>
      <c r="BG175" s="987"/>
      <c r="BH175" s="987"/>
      <c r="BI175" s="987"/>
      <c r="BJ175" s="987"/>
      <c r="BK175" s="987"/>
      <c r="BL175" s="987"/>
      <c r="BM175" s="987"/>
      <c r="BN175" s="987"/>
      <c r="BO175" s="987"/>
      <c r="BP175" s="987"/>
      <c r="BQ175" s="987"/>
    </row>
    <row r="176" spans="1:72" s="2" customFormat="1" x14ac:dyDescent="0.25">
      <c r="A176" s="34"/>
      <c r="B176" s="34"/>
      <c r="C176" s="20"/>
      <c r="I176" s="812"/>
      <c r="L176" s="8"/>
      <c r="M176" s="8"/>
      <c r="N176" s="19"/>
      <c r="O176" s="19"/>
      <c r="X176" s="812"/>
      <c r="AA176" s="812"/>
      <c r="AD176" s="812"/>
      <c r="AG176" s="812"/>
      <c r="AQ176" s="20"/>
      <c r="BG176" s="987"/>
      <c r="BH176" s="987"/>
      <c r="BI176" s="987"/>
      <c r="BJ176" s="987"/>
      <c r="BK176" s="987"/>
      <c r="BL176" s="987"/>
      <c r="BM176" s="987"/>
      <c r="BN176" s="987"/>
      <c r="BO176" s="987"/>
      <c r="BP176" s="987"/>
      <c r="BQ176" s="987"/>
    </row>
    <row r="177" spans="1:72" s="2" customFormat="1" x14ac:dyDescent="0.25">
      <c r="A177" s="34"/>
      <c r="B177" s="34"/>
      <c r="C177" s="20"/>
      <c r="I177" s="812"/>
      <c r="L177" s="8"/>
      <c r="M177" s="8"/>
      <c r="N177" s="19"/>
      <c r="O177" s="19"/>
      <c r="X177" s="812"/>
      <c r="AA177" s="812"/>
      <c r="AD177" s="812"/>
      <c r="AG177" s="812"/>
      <c r="AP177" s="20"/>
      <c r="AQ177" s="20"/>
      <c r="BG177" s="987"/>
      <c r="BH177" s="987"/>
      <c r="BI177" s="987"/>
      <c r="BJ177" s="987"/>
      <c r="BK177" s="987"/>
      <c r="BL177" s="987"/>
      <c r="BM177" s="987"/>
      <c r="BN177" s="987"/>
      <c r="BO177" s="987"/>
      <c r="BP177" s="987"/>
      <c r="BQ177" s="987"/>
    </row>
    <row r="178" spans="1:72" x14ac:dyDescent="0.25">
      <c r="A178" s="34"/>
      <c r="B178" s="34"/>
      <c r="P178" s="20"/>
      <c r="Q178" s="20"/>
      <c r="R178" s="20"/>
      <c r="S178" s="20"/>
      <c r="T178" s="20"/>
      <c r="U178" s="20"/>
      <c r="V178" s="20"/>
      <c r="W178" s="20"/>
      <c r="X178" s="868"/>
      <c r="Y178" s="20"/>
      <c r="Z178" s="20"/>
      <c r="AA178" s="868"/>
      <c r="AB178" s="20"/>
      <c r="AC178" s="20"/>
      <c r="AD178" s="868"/>
      <c r="AE178" s="20"/>
      <c r="AF178" s="20"/>
      <c r="AG178" s="868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BG178" s="987"/>
      <c r="BH178" s="987"/>
      <c r="BI178" s="987"/>
      <c r="BJ178" s="987"/>
      <c r="BK178" s="987"/>
      <c r="BL178" s="987"/>
      <c r="BM178" s="987"/>
      <c r="BN178" s="987"/>
      <c r="BO178" s="987"/>
      <c r="BP178" s="987"/>
      <c r="BQ178" s="987"/>
      <c r="BS178" s="2"/>
      <c r="BT178" s="2"/>
    </row>
    <row r="179" spans="1:72" s="2" customFormat="1" x14ac:dyDescent="0.25">
      <c r="A179" s="34"/>
      <c r="B179" s="34"/>
      <c r="C179" s="20"/>
      <c r="I179" s="812"/>
      <c r="L179" s="8"/>
      <c r="M179" s="8"/>
      <c r="N179" s="19"/>
      <c r="O179" s="19"/>
      <c r="P179" s="20"/>
      <c r="Q179" s="20"/>
      <c r="R179" s="20"/>
      <c r="S179" s="20"/>
      <c r="T179" s="20"/>
      <c r="U179" s="20"/>
      <c r="V179" s="20"/>
      <c r="W179" s="20"/>
      <c r="X179" s="868"/>
      <c r="Y179" s="20"/>
      <c r="Z179" s="20"/>
      <c r="AA179" s="868"/>
      <c r="AB179" s="20"/>
      <c r="AC179" s="20"/>
      <c r="AD179" s="868"/>
      <c r="AE179" s="20"/>
      <c r="AF179" s="20"/>
      <c r="AG179" s="868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BG179" s="987"/>
      <c r="BH179" s="987"/>
      <c r="BI179" s="987"/>
      <c r="BJ179" s="987"/>
      <c r="BK179" s="987"/>
      <c r="BL179" s="987"/>
      <c r="BM179" s="987"/>
      <c r="BN179" s="987"/>
      <c r="BO179" s="987"/>
      <c r="BP179" s="987"/>
      <c r="BQ179" s="987"/>
    </row>
    <row r="180" spans="1:72" s="2" customFormat="1" x14ac:dyDescent="0.25">
      <c r="A180" s="34"/>
      <c r="B180" s="34"/>
      <c r="C180" s="20"/>
      <c r="I180" s="812"/>
      <c r="L180" s="8"/>
      <c r="M180" s="8"/>
      <c r="N180" s="19"/>
      <c r="O180" s="19"/>
      <c r="P180" s="20"/>
      <c r="Q180" s="20"/>
      <c r="R180" s="20"/>
      <c r="S180" s="20"/>
      <c r="T180" s="20"/>
      <c r="U180" s="20"/>
      <c r="V180" s="20"/>
      <c r="W180" s="20"/>
      <c r="X180" s="868"/>
      <c r="Y180" s="20"/>
      <c r="Z180" s="20"/>
      <c r="AA180" s="868"/>
      <c r="AB180" s="20"/>
      <c r="AC180" s="20"/>
      <c r="AD180" s="868"/>
      <c r="AE180" s="20"/>
      <c r="AF180" s="20"/>
      <c r="AG180" s="868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BG180" s="987"/>
      <c r="BH180" s="987"/>
      <c r="BI180" s="987"/>
      <c r="BJ180" s="987"/>
      <c r="BK180" s="987"/>
      <c r="BL180" s="987"/>
      <c r="BM180" s="987"/>
      <c r="BN180" s="987"/>
      <c r="BO180" s="987"/>
      <c r="BP180" s="987"/>
      <c r="BQ180" s="987"/>
    </row>
    <row r="181" spans="1:72" s="2" customFormat="1" x14ac:dyDescent="0.25">
      <c r="A181" s="34"/>
      <c r="B181" s="34"/>
      <c r="C181" s="20"/>
      <c r="I181" s="812"/>
      <c r="L181" s="8"/>
      <c r="M181" s="8"/>
      <c r="N181" s="19"/>
      <c r="O181" s="19"/>
      <c r="P181" s="20"/>
      <c r="Q181" s="20"/>
      <c r="R181" s="20"/>
      <c r="S181" s="20"/>
      <c r="T181" s="20"/>
      <c r="U181" s="20"/>
      <c r="V181" s="20"/>
      <c r="W181" s="20"/>
      <c r="X181" s="868"/>
      <c r="Y181" s="20"/>
      <c r="Z181" s="20"/>
      <c r="AA181" s="868"/>
      <c r="AB181" s="20"/>
      <c r="AC181" s="20"/>
      <c r="AD181" s="868"/>
      <c r="AE181" s="20"/>
      <c r="AF181" s="20"/>
      <c r="AG181" s="868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BG181" s="987"/>
      <c r="BH181" s="987"/>
      <c r="BI181" s="987"/>
      <c r="BJ181" s="987"/>
      <c r="BK181" s="987"/>
      <c r="BL181" s="987"/>
      <c r="BM181" s="987"/>
      <c r="BN181" s="987"/>
      <c r="BO181" s="987"/>
      <c r="BP181" s="987"/>
      <c r="BQ181" s="987"/>
    </row>
    <row r="182" spans="1:72" s="2" customFormat="1" x14ac:dyDescent="0.25">
      <c r="A182" s="34"/>
      <c r="B182" s="34"/>
      <c r="C182" s="20"/>
      <c r="I182" s="812"/>
      <c r="L182" s="8"/>
      <c r="M182" s="8"/>
      <c r="N182" s="19"/>
      <c r="O182" s="19"/>
      <c r="P182" s="20"/>
      <c r="Q182" s="20"/>
      <c r="R182" s="20"/>
      <c r="S182" s="20"/>
      <c r="T182" s="20"/>
      <c r="U182" s="20"/>
      <c r="V182" s="20"/>
      <c r="W182" s="20"/>
      <c r="X182" s="868"/>
      <c r="Y182" s="20"/>
      <c r="Z182" s="20"/>
      <c r="AA182" s="868"/>
      <c r="AB182" s="20"/>
      <c r="AC182" s="20"/>
      <c r="AD182" s="868"/>
      <c r="AE182" s="20"/>
      <c r="AF182" s="20"/>
      <c r="AG182" s="868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BG182" s="1284"/>
      <c r="BH182" s="1284"/>
      <c r="BI182" s="1284"/>
      <c r="BJ182" s="1284"/>
      <c r="BK182" s="1284"/>
      <c r="BL182" s="1284"/>
      <c r="BM182" s="1284"/>
      <c r="BN182" s="1284"/>
      <c r="BO182" s="1284"/>
      <c r="BP182" s="1284"/>
      <c r="BQ182" s="1284"/>
      <c r="BS182" s="20"/>
      <c r="BT182" s="20"/>
    </row>
    <row r="183" spans="1:72" s="2" customFormat="1" x14ac:dyDescent="0.25">
      <c r="A183" s="34"/>
      <c r="B183" s="34"/>
      <c r="C183" s="20"/>
      <c r="I183" s="812"/>
      <c r="L183" s="8"/>
      <c r="M183" s="8"/>
      <c r="N183" s="19"/>
      <c r="O183" s="19"/>
      <c r="P183" s="20"/>
      <c r="Q183" s="20"/>
      <c r="R183" s="20"/>
      <c r="S183" s="20"/>
      <c r="T183" s="20"/>
      <c r="U183" s="20"/>
      <c r="V183" s="20"/>
      <c r="W183" s="20"/>
      <c r="X183" s="868"/>
      <c r="Y183" s="20"/>
      <c r="Z183" s="20"/>
      <c r="AA183" s="868"/>
      <c r="AB183" s="20"/>
      <c r="AC183" s="20"/>
      <c r="AD183" s="868"/>
      <c r="AE183" s="20"/>
      <c r="AF183" s="20"/>
      <c r="AG183" s="868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BG183" s="1284"/>
      <c r="BH183" s="1284"/>
      <c r="BI183" s="1284"/>
      <c r="BJ183" s="1284"/>
      <c r="BK183" s="1284"/>
      <c r="BL183" s="1284"/>
      <c r="BM183" s="1284"/>
      <c r="BN183" s="1284"/>
      <c r="BO183" s="1284"/>
      <c r="BP183" s="1284"/>
      <c r="BQ183" s="1284"/>
      <c r="BS183" s="20"/>
      <c r="BT183" s="20"/>
    </row>
    <row r="184" spans="1:72" s="2" customFormat="1" x14ac:dyDescent="0.25">
      <c r="A184" s="34"/>
      <c r="B184" s="34"/>
      <c r="C184" s="20"/>
      <c r="I184" s="812"/>
      <c r="L184" s="8"/>
      <c r="M184" s="8"/>
      <c r="N184" s="19"/>
      <c r="O184" s="19"/>
      <c r="P184" s="20"/>
      <c r="Q184" s="20"/>
      <c r="R184" s="20"/>
      <c r="S184" s="20"/>
      <c r="T184" s="20"/>
      <c r="U184" s="20"/>
      <c r="V184" s="20"/>
      <c r="W184" s="20"/>
      <c r="X184" s="868"/>
      <c r="Y184" s="20"/>
      <c r="Z184" s="20"/>
      <c r="AA184" s="868"/>
      <c r="AB184" s="20"/>
      <c r="AC184" s="20"/>
      <c r="AD184" s="868"/>
      <c r="AE184" s="20"/>
      <c r="AF184" s="20"/>
      <c r="AG184" s="868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BG184" s="1284"/>
      <c r="BH184" s="1284"/>
      <c r="BI184" s="1284"/>
      <c r="BJ184" s="1284"/>
      <c r="BK184" s="1284"/>
      <c r="BL184" s="1284"/>
      <c r="BM184" s="1284"/>
      <c r="BN184" s="1284"/>
      <c r="BO184" s="1284"/>
      <c r="BP184" s="1284"/>
      <c r="BQ184" s="1284"/>
      <c r="BS184" s="20"/>
      <c r="BT184" s="20"/>
    </row>
    <row r="185" spans="1:72" s="2" customFormat="1" x14ac:dyDescent="0.25">
      <c r="A185" s="34"/>
      <c r="B185" s="34"/>
      <c r="C185" s="20"/>
      <c r="I185" s="812"/>
      <c r="L185" s="8"/>
      <c r="M185" s="8"/>
      <c r="N185" s="19"/>
      <c r="O185" s="19"/>
      <c r="P185" s="20"/>
      <c r="Q185" s="20"/>
      <c r="R185" s="20"/>
      <c r="S185" s="20"/>
      <c r="T185" s="20"/>
      <c r="U185" s="20"/>
      <c r="V185" s="20"/>
      <c r="W185" s="20"/>
      <c r="X185" s="868"/>
      <c r="Y185" s="20"/>
      <c r="Z185" s="20"/>
      <c r="AA185" s="868"/>
      <c r="AB185" s="20"/>
      <c r="AC185" s="20"/>
      <c r="AD185" s="868"/>
      <c r="AE185" s="20"/>
      <c r="AF185" s="20"/>
      <c r="AG185" s="868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BG185" s="1284"/>
      <c r="BH185" s="1284"/>
      <c r="BI185" s="1284"/>
      <c r="BJ185" s="1284"/>
      <c r="BK185" s="1284"/>
      <c r="BL185" s="1284"/>
      <c r="BM185" s="1284"/>
      <c r="BN185" s="1284"/>
      <c r="BO185" s="1284"/>
      <c r="BP185" s="1284"/>
      <c r="BQ185" s="1284"/>
      <c r="BS185" s="20"/>
      <c r="BT185" s="20"/>
    </row>
    <row r="186" spans="1:72" s="2" customFormat="1" x14ac:dyDescent="0.25">
      <c r="A186" s="34"/>
      <c r="B186" s="34"/>
      <c r="C186" s="20"/>
      <c r="I186" s="812"/>
      <c r="L186" s="8"/>
      <c r="M186" s="8"/>
      <c r="N186" s="19"/>
      <c r="O186" s="19"/>
      <c r="P186" s="20"/>
      <c r="Q186" s="20"/>
      <c r="R186" s="20"/>
      <c r="S186" s="20"/>
      <c r="T186" s="20"/>
      <c r="U186" s="20"/>
      <c r="V186" s="20"/>
      <c r="W186" s="20"/>
      <c r="X186" s="868"/>
      <c r="Y186" s="20"/>
      <c r="Z186" s="20"/>
      <c r="AA186" s="868"/>
      <c r="AB186" s="20"/>
      <c r="AC186" s="20"/>
      <c r="AD186" s="868"/>
      <c r="AE186" s="20"/>
      <c r="AF186" s="20"/>
      <c r="AG186" s="868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BG186" s="1284"/>
      <c r="BH186" s="1284"/>
      <c r="BI186" s="1284"/>
      <c r="BJ186" s="1284"/>
      <c r="BK186" s="1284"/>
      <c r="BL186" s="1284"/>
      <c r="BM186" s="1284"/>
      <c r="BN186" s="1284"/>
      <c r="BO186" s="1284"/>
      <c r="BP186" s="1284"/>
      <c r="BQ186" s="1284"/>
      <c r="BS186" s="20"/>
      <c r="BT186" s="20"/>
    </row>
    <row r="187" spans="1:72" s="2" customFormat="1" x14ac:dyDescent="0.25">
      <c r="A187" s="34"/>
      <c r="B187" s="34"/>
      <c r="C187" s="20"/>
      <c r="I187" s="812"/>
      <c r="L187" s="8"/>
      <c r="M187" s="8"/>
      <c r="N187" s="19"/>
      <c r="O187" s="19"/>
      <c r="P187" s="20"/>
      <c r="Q187" s="20"/>
      <c r="R187" s="20"/>
      <c r="S187" s="20"/>
      <c r="T187" s="20"/>
      <c r="U187" s="20"/>
      <c r="V187" s="20"/>
      <c r="W187" s="20"/>
      <c r="X187" s="868"/>
      <c r="Y187" s="20"/>
      <c r="Z187" s="20"/>
      <c r="AA187" s="868"/>
      <c r="AB187" s="20"/>
      <c r="AC187" s="20"/>
      <c r="AD187" s="868"/>
      <c r="AE187" s="20"/>
      <c r="AF187" s="20"/>
      <c r="AG187" s="868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BG187" s="1284"/>
      <c r="BH187" s="1284"/>
      <c r="BI187" s="1284"/>
      <c r="BJ187" s="1284"/>
      <c r="BK187" s="1284"/>
      <c r="BL187" s="1284"/>
      <c r="BM187" s="1284"/>
      <c r="BN187" s="1284"/>
      <c r="BO187" s="1284"/>
      <c r="BP187" s="1284"/>
      <c r="BQ187" s="1284"/>
      <c r="BS187" s="20"/>
      <c r="BT187" s="20"/>
    </row>
    <row r="188" spans="1:72" s="2" customFormat="1" x14ac:dyDescent="0.25">
      <c r="A188" s="34"/>
      <c r="B188" s="34"/>
      <c r="C188" s="20"/>
      <c r="I188" s="812"/>
      <c r="L188" s="8"/>
      <c r="M188" s="8"/>
      <c r="N188" s="19"/>
      <c r="O188" s="19"/>
      <c r="P188" s="20"/>
      <c r="Q188" s="20"/>
      <c r="R188" s="20"/>
      <c r="S188" s="20"/>
      <c r="T188" s="20"/>
      <c r="U188" s="20"/>
      <c r="V188" s="20"/>
      <c r="W188" s="20"/>
      <c r="X188" s="868"/>
      <c r="Y188" s="20"/>
      <c r="Z188" s="20"/>
      <c r="AA188" s="868"/>
      <c r="AB188" s="20"/>
      <c r="AC188" s="20"/>
      <c r="AD188" s="868"/>
      <c r="AE188" s="20"/>
      <c r="AF188" s="20"/>
      <c r="AG188" s="868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BG188" s="1284"/>
      <c r="BH188" s="1284"/>
      <c r="BI188" s="1284"/>
      <c r="BJ188" s="1284"/>
      <c r="BK188" s="1284"/>
      <c r="BL188" s="1284"/>
      <c r="BM188" s="1284"/>
      <c r="BN188" s="1284"/>
      <c r="BO188" s="1284"/>
      <c r="BP188" s="1284"/>
      <c r="BQ188" s="1284"/>
      <c r="BS188" s="20"/>
      <c r="BT188" s="20"/>
    </row>
    <row r="189" spans="1:72" s="2" customFormat="1" x14ac:dyDescent="0.25">
      <c r="A189" s="34"/>
      <c r="B189" s="34"/>
      <c r="C189" s="20"/>
      <c r="I189" s="812"/>
      <c r="L189" s="8"/>
      <c r="M189" s="8"/>
      <c r="N189" s="19"/>
      <c r="O189" s="19"/>
      <c r="P189" s="20"/>
      <c r="Q189" s="20"/>
      <c r="R189" s="20"/>
      <c r="S189" s="20"/>
      <c r="T189" s="20"/>
      <c r="U189" s="20"/>
      <c r="V189" s="20"/>
      <c r="W189" s="20"/>
      <c r="X189" s="868"/>
      <c r="Y189" s="20"/>
      <c r="Z189" s="20"/>
      <c r="AA189" s="868"/>
      <c r="AB189" s="20"/>
      <c r="AC189" s="20"/>
      <c r="AD189" s="868"/>
      <c r="AE189" s="20"/>
      <c r="AF189" s="20"/>
      <c r="AG189" s="868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BG189" s="1284"/>
      <c r="BH189" s="1284"/>
      <c r="BI189" s="1284"/>
      <c r="BJ189" s="1284"/>
      <c r="BK189" s="1284"/>
      <c r="BL189" s="1284"/>
      <c r="BM189" s="1284"/>
      <c r="BN189" s="1284"/>
      <c r="BO189" s="1284"/>
      <c r="BP189" s="1284"/>
      <c r="BQ189" s="1284"/>
      <c r="BS189" s="20"/>
      <c r="BT189" s="20"/>
    </row>
    <row r="190" spans="1:72" s="20" customFormat="1" x14ac:dyDescent="0.25">
      <c r="A190" s="34"/>
      <c r="B190" s="34"/>
      <c r="D190" s="2"/>
      <c r="E190" s="2"/>
      <c r="F190" s="2"/>
      <c r="G190" s="2"/>
      <c r="H190" s="2"/>
      <c r="I190" s="812"/>
      <c r="J190" s="2"/>
      <c r="K190" s="2"/>
      <c r="L190" s="8"/>
      <c r="M190" s="8"/>
      <c r="N190" s="19"/>
      <c r="O190" s="19"/>
      <c r="X190" s="868"/>
      <c r="AA190" s="868"/>
      <c r="AD190" s="868"/>
      <c r="AG190" s="868"/>
      <c r="BG190" s="1284"/>
      <c r="BH190" s="1284"/>
      <c r="BI190" s="1284"/>
      <c r="BJ190" s="1284"/>
      <c r="BK190" s="1284"/>
      <c r="BL190" s="1284"/>
      <c r="BM190" s="1284"/>
      <c r="BN190" s="1284"/>
      <c r="BO190" s="1284"/>
      <c r="BP190" s="1284"/>
      <c r="BQ190" s="1284"/>
    </row>
    <row r="191" spans="1:72" s="20" customFormat="1" x14ac:dyDescent="0.25">
      <c r="A191" s="34"/>
      <c r="B191" s="34"/>
      <c r="D191" s="2"/>
      <c r="E191" s="2"/>
      <c r="F191" s="2"/>
      <c r="G191" s="2"/>
      <c r="H191" s="2"/>
      <c r="I191" s="812"/>
      <c r="J191" s="2"/>
      <c r="K191" s="2"/>
      <c r="L191" s="8"/>
      <c r="M191" s="8"/>
      <c r="N191" s="19"/>
      <c r="O191" s="19"/>
      <c r="X191" s="868"/>
      <c r="AA191" s="868"/>
      <c r="AD191" s="868"/>
      <c r="AG191" s="868"/>
      <c r="BG191" s="1284"/>
      <c r="BH191" s="1284"/>
      <c r="BI191" s="1284"/>
      <c r="BJ191" s="1284"/>
      <c r="BK191" s="1284"/>
      <c r="BL191" s="1284"/>
      <c r="BM191" s="1284"/>
      <c r="BN191" s="1284"/>
      <c r="BO191" s="1284"/>
      <c r="BP191" s="1284"/>
      <c r="BQ191" s="1284"/>
    </row>
    <row r="192" spans="1:72" s="20" customFormat="1" x14ac:dyDescent="0.25">
      <c r="A192" s="34"/>
      <c r="B192" s="34"/>
      <c r="D192" s="2"/>
      <c r="E192" s="2"/>
      <c r="F192" s="2"/>
      <c r="G192" s="2"/>
      <c r="H192" s="2"/>
      <c r="I192" s="812"/>
      <c r="J192" s="2"/>
      <c r="K192" s="2"/>
      <c r="L192" s="8"/>
      <c r="M192" s="8"/>
      <c r="N192" s="19"/>
      <c r="O192" s="19"/>
      <c r="X192" s="868"/>
      <c r="AA192" s="868"/>
      <c r="AD192" s="868"/>
      <c r="AG192" s="868"/>
      <c r="BG192" s="1284"/>
      <c r="BH192" s="1284"/>
      <c r="BI192" s="1284"/>
      <c r="BJ192" s="1284"/>
      <c r="BK192" s="1284"/>
      <c r="BL192" s="1284"/>
      <c r="BM192" s="1284"/>
      <c r="BN192" s="1284"/>
      <c r="BO192" s="1284"/>
      <c r="BP192" s="1284"/>
      <c r="BQ192" s="1284"/>
    </row>
    <row r="193" spans="1:72" s="20" customFormat="1" x14ac:dyDescent="0.25">
      <c r="A193" s="34"/>
      <c r="B193" s="34"/>
      <c r="D193" s="2"/>
      <c r="E193" s="2"/>
      <c r="F193" s="2"/>
      <c r="G193" s="2"/>
      <c r="H193" s="2"/>
      <c r="I193" s="812"/>
      <c r="J193" s="2"/>
      <c r="K193" s="2"/>
      <c r="L193" s="8"/>
      <c r="M193" s="8"/>
      <c r="N193" s="19"/>
      <c r="O193" s="19"/>
      <c r="X193" s="868"/>
      <c r="AA193" s="868"/>
      <c r="AD193" s="868"/>
      <c r="AG193" s="868"/>
      <c r="BG193" s="1284"/>
      <c r="BH193" s="1284"/>
      <c r="BI193" s="1284"/>
      <c r="BJ193" s="1284"/>
      <c r="BK193" s="1284"/>
      <c r="BL193" s="1284"/>
      <c r="BM193" s="1284"/>
      <c r="BN193" s="1284"/>
      <c r="BO193" s="1284"/>
      <c r="BP193" s="1284"/>
      <c r="BQ193" s="1284"/>
    </row>
    <row r="194" spans="1:72" s="20" customFormat="1" x14ac:dyDescent="0.25">
      <c r="A194" s="34"/>
      <c r="B194" s="34"/>
      <c r="D194" s="2"/>
      <c r="E194" s="2"/>
      <c r="F194" s="2"/>
      <c r="G194" s="2"/>
      <c r="H194" s="2"/>
      <c r="I194" s="812"/>
      <c r="J194" s="2"/>
      <c r="K194" s="2"/>
      <c r="L194" s="8"/>
      <c r="M194" s="8"/>
      <c r="N194" s="19"/>
      <c r="O194" s="19"/>
      <c r="X194" s="868"/>
      <c r="AA194" s="868"/>
      <c r="AD194" s="868"/>
      <c r="AG194" s="868"/>
      <c r="BG194" s="1284"/>
      <c r="BH194" s="1284"/>
      <c r="BI194" s="1284"/>
      <c r="BJ194" s="1284"/>
      <c r="BK194" s="1284"/>
      <c r="BL194" s="1284"/>
      <c r="BM194" s="1284"/>
      <c r="BN194" s="1284"/>
      <c r="BO194" s="1284"/>
      <c r="BP194" s="1284"/>
      <c r="BQ194" s="1284"/>
    </row>
    <row r="195" spans="1:72" s="20" customFormat="1" x14ac:dyDescent="0.25">
      <c r="A195" s="34"/>
      <c r="B195" s="34"/>
      <c r="D195" s="2"/>
      <c r="E195" s="2"/>
      <c r="F195" s="2"/>
      <c r="G195" s="2"/>
      <c r="H195" s="2"/>
      <c r="I195" s="812"/>
      <c r="J195" s="2"/>
      <c r="K195" s="2"/>
      <c r="L195" s="8"/>
      <c r="M195" s="8"/>
      <c r="N195" s="19"/>
      <c r="O195" s="19"/>
      <c r="X195" s="868"/>
      <c r="AA195" s="868"/>
      <c r="AD195" s="868"/>
      <c r="AG195" s="868"/>
      <c r="BG195" s="1284"/>
      <c r="BH195" s="1284"/>
      <c r="BI195" s="1284"/>
      <c r="BJ195" s="1284"/>
      <c r="BK195" s="1284"/>
      <c r="BL195" s="1284"/>
      <c r="BM195" s="1284"/>
      <c r="BN195" s="1284"/>
      <c r="BO195" s="1284"/>
      <c r="BP195" s="1284"/>
      <c r="BQ195" s="1284"/>
    </row>
    <row r="196" spans="1:72" s="20" customFormat="1" x14ac:dyDescent="0.25">
      <c r="A196" s="34"/>
      <c r="B196" s="34"/>
      <c r="D196" s="2"/>
      <c r="E196" s="2"/>
      <c r="F196" s="2"/>
      <c r="G196" s="2"/>
      <c r="H196" s="2"/>
      <c r="I196" s="812"/>
      <c r="J196" s="2"/>
      <c r="K196" s="2"/>
      <c r="L196" s="8"/>
      <c r="M196" s="8"/>
      <c r="N196" s="19"/>
      <c r="O196" s="19"/>
      <c r="X196" s="868"/>
      <c r="AA196" s="868"/>
      <c r="AD196" s="868"/>
      <c r="AG196" s="868"/>
      <c r="BG196" s="1284"/>
      <c r="BH196" s="1284"/>
      <c r="BI196" s="1284"/>
      <c r="BJ196" s="1284"/>
      <c r="BK196" s="1284"/>
      <c r="BL196" s="1284"/>
      <c r="BM196" s="1284"/>
      <c r="BN196" s="1284"/>
      <c r="BO196" s="1284"/>
      <c r="BP196" s="1284"/>
      <c r="BQ196" s="1284"/>
    </row>
    <row r="197" spans="1:72" s="20" customFormat="1" x14ac:dyDescent="0.25">
      <c r="A197" s="34"/>
      <c r="B197" s="34"/>
      <c r="D197" s="2"/>
      <c r="E197" s="2"/>
      <c r="F197" s="2"/>
      <c r="G197" s="2"/>
      <c r="H197" s="2"/>
      <c r="I197" s="812"/>
      <c r="J197" s="2"/>
      <c r="K197" s="2"/>
      <c r="L197" s="8"/>
      <c r="M197" s="8"/>
      <c r="N197" s="19"/>
      <c r="O197" s="19"/>
      <c r="X197" s="868"/>
      <c r="AA197" s="868"/>
      <c r="AD197" s="868"/>
      <c r="AG197" s="868"/>
      <c r="BG197" s="1284"/>
      <c r="BH197" s="1284"/>
      <c r="BI197" s="1284"/>
      <c r="BJ197" s="1284"/>
      <c r="BK197" s="1284"/>
      <c r="BL197" s="1284"/>
      <c r="BM197" s="1284"/>
      <c r="BN197" s="1284"/>
      <c r="BO197" s="1284"/>
      <c r="BP197" s="1284"/>
      <c r="BQ197" s="1284"/>
    </row>
    <row r="198" spans="1:72" s="20" customFormat="1" x14ac:dyDescent="0.25">
      <c r="A198" s="34"/>
      <c r="B198" s="34"/>
      <c r="D198" s="2"/>
      <c r="E198" s="2"/>
      <c r="F198" s="2"/>
      <c r="G198" s="2"/>
      <c r="H198" s="2"/>
      <c r="I198" s="812"/>
      <c r="J198" s="2"/>
      <c r="K198" s="2"/>
      <c r="L198" s="8"/>
      <c r="M198" s="8"/>
      <c r="N198" s="19"/>
      <c r="O198" s="19"/>
      <c r="X198" s="868"/>
      <c r="AA198" s="868"/>
      <c r="AD198" s="868"/>
      <c r="AG198" s="868"/>
      <c r="BG198" s="1284"/>
      <c r="BH198" s="1284"/>
      <c r="BI198" s="1284"/>
      <c r="BJ198" s="1284"/>
      <c r="BK198" s="1284"/>
      <c r="BL198" s="1284"/>
      <c r="BM198" s="1284"/>
      <c r="BN198" s="1284"/>
      <c r="BO198" s="1284"/>
      <c r="BP198" s="1284"/>
      <c r="BQ198" s="1284"/>
    </row>
    <row r="199" spans="1:72" s="20" customFormat="1" x14ac:dyDescent="0.25">
      <c r="A199" s="34"/>
      <c r="B199" s="34"/>
      <c r="D199" s="2"/>
      <c r="E199" s="2"/>
      <c r="F199" s="2"/>
      <c r="G199" s="2"/>
      <c r="H199" s="2"/>
      <c r="I199" s="812"/>
      <c r="J199" s="2"/>
      <c r="K199" s="2"/>
      <c r="L199" s="8"/>
      <c r="M199" s="8"/>
      <c r="N199" s="19"/>
      <c r="O199" s="19"/>
      <c r="X199" s="868"/>
      <c r="AA199" s="868"/>
      <c r="AD199" s="868"/>
      <c r="AG199" s="868"/>
      <c r="AQ199" s="360"/>
      <c r="BG199" s="1284"/>
      <c r="BH199" s="1284"/>
      <c r="BI199" s="1284"/>
      <c r="BJ199" s="1284"/>
      <c r="BK199" s="1284"/>
      <c r="BL199" s="1284"/>
      <c r="BM199" s="1284"/>
      <c r="BN199" s="1284"/>
      <c r="BO199" s="1284"/>
      <c r="BP199" s="1284"/>
      <c r="BQ199" s="1284"/>
    </row>
    <row r="200" spans="1:72" s="20" customFormat="1" x14ac:dyDescent="0.25">
      <c r="A200" s="34"/>
      <c r="B200" s="34"/>
      <c r="D200" s="2"/>
      <c r="E200" s="2"/>
      <c r="F200" s="2"/>
      <c r="G200" s="2"/>
      <c r="H200" s="2"/>
      <c r="I200" s="812"/>
      <c r="J200" s="2"/>
      <c r="K200" s="2"/>
      <c r="L200" s="8"/>
      <c r="M200" s="8"/>
      <c r="N200" s="19"/>
      <c r="O200" s="19"/>
      <c r="X200" s="868"/>
      <c r="AA200" s="868"/>
      <c r="AD200" s="868"/>
      <c r="AG200" s="868"/>
      <c r="AP200" s="360"/>
      <c r="AQ200" s="360"/>
      <c r="BG200" s="1284"/>
      <c r="BH200" s="1284"/>
      <c r="BI200" s="1284"/>
      <c r="BJ200" s="1284"/>
      <c r="BK200" s="1284"/>
      <c r="BL200" s="1284"/>
      <c r="BM200" s="1284"/>
      <c r="BN200" s="1284"/>
      <c r="BO200" s="1284"/>
      <c r="BP200" s="1284"/>
      <c r="BQ200" s="1284"/>
    </row>
    <row r="201" spans="1:72" s="20" customFormat="1" x14ac:dyDescent="0.25">
      <c r="A201" s="19"/>
      <c r="B201" s="19"/>
      <c r="D201" s="2"/>
      <c r="E201" s="2"/>
      <c r="F201" s="2"/>
      <c r="G201" s="2"/>
      <c r="H201" s="2"/>
      <c r="I201" s="812"/>
      <c r="J201" s="2"/>
      <c r="K201" s="2"/>
      <c r="L201" s="8"/>
      <c r="M201" s="8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813"/>
      <c r="Y201" s="360"/>
      <c r="Z201" s="360"/>
      <c r="AA201" s="813"/>
      <c r="AB201" s="19"/>
      <c r="AC201" s="19"/>
      <c r="AD201" s="813"/>
      <c r="AE201" s="19"/>
      <c r="AF201" s="19"/>
      <c r="AG201" s="813"/>
      <c r="AH201" s="360"/>
      <c r="AI201" s="19"/>
      <c r="AJ201" s="885"/>
      <c r="AK201" s="885"/>
      <c r="AL201" s="885"/>
      <c r="AM201" s="885"/>
      <c r="AN201" s="885"/>
      <c r="AO201" s="360"/>
      <c r="AP201" s="360"/>
      <c r="AQ201" s="360"/>
      <c r="BG201" s="1284"/>
      <c r="BH201" s="1284"/>
      <c r="BI201" s="1284"/>
      <c r="BJ201" s="1284"/>
      <c r="BK201" s="1284"/>
      <c r="BL201" s="1284"/>
      <c r="BM201" s="1284"/>
      <c r="BN201" s="1284"/>
      <c r="BO201" s="1284"/>
      <c r="BP201" s="1284"/>
      <c r="BQ201" s="1284"/>
    </row>
    <row r="202" spans="1:72" s="20" customFormat="1" x14ac:dyDescent="0.25">
      <c r="A202" s="19"/>
      <c r="B202" s="19"/>
      <c r="D202" s="2"/>
      <c r="E202" s="2"/>
      <c r="F202" s="2"/>
      <c r="G202" s="2"/>
      <c r="H202" s="2"/>
      <c r="I202" s="812"/>
      <c r="J202" s="2"/>
      <c r="K202" s="2"/>
      <c r="L202" s="8"/>
      <c r="M202" s="8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813"/>
      <c r="Y202" s="360"/>
      <c r="Z202" s="360"/>
      <c r="AA202" s="813"/>
      <c r="AB202" s="19"/>
      <c r="AC202" s="19"/>
      <c r="AD202" s="813"/>
      <c r="AE202" s="19"/>
      <c r="AF202" s="19"/>
      <c r="AG202" s="813"/>
      <c r="AH202" s="360"/>
      <c r="AI202" s="19"/>
      <c r="AJ202" s="885"/>
      <c r="AK202" s="885"/>
      <c r="AL202" s="885"/>
      <c r="AM202" s="885"/>
      <c r="AN202" s="885"/>
      <c r="AO202" s="360"/>
      <c r="AP202" s="360"/>
      <c r="AQ202" s="360"/>
      <c r="BG202" s="1284"/>
      <c r="BH202" s="1284"/>
      <c r="BI202" s="1284"/>
      <c r="BJ202" s="1284"/>
      <c r="BK202" s="1284"/>
      <c r="BL202" s="1284"/>
      <c r="BM202" s="1284"/>
      <c r="BN202" s="1284"/>
      <c r="BO202" s="1284"/>
      <c r="BP202" s="1284"/>
      <c r="BQ202" s="1284"/>
    </row>
    <row r="203" spans="1:72" s="20" customFormat="1" x14ac:dyDescent="0.25">
      <c r="A203" s="19"/>
      <c r="B203" s="19"/>
      <c r="D203" s="2"/>
      <c r="E203" s="2"/>
      <c r="F203" s="2"/>
      <c r="G203" s="2"/>
      <c r="H203" s="2"/>
      <c r="I203" s="812"/>
      <c r="J203" s="2"/>
      <c r="K203" s="2"/>
      <c r="L203" s="8"/>
      <c r="M203" s="8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813"/>
      <c r="Y203" s="360"/>
      <c r="Z203" s="360"/>
      <c r="AA203" s="813"/>
      <c r="AB203" s="19"/>
      <c r="AC203" s="19"/>
      <c r="AD203" s="813"/>
      <c r="AE203" s="19"/>
      <c r="AF203" s="19"/>
      <c r="AG203" s="813"/>
      <c r="AH203" s="360"/>
      <c r="AI203" s="19"/>
      <c r="AJ203" s="885"/>
      <c r="AK203" s="885"/>
      <c r="AL203" s="885"/>
      <c r="AM203" s="885"/>
      <c r="AN203" s="885"/>
      <c r="AO203" s="360"/>
      <c r="AP203" s="360"/>
      <c r="AQ203" s="360"/>
      <c r="BG203" s="1284"/>
      <c r="BH203" s="1284"/>
      <c r="BI203" s="1284"/>
      <c r="BJ203" s="1284"/>
      <c r="BK203" s="1284"/>
      <c r="BL203" s="1284"/>
      <c r="BM203" s="1284"/>
      <c r="BN203" s="1284"/>
      <c r="BO203" s="1284"/>
      <c r="BP203" s="1284"/>
      <c r="BQ203" s="1284"/>
    </row>
    <row r="204" spans="1:72" s="20" customFormat="1" x14ac:dyDescent="0.25">
      <c r="A204" s="19"/>
      <c r="B204" s="19"/>
      <c r="D204" s="2"/>
      <c r="E204" s="2"/>
      <c r="F204" s="2"/>
      <c r="G204" s="2"/>
      <c r="H204" s="2"/>
      <c r="I204" s="812"/>
      <c r="J204" s="2"/>
      <c r="K204" s="2"/>
      <c r="L204" s="8"/>
      <c r="M204" s="8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813"/>
      <c r="Y204" s="360"/>
      <c r="Z204" s="360"/>
      <c r="AA204" s="813"/>
      <c r="AB204" s="19"/>
      <c r="AC204" s="19"/>
      <c r="AD204" s="813"/>
      <c r="AE204" s="19"/>
      <c r="AF204" s="19"/>
      <c r="AG204" s="813"/>
      <c r="AH204" s="360"/>
      <c r="AI204" s="19"/>
      <c r="AJ204" s="885"/>
      <c r="AK204" s="885"/>
      <c r="AL204" s="885"/>
      <c r="AM204" s="885"/>
      <c r="AN204" s="885"/>
      <c r="AO204" s="360"/>
      <c r="AP204" s="360"/>
      <c r="AQ204" s="360"/>
      <c r="BG204" s="1284"/>
      <c r="BH204" s="1284"/>
      <c r="BI204" s="1284"/>
      <c r="BJ204" s="1284"/>
      <c r="BK204" s="1284"/>
      <c r="BL204" s="1284"/>
      <c r="BM204" s="1284"/>
      <c r="BN204" s="1284"/>
      <c r="BO204" s="1284"/>
      <c r="BP204" s="1284"/>
      <c r="BQ204" s="1284"/>
    </row>
    <row r="205" spans="1:72" s="20" customFormat="1" x14ac:dyDescent="0.25">
      <c r="A205" s="19"/>
      <c r="B205" s="19"/>
      <c r="D205" s="2"/>
      <c r="E205" s="2"/>
      <c r="F205" s="2"/>
      <c r="G205" s="2"/>
      <c r="H205" s="2"/>
      <c r="I205" s="812"/>
      <c r="J205" s="2"/>
      <c r="K205" s="2"/>
      <c r="L205" s="8"/>
      <c r="M205" s="8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813"/>
      <c r="Y205" s="360"/>
      <c r="Z205" s="360"/>
      <c r="AA205" s="813"/>
      <c r="AB205" s="19"/>
      <c r="AC205" s="19"/>
      <c r="AD205" s="813"/>
      <c r="AE205" s="19"/>
      <c r="AF205" s="19"/>
      <c r="AG205" s="813"/>
      <c r="AH205" s="360"/>
      <c r="AI205" s="19"/>
      <c r="AJ205" s="885"/>
      <c r="AK205" s="885"/>
      <c r="AL205" s="885"/>
      <c r="AM205" s="885"/>
      <c r="AN205" s="885"/>
      <c r="AO205" s="360"/>
      <c r="AP205" s="360"/>
      <c r="AQ205" s="360"/>
      <c r="BG205"/>
      <c r="BH205"/>
      <c r="BI205"/>
      <c r="BJ205"/>
      <c r="BK205"/>
      <c r="BL205"/>
      <c r="BM205"/>
      <c r="BN205"/>
      <c r="BO205"/>
      <c r="BP205"/>
      <c r="BQ205"/>
      <c r="BS205" s="19"/>
      <c r="BT205" s="19"/>
    </row>
    <row r="206" spans="1:72" s="20" customFormat="1" x14ac:dyDescent="0.25">
      <c r="A206" s="19"/>
      <c r="B206" s="19"/>
      <c r="D206" s="2"/>
      <c r="E206" s="2"/>
      <c r="F206" s="2"/>
      <c r="G206" s="2"/>
      <c r="H206" s="2"/>
      <c r="I206" s="812"/>
      <c r="J206" s="2"/>
      <c r="K206" s="2"/>
      <c r="L206" s="8"/>
      <c r="M206" s="8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813"/>
      <c r="Y206" s="360"/>
      <c r="Z206" s="360"/>
      <c r="AA206" s="813"/>
      <c r="AB206" s="19"/>
      <c r="AC206" s="19"/>
      <c r="AD206" s="813"/>
      <c r="AE206" s="19"/>
      <c r="AF206" s="19"/>
      <c r="AG206" s="813"/>
      <c r="AH206" s="360"/>
      <c r="AI206" s="19"/>
      <c r="AJ206" s="885"/>
      <c r="AK206" s="885"/>
      <c r="AL206" s="885"/>
      <c r="AM206" s="885"/>
      <c r="AN206" s="885"/>
      <c r="AO206" s="360"/>
      <c r="AP206" s="360"/>
      <c r="AQ206" s="360"/>
      <c r="BG206"/>
      <c r="BH206"/>
      <c r="BI206"/>
      <c r="BJ206"/>
      <c r="BK206"/>
      <c r="BL206"/>
      <c r="BM206"/>
      <c r="BN206"/>
      <c r="BO206"/>
      <c r="BP206"/>
      <c r="BQ206"/>
      <c r="BS206" s="19"/>
      <c r="BT206" s="19"/>
    </row>
    <row r="207" spans="1:72" s="20" customFormat="1" x14ac:dyDescent="0.25">
      <c r="A207" s="19"/>
      <c r="B207" s="19"/>
      <c r="D207" s="2"/>
      <c r="E207" s="2"/>
      <c r="F207" s="2"/>
      <c r="G207" s="2"/>
      <c r="H207" s="2"/>
      <c r="I207" s="812"/>
      <c r="J207" s="2"/>
      <c r="K207" s="2"/>
      <c r="L207" s="8"/>
      <c r="M207" s="8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813"/>
      <c r="Y207" s="360"/>
      <c r="Z207" s="360"/>
      <c r="AA207" s="813"/>
      <c r="AB207" s="19"/>
      <c r="AC207" s="19"/>
      <c r="AD207" s="813"/>
      <c r="AE207" s="19"/>
      <c r="AF207" s="19"/>
      <c r="AG207" s="813"/>
      <c r="AH207" s="360"/>
      <c r="AI207" s="19"/>
      <c r="AJ207" s="885"/>
      <c r="AK207" s="885"/>
      <c r="AL207" s="885"/>
      <c r="AM207" s="885"/>
      <c r="AN207" s="885"/>
      <c r="AO207" s="360"/>
      <c r="AP207" s="360"/>
      <c r="AQ207" s="360"/>
      <c r="BG207"/>
      <c r="BH207"/>
      <c r="BI207"/>
      <c r="BJ207"/>
      <c r="BK207"/>
      <c r="BL207"/>
      <c r="BM207"/>
      <c r="BN207"/>
      <c r="BO207"/>
      <c r="BP207"/>
      <c r="BQ207"/>
      <c r="BS207" s="19"/>
      <c r="BT207" s="19"/>
    </row>
    <row r="208" spans="1:72" s="20" customFormat="1" x14ac:dyDescent="0.25">
      <c r="A208" s="19"/>
      <c r="B208" s="19"/>
      <c r="D208" s="2"/>
      <c r="E208" s="2"/>
      <c r="F208" s="2"/>
      <c r="G208" s="2"/>
      <c r="H208" s="2"/>
      <c r="I208" s="812"/>
      <c r="J208" s="2"/>
      <c r="K208" s="2"/>
      <c r="L208" s="8"/>
      <c r="M208" s="8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813"/>
      <c r="Y208" s="360"/>
      <c r="Z208" s="360"/>
      <c r="AA208" s="813"/>
      <c r="AB208" s="19"/>
      <c r="AC208" s="19"/>
      <c r="AD208" s="813"/>
      <c r="AE208" s="19"/>
      <c r="AF208" s="19"/>
      <c r="AG208" s="813"/>
      <c r="AH208" s="360"/>
      <c r="AI208" s="19"/>
      <c r="AJ208" s="885"/>
      <c r="AK208" s="885"/>
      <c r="AL208" s="885"/>
      <c r="AM208" s="885"/>
      <c r="AN208" s="885"/>
      <c r="AO208" s="360"/>
      <c r="AP208" s="360"/>
      <c r="AQ208" s="360"/>
      <c r="BG208"/>
      <c r="BH208"/>
      <c r="BI208"/>
      <c r="BJ208"/>
      <c r="BK208"/>
      <c r="BL208"/>
      <c r="BM208"/>
      <c r="BN208"/>
      <c r="BO208"/>
      <c r="BP208"/>
      <c r="BQ208"/>
      <c r="BS208" s="19"/>
      <c r="BT208" s="19"/>
    </row>
    <row r="209" spans="1:72" s="20" customFormat="1" x14ac:dyDescent="0.25">
      <c r="A209" s="19"/>
      <c r="B209" s="19"/>
      <c r="D209" s="2"/>
      <c r="E209" s="2"/>
      <c r="F209" s="2"/>
      <c r="G209" s="2"/>
      <c r="H209" s="2"/>
      <c r="I209" s="812"/>
      <c r="J209" s="2"/>
      <c r="K209" s="2"/>
      <c r="L209" s="8"/>
      <c r="M209" s="8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813"/>
      <c r="Y209" s="360"/>
      <c r="Z209" s="360"/>
      <c r="AA209" s="813"/>
      <c r="AB209" s="19"/>
      <c r="AC209" s="19"/>
      <c r="AD209" s="813"/>
      <c r="AE209" s="19"/>
      <c r="AF209" s="19"/>
      <c r="AG209" s="813"/>
      <c r="AH209" s="360"/>
      <c r="AI209" s="19"/>
      <c r="AJ209" s="885"/>
      <c r="AK209" s="885"/>
      <c r="AL209" s="885"/>
      <c r="AM209" s="885"/>
      <c r="AN209" s="885"/>
      <c r="AO209" s="360"/>
      <c r="AP209" s="360"/>
      <c r="AQ209" s="360"/>
      <c r="BG209"/>
      <c r="BH209"/>
      <c r="BI209"/>
      <c r="BJ209"/>
      <c r="BK209"/>
      <c r="BL209"/>
      <c r="BM209"/>
      <c r="BN209"/>
      <c r="BO209"/>
      <c r="BP209"/>
      <c r="BQ209"/>
      <c r="BS209" s="19"/>
      <c r="BT209" s="19"/>
    </row>
    <row r="210" spans="1:72" s="20" customFormat="1" x14ac:dyDescent="0.25">
      <c r="A210" s="19"/>
      <c r="B210" s="19"/>
      <c r="D210" s="2"/>
      <c r="E210" s="2"/>
      <c r="F210" s="2"/>
      <c r="G210" s="2"/>
      <c r="H210" s="2"/>
      <c r="I210" s="812"/>
      <c r="J210" s="2"/>
      <c r="K210" s="2"/>
      <c r="L210" s="8"/>
      <c r="M210" s="8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813"/>
      <c r="Y210" s="360"/>
      <c r="Z210" s="360"/>
      <c r="AA210" s="813"/>
      <c r="AB210" s="19"/>
      <c r="AC210" s="19"/>
      <c r="AD210" s="813"/>
      <c r="AE210" s="19"/>
      <c r="AF210" s="19"/>
      <c r="AG210" s="813"/>
      <c r="AH210" s="360"/>
      <c r="AI210" s="19"/>
      <c r="AJ210" s="885"/>
      <c r="AK210" s="885"/>
      <c r="AL210" s="885"/>
      <c r="AM210" s="885"/>
      <c r="AN210" s="885"/>
      <c r="AO210" s="360"/>
      <c r="AP210" s="360"/>
      <c r="AQ210" s="360"/>
      <c r="BG210"/>
      <c r="BH210"/>
      <c r="BI210"/>
      <c r="BJ210"/>
      <c r="BK210"/>
      <c r="BL210"/>
      <c r="BM210"/>
      <c r="BN210"/>
      <c r="BO210"/>
      <c r="BP210"/>
      <c r="BQ210"/>
      <c r="BS210" s="19"/>
      <c r="BT210" s="19"/>
    </row>
    <row r="211" spans="1:72" s="20" customFormat="1" x14ac:dyDescent="0.25">
      <c r="A211" s="19"/>
      <c r="B211" s="19"/>
      <c r="D211" s="2"/>
      <c r="E211" s="2"/>
      <c r="F211" s="2"/>
      <c r="G211" s="2"/>
      <c r="H211" s="2"/>
      <c r="I211" s="812"/>
      <c r="J211" s="2"/>
      <c r="K211" s="2"/>
      <c r="L211" s="8"/>
      <c r="M211" s="8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813"/>
      <c r="Y211" s="360"/>
      <c r="Z211" s="360"/>
      <c r="AA211" s="813"/>
      <c r="AB211" s="19"/>
      <c r="AC211" s="19"/>
      <c r="AD211" s="813"/>
      <c r="AE211" s="19"/>
      <c r="AF211" s="19"/>
      <c r="AG211" s="813"/>
      <c r="AH211" s="360"/>
      <c r="AI211" s="19"/>
      <c r="AJ211" s="885"/>
      <c r="AK211" s="885"/>
      <c r="AL211" s="885"/>
      <c r="AM211" s="885"/>
      <c r="AN211" s="885"/>
      <c r="AO211" s="360"/>
      <c r="AP211" s="360"/>
      <c r="AQ211" s="360"/>
      <c r="BG211"/>
      <c r="BH211"/>
      <c r="BI211"/>
      <c r="BJ211"/>
      <c r="BK211"/>
      <c r="BL211"/>
      <c r="BM211"/>
      <c r="BN211"/>
      <c r="BO211"/>
      <c r="BP211"/>
      <c r="BQ211"/>
      <c r="BS211" s="19"/>
      <c r="BT211" s="19"/>
    </row>
    <row r="212" spans="1:72" s="20" customFormat="1" x14ac:dyDescent="0.25">
      <c r="A212" s="19"/>
      <c r="B212" s="19"/>
      <c r="D212" s="2"/>
      <c r="E212" s="2"/>
      <c r="F212" s="2"/>
      <c r="G212" s="2"/>
      <c r="H212" s="2"/>
      <c r="I212" s="812"/>
      <c r="J212" s="2"/>
      <c r="K212" s="2"/>
      <c r="L212" s="8"/>
      <c r="M212" s="8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813"/>
      <c r="Y212" s="360"/>
      <c r="Z212" s="360"/>
      <c r="AA212" s="813"/>
      <c r="AB212" s="19"/>
      <c r="AC212" s="19"/>
      <c r="AD212" s="813"/>
      <c r="AE212" s="19"/>
      <c r="AF212" s="19"/>
      <c r="AG212" s="813"/>
      <c r="AH212" s="360"/>
      <c r="AI212" s="19"/>
      <c r="AJ212" s="885"/>
      <c r="AK212" s="885"/>
      <c r="AL212" s="885"/>
      <c r="AM212" s="885"/>
      <c r="AN212" s="885"/>
      <c r="AO212" s="360"/>
      <c r="AP212" s="360"/>
      <c r="AQ212" s="360"/>
      <c r="BG212"/>
      <c r="BH212"/>
      <c r="BI212"/>
      <c r="BJ212"/>
      <c r="BK212"/>
      <c r="BL212"/>
      <c r="BM212"/>
      <c r="BN212"/>
      <c r="BO212"/>
      <c r="BP212"/>
      <c r="BQ212"/>
      <c r="BS212" s="19"/>
      <c r="BT212" s="19"/>
    </row>
  </sheetData>
  <mergeCells count="10">
    <mergeCell ref="I1:K1"/>
    <mergeCell ref="C1:E1"/>
    <mergeCell ref="F1:H1"/>
    <mergeCell ref="AA1:AC1"/>
    <mergeCell ref="AD1:AF1"/>
    <mergeCell ref="BL1:BN1"/>
    <mergeCell ref="BO1:BQ1"/>
    <mergeCell ref="BI1:BK1"/>
    <mergeCell ref="AG1:AI1"/>
    <mergeCell ref="X1:Z1"/>
  </mergeCells>
  <conditionalFormatting sqref="C6:D6">
    <cfRule type="expression" dxfId="44" priority="29" stopIfTrue="1">
      <formula>$CA3="1"</formula>
    </cfRule>
    <cfRule type="expression" dxfId="43" priority="30">
      <formula>$CA3="1"</formula>
    </cfRule>
  </conditionalFormatting>
  <conditionalFormatting sqref="E6">
    <cfRule type="expression" dxfId="42" priority="27" stopIfTrue="1">
      <formula>$CA3="1"</formula>
    </cfRule>
    <cfRule type="expression" dxfId="41" priority="28">
      <formula>$CA3="1"</formula>
    </cfRule>
  </conditionalFormatting>
  <conditionalFormatting sqref="H6">
    <cfRule type="expression" dxfId="40" priority="25" stopIfTrue="1">
      <formula>$CA4="1"</formula>
    </cfRule>
    <cfRule type="expression" dxfId="39" priority="26">
      <formula>$CA4="1"</formula>
    </cfRule>
  </conditionalFormatting>
  <conditionalFormatting sqref="C5:D5">
    <cfRule type="expression" dxfId="38" priority="5" stopIfTrue="1">
      <formula>$CC2="1"</formula>
    </cfRule>
    <cfRule type="expression" dxfId="37" priority="6">
      <formula>$CC2="1"</formula>
    </cfRule>
  </conditionalFormatting>
  <conditionalFormatting sqref="E5">
    <cfRule type="expression" dxfId="36" priority="3" stopIfTrue="1">
      <formula>$CC2="1"</formula>
    </cfRule>
    <cfRule type="expression" dxfId="35" priority="4">
      <formula>$CC2="1"</formula>
    </cfRule>
  </conditionalFormatting>
  <conditionalFormatting sqref="H5">
    <cfRule type="expression" dxfId="34" priority="1" stopIfTrue="1">
      <formula>$CC3="1"</formula>
    </cfRule>
    <cfRule type="expression" dxfId="33" priority="2">
      <formula>$CC3="1"</formula>
    </cfRule>
  </conditionalFormatting>
  <conditionalFormatting sqref="BI5:BK6">
    <cfRule type="expression" dxfId="32" priority="41" stopIfTrue="1">
      <formula>#REF!="1"</formula>
    </cfRule>
    <cfRule type="expression" dxfId="31" priority="42">
      <formula>#REF!="1"</formula>
    </cfRule>
  </conditionalFormatting>
  <conditionalFormatting sqref="BN5:BN6">
    <cfRule type="expression" dxfId="30" priority="45" stopIfTrue="1">
      <formula>#REF!="1"</formula>
    </cfRule>
    <cfRule type="expression" dxfId="29" priority="46">
      <formula>#REF!="1"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7019B-BB4B-4987-9282-8CB66990BC42}">
  <dimension ref="A1:AI486"/>
  <sheetViews>
    <sheetView zoomScaleNormal="100" workbookViewId="0">
      <selection activeCell="I22" sqref="I22"/>
    </sheetView>
  </sheetViews>
  <sheetFormatPr baseColWidth="10" defaultColWidth="11.42578125" defaultRowHeight="15" x14ac:dyDescent="0.25"/>
  <cols>
    <col min="1" max="1" width="36" style="36" customWidth="1"/>
    <col min="2" max="2" width="10" style="36" customWidth="1"/>
    <col min="3" max="8" width="11.42578125" style="36" customWidth="1"/>
    <col min="9" max="9" width="12.5703125" style="36" customWidth="1"/>
    <col min="10" max="10" width="36" style="36" customWidth="1"/>
    <col min="11" max="11" width="10" style="36" customWidth="1"/>
    <col min="12" max="14" width="11.42578125" style="36" customWidth="1"/>
    <col min="15" max="16" width="12.5703125" style="36" customWidth="1"/>
    <col min="17" max="17" width="52" style="36" customWidth="1"/>
    <col min="18" max="21" width="11.42578125" style="1" customWidth="1"/>
    <col min="22" max="22" width="11.42578125" style="36" customWidth="1"/>
    <col min="24" max="24" width="50.42578125" style="873" customWidth="1"/>
    <col min="25" max="28" width="11.42578125" style="36"/>
    <col min="29" max="29" width="15.28515625" customWidth="1"/>
    <col min="36" max="16384" width="11.42578125" style="36"/>
  </cols>
  <sheetData>
    <row r="1" spans="1:31" x14ac:dyDescent="0.25">
      <c r="A1" s="1294" t="s">
        <v>817</v>
      </c>
      <c r="B1" s="360"/>
      <c r="C1" s="360"/>
      <c r="D1" s="360"/>
      <c r="E1" s="360"/>
      <c r="F1" s="360"/>
      <c r="K1" s="778"/>
      <c r="L1" s="790" t="s">
        <v>618</v>
      </c>
      <c r="R1" s="883"/>
      <c r="S1" s="790" t="s">
        <v>618</v>
      </c>
      <c r="X1" s="1171" t="s">
        <v>693</v>
      </c>
      <c r="AC1" s="1140"/>
      <c r="AD1" s="36" t="s">
        <v>695</v>
      </c>
    </row>
    <row r="2" spans="1:31" x14ac:dyDescent="0.25">
      <c r="A2" s="36" t="s">
        <v>773</v>
      </c>
      <c r="J2" s="36" t="s">
        <v>726</v>
      </c>
      <c r="Q2" s="36" t="s">
        <v>723</v>
      </c>
      <c r="R2" s="877"/>
      <c r="S2" s="36" t="s">
        <v>639</v>
      </c>
      <c r="X2" s="1171" t="s">
        <v>752</v>
      </c>
      <c r="AC2" s="1144"/>
      <c r="AD2" s="36" t="s">
        <v>747</v>
      </c>
    </row>
    <row r="3" spans="1:31" x14ac:dyDescent="0.25">
      <c r="A3" s="438" t="s">
        <v>637</v>
      </c>
      <c r="J3" s="438" t="s">
        <v>796</v>
      </c>
      <c r="Q3" s="438" t="s">
        <v>529</v>
      </c>
      <c r="R3" s="36"/>
      <c r="S3" s="36"/>
      <c r="X3" s="438" t="s">
        <v>710</v>
      </c>
      <c r="AC3" s="36"/>
      <c r="AD3" s="925" t="s">
        <v>753</v>
      </c>
    </row>
    <row r="4" spans="1:31" x14ac:dyDescent="0.25">
      <c r="B4" s="31" t="s">
        <v>814</v>
      </c>
      <c r="C4" s="36" t="s">
        <v>734</v>
      </c>
      <c r="D4" s="36" t="s">
        <v>735</v>
      </c>
      <c r="E4" s="39" t="s">
        <v>736</v>
      </c>
      <c r="F4" s="36" t="s">
        <v>746</v>
      </c>
      <c r="K4" s="39" t="s">
        <v>737</v>
      </c>
      <c r="L4" s="36" t="s">
        <v>734</v>
      </c>
      <c r="M4" s="36" t="s">
        <v>735</v>
      </c>
      <c r="N4" s="39" t="s">
        <v>736</v>
      </c>
      <c r="X4" s="36"/>
      <c r="Y4" s="39" t="s">
        <v>737</v>
      </c>
      <c r="Z4" s="36" t="s">
        <v>734</v>
      </c>
      <c r="AA4" s="36" t="s">
        <v>735</v>
      </c>
      <c r="AB4" s="39" t="s">
        <v>736</v>
      </c>
      <c r="AC4" s="36"/>
      <c r="AD4" s="36"/>
    </row>
    <row r="5" spans="1:31" x14ac:dyDescent="0.25">
      <c r="B5" s="776" t="s">
        <v>300</v>
      </c>
      <c r="C5" s="437" t="s">
        <v>1</v>
      </c>
      <c r="D5" s="437" t="s">
        <v>2</v>
      </c>
      <c r="E5" s="437" t="s">
        <v>132</v>
      </c>
      <c r="F5" s="36" t="s">
        <v>733</v>
      </c>
      <c r="K5" s="776" t="s">
        <v>300</v>
      </c>
      <c r="L5" s="437" t="s">
        <v>1</v>
      </c>
      <c r="M5" s="437" t="s">
        <v>2</v>
      </c>
      <c r="N5" s="437" t="s">
        <v>132</v>
      </c>
      <c r="R5" s="776" t="s">
        <v>300</v>
      </c>
      <c r="S5" s="874" t="s">
        <v>1</v>
      </c>
      <c r="T5" s="874" t="s">
        <v>2</v>
      </c>
      <c r="U5" s="874" t="s">
        <v>132</v>
      </c>
      <c r="X5" s="36"/>
      <c r="Y5" s="776" t="s">
        <v>300</v>
      </c>
      <c r="Z5" s="874" t="s">
        <v>1</v>
      </c>
      <c r="AA5" s="874" t="s">
        <v>2</v>
      </c>
      <c r="AB5" s="874" t="s">
        <v>132</v>
      </c>
      <c r="AC5" s="873" t="s">
        <v>701</v>
      </c>
    </row>
    <row r="6" spans="1:31" x14ac:dyDescent="0.25">
      <c r="A6" s="436"/>
      <c r="B6" s="777"/>
      <c r="C6" t="s">
        <v>131</v>
      </c>
      <c r="D6" t="s">
        <v>131</v>
      </c>
      <c r="E6"/>
      <c r="F6" s="436"/>
      <c r="G6" s="436"/>
      <c r="H6" s="436"/>
      <c r="J6" s="436"/>
      <c r="K6" s="777"/>
      <c r="L6" t="s">
        <v>131</v>
      </c>
      <c r="M6" t="s">
        <v>131</v>
      </c>
      <c r="N6"/>
      <c r="Q6" s="436"/>
      <c r="R6" s="777"/>
      <c r="S6" s="875" t="s">
        <v>131</v>
      </c>
      <c r="T6" s="875" t="s">
        <v>131</v>
      </c>
      <c r="U6" s="875"/>
      <c r="X6" s="436"/>
      <c r="Y6" s="777"/>
      <c r="Z6" s="875" t="s">
        <v>131</v>
      </c>
      <c r="AA6" s="875" t="s">
        <v>131</v>
      </c>
      <c r="AB6" s="875"/>
    </row>
    <row r="7" spans="1:31" x14ac:dyDescent="0.25">
      <c r="A7" s="363"/>
      <c r="B7" s="1"/>
      <c r="J7" s="363"/>
      <c r="K7" s="1"/>
      <c r="Q7" s="363"/>
      <c r="X7" s="363"/>
      <c r="Y7" s="1175"/>
      <c r="Z7" s="1"/>
      <c r="AA7" s="1"/>
      <c r="AB7" s="1"/>
    </row>
    <row r="8" spans="1:31" x14ac:dyDescent="0.25">
      <c r="A8" s="1286" t="s">
        <v>797</v>
      </c>
      <c r="B8" s="360"/>
      <c r="C8"/>
      <c r="D8"/>
      <c r="E8"/>
      <c r="J8" t="s">
        <v>576</v>
      </c>
      <c r="K8" s="1"/>
      <c r="L8" s="1"/>
      <c r="M8" s="1"/>
      <c r="N8" s="1"/>
      <c r="Q8" t="s">
        <v>576</v>
      </c>
      <c r="X8" s="1130" t="s">
        <v>576</v>
      </c>
      <c r="Y8" s="1170"/>
      <c r="AE8" s="261" t="s">
        <v>756</v>
      </c>
    </row>
    <row r="9" spans="1:31" x14ac:dyDescent="0.25">
      <c r="A9" t="s">
        <v>139</v>
      </c>
      <c r="B9" s="1291">
        <v>11.996511627906976</v>
      </c>
      <c r="C9">
        <v>1.81</v>
      </c>
      <c r="D9">
        <v>0.8</v>
      </c>
      <c r="E9">
        <v>86</v>
      </c>
      <c r="J9" s="1130" t="s">
        <v>139</v>
      </c>
      <c r="K9" s="1200">
        <v>12</v>
      </c>
      <c r="L9" s="1161">
        <v>1.81</v>
      </c>
      <c r="M9" s="1161">
        <v>0.8</v>
      </c>
      <c r="N9" s="878">
        <v>86</v>
      </c>
      <c r="Q9" t="s">
        <v>139</v>
      </c>
      <c r="R9" s="817">
        <v>12</v>
      </c>
      <c r="S9" s="817">
        <v>1.81</v>
      </c>
      <c r="T9" s="817">
        <v>0.8</v>
      </c>
      <c r="U9" s="275">
        <v>86</v>
      </c>
      <c r="X9" s="1130" t="s">
        <v>139</v>
      </c>
      <c r="Y9" s="1161">
        <v>12</v>
      </c>
      <c r="Z9" s="1200">
        <v>1.81</v>
      </c>
      <c r="AA9" s="1200">
        <v>0.8</v>
      </c>
      <c r="AB9" s="36">
        <v>86</v>
      </c>
      <c r="AE9" s="261" t="s">
        <v>757</v>
      </c>
    </row>
    <row r="10" spans="1:31" x14ac:dyDescent="0.25">
      <c r="A10" t="s">
        <v>129</v>
      </c>
      <c r="B10" s="1291">
        <v>13.984883720930231</v>
      </c>
      <c r="C10">
        <v>2.11</v>
      </c>
      <c r="D10">
        <v>0.8</v>
      </c>
      <c r="E10">
        <v>86</v>
      </c>
      <c r="J10" s="1130" t="s">
        <v>129</v>
      </c>
      <c r="K10" s="1200">
        <v>14</v>
      </c>
      <c r="L10" s="1161">
        <v>2.11</v>
      </c>
      <c r="M10" s="1161">
        <v>0.8</v>
      </c>
      <c r="N10" s="878">
        <v>86</v>
      </c>
      <c r="Q10" t="s">
        <v>129</v>
      </c>
      <c r="R10" s="817">
        <v>14</v>
      </c>
      <c r="S10" s="817">
        <v>2.11</v>
      </c>
      <c r="T10" s="817">
        <v>0.8</v>
      </c>
      <c r="U10" s="275">
        <v>86</v>
      </c>
      <c r="X10" s="1130" t="s">
        <v>129</v>
      </c>
      <c r="Y10" s="1161">
        <v>14</v>
      </c>
      <c r="Z10" s="1200">
        <v>2.11</v>
      </c>
      <c r="AA10" s="1200">
        <v>0.8</v>
      </c>
      <c r="AB10" s="36">
        <v>86</v>
      </c>
      <c r="AE10" s="261" t="s">
        <v>758</v>
      </c>
    </row>
    <row r="11" spans="1:31" x14ac:dyDescent="0.25">
      <c r="A11" t="s">
        <v>140</v>
      </c>
      <c r="B11" s="1291">
        <v>15.973255813953491</v>
      </c>
      <c r="C11">
        <v>2.41</v>
      </c>
      <c r="D11">
        <v>0.8</v>
      </c>
      <c r="E11">
        <v>86</v>
      </c>
      <c r="J11" s="1130" t="s">
        <v>140</v>
      </c>
      <c r="K11" s="1200">
        <v>16</v>
      </c>
      <c r="L11" s="1161">
        <v>2.41</v>
      </c>
      <c r="M11" s="1161">
        <v>0.8</v>
      </c>
      <c r="N11" s="878">
        <v>86</v>
      </c>
      <c r="Q11" t="s">
        <v>140</v>
      </c>
      <c r="R11" s="817">
        <v>16</v>
      </c>
      <c r="S11" s="817">
        <v>2.41</v>
      </c>
      <c r="T11" s="817">
        <v>0.8</v>
      </c>
      <c r="U11" s="275">
        <v>86</v>
      </c>
      <c r="X11" s="1130" t="s">
        <v>140</v>
      </c>
      <c r="Y11" s="1161">
        <v>16</v>
      </c>
      <c r="Z11" s="1200">
        <v>2.41</v>
      </c>
      <c r="AA11" s="1200">
        <v>0.8</v>
      </c>
      <c r="AB11" s="36">
        <v>86</v>
      </c>
      <c r="AE11" s="261" t="s">
        <v>759</v>
      </c>
    </row>
    <row r="12" spans="1:31" x14ac:dyDescent="0.25">
      <c r="A12" t="s">
        <v>141</v>
      </c>
      <c r="B12" s="1291">
        <v>11.996511627906976</v>
      </c>
      <c r="C12">
        <v>1.81</v>
      </c>
      <c r="D12">
        <v>0.75</v>
      </c>
      <c r="E12">
        <v>86</v>
      </c>
      <c r="J12" s="1130" t="s">
        <v>141</v>
      </c>
      <c r="K12" s="1200">
        <v>12</v>
      </c>
      <c r="L12" s="1161">
        <v>1.81</v>
      </c>
      <c r="M12" s="1161">
        <v>0.75</v>
      </c>
      <c r="N12" s="878">
        <v>86</v>
      </c>
      <c r="Q12" t="s">
        <v>141</v>
      </c>
      <c r="R12" s="817">
        <v>12</v>
      </c>
      <c r="S12" s="817">
        <v>1.81</v>
      </c>
      <c r="T12" s="817">
        <v>0.75</v>
      </c>
      <c r="U12" s="275">
        <v>86</v>
      </c>
      <c r="X12" s="1130" t="s">
        <v>141</v>
      </c>
      <c r="Y12" s="1161">
        <v>12</v>
      </c>
      <c r="Z12" s="1200">
        <v>1.81</v>
      </c>
      <c r="AA12" s="1200">
        <v>0.75</v>
      </c>
      <c r="AB12" s="36">
        <v>86</v>
      </c>
      <c r="AE12" s="261" t="s">
        <v>760</v>
      </c>
    </row>
    <row r="13" spans="1:31" x14ac:dyDescent="0.25">
      <c r="A13" t="s">
        <v>56</v>
      </c>
      <c r="B13" s="1291">
        <v>13.984883720930231</v>
      </c>
      <c r="C13">
        <v>2.11</v>
      </c>
      <c r="D13">
        <v>0.75</v>
      </c>
      <c r="E13">
        <v>86</v>
      </c>
      <c r="J13" s="1130" t="s">
        <v>56</v>
      </c>
      <c r="K13" s="1200">
        <v>14</v>
      </c>
      <c r="L13" s="1161">
        <v>2.11</v>
      </c>
      <c r="M13" s="1161">
        <v>0.75</v>
      </c>
      <c r="N13" s="878">
        <v>86</v>
      </c>
      <c r="Q13" t="s">
        <v>56</v>
      </c>
      <c r="R13" s="817">
        <v>14</v>
      </c>
      <c r="S13" s="817">
        <v>2.11</v>
      </c>
      <c r="T13" s="817">
        <v>0.75</v>
      </c>
      <c r="U13" s="275">
        <v>86</v>
      </c>
      <c r="X13" s="1130" t="s">
        <v>56</v>
      </c>
      <c r="Y13" s="1161">
        <v>14</v>
      </c>
      <c r="Z13" s="1200">
        <v>2.11</v>
      </c>
      <c r="AA13" s="1200">
        <v>0.75</v>
      </c>
      <c r="AB13" s="36">
        <v>86</v>
      </c>
      <c r="AE13" s="261" t="s">
        <v>761</v>
      </c>
    </row>
    <row r="14" spans="1:31" x14ac:dyDescent="0.25">
      <c r="A14" t="s">
        <v>142</v>
      </c>
      <c r="B14" s="1291">
        <v>3.6337209302325579</v>
      </c>
      <c r="C14">
        <v>0.5</v>
      </c>
      <c r="D14">
        <v>0.3</v>
      </c>
      <c r="E14">
        <v>86</v>
      </c>
      <c r="J14" s="1130" t="s">
        <v>142</v>
      </c>
      <c r="K14" s="1247">
        <v>3.6</v>
      </c>
      <c r="L14" s="1161">
        <v>0.5</v>
      </c>
      <c r="M14" s="1161">
        <v>0.3</v>
      </c>
      <c r="N14" s="878">
        <v>86</v>
      </c>
      <c r="Q14" t="s">
        <v>142</v>
      </c>
      <c r="R14" s="1141">
        <v>3</v>
      </c>
      <c r="S14" s="817">
        <v>0.5</v>
      </c>
      <c r="T14" s="817">
        <v>0.3</v>
      </c>
      <c r="U14" s="275">
        <v>86</v>
      </c>
      <c r="X14" s="1130" t="s">
        <v>142</v>
      </c>
      <c r="Y14" s="1235">
        <v>3.6</v>
      </c>
      <c r="Z14" s="1200">
        <v>0.5</v>
      </c>
      <c r="AA14" s="1200">
        <v>0.3</v>
      </c>
      <c r="AB14" s="36">
        <v>86</v>
      </c>
      <c r="AC14" s="792" t="s">
        <v>754</v>
      </c>
      <c r="AE14" s="261" t="s">
        <v>762</v>
      </c>
    </row>
    <row r="15" spans="1:31" x14ac:dyDescent="0.25">
      <c r="A15" t="s">
        <v>146</v>
      </c>
      <c r="B15" s="1291">
        <v>3.6337209302325579</v>
      </c>
      <c r="C15">
        <v>0.5</v>
      </c>
      <c r="D15">
        <v>0.3</v>
      </c>
      <c r="E15">
        <v>86</v>
      </c>
      <c r="J15" s="1130" t="s">
        <v>146</v>
      </c>
      <c r="K15" s="1247">
        <v>3.6</v>
      </c>
      <c r="L15" s="1161">
        <v>0.5</v>
      </c>
      <c r="M15" s="1161">
        <v>0.3</v>
      </c>
      <c r="N15" s="878">
        <v>86</v>
      </c>
      <c r="Q15" t="s">
        <v>146</v>
      </c>
      <c r="R15" s="1141">
        <v>4</v>
      </c>
      <c r="S15" s="817">
        <v>0.5</v>
      </c>
      <c r="T15" s="817">
        <v>0.3</v>
      </c>
      <c r="U15" s="275">
        <v>86</v>
      </c>
      <c r="X15" s="1130" t="s">
        <v>146</v>
      </c>
      <c r="Y15" s="1235">
        <v>3.6</v>
      </c>
      <c r="Z15" s="1200">
        <v>0.5</v>
      </c>
      <c r="AA15" s="1200">
        <v>0.3</v>
      </c>
      <c r="AB15" s="36">
        <v>86</v>
      </c>
      <c r="AC15" s="792" t="s">
        <v>754</v>
      </c>
      <c r="AE15" s="261" t="s">
        <v>763</v>
      </c>
    </row>
    <row r="16" spans="1:31" x14ac:dyDescent="0.25">
      <c r="A16" t="s">
        <v>798</v>
      </c>
      <c r="B16" s="1291">
        <v>11.991279069767442</v>
      </c>
      <c r="C16">
        <v>1.65</v>
      </c>
      <c r="D16">
        <v>0.8</v>
      </c>
      <c r="E16">
        <v>86</v>
      </c>
      <c r="J16" s="1130" t="s">
        <v>143</v>
      </c>
      <c r="K16" s="1247">
        <v>12</v>
      </c>
      <c r="L16" s="1161">
        <v>1.65</v>
      </c>
      <c r="M16" s="1161">
        <v>0.8</v>
      </c>
      <c r="N16" s="878">
        <v>86</v>
      </c>
      <c r="Q16" t="s">
        <v>143</v>
      </c>
      <c r="R16" s="817">
        <v>12</v>
      </c>
      <c r="S16" s="817">
        <v>1.65</v>
      </c>
      <c r="T16" s="817">
        <v>0.8</v>
      </c>
      <c r="U16" s="275">
        <v>86</v>
      </c>
      <c r="X16" s="1130" t="s">
        <v>143</v>
      </c>
      <c r="Y16" s="1161">
        <v>12</v>
      </c>
      <c r="Z16" s="1200">
        <v>1.65</v>
      </c>
      <c r="AA16" s="1200">
        <v>0.8</v>
      </c>
      <c r="AB16" s="36">
        <v>86</v>
      </c>
    </row>
    <row r="17" spans="1:29" x14ac:dyDescent="0.25">
      <c r="A17" t="s">
        <v>144</v>
      </c>
      <c r="B17" s="1291">
        <v>10.973837209302326</v>
      </c>
      <c r="C17">
        <v>1.51</v>
      </c>
      <c r="D17">
        <v>0.8</v>
      </c>
      <c r="E17">
        <v>86</v>
      </c>
      <c r="J17" s="1130" t="s">
        <v>144</v>
      </c>
      <c r="K17" s="1247">
        <v>11</v>
      </c>
      <c r="L17" s="1161">
        <v>1.51</v>
      </c>
      <c r="M17" s="1161">
        <v>0.8</v>
      </c>
      <c r="N17" s="878">
        <v>86</v>
      </c>
      <c r="Q17" t="s">
        <v>144</v>
      </c>
      <c r="R17" s="817">
        <v>11</v>
      </c>
      <c r="S17" s="817">
        <v>1.51</v>
      </c>
      <c r="T17" s="817">
        <v>0.8</v>
      </c>
      <c r="U17" s="275">
        <v>86</v>
      </c>
      <c r="X17" s="1130" t="s">
        <v>144</v>
      </c>
      <c r="Y17" s="1161">
        <v>11</v>
      </c>
      <c r="Z17" s="1200">
        <v>1.51</v>
      </c>
      <c r="AA17" s="1200">
        <v>0.8</v>
      </c>
      <c r="AB17" s="36">
        <v>86</v>
      </c>
    </row>
    <row r="18" spans="1:29" x14ac:dyDescent="0.25">
      <c r="A18" t="s">
        <v>23</v>
      </c>
      <c r="B18" s="1291">
        <v>11.991279069767442</v>
      </c>
      <c r="C18">
        <v>1.65</v>
      </c>
      <c r="D18">
        <v>0.8</v>
      </c>
      <c r="E18">
        <v>86</v>
      </c>
      <c r="J18" s="1130" t="s">
        <v>23</v>
      </c>
      <c r="K18" s="1247">
        <v>12</v>
      </c>
      <c r="L18" s="1161">
        <v>1.65</v>
      </c>
      <c r="M18" s="1161">
        <v>0.8</v>
      </c>
      <c r="N18" s="878">
        <v>86</v>
      </c>
      <c r="Q18" t="s">
        <v>23</v>
      </c>
      <c r="R18" s="817">
        <v>12</v>
      </c>
      <c r="S18" s="817">
        <v>1.65</v>
      </c>
      <c r="T18" s="817">
        <v>0.8</v>
      </c>
      <c r="U18" s="275">
        <v>86</v>
      </c>
      <c r="X18" s="1130" t="s">
        <v>23</v>
      </c>
      <c r="Y18" s="1161">
        <v>12</v>
      </c>
      <c r="Z18" s="1200">
        <v>1.65</v>
      </c>
      <c r="AA18" s="1200">
        <v>0.8</v>
      </c>
      <c r="AB18" s="36">
        <v>86</v>
      </c>
    </row>
    <row r="19" spans="1:29" x14ac:dyDescent="0.25">
      <c r="A19" t="s">
        <v>145</v>
      </c>
      <c r="B19" s="1291">
        <v>10.029069767441861</v>
      </c>
      <c r="C19">
        <v>1.38</v>
      </c>
      <c r="D19">
        <v>0.8</v>
      </c>
      <c r="E19">
        <v>86</v>
      </c>
      <c r="J19" s="1130" t="s">
        <v>145</v>
      </c>
      <c r="K19" s="1247">
        <v>10</v>
      </c>
      <c r="L19" s="1161">
        <v>1.38</v>
      </c>
      <c r="M19" s="1161">
        <v>0.8</v>
      </c>
      <c r="N19" s="878">
        <v>86</v>
      </c>
      <c r="Q19" t="s">
        <v>145</v>
      </c>
      <c r="R19" s="817">
        <v>10</v>
      </c>
      <c r="S19" s="817">
        <v>1.38</v>
      </c>
      <c r="T19" s="817">
        <v>0.8</v>
      </c>
      <c r="U19" s="275">
        <v>86</v>
      </c>
      <c r="X19" s="1130" t="s">
        <v>145</v>
      </c>
      <c r="Y19" s="1161">
        <v>10</v>
      </c>
      <c r="Z19" s="1200">
        <v>1.38</v>
      </c>
      <c r="AA19" s="1200">
        <v>0.8</v>
      </c>
      <c r="AB19" s="36">
        <v>86</v>
      </c>
    </row>
    <row r="20" spans="1:29" x14ac:dyDescent="0.25">
      <c r="A20" t="s">
        <v>128</v>
      </c>
      <c r="B20" s="1291">
        <v>10.973837209302326</v>
      </c>
      <c r="C20">
        <v>1.51</v>
      </c>
      <c r="D20">
        <v>0.8</v>
      </c>
      <c r="E20">
        <v>86</v>
      </c>
      <c r="J20" s="1130" t="s">
        <v>128</v>
      </c>
      <c r="K20" s="1247">
        <v>11</v>
      </c>
      <c r="L20" s="1161">
        <v>1.51</v>
      </c>
      <c r="M20" s="1161">
        <v>0.8</v>
      </c>
      <c r="N20" s="878">
        <v>86</v>
      </c>
      <c r="Q20" t="s">
        <v>128</v>
      </c>
      <c r="R20" s="817">
        <v>11</v>
      </c>
      <c r="S20" s="817">
        <v>1.51</v>
      </c>
      <c r="T20" s="817">
        <v>0.8</v>
      </c>
      <c r="U20" s="275">
        <v>86</v>
      </c>
      <c r="X20" s="1130" t="s">
        <v>128</v>
      </c>
      <c r="Y20" s="1161">
        <v>11</v>
      </c>
      <c r="Z20" s="1200">
        <v>1.51</v>
      </c>
      <c r="AA20" s="1200">
        <v>0.8</v>
      </c>
      <c r="AB20" s="36">
        <v>86</v>
      </c>
    </row>
    <row r="21" spans="1:29" x14ac:dyDescent="0.25">
      <c r="A21" t="s">
        <v>148</v>
      </c>
      <c r="B21" s="1291">
        <v>3.6337209302325579</v>
      </c>
      <c r="C21">
        <v>0.5</v>
      </c>
      <c r="D21">
        <v>0.3</v>
      </c>
      <c r="E21">
        <v>86</v>
      </c>
      <c r="J21" s="1130" t="s">
        <v>148</v>
      </c>
      <c r="K21" s="1247">
        <v>3.6</v>
      </c>
      <c r="L21" s="1161">
        <v>0.5</v>
      </c>
      <c r="M21" s="1161">
        <v>0.3</v>
      </c>
      <c r="N21" s="878">
        <v>86</v>
      </c>
      <c r="Q21" t="s">
        <v>148</v>
      </c>
      <c r="R21" s="1142">
        <v>3.6</v>
      </c>
      <c r="S21" s="817">
        <v>0.5</v>
      </c>
      <c r="T21" s="817">
        <v>0.3</v>
      </c>
      <c r="U21" s="275">
        <v>86</v>
      </c>
      <c r="X21" s="1130" t="s">
        <v>148</v>
      </c>
      <c r="Y21" s="1235">
        <v>3.6</v>
      </c>
      <c r="Z21" s="1200">
        <v>0.5</v>
      </c>
      <c r="AA21" s="1200">
        <v>0.3</v>
      </c>
      <c r="AB21" s="36">
        <v>86</v>
      </c>
      <c r="AC21" s="792" t="s">
        <v>754</v>
      </c>
    </row>
    <row r="22" spans="1:29" x14ac:dyDescent="0.25">
      <c r="A22" t="s">
        <v>147</v>
      </c>
      <c r="B22" s="1291">
        <v>10.973837209302326</v>
      </c>
      <c r="C22">
        <v>1.51</v>
      </c>
      <c r="D22">
        <v>0.8</v>
      </c>
      <c r="E22">
        <v>86</v>
      </c>
      <c r="J22" s="1130" t="s">
        <v>147</v>
      </c>
      <c r="K22" s="1247">
        <v>11</v>
      </c>
      <c r="L22" s="1161">
        <v>1.51</v>
      </c>
      <c r="M22" s="1161">
        <v>0.8</v>
      </c>
      <c r="N22" s="878">
        <v>86</v>
      </c>
      <c r="Q22" t="s">
        <v>147</v>
      </c>
      <c r="R22" s="817">
        <v>11</v>
      </c>
      <c r="S22" s="817">
        <v>1.51</v>
      </c>
      <c r="T22" s="817">
        <v>0.8</v>
      </c>
      <c r="U22" s="275">
        <v>86</v>
      </c>
      <c r="X22" s="1130" t="s">
        <v>147</v>
      </c>
      <c r="Y22" s="1161">
        <v>11</v>
      </c>
      <c r="Z22" s="1200">
        <v>1.51</v>
      </c>
      <c r="AA22" s="1200">
        <v>0.8</v>
      </c>
      <c r="AB22" s="36">
        <v>86</v>
      </c>
    </row>
    <row r="23" spans="1:29" x14ac:dyDescent="0.25">
      <c r="A23" t="s">
        <v>24</v>
      </c>
      <c r="B23" s="1291">
        <v>10.973837209302326</v>
      </c>
      <c r="C23">
        <v>1.51</v>
      </c>
      <c r="D23">
        <v>0.8</v>
      </c>
      <c r="E23">
        <v>86</v>
      </c>
      <c r="J23" s="1130" t="s">
        <v>24</v>
      </c>
      <c r="K23" s="1247">
        <v>11</v>
      </c>
      <c r="L23" s="1161">
        <v>1.51</v>
      </c>
      <c r="M23" s="1161">
        <v>0.8</v>
      </c>
      <c r="N23" s="878">
        <v>86</v>
      </c>
      <c r="Q23" t="s">
        <v>24</v>
      </c>
      <c r="R23" s="817">
        <v>11</v>
      </c>
      <c r="S23" s="817">
        <v>1.51</v>
      </c>
      <c r="T23" s="817">
        <v>0.8</v>
      </c>
      <c r="U23" s="275">
        <v>86</v>
      </c>
      <c r="X23" s="1130" t="s">
        <v>24</v>
      </c>
      <c r="Y23" s="1161">
        <v>11</v>
      </c>
      <c r="Z23" s="1200">
        <v>1.51</v>
      </c>
      <c r="AA23" s="1200">
        <v>0.8</v>
      </c>
      <c r="AB23" s="36">
        <v>86</v>
      </c>
    </row>
    <row r="24" spans="1:29" x14ac:dyDescent="0.25">
      <c r="A24" t="s">
        <v>149</v>
      </c>
      <c r="B24" s="1291">
        <v>3.6337209302325579</v>
      </c>
      <c r="C24">
        <v>0.5</v>
      </c>
      <c r="D24">
        <v>0.3</v>
      </c>
      <c r="E24">
        <v>86</v>
      </c>
      <c r="J24" s="1130" t="s">
        <v>149</v>
      </c>
      <c r="K24" s="1247">
        <v>3.6</v>
      </c>
      <c r="L24" s="1161">
        <v>0.5</v>
      </c>
      <c r="M24" s="1161">
        <v>0.3</v>
      </c>
      <c r="N24" s="878">
        <v>86</v>
      </c>
      <c r="Q24" t="s">
        <v>149</v>
      </c>
      <c r="R24" s="1142">
        <v>3.6</v>
      </c>
      <c r="S24" s="817">
        <v>0.5</v>
      </c>
      <c r="T24" s="817">
        <v>0.3</v>
      </c>
      <c r="U24" s="275">
        <v>86</v>
      </c>
      <c r="X24" s="1130" t="s">
        <v>149</v>
      </c>
      <c r="Y24" s="1235">
        <v>3.6</v>
      </c>
      <c r="Z24" s="1200">
        <v>0.5</v>
      </c>
      <c r="AA24" s="1200">
        <v>0.3</v>
      </c>
      <c r="AB24" s="36">
        <v>86</v>
      </c>
      <c r="AC24" s="792" t="s">
        <v>754</v>
      </c>
    </row>
    <row r="25" spans="1:29" x14ac:dyDescent="0.25">
      <c r="A25" t="s">
        <v>25</v>
      </c>
      <c r="B25" s="1291">
        <v>11.991279069767442</v>
      </c>
      <c r="C25">
        <v>1.65</v>
      </c>
      <c r="D25">
        <v>0.8</v>
      </c>
      <c r="E25">
        <v>86</v>
      </c>
      <c r="J25" s="1130" t="s">
        <v>25</v>
      </c>
      <c r="K25" s="1200">
        <v>12</v>
      </c>
      <c r="L25" s="1161">
        <v>1.65</v>
      </c>
      <c r="M25" s="1161">
        <v>0.8</v>
      </c>
      <c r="N25" s="878">
        <v>86</v>
      </c>
      <c r="Q25" t="s">
        <v>25</v>
      </c>
      <c r="R25" s="817">
        <v>12</v>
      </c>
      <c r="S25" s="817">
        <v>1.65</v>
      </c>
      <c r="T25" s="817">
        <v>0.8</v>
      </c>
      <c r="U25" s="275">
        <v>86</v>
      </c>
      <c r="X25" s="1130" t="s">
        <v>25</v>
      </c>
      <c r="Y25" s="1161">
        <v>12</v>
      </c>
      <c r="Z25" s="1200">
        <v>1.65</v>
      </c>
      <c r="AA25" s="1200">
        <v>0.8</v>
      </c>
      <c r="AB25" s="36">
        <v>86</v>
      </c>
    </row>
    <row r="26" spans="1:29" x14ac:dyDescent="0.25">
      <c r="A26" t="s">
        <v>150</v>
      </c>
      <c r="B26" s="1292">
        <v>10.936046511627906</v>
      </c>
      <c r="C26">
        <v>1.65</v>
      </c>
      <c r="D26">
        <v>0.8</v>
      </c>
      <c r="E26">
        <v>86</v>
      </c>
      <c r="J26" s="1130" t="s">
        <v>150</v>
      </c>
      <c r="K26" s="1200">
        <v>12</v>
      </c>
      <c r="L26" s="1161">
        <v>1.65</v>
      </c>
      <c r="M26" s="1161">
        <v>0.8</v>
      </c>
      <c r="N26" s="878">
        <v>86</v>
      </c>
      <c r="Q26" t="s">
        <v>150</v>
      </c>
      <c r="R26" s="817">
        <v>12</v>
      </c>
      <c r="S26" s="817">
        <v>1.65</v>
      </c>
      <c r="T26" s="817">
        <v>0.8</v>
      </c>
      <c r="U26" s="275">
        <v>86</v>
      </c>
      <c r="X26" s="1130" t="s">
        <v>150</v>
      </c>
      <c r="Y26" s="1161">
        <v>12</v>
      </c>
      <c r="Z26" s="1200">
        <v>1.65</v>
      </c>
      <c r="AA26" s="1200">
        <v>0.8</v>
      </c>
      <c r="AB26" s="36">
        <v>86</v>
      </c>
    </row>
    <row r="27" spans="1:29" x14ac:dyDescent="0.25">
      <c r="A27" t="s">
        <v>151</v>
      </c>
      <c r="B27" s="1291">
        <v>11.996511627906976</v>
      </c>
      <c r="C27">
        <v>1.81</v>
      </c>
      <c r="D27">
        <v>0.75</v>
      </c>
      <c r="E27">
        <v>86</v>
      </c>
      <c r="J27" s="1130" t="s">
        <v>151</v>
      </c>
      <c r="K27" s="1200">
        <v>12</v>
      </c>
      <c r="L27" s="1161">
        <v>1.81</v>
      </c>
      <c r="M27" s="1161">
        <v>0.75</v>
      </c>
      <c r="N27" s="878">
        <v>86</v>
      </c>
      <c r="Q27" t="s">
        <v>151</v>
      </c>
      <c r="R27" s="817">
        <v>12</v>
      </c>
      <c r="S27" s="817">
        <v>1.81</v>
      </c>
      <c r="T27" s="817">
        <v>0.75</v>
      </c>
      <c r="U27" s="275">
        <v>86</v>
      </c>
      <c r="X27" s="1130" t="s">
        <v>151</v>
      </c>
      <c r="Y27" s="1161">
        <v>12</v>
      </c>
      <c r="Z27" s="1200">
        <v>1.81</v>
      </c>
      <c r="AA27" s="1200">
        <v>0.75</v>
      </c>
      <c r="AB27" s="36">
        <v>86</v>
      </c>
    </row>
    <row r="28" spans="1:29" x14ac:dyDescent="0.25">
      <c r="A28" t="s">
        <v>57</v>
      </c>
      <c r="B28" s="1291">
        <v>11.996511627906976</v>
      </c>
      <c r="C28">
        <v>1.81</v>
      </c>
      <c r="D28">
        <v>0.8</v>
      </c>
      <c r="E28">
        <v>86</v>
      </c>
      <c r="J28" s="1130" t="s">
        <v>57</v>
      </c>
      <c r="K28" s="1200">
        <v>12</v>
      </c>
      <c r="L28" s="1161">
        <v>1.81</v>
      </c>
      <c r="M28" s="1161">
        <v>0.8</v>
      </c>
      <c r="N28" s="878">
        <v>86</v>
      </c>
      <c r="Q28" t="s">
        <v>57</v>
      </c>
      <c r="R28" s="817">
        <v>12</v>
      </c>
      <c r="S28" s="817">
        <v>1.81</v>
      </c>
      <c r="T28" s="817">
        <v>0.8</v>
      </c>
      <c r="U28" s="275">
        <v>86</v>
      </c>
      <c r="X28" s="1130" t="s">
        <v>57</v>
      </c>
      <c r="Y28" s="1161">
        <v>12</v>
      </c>
      <c r="Z28" s="1200">
        <v>1.81</v>
      </c>
      <c r="AA28" s="1200">
        <v>0.8</v>
      </c>
      <c r="AB28" s="36">
        <v>86</v>
      </c>
    </row>
    <row r="29" spans="1:29" x14ac:dyDescent="0.25">
      <c r="A29" s="1286" t="s">
        <v>799</v>
      </c>
      <c r="B29" s="1291"/>
      <c r="C29"/>
      <c r="D29"/>
      <c r="E29"/>
      <c r="J29" s="1130" t="s">
        <v>578</v>
      </c>
      <c r="K29" s="1200" t="s">
        <v>638</v>
      </c>
      <c r="L29" s="1161" t="s">
        <v>638</v>
      </c>
      <c r="M29" s="1161" t="s">
        <v>638</v>
      </c>
      <c r="N29" s="878" t="s">
        <v>638</v>
      </c>
      <c r="Q29" t="s">
        <v>578</v>
      </c>
      <c r="R29" s="817"/>
      <c r="S29" s="817"/>
      <c r="T29" s="817"/>
      <c r="U29" s="275"/>
      <c r="X29" s="1130" t="s">
        <v>578</v>
      </c>
      <c r="Y29" s="1161" t="s">
        <v>638</v>
      </c>
      <c r="Z29" s="1200" t="s">
        <v>638</v>
      </c>
      <c r="AA29" s="1200" t="s">
        <v>638</v>
      </c>
      <c r="AB29" s="36" t="s">
        <v>638</v>
      </c>
    </row>
    <row r="30" spans="1:29" x14ac:dyDescent="0.25">
      <c r="A30" t="s">
        <v>154</v>
      </c>
      <c r="B30" s="1291">
        <v>6.5406976744186043</v>
      </c>
      <c r="C30">
        <v>0.9</v>
      </c>
      <c r="D30">
        <v>0.2</v>
      </c>
      <c r="E30">
        <v>86</v>
      </c>
      <c r="J30" s="1130" t="s">
        <v>154</v>
      </c>
      <c r="K30" s="1200">
        <v>6.5</v>
      </c>
      <c r="L30" s="1161">
        <v>0.9</v>
      </c>
      <c r="M30" s="1161">
        <v>0.2</v>
      </c>
      <c r="N30" s="878">
        <v>86</v>
      </c>
      <c r="Q30" t="s">
        <v>154</v>
      </c>
      <c r="R30" s="817">
        <v>6.5</v>
      </c>
      <c r="S30" s="817">
        <v>0.9</v>
      </c>
      <c r="T30" s="817">
        <v>0.2</v>
      </c>
      <c r="U30" s="275">
        <v>86</v>
      </c>
      <c r="X30" s="1130" t="s">
        <v>154</v>
      </c>
      <c r="Y30" s="1161">
        <v>6.5</v>
      </c>
      <c r="Z30" s="1200">
        <v>0.9</v>
      </c>
      <c r="AA30" s="1200">
        <v>0.2</v>
      </c>
      <c r="AB30" s="36">
        <v>86</v>
      </c>
    </row>
    <row r="31" spans="1:29" x14ac:dyDescent="0.25">
      <c r="A31" t="s">
        <v>800</v>
      </c>
      <c r="B31" s="1291">
        <v>10.029069767441861</v>
      </c>
      <c r="C31">
        <v>1.38</v>
      </c>
      <c r="D31">
        <v>0.8</v>
      </c>
      <c r="E31">
        <v>86</v>
      </c>
      <c r="J31" s="1130" t="s">
        <v>26</v>
      </c>
      <c r="K31" s="1200">
        <v>10</v>
      </c>
      <c r="L31" s="1161">
        <v>1.38</v>
      </c>
      <c r="M31" s="1161">
        <v>0.8</v>
      </c>
      <c r="N31" s="878">
        <v>86</v>
      </c>
      <c r="Q31" t="s">
        <v>26</v>
      </c>
      <c r="R31" s="817">
        <v>10</v>
      </c>
      <c r="S31" s="817">
        <v>1.38</v>
      </c>
      <c r="T31" s="817">
        <v>0.8</v>
      </c>
      <c r="U31" s="275">
        <v>86</v>
      </c>
      <c r="X31" s="1130" t="s">
        <v>26</v>
      </c>
      <c r="Y31" s="1161">
        <v>10</v>
      </c>
      <c r="Z31" s="1200">
        <v>1.38</v>
      </c>
      <c r="AA31" s="1200">
        <v>0.8</v>
      </c>
      <c r="AB31" s="36">
        <v>86</v>
      </c>
    </row>
    <row r="32" spans="1:29" x14ac:dyDescent="0.25">
      <c r="A32" t="s">
        <v>155</v>
      </c>
      <c r="B32" s="1291">
        <v>17.005813953488371</v>
      </c>
      <c r="C32">
        <v>2.34</v>
      </c>
      <c r="D32">
        <v>0.89</v>
      </c>
      <c r="E32">
        <v>86</v>
      </c>
      <c r="J32" s="1130" t="s">
        <v>155</v>
      </c>
      <c r="K32" s="1200">
        <v>17</v>
      </c>
      <c r="L32" s="1161">
        <v>2.34</v>
      </c>
      <c r="M32" s="1161">
        <v>0.89</v>
      </c>
      <c r="N32" s="878">
        <v>86</v>
      </c>
      <c r="Q32" t="s">
        <v>155</v>
      </c>
      <c r="R32" s="817">
        <v>17</v>
      </c>
      <c r="S32" s="817">
        <v>2.34</v>
      </c>
      <c r="T32" s="817">
        <v>0.89</v>
      </c>
      <c r="U32" s="275">
        <v>86</v>
      </c>
      <c r="X32" s="1130" t="s">
        <v>155</v>
      </c>
      <c r="Y32" s="1161">
        <v>17</v>
      </c>
      <c r="Z32" s="1200">
        <v>2.34</v>
      </c>
      <c r="AA32" s="1200">
        <v>0.89</v>
      </c>
      <c r="AB32" s="36">
        <v>86</v>
      </c>
    </row>
    <row r="33" spans="1:29" x14ac:dyDescent="0.25">
      <c r="A33" t="s">
        <v>156</v>
      </c>
      <c r="B33" s="1291">
        <v>17.005813953488371</v>
      </c>
      <c r="C33">
        <v>2.34</v>
      </c>
      <c r="D33">
        <v>0.89</v>
      </c>
      <c r="E33">
        <v>86</v>
      </c>
      <c r="J33" s="1130" t="s">
        <v>156</v>
      </c>
      <c r="K33" s="1200">
        <v>17</v>
      </c>
      <c r="L33" s="1161">
        <v>2.34</v>
      </c>
      <c r="M33" s="1161">
        <v>0.89</v>
      </c>
      <c r="N33" s="878">
        <v>86</v>
      </c>
      <c r="Q33" t="s">
        <v>156</v>
      </c>
      <c r="R33" s="817">
        <v>17</v>
      </c>
      <c r="S33" s="817">
        <v>2.34</v>
      </c>
      <c r="T33" s="817">
        <v>0.89</v>
      </c>
      <c r="U33" s="275">
        <v>86</v>
      </c>
      <c r="X33" s="1130" t="s">
        <v>156</v>
      </c>
      <c r="Y33" s="1161">
        <v>17</v>
      </c>
      <c r="Z33" s="1200">
        <v>2.34</v>
      </c>
      <c r="AA33" s="1200">
        <v>0.89</v>
      </c>
      <c r="AB33" s="36">
        <v>86</v>
      </c>
    </row>
    <row r="34" spans="1:29" x14ac:dyDescent="0.25">
      <c r="A34" t="s">
        <v>152</v>
      </c>
      <c r="B34" s="1291">
        <v>16.933139534883722</v>
      </c>
      <c r="C34">
        <v>2.33</v>
      </c>
      <c r="D34">
        <v>0.65</v>
      </c>
      <c r="E34">
        <v>86</v>
      </c>
      <c r="J34" s="1130" t="s">
        <v>152</v>
      </c>
      <c r="K34" s="1200">
        <v>16.899999999999999</v>
      </c>
      <c r="L34" s="1161">
        <v>2.33</v>
      </c>
      <c r="M34" s="1161">
        <v>0.65</v>
      </c>
      <c r="N34" s="878">
        <v>86</v>
      </c>
      <c r="Q34" t="s">
        <v>152</v>
      </c>
      <c r="R34" s="1141">
        <v>17</v>
      </c>
      <c r="S34" s="817">
        <v>2.33</v>
      </c>
      <c r="T34" s="817">
        <v>0.65</v>
      </c>
      <c r="U34" s="275">
        <v>86</v>
      </c>
      <c r="X34" s="1130" t="s">
        <v>152</v>
      </c>
      <c r="Y34" s="1161">
        <v>16.899999999999999</v>
      </c>
      <c r="Z34" s="1200">
        <v>2.33</v>
      </c>
      <c r="AA34" s="1200">
        <v>0.65</v>
      </c>
      <c r="AB34" s="36">
        <v>86</v>
      </c>
    </row>
    <row r="35" spans="1:29" x14ac:dyDescent="0.25">
      <c r="A35" t="s">
        <v>157</v>
      </c>
      <c r="B35" s="1291">
        <v>16.279069767441861</v>
      </c>
      <c r="C35">
        <v>2.2400000000000002</v>
      </c>
      <c r="D35">
        <v>0.94</v>
      </c>
      <c r="E35">
        <v>86</v>
      </c>
      <c r="J35" s="1130" t="s">
        <v>157</v>
      </c>
      <c r="K35" s="1200">
        <v>16.3</v>
      </c>
      <c r="L35" s="1161">
        <v>2.2400000000000002</v>
      </c>
      <c r="M35" s="1161">
        <v>0.94</v>
      </c>
      <c r="N35" s="878">
        <v>86</v>
      </c>
      <c r="Q35" t="s">
        <v>157</v>
      </c>
      <c r="R35" s="1141">
        <v>16</v>
      </c>
      <c r="S35" s="817">
        <v>2.2400000000000002</v>
      </c>
      <c r="T35" s="817">
        <v>0.94</v>
      </c>
      <c r="U35" s="275">
        <v>86</v>
      </c>
      <c r="X35" s="1130" t="s">
        <v>157</v>
      </c>
      <c r="Y35" s="1161">
        <v>16.3</v>
      </c>
      <c r="Z35" s="1200">
        <v>2.2400000000000002</v>
      </c>
      <c r="AA35" s="1200">
        <v>0.94</v>
      </c>
      <c r="AB35" s="36">
        <v>86</v>
      </c>
    </row>
    <row r="36" spans="1:29" x14ac:dyDescent="0.25">
      <c r="A36" s="1286" t="s">
        <v>801</v>
      </c>
      <c r="B36" s="1291"/>
      <c r="C36"/>
      <c r="D36"/>
      <c r="E36"/>
      <c r="J36" s="1130" t="s">
        <v>158</v>
      </c>
      <c r="K36" s="1200"/>
      <c r="L36" s="1161"/>
      <c r="M36" s="1161"/>
      <c r="N36" s="878"/>
      <c r="Q36" t="s">
        <v>158</v>
      </c>
      <c r="R36" s="817"/>
      <c r="S36" s="817"/>
      <c r="T36" s="817"/>
      <c r="U36" s="275"/>
      <c r="X36" s="1130" t="s">
        <v>158</v>
      </c>
      <c r="Y36" s="1161"/>
      <c r="Z36" s="1200"/>
      <c r="AA36" s="1200"/>
    </row>
    <row r="37" spans="1:29" x14ac:dyDescent="0.25">
      <c r="A37" t="s">
        <v>159</v>
      </c>
      <c r="B37" s="1291">
        <v>29.796511627906973</v>
      </c>
      <c r="C37">
        <v>4.0999999999999996</v>
      </c>
      <c r="D37">
        <v>1.2</v>
      </c>
      <c r="E37">
        <v>86</v>
      </c>
      <c r="J37" s="1130" t="s">
        <v>159</v>
      </c>
      <c r="K37" s="1247">
        <v>29.8</v>
      </c>
      <c r="L37" s="1161">
        <v>4.0999999999999996</v>
      </c>
      <c r="M37" s="1161">
        <v>1.2</v>
      </c>
      <c r="N37" s="878">
        <v>86</v>
      </c>
      <c r="Q37" t="s">
        <v>159</v>
      </c>
      <c r="R37" s="1141">
        <v>30</v>
      </c>
      <c r="S37" s="817">
        <v>4.0999999999999996</v>
      </c>
      <c r="T37" s="817">
        <v>1.2</v>
      </c>
      <c r="U37" s="275">
        <v>86</v>
      </c>
      <c r="X37" s="1130" t="s">
        <v>159</v>
      </c>
      <c r="Y37" s="1235">
        <v>29.8</v>
      </c>
      <c r="Z37" s="1200">
        <v>4.0999999999999996</v>
      </c>
      <c r="AA37" s="1200">
        <v>1.2</v>
      </c>
      <c r="AB37" s="36">
        <v>86</v>
      </c>
      <c r="AC37" s="792" t="s">
        <v>702</v>
      </c>
    </row>
    <row r="38" spans="1:29" x14ac:dyDescent="0.25">
      <c r="A38" t="s">
        <v>160</v>
      </c>
      <c r="B38" s="1291">
        <v>26.162790697674417</v>
      </c>
      <c r="C38">
        <v>3.6</v>
      </c>
      <c r="D38">
        <v>1.1000000000000001</v>
      </c>
      <c r="E38">
        <v>86</v>
      </c>
      <c r="J38" s="1130" t="s">
        <v>160</v>
      </c>
      <c r="K38" s="1200">
        <v>26</v>
      </c>
      <c r="L38" s="1161">
        <v>3.6</v>
      </c>
      <c r="M38" s="1161">
        <v>1.1000000000000001</v>
      </c>
      <c r="N38" s="878">
        <v>86</v>
      </c>
      <c r="Q38" t="s">
        <v>160</v>
      </c>
      <c r="R38" s="817">
        <v>26</v>
      </c>
      <c r="S38" s="817">
        <v>3.6</v>
      </c>
      <c r="T38" s="817">
        <v>1.1000000000000001</v>
      </c>
      <c r="U38" s="275">
        <v>86</v>
      </c>
      <c r="X38" s="1130" t="s">
        <v>160</v>
      </c>
      <c r="Y38" s="1161">
        <v>26</v>
      </c>
      <c r="Z38" s="1200">
        <v>3.6</v>
      </c>
      <c r="AA38" s="1200">
        <v>1.1000000000000001</v>
      </c>
      <c r="AB38" s="36">
        <v>86</v>
      </c>
    </row>
    <row r="39" spans="1:29" x14ac:dyDescent="0.25">
      <c r="A39" t="s">
        <v>161</v>
      </c>
      <c r="B39" s="1291">
        <v>26.162790697674417</v>
      </c>
      <c r="C39">
        <v>3.6</v>
      </c>
      <c r="D39">
        <v>1.1000000000000001</v>
      </c>
      <c r="E39">
        <v>86</v>
      </c>
      <c r="J39" s="1130" t="s">
        <v>161</v>
      </c>
      <c r="K39" s="1200">
        <v>26</v>
      </c>
      <c r="L39" s="1161">
        <v>3.6</v>
      </c>
      <c r="M39" s="1161">
        <v>1.1000000000000001</v>
      </c>
      <c r="N39" s="878">
        <v>86</v>
      </c>
      <c r="Q39" s="36" t="s">
        <v>161</v>
      </c>
      <c r="R39" s="817">
        <v>86</v>
      </c>
      <c r="S39" s="817">
        <v>3.6</v>
      </c>
      <c r="T39" s="817">
        <v>1.1000000000000001</v>
      </c>
      <c r="U39" s="275">
        <v>26</v>
      </c>
      <c r="X39" s="1130" t="s">
        <v>161</v>
      </c>
      <c r="Y39" s="1161">
        <v>26</v>
      </c>
      <c r="Z39" s="1200">
        <v>3.6</v>
      </c>
      <c r="AA39" s="1200">
        <v>1.1000000000000001</v>
      </c>
      <c r="AB39" s="36">
        <v>86</v>
      </c>
      <c r="AC39" s="792" t="s">
        <v>694</v>
      </c>
    </row>
    <row r="40" spans="1:29" x14ac:dyDescent="0.25">
      <c r="A40" t="s">
        <v>162</v>
      </c>
      <c r="B40" s="1291">
        <v>32.558139534883722</v>
      </c>
      <c r="C40">
        <v>4.4800000000000004</v>
      </c>
      <c r="D40">
        <v>1.02</v>
      </c>
      <c r="E40">
        <v>86</v>
      </c>
      <c r="J40" s="1130" t="s">
        <v>162</v>
      </c>
      <c r="K40" s="1200">
        <v>33</v>
      </c>
      <c r="L40" s="1161">
        <v>4.4800000000000004</v>
      </c>
      <c r="M40" s="1161">
        <v>1.02</v>
      </c>
      <c r="N40" s="878">
        <v>86</v>
      </c>
      <c r="Q40" t="s">
        <v>162</v>
      </c>
      <c r="R40" s="817">
        <v>33</v>
      </c>
      <c r="S40" s="817">
        <v>4.4800000000000004</v>
      </c>
      <c r="T40" s="817">
        <v>1.02</v>
      </c>
      <c r="U40" s="275">
        <v>86</v>
      </c>
      <c r="X40" s="1130" t="s">
        <v>162</v>
      </c>
      <c r="Y40" s="1161">
        <v>33</v>
      </c>
      <c r="Z40" s="1200">
        <v>4.4800000000000004</v>
      </c>
      <c r="AA40" s="1200">
        <v>1.02</v>
      </c>
      <c r="AB40" s="36">
        <v>86</v>
      </c>
    </row>
    <row r="41" spans="1:29" x14ac:dyDescent="0.25">
      <c r="A41" t="s">
        <v>163</v>
      </c>
      <c r="B41" s="1291">
        <v>26.017441860465116</v>
      </c>
      <c r="C41">
        <v>3.58</v>
      </c>
      <c r="D41">
        <v>1.1000000000000001</v>
      </c>
      <c r="E41">
        <v>86</v>
      </c>
      <c r="J41" s="1130" t="s">
        <v>163</v>
      </c>
      <c r="K41" s="1200">
        <v>26</v>
      </c>
      <c r="L41" s="1161">
        <v>3.58</v>
      </c>
      <c r="M41" s="1161">
        <v>1.1000000000000001</v>
      </c>
      <c r="N41" s="878">
        <v>86</v>
      </c>
      <c r="Q41" t="s">
        <v>163</v>
      </c>
      <c r="R41" s="817">
        <v>26</v>
      </c>
      <c r="S41" s="817">
        <v>3.58</v>
      </c>
      <c r="T41" s="817">
        <v>1.1000000000000001</v>
      </c>
      <c r="U41" s="275">
        <v>86</v>
      </c>
      <c r="X41" s="1130" t="s">
        <v>163</v>
      </c>
      <c r="Y41" s="1161">
        <v>26</v>
      </c>
      <c r="Z41" s="1200">
        <v>3.58</v>
      </c>
      <c r="AA41" s="1200">
        <v>1.1000000000000001</v>
      </c>
      <c r="AB41" s="36">
        <v>86</v>
      </c>
    </row>
    <row r="42" spans="1:29" x14ac:dyDescent="0.25">
      <c r="A42" t="s">
        <v>27</v>
      </c>
      <c r="B42" s="1291">
        <v>31.976744186046517</v>
      </c>
      <c r="C42">
        <v>4.4000000000000004</v>
      </c>
      <c r="D42">
        <v>1.5</v>
      </c>
      <c r="E42">
        <v>86</v>
      </c>
      <c r="J42" s="1130" t="s">
        <v>27</v>
      </c>
      <c r="K42" s="1200">
        <v>32</v>
      </c>
      <c r="L42" s="1161">
        <v>4.4000000000000004</v>
      </c>
      <c r="M42" s="1161">
        <v>1.5</v>
      </c>
      <c r="N42" s="878">
        <v>86</v>
      </c>
      <c r="Q42" t="s">
        <v>27</v>
      </c>
      <c r="R42" s="817">
        <v>32</v>
      </c>
      <c r="S42" s="817">
        <v>4.4000000000000004</v>
      </c>
      <c r="T42" s="817">
        <v>1.5</v>
      </c>
      <c r="U42" s="275">
        <v>86</v>
      </c>
      <c r="X42" s="1130" t="s">
        <v>27</v>
      </c>
      <c r="Y42" s="1161">
        <v>32</v>
      </c>
      <c r="Z42" s="1200">
        <v>4.4000000000000004</v>
      </c>
      <c r="AA42" s="1200">
        <v>1.5</v>
      </c>
      <c r="AB42" s="36">
        <v>86</v>
      </c>
    </row>
    <row r="43" spans="1:29" x14ac:dyDescent="0.25">
      <c r="A43" s="1286" t="s">
        <v>802</v>
      </c>
      <c r="B43" s="1291"/>
      <c r="C43"/>
      <c r="D43"/>
      <c r="E43"/>
      <c r="J43" s="1130" t="s">
        <v>579</v>
      </c>
      <c r="K43" s="1200" t="s">
        <v>638</v>
      </c>
      <c r="L43" s="1161" t="s">
        <v>638</v>
      </c>
      <c r="M43" s="1161" t="s">
        <v>638</v>
      </c>
      <c r="N43" s="878" t="s">
        <v>638</v>
      </c>
      <c r="Q43" s="36" t="s">
        <v>579</v>
      </c>
      <c r="R43" s="817"/>
      <c r="S43" s="817"/>
      <c r="T43" s="817"/>
      <c r="U43" s="275"/>
      <c r="X43" s="1130" t="s">
        <v>579</v>
      </c>
      <c r="Y43" s="1161" t="s">
        <v>638</v>
      </c>
      <c r="Z43" s="1200" t="s">
        <v>638</v>
      </c>
      <c r="AA43" s="1200" t="s">
        <v>638</v>
      </c>
      <c r="AB43" s="36" t="s">
        <v>638</v>
      </c>
    </row>
    <row r="44" spans="1:29" x14ac:dyDescent="0.25">
      <c r="A44" t="s">
        <v>580</v>
      </c>
      <c r="B44" s="1291">
        <v>23.008241758241759</v>
      </c>
      <c r="C44">
        <v>3.35</v>
      </c>
      <c r="D44">
        <v>1.8</v>
      </c>
      <c r="E44">
        <v>91</v>
      </c>
      <c r="J44" s="1130" t="s">
        <v>580</v>
      </c>
      <c r="K44" s="1200">
        <v>23</v>
      </c>
      <c r="L44" s="1161">
        <v>3.35</v>
      </c>
      <c r="M44" s="1161">
        <v>1.8</v>
      </c>
      <c r="N44" s="878">
        <v>91</v>
      </c>
      <c r="Q44" t="s">
        <v>580</v>
      </c>
      <c r="R44" s="817">
        <v>23</v>
      </c>
      <c r="S44" s="817">
        <v>3.35</v>
      </c>
      <c r="T44" s="817">
        <v>1.8</v>
      </c>
      <c r="U44" s="275">
        <v>91</v>
      </c>
      <c r="X44" s="1130" t="s">
        <v>580</v>
      </c>
      <c r="Y44" s="1161">
        <v>23</v>
      </c>
      <c r="Z44" s="1200">
        <v>3.35</v>
      </c>
      <c r="AA44" s="1200">
        <v>1.8</v>
      </c>
      <c r="AB44" s="36">
        <v>91</v>
      </c>
    </row>
    <row r="45" spans="1:29" x14ac:dyDescent="0.25">
      <c r="A45" t="s">
        <v>581</v>
      </c>
      <c r="B45" s="1291">
        <v>23.008241758241759</v>
      </c>
      <c r="C45">
        <v>3.35</v>
      </c>
      <c r="D45">
        <v>1.8</v>
      </c>
      <c r="E45">
        <v>91</v>
      </c>
      <c r="J45" s="1130" t="s">
        <v>581</v>
      </c>
      <c r="K45" s="1200">
        <v>23</v>
      </c>
      <c r="L45" s="1161">
        <v>3.35</v>
      </c>
      <c r="M45" s="1161">
        <v>1.8</v>
      </c>
      <c r="N45" s="878">
        <v>91</v>
      </c>
      <c r="Q45" t="s">
        <v>581</v>
      </c>
      <c r="R45" s="817">
        <v>23</v>
      </c>
      <c r="S45" s="817">
        <v>3.35</v>
      </c>
      <c r="T45" s="817">
        <v>1.8</v>
      </c>
      <c r="U45" s="275">
        <v>91</v>
      </c>
      <c r="X45" s="1130" t="s">
        <v>581</v>
      </c>
      <c r="Y45" s="1161">
        <v>23</v>
      </c>
      <c r="Z45" s="1200">
        <v>3.35</v>
      </c>
      <c r="AA45" s="1200">
        <v>1.8</v>
      </c>
      <c r="AB45" s="36">
        <v>91</v>
      </c>
    </row>
    <row r="46" spans="1:29" x14ac:dyDescent="0.25">
      <c r="A46" t="s">
        <v>165</v>
      </c>
      <c r="B46" s="1291">
        <v>23.008241758241759</v>
      </c>
      <c r="C46">
        <v>3.35</v>
      </c>
      <c r="D46">
        <v>1.8</v>
      </c>
      <c r="E46">
        <v>91</v>
      </c>
      <c r="J46" s="1130" t="s">
        <v>165</v>
      </c>
      <c r="K46" s="1200">
        <v>23</v>
      </c>
      <c r="L46" s="1161">
        <v>3.35</v>
      </c>
      <c r="M46" s="1161">
        <v>1.8</v>
      </c>
      <c r="N46" s="878">
        <v>91</v>
      </c>
      <c r="Q46" t="s">
        <v>165</v>
      </c>
      <c r="R46" s="817">
        <v>23</v>
      </c>
      <c r="S46" s="817">
        <v>3.35</v>
      </c>
      <c r="T46" s="817">
        <v>1.8</v>
      </c>
      <c r="U46" s="275">
        <v>91</v>
      </c>
      <c r="X46" s="1130" t="s">
        <v>165</v>
      </c>
      <c r="Y46" s="1161">
        <v>23</v>
      </c>
      <c r="Z46" s="1200">
        <v>3.35</v>
      </c>
      <c r="AA46" s="1200">
        <v>1.8</v>
      </c>
      <c r="AB46" s="36">
        <v>91</v>
      </c>
    </row>
    <row r="47" spans="1:29" x14ac:dyDescent="0.25">
      <c r="A47" t="s">
        <v>803</v>
      </c>
      <c r="B47" s="1291">
        <v>19.986263736263737</v>
      </c>
      <c r="C47">
        <v>2.91</v>
      </c>
      <c r="D47">
        <v>1.6</v>
      </c>
      <c r="E47">
        <v>91</v>
      </c>
      <c r="J47" s="1130" t="s">
        <v>59</v>
      </c>
      <c r="K47" s="1200">
        <v>20</v>
      </c>
      <c r="L47" s="1161">
        <v>2.91</v>
      </c>
      <c r="M47" s="1161">
        <v>1.6</v>
      </c>
      <c r="N47" s="878">
        <v>91</v>
      </c>
      <c r="Q47" t="s">
        <v>59</v>
      </c>
      <c r="R47" s="817">
        <v>20</v>
      </c>
      <c r="S47" s="817">
        <v>2.91</v>
      </c>
      <c r="T47" s="817">
        <v>1.6</v>
      </c>
      <c r="U47" s="275">
        <v>91</v>
      </c>
      <c r="X47" s="1130" t="s">
        <v>59</v>
      </c>
      <c r="Y47" s="1161">
        <v>20</v>
      </c>
      <c r="Z47" s="1200">
        <v>2.91</v>
      </c>
      <c r="AA47" s="1200">
        <v>1.6</v>
      </c>
      <c r="AB47" s="36">
        <v>91</v>
      </c>
    </row>
    <row r="48" spans="1:29" x14ac:dyDescent="0.25">
      <c r="A48" t="s">
        <v>166</v>
      </c>
      <c r="B48" s="1291">
        <v>34.890109890109891</v>
      </c>
      <c r="C48">
        <v>5.08</v>
      </c>
      <c r="D48">
        <v>1.77</v>
      </c>
      <c r="E48">
        <v>91</v>
      </c>
      <c r="J48" s="1130" t="s">
        <v>166</v>
      </c>
      <c r="K48" s="1200">
        <v>35</v>
      </c>
      <c r="L48" s="1161">
        <v>5.08</v>
      </c>
      <c r="M48" s="1161">
        <v>1.77</v>
      </c>
      <c r="N48" s="878">
        <v>91</v>
      </c>
      <c r="Q48" t="s">
        <v>166</v>
      </c>
      <c r="R48" s="817">
        <v>35</v>
      </c>
      <c r="S48" s="817">
        <v>5.08</v>
      </c>
      <c r="T48" s="817">
        <v>1.77</v>
      </c>
      <c r="U48" s="275">
        <v>91</v>
      </c>
      <c r="X48" s="1130" t="s">
        <v>166</v>
      </c>
      <c r="Y48" s="1161">
        <v>35</v>
      </c>
      <c r="Z48" s="1200">
        <v>5.08</v>
      </c>
      <c r="AA48" s="1200">
        <v>1.77</v>
      </c>
      <c r="AB48" s="36">
        <v>91</v>
      </c>
    </row>
    <row r="49" spans="1:29" x14ac:dyDescent="0.25">
      <c r="A49" t="s">
        <v>804</v>
      </c>
      <c r="B49" s="1291">
        <v>24.03846153846154</v>
      </c>
      <c r="C49">
        <v>3.5</v>
      </c>
      <c r="D49">
        <v>1.2</v>
      </c>
      <c r="E49">
        <v>91</v>
      </c>
      <c r="J49" s="1130" t="s">
        <v>167</v>
      </c>
      <c r="K49" s="1200">
        <v>24</v>
      </c>
      <c r="L49" s="1161">
        <v>3.5</v>
      </c>
      <c r="M49" s="1161">
        <v>1.2</v>
      </c>
      <c r="N49" s="878">
        <v>91</v>
      </c>
      <c r="Q49" t="s">
        <v>167</v>
      </c>
      <c r="R49" s="817">
        <v>24</v>
      </c>
      <c r="S49" s="817">
        <v>3.5</v>
      </c>
      <c r="T49" s="817">
        <v>1.2</v>
      </c>
      <c r="U49" s="275">
        <v>91</v>
      </c>
      <c r="X49" s="1130" t="s">
        <v>167</v>
      </c>
      <c r="Y49" s="1161">
        <v>24</v>
      </c>
      <c r="Z49" s="1200">
        <v>3.5</v>
      </c>
      <c r="AA49" s="1200">
        <v>1.2</v>
      </c>
      <c r="AB49" s="36">
        <v>91</v>
      </c>
    </row>
    <row r="50" spans="1:29" x14ac:dyDescent="0.25">
      <c r="A50" t="s">
        <v>168</v>
      </c>
      <c r="B50" s="1291">
        <v>24.03846153846154</v>
      </c>
      <c r="C50">
        <v>3.5</v>
      </c>
      <c r="D50">
        <v>1.2</v>
      </c>
      <c r="E50">
        <v>91</v>
      </c>
      <c r="J50" s="1130" t="s">
        <v>168</v>
      </c>
      <c r="K50" s="1200">
        <v>24</v>
      </c>
      <c r="L50" s="1161">
        <v>3.5</v>
      </c>
      <c r="M50" s="1161">
        <v>1.2</v>
      </c>
      <c r="N50" s="878">
        <v>91</v>
      </c>
      <c r="Q50" t="s">
        <v>168</v>
      </c>
      <c r="R50" s="817">
        <v>24</v>
      </c>
      <c r="S50" s="817">
        <v>3.5</v>
      </c>
      <c r="T50" s="817">
        <v>1.2</v>
      </c>
      <c r="U50" s="275">
        <v>91</v>
      </c>
      <c r="X50" s="1130" t="s">
        <v>168</v>
      </c>
      <c r="Y50" s="1161">
        <v>24</v>
      </c>
      <c r="Z50" s="1200">
        <v>3.5</v>
      </c>
      <c r="AA50" s="1200">
        <v>1.2</v>
      </c>
      <c r="AB50" s="36">
        <v>91</v>
      </c>
    </row>
    <row r="51" spans="1:29" x14ac:dyDescent="0.25">
      <c r="A51" t="s">
        <v>582</v>
      </c>
      <c r="B51" s="1291">
        <v>22.321428571428573</v>
      </c>
      <c r="C51">
        <v>3.25</v>
      </c>
      <c r="D51">
        <v>2.4300000000000002</v>
      </c>
      <c r="E51">
        <v>91</v>
      </c>
      <c r="J51" s="1137" t="s">
        <v>582</v>
      </c>
      <c r="K51" s="1201">
        <v>23</v>
      </c>
      <c r="L51" s="1163">
        <v>3.25</v>
      </c>
      <c r="M51" s="1163">
        <v>2.4300000000000002</v>
      </c>
      <c r="N51" s="1249">
        <v>91</v>
      </c>
      <c r="Q51" t="s">
        <v>582</v>
      </c>
      <c r="R51" s="817">
        <v>23</v>
      </c>
      <c r="S51" s="817">
        <v>3.25</v>
      </c>
      <c r="T51" s="817">
        <v>2.4300000000000002</v>
      </c>
      <c r="U51" s="275">
        <v>91</v>
      </c>
      <c r="X51" s="1137" t="s">
        <v>582</v>
      </c>
      <c r="Y51" s="1163">
        <v>23</v>
      </c>
      <c r="Z51" s="1201">
        <v>3.25</v>
      </c>
      <c r="AA51" s="1201">
        <v>2.4300000000000002</v>
      </c>
      <c r="AB51" s="1138">
        <v>91</v>
      </c>
      <c r="AC51" s="792"/>
    </row>
    <row r="52" spans="1:29" x14ac:dyDescent="0.25">
      <c r="A52" s="1286" t="s">
        <v>805</v>
      </c>
      <c r="B52" s="1291"/>
      <c r="C52"/>
      <c r="D52"/>
      <c r="E52"/>
      <c r="J52" s="1130" t="s">
        <v>583</v>
      </c>
      <c r="K52" s="1200" t="s">
        <v>638</v>
      </c>
      <c r="L52" s="1161" t="s">
        <v>638</v>
      </c>
      <c r="M52" s="1161" t="s">
        <v>638</v>
      </c>
      <c r="N52" s="878" t="s">
        <v>638</v>
      </c>
      <c r="Q52" t="s">
        <v>583</v>
      </c>
      <c r="R52" s="817"/>
      <c r="S52" s="817"/>
      <c r="T52" s="817"/>
      <c r="U52" s="275"/>
      <c r="X52" s="1130" t="s">
        <v>583</v>
      </c>
      <c r="Y52" s="1161" t="s">
        <v>638</v>
      </c>
      <c r="Z52" s="1200" t="s">
        <v>638</v>
      </c>
      <c r="AA52" s="1200" t="s">
        <v>638</v>
      </c>
      <c r="AB52" s="36" t="s">
        <v>638</v>
      </c>
    </row>
    <row r="53" spans="1:29" x14ac:dyDescent="0.25">
      <c r="A53" t="s">
        <v>169</v>
      </c>
      <c r="B53" s="1291">
        <v>7.2674418604651159</v>
      </c>
      <c r="C53">
        <v>1</v>
      </c>
      <c r="D53">
        <v>0.64</v>
      </c>
      <c r="E53">
        <v>86</v>
      </c>
      <c r="J53" s="1130" t="s">
        <v>169</v>
      </c>
      <c r="K53" s="1200">
        <v>7.3</v>
      </c>
      <c r="L53" s="1161">
        <v>1</v>
      </c>
      <c r="M53" s="1161">
        <v>0.64</v>
      </c>
      <c r="N53" s="878">
        <v>86</v>
      </c>
      <c r="Q53" t="s">
        <v>169</v>
      </c>
      <c r="R53" s="1142">
        <v>7.3</v>
      </c>
      <c r="S53" s="817">
        <v>1</v>
      </c>
      <c r="T53" s="817">
        <v>0.64</v>
      </c>
      <c r="U53" s="275">
        <v>86</v>
      </c>
      <c r="X53" s="1130" t="s">
        <v>169</v>
      </c>
      <c r="Y53" s="1161">
        <v>7.3</v>
      </c>
      <c r="Z53" s="1200">
        <v>1</v>
      </c>
      <c r="AA53" s="1200">
        <v>0.64</v>
      </c>
      <c r="AB53" s="36">
        <v>86</v>
      </c>
    </row>
    <row r="54" spans="1:29" x14ac:dyDescent="0.25">
      <c r="A54" t="s">
        <v>170</v>
      </c>
      <c r="B54" s="1291">
        <v>6.25</v>
      </c>
      <c r="C54">
        <v>0.4</v>
      </c>
      <c r="D54">
        <v>0.3</v>
      </c>
      <c r="E54">
        <v>40</v>
      </c>
      <c r="J54" s="1130" t="s">
        <v>170</v>
      </c>
      <c r="K54" s="1200">
        <v>6.3</v>
      </c>
      <c r="L54" s="1161">
        <v>0.4</v>
      </c>
      <c r="M54" s="1161">
        <v>0.3</v>
      </c>
      <c r="N54" s="878">
        <v>40</v>
      </c>
      <c r="Q54" t="s">
        <v>170</v>
      </c>
      <c r="R54" s="1142">
        <v>6.3</v>
      </c>
      <c r="S54" s="817">
        <v>0.4</v>
      </c>
      <c r="T54" s="817">
        <v>0.3</v>
      </c>
      <c r="U54" s="275">
        <v>40</v>
      </c>
      <c r="X54" s="1130" t="s">
        <v>170</v>
      </c>
      <c r="Y54" s="1161">
        <v>6.3</v>
      </c>
      <c r="Z54" s="1200">
        <v>0.4</v>
      </c>
      <c r="AA54" s="1200">
        <v>0.3</v>
      </c>
      <c r="AB54" s="36">
        <v>40</v>
      </c>
    </row>
    <row r="55" spans="1:29" x14ac:dyDescent="0.25">
      <c r="A55" s="1286" t="s">
        <v>806</v>
      </c>
      <c r="B55" s="1291"/>
      <c r="C55"/>
      <c r="D55"/>
      <c r="E55"/>
      <c r="J55" s="1130" t="s">
        <v>171</v>
      </c>
      <c r="K55" s="1200"/>
      <c r="L55" s="1161"/>
      <c r="M55" s="1161"/>
      <c r="N55" s="878"/>
      <c r="Q55" t="s">
        <v>171</v>
      </c>
      <c r="R55" s="817"/>
      <c r="S55" s="817"/>
      <c r="T55" s="817"/>
      <c r="U55" s="275"/>
      <c r="X55" s="1130" t="s">
        <v>171</v>
      </c>
      <c r="Y55" s="1161"/>
      <c r="Z55" s="1200"/>
      <c r="AA55" s="1200"/>
    </row>
    <row r="56" spans="1:29" x14ac:dyDescent="0.25">
      <c r="A56" t="s">
        <v>584</v>
      </c>
      <c r="B56" s="1291">
        <v>9.9431818181818183</v>
      </c>
      <c r="C56">
        <v>0.35</v>
      </c>
      <c r="D56">
        <v>0.14000000000000001</v>
      </c>
      <c r="E56">
        <v>22</v>
      </c>
      <c r="J56" s="1130" t="s">
        <v>584</v>
      </c>
      <c r="K56" s="1247">
        <v>10</v>
      </c>
      <c r="L56" s="1161">
        <v>0.35</v>
      </c>
      <c r="M56" s="1161">
        <v>0.14000000000000001</v>
      </c>
      <c r="N56" s="878">
        <v>22</v>
      </c>
      <c r="Q56" t="s">
        <v>584</v>
      </c>
      <c r="R56" s="1142">
        <v>9.9</v>
      </c>
      <c r="S56" s="817">
        <v>0.35</v>
      </c>
      <c r="T56" s="817">
        <v>0.14000000000000001</v>
      </c>
      <c r="U56" s="275">
        <v>22</v>
      </c>
      <c r="X56" s="1130" t="s">
        <v>584</v>
      </c>
      <c r="Y56" s="1235">
        <v>10</v>
      </c>
      <c r="Z56" s="1200">
        <v>0.35</v>
      </c>
      <c r="AA56" s="1200">
        <v>0.14000000000000001</v>
      </c>
      <c r="AB56" s="36">
        <v>22</v>
      </c>
      <c r="AC56" s="792" t="s">
        <v>703</v>
      </c>
    </row>
    <row r="57" spans="1:29" x14ac:dyDescent="0.25">
      <c r="A57" t="s">
        <v>585</v>
      </c>
      <c r="B57" s="1291">
        <v>9.9431818181818183</v>
      </c>
      <c r="C57">
        <v>0.35</v>
      </c>
      <c r="D57">
        <v>0.14000000000000001</v>
      </c>
      <c r="E57">
        <v>22</v>
      </c>
      <c r="J57" s="1130" t="s">
        <v>585</v>
      </c>
      <c r="K57" s="1247">
        <v>10</v>
      </c>
      <c r="L57" s="1161">
        <v>0.35</v>
      </c>
      <c r="M57" s="1161">
        <v>0.14000000000000001</v>
      </c>
      <c r="N57" s="878">
        <v>22</v>
      </c>
      <c r="Q57" t="s">
        <v>585</v>
      </c>
      <c r="R57" s="1142">
        <v>9.9</v>
      </c>
      <c r="S57" s="817">
        <v>0.35</v>
      </c>
      <c r="T57" s="817">
        <v>0.14000000000000001</v>
      </c>
      <c r="U57" s="275">
        <v>22</v>
      </c>
      <c r="X57" s="1130" t="s">
        <v>585</v>
      </c>
      <c r="Y57" s="1235">
        <v>10</v>
      </c>
      <c r="Z57" s="1200">
        <v>0.35</v>
      </c>
      <c r="AA57" s="1200">
        <v>0.14000000000000001</v>
      </c>
      <c r="AB57" s="36">
        <v>22</v>
      </c>
      <c r="AC57" s="792" t="s">
        <v>703</v>
      </c>
    </row>
    <row r="58" spans="1:29" x14ac:dyDescent="0.25">
      <c r="A58" t="s">
        <v>586</v>
      </c>
      <c r="B58" s="1291">
        <v>9.9431818181818183</v>
      </c>
      <c r="C58">
        <v>0.35</v>
      </c>
      <c r="D58">
        <v>0.14000000000000001</v>
      </c>
      <c r="E58">
        <v>22</v>
      </c>
      <c r="J58" s="1130" t="s">
        <v>586</v>
      </c>
      <c r="K58" s="1247">
        <v>10</v>
      </c>
      <c r="L58" s="1161">
        <v>0.35</v>
      </c>
      <c r="M58" s="1161">
        <v>0.14000000000000001</v>
      </c>
      <c r="N58" s="878">
        <v>22</v>
      </c>
      <c r="Q58" t="s">
        <v>586</v>
      </c>
      <c r="R58" s="1142">
        <v>9.9</v>
      </c>
      <c r="S58" s="817">
        <v>0.35</v>
      </c>
      <c r="T58" s="817">
        <v>0.14000000000000001</v>
      </c>
      <c r="U58" s="275">
        <v>22</v>
      </c>
      <c r="X58" s="1130" t="s">
        <v>586</v>
      </c>
      <c r="Y58" s="1235">
        <v>10</v>
      </c>
      <c r="Z58" s="1200">
        <v>0.35</v>
      </c>
      <c r="AA58" s="1200">
        <v>0.14000000000000001</v>
      </c>
      <c r="AB58" s="36">
        <v>22</v>
      </c>
      <c r="AC58" s="792" t="s">
        <v>703</v>
      </c>
    </row>
    <row r="59" spans="1:29" x14ac:dyDescent="0.25">
      <c r="A59" t="s">
        <v>173</v>
      </c>
      <c r="B59" s="1291">
        <v>4.8913043478260869</v>
      </c>
      <c r="C59">
        <v>0.18</v>
      </c>
      <c r="D59">
        <v>0.1</v>
      </c>
      <c r="E59">
        <v>23</v>
      </c>
      <c r="J59" s="1130" t="s">
        <v>173</v>
      </c>
      <c r="K59" s="1247">
        <v>4.8</v>
      </c>
      <c r="L59" s="1161">
        <v>0.18</v>
      </c>
      <c r="M59" s="1161">
        <v>0.1</v>
      </c>
      <c r="N59" s="878">
        <v>23</v>
      </c>
      <c r="Q59" t="s">
        <v>173</v>
      </c>
      <c r="R59" s="1142">
        <v>4.9000000000000004</v>
      </c>
      <c r="S59" s="817">
        <v>0.18</v>
      </c>
      <c r="T59" s="817">
        <v>0.1</v>
      </c>
      <c r="U59" s="275">
        <v>23</v>
      </c>
      <c r="X59" s="1130" t="s">
        <v>173</v>
      </c>
      <c r="Y59" s="1235">
        <v>4.8</v>
      </c>
      <c r="Z59" s="1200">
        <v>0.18</v>
      </c>
      <c r="AA59" s="1200">
        <v>0.1</v>
      </c>
      <c r="AB59" s="36">
        <v>23</v>
      </c>
      <c r="AC59" s="792" t="s">
        <v>704</v>
      </c>
    </row>
    <row r="60" spans="1:29" x14ac:dyDescent="0.25">
      <c r="A60" t="s">
        <v>175</v>
      </c>
      <c r="B60" s="1291">
        <v>7.5</v>
      </c>
      <c r="C60">
        <v>0.18</v>
      </c>
      <c r="D60">
        <v>0.09</v>
      </c>
      <c r="E60">
        <v>15</v>
      </c>
      <c r="J60" s="1130" t="s">
        <v>175</v>
      </c>
      <c r="K60" s="1238">
        <v>7.5</v>
      </c>
      <c r="L60" s="1161">
        <v>0.18</v>
      </c>
      <c r="M60" s="1161">
        <v>0.09</v>
      </c>
      <c r="N60" s="878">
        <v>15</v>
      </c>
      <c r="Q60" t="s">
        <v>174</v>
      </c>
      <c r="R60" s="1142">
        <v>13.9</v>
      </c>
      <c r="S60" s="817">
        <v>0.4</v>
      </c>
      <c r="T60" s="817">
        <v>0.11</v>
      </c>
      <c r="U60" s="275">
        <v>18</v>
      </c>
      <c r="X60" s="1130" t="s">
        <v>175</v>
      </c>
      <c r="Y60" s="1162">
        <v>7.5</v>
      </c>
      <c r="Z60" s="1200">
        <v>0.18</v>
      </c>
      <c r="AA60" s="1200">
        <v>0.09</v>
      </c>
      <c r="AB60" s="36">
        <v>15</v>
      </c>
      <c r="AC60" s="35" t="s">
        <v>707</v>
      </c>
    </row>
    <row r="61" spans="1:29" x14ac:dyDescent="0.25">
      <c r="A61" t="s">
        <v>176</v>
      </c>
      <c r="B61" s="1291">
        <v>7.2916666666666679</v>
      </c>
      <c r="C61">
        <v>0.14000000000000001</v>
      </c>
      <c r="D61">
        <v>7.0000000000000007E-2</v>
      </c>
      <c r="E61">
        <v>12</v>
      </c>
      <c r="J61" s="1130" t="s">
        <v>176</v>
      </c>
      <c r="K61" s="1238">
        <v>7.3</v>
      </c>
      <c r="L61" s="1161">
        <v>0.14000000000000001</v>
      </c>
      <c r="M61" s="1161">
        <v>7.0000000000000007E-2</v>
      </c>
      <c r="N61" s="878">
        <v>12</v>
      </c>
      <c r="Q61" t="s">
        <v>175</v>
      </c>
      <c r="R61" s="1142">
        <v>7.5</v>
      </c>
      <c r="S61" s="817">
        <v>0.18</v>
      </c>
      <c r="T61" s="817">
        <v>0.09</v>
      </c>
      <c r="U61" s="275">
        <v>15</v>
      </c>
      <c r="X61" s="1130" t="s">
        <v>176</v>
      </c>
      <c r="Y61" s="1162">
        <v>7.3</v>
      </c>
      <c r="Z61" s="1200">
        <v>0.14000000000000001</v>
      </c>
      <c r="AA61" s="1200">
        <v>7.0000000000000007E-2</v>
      </c>
      <c r="AB61" s="36">
        <v>12</v>
      </c>
      <c r="AC61" s="792" t="s">
        <v>708</v>
      </c>
    </row>
    <row r="62" spans="1:29" x14ac:dyDescent="0.25">
      <c r="A62" s="1286" t="s">
        <v>807</v>
      </c>
      <c r="B62" s="1291"/>
      <c r="C62"/>
      <c r="D62"/>
      <c r="E62"/>
      <c r="J62" s="1130" t="s">
        <v>187</v>
      </c>
      <c r="K62" s="1200"/>
      <c r="L62" s="1161"/>
      <c r="M62" s="1161"/>
      <c r="N62" s="878"/>
      <c r="Q62" t="s">
        <v>176</v>
      </c>
      <c r="R62" s="1142">
        <v>7.3</v>
      </c>
      <c r="S62" s="817">
        <v>0.14000000000000001</v>
      </c>
      <c r="T62" s="817">
        <v>7.0000000000000007E-2</v>
      </c>
      <c r="U62" s="275">
        <v>12</v>
      </c>
      <c r="X62" s="1130" t="s">
        <v>187</v>
      </c>
      <c r="Y62" s="1161"/>
      <c r="Z62" s="1200"/>
      <c r="AA62" s="1200"/>
    </row>
    <row r="63" spans="1:29" x14ac:dyDescent="0.25">
      <c r="A63" t="s">
        <v>188</v>
      </c>
      <c r="B63" s="1291">
        <v>8.3984375</v>
      </c>
      <c r="C63">
        <v>0.43</v>
      </c>
      <c r="D63">
        <v>0.16</v>
      </c>
      <c r="E63">
        <v>32</v>
      </c>
      <c r="J63" s="1130" t="s">
        <v>188</v>
      </c>
      <c r="K63" s="1200">
        <v>8.4</v>
      </c>
      <c r="L63" s="1161">
        <v>0.43</v>
      </c>
      <c r="M63" s="1161">
        <v>0.16</v>
      </c>
      <c r="N63" s="878">
        <v>32</v>
      </c>
      <c r="Q63" t="s">
        <v>187</v>
      </c>
      <c r="R63" s="817"/>
      <c r="S63" s="817"/>
      <c r="T63" s="817"/>
      <c r="U63" s="275"/>
      <c r="X63" s="1130" t="s">
        <v>188</v>
      </c>
      <c r="Y63" s="1161">
        <v>8.4</v>
      </c>
      <c r="Z63" s="1200">
        <v>0.43</v>
      </c>
      <c r="AA63" s="1200">
        <v>0.16</v>
      </c>
      <c r="AB63" s="36">
        <v>32</v>
      </c>
    </row>
    <row r="64" spans="1:29" x14ac:dyDescent="0.25">
      <c r="A64" t="s">
        <v>808</v>
      </c>
      <c r="B64" s="1291">
        <v>10.520833333333334</v>
      </c>
      <c r="C64">
        <v>1.01</v>
      </c>
      <c r="D64">
        <v>0.41</v>
      </c>
      <c r="E64">
        <v>60</v>
      </c>
      <c r="J64" s="1139" t="s">
        <v>591</v>
      </c>
      <c r="K64" s="1201">
        <v>10.5</v>
      </c>
      <c r="L64" s="1163">
        <v>1.01</v>
      </c>
      <c r="M64" s="1163">
        <v>0.41</v>
      </c>
      <c r="N64" s="1249">
        <v>60</v>
      </c>
      <c r="Q64" t="s">
        <v>188</v>
      </c>
      <c r="R64" s="1142">
        <v>8.4</v>
      </c>
      <c r="S64" s="817">
        <v>0.43</v>
      </c>
      <c r="T64" s="817">
        <v>0.16</v>
      </c>
      <c r="U64" s="275">
        <v>32</v>
      </c>
      <c r="X64" s="1139" t="s">
        <v>591</v>
      </c>
      <c r="Y64" s="1163">
        <v>10.5</v>
      </c>
      <c r="Z64" s="1201">
        <v>1.01</v>
      </c>
      <c r="AA64" s="1201">
        <v>0.41</v>
      </c>
      <c r="AB64" s="1138">
        <v>60</v>
      </c>
      <c r="AC64" s="792"/>
    </row>
    <row r="65" spans="1:31" x14ac:dyDescent="0.25">
      <c r="A65" t="s">
        <v>190</v>
      </c>
      <c r="B65" s="1291">
        <v>9.5</v>
      </c>
      <c r="C65">
        <v>0.76</v>
      </c>
      <c r="D65">
        <v>0.32</v>
      </c>
      <c r="E65">
        <v>50</v>
      </c>
      <c r="J65" s="1130" t="s">
        <v>190</v>
      </c>
      <c r="K65" s="1247">
        <v>9.6</v>
      </c>
      <c r="L65" s="1161">
        <v>0.76</v>
      </c>
      <c r="M65" s="1161">
        <v>0.32</v>
      </c>
      <c r="N65" s="878">
        <v>50</v>
      </c>
      <c r="Q65" t="s">
        <v>591</v>
      </c>
      <c r="R65" s="817">
        <v>10.5</v>
      </c>
      <c r="S65" s="817">
        <v>1.01</v>
      </c>
      <c r="T65" s="817">
        <v>0.41</v>
      </c>
      <c r="U65" s="275">
        <v>60</v>
      </c>
      <c r="X65" s="1130" t="s">
        <v>190</v>
      </c>
      <c r="Y65" s="1235">
        <v>9.6</v>
      </c>
      <c r="Z65" s="1200">
        <v>0.76</v>
      </c>
      <c r="AA65" s="1200">
        <v>0.32</v>
      </c>
      <c r="AB65" s="36">
        <v>50</v>
      </c>
      <c r="AC65" s="792" t="s">
        <v>705</v>
      </c>
      <c r="AD65" s="1165"/>
      <c r="AE65" s="1165"/>
    </row>
    <row r="66" spans="1:31" x14ac:dyDescent="0.25">
      <c r="A66" t="s">
        <v>592</v>
      </c>
      <c r="B66" s="1291">
        <v>10.000000000000002</v>
      </c>
      <c r="C66">
        <v>0.56000000000000005</v>
      </c>
      <c r="D66">
        <v>0.23</v>
      </c>
      <c r="E66">
        <v>35</v>
      </c>
      <c r="J66" s="1130" t="s">
        <v>592</v>
      </c>
      <c r="K66" s="1200">
        <v>10</v>
      </c>
      <c r="L66" s="1161">
        <v>0.56000000000000005</v>
      </c>
      <c r="M66" s="1161">
        <v>0.23</v>
      </c>
      <c r="N66" s="878">
        <v>35</v>
      </c>
      <c r="Q66" t="s">
        <v>190</v>
      </c>
      <c r="R66" s="1142">
        <v>9.5</v>
      </c>
      <c r="S66" s="817">
        <v>0.76</v>
      </c>
      <c r="T66" s="817">
        <v>0.32</v>
      </c>
      <c r="U66" s="275">
        <v>50</v>
      </c>
      <c r="X66" s="1130" t="s">
        <v>592</v>
      </c>
      <c r="Y66" s="1161">
        <v>10</v>
      </c>
      <c r="Z66" s="1200">
        <v>0.56000000000000005</v>
      </c>
      <c r="AA66" s="1200">
        <v>0.23</v>
      </c>
      <c r="AB66" s="36">
        <v>35</v>
      </c>
    </row>
    <row r="67" spans="1:31" x14ac:dyDescent="0.25">
      <c r="A67" t="s">
        <v>593</v>
      </c>
      <c r="B67" s="1291">
        <v>10.000000000000002</v>
      </c>
      <c r="C67">
        <v>0.56000000000000005</v>
      </c>
      <c r="D67">
        <v>0.23</v>
      </c>
      <c r="E67">
        <v>35</v>
      </c>
      <c r="J67" s="1130" t="s">
        <v>593</v>
      </c>
      <c r="K67" s="1200">
        <v>10</v>
      </c>
      <c r="L67" s="1161">
        <v>0.56000000000000005</v>
      </c>
      <c r="M67" s="1161">
        <v>0.23</v>
      </c>
      <c r="N67" s="878">
        <v>35</v>
      </c>
      <c r="Q67" t="s">
        <v>592</v>
      </c>
      <c r="R67" s="817">
        <v>10</v>
      </c>
      <c r="S67" s="817">
        <v>0.56000000000000005</v>
      </c>
      <c r="T67" s="817">
        <v>0.23</v>
      </c>
      <c r="U67" s="275">
        <v>35</v>
      </c>
      <c r="X67" s="1130" t="s">
        <v>593</v>
      </c>
      <c r="Y67" s="1161">
        <v>10</v>
      </c>
      <c r="Z67" s="1200">
        <v>0.56000000000000005</v>
      </c>
      <c r="AA67" s="1200">
        <v>0.23</v>
      </c>
      <c r="AB67" s="36">
        <v>35</v>
      </c>
    </row>
    <row r="68" spans="1:31" x14ac:dyDescent="0.25">
      <c r="A68" t="s">
        <v>594</v>
      </c>
      <c r="B68" s="1291">
        <v>10.000000000000002</v>
      </c>
      <c r="C68">
        <v>0.56000000000000005</v>
      </c>
      <c r="D68">
        <v>0.23</v>
      </c>
      <c r="E68">
        <v>35</v>
      </c>
      <c r="J68" s="1130" t="s">
        <v>594</v>
      </c>
      <c r="K68" s="1200">
        <v>10</v>
      </c>
      <c r="L68" s="1161">
        <v>0.56000000000000005</v>
      </c>
      <c r="M68" s="1161">
        <v>0.23</v>
      </c>
      <c r="N68" s="878">
        <v>35</v>
      </c>
      <c r="Q68" t="s">
        <v>593</v>
      </c>
      <c r="R68" s="817">
        <v>10</v>
      </c>
      <c r="S68" s="817">
        <v>0.56000000000000005</v>
      </c>
      <c r="T68" s="817">
        <v>0.23</v>
      </c>
      <c r="U68" s="275">
        <v>35</v>
      </c>
      <c r="X68" s="1130" t="s">
        <v>594</v>
      </c>
      <c r="Y68" s="1161">
        <v>10</v>
      </c>
      <c r="Z68" s="1200">
        <v>0.56000000000000005</v>
      </c>
      <c r="AA68" s="1200">
        <v>0.23</v>
      </c>
      <c r="AB68" s="36">
        <v>35</v>
      </c>
    </row>
    <row r="69" spans="1:31" x14ac:dyDescent="0.25">
      <c r="A69" t="s">
        <v>595</v>
      </c>
      <c r="B69" s="1291">
        <v>10.000000000000002</v>
      </c>
      <c r="C69">
        <v>0.56000000000000005</v>
      </c>
      <c r="D69">
        <v>0.23</v>
      </c>
      <c r="E69">
        <v>35</v>
      </c>
      <c r="J69" s="1130" t="s">
        <v>595</v>
      </c>
      <c r="K69" s="1200">
        <v>10</v>
      </c>
      <c r="L69" s="1161">
        <v>0.56000000000000005</v>
      </c>
      <c r="M69" s="1161">
        <v>0.23</v>
      </c>
      <c r="N69" s="878">
        <v>35</v>
      </c>
      <c r="Q69" t="s">
        <v>594</v>
      </c>
      <c r="R69" s="817">
        <v>10</v>
      </c>
      <c r="S69" s="817">
        <v>0.56000000000000005</v>
      </c>
      <c r="T69" s="817">
        <v>0.23</v>
      </c>
      <c r="U69" s="275">
        <v>35</v>
      </c>
      <c r="X69" s="1130" t="s">
        <v>595</v>
      </c>
      <c r="Y69" s="1161">
        <v>10</v>
      </c>
      <c r="Z69" s="1200">
        <v>0.56000000000000005</v>
      </c>
      <c r="AA69" s="1200">
        <v>0.23</v>
      </c>
      <c r="AB69" s="36">
        <v>35</v>
      </c>
    </row>
    <row r="70" spans="1:31" x14ac:dyDescent="0.25">
      <c r="A70" t="s">
        <v>596</v>
      </c>
      <c r="B70" s="1291">
        <v>10.000000000000002</v>
      </c>
      <c r="C70">
        <v>0.56000000000000005</v>
      </c>
      <c r="D70">
        <v>0.23</v>
      </c>
      <c r="E70">
        <v>35</v>
      </c>
      <c r="J70" s="1130" t="s">
        <v>596</v>
      </c>
      <c r="K70" s="1200">
        <v>10</v>
      </c>
      <c r="L70" s="1161">
        <v>0.56000000000000005</v>
      </c>
      <c r="M70" s="1161">
        <v>0.23</v>
      </c>
      <c r="N70" s="878">
        <v>35</v>
      </c>
      <c r="Q70" t="s">
        <v>595</v>
      </c>
      <c r="R70" s="817">
        <v>10</v>
      </c>
      <c r="S70" s="817">
        <v>0.56000000000000005</v>
      </c>
      <c r="T70" s="817">
        <v>0.23</v>
      </c>
      <c r="U70" s="275">
        <v>35</v>
      </c>
      <c r="X70" s="1130" t="s">
        <v>596</v>
      </c>
      <c r="Y70" s="1161">
        <v>10</v>
      </c>
      <c r="Z70" s="1200">
        <v>0.56000000000000005</v>
      </c>
      <c r="AA70" s="1200">
        <v>0.23</v>
      </c>
      <c r="AB70" s="36">
        <v>35</v>
      </c>
    </row>
    <row r="71" spans="1:31" x14ac:dyDescent="0.25">
      <c r="A71" t="s">
        <v>597</v>
      </c>
      <c r="B71" s="1291">
        <v>10.000000000000002</v>
      </c>
      <c r="C71">
        <v>0.56000000000000005</v>
      </c>
      <c r="D71">
        <v>0.23</v>
      </c>
      <c r="E71">
        <v>35</v>
      </c>
      <c r="J71" s="1130" t="s">
        <v>597</v>
      </c>
      <c r="K71" s="1200">
        <v>10</v>
      </c>
      <c r="L71" s="1161">
        <v>0.56000000000000005</v>
      </c>
      <c r="M71" s="1161">
        <v>0.23</v>
      </c>
      <c r="N71" s="878">
        <v>35</v>
      </c>
      <c r="Q71" t="s">
        <v>596</v>
      </c>
      <c r="R71" s="817">
        <v>10</v>
      </c>
      <c r="S71" s="817">
        <v>0.56000000000000005</v>
      </c>
      <c r="T71" s="817">
        <v>0.23</v>
      </c>
      <c r="U71" s="275">
        <v>35</v>
      </c>
      <c r="X71" s="1130" t="s">
        <v>597</v>
      </c>
      <c r="Y71" s="1161">
        <v>10</v>
      </c>
      <c r="Z71" s="1200">
        <v>0.56000000000000005</v>
      </c>
      <c r="AA71" s="1200">
        <v>0.23</v>
      </c>
      <c r="AB71" s="36">
        <v>35</v>
      </c>
    </row>
    <row r="72" spans="1:31" x14ac:dyDescent="0.25">
      <c r="A72" t="s">
        <v>192</v>
      </c>
      <c r="B72" s="1291">
        <v>11.964285714285714</v>
      </c>
      <c r="C72">
        <v>0.67</v>
      </c>
      <c r="D72">
        <v>0.23</v>
      </c>
      <c r="E72">
        <v>35</v>
      </c>
      <c r="J72" s="1130" t="s">
        <v>192</v>
      </c>
      <c r="K72" s="1200">
        <v>12</v>
      </c>
      <c r="L72" s="1161">
        <v>0.67</v>
      </c>
      <c r="M72" s="1161">
        <v>0.23</v>
      </c>
      <c r="N72" s="878">
        <v>35</v>
      </c>
      <c r="Q72" t="s">
        <v>597</v>
      </c>
      <c r="R72" s="817">
        <v>10</v>
      </c>
      <c r="S72" s="817">
        <v>0.56000000000000005</v>
      </c>
      <c r="T72" s="817">
        <v>0.23</v>
      </c>
      <c r="U72" s="275">
        <v>35</v>
      </c>
      <c r="X72" s="1130" t="s">
        <v>192</v>
      </c>
      <c r="Y72" s="1161">
        <v>12</v>
      </c>
      <c r="Z72" s="1200">
        <v>0.67</v>
      </c>
      <c r="AA72" s="1200">
        <v>0.23</v>
      </c>
      <c r="AB72" s="36">
        <v>35</v>
      </c>
    </row>
    <row r="73" spans="1:31" x14ac:dyDescent="0.25">
      <c r="A73" t="s">
        <v>598</v>
      </c>
      <c r="B73" s="1291">
        <v>11.964285714285714</v>
      </c>
      <c r="C73">
        <v>0.67</v>
      </c>
      <c r="D73">
        <v>0.23</v>
      </c>
      <c r="E73">
        <v>35</v>
      </c>
      <c r="J73" s="1137" t="s">
        <v>598</v>
      </c>
      <c r="K73" s="1201">
        <v>12</v>
      </c>
      <c r="L73" s="1253">
        <v>0.67</v>
      </c>
      <c r="M73" s="1163">
        <v>0.23</v>
      </c>
      <c r="N73" s="1249">
        <v>35</v>
      </c>
      <c r="Q73" t="s">
        <v>192</v>
      </c>
      <c r="R73" s="817">
        <v>12</v>
      </c>
      <c r="S73" s="817">
        <v>0.67</v>
      </c>
      <c r="T73" s="817">
        <v>0.23</v>
      </c>
      <c r="U73" s="275">
        <v>35</v>
      </c>
      <c r="X73" s="1137" t="s">
        <v>598</v>
      </c>
      <c r="Y73" s="1163">
        <v>12</v>
      </c>
      <c r="Z73" s="1202">
        <v>0.67</v>
      </c>
      <c r="AA73" s="1201">
        <v>0.23</v>
      </c>
      <c r="AB73" s="1138">
        <v>35</v>
      </c>
      <c r="AC73" s="792" t="s">
        <v>709</v>
      </c>
    </row>
    <row r="74" spans="1:31" x14ac:dyDescent="0.25">
      <c r="A74" t="s">
        <v>196</v>
      </c>
      <c r="B74" s="1291">
        <v>11.964285714285714</v>
      </c>
      <c r="C74">
        <v>0.67</v>
      </c>
      <c r="D74">
        <v>0.23</v>
      </c>
      <c r="E74">
        <v>35</v>
      </c>
      <c r="J74" s="1130" t="s">
        <v>196</v>
      </c>
      <c r="K74" s="1200">
        <v>12</v>
      </c>
      <c r="L74" s="1161">
        <v>0.67</v>
      </c>
      <c r="M74" s="1161">
        <v>0.23</v>
      </c>
      <c r="N74" s="878">
        <v>35</v>
      </c>
      <c r="Q74" t="s">
        <v>598</v>
      </c>
      <c r="R74" s="817">
        <v>12</v>
      </c>
      <c r="S74" s="817">
        <v>0.67</v>
      </c>
      <c r="T74" s="817">
        <v>0.23</v>
      </c>
      <c r="U74" s="275">
        <v>35</v>
      </c>
      <c r="X74" s="1130" t="s">
        <v>196</v>
      </c>
      <c r="Y74" s="1161">
        <v>12</v>
      </c>
      <c r="Z74" s="1200">
        <v>0.67</v>
      </c>
      <c r="AA74" s="1200">
        <v>0.23</v>
      </c>
      <c r="AB74" s="36">
        <v>35</v>
      </c>
    </row>
    <row r="75" spans="1:31" x14ac:dyDescent="0.25">
      <c r="A75" t="s">
        <v>809</v>
      </c>
      <c r="B75" s="1291">
        <v>10.000000000000002</v>
      </c>
      <c r="C75">
        <v>0.56000000000000005</v>
      </c>
      <c r="D75">
        <v>0.23</v>
      </c>
      <c r="E75">
        <v>35</v>
      </c>
      <c r="J75" s="1130" t="s">
        <v>195</v>
      </c>
      <c r="K75" s="1200">
        <v>10</v>
      </c>
      <c r="L75" s="1161">
        <v>0.56000000000000005</v>
      </c>
      <c r="M75" s="1161">
        <v>0.23</v>
      </c>
      <c r="N75" s="878">
        <v>35</v>
      </c>
      <c r="Q75" t="s">
        <v>196</v>
      </c>
      <c r="R75" s="817">
        <v>12</v>
      </c>
      <c r="S75" s="817">
        <v>0.67</v>
      </c>
      <c r="T75" s="817">
        <v>0.23</v>
      </c>
      <c r="U75" s="275">
        <v>35</v>
      </c>
      <c r="X75" s="1130" t="s">
        <v>195</v>
      </c>
      <c r="Y75" s="1161">
        <v>10</v>
      </c>
      <c r="Z75" s="1200">
        <v>0.56000000000000005</v>
      </c>
      <c r="AA75" s="1200">
        <v>0.23</v>
      </c>
      <c r="AB75" s="36">
        <v>35</v>
      </c>
    </row>
    <row r="76" spans="1:31" x14ac:dyDescent="0.25">
      <c r="A76" t="s">
        <v>198</v>
      </c>
      <c r="B76" s="1291">
        <v>10.000000000000002</v>
      </c>
      <c r="C76">
        <v>0.56000000000000005</v>
      </c>
      <c r="D76">
        <v>0.23</v>
      </c>
      <c r="E76">
        <v>35</v>
      </c>
      <c r="J76" s="1130" t="s">
        <v>198</v>
      </c>
      <c r="K76" s="1200">
        <v>10</v>
      </c>
      <c r="L76" s="1161">
        <v>0.56000000000000005</v>
      </c>
      <c r="M76" s="1161">
        <v>0.23</v>
      </c>
      <c r="N76" s="878">
        <v>35</v>
      </c>
      <c r="Q76" t="s">
        <v>195</v>
      </c>
      <c r="R76" s="1142">
        <v>10</v>
      </c>
      <c r="S76" s="817">
        <v>0.56000000000000005</v>
      </c>
      <c r="T76" s="817">
        <v>0.23</v>
      </c>
      <c r="U76" s="275">
        <v>35</v>
      </c>
      <c r="X76" s="1130" t="s">
        <v>198</v>
      </c>
      <c r="Y76" s="1161">
        <v>10</v>
      </c>
      <c r="Z76" s="1200">
        <v>0.56000000000000005</v>
      </c>
      <c r="AA76" s="1200">
        <v>0.23</v>
      </c>
      <c r="AB76" s="36">
        <v>35</v>
      </c>
    </row>
    <row r="77" spans="1:31" x14ac:dyDescent="0.25">
      <c r="A77" s="1286" t="s">
        <v>810</v>
      </c>
      <c r="B77" s="1291"/>
      <c r="C77"/>
      <c r="D77"/>
      <c r="E77"/>
      <c r="J77" s="1130" t="s">
        <v>207</v>
      </c>
      <c r="K77" s="1200"/>
      <c r="L77" s="1161"/>
      <c r="M77" s="1161"/>
      <c r="N77" s="878"/>
      <c r="Q77" t="s">
        <v>198</v>
      </c>
      <c r="R77" s="1142">
        <v>10</v>
      </c>
      <c r="S77" s="817">
        <v>0.56000000000000005</v>
      </c>
      <c r="T77" s="817">
        <v>0.23</v>
      </c>
      <c r="U77" s="275">
        <v>35</v>
      </c>
      <c r="X77" s="1130" t="s">
        <v>207</v>
      </c>
      <c r="Y77" s="1161"/>
      <c r="Z77" s="1200"/>
      <c r="AA77" s="1200"/>
    </row>
    <row r="78" spans="1:31" x14ac:dyDescent="0.25">
      <c r="A78" t="s">
        <v>208</v>
      </c>
      <c r="B78" s="1291">
        <v>24.351145038167939</v>
      </c>
      <c r="C78">
        <v>0.5</v>
      </c>
      <c r="D78">
        <v>0.23</v>
      </c>
      <c r="E78">
        <v>13.1</v>
      </c>
      <c r="J78" s="1130" t="s">
        <v>208</v>
      </c>
      <c r="K78" s="1200">
        <v>24.4</v>
      </c>
      <c r="L78" s="1161">
        <v>0.5</v>
      </c>
      <c r="M78" s="1161">
        <v>0.23</v>
      </c>
      <c r="N78" s="878">
        <v>13.1</v>
      </c>
      <c r="Q78" t="s">
        <v>207</v>
      </c>
      <c r="R78" s="817"/>
      <c r="S78" s="817"/>
      <c r="T78" s="817"/>
      <c r="U78" s="275"/>
      <c r="X78" s="1130" t="s">
        <v>208</v>
      </c>
      <c r="Y78" s="1161">
        <v>24.4</v>
      </c>
      <c r="Z78" s="1200">
        <v>0.5</v>
      </c>
      <c r="AA78" s="1200">
        <v>0.23</v>
      </c>
      <c r="AB78" s="36">
        <v>13.1</v>
      </c>
    </row>
    <row r="79" spans="1:31" x14ac:dyDescent="0.25">
      <c r="A79" t="s">
        <v>209</v>
      </c>
      <c r="B79" s="1291">
        <v>25.42406015037594</v>
      </c>
      <c r="C79">
        <v>0.53</v>
      </c>
      <c r="D79">
        <v>0.23</v>
      </c>
      <c r="E79">
        <v>13.3</v>
      </c>
      <c r="J79" s="1130" t="s">
        <v>209</v>
      </c>
      <c r="K79" s="1200">
        <v>25.4</v>
      </c>
      <c r="L79" s="1161">
        <v>0.53</v>
      </c>
      <c r="M79" s="1161">
        <v>0.23</v>
      </c>
      <c r="N79" s="878">
        <v>13.3</v>
      </c>
      <c r="Q79" t="s">
        <v>208</v>
      </c>
      <c r="R79" s="817">
        <v>24.4</v>
      </c>
      <c r="S79" s="1142">
        <v>0.5</v>
      </c>
      <c r="T79" s="817">
        <v>0.23</v>
      </c>
      <c r="U79" s="275">
        <v>13.1</v>
      </c>
      <c r="X79" s="1130" t="s">
        <v>209</v>
      </c>
      <c r="Y79" s="1161">
        <v>25.4</v>
      </c>
      <c r="Z79" s="1200">
        <v>0.53</v>
      </c>
      <c r="AA79" s="1200">
        <v>0.23</v>
      </c>
      <c r="AB79" s="36">
        <v>13.3</v>
      </c>
    </row>
    <row r="80" spans="1:31" x14ac:dyDescent="0.25">
      <c r="A80" t="s">
        <v>210</v>
      </c>
      <c r="B80" s="1291">
        <v>26.465185185185188</v>
      </c>
      <c r="C80">
        <v>0.56000000000000005</v>
      </c>
      <c r="D80">
        <v>0.23</v>
      </c>
      <c r="E80">
        <v>13.5</v>
      </c>
      <c r="J80" s="1130" t="s">
        <v>210</v>
      </c>
      <c r="K80" s="1200">
        <v>26.5</v>
      </c>
      <c r="L80" s="1161">
        <v>0.56000000000000005</v>
      </c>
      <c r="M80" s="1161">
        <v>0.23</v>
      </c>
      <c r="N80" s="878">
        <v>13.5</v>
      </c>
      <c r="Q80" t="s">
        <v>209</v>
      </c>
      <c r="R80" s="817">
        <v>25.4</v>
      </c>
      <c r="S80" s="817">
        <v>0.53</v>
      </c>
      <c r="T80" s="817">
        <v>0.23</v>
      </c>
      <c r="U80" s="275">
        <v>13.3</v>
      </c>
      <c r="X80" s="1130" t="s">
        <v>210</v>
      </c>
      <c r="Y80" s="1161">
        <v>26.5</v>
      </c>
      <c r="Z80" s="1200">
        <v>0.56000000000000005</v>
      </c>
      <c r="AA80" s="1200">
        <v>0.23</v>
      </c>
      <c r="AB80" s="36">
        <v>13.5</v>
      </c>
    </row>
    <row r="81" spans="1:35" x14ac:dyDescent="0.25">
      <c r="A81" t="s">
        <v>211</v>
      </c>
      <c r="B81" s="1291">
        <v>21.67961165048543</v>
      </c>
      <c r="C81">
        <v>0.35</v>
      </c>
      <c r="D81">
        <v>0.14000000000000001</v>
      </c>
      <c r="E81">
        <v>10.3</v>
      </c>
      <c r="J81" s="1130" t="s">
        <v>211</v>
      </c>
      <c r="K81" s="1200">
        <v>21.7</v>
      </c>
      <c r="L81" s="1161">
        <v>0.35</v>
      </c>
      <c r="M81" s="1161">
        <v>0.14000000000000001</v>
      </c>
      <c r="N81" s="878">
        <v>10.3</v>
      </c>
      <c r="Q81" t="s">
        <v>210</v>
      </c>
      <c r="R81" s="817">
        <v>26.5</v>
      </c>
      <c r="S81" s="817">
        <v>0.56000000000000005</v>
      </c>
      <c r="T81" s="817">
        <v>0.23</v>
      </c>
      <c r="U81" s="275">
        <v>13.5</v>
      </c>
      <c r="X81" s="1130" t="s">
        <v>211</v>
      </c>
      <c r="Y81" s="1161">
        <v>21.7</v>
      </c>
      <c r="Z81" s="1200">
        <v>0.35</v>
      </c>
      <c r="AA81" s="1200">
        <v>0.14000000000000001</v>
      </c>
      <c r="AB81" s="36">
        <v>10.3</v>
      </c>
    </row>
    <row r="82" spans="1:35" x14ac:dyDescent="0.25">
      <c r="A82" t="s">
        <v>212</v>
      </c>
      <c r="B82" s="1292">
        <v>21.89585798816568</v>
      </c>
      <c r="C82">
        <v>0.57999999999999996</v>
      </c>
      <c r="D82">
        <v>0.28000000000000003</v>
      </c>
      <c r="E82" s="1293">
        <v>16.899999999999999</v>
      </c>
      <c r="J82" s="1130" t="s">
        <v>212</v>
      </c>
      <c r="K82" s="1200">
        <v>29.1</v>
      </c>
      <c r="L82" s="1161">
        <v>0.57999999999999996</v>
      </c>
      <c r="M82" s="1161">
        <v>0.28000000000000003</v>
      </c>
      <c r="N82" s="878">
        <v>12.7</v>
      </c>
      <c r="Q82" t="s">
        <v>211</v>
      </c>
      <c r="R82" s="817">
        <v>21.7</v>
      </c>
      <c r="S82" s="817">
        <v>0.35</v>
      </c>
      <c r="T82" s="817">
        <v>0.14000000000000001</v>
      </c>
      <c r="U82" s="275">
        <v>10.3</v>
      </c>
      <c r="X82" s="1130" t="s">
        <v>212</v>
      </c>
      <c r="Y82" s="1161">
        <v>29.1</v>
      </c>
      <c r="Z82" s="1200">
        <v>0.57999999999999996</v>
      </c>
      <c r="AA82" s="1200">
        <v>0.28000000000000003</v>
      </c>
      <c r="AB82" s="36">
        <v>12.7</v>
      </c>
    </row>
    <row r="83" spans="1:35" x14ac:dyDescent="0.25">
      <c r="A83" t="s">
        <v>213</v>
      </c>
      <c r="B83" s="1292">
        <v>41.696062992125988</v>
      </c>
      <c r="C83">
        <v>0.83</v>
      </c>
      <c r="D83">
        <v>0.25</v>
      </c>
      <c r="E83" s="1293">
        <v>12.7</v>
      </c>
      <c r="J83" s="1130" t="s">
        <v>213</v>
      </c>
      <c r="K83" s="1200">
        <v>31.3</v>
      </c>
      <c r="L83" s="1161">
        <v>0.83</v>
      </c>
      <c r="M83" s="1161">
        <v>0.25</v>
      </c>
      <c r="N83" s="878">
        <v>16.899999999999999</v>
      </c>
      <c r="Q83" t="s">
        <v>212</v>
      </c>
      <c r="R83" s="817">
        <v>29.1</v>
      </c>
      <c r="S83" s="817">
        <v>0.57999999999999996</v>
      </c>
      <c r="T83" s="817">
        <v>0.28000000000000003</v>
      </c>
      <c r="U83" s="275">
        <v>12.7</v>
      </c>
      <c r="X83" s="1130" t="s">
        <v>213</v>
      </c>
      <c r="Y83" s="1161">
        <v>31.3</v>
      </c>
      <c r="Z83" s="1200">
        <v>0.83</v>
      </c>
      <c r="AA83" s="1200">
        <v>0.25</v>
      </c>
      <c r="AB83" s="36">
        <v>16.899999999999999</v>
      </c>
    </row>
    <row r="84" spans="1:35" x14ac:dyDescent="0.25">
      <c r="A84" s="1286" t="s">
        <v>811</v>
      </c>
      <c r="B84" s="1291"/>
      <c r="C84"/>
      <c r="D84"/>
      <c r="E84"/>
      <c r="J84" s="1130" t="s">
        <v>603</v>
      </c>
      <c r="K84" s="1248"/>
      <c r="L84" s="1161"/>
      <c r="M84" s="1161"/>
      <c r="N84" s="878"/>
      <c r="Q84" t="s">
        <v>213</v>
      </c>
      <c r="R84" s="817">
        <v>31.3</v>
      </c>
      <c r="S84" s="817">
        <v>0.83</v>
      </c>
      <c r="T84" s="817">
        <v>0.25</v>
      </c>
      <c r="U84" s="275">
        <v>16.899999999999999</v>
      </c>
      <c r="X84" s="1130" t="s">
        <v>603</v>
      </c>
      <c r="Y84" s="1199"/>
      <c r="Z84" s="1200"/>
      <c r="AA84" s="1200"/>
    </row>
    <row r="85" spans="1:35" x14ac:dyDescent="0.25">
      <c r="A85" t="s">
        <v>116</v>
      </c>
      <c r="B85" s="1292">
        <v>13.680000000000001</v>
      </c>
      <c r="C85">
        <v>1.56</v>
      </c>
      <c r="D85">
        <v>0.2</v>
      </c>
      <c r="E85">
        <v>65</v>
      </c>
      <c r="F85" s="1217">
        <v>1</v>
      </c>
      <c r="J85" s="1130" t="s">
        <v>116</v>
      </c>
      <c r="K85" s="1200">
        <v>15</v>
      </c>
      <c r="L85" s="1161">
        <v>1.56</v>
      </c>
      <c r="M85" s="1161">
        <v>0.2</v>
      </c>
      <c r="N85" s="878">
        <v>65</v>
      </c>
      <c r="Q85" t="s">
        <v>603</v>
      </c>
      <c r="R85" s="817"/>
      <c r="S85" s="817"/>
      <c r="T85" s="817"/>
      <c r="U85" s="275"/>
      <c r="X85" s="1130" t="s">
        <v>116</v>
      </c>
      <c r="Y85" s="1240">
        <v>15</v>
      </c>
      <c r="Z85" s="1200">
        <v>1.56</v>
      </c>
      <c r="AA85" s="1200">
        <v>0.2</v>
      </c>
      <c r="AB85" s="36">
        <v>65</v>
      </c>
      <c r="AC85" s="1164"/>
    </row>
    <row r="86" spans="1:35" x14ac:dyDescent="0.25">
      <c r="A86" t="s">
        <v>214</v>
      </c>
      <c r="B86" s="1291">
        <v>8.2386363636363633</v>
      </c>
      <c r="C86">
        <v>0.28999999999999998</v>
      </c>
      <c r="D86">
        <v>0.09</v>
      </c>
      <c r="E86">
        <v>22</v>
      </c>
      <c r="F86" s="1217">
        <v>1</v>
      </c>
      <c r="J86" s="1130" t="s">
        <v>214</v>
      </c>
      <c r="K86" s="1247">
        <v>8.3125</v>
      </c>
      <c r="L86" s="1161">
        <v>0.28999999999999998</v>
      </c>
      <c r="M86" s="1161">
        <v>0.09</v>
      </c>
      <c r="N86" s="878">
        <v>22</v>
      </c>
      <c r="Q86" t="s">
        <v>116</v>
      </c>
      <c r="R86" s="817">
        <v>15</v>
      </c>
      <c r="S86" s="817">
        <v>1.56</v>
      </c>
      <c r="T86" s="817">
        <v>0.2</v>
      </c>
      <c r="U86" s="275">
        <v>65</v>
      </c>
      <c r="X86" s="1130" t="s">
        <v>214</v>
      </c>
      <c r="Y86" s="1240">
        <v>8.3125</v>
      </c>
      <c r="Z86" s="1200">
        <v>0.28999999999999998</v>
      </c>
      <c r="AA86" s="1200">
        <v>0.09</v>
      </c>
      <c r="AB86" s="36">
        <v>22</v>
      </c>
      <c r="AC86" s="1166" t="s">
        <v>711</v>
      </c>
      <c r="AD86" s="1237"/>
      <c r="AE86" s="1165"/>
      <c r="AF86" s="1165"/>
      <c r="AG86" s="1165"/>
      <c r="AH86" s="1165"/>
      <c r="AI86" s="1165"/>
    </row>
    <row r="87" spans="1:35" x14ac:dyDescent="0.25">
      <c r="A87" t="s">
        <v>215</v>
      </c>
      <c r="B87" s="1291">
        <v>52.5</v>
      </c>
      <c r="C87">
        <v>0.84</v>
      </c>
      <c r="D87">
        <v>0.26</v>
      </c>
      <c r="E87">
        <v>10</v>
      </c>
      <c r="F87" s="1217">
        <v>1</v>
      </c>
      <c r="J87" s="1130" t="s">
        <v>215</v>
      </c>
      <c r="K87" s="1247">
        <v>52.5</v>
      </c>
      <c r="L87" s="1161">
        <v>0.84</v>
      </c>
      <c r="M87" s="1161">
        <v>0.26</v>
      </c>
      <c r="N87" s="878">
        <v>10</v>
      </c>
      <c r="Q87" t="s">
        <v>214</v>
      </c>
      <c r="R87" s="1141">
        <v>8</v>
      </c>
      <c r="S87" s="817">
        <v>0.28999999999999998</v>
      </c>
      <c r="T87" s="817">
        <v>0.09</v>
      </c>
      <c r="U87" s="275">
        <v>22</v>
      </c>
      <c r="X87" s="1130" t="s">
        <v>215</v>
      </c>
      <c r="Y87" s="1240">
        <v>52.5</v>
      </c>
      <c r="Z87" s="1200">
        <v>0.84</v>
      </c>
      <c r="AA87" s="1200">
        <v>0.26</v>
      </c>
      <c r="AB87" s="36">
        <v>10</v>
      </c>
      <c r="AC87" s="1164"/>
      <c r="AD87" s="1237"/>
      <c r="AE87" s="1165"/>
      <c r="AF87" s="1165"/>
      <c r="AG87" s="1165"/>
      <c r="AH87" s="1165"/>
      <c r="AI87" s="1165"/>
    </row>
    <row r="88" spans="1:35" x14ac:dyDescent="0.25">
      <c r="A88" t="s">
        <v>117</v>
      </c>
      <c r="B88" s="1291">
        <v>25</v>
      </c>
      <c r="C88">
        <v>1</v>
      </c>
      <c r="D88">
        <v>0.34</v>
      </c>
      <c r="E88">
        <v>25</v>
      </c>
      <c r="F88" s="1217">
        <v>1</v>
      </c>
      <c r="J88" s="1130" t="s">
        <v>117</v>
      </c>
      <c r="K88" s="1247">
        <v>25</v>
      </c>
      <c r="L88" s="1161">
        <v>1</v>
      </c>
      <c r="M88" s="1161">
        <v>0.34</v>
      </c>
      <c r="N88" s="878">
        <v>25</v>
      </c>
      <c r="Q88" t="s">
        <v>215</v>
      </c>
      <c r="R88" s="1141">
        <v>53</v>
      </c>
      <c r="S88" s="817">
        <v>0.84</v>
      </c>
      <c r="T88" s="817">
        <v>0.26</v>
      </c>
      <c r="U88" s="275">
        <v>10</v>
      </c>
      <c r="X88" s="1130" t="s">
        <v>117</v>
      </c>
      <c r="Y88" s="1240">
        <v>25</v>
      </c>
      <c r="Z88" s="1200">
        <v>1</v>
      </c>
      <c r="AA88" s="1200">
        <v>0.34</v>
      </c>
      <c r="AB88" s="36">
        <v>25</v>
      </c>
      <c r="AC88" s="1164"/>
      <c r="AD88" s="1237"/>
      <c r="AE88" s="1165"/>
      <c r="AF88" s="1165"/>
      <c r="AG88" s="1165"/>
      <c r="AH88" s="1165"/>
      <c r="AI88" s="1165"/>
    </row>
    <row r="89" spans="1:35" x14ac:dyDescent="0.25">
      <c r="A89" t="s">
        <v>216</v>
      </c>
      <c r="B89" s="1291">
        <v>62.980769230769234</v>
      </c>
      <c r="C89">
        <v>9.17</v>
      </c>
      <c r="D89">
        <v>6.88</v>
      </c>
      <c r="E89">
        <v>91</v>
      </c>
      <c r="F89" s="1217">
        <v>1</v>
      </c>
      <c r="J89" s="1130" t="s">
        <v>216</v>
      </c>
      <c r="K89" s="1247">
        <v>63</v>
      </c>
      <c r="L89" s="1161">
        <v>9.17</v>
      </c>
      <c r="M89" s="1161">
        <v>6.88</v>
      </c>
      <c r="N89" s="878">
        <v>91</v>
      </c>
      <c r="Q89" t="s">
        <v>117</v>
      </c>
      <c r="R89" s="817">
        <v>25</v>
      </c>
      <c r="S89" s="817">
        <v>1</v>
      </c>
      <c r="T89" s="817">
        <v>0.34</v>
      </c>
      <c r="U89" s="275">
        <v>25</v>
      </c>
      <c r="X89" s="1130" t="s">
        <v>216</v>
      </c>
      <c r="Y89" s="1240">
        <v>63</v>
      </c>
      <c r="Z89" s="1200">
        <v>9.17</v>
      </c>
      <c r="AA89" s="1200">
        <v>6.88</v>
      </c>
      <c r="AB89" s="36">
        <v>91</v>
      </c>
      <c r="AC89" s="1164"/>
      <c r="AD89" s="1237"/>
      <c r="AE89" s="1165"/>
      <c r="AF89" s="1165"/>
      <c r="AG89" s="1165"/>
      <c r="AH89" s="1165"/>
      <c r="AI89" s="1165"/>
    </row>
    <row r="90" spans="1:35" x14ac:dyDescent="0.25">
      <c r="A90" t="s">
        <v>217</v>
      </c>
      <c r="B90" s="1291">
        <v>32.870000000000005</v>
      </c>
      <c r="C90">
        <v>3.46</v>
      </c>
      <c r="D90">
        <v>0.69</v>
      </c>
      <c r="E90">
        <v>60</v>
      </c>
      <c r="F90" s="1217">
        <v>1</v>
      </c>
      <c r="J90" s="1130" t="s">
        <v>217</v>
      </c>
      <c r="K90" s="1247">
        <v>36</v>
      </c>
      <c r="L90" s="1161">
        <v>3.46</v>
      </c>
      <c r="M90" s="1161">
        <v>0.69</v>
      </c>
      <c r="N90" s="878">
        <v>60</v>
      </c>
      <c r="Q90" t="s">
        <v>216</v>
      </c>
      <c r="R90" s="817">
        <v>63</v>
      </c>
      <c r="S90" s="817">
        <v>9.17</v>
      </c>
      <c r="T90" s="817">
        <v>6.88</v>
      </c>
      <c r="U90" s="275">
        <v>91</v>
      </c>
      <c r="X90" s="1130" t="s">
        <v>217</v>
      </c>
      <c r="Y90" s="1240">
        <v>36</v>
      </c>
      <c r="Z90" s="1200">
        <v>3.46</v>
      </c>
      <c r="AA90" s="1200">
        <v>0.69</v>
      </c>
      <c r="AB90" s="36">
        <v>60</v>
      </c>
      <c r="AC90" s="1164"/>
      <c r="AD90" s="1237"/>
      <c r="AE90" s="1165"/>
      <c r="AF90" s="1165"/>
      <c r="AG90" s="1165"/>
      <c r="AH90" s="1165"/>
      <c r="AI90" s="1165"/>
    </row>
    <row r="91" spans="1:35" x14ac:dyDescent="0.25">
      <c r="A91" t="s">
        <v>218</v>
      </c>
      <c r="B91" s="1291">
        <v>34.8195652173913</v>
      </c>
      <c r="C91">
        <v>5.62</v>
      </c>
      <c r="D91">
        <v>1.9</v>
      </c>
      <c r="E91">
        <v>92</v>
      </c>
      <c r="F91" s="1217">
        <v>1</v>
      </c>
      <c r="J91" s="1130" t="s">
        <v>218</v>
      </c>
      <c r="K91" s="1247">
        <v>38.1875</v>
      </c>
      <c r="L91" s="1161">
        <v>5.62</v>
      </c>
      <c r="M91" s="1161">
        <v>1.9</v>
      </c>
      <c r="N91" s="878">
        <v>92</v>
      </c>
      <c r="Q91" t="s">
        <v>217</v>
      </c>
      <c r="R91" s="817">
        <v>36</v>
      </c>
      <c r="S91" s="817">
        <v>3.46</v>
      </c>
      <c r="T91" s="817">
        <v>0.69</v>
      </c>
      <c r="U91" s="275">
        <v>60</v>
      </c>
      <c r="X91" s="1130" t="s">
        <v>218</v>
      </c>
      <c r="Y91" s="1240">
        <v>38.1875</v>
      </c>
      <c r="Z91" s="1200">
        <v>5.62</v>
      </c>
      <c r="AA91" s="1200">
        <v>1.9</v>
      </c>
      <c r="AB91" s="36">
        <v>92</v>
      </c>
      <c r="AC91" s="1166" t="s">
        <v>712</v>
      </c>
      <c r="AD91" s="1237"/>
      <c r="AE91" s="1165"/>
      <c r="AF91" s="1165"/>
      <c r="AG91" s="1165"/>
      <c r="AH91" s="1165"/>
      <c r="AI91" s="1165"/>
    </row>
    <row r="92" spans="1:35" x14ac:dyDescent="0.25">
      <c r="A92" t="s">
        <v>219</v>
      </c>
      <c r="B92" s="1291">
        <v>7.0138888888888893</v>
      </c>
      <c r="C92">
        <v>1.01</v>
      </c>
      <c r="D92">
        <v>0.35</v>
      </c>
      <c r="E92">
        <v>90</v>
      </c>
      <c r="F92" s="1217">
        <v>1</v>
      </c>
      <c r="J92" s="1130" t="s">
        <v>219</v>
      </c>
      <c r="K92" s="1247">
        <v>7</v>
      </c>
      <c r="L92" s="1161">
        <v>1.01</v>
      </c>
      <c r="M92" s="1161">
        <v>0.35</v>
      </c>
      <c r="N92" s="878">
        <v>90</v>
      </c>
      <c r="Q92" t="s">
        <v>218</v>
      </c>
      <c r="R92" s="1141">
        <v>38</v>
      </c>
      <c r="S92" s="817">
        <v>5.62</v>
      </c>
      <c r="T92" s="817">
        <v>1.9</v>
      </c>
      <c r="U92" s="275">
        <v>92</v>
      </c>
      <c r="X92" s="1130" t="s">
        <v>219</v>
      </c>
      <c r="Y92" s="1240">
        <v>7</v>
      </c>
      <c r="Z92" s="1200">
        <v>1.01</v>
      </c>
      <c r="AA92" s="1200">
        <v>0.35</v>
      </c>
      <c r="AB92" s="36">
        <v>90</v>
      </c>
      <c r="AC92" s="1164"/>
      <c r="AD92" s="1237"/>
      <c r="AE92" s="1165"/>
      <c r="AF92" s="1165"/>
      <c r="AG92" s="1165"/>
      <c r="AH92" s="1165"/>
      <c r="AI92" s="1165"/>
    </row>
    <row r="93" spans="1:35" x14ac:dyDescent="0.25">
      <c r="A93" t="s">
        <v>31</v>
      </c>
      <c r="B93" s="1291">
        <v>84.027777777777771</v>
      </c>
      <c r="C93">
        <v>12.1</v>
      </c>
      <c r="D93">
        <v>1.04</v>
      </c>
      <c r="E93">
        <v>90</v>
      </c>
      <c r="F93" s="1217">
        <v>1</v>
      </c>
      <c r="J93" s="1130" t="s">
        <v>31</v>
      </c>
      <c r="K93" s="1247">
        <v>84</v>
      </c>
      <c r="L93" s="1161">
        <v>12.1</v>
      </c>
      <c r="M93" s="1161">
        <v>1.04</v>
      </c>
      <c r="N93" s="878">
        <v>90</v>
      </c>
      <c r="Q93" t="s">
        <v>219</v>
      </c>
      <c r="R93" s="817">
        <v>7</v>
      </c>
      <c r="S93" s="817">
        <v>1.01</v>
      </c>
      <c r="T93" s="817">
        <v>0.35</v>
      </c>
      <c r="U93" s="275">
        <v>90</v>
      </c>
      <c r="X93" s="1130" t="s">
        <v>31</v>
      </c>
      <c r="Y93" s="1240">
        <v>84</v>
      </c>
      <c r="Z93" s="1200">
        <v>12.1</v>
      </c>
      <c r="AA93" s="1200">
        <v>1.04</v>
      </c>
      <c r="AB93" s="36">
        <v>90</v>
      </c>
      <c r="AC93" s="1164"/>
      <c r="AD93" s="1237"/>
      <c r="AE93" s="1165"/>
      <c r="AF93" s="1165"/>
      <c r="AG93" s="1165"/>
      <c r="AH93" s="1165"/>
      <c r="AI93" s="1165"/>
    </row>
    <row r="94" spans="1:35" x14ac:dyDescent="0.25">
      <c r="A94" t="s">
        <v>220</v>
      </c>
      <c r="B94" s="1291">
        <v>4.8611111111111116</v>
      </c>
      <c r="C94">
        <v>0.14000000000000001</v>
      </c>
      <c r="D94">
        <v>0.12</v>
      </c>
      <c r="E94">
        <v>18</v>
      </c>
      <c r="F94" s="1217">
        <v>1</v>
      </c>
      <c r="J94" s="1130" t="s">
        <v>220</v>
      </c>
      <c r="K94" s="1247">
        <v>4.875</v>
      </c>
      <c r="L94" s="1161">
        <v>0.14000000000000001</v>
      </c>
      <c r="M94" s="1161">
        <v>0.12</v>
      </c>
      <c r="N94" s="878">
        <v>18</v>
      </c>
      <c r="Q94" t="s">
        <v>31</v>
      </c>
      <c r="R94" s="817">
        <v>84</v>
      </c>
      <c r="S94" s="817">
        <v>12.1</v>
      </c>
      <c r="T94" s="817">
        <v>1.04</v>
      </c>
      <c r="U94" s="275">
        <v>90</v>
      </c>
      <c r="X94" s="1130" t="s">
        <v>220</v>
      </c>
      <c r="Y94" s="1240">
        <v>4.875</v>
      </c>
      <c r="Z94" s="1200">
        <v>0.14000000000000001</v>
      </c>
      <c r="AA94" s="1200">
        <v>0.12</v>
      </c>
      <c r="AB94" s="36">
        <v>18</v>
      </c>
      <c r="AC94" s="1166" t="s">
        <v>713</v>
      </c>
      <c r="AD94" s="1237"/>
      <c r="AE94" s="1165"/>
      <c r="AF94" s="1165"/>
      <c r="AG94" s="1165"/>
      <c r="AH94" s="1165"/>
      <c r="AI94" s="1165"/>
    </row>
    <row r="95" spans="1:35" x14ac:dyDescent="0.25">
      <c r="A95" t="s">
        <v>121</v>
      </c>
      <c r="B95" s="1291">
        <v>32.954545454545453</v>
      </c>
      <c r="C95">
        <v>0.28999999999999998</v>
      </c>
      <c r="D95">
        <v>0.08</v>
      </c>
      <c r="E95">
        <v>5.5</v>
      </c>
      <c r="F95" s="1217">
        <v>1</v>
      </c>
      <c r="J95" s="1130" t="s">
        <v>121</v>
      </c>
      <c r="K95" s="1247">
        <v>33</v>
      </c>
      <c r="L95" s="1161">
        <v>0.28999999999999998</v>
      </c>
      <c r="M95" s="1161">
        <v>0.08</v>
      </c>
      <c r="N95" s="878">
        <v>5.5</v>
      </c>
      <c r="Q95" t="s">
        <v>220</v>
      </c>
      <c r="R95" s="1141">
        <v>5</v>
      </c>
      <c r="S95" s="817">
        <v>0.14000000000000001</v>
      </c>
      <c r="T95" s="817">
        <v>0.12</v>
      </c>
      <c r="U95" s="275">
        <v>18</v>
      </c>
      <c r="X95" s="1130" t="s">
        <v>121</v>
      </c>
      <c r="Y95" s="1240">
        <v>33</v>
      </c>
      <c r="Z95" s="1200">
        <v>0.28999999999999998</v>
      </c>
      <c r="AA95" s="1200">
        <v>0.08</v>
      </c>
      <c r="AB95" s="36">
        <v>5.5</v>
      </c>
      <c r="AC95" s="1164"/>
      <c r="AD95" s="1237"/>
      <c r="AE95" s="1165"/>
      <c r="AF95" s="1165"/>
      <c r="AG95" s="1165"/>
      <c r="AH95" s="1165"/>
      <c r="AI95" s="1165"/>
    </row>
    <row r="96" spans="1:35" x14ac:dyDescent="0.25">
      <c r="A96" t="s">
        <v>221</v>
      </c>
      <c r="B96" s="1291">
        <v>37.570224719101127</v>
      </c>
      <c r="C96">
        <v>5.35</v>
      </c>
      <c r="D96">
        <v>1.96</v>
      </c>
      <c r="E96">
        <v>89</v>
      </c>
      <c r="F96" s="1217">
        <v>1</v>
      </c>
      <c r="J96" s="1130" t="s">
        <v>221</v>
      </c>
      <c r="K96" s="1247">
        <v>37.5625</v>
      </c>
      <c r="L96" s="1161">
        <v>5.35</v>
      </c>
      <c r="M96" s="1161">
        <v>1.96</v>
      </c>
      <c r="N96" s="878">
        <v>89</v>
      </c>
      <c r="Q96" t="s">
        <v>121</v>
      </c>
      <c r="R96" s="817">
        <v>33</v>
      </c>
      <c r="S96" s="817">
        <v>0.28999999999999998</v>
      </c>
      <c r="T96" s="817">
        <v>0.08</v>
      </c>
      <c r="U96" s="275">
        <v>5.5</v>
      </c>
      <c r="X96" s="1130" t="s">
        <v>221</v>
      </c>
      <c r="Y96" s="1240">
        <v>37.5625</v>
      </c>
      <c r="Z96" s="1200">
        <v>5.35</v>
      </c>
      <c r="AA96" s="1200">
        <v>1.96</v>
      </c>
      <c r="AB96" s="36">
        <v>89</v>
      </c>
      <c r="AC96" s="1166" t="s">
        <v>714</v>
      </c>
      <c r="AD96" s="1237"/>
      <c r="AE96" s="1165"/>
      <c r="AF96" s="1165"/>
      <c r="AG96" s="1165"/>
      <c r="AH96" s="1165"/>
      <c r="AI96" s="1165"/>
    </row>
    <row r="97" spans="1:35" x14ac:dyDescent="0.25">
      <c r="A97" t="s">
        <v>222</v>
      </c>
      <c r="B97" s="1291">
        <v>37.013888888888886</v>
      </c>
      <c r="C97">
        <v>5.33</v>
      </c>
      <c r="D97">
        <v>1.85</v>
      </c>
      <c r="E97">
        <v>90</v>
      </c>
      <c r="F97" s="1217">
        <v>1</v>
      </c>
      <c r="J97" s="1130" t="s">
        <v>222</v>
      </c>
      <c r="K97" s="1247">
        <v>37</v>
      </c>
      <c r="L97" s="1161">
        <v>5.33</v>
      </c>
      <c r="M97" s="1161">
        <v>1.85</v>
      </c>
      <c r="N97" s="878">
        <v>90</v>
      </c>
      <c r="Q97" t="s">
        <v>221</v>
      </c>
      <c r="R97" s="1141">
        <v>38</v>
      </c>
      <c r="S97" s="817">
        <v>5.35</v>
      </c>
      <c r="T97" s="817">
        <v>1.96</v>
      </c>
      <c r="U97" s="275">
        <v>89</v>
      </c>
      <c r="X97" s="1130" t="s">
        <v>222</v>
      </c>
      <c r="Y97" s="1240">
        <v>37</v>
      </c>
      <c r="Z97" s="1200">
        <v>5.33</v>
      </c>
      <c r="AA97" s="1200">
        <v>1.85</v>
      </c>
      <c r="AB97" s="36">
        <v>90</v>
      </c>
      <c r="AC97" s="1164"/>
      <c r="AD97" s="1237"/>
      <c r="AE97" s="1165"/>
      <c r="AF97" s="1165"/>
      <c r="AG97" s="1165"/>
      <c r="AH97" s="1165"/>
      <c r="AI97" s="1165"/>
    </row>
    <row r="98" spans="1:35" x14ac:dyDescent="0.25">
      <c r="A98" t="s">
        <v>223</v>
      </c>
      <c r="B98" s="1291">
        <v>18.472222222222221</v>
      </c>
      <c r="C98">
        <v>2.66</v>
      </c>
      <c r="D98">
        <v>0.72</v>
      </c>
      <c r="E98">
        <v>90</v>
      </c>
      <c r="F98" s="1217">
        <v>1</v>
      </c>
      <c r="J98" s="1130" t="s">
        <v>223</v>
      </c>
      <c r="K98" s="1247">
        <v>18.5</v>
      </c>
      <c r="L98" s="1161">
        <v>2.66</v>
      </c>
      <c r="M98" s="1161">
        <v>0.72</v>
      </c>
      <c r="N98" s="878">
        <v>90</v>
      </c>
      <c r="Q98" t="s">
        <v>222</v>
      </c>
      <c r="R98" s="817">
        <v>37</v>
      </c>
      <c r="S98" s="817">
        <v>5.33</v>
      </c>
      <c r="T98" s="817">
        <v>1.85</v>
      </c>
      <c r="U98" s="275">
        <v>90</v>
      </c>
      <c r="X98" s="1130" t="s">
        <v>223</v>
      </c>
      <c r="Y98" s="1240">
        <v>18.5</v>
      </c>
      <c r="Z98" s="1200">
        <v>2.66</v>
      </c>
      <c r="AA98" s="1200">
        <v>0.72</v>
      </c>
      <c r="AB98" s="36">
        <v>90</v>
      </c>
      <c r="AC98" s="1164"/>
      <c r="AD98" s="1237"/>
      <c r="AE98" s="1165"/>
      <c r="AF98" s="1165"/>
      <c r="AG98" s="1165"/>
      <c r="AH98" s="1165"/>
      <c r="AI98" s="1165"/>
    </row>
    <row r="99" spans="1:35" x14ac:dyDescent="0.25">
      <c r="A99" t="s">
        <v>224</v>
      </c>
      <c r="B99" s="1291">
        <v>36.77882352941176</v>
      </c>
      <c r="C99">
        <v>0.49</v>
      </c>
      <c r="D99">
        <v>0.19</v>
      </c>
      <c r="E99">
        <v>8.5</v>
      </c>
      <c r="F99" s="1217">
        <v>1</v>
      </c>
      <c r="J99" s="1130" t="s">
        <v>224</v>
      </c>
      <c r="K99" s="1247">
        <v>36</v>
      </c>
      <c r="L99" s="1161">
        <v>0.49</v>
      </c>
      <c r="M99" s="1161">
        <v>0.19</v>
      </c>
      <c r="N99" s="878">
        <v>8.5</v>
      </c>
      <c r="Q99" t="s">
        <v>223</v>
      </c>
      <c r="R99" s="1141">
        <v>19</v>
      </c>
      <c r="S99" s="817">
        <v>2.66</v>
      </c>
      <c r="T99" s="817">
        <v>0.72</v>
      </c>
      <c r="U99" s="275">
        <v>90</v>
      </c>
      <c r="X99" s="1130" t="s">
        <v>224</v>
      </c>
      <c r="Y99" s="1240">
        <v>36</v>
      </c>
      <c r="Z99" s="1200">
        <v>0.49</v>
      </c>
      <c r="AA99" s="1200">
        <v>0.19</v>
      </c>
      <c r="AB99" s="36">
        <v>8.5</v>
      </c>
      <c r="AC99" s="1164"/>
      <c r="AD99" s="1237"/>
      <c r="AE99" s="1165"/>
      <c r="AF99" s="1165"/>
      <c r="AG99" s="1165"/>
      <c r="AH99" s="1165"/>
      <c r="AI99" s="1165"/>
    </row>
    <row r="100" spans="1:35" x14ac:dyDescent="0.25">
      <c r="A100" t="s">
        <v>225</v>
      </c>
      <c r="B100" s="1291">
        <v>25</v>
      </c>
      <c r="C100">
        <v>3.56</v>
      </c>
      <c r="D100">
        <v>1.42</v>
      </c>
      <c r="E100">
        <v>89</v>
      </c>
      <c r="F100" s="1217">
        <v>1</v>
      </c>
      <c r="J100" s="1130" t="s">
        <v>225</v>
      </c>
      <c r="K100" s="1247">
        <v>25</v>
      </c>
      <c r="L100" s="1161">
        <v>3.56</v>
      </c>
      <c r="M100" s="1161">
        <v>1.42</v>
      </c>
      <c r="N100" s="878">
        <v>89</v>
      </c>
      <c r="Q100" t="s">
        <v>224</v>
      </c>
      <c r="R100" s="817">
        <v>36</v>
      </c>
      <c r="S100" s="817">
        <v>0.49</v>
      </c>
      <c r="T100" s="817">
        <v>0.19</v>
      </c>
      <c r="U100" s="275">
        <v>8.5</v>
      </c>
      <c r="X100" s="1130" t="s">
        <v>225</v>
      </c>
      <c r="Y100" s="1240">
        <v>25</v>
      </c>
      <c r="Z100" s="1200">
        <v>3.56</v>
      </c>
      <c r="AA100" s="1200">
        <v>1.42</v>
      </c>
      <c r="AB100" s="36">
        <v>89</v>
      </c>
      <c r="AC100" s="1164"/>
      <c r="AD100" s="1237"/>
      <c r="AE100" s="1165"/>
      <c r="AF100" s="1165"/>
      <c r="AG100" s="1165"/>
      <c r="AH100" s="1165"/>
      <c r="AI100" s="1165"/>
    </row>
    <row r="101" spans="1:35" x14ac:dyDescent="0.25">
      <c r="A101" t="s">
        <v>226</v>
      </c>
      <c r="B101" s="1291">
        <v>29.483695652173914</v>
      </c>
      <c r="C101">
        <v>4.34</v>
      </c>
      <c r="D101">
        <v>1.68</v>
      </c>
      <c r="E101">
        <v>92</v>
      </c>
      <c r="F101" s="1217">
        <v>1</v>
      </c>
      <c r="J101" s="1130" t="s">
        <v>226</v>
      </c>
      <c r="K101" s="1247">
        <v>29.5</v>
      </c>
      <c r="L101" s="1161">
        <v>4.34</v>
      </c>
      <c r="M101" s="1161">
        <v>1.68</v>
      </c>
      <c r="N101" s="878">
        <v>92</v>
      </c>
      <c r="Q101" t="s">
        <v>225</v>
      </c>
      <c r="R101" s="817">
        <v>25</v>
      </c>
      <c r="S101" s="817">
        <v>3.56</v>
      </c>
      <c r="T101" s="817">
        <v>1.42</v>
      </c>
      <c r="U101" s="275">
        <v>89</v>
      </c>
      <c r="X101" s="1130" t="s">
        <v>226</v>
      </c>
      <c r="Y101" s="1240">
        <v>29.5</v>
      </c>
      <c r="Z101" s="1200">
        <v>4.34</v>
      </c>
      <c r="AA101" s="1200">
        <v>1.68</v>
      </c>
      <c r="AB101" s="36">
        <v>92</v>
      </c>
      <c r="AC101" s="1164"/>
      <c r="AD101" s="1237"/>
      <c r="AE101" s="1165"/>
      <c r="AF101" s="1165"/>
      <c r="AG101" s="1165"/>
      <c r="AH101" s="1165"/>
      <c r="AI101" s="1165"/>
    </row>
    <row r="102" spans="1:35" x14ac:dyDescent="0.25">
      <c r="A102" t="s">
        <v>227</v>
      </c>
      <c r="B102" s="1291">
        <v>2.6988636363636362</v>
      </c>
      <c r="C102">
        <v>0.38</v>
      </c>
      <c r="D102">
        <v>0.2</v>
      </c>
      <c r="E102">
        <v>88</v>
      </c>
      <c r="F102" s="1217">
        <v>1</v>
      </c>
      <c r="J102" s="1130" t="s">
        <v>227</v>
      </c>
      <c r="K102" s="1247">
        <v>2.6875</v>
      </c>
      <c r="L102" s="1161">
        <v>0.38</v>
      </c>
      <c r="M102" s="1161">
        <v>0.2</v>
      </c>
      <c r="N102" s="878">
        <v>88</v>
      </c>
      <c r="Q102" t="s">
        <v>226</v>
      </c>
      <c r="R102" s="1141">
        <v>30</v>
      </c>
      <c r="S102" s="817">
        <v>4.34</v>
      </c>
      <c r="T102" s="817">
        <v>1.68</v>
      </c>
      <c r="U102" s="275">
        <v>92</v>
      </c>
      <c r="X102" s="1130" t="s">
        <v>227</v>
      </c>
      <c r="Y102" s="1240">
        <v>2.6875</v>
      </c>
      <c r="Z102" s="1200">
        <v>0.38</v>
      </c>
      <c r="AA102" s="1200">
        <v>0.2</v>
      </c>
      <c r="AB102" s="36">
        <v>88</v>
      </c>
      <c r="AC102" s="1166" t="s">
        <v>715</v>
      </c>
      <c r="AD102" s="1237"/>
      <c r="AE102" s="1165"/>
      <c r="AF102" s="1165"/>
      <c r="AG102" s="1165"/>
      <c r="AH102" s="1165"/>
      <c r="AI102" s="1165"/>
    </row>
    <row r="103" spans="1:35" x14ac:dyDescent="0.25">
      <c r="A103" t="s">
        <v>228</v>
      </c>
      <c r="B103" s="1291">
        <v>10.027472527472527</v>
      </c>
      <c r="C103">
        <v>1.46</v>
      </c>
      <c r="D103">
        <v>0.16</v>
      </c>
      <c r="E103">
        <v>91</v>
      </c>
      <c r="F103" s="1217">
        <v>1</v>
      </c>
      <c r="J103" s="1130" t="s">
        <v>228</v>
      </c>
      <c r="K103" s="1247">
        <v>10</v>
      </c>
      <c r="L103" s="1161">
        <v>1.46</v>
      </c>
      <c r="M103" s="1161">
        <v>0.16</v>
      </c>
      <c r="N103" s="878">
        <v>91</v>
      </c>
      <c r="Q103" t="s">
        <v>227</v>
      </c>
      <c r="R103" s="1141">
        <v>3</v>
      </c>
      <c r="S103" s="817">
        <v>0.38</v>
      </c>
      <c r="T103" s="817">
        <v>0.2</v>
      </c>
      <c r="U103" s="275">
        <v>88</v>
      </c>
      <c r="X103" s="1130" t="s">
        <v>228</v>
      </c>
      <c r="Y103" s="1240">
        <v>10</v>
      </c>
      <c r="Z103" s="1200">
        <v>1.46</v>
      </c>
      <c r="AA103" s="1200">
        <v>0.16</v>
      </c>
      <c r="AB103" s="36">
        <v>91</v>
      </c>
      <c r="AC103" s="1164"/>
      <c r="AD103" s="1237"/>
      <c r="AE103" s="1165"/>
      <c r="AF103" s="1165"/>
      <c r="AG103" s="1165"/>
      <c r="AH103" s="1165"/>
      <c r="AI103" s="1165"/>
    </row>
    <row r="104" spans="1:35" x14ac:dyDescent="0.25">
      <c r="A104" t="s">
        <v>229</v>
      </c>
      <c r="B104" s="1291">
        <v>3.8279999999999998</v>
      </c>
      <c r="C104">
        <v>0.03</v>
      </c>
      <c r="D104">
        <v>0.15</v>
      </c>
      <c r="E104">
        <v>5</v>
      </c>
      <c r="F104" s="1217">
        <v>1</v>
      </c>
      <c r="J104" s="1130" t="s">
        <v>229</v>
      </c>
      <c r="K104" s="1247">
        <v>4.1875</v>
      </c>
      <c r="L104" s="1161">
        <v>0.03</v>
      </c>
      <c r="M104" s="1161">
        <v>0.15</v>
      </c>
      <c r="N104" s="878">
        <v>5</v>
      </c>
      <c r="Q104" t="s">
        <v>228</v>
      </c>
      <c r="R104" s="817">
        <v>10</v>
      </c>
      <c r="S104" s="817">
        <v>1.46</v>
      </c>
      <c r="T104" s="817">
        <v>0.16</v>
      </c>
      <c r="U104" s="275">
        <v>91</v>
      </c>
      <c r="X104" s="1130" t="s">
        <v>229</v>
      </c>
      <c r="Y104" s="1240">
        <v>4.1875</v>
      </c>
      <c r="Z104" s="1200">
        <v>0.03</v>
      </c>
      <c r="AA104" s="1200">
        <v>0.15</v>
      </c>
      <c r="AB104" s="36">
        <v>5</v>
      </c>
      <c r="AC104" s="1166" t="s">
        <v>716</v>
      </c>
      <c r="AD104" s="1237"/>
      <c r="AE104" s="1165"/>
      <c r="AF104" s="1165"/>
      <c r="AG104" s="1165"/>
      <c r="AH104" s="1165"/>
      <c r="AI104" s="1165"/>
    </row>
    <row r="105" spans="1:35" x14ac:dyDescent="0.25">
      <c r="A105" t="s">
        <v>230</v>
      </c>
      <c r="B105" s="1291">
        <v>8.5648148148148149</v>
      </c>
      <c r="C105">
        <v>0.37</v>
      </c>
      <c r="D105">
        <v>0.06</v>
      </c>
      <c r="E105">
        <v>27</v>
      </c>
      <c r="F105" s="1217">
        <v>1</v>
      </c>
      <c r="J105" s="1130" t="s">
        <v>230</v>
      </c>
      <c r="K105" s="1247">
        <v>8.5</v>
      </c>
      <c r="L105" s="1161">
        <v>0.37</v>
      </c>
      <c r="M105" s="1161">
        <v>0.06</v>
      </c>
      <c r="N105" s="878">
        <v>27</v>
      </c>
      <c r="Q105" t="s">
        <v>229</v>
      </c>
      <c r="R105" s="1141">
        <v>4</v>
      </c>
      <c r="S105" s="817">
        <v>0.03</v>
      </c>
      <c r="T105" s="817">
        <v>0.15</v>
      </c>
      <c r="U105" s="275">
        <v>5</v>
      </c>
      <c r="X105" s="1130" t="s">
        <v>230</v>
      </c>
      <c r="Y105" s="1240">
        <v>8.5</v>
      </c>
      <c r="Z105" s="1200">
        <v>0.37</v>
      </c>
      <c r="AA105" s="1200">
        <v>0.06</v>
      </c>
      <c r="AB105" s="36">
        <v>27</v>
      </c>
      <c r="AC105" s="1164"/>
      <c r="AD105" s="1237"/>
      <c r="AE105" s="1165"/>
      <c r="AF105" s="1165"/>
      <c r="AG105" s="1165"/>
      <c r="AH105" s="1165"/>
      <c r="AI105" s="1165"/>
    </row>
    <row r="106" spans="1:35" x14ac:dyDescent="0.25">
      <c r="A106" t="s">
        <v>231</v>
      </c>
      <c r="B106" s="1291">
        <v>38.132022471910112</v>
      </c>
      <c r="C106">
        <v>5.43</v>
      </c>
      <c r="D106">
        <v>2.4500000000000002</v>
      </c>
      <c r="E106">
        <v>89</v>
      </c>
      <c r="F106" s="1217">
        <v>1</v>
      </c>
      <c r="J106" s="1130" t="s">
        <v>231</v>
      </c>
      <c r="K106" s="1247">
        <v>38.125</v>
      </c>
      <c r="L106" s="1161">
        <v>5.43</v>
      </c>
      <c r="M106" s="1161">
        <v>2.4500000000000002</v>
      </c>
      <c r="N106" s="878">
        <v>89</v>
      </c>
      <c r="Q106" t="s">
        <v>230</v>
      </c>
      <c r="R106" s="1141">
        <v>9</v>
      </c>
      <c r="S106" s="817">
        <v>0.37</v>
      </c>
      <c r="T106" s="817">
        <v>0.06</v>
      </c>
      <c r="U106" s="275">
        <v>27</v>
      </c>
      <c r="X106" s="1130" t="s">
        <v>231</v>
      </c>
      <c r="Y106" s="1240">
        <v>38.125</v>
      </c>
      <c r="Z106" s="1200">
        <v>5.43</v>
      </c>
      <c r="AA106" s="1200">
        <v>2.4500000000000002</v>
      </c>
      <c r="AB106" s="36">
        <v>89</v>
      </c>
      <c r="AC106" s="1164"/>
      <c r="AD106" s="1237"/>
      <c r="AE106" s="1165"/>
      <c r="AF106" s="1165"/>
      <c r="AG106" s="1165"/>
      <c r="AH106" s="1165"/>
      <c r="AI106" s="1165"/>
    </row>
    <row r="107" spans="1:35" x14ac:dyDescent="0.25">
      <c r="A107" t="s">
        <v>232</v>
      </c>
      <c r="B107" s="1291">
        <v>36.597222222222221</v>
      </c>
      <c r="C107">
        <v>5.27</v>
      </c>
      <c r="D107">
        <v>2.48</v>
      </c>
      <c r="E107">
        <v>90</v>
      </c>
      <c r="F107" s="1217">
        <v>1</v>
      </c>
      <c r="J107" s="1130" t="s">
        <v>232</v>
      </c>
      <c r="K107" s="1247">
        <v>36.625</v>
      </c>
      <c r="L107" s="1161">
        <v>5.27</v>
      </c>
      <c r="M107" s="1161">
        <v>2.48</v>
      </c>
      <c r="N107" s="878">
        <v>90</v>
      </c>
      <c r="Q107" t="s">
        <v>231</v>
      </c>
      <c r="R107" s="1141">
        <v>38</v>
      </c>
      <c r="S107" s="817">
        <v>5.43</v>
      </c>
      <c r="T107" s="817">
        <v>2.4500000000000002</v>
      </c>
      <c r="U107" s="275">
        <v>89</v>
      </c>
      <c r="X107" s="1130" t="s">
        <v>232</v>
      </c>
      <c r="Y107" s="1240">
        <v>36.625</v>
      </c>
      <c r="Z107" s="1200">
        <v>5.27</v>
      </c>
      <c r="AA107" s="1200">
        <v>2.48</v>
      </c>
      <c r="AB107" s="36">
        <v>90</v>
      </c>
      <c r="AC107" s="1164"/>
      <c r="AD107" s="1237"/>
      <c r="AE107" s="1165"/>
      <c r="AF107" s="1165"/>
      <c r="AG107" s="1165"/>
      <c r="AH107" s="1165"/>
      <c r="AI107" s="1165"/>
    </row>
    <row r="108" spans="1:35" x14ac:dyDescent="0.25">
      <c r="A108" t="s">
        <v>233</v>
      </c>
      <c r="B108" s="1291">
        <v>15.980113636363637</v>
      </c>
      <c r="C108">
        <v>2.25</v>
      </c>
      <c r="D108">
        <v>2.02</v>
      </c>
      <c r="E108">
        <v>88</v>
      </c>
      <c r="F108" s="1217">
        <v>1</v>
      </c>
      <c r="J108" s="1130" t="s">
        <v>233</v>
      </c>
      <c r="K108" s="1247">
        <v>16</v>
      </c>
      <c r="L108" s="1161">
        <v>2.25</v>
      </c>
      <c r="M108" s="1161">
        <v>2.02</v>
      </c>
      <c r="N108" s="878">
        <v>88</v>
      </c>
      <c r="Q108" t="s">
        <v>232</v>
      </c>
      <c r="R108" s="1141">
        <v>37</v>
      </c>
      <c r="S108" s="817">
        <v>5.27</v>
      </c>
      <c r="T108" s="817">
        <v>2.48</v>
      </c>
      <c r="U108" s="275">
        <v>90</v>
      </c>
      <c r="X108" s="1130" t="s">
        <v>233</v>
      </c>
      <c r="Y108" s="1240">
        <v>16</v>
      </c>
      <c r="Z108" s="1200">
        <v>2.25</v>
      </c>
      <c r="AA108" s="1200">
        <v>2.02</v>
      </c>
      <c r="AB108" s="36">
        <v>88</v>
      </c>
      <c r="AC108" s="1164"/>
      <c r="AD108" s="1237"/>
      <c r="AE108" s="1165"/>
      <c r="AF108" s="1165"/>
      <c r="AG108" s="1165"/>
      <c r="AH108" s="1165"/>
      <c r="AI108" s="1165"/>
    </row>
    <row r="109" spans="1:35" x14ac:dyDescent="0.25">
      <c r="A109" t="s">
        <v>234</v>
      </c>
      <c r="B109" s="1291">
        <v>16.193181818181817</v>
      </c>
      <c r="C109">
        <v>2.2799999999999998</v>
      </c>
      <c r="D109">
        <v>2.2400000000000002</v>
      </c>
      <c r="E109">
        <v>88</v>
      </c>
      <c r="F109" s="1217">
        <v>1</v>
      </c>
      <c r="J109" s="1130" t="s">
        <v>234</v>
      </c>
      <c r="K109" s="1247">
        <v>16.1875</v>
      </c>
      <c r="L109" s="1161">
        <v>2.2799999999999998</v>
      </c>
      <c r="M109" s="1161">
        <v>2.2400000000000002</v>
      </c>
      <c r="N109" s="878">
        <v>88</v>
      </c>
      <c r="Q109" t="s">
        <v>233</v>
      </c>
      <c r="R109" s="817">
        <v>16</v>
      </c>
      <c r="S109" s="817">
        <v>2.25</v>
      </c>
      <c r="T109" s="817">
        <v>2.02</v>
      </c>
      <c r="U109" s="275">
        <v>88</v>
      </c>
      <c r="X109" s="1130" t="s">
        <v>234</v>
      </c>
      <c r="Y109" s="1240">
        <v>16.1875</v>
      </c>
      <c r="Z109" s="1200">
        <v>2.2799999999999998</v>
      </c>
      <c r="AA109" s="1200">
        <v>2.2400000000000002</v>
      </c>
      <c r="AB109" s="36">
        <v>88</v>
      </c>
      <c r="AC109" s="1166" t="s">
        <v>717</v>
      </c>
      <c r="AD109" s="1237"/>
      <c r="AE109" s="1165"/>
      <c r="AF109" s="1165"/>
      <c r="AG109" s="1165"/>
      <c r="AH109" s="1165"/>
      <c r="AI109" s="1165"/>
    </row>
    <row r="110" spans="1:35" x14ac:dyDescent="0.25">
      <c r="A110" t="s">
        <v>125</v>
      </c>
      <c r="B110" s="1291">
        <v>7.3529411764705879</v>
      </c>
      <c r="C110">
        <v>0.2</v>
      </c>
      <c r="D110">
        <v>0.08</v>
      </c>
      <c r="E110">
        <v>17</v>
      </c>
      <c r="F110" s="1217">
        <v>1</v>
      </c>
      <c r="J110" s="1130" t="s">
        <v>125</v>
      </c>
      <c r="K110" s="1247">
        <v>7.5</v>
      </c>
      <c r="L110" s="1161">
        <v>0.2</v>
      </c>
      <c r="M110" s="1161">
        <v>0.08</v>
      </c>
      <c r="N110" s="878">
        <v>17</v>
      </c>
      <c r="Q110" t="s">
        <v>234</v>
      </c>
      <c r="R110" s="1141">
        <v>16</v>
      </c>
      <c r="S110" s="817">
        <v>2.2799999999999998</v>
      </c>
      <c r="T110" s="817">
        <v>2.2400000000000002</v>
      </c>
      <c r="U110" s="275">
        <v>88</v>
      </c>
      <c r="X110" s="1130" t="s">
        <v>125</v>
      </c>
      <c r="Y110" s="1240">
        <v>7.5</v>
      </c>
      <c r="Z110" s="1200">
        <v>0.2</v>
      </c>
      <c r="AA110" s="1200">
        <v>0.08</v>
      </c>
      <c r="AB110" s="36">
        <v>17</v>
      </c>
      <c r="AC110" s="1164"/>
      <c r="AD110" s="1237"/>
      <c r="AE110" s="1165"/>
      <c r="AF110" s="1165"/>
      <c r="AG110" s="1165"/>
      <c r="AH110" s="1165"/>
      <c r="AI110" s="1165"/>
    </row>
    <row r="111" spans="1:35" x14ac:dyDescent="0.25">
      <c r="A111" t="s">
        <v>235</v>
      </c>
      <c r="B111" s="1291">
        <v>54.47443181818182</v>
      </c>
      <c r="C111">
        <v>7.67</v>
      </c>
      <c r="D111">
        <v>1.51</v>
      </c>
      <c r="E111">
        <v>88</v>
      </c>
      <c r="F111" s="1217">
        <v>1</v>
      </c>
      <c r="J111" s="1130" t="s">
        <v>235</v>
      </c>
      <c r="K111" s="1247">
        <v>54.5</v>
      </c>
      <c r="L111" s="1161">
        <v>7.67</v>
      </c>
      <c r="M111" s="1161">
        <v>1.51</v>
      </c>
      <c r="N111" s="878">
        <v>88</v>
      </c>
      <c r="Q111" t="s">
        <v>125</v>
      </c>
      <c r="R111" s="1141">
        <v>8</v>
      </c>
      <c r="S111" s="817">
        <v>0.2</v>
      </c>
      <c r="T111" s="817">
        <v>0.08</v>
      </c>
      <c r="U111" s="275">
        <v>17</v>
      </c>
      <c r="X111" s="1130" t="s">
        <v>235</v>
      </c>
      <c r="Y111" s="1240">
        <v>54.5</v>
      </c>
      <c r="Z111" s="1200">
        <v>7.67</v>
      </c>
      <c r="AA111" s="1200">
        <v>1.51</v>
      </c>
      <c r="AB111" s="36">
        <v>88</v>
      </c>
      <c r="AC111" s="1164"/>
      <c r="AD111" s="1237"/>
      <c r="AE111" s="1165"/>
      <c r="AF111" s="1165"/>
      <c r="AG111" s="1165"/>
      <c r="AH111" s="1165"/>
      <c r="AI111" s="1165"/>
    </row>
    <row r="112" spans="1:35" x14ac:dyDescent="0.25">
      <c r="A112" t="s">
        <v>236</v>
      </c>
      <c r="B112" s="1291">
        <v>50</v>
      </c>
      <c r="C112">
        <v>7.04</v>
      </c>
      <c r="D112">
        <v>1.47</v>
      </c>
      <c r="E112">
        <v>88</v>
      </c>
      <c r="F112" s="1217">
        <v>1</v>
      </c>
      <c r="J112" s="1130" t="s">
        <v>236</v>
      </c>
      <c r="K112" s="1247">
        <v>50</v>
      </c>
      <c r="L112" s="1161">
        <v>7.04</v>
      </c>
      <c r="M112" s="1161">
        <v>1.47</v>
      </c>
      <c r="N112" s="878">
        <v>88</v>
      </c>
      <c r="Q112" t="s">
        <v>235</v>
      </c>
      <c r="R112" s="1141">
        <v>55</v>
      </c>
      <c r="S112" s="817">
        <v>7.67</v>
      </c>
      <c r="T112" s="817">
        <v>1.51</v>
      </c>
      <c r="U112" s="275">
        <v>88</v>
      </c>
      <c r="X112" s="1130" t="s">
        <v>236</v>
      </c>
      <c r="Y112" s="1240">
        <v>50</v>
      </c>
      <c r="Z112" s="1200">
        <v>7.04</v>
      </c>
      <c r="AA112" s="1200">
        <v>1.47</v>
      </c>
      <c r="AB112" s="36">
        <v>88</v>
      </c>
      <c r="AC112" s="1164"/>
      <c r="AD112" s="1237"/>
      <c r="AE112" s="1165"/>
      <c r="AF112" s="1165"/>
      <c r="AG112" s="1165"/>
      <c r="AH112" s="1165"/>
      <c r="AI112" s="1165"/>
    </row>
    <row r="113" spans="1:35" x14ac:dyDescent="0.25">
      <c r="A113" t="s">
        <v>38</v>
      </c>
      <c r="B113" s="1291">
        <v>13.494318181818182</v>
      </c>
      <c r="C113">
        <v>1.9</v>
      </c>
      <c r="D113">
        <v>0.33</v>
      </c>
      <c r="E113">
        <v>88</v>
      </c>
      <c r="F113" s="1217">
        <v>1</v>
      </c>
      <c r="J113" s="1130" t="s">
        <v>38</v>
      </c>
      <c r="K113" s="1247">
        <v>13.5</v>
      </c>
      <c r="L113" s="1161">
        <v>1.9</v>
      </c>
      <c r="M113" s="1161">
        <v>0.33</v>
      </c>
      <c r="N113" s="878">
        <v>88</v>
      </c>
      <c r="Q113" t="s">
        <v>236</v>
      </c>
      <c r="R113" s="817">
        <v>50</v>
      </c>
      <c r="S113" s="817">
        <v>7.04</v>
      </c>
      <c r="T113" s="817">
        <v>1.47</v>
      </c>
      <c r="U113" s="275">
        <v>88</v>
      </c>
      <c r="X113" s="1130" t="s">
        <v>38</v>
      </c>
      <c r="Y113" s="1240">
        <v>13.5</v>
      </c>
      <c r="Z113" s="1200">
        <v>1.9</v>
      </c>
      <c r="AA113" s="1200">
        <v>0.33</v>
      </c>
      <c r="AB113" s="36">
        <v>88</v>
      </c>
      <c r="AC113" s="1164"/>
      <c r="AD113" s="1237"/>
      <c r="AE113" s="1165"/>
      <c r="AF113" s="1165"/>
      <c r="AG113" s="1165"/>
      <c r="AH113" s="1165"/>
      <c r="AI113" s="1165"/>
    </row>
    <row r="114" spans="1:35" x14ac:dyDescent="0.25">
      <c r="A114" t="s">
        <v>237</v>
      </c>
      <c r="B114" s="1291">
        <v>37.991573033707866</v>
      </c>
      <c r="C114">
        <v>5.41</v>
      </c>
      <c r="D114">
        <v>2.2400000000000002</v>
      </c>
      <c r="E114">
        <v>89</v>
      </c>
      <c r="F114" s="1217">
        <v>1</v>
      </c>
      <c r="J114" s="1130" t="s">
        <v>237</v>
      </c>
      <c r="K114" s="1247">
        <v>38</v>
      </c>
      <c r="L114" s="1161">
        <v>5.41</v>
      </c>
      <c r="M114" s="1161">
        <v>2.2400000000000002</v>
      </c>
      <c r="N114" s="878">
        <v>89</v>
      </c>
      <c r="Q114" t="s">
        <v>38</v>
      </c>
      <c r="R114" s="1141">
        <v>14</v>
      </c>
      <c r="S114" s="817">
        <v>1.9</v>
      </c>
      <c r="T114" s="817">
        <v>0.33</v>
      </c>
      <c r="U114" s="275">
        <v>88</v>
      </c>
      <c r="X114" s="1130" t="s">
        <v>237</v>
      </c>
      <c r="Y114" s="1240">
        <v>38</v>
      </c>
      <c r="Z114" s="1200">
        <v>5.41</v>
      </c>
      <c r="AA114" s="1200">
        <v>2.2400000000000002</v>
      </c>
      <c r="AB114" s="36">
        <v>89</v>
      </c>
      <c r="AC114" s="1164"/>
      <c r="AD114" s="1237"/>
      <c r="AE114" s="1165"/>
      <c r="AF114" s="1165"/>
      <c r="AG114" s="1165"/>
      <c r="AH114" s="1165"/>
      <c r="AI114" s="1165"/>
    </row>
    <row r="115" spans="1:35" x14ac:dyDescent="0.25">
      <c r="A115" t="s">
        <v>238</v>
      </c>
      <c r="B115" s="1291">
        <v>9.96875</v>
      </c>
      <c r="C115">
        <v>0.1</v>
      </c>
      <c r="D115">
        <v>0.18</v>
      </c>
      <c r="E115">
        <v>6.4</v>
      </c>
      <c r="F115" s="1217">
        <v>1</v>
      </c>
      <c r="J115" s="1130" t="s">
        <v>238</v>
      </c>
      <c r="K115" s="1247">
        <v>9.875</v>
      </c>
      <c r="L115" s="1161">
        <v>0.1</v>
      </c>
      <c r="M115" s="1161">
        <v>0.18</v>
      </c>
      <c r="N115" s="878">
        <v>6.4</v>
      </c>
      <c r="Q115" t="s">
        <v>237</v>
      </c>
      <c r="R115" s="817">
        <v>38</v>
      </c>
      <c r="S115" s="817">
        <v>5.41</v>
      </c>
      <c r="T115" s="817">
        <v>2.2400000000000002</v>
      </c>
      <c r="U115" s="275">
        <v>89</v>
      </c>
      <c r="X115" s="1130" t="s">
        <v>238</v>
      </c>
      <c r="Y115" s="1240">
        <v>9.875</v>
      </c>
      <c r="Z115" s="1200">
        <v>0.1</v>
      </c>
      <c r="AA115" s="1200">
        <v>0.18</v>
      </c>
      <c r="AB115" s="36">
        <v>6.4</v>
      </c>
      <c r="AC115" s="1166" t="s">
        <v>718</v>
      </c>
      <c r="AD115" s="1237"/>
      <c r="AE115" s="1165"/>
      <c r="AF115" s="1165"/>
      <c r="AG115" s="1165"/>
      <c r="AH115" s="1165"/>
      <c r="AI115" s="1165"/>
    </row>
    <row r="116" spans="1:35" x14ac:dyDescent="0.25">
      <c r="A116" t="s">
        <v>239</v>
      </c>
      <c r="B116" s="1291">
        <v>13.823333333333334</v>
      </c>
      <c r="C116">
        <v>0.13</v>
      </c>
      <c r="D116">
        <v>0.09</v>
      </c>
      <c r="E116">
        <v>6</v>
      </c>
      <c r="F116" s="1217">
        <v>1</v>
      </c>
      <c r="J116" s="1130" t="s">
        <v>239</v>
      </c>
      <c r="K116" s="1247">
        <v>13.5</v>
      </c>
      <c r="L116" s="1161">
        <v>0.13</v>
      </c>
      <c r="M116" s="1161">
        <v>0.09</v>
      </c>
      <c r="N116" s="878">
        <v>6</v>
      </c>
      <c r="Q116" t="s">
        <v>238</v>
      </c>
      <c r="R116" s="1141">
        <v>10</v>
      </c>
      <c r="S116" s="817">
        <v>0.1</v>
      </c>
      <c r="T116" s="817">
        <v>0.18</v>
      </c>
      <c r="U116" s="275">
        <v>6.4</v>
      </c>
      <c r="X116" s="1130" t="s">
        <v>239</v>
      </c>
      <c r="Y116" s="1240">
        <v>13.5</v>
      </c>
      <c r="Z116" s="1200">
        <v>0.13</v>
      </c>
      <c r="AA116" s="1200">
        <v>0.09</v>
      </c>
      <c r="AB116" s="36">
        <v>6</v>
      </c>
      <c r="AC116" s="1164"/>
      <c r="AD116" s="1237"/>
      <c r="AE116" s="1165"/>
      <c r="AF116" s="1165"/>
      <c r="AG116" s="1165"/>
      <c r="AH116" s="1165"/>
      <c r="AI116" s="1165"/>
    </row>
    <row r="117" spans="1:35" x14ac:dyDescent="0.25">
      <c r="A117" t="s">
        <v>240</v>
      </c>
      <c r="B117" s="1291">
        <v>8.3333333333333339</v>
      </c>
      <c r="C117">
        <v>1.2</v>
      </c>
      <c r="D117">
        <v>0.21</v>
      </c>
      <c r="E117">
        <v>90</v>
      </c>
      <c r="F117" s="1217">
        <v>1</v>
      </c>
      <c r="J117" s="1130" t="s">
        <v>240</v>
      </c>
      <c r="K117" s="1247">
        <v>8.3125</v>
      </c>
      <c r="L117" s="1161">
        <v>1.2</v>
      </c>
      <c r="M117" s="1161">
        <v>0.21</v>
      </c>
      <c r="N117" s="878">
        <v>90</v>
      </c>
      <c r="Q117" t="s">
        <v>239</v>
      </c>
      <c r="R117" s="1141">
        <v>14</v>
      </c>
      <c r="S117" s="817">
        <v>0.13</v>
      </c>
      <c r="T117" s="817">
        <v>0.09</v>
      </c>
      <c r="U117" s="275">
        <v>6</v>
      </c>
      <c r="X117" s="1130" t="s">
        <v>240</v>
      </c>
      <c r="Y117" s="1240">
        <v>8.3125</v>
      </c>
      <c r="Z117" s="1200">
        <v>1.2</v>
      </c>
      <c r="AA117" s="1200">
        <v>0.21</v>
      </c>
      <c r="AB117" s="36">
        <v>90</v>
      </c>
      <c r="AC117" s="1166" t="s">
        <v>711</v>
      </c>
      <c r="AD117" s="1237"/>
      <c r="AE117" s="1165"/>
      <c r="AF117" s="1165"/>
      <c r="AG117" s="1165"/>
      <c r="AH117" s="1165"/>
      <c r="AI117" s="1165"/>
    </row>
    <row r="118" spans="1:35" x14ac:dyDescent="0.25">
      <c r="A118" t="s">
        <v>241</v>
      </c>
      <c r="B118" s="1291">
        <v>16.090285714285717</v>
      </c>
      <c r="C118">
        <v>2.4700000000000002</v>
      </c>
      <c r="D118">
        <v>2.11</v>
      </c>
      <c r="E118">
        <v>87.5</v>
      </c>
      <c r="F118" s="1217">
        <v>1</v>
      </c>
      <c r="J118" s="1130" t="s">
        <v>241</v>
      </c>
      <c r="K118" s="1247">
        <v>16.100000000000001</v>
      </c>
      <c r="L118" s="1161">
        <v>2.4700000000000002</v>
      </c>
      <c r="M118" s="1161">
        <v>2.11</v>
      </c>
      <c r="N118" s="878">
        <v>87.5</v>
      </c>
      <c r="Q118" t="s">
        <v>240</v>
      </c>
      <c r="R118" s="1141">
        <v>8</v>
      </c>
      <c r="S118" s="817">
        <v>1.2</v>
      </c>
      <c r="T118" s="817">
        <v>0.21</v>
      </c>
      <c r="U118" s="275">
        <v>90</v>
      </c>
      <c r="X118" s="1130" t="s">
        <v>241</v>
      </c>
      <c r="Y118" s="1240">
        <v>16.100000000000001</v>
      </c>
      <c r="Z118" s="1200">
        <v>2.4700000000000002</v>
      </c>
      <c r="AA118" s="1200">
        <v>2.11</v>
      </c>
      <c r="AB118" s="36">
        <v>87.5</v>
      </c>
      <c r="AC118" s="792" t="s">
        <v>748</v>
      </c>
      <c r="AD118" s="1237"/>
      <c r="AE118" s="1165"/>
      <c r="AF118" s="1165"/>
      <c r="AG118" s="1165"/>
      <c r="AH118" s="1165"/>
      <c r="AI118" s="1165"/>
    </row>
    <row r="119" spans="1:35" x14ac:dyDescent="0.25">
      <c r="A119" t="s">
        <v>242</v>
      </c>
      <c r="B119" s="1291">
        <v>14.573863636363637</v>
      </c>
      <c r="C119">
        <v>2.25</v>
      </c>
      <c r="D119">
        <v>2.62</v>
      </c>
      <c r="E119">
        <v>88</v>
      </c>
      <c r="F119" s="1217">
        <v>1</v>
      </c>
      <c r="J119" s="1130" t="s">
        <v>242</v>
      </c>
      <c r="K119" s="1247">
        <v>14.6</v>
      </c>
      <c r="L119" s="1161">
        <v>2.25</v>
      </c>
      <c r="M119" s="1161">
        <v>2.62</v>
      </c>
      <c r="N119" s="878">
        <v>88</v>
      </c>
      <c r="Q119" t="s">
        <v>241</v>
      </c>
      <c r="R119" s="1141">
        <v>18</v>
      </c>
      <c r="S119" s="817">
        <v>2.4700000000000002</v>
      </c>
      <c r="T119" s="817">
        <v>2.11</v>
      </c>
      <c r="U119" s="275">
        <v>87.5</v>
      </c>
      <c r="X119" s="1130" t="s">
        <v>242</v>
      </c>
      <c r="Y119" s="1240">
        <v>14.6</v>
      </c>
      <c r="Z119" s="1200">
        <v>2.25</v>
      </c>
      <c r="AA119" s="1200">
        <v>2.62</v>
      </c>
      <c r="AB119" s="36">
        <v>88</v>
      </c>
      <c r="AC119" s="792" t="s">
        <v>749</v>
      </c>
      <c r="AD119" s="1237"/>
    </row>
    <row r="120" spans="1:35" x14ac:dyDescent="0.25">
      <c r="A120" t="s">
        <v>243</v>
      </c>
      <c r="B120" s="1291">
        <v>17.296551724137935</v>
      </c>
      <c r="C120">
        <v>2.64</v>
      </c>
      <c r="D120">
        <v>1.39</v>
      </c>
      <c r="E120">
        <v>87</v>
      </c>
      <c r="F120" s="1217">
        <v>1</v>
      </c>
      <c r="J120" s="1130" t="s">
        <v>243</v>
      </c>
      <c r="K120" s="1247">
        <v>17.3</v>
      </c>
      <c r="L120" s="1161">
        <v>2.64</v>
      </c>
      <c r="M120" s="1161">
        <v>1.39</v>
      </c>
      <c r="N120" s="878">
        <v>87</v>
      </c>
      <c r="Q120" t="s">
        <v>242</v>
      </c>
      <c r="R120" s="1141">
        <v>16</v>
      </c>
      <c r="S120" s="817">
        <v>2.25</v>
      </c>
      <c r="T120" s="817">
        <v>2.62</v>
      </c>
      <c r="U120" s="275">
        <v>88</v>
      </c>
      <c r="X120" s="1130" t="s">
        <v>243</v>
      </c>
      <c r="Y120" s="1240">
        <v>17.3</v>
      </c>
      <c r="Z120" s="1200">
        <v>2.64</v>
      </c>
      <c r="AA120" s="1200">
        <v>1.39</v>
      </c>
      <c r="AB120" s="36">
        <v>87</v>
      </c>
      <c r="AC120" s="792" t="s">
        <v>750</v>
      </c>
      <c r="AD120" s="1237"/>
    </row>
    <row r="121" spans="1:35" x14ac:dyDescent="0.25">
      <c r="A121" t="s">
        <v>244</v>
      </c>
      <c r="B121" s="1291">
        <v>13.461538461538462</v>
      </c>
      <c r="C121">
        <v>1.68</v>
      </c>
      <c r="D121">
        <v>0.09</v>
      </c>
      <c r="E121">
        <v>78</v>
      </c>
      <c r="F121" s="1217">
        <v>1</v>
      </c>
      <c r="J121" s="1130" t="s">
        <v>244</v>
      </c>
      <c r="K121" s="1247">
        <v>13.5</v>
      </c>
      <c r="L121" s="1161">
        <v>1.68</v>
      </c>
      <c r="M121" s="1161">
        <v>0.09</v>
      </c>
      <c r="N121" s="878">
        <v>78</v>
      </c>
      <c r="Q121" t="s">
        <v>243</v>
      </c>
      <c r="R121" s="1141">
        <v>19</v>
      </c>
      <c r="S121" s="817">
        <v>2.64</v>
      </c>
      <c r="T121" s="817">
        <v>1.39</v>
      </c>
      <c r="U121" s="275">
        <v>87</v>
      </c>
      <c r="X121" s="1130" t="s">
        <v>244</v>
      </c>
      <c r="Y121" s="1240">
        <v>13.5</v>
      </c>
      <c r="Z121" s="1200">
        <v>1.68</v>
      </c>
      <c r="AA121" s="1200">
        <v>0.09</v>
      </c>
      <c r="AB121" s="36">
        <v>78</v>
      </c>
      <c r="AC121" s="792" t="s">
        <v>751</v>
      </c>
      <c r="AD121" s="1237"/>
    </row>
    <row r="122" spans="1:35" x14ac:dyDescent="0.25">
      <c r="A122" s="1286" t="s">
        <v>812</v>
      </c>
      <c r="B122" s="1291"/>
      <c r="C122"/>
      <c r="D122"/>
      <c r="E122"/>
      <c r="J122" s="1130" t="s">
        <v>245</v>
      </c>
      <c r="K122" s="1200"/>
      <c r="L122" s="1161"/>
      <c r="M122" s="1161"/>
      <c r="N122" s="878"/>
      <c r="Q122" t="s">
        <v>244</v>
      </c>
      <c r="R122" s="1141">
        <v>14</v>
      </c>
      <c r="S122" s="817">
        <v>1.68</v>
      </c>
      <c r="T122" s="817">
        <v>0.09</v>
      </c>
      <c r="U122" s="275">
        <v>78</v>
      </c>
      <c r="X122" s="1130" t="s">
        <v>245</v>
      </c>
      <c r="Y122" s="1161"/>
      <c r="Z122" s="1200"/>
      <c r="AA122" s="1200"/>
      <c r="AD122" s="1237"/>
    </row>
    <row r="123" spans="1:35" x14ac:dyDescent="0.25">
      <c r="A123" t="s">
        <v>115</v>
      </c>
      <c r="B123" s="1291">
        <v>18.181818181818183</v>
      </c>
      <c r="C123">
        <v>2.56</v>
      </c>
      <c r="D123">
        <v>1.03</v>
      </c>
      <c r="E123">
        <v>88</v>
      </c>
      <c r="F123" s="1217">
        <v>1</v>
      </c>
      <c r="J123" s="1131" t="s">
        <v>115</v>
      </c>
      <c r="K123" s="1203">
        <v>18.182000000000002</v>
      </c>
      <c r="L123" s="1167">
        <v>2.56</v>
      </c>
      <c r="M123" s="1167">
        <v>1.03</v>
      </c>
      <c r="N123" s="1250">
        <v>88</v>
      </c>
      <c r="Q123" t="s">
        <v>245</v>
      </c>
      <c r="R123" s="817"/>
      <c r="S123" s="817"/>
      <c r="T123" s="817"/>
      <c r="U123" s="275"/>
      <c r="X123" s="1131" t="s">
        <v>115</v>
      </c>
      <c r="Y123" s="1244">
        <v>18.182000000000002</v>
      </c>
      <c r="Z123" s="1203">
        <v>2.56</v>
      </c>
      <c r="AA123" s="1203">
        <v>1.03</v>
      </c>
      <c r="AB123" s="1132">
        <v>88</v>
      </c>
      <c r="AC123" s="792" t="s">
        <v>755</v>
      </c>
      <c r="AD123" s="1237"/>
    </row>
    <row r="124" spans="1:35" x14ac:dyDescent="0.25">
      <c r="A124" t="s">
        <v>246</v>
      </c>
      <c r="B124" s="1291">
        <v>19.886363636363637</v>
      </c>
      <c r="C124">
        <v>2.8</v>
      </c>
      <c r="D124">
        <v>1.26</v>
      </c>
      <c r="E124">
        <v>88</v>
      </c>
      <c r="F124" s="1217">
        <v>1</v>
      </c>
      <c r="J124" s="1133" t="s">
        <v>246</v>
      </c>
      <c r="K124" s="1204">
        <v>19.885999999999999</v>
      </c>
      <c r="L124" s="1168">
        <v>2.8</v>
      </c>
      <c r="M124" s="1168">
        <v>1.26</v>
      </c>
      <c r="N124" s="1251">
        <v>88</v>
      </c>
      <c r="Q124" t="s">
        <v>115</v>
      </c>
      <c r="R124" s="817">
        <v>18</v>
      </c>
      <c r="S124" s="817">
        <v>2.56</v>
      </c>
      <c r="T124" s="817">
        <v>1.03</v>
      </c>
      <c r="U124" s="275">
        <v>88</v>
      </c>
      <c r="X124" s="1133" t="s">
        <v>246</v>
      </c>
      <c r="Y124" s="1245">
        <v>19.885999999999999</v>
      </c>
      <c r="Z124" s="1204">
        <v>2.8</v>
      </c>
      <c r="AA124" s="1204">
        <v>1.26</v>
      </c>
      <c r="AB124" s="1134">
        <v>88</v>
      </c>
      <c r="AC124" s="792" t="s">
        <v>755</v>
      </c>
      <c r="AD124" s="1237"/>
    </row>
    <row r="125" spans="1:35" x14ac:dyDescent="0.25">
      <c r="A125" t="s">
        <v>247</v>
      </c>
      <c r="B125" s="1291">
        <v>17.045454545454547</v>
      </c>
      <c r="C125">
        <v>2.4</v>
      </c>
      <c r="D125">
        <v>1.03</v>
      </c>
      <c r="E125">
        <v>88</v>
      </c>
      <c r="F125" s="1217">
        <v>1</v>
      </c>
      <c r="J125" s="1133" t="s">
        <v>247</v>
      </c>
      <c r="K125" s="1204">
        <v>17.044999999999998</v>
      </c>
      <c r="L125" s="1168">
        <v>2.4</v>
      </c>
      <c r="M125" s="1168">
        <v>1.03</v>
      </c>
      <c r="N125" s="1251">
        <v>88</v>
      </c>
      <c r="Q125" t="s">
        <v>246</v>
      </c>
      <c r="R125" s="1141">
        <v>20</v>
      </c>
      <c r="S125" s="817">
        <v>2.8</v>
      </c>
      <c r="T125" s="817">
        <v>1.26</v>
      </c>
      <c r="U125" s="275">
        <v>88</v>
      </c>
      <c r="X125" s="1133" t="s">
        <v>247</v>
      </c>
      <c r="Y125" s="1245">
        <v>17.044999999999998</v>
      </c>
      <c r="Z125" s="1204">
        <v>2.4</v>
      </c>
      <c r="AA125" s="1204">
        <v>1.03</v>
      </c>
      <c r="AB125" s="1134">
        <v>88</v>
      </c>
      <c r="AC125" s="792" t="s">
        <v>755</v>
      </c>
      <c r="AD125" s="1237"/>
    </row>
    <row r="126" spans="1:35" x14ac:dyDescent="0.25">
      <c r="A126" t="s">
        <v>248</v>
      </c>
      <c r="B126" s="1291">
        <v>19.318181818181817</v>
      </c>
      <c r="C126">
        <v>2.72</v>
      </c>
      <c r="D126">
        <v>1.26</v>
      </c>
      <c r="E126">
        <v>88</v>
      </c>
      <c r="F126" s="1217">
        <v>1</v>
      </c>
      <c r="J126" s="1133" t="s">
        <v>248</v>
      </c>
      <c r="K126" s="1204">
        <v>19.318000000000001</v>
      </c>
      <c r="L126" s="1168">
        <v>2.72</v>
      </c>
      <c r="M126" s="1168">
        <v>1.26</v>
      </c>
      <c r="N126" s="1251">
        <v>88</v>
      </c>
      <c r="Q126" t="s">
        <v>247</v>
      </c>
      <c r="R126" s="817">
        <v>17</v>
      </c>
      <c r="S126" s="817">
        <v>2.4</v>
      </c>
      <c r="T126" s="817">
        <v>1.03</v>
      </c>
      <c r="U126" s="275">
        <v>88</v>
      </c>
      <c r="X126" s="1133" t="s">
        <v>248</v>
      </c>
      <c r="Y126" s="1245">
        <v>19.318000000000001</v>
      </c>
      <c r="Z126" s="1204">
        <v>2.72</v>
      </c>
      <c r="AA126" s="1204">
        <v>1.26</v>
      </c>
      <c r="AB126" s="1134">
        <v>88</v>
      </c>
      <c r="AC126" s="792" t="s">
        <v>755</v>
      </c>
      <c r="AD126" s="1237"/>
    </row>
    <row r="127" spans="1:35" x14ac:dyDescent="0.25">
      <c r="A127" t="s">
        <v>249</v>
      </c>
      <c r="B127" s="1291">
        <v>13.636363636363637</v>
      </c>
      <c r="C127">
        <v>1.92</v>
      </c>
      <c r="D127">
        <v>0.96</v>
      </c>
      <c r="E127">
        <v>88</v>
      </c>
      <c r="F127" s="1217">
        <v>1</v>
      </c>
      <c r="J127" s="1133" t="s">
        <v>249</v>
      </c>
      <c r="K127" s="1204">
        <v>13.636363636363635</v>
      </c>
      <c r="L127" s="1168">
        <v>1.92</v>
      </c>
      <c r="M127" s="1168">
        <v>0.96</v>
      </c>
      <c r="N127" s="1251">
        <v>88</v>
      </c>
      <c r="Q127" t="s">
        <v>248</v>
      </c>
      <c r="R127" s="1141">
        <v>19</v>
      </c>
      <c r="S127" s="817">
        <v>2.72</v>
      </c>
      <c r="T127" s="817">
        <v>1.26</v>
      </c>
      <c r="U127" s="275">
        <v>88</v>
      </c>
      <c r="X127" s="1133" t="s">
        <v>249</v>
      </c>
      <c r="Y127" s="1245">
        <v>13.636363636363635</v>
      </c>
      <c r="Z127" s="1204">
        <v>1.92</v>
      </c>
      <c r="AA127" s="1204">
        <v>0.96</v>
      </c>
      <c r="AB127" s="1134">
        <v>88</v>
      </c>
      <c r="AC127" s="792" t="s">
        <v>755</v>
      </c>
      <c r="AD127" s="1237"/>
    </row>
    <row r="128" spans="1:35" x14ac:dyDescent="0.25">
      <c r="A128" t="s">
        <v>250</v>
      </c>
      <c r="B128" s="1291">
        <v>18.75</v>
      </c>
      <c r="C128">
        <v>2.64</v>
      </c>
      <c r="D128">
        <v>1.1499999999999999</v>
      </c>
      <c r="E128">
        <v>88</v>
      </c>
      <c r="F128" s="1217">
        <v>1</v>
      </c>
      <c r="J128" s="1135" t="s">
        <v>250</v>
      </c>
      <c r="K128" s="1205">
        <v>19</v>
      </c>
      <c r="L128" s="1169">
        <v>2.64</v>
      </c>
      <c r="M128" s="1169">
        <v>1.1499999999999999</v>
      </c>
      <c r="N128" s="1252">
        <v>88</v>
      </c>
      <c r="Q128" t="s">
        <v>249</v>
      </c>
      <c r="R128" s="1141">
        <v>14</v>
      </c>
      <c r="S128" s="817">
        <v>1.92</v>
      </c>
      <c r="T128" s="817">
        <v>0.96</v>
      </c>
      <c r="U128" s="275">
        <v>88</v>
      </c>
      <c r="X128" s="1135" t="s">
        <v>250</v>
      </c>
      <c r="Y128" s="1246">
        <v>19</v>
      </c>
      <c r="Z128" s="1205">
        <v>2.64</v>
      </c>
      <c r="AA128" s="1205">
        <v>1.1499999999999999</v>
      </c>
      <c r="AB128" s="1136">
        <v>88</v>
      </c>
      <c r="AC128" s="792" t="s">
        <v>755</v>
      </c>
      <c r="AD128" s="1237"/>
    </row>
    <row r="129" spans="1:30" x14ac:dyDescent="0.25">
      <c r="A129" t="s">
        <v>28</v>
      </c>
      <c r="B129" s="1291">
        <v>12.073863636363637</v>
      </c>
      <c r="C129">
        <v>1.7</v>
      </c>
      <c r="D129">
        <v>0.52</v>
      </c>
      <c r="E129">
        <v>88</v>
      </c>
      <c r="F129" s="1217">
        <v>1</v>
      </c>
      <c r="J129" s="1130" t="s">
        <v>28</v>
      </c>
      <c r="K129" s="1200">
        <v>12</v>
      </c>
      <c r="L129" s="1161">
        <v>1.7</v>
      </c>
      <c r="M129" s="1161">
        <v>0.52</v>
      </c>
      <c r="N129" s="878">
        <v>88</v>
      </c>
      <c r="Q129" t="s">
        <v>250</v>
      </c>
      <c r="R129" s="817">
        <v>19</v>
      </c>
      <c r="S129" s="817">
        <v>2.64</v>
      </c>
      <c r="T129" s="817">
        <v>1.1499999999999999</v>
      </c>
      <c r="U129" s="275">
        <v>88</v>
      </c>
      <c r="X129" s="1130" t="s">
        <v>28</v>
      </c>
      <c r="Y129" s="1239">
        <v>12</v>
      </c>
      <c r="Z129" s="1200">
        <v>1.7</v>
      </c>
      <c r="AA129" s="1200">
        <v>0.52</v>
      </c>
      <c r="AB129" s="36">
        <v>88</v>
      </c>
      <c r="AC129" t="s">
        <v>638</v>
      </c>
      <c r="AD129" s="1237"/>
    </row>
    <row r="130" spans="1:30" x14ac:dyDescent="0.25">
      <c r="A130" t="s">
        <v>29</v>
      </c>
      <c r="B130" s="1291">
        <v>38.279999999999994</v>
      </c>
      <c r="C130">
        <v>0.48</v>
      </c>
      <c r="D130">
        <v>0.16</v>
      </c>
      <c r="E130" s="360">
        <v>8</v>
      </c>
      <c r="F130" s="1217">
        <v>1</v>
      </c>
      <c r="J130" s="1130" t="s">
        <v>29</v>
      </c>
      <c r="K130" s="1200">
        <v>37.4</v>
      </c>
      <c r="L130" s="1161">
        <v>0.48</v>
      </c>
      <c r="M130" s="1161">
        <v>0.16</v>
      </c>
      <c r="N130" s="878">
        <v>8</v>
      </c>
      <c r="Q130" t="s">
        <v>28</v>
      </c>
      <c r="R130" s="817">
        <v>12</v>
      </c>
      <c r="S130" s="817">
        <v>1.7</v>
      </c>
      <c r="T130" s="817">
        <v>0.52</v>
      </c>
      <c r="U130" s="275">
        <v>88</v>
      </c>
      <c r="X130" s="1130" t="s">
        <v>29</v>
      </c>
      <c r="Y130" s="1239">
        <v>37.4</v>
      </c>
      <c r="Z130" s="1200">
        <v>0.48</v>
      </c>
      <c r="AA130" s="1200">
        <v>0.16</v>
      </c>
      <c r="AB130" s="36">
        <v>8</v>
      </c>
      <c r="AC130" t="s">
        <v>638</v>
      </c>
      <c r="AD130" s="1237"/>
    </row>
    <row r="131" spans="1:30" x14ac:dyDescent="0.25">
      <c r="A131" t="s">
        <v>118</v>
      </c>
      <c r="B131" s="1291">
        <v>0</v>
      </c>
      <c r="C131">
        <v>0</v>
      </c>
      <c r="D131">
        <v>0</v>
      </c>
      <c r="E131" s="360">
        <v>99</v>
      </c>
      <c r="F131" s="1217">
        <v>1</v>
      </c>
      <c r="J131" s="1130" t="s">
        <v>118</v>
      </c>
      <c r="K131" s="1200">
        <v>0</v>
      </c>
      <c r="L131" s="1161">
        <v>0</v>
      </c>
      <c r="M131" s="1161">
        <v>0</v>
      </c>
      <c r="N131" s="878">
        <v>99</v>
      </c>
      <c r="Q131" t="s">
        <v>29</v>
      </c>
      <c r="R131" s="1141">
        <v>37</v>
      </c>
      <c r="S131" s="817">
        <v>0.48</v>
      </c>
      <c r="T131" s="817">
        <v>0.16</v>
      </c>
      <c r="U131" s="275">
        <v>8</v>
      </c>
      <c r="X131" s="1130" t="s">
        <v>118</v>
      </c>
      <c r="Y131" s="1239">
        <v>0</v>
      </c>
      <c r="Z131" s="1200">
        <v>0</v>
      </c>
      <c r="AA131" s="1200">
        <v>0</v>
      </c>
      <c r="AB131" s="36">
        <v>99</v>
      </c>
      <c r="AC131" t="s">
        <v>638</v>
      </c>
      <c r="AD131" s="1237"/>
    </row>
    <row r="132" spans="1:30" x14ac:dyDescent="0.25">
      <c r="A132" t="s">
        <v>30</v>
      </c>
      <c r="B132" s="1291">
        <v>99.297893681043121</v>
      </c>
      <c r="C132">
        <v>15.84</v>
      </c>
      <c r="D132">
        <v>0</v>
      </c>
      <c r="E132" s="360">
        <v>99.7</v>
      </c>
      <c r="F132" s="1217">
        <v>1</v>
      </c>
      <c r="J132" s="1130" t="s">
        <v>30</v>
      </c>
      <c r="K132" s="1200">
        <v>99.3</v>
      </c>
      <c r="L132" s="1161">
        <v>15.84</v>
      </c>
      <c r="M132" s="1161">
        <v>0</v>
      </c>
      <c r="N132" s="878">
        <v>100</v>
      </c>
      <c r="Q132" t="s">
        <v>118</v>
      </c>
      <c r="R132" s="817">
        <v>0</v>
      </c>
      <c r="S132" s="817">
        <v>0</v>
      </c>
      <c r="T132" s="817">
        <v>0</v>
      </c>
      <c r="U132" s="275">
        <v>99</v>
      </c>
      <c r="X132" s="1130" t="s">
        <v>30</v>
      </c>
      <c r="Y132" s="1239">
        <v>99.3</v>
      </c>
      <c r="Z132" s="1200">
        <v>15.84</v>
      </c>
      <c r="AA132" s="1200">
        <v>0</v>
      </c>
      <c r="AB132" s="36">
        <v>100</v>
      </c>
      <c r="AC132" t="s">
        <v>638</v>
      </c>
      <c r="AD132" s="1237"/>
    </row>
    <row r="133" spans="1:30" x14ac:dyDescent="0.25">
      <c r="A133" t="s">
        <v>251</v>
      </c>
      <c r="B133" s="1291">
        <v>39.772727272727273</v>
      </c>
      <c r="C133">
        <v>5.6</v>
      </c>
      <c r="D133">
        <v>2.29</v>
      </c>
      <c r="E133" s="360">
        <v>88</v>
      </c>
      <c r="F133" s="1217">
        <v>1</v>
      </c>
      <c r="J133" s="1131" t="s">
        <v>251</v>
      </c>
      <c r="K133" s="1203">
        <v>39.773000000000003</v>
      </c>
      <c r="L133" s="1167">
        <v>5.6</v>
      </c>
      <c r="M133" s="1167">
        <v>2.29</v>
      </c>
      <c r="N133" s="1250">
        <v>88</v>
      </c>
      <c r="Q133" t="s">
        <v>30</v>
      </c>
      <c r="R133" s="1141">
        <v>99</v>
      </c>
      <c r="S133" s="817">
        <v>15.84</v>
      </c>
      <c r="T133" s="817">
        <v>0</v>
      </c>
      <c r="U133" s="275">
        <v>100</v>
      </c>
      <c r="X133" s="1131" t="s">
        <v>251</v>
      </c>
      <c r="Y133" s="1241">
        <v>39.773000000000003</v>
      </c>
      <c r="Z133" s="1203">
        <v>5.6</v>
      </c>
      <c r="AA133" s="1203">
        <v>2.29</v>
      </c>
      <c r="AB133" s="1132">
        <v>88</v>
      </c>
      <c r="AC133" s="792" t="s">
        <v>755</v>
      </c>
      <c r="AD133" s="1237"/>
    </row>
    <row r="134" spans="1:30" x14ac:dyDescent="0.25">
      <c r="A134" t="s">
        <v>252</v>
      </c>
      <c r="B134" s="1291">
        <v>39.772727272727273</v>
      </c>
      <c r="C134">
        <v>5.6</v>
      </c>
      <c r="D134">
        <v>1.37</v>
      </c>
      <c r="E134" s="360">
        <v>88</v>
      </c>
      <c r="F134" s="1217">
        <v>1</v>
      </c>
      <c r="J134" s="1133" t="s">
        <v>252</v>
      </c>
      <c r="K134" s="1204">
        <v>39.773000000000003</v>
      </c>
      <c r="L134" s="1168">
        <v>5.6</v>
      </c>
      <c r="M134" s="1168">
        <v>1.37</v>
      </c>
      <c r="N134" s="1251">
        <v>88</v>
      </c>
      <c r="Q134" t="s">
        <v>251</v>
      </c>
      <c r="R134" s="1141">
        <v>40</v>
      </c>
      <c r="S134" s="817">
        <v>5.6</v>
      </c>
      <c r="T134" s="817">
        <v>2.29</v>
      </c>
      <c r="U134" s="275">
        <v>88</v>
      </c>
      <c r="X134" s="1133" t="s">
        <v>252</v>
      </c>
      <c r="Y134" s="1242">
        <v>39.773000000000003</v>
      </c>
      <c r="Z134" s="1204">
        <v>5.6</v>
      </c>
      <c r="AA134" s="1204">
        <v>1.37</v>
      </c>
      <c r="AB134" s="1134">
        <v>88</v>
      </c>
      <c r="AC134" s="792" t="s">
        <v>755</v>
      </c>
      <c r="AD134" s="1237"/>
    </row>
    <row r="135" spans="1:30" x14ac:dyDescent="0.25">
      <c r="A135" t="s">
        <v>253</v>
      </c>
      <c r="B135" s="1291">
        <v>31.818181818181824</v>
      </c>
      <c r="C135">
        <v>4.4800000000000004</v>
      </c>
      <c r="D135">
        <v>3.21</v>
      </c>
      <c r="E135" s="360">
        <v>88</v>
      </c>
      <c r="F135" s="1217">
        <v>1</v>
      </c>
      <c r="J135" s="1133" t="s">
        <v>253</v>
      </c>
      <c r="K135" s="1204">
        <v>31.818000000000001</v>
      </c>
      <c r="L135" s="1168">
        <v>4.4800000000000004</v>
      </c>
      <c r="M135" s="1168">
        <v>3.21</v>
      </c>
      <c r="N135" s="1251">
        <v>88</v>
      </c>
      <c r="Q135" t="s">
        <v>252</v>
      </c>
      <c r="R135" s="1141">
        <v>40</v>
      </c>
      <c r="S135" s="817">
        <v>5.6</v>
      </c>
      <c r="T135" s="817">
        <v>1.37</v>
      </c>
      <c r="U135" s="275">
        <v>88</v>
      </c>
      <c r="X135" s="1133" t="s">
        <v>253</v>
      </c>
      <c r="Y135" s="1242">
        <v>31.818000000000001</v>
      </c>
      <c r="Z135" s="1204">
        <v>4.4800000000000004</v>
      </c>
      <c r="AA135" s="1204">
        <v>3.21</v>
      </c>
      <c r="AB135" s="1134">
        <v>88</v>
      </c>
      <c r="AC135" s="792" t="s">
        <v>755</v>
      </c>
      <c r="AD135" s="1237"/>
    </row>
    <row r="136" spans="1:30" x14ac:dyDescent="0.25">
      <c r="A136" t="s">
        <v>254</v>
      </c>
      <c r="B136" s="1291">
        <v>39.772727272727273</v>
      </c>
      <c r="C136">
        <v>5.6</v>
      </c>
      <c r="D136">
        <v>1.83</v>
      </c>
      <c r="E136" s="360">
        <v>88</v>
      </c>
      <c r="F136" s="1217">
        <v>1</v>
      </c>
      <c r="J136" s="1133" t="s">
        <v>254</v>
      </c>
      <c r="K136" s="1204">
        <v>39.773000000000003</v>
      </c>
      <c r="L136" s="1168">
        <v>5.6</v>
      </c>
      <c r="M136" s="1168">
        <v>1.83</v>
      </c>
      <c r="N136" s="1251">
        <v>88</v>
      </c>
      <c r="Q136" t="s">
        <v>253</v>
      </c>
      <c r="R136" s="1141">
        <v>32</v>
      </c>
      <c r="S136" s="817">
        <v>4.4800000000000004</v>
      </c>
      <c r="T136" s="817">
        <v>3.21</v>
      </c>
      <c r="U136" s="275">
        <v>88</v>
      </c>
      <c r="X136" s="1133" t="s">
        <v>254</v>
      </c>
      <c r="Y136" s="1242">
        <v>39.773000000000003</v>
      </c>
      <c r="Z136" s="1204">
        <v>5.6</v>
      </c>
      <c r="AA136" s="1204">
        <v>1.83</v>
      </c>
      <c r="AB136" s="1134">
        <v>88</v>
      </c>
      <c r="AC136" s="792" t="s">
        <v>755</v>
      </c>
      <c r="AD136" s="1237"/>
    </row>
    <row r="137" spans="1:30" x14ac:dyDescent="0.25">
      <c r="A137" t="s">
        <v>255</v>
      </c>
      <c r="B137" s="1291">
        <v>21.59090909090909</v>
      </c>
      <c r="C137">
        <v>3.04</v>
      </c>
      <c r="D137">
        <v>1.26</v>
      </c>
      <c r="E137" s="360">
        <v>88</v>
      </c>
      <c r="F137" s="1217">
        <v>1</v>
      </c>
      <c r="J137" s="1133" t="s">
        <v>255</v>
      </c>
      <c r="K137" s="1204">
        <v>21.590999999999998</v>
      </c>
      <c r="L137" s="1168">
        <v>3.04</v>
      </c>
      <c r="M137" s="1168">
        <v>1.26</v>
      </c>
      <c r="N137" s="1251">
        <v>88</v>
      </c>
      <c r="Q137" t="s">
        <v>254</v>
      </c>
      <c r="R137" s="1141">
        <v>40</v>
      </c>
      <c r="S137" s="817">
        <v>5.6</v>
      </c>
      <c r="T137" s="817">
        <v>1.83</v>
      </c>
      <c r="U137" s="275">
        <v>88</v>
      </c>
      <c r="X137" s="1133" t="s">
        <v>255</v>
      </c>
      <c r="Y137" s="1242">
        <v>21.590999999999998</v>
      </c>
      <c r="Z137" s="1204">
        <v>3.04</v>
      </c>
      <c r="AA137" s="1204">
        <v>1.26</v>
      </c>
      <c r="AB137" s="1134">
        <v>88</v>
      </c>
      <c r="AC137" s="792" t="s">
        <v>755</v>
      </c>
      <c r="AD137" s="1237"/>
    </row>
    <row r="138" spans="1:30" x14ac:dyDescent="0.25">
      <c r="A138" t="s">
        <v>256</v>
      </c>
      <c r="B138" s="1291">
        <v>51.136363636363633</v>
      </c>
      <c r="C138">
        <v>7.2</v>
      </c>
      <c r="D138">
        <v>1.6</v>
      </c>
      <c r="E138" s="360">
        <v>88</v>
      </c>
      <c r="F138" s="1217">
        <v>1</v>
      </c>
      <c r="J138" s="1133" t="s">
        <v>256</v>
      </c>
      <c r="K138" s="1204">
        <v>51.136000000000003</v>
      </c>
      <c r="L138" s="1168">
        <v>7.2</v>
      </c>
      <c r="M138" s="1168">
        <v>1.6</v>
      </c>
      <c r="N138" s="1251">
        <v>88</v>
      </c>
      <c r="Q138" t="s">
        <v>255</v>
      </c>
      <c r="R138" s="1141">
        <v>22</v>
      </c>
      <c r="S138" s="817">
        <v>3.04</v>
      </c>
      <c r="T138" s="817">
        <v>1.26</v>
      </c>
      <c r="U138" s="275">
        <v>88</v>
      </c>
      <c r="X138" s="1133" t="s">
        <v>256</v>
      </c>
      <c r="Y138" s="1242">
        <v>51.136000000000003</v>
      </c>
      <c r="Z138" s="1204">
        <v>7.2</v>
      </c>
      <c r="AA138" s="1204">
        <v>1.6</v>
      </c>
      <c r="AB138" s="1134">
        <v>88</v>
      </c>
      <c r="AC138" s="792" t="s">
        <v>755</v>
      </c>
      <c r="AD138" s="1237"/>
    </row>
    <row r="139" spans="1:30" x14ac:dyDescent="0.25">
      <c r="A139" t="s">
        <v>257</v>
      </c>
      <c r="B139" s="1291">
        <v>39.772727272727273</v>
      </c>
      <c r="C139">
        <v>5.6</v>
      </c>
      <c r="D139">
        <v>1.37</v>
      </c>
      <c r="E139" s="360">
        <v>88</v>
      </c>
      <c r="F139" s="1217">
        <v>1</v>
      </c>
      <c r="J139" s="1133" t="s">
        <v>257</v>
      </c>
      <c r="K139" s="1204">
        <v>39.772727272727273</v>
      </c>
      <c r="L139" s="1168">
        <v>5.6</v>
      </c>
      <c r="M139" s="1168">
        <v>1.37</v>
      </c>
      <c r="N139" s="1251">
        <v>88</v>
      </c>
      <c r="Q139" t="s">
        <v>256</v>
      </c>
      <c r="R139" s="1141">
        <v>51</v>
      </c>
      <c r="S139" s="817">
        <v>7.2</v>
      </c>
      <c r="T139" s="817">
        <v>1.6</v>
      </c>
      <c r="U139" s="275">
        <v>88</v>
      </c>
      <c r="X139" s="1133" t="s">
        <v>257</v>
      </c>
      <c r="Y139" s="1242">
        <v>39.772727272727273</v>
      </c>
      <c r="Z139" s="1204">
        <v>5.6</v>
      </c>
      <c r="AA139" s="1204">
        <v>1.37</v>
      </c>
      <c r="AB139" s="1134">
        <v>88</v>
      </c>
      <c r="AC139" s="792" t="s">
        <v>755</v>
      </c>
      <c r="AD139" s="1237"/>
    </row>
    <row r="140" spans="1:30" x14ac:dyDescent="0.25">
      <c r="A140" t="s">
        <v>258</v>
      </c>
      <c r="B140" s="1291">
        <v>39.772727272727273</v>
      </c>
      <c r="C140">
        <v>5.6</v>
      </c>
      <c r="D140">
        <v>1.83</v>
      </c>
      <c r="E140" s="360">
        <v>88</v>
      </c>
      <c r="F140" s="1217">
        <v>1</v>
      </c>
      <c r="J140" s="1133" t="s">
        <v>258</v>
      </c>
      <c r="K140" s="1204">
        <v>39.773000000000003</v>
      </c>
      <c r="L140" s="1168">
        <v>5.6</v>
      </c>
      <c r="M140" s="1168">
        <v>1.83</v>
      </c>
      <c r="N140" s="1251">
        <v>88</v>
      </c>
      <c r="Q140" t="s">
        <v>257</v>
      </c>
      <c r="R140" s="1141">
        <v>40</v>
      </c>
      <c r="S140" s="817">
        <v>5.6</v>
      </c>
      <c r="T140" s="817">
        <v>1.37</v>
      </c>
      <c r="U140" s="275">
        <v>88</v>
      </c>
      <c r="X140" s="1133" t="s">
        <v>258</v>
      </c>
      <c r="Y140" s="1242">
        <v>39.773000000000003</v>
      </c>
      <c r="Z140" s="1204">
        <v>5.6</v>
      </c>
      <c r="AA140" s="1204">
        <v>1.83</v>
      </c>
      <c r="AB140" s="1134">
        <v>88</v>
      </c>
      <c r="AC140" s="792" t="s">
        <v>755</v>
      </c>
      <c r="AD140" s="1237"/>
    </row>
    <row r="141" spans="1:30" x14ac:dyDescent="0.25">
      <c r="A141" t="s">
        <v>259</v>
      </c>
      <c r="B141" s="1291">
        <v>28.40909090909091</v>
      </c>
      <c r="C141">
        <v>4</v>
      </c>
      <c r="D141">
        <v>2.29</v>
      </c>
      <c r="E141" s="360">
        <v>88</v>
      </c>
      <c r="F141" s="1217">
        <v>1</v>
      </c>
      <c r="J141" s="1135" t="s">
        <v>259</v>
      </c>
      <c r="K141" s="1205">
        <v>28.409000000000002</v>
      </c>
      <c r="L141" s="1169">
        <v>4</v>
      </c>
      <c r="M141" s="1169">
        <v>2.29</v>
      </c>
      <c r="N141" s="1252">
        <v>88</v>
      </c>
      <c r="Q141" t="s">
        <v>258</v>
      </c>
      <c r="R141" s="1141">
        <v>40</v>
      </c>
      <c r="S141" s="817">
        <v>5.6</v>
      </c>
      <c r="T141" s="817">
        <v>1.83</v>
      </c>
      <c r="U141" s="275">
        <v>88</v>
      </c>
      <c r="X141" s="1135" t="s">
        <v>259</v>
      </c>
      <c r="Y141" s="1243">
        <v>28.409000000000002</v>
      </c>
      <c r="Z141" s="1205">
        <v>4</v>
      </c>
      <c r="AA141" s="1205">
        <v>2.29</v>
      </c>
      <c r="AB141" s="1136">
        <v>88</v>
      </c>
      <c r="AC141" s="792" t="s">
        <v>755</v>
      </c>
      <c r="AD141" s="1237"/>
    </row>
    <row r="142" spans="1:30" x14ac:dyDescent="0.25">
      <c r="A142" t="s">
        <v>260</v>
      </c>
      <c r="B142" s="1291">
        <v>10</v>
      </c>
      <c r="C142">
        <v>1.44</v>
      </c>
      <c r="D142">
        <v>0.69</v>
      </c>
      <c r="E142" s="360">
        <v>90</v>
      </c>
      <c r="F142" s="1217">
        <v>1</v>
      </c>
      <c r="J142" s="1130" t="s">
        <v>260</v>
      </c>
      <c r="K142" s="1200">
        <v>10</v>
      </c>
      <c r="L142" s="1161">
        <v>1.44</v>
      </c>
      <c r="M142" s="1161">
        <v>0.69</v>
      </c>
      <c r="N142" s="878">
        <v>90</v>
      </c>
      <c r="Q142" t="s">
        <v>259</v>
      </c>
      <c r="R142" s="1141">
        <v>28</v>
      </c>
      <c r="S142" s="817">
        <v>4</v>
      </c>
      <c r="T142" s="817">
        <v>2.29</v>
      </c>
      <c r="U142" s="275">
        <v>88</v>
      </c>
      <c r="X142" s="1130" t="s">
        <v>260</v>
      </c>
      <c r="Y142" s="1161">
        <v>10</v>
      </c>
      <c r="Z142" s="1200">
        <v>1.44</v>
      </c>
      <c r="AA142" s="1200">
        <v>0.69</v>
      </c>
      <c r="AB142" s="36">
        <v>90</v>
      </c>
      <c r="AC142" t="s">
        <v>638</v>
      </c>
      <c r="AD142" s="1237"/>
    </row>
    <row r="143" spans="1:30" x14ac:dyDescent="0.25">
      <c r="A143" t="s">
        <v>261</v>
      </c>
      <c r="B143" s="1291">
        <v>8.8888888888888893</v>
      </c>
      <c r="C143">
        <v>1.28</v>
      </c>
      <c r="D143">
        <v>1.1499999999999999</v>
      </c>
      <c r="E143" s="360">
        <v>90</v>
      </c>
      <c r="F143" s="1217">
        <v>1</v>
      </c>
      <c r="J143" s="1130" t="s">
        <v>261</v>
      </c>
      <c r="K143" s="1200">
        <v>8.9</v>
      </c>
      <c r="L143" s="1161">
        <v>1.28</v>
      </c>
      <c r="M143" s="1161">
        <v>1.1499999999999999</v>
      </c>
      <c r="N143" s="878">
        <v>90</v>
      </c>
      <c r="Q143" t="s">
        <v>260</v>
      </c>
      <c r="R143" s="817">
        <v>10</v>
      </c>
      <c r="S143" s="817">
        <v>1.44</v>
      </c>
      <c r="T143" s="817">
        <v>0.69</v>
      </c>
      <c r="U143" s="275">
        <v>90</v>
      </c>
      <c r="X143" s="1130" t="s">
        <v>261</v>
      </c>
      <c r="Y143" s="1161">
        <v>8.9</v>
      </c>
      <c r="Z143" s="1200">
        <v>1.28</v>
      </c>
      <c r="AA143" s="1200">
        <v>1.1499999999999999</v>
      </c>
      <c r="AB143" s="36">
        <v>90</v>
      </c>
      <c r="AC143" t="s">
        <v>638</v>
      </c>
      <c r="AD143" s="1237"/>
    </row>
    <row r="144" spans="1:30" x14ac:dyDescent="0.25">
      <c r="A144" t="s">
        <v>262</v>
      </c>
      <c r="B144" s="1291">
        <v>20.454545454545453</v>
      </c>
      <c r="C144">
        <v>2.88</v>
      </c>
      <c r="D144">
        <v>1.26</v>
      </c>
      <c r="E144" s="360">
        <v>88</v>
      </c>
      <c r="F144" s="1217">
        <v>1</v>
      </c>
      <c r="J144" s="1131" t="s">
        <v>262</v>
      </c>
      <c r="K144" s="1203">
        <v>20.455000000000002</v>
      </c>
      <c r="L144" s="1167">
        <v>2.88</v>
      </c>
      <c r="M144" s="1167">
        <v>1.26</v>
      </c>
      <c r="N144" s="1250">
        <v>88</v>
      </c>
      <c r="Q144" t="s">
        <v>261</v>
      </c>
      <c r="R144" s="1141">
        <v>9</v>
      </c>
      <c r="S144" s="817">
        <v>1.28</v>
      </c>
      <c r="T144" s="817">
        <v>1.1499999999999999</v>
      </c>
      <c r="U144" s="275">
        <v>90</v>
      </c>
      <c r="X144" s="1131" t="s">
        <v>262</v>
      </c>
      <c r="Y144" s="1167">
        <v>20.455000000000002</v>
      </c>
      <c r="Z144" s="1203">
        <v>2.88</v>
      </c>
      <c r="AA144" s="1203">
        <v>1.26</v>
      </c>
      <c r="AB144" s="1132">
        <v>88</v>
      </c>
      <c r="AC144" s="792" t="s">
        <v>755</v>
      </c>
      <c r="AD144" s="1237"/>
    </row>
    <row r="145" spans="1:30" x14ac:dyDescent="0.25">
      <c r="A145" t="s">
        <v>263</v>
      </c>
      <c r="B145" s="1291">
        <v>19.886363636363637</v>
      </c>
      <c r="C145">
        <v>2.8</v>
      </c>
      <c r="D145">
        <v>1.03</v>
      </c>
      <c r="E145" s="360">
        <v>88</v>
      </c>
      <c r="F145" s="1217">
        <v>1</v>
      </c>
      <c r="J145" s="1135" t="s">
        <v>263</v>
      </c>
      <c r="K145" s="1205">
        <v>19.885999999999999</v>
      </c>
      <c r="L145" s="1169">
        <v>2.8</v>
      </c>
      <c r="M145" s="1169">
        <v>1.03</v>
      </c>
      <c r="N145" s="1252">
        <v>88</v>
      </c>
      <c r="Q145" t="s">
        <v>262</v>
      </c>
      <c r="R145" s="1141">
        <v>20</v>
      </c>
      <c r="S145" s="817">
        <v>2.88</v>
      </c>
      <c r="T145" s="817">
        <v>1.26</v>
      </c>
      <c r="U145" s="275">
        <v>88</v>
      </c>
      <c r="X145" s="1135" t="s">
        <v>263</v>
      </c>
      <c r="Y145" s="1169">
        <v>19.885999999999999</v>
      </c>
      <c r="Z145" s="1205">
        <v>2.8</v>
      </c>
      <c r="AA145" s="1205">
        <v>1.03</v>
      </c>
      <c r="AB145" s="1136">
        <v>88</v>
      </c>
      <c r="AC145" s="792" t="s">
        <v>755</v>
      </c>
      <c r="AD145" s="1237"/>
    </row>
    <row r="146" spans="1:30" x14ac:dyDescent="0.25">
      <c r="A146" t="s">
        <v>264</v>
      </c>
      <c r="B146" s="1291">
        <v>0</v>
      </c>
      <c r="C146">
        <v>0</v>
      </c>
      <c r="D146">
        <v>0</v>
      </c>
      <c r="E146" s="360">
        <v>99</v>
      </c>
      <c r="F146" s="1217">
        <v>1</v>
      </c>
      <c r="J146" s="1130" t="s">
        <v>264</v>
      </c>
      <c r="K146" s="1200">
        <v>0</v>
      </c>
      <c r="L146" s="1161">
        <v>0</v>
      </c>
      <c r="M146" s="1161">
        <v>0</v>
      </c>
      <c r="N146" s="878">
        <v>99</v>
      </c>
      <c r="Q146" t="s">
        <v>263</v>
      </c>
      <c r="R146" s="1141">
        <v>20</v>
      </c>
      <c r="S146" s="817">
        <v>2.8</v>
      </c>
      <c r="T146" s="817">
        <v>1.03</v>
      </c>
      <c r="U146" s="275">
        <v>88</v>
      </c>
      <c r="X146" s="1130" t="s">
        <v>264</v>
      </c>
      <c r="Y146" s="1161">
        <v>0</v>
      </c>
      <c r="Z146" s="1200">
        <v>0</v>
      </c>
      <c r="AA146" s="1200">
        <v>0</v>
      </c>
      <c r="AB146" s="36">
        <v>99</v>
      </c>
      <c r="AC146" t="s">
        <v>638</v>
      </c>
      <c r="AD146" s="1237"/>
    </row>
    <row r="147" spans="1:30" x14ac:dyDescent="0.25">
      <c r="A147" t="s">
        <v>119</v>
      </c>
      <c r="B147" s="1291">
        <v>291.54040404040404</v>
      </c>
      <c r="C147">
        <v>46.18</v>
      </c>
      <c r="D147">
        <v>0</v>
      </c>
      <c r="E147" s="360">
        <v>99</v>
      </c>
      <c r="F147" s="1217">
        <v>1</v>
      </c>
      <c r="J147" s="1130" t="s">
        <v>119</v>
      </c>
      <c r="K147" s="1200">
        <v>291.51499999999999</v>
      </c>
      <c r="L147" s="1161">
        <v>46.18</v>
      </c>
      <c r="M147" s="1161">
        <v>0</v>
      </c>
      <c r="N147" s="878">
        <v>99</v>
      </c>
      <c r="Q147" t="s">
        <v>264</v>
      </c>
      <c r="R147" s="817">
        <v>0</v>
      </c>
      <c r="S147" s="817">
        <v>0</v>
      </c>
      <c r="T147" s="817">
        <v>0</v>
      </c>
      <c r="U147" s="275">
        <v>99</v>
      </c>
      <c r="X147" s="1130" t="s">
        <v>119</v>
      </c>
      <c r="Y147" s="1239">
        <v>291.51499999999999</v>
      </c>
      <c r="Z147" s="1200">
        <v>46.18</v>
      </c>
      <c r="AA147" s="1200">
        <v>0</v>
      </c>
      <c r="AB147" s="36">
        <v>99</v>
      </c>
      <c r="AC147" s="792" t="s">
        <v>719</v>
      </c>
      <c r="AD147" s="1237"/>
    </row>
    <row r="148" spans="1:30" x14ac:dyDescent="0.25">
      <c r="A148" t="s">
        <v>265</v>
      </c>
      <c r="B148" s="1291">
        <v>0.12626262626262627</v>
      </c>
      <c r="C148">
        <v>0.02</v>
      </c>
      <c r="D148">
        <v>0</v>
      </c>
      <c r="E148" s="360">
        <v>99</v>
      </c>
      <c r="F148" s="1217">
        <v>1</v>
      </c>
      <c r="J148" s="1130" t="s">
        <v>265</v>
      </c>
      <c r="K148" s="1200">
        <v>0.1</v>
      </c>
      <c r="L148" s="1161">
        <v>0.02</v>
      </c>
      <c r="M148" s="1161">
        <v>0</v>
      </c>
      <c r="N148" s="878">
        <v>99</v>
      </c>
      <c r="Q148" t="s">
        <v>119</v>
      </c>
      <c r="R148" s="1141">
        <v>292</v>
      </c>
      <c r="S148" s="817">
        <v>46.18</v>
      </c>
      <c r="T148" s="817">
        <v>0</v>
      </c>
      <c r="U148" s="275">
        <v>99</v>
      </c>
      <c r="X148" s="1130" t="s">
        <v>265</v>
      </c>
      <c r="Y148" s="1239">
        <v>0.1</v>
      </c>
      <c r="Z148" s="1200">
        <v>0.02</v>
      </c>
      <c r="AA148" s="1200">
        <v>0</v>
      </c>
      <c r="AB148" s="36">
        <v>99</v>
      </c>
      <c r="AC148" t="s">
        <v>638</v>
      </c>
      <c r="AD148" s="1237"/>
    </row>
    <row r="149" spans="1:30" x14ac:dyDescent="0.25">
      <c r="A149" t="s">
        <v>266</v>
      </c>
      <c r="B149" s="1291">
        <v>8.8235294117647065</v>
      </c>
      <c r="C149">
        <v>0.24</v>
      </c>
      <c r="D149">
        <v>0.09</v>
      </c>
      <c r="E149" s="360">
        <v>17</v>
      </c>
      <c r="F149" s="1217">
        <v>1</v>
      </c>
      <c r="J149" s="1130" t="s">
        <v>266</v>
      </c>
      <c r="K149" s="1200">
        <v>8.6875</v>
      </c>
      <c r="L149" s="1161">
        <v>0.24</v>
      </c>
      <c r="M149" s="1161">
        <v>0.09</v>
      </c>
      <c r="N149" s="878">
        <v>17</v>
      </c>
      <c r="Q149" t="s">
        <v>265</v>
      </c>
      <c r="R149" s="1141">
        <v>0</v>
      </c>
      <c r="S149" s="817">
        <v>0.02</v>
      </c>
      <c r="T149" s="817">
        <v>0</v>
      </c>
      <c r="U149" s="275">
        <v>99</v>
      </c>
      <c r="X149" s="1130" t="s">
        <v>266</v>
      </c>
      <c r="Y149" s="1239">
        <v>8.6875</v>
      </c>
      <c r="Z149" s="1200">
        <v>0.24</v>
      </c>
      <c r="AA149" s="1200">
        <v>0.09</v>
      </c>
      <c r="AB149" s="36">
        <v>17</v>
      </c>
      <c r="AC149" s="792" t="s">
        <v>720</v>
      </c>
      <c r="AD149" s="1237"/>
    </row>
    <row r="150" spans="1:30" x14ac:dyDescent="0.25">
      <c r="A150" t="s">
        <v>267</v>
      </c>
      <c r="B150" s="1291">
        <v>8.8778409090909083</v>
      </c>
      <c r="C150">
        <v>1.25</v>
      </c>
      <c r="D150">
        <v>0.52</v>
      </c>
      <c r="E150" s="360">
        <v>88</v>
      </c>
      <c r="F150" s="1217">
        <v>1</v>
      </c>
      <c r="J150" s="1130" t="s">
        <v>267</v>
      </c>
      <c r="K150" s="1200">
        <v>8.9</v>
      </c>
      <c r="L150" s="1161">
        <v>1.25</v>
      </c>
      <c r="M150" s="1161">
        <v>0.52</v>
      </c>
      <c r="N150" s="878">
        <v>88</v>
      </c>
      <c r="Q150" t="s">
        <v>266</v>
      </c>
      <c r="R150" s="1141">
        <v>9</v>
      </c>
      <c r="S150" s="817">
        <v>0.24</v>
      </c>
      <c r="T150" s="817">
        <v>0.09</v>
      </c>
      <c r="U150" s="275">
        <v>17</v>
      </c>
      <c r="X150" s="1130" t="s">
        <v>267</v>
      </c>
      <c r="Y150" s="1239">
        <v>8.9</v>
      </c>
      <c r="Z150" s="1200">
        <v>1.25</v>
      </c>
      <c r="AA150" s="1200">
        <v>0.52</v>
      </c>
      <c r="AB150" s="36">
        <v>88</v>
      </c>
      <c r="AC150" t="s">
        <v>638</v>
      </c>
      <c r="AD150" s="1237"/>
    </row>
    <row r="151" spans="1:30" x14ac:dyDescent="0.25">
      <c r="A151" t="s">
        <v>120</v>
      </c>
      <c r="B151" s="1291">
        <v>10.227272727272727</v>
      </c>
      <c r="C151">
        <v>0.18</v>
      </c>
      <c r="D151">
        <v>0.06</v>
      </c>
      <c r="E151" s="360">
        <v>11</v>
      </c>
      <c r="F151" s="1217">
        <v>1</v>
      </c>
      <c r="J151" s="1130" t="s">
        <v>120</v>
      </c>
      <c r="K151" s="1200">
        <v>10.5</v>
      </c>
      <c r="L151" s="1161">
        <v>0.18</v>
      </c>
      <c r="M151" s="1161">
        <v>0.06</v>
      </c>
      <c r="N151" s="878">
        <v>11</v>
      </c>
      <c r="Q151" t="s">
        <v>267</v>
      </c>
      <c r="R151" s="1141">
        <v>9</v>
      </c>
      <c r="S151" s="817">
        <v>1.25</v>
      </c>
      <c r="T151" s="817">
        <v>0.52</v>
      </c>
      <c r="U151" s="275">
        <v>88</v>
      </c>
      <c r="X151" s="1130" t="s">
        <v>120</v>
      </c>
      <c r="Y151" s="1239">
        <v>10.5</v>
      </c>
      <c r="Z151" s="1200">
        <v>0.18</v>
      </c>
      <c r="AA151" s="1200">
        <v>0.06</v>
      </c>
      <c r="AB151" s="36">
        <v>11</v>
      </c>
      <c r="AC151" t="s">
        <v>638</v>
      </c>
      <c r="AD151" s="1237"/>
    </row>
    <row r="152" spans="1:30" x14ac:dyDescent="0.25">
      <c r="A152" t="s">
        <v>268</v>
      </c>
      <c r="B152" s="1291">
        <v>0.35511363636363635</v>
      </c>
      <c r="C152">
        <v>0.05</v>
      </c>
      <c r="D152">
        <v>0.12</v>
      </c>
      <c r="E152" s="360">
        <v>88</v>
      </c>
      <c r="F152" s="1217">
        <v>1</v>
      </c>
      <c r="J152" s="1130" t="s">
        <v>268</v>
      </c>
      <c r="K152" s="1200">
        <v>0.3</v>
      </c>
      <c r="L152" s="1161">
        <v>0.05</v>
      </c>
      <c r="M152" s="1161">
        <v>0.12</v>
      </c>
      <c r="N152" s="878">
        <v>88</v>
      </c>
      <c r="Q152" t="s">
        <v>120</v>
      </c>
      <c r="R152" s="1141">
        <v>11</v>
      </c>
      <c r="S152" s="817">
        <v>0.18</v>
      </c>
      <c r="T152" s="817">
        <v>0.06</v>
      </c>
      <c r="U152" s="275">
        <v>11</v>
      </c>
      <c r="X152" s="1130" t="s">
        <v>268</v>
      </c>
      <c r="Y152" s="1239">
        <v>0.3</v>
      </c>
      <c r="Z152" s="1200">
        <v>0.05</v>
      </c>
      <c r="AA152" s="1200">
        <v>0.12</v>
      </c>
      <c r="AB152" s="36">
        <v>88</v>
      </c>
      <c r="AC152" t="s">
        <v>638</v>
      </c>
      <c r="AD152" s="1237"/>
    </row>
    <row r="153" spans="1:30" x14ac:dyDescent="0.25">
      <c r="A153" t="s">
        <v>269</v>
      </c>
      <c r="B153" s="1291">
        <v>0</v>
      </c>
      <c r="C153">
        <v>0</v>
      </c>
      <c r="D153">
        <v>0.09</v>
      </c>
      <c r="E153" s="360">
        <v>99.7</v>
      </c>
      <c r="F153" s="1217">
        <v>1</v>
      </c>
      <c r="J153" s="1130" t="s">
        <v>269</v>
      </c>
      <c r="K153" s="1200">
        <v>0</v>
      </c>
      <c r="L153" s="1161">
        <v>0</v>
      </c>
      <c r="M153" s="1161">
        <v>0.09</v>
      </c>
      <c r="N153" s="878">
        <v>100</v>
      </c>
      <c r="Q153" t="s">
        <v>268</v>
      </c>
      <c r="R153" s="1141">
        <v>0</v>
      </c>
      <c r="S153" s="817">
        <v>0.05</v>
      </c>
      <c r="T153" s="817">
        <v>0.12</v>
      </c>
      <c r="U153" s="275">
        <v>88</v>
      </c>
      <c r="X153" s="1130" t="s">
        <v>269</v>
      </c>
      <c r="Y153" s="1239">
        <v>0</v>
      </c>
      <c r="Z153" s="1200">
        <v>0</v>
      </c>
      <c r="AA153" s="1200">
        <v>0.09</v>
      </c>
      <c r="AB153" s="36">
        <v>100</v>
      </c>
      <c r="AC153" t="s">
        <v>638</v>
      </c>
      <c r="AD153" s="1237"/>
    </row>
    <row r="154" spans="1:30" x14ac:dyDescent="0.25">
      <c r="A154" t="s">
        <v>270</v>
      </c>
      <c r="B154" s="1291">
        <v>14.036</v>
      </c>
      <c r="C154">
        <v>0.11</v>
      </c>
      <c r="D154">
        <v>0.1</v>
      </c>
      <c r="E154" s="360">
        <v>5</v>
      </c>
      <c r="F154" s="1217">
        <v>1</v>
      </c>
      <c r="J154" s="1130" t="s">
        <v>270</v>
      </c>
      <c r="K154" s="1200">
        <v>13.7</v>
      </c>
      <c r="L154" s="1161">
        <v>0.11</v>
      </c>
      <c r="M154" s="1161">
        <v>0.1</v>
      </c>
      <c r="N154" s="878">
        <v>5</v>
      </c>
      <c r="Q154" t="s">
        <v>269</v>
      </c>
      <c r="R154" s="817">
        <v>0</v>
      </c>
      <c r="S154" s="817">
        <v>0</v>
      </c>
      <c r="T154" s="817">
        <v>0.09</v>
      </c>
      <c r="U154" s="876">
        <v>100</v>
      </c>
      <c r="X154" s="1130" t="s">
        <v>270</v>
      </c>
      <c r="Y154" s="1239">
        <v>13.7</v>
      </c>
      <c r="Z154" s="1200">
        <v>0.11</v>
      </c>
      <c r="AA154" s="1200">
        <v>0.1</v>
      </c>
      <c r="AB154" s="36">
        <v>5</v>
      </c>
      <c r="AC154" t="s">
        <v>638</v>
      </c>
      <c r="AD154" s="1237"/>
    </row>
    <row r="155" spans="1:30" x14ac:dyDescent="0.25">
      <c r="A155" t="s">
        <v>271</v>
      </c>
      <c r="B155" s="1291">
        <v>0</v>
      </c>
      <c r="C155">
        <v>0</v>
      </c>
      <c r="D155">
        <v>0</v>
      </c>
      <c r="E155" s="360">
        <v>99.9</v>
      </c>
      <c r="F155" s="1217">
        <v>1</v>
      </c>
      <c r="J155" s="1130" t="s">
        <v>271</v>
      </c>
      <c r="K155" s="1200">
        <v>0</v>
      </c>
      <c r="L155" s="1161">
        <v>0</v>
      </c>
      <c r="M155" s="1161">
        <v>0</v>
      </c>
      <c r="N155" s="878">
        <v>100</v>
      </c>
      <c r="Q155" t="s">
        <v>270</v>
      </c>
      <c r="R155" s="1141">
        <v>14</v>
      </c>
      <c r="S155" s="817">
        <v>0.11</v>
      </c>
      <c r="T155" s="817">
        <v>0.1</v>
      </c>
      <c r="U155" s="275">
        <v>5</v>
      </c>
      <c r="X155" s="1130" t="s">
        <v>271</v>
      </c>
      <c r="Y155" s="1239">
        <v>0</v>
      </c>
      <c r="Z155" s="1200">
        <v>0</v>
      </c>
      <c r="AA155" s="1200">
        <v>0</v>
      </c>
      <c r="AB155" s="36">
        <v>100</v>
      </c>
      <c r="AC155" t="s">
        <v>638</v>
      </c>
      <c r="AD155" s="1237"/>
    </row>
    <row r="156" spans="1:30" x14ac:dyDescent="0.25">
      <c r="A156" t="s">
        <v>32</v>
      </c>
      <c r="B156" s="1291">
        <v>1.4945652173913044</v>
      </c>
      <c r="C156">
        <v>0.22</v>
      </c>
      <c r="D156">
        <v>0.04</v>
      </c>
      <c r="E156" s="360">
        <v>92</v>
      </c>
      <c r="F156" s="1217">
        <v>1</v>
      </c>
      <c r="J156" s="1130" t="s">
        <v>32</v>
      </c>
      <c r="K156" s="1200">
        <v>1.5</v>
      </c>
      <c r="L156" s="1161">
        <v>0.22</v>
      </c>
      <c r="M156" s="1161">
        <v>0.04</v>
      </c>
      <c r="N156" s="878">
        <v>92</v>
      </c>
      <c r="Q156" t="s">
        <v>271</v>
      </c>
      <c r="R156" s="817">
        <v>0</v>
      </c>
      <c r="S156" s="817">
        <v>0</v>
      </c>
      <c r="T156" s="817">
        <v>0</v>
      </c>
      <c r="U156" s="876">
        <v>100</v>
      </c>
      <c r="X156" s="1130" t="s">
        <v>32</v>
      </c>
      <c r="Y156" s="1239">
        <v>1.5</v>
      </c>
      <c r="Z156" s="1200">
        <v>0.22</v>
      </c>
      <c r="AA156" s="1200">
        <v>0.04</v>
      </c>
      <c r="AB156" s="36">
        <v>92</v>
      </c>
      <c r="AC156" t="s">
        <v>638</v>
      </c>
      <c r="AD156" s="1237"/>
    </row>
    <row r="157" spans="1:30" x14ac:dyDescent="0.25">
      <c r="A157" t="s">
        <v>33</v>
      </c>
      <c r="B157" s="1291">
        <v>79.187817258883243</v>
      </c>
      <c r="C157">
        <v>12.48</v>
      </c>
      <c r="D157">
        <v>0</v>
      </c>
      <c r="E157" s="360">
        <v>98.5</v>
      </c>
      <c r="F157" s="1217">
        <v>1</v>
      </c>
      <c r="J157" s="1130" t="s">
        <v>33</v>
      </c>
      <c r="K157" s="1200">
        <v>79.2</v>
      </c>
      <c r="L157" s="1161">
        <v>12.48</v>
      </c>
      <c r="M157" s="1161">
        <v>0</v>
      </c>
      <c r="N157" s="878">
        <v>99</v>
      </c>
      <c r="Q157" t="s">
        <v>32</v>
      </c>
      <c r="R157" s="1141">
        <v>2</v>
      </c>
      <c r="S157" s="817">
        <v>0.22</v>
      </c>
      <c r="T157" s="817">
        <v>0.04</v>
      </c>
      <c r="U157" s="275">
        <v>92</v>
      </c>
      <c r="X157" s="1130" t="s">
        <v>33</v>
      </c>
      <c r="Y157" s="1239">
        <v>79.2</v>
      </c>
      <c r="Z157" s="1200">
        <v>12.48</v>
      </c>
      <c r="AA157" s="1200">
        <v>0</v>
      </c>
      <c r="AB157" s="36">
        <v>99</v>
      </c>
      <c r="AC157" t="s">
        <v>638</v>
      </c>
      <c r="AD157" s="1237"/>
    </row>
    <row r="158" spans="1:30" x14ac:dyDescent="0.25">
      <c r="A158" t="s">
        <v>34</v>
      </c>
      <c r="B158" s="1291">
        <v>98.98989898989899</v>
      </c>
      <c r="C158">
        <v>15.68</v>
      </c>
      <c r="D158">
        <v>0</v>
      </c>
      <c r="E158" s="360">
        <v>99</v>
      </c>
      <c r="F158" s="1217">
        <v>1</v>
      </c>
      <c r="J158" s="1130" t="s">
        <v>34</v>
      </c>
      <c r="K158" s="1200">
        <v>98.99</v>
      </c>
      <c r="L158" s="1161">
        <v>15.68</v>
      </c>
      <c r="M158" s="1161">
        <v>0</v>
      </c>
      <c r="N158" s="878">
        <v>99</v>
      </c>
      <c r="Q158" t="s">
        <v>33</v>
      </c>
      <c r="R158" s="1141">
        <v>79</v>
      </c>
      <c r="S158" s="817">
        <v>12.48</v>
      </c>
      <c r="T158" s="817">
        <v>0</v>
      </c>
      <c r="U158" s="876">
        <v>99</v>
      </c>
      <c r="X158" s="1130" t="s">
        <v>34</v>
      </c>
      <c r="Y158" s="1239">
        <v>98.99</v>
      </c>
      <c r="Z158" s="1200">
        <v>15.68</v>
      </c>
      <c r="AA158" s="1200">
        <v>0</v>
      </c>
      <c r="AB158" s="36">
        <v>99</v>
      </c>
      <c r="AC158" s="792" t="s">
        <v>721</v>
      </c>
      <c r="AD158" s="1237"/>
    </row>
    <row r="159" spans="1:30" x14ac:dyDescent="0.25">
      <c r="A159" t="s">
        <v>35</v>
      </c>
      <c r="B159" s="1291">
        <v>37.093023255813954</v>
      </c>
      <c r="C159">
        <v>0.5</v>
      </c>
      <c r="D159">
        <v>0.21</v>
      </c>
      <c r="E159" s="360">
        <v>8.6</v>
      </c>
      <c r="F159" s="1217">
        <v>1</v>
      </c>
      <c r="J159" s="1130" t="s">
        <v>35</v>
      </c>
      <c r="K159" s="1200">
        <v>36.1</v>
      </c>
      <c r="L159" s="1161">
        <v>0.5</v>
      </c>
      <c r="M159" s="1161">
        <v>0.21</v>
      </c>
      <c r="N159" s="878">
        <v>9</v>
      </c>
      <c r="Q159" t="s">
        <v>34</v>
      </c>
      <c r="R159" s="817">
        <v>99</v>
      </c>
      <c r="S159" s="817">
        <v>15.68</v>
      </c>
      <c r="T159" s="817">
        <v>0</v>
      </c>
      <c r="U159" s="275">
        <v>99</v>
      </c>
      <c r="X159" s="1130" t="s">
        <v>35</v>
      </c>
      <c r="Y159" s="1239">
        <v>36.1</v>
      </c>
      <c r="Z159" s="1200">
        <v>0.5</v>
      </c>
      <c r="AA159" s="1200">
        <v>0.21</v>
      </c>
      <c r="AB159" s="36">
        <v>9</v>
      </c>
      <c r="AD159" s="1237"/>
    </row>
    <row r="160" spans="1:30" x14ac:dyDescent="0.25">
      <c r="A160" t="s">
        <v>272</v>
      </c>
      <c r="B160" s="1291">
        <v>37.222316684378328</v>
      </c>
      <c r="C160">
        <v>5.49</v>
      </c>
      <c r="D160">
        <v>2.33</v>
      </c>
      <c r="E160" s="360">
        <v>94.1</v>
      </c>
      <c r="F160" s="1217">
        <v>1</v>
      </c>
      <c r="J160" s="1130" t="s">
        <v>272</v>
      </c>
      <c r="K160" s="1200">
        <v>36.5</v>
      </c>
      <c r="L160" s="1161">
        <v>5.49</v>
      </c>
      <c r="M160" s="1161">
        <v>2.33</v>
      </c>
      <c r="N160" s="878">
        <v>94</v>
      </c>
      <c r="Q160" t="s">
        <v>35</v>
      </c>
      <c r="R160" s="1141">
        <v>36</v>
      </c>
      <c r="S160" s="817">
        <v>0.5</v>
      </c>
      <c r="T160" s="817">
        <v>0.21</v>
      </c>
      <c r="U160" s="876">
        <v>9</v>
      </c>
      <c r="X160" s="1130" t="s">
        <v>272</v>
      </c>
      <c r="Y160" s="1239">
        <v>36.5</v>
      </c>
      <c r="Z160" s="1200">
        <v>5.49</v>
      </c>
      <c r="AA160" s="1200">
        <v>2.33</v>
      </c>
      <c r="AB160" s="36">
        <v>94</v>
      </c>
      <c r="AD160" s="1237"/>
    </row>
    <row r="161" spans="1:30" x14ac:dyDescent="0.25">
      <c r="A161" t="s">
        <v>273</v>
      </c>
      <c r="B161" s="1291">
        <v>10</v>
      </c>
      <c r="C161">
        <v>1.04</v>
      </c>
      <c r="D161">
        <v>0.52</v>
      </c>
      <c r="E161" s="360">
        <v>65</v>
      </c>
      <c r="F161" s="1217">
        <v>1</v>
      </c>
      <c r="J161" s="1130" t="s">
        <v>273</v>
      </c>
      <c r="K161" s="1200">
        <v>10</v>
      </c>
      <c r="L161" s="1161">
        <v>1.04</v>
      </c>
      <c r="M161" s="1161">
        <v>0.52</v>
      </c>
      <c r="N161" s="878">
        <v>65</v>
      </c>
      <c r="Q161" t="s">
        <v>272</v>
      </c>
      <c r="R161" s="817">
        <v>36</v>
      </c>
      <c r="S161" s="817">
        <v>5.49</v>
      </c>
      <c r="T161" s="817">
        <v>2.33</v>
      </c>
      <c r="U161" s="876">
        <v>94</v>
      </c>
      <c r="X161" s="1130" t="s">
        <v>273</v>
      </c>
      <c r="Y161" s="1239">
        <v>10</v>
      </c>
      <c r="Z161" s="1200">
        <v>1.04</v>
      </c>
      <c r="AA161" s="1200">
        <v>0.52</v>
      </c>
      <c r="AB161" s="36">
        <v>65</v>
      </c>
      <c r="AD161" s="1237"/>
    </row>
    <row r="162" spans="1:30" x14ac:dyDescent="0.25">
      <c r="A162" t="s">
        <v>274</v>
      </c>
      <c r="B162" s="1291">
        <v>35.972222222222221</v>
      </c>
      <c r="C162">
        <v>5.18</v>
      </c>
      <c r="D162">
        <v>1.0900000000000001</v>
      </c>
      <c r="E162" s="360">
        <v>90</v>
      </c>
      <c r="F162" s="1217">
        <v>1</v>
      </c>
      <c r="J162" s="1130" t="s">
        <v>274</v>
      </c>
      <c r="K162" s="1200">
        <v>36</v>
      </c>
      <c r="L162" s="1161">
        <v>5.18</v>
      </c>
      <c r="M162" s="1161">
        <v>1.0900000000000001</v>
      </c>
      <c r="N162" s="878">
        <v>90</v>
      </c>
      <c r="Q162" t="s">
        <v>273</v>
      </c>
      <c r="R162" s="817">
        <v>10</v>
      </c>
      <c r="S162" s="817">
        <v>1.04</v>
      </c>
      <c r="T162" s="817">
        <v>0.52</v>
      </c>
      <c r="U162" s="275">
        <v>65</v>
      </c>
      <c r="X162" s="1130" t="s">
        <v>274</v>
      </c>
      <c r="Y162" s="1239">
        <v>36</v>
      </c>
      <c r="Z162" s="1200">
        <v>5.18</v>
      </c>
      <c r="AA162" s="1200">
        <v>1.0900000000000001</v>
      </c>
      <c r="AB162" s="36">
        <v>90</v>
      </c>
      <c r="AD162" s="1237"/>
    </row>
    <row r="163" spans="1:30" x14ac:dyDescent="0.25">
      <c r="A163" t="s">
        <v>275</v>
      </c>
      <c r="B163" s="1291">
        <v>21.578947368421051</v>
      </c>
      <c r="C163">
        <v>3.28</v>
      </c>
      <c r="D163">
        <v>5.73</v>
      </c>
      <c r="E163" s="360">
        <v>95</v>
      </c>
      <c r="F163" s="1217">
        <v>1</v>
      </c>
      <c r="J163" s="1130" t="s">
        <v>275</v>
      </c>
      <c r="K163" s="1200">
        <v>21.6</v>
      </c>
      <c r="L163" s="1161">
        <v>3.28</v>
      </c>
      <c r="M163" s="1161">
        <v>5.73</v>
      </c>
      <c r="N163" s="878">
        <v>95</v>
      </c>
      <c r="Q163" t="s">
        <v>274</v>
      </c>
      <c r="R163" s="817">
        <v>36</v>
      </c>
      <c r="S163" s="817">
        <v>5.18</v>
      </c>
      <c r="T163" s="817">
        <v>1.0900000000000001</v>
      </c>
      <c r="U163" s="275">
        <v>90</v>
      </c>
      <c r="X163" s="1130" t="s">
        <v>275</v>
      </c>
      <c r="Y163" s="1239">
        <v>21.6</v>
      </c>
      <c r="Z163" s="1200">
        <v>3.28</v>
      </c>
      <c r="AA163" s="1200">
        <v>5.73</v>
      </c>
      <c r="AB163" s="36">
        <v>95</v>
      </c>
      <c r="AD163" s="1237"/>
    </row>
    <row r="164" spans="1:30" x14ac:dyDescent="0.25">
      <c r="A164" t="s">
        <v>276</v>
      </c>
      <c r="B164" s="1291">
        <v>21.578947368421051</v>
      </c>
      <c r="C164">
        <v>3.28</v>
      </c>
      <c r="D164">
        <v>2.29</v>
      </c>
      <c r="E164" s="360">
        <v>95</v>
      </c>
      <c r="F164" s="1217">
        <v>1</v>
      </c>
      <c r="J164" s="1130" t="s">
        <v>276</v>
      </c>
      <c r="K164" s="1200">
        <v>21.6</v>
      </c>
      <c r="L164" s="1161">
        <v>3.28</v>
      </c>
      <c r="M164" s="1161">
        <v>2.29</v>
      </c>
      <c r="N164" s="878">
        <v>95</v>
      </c>
      <c r="Q164" t="s">
        <v>275</v>
      </c>
      <c r="R164" s="1141">
        <v>22</v>
      </c>
      <c r="S164" s="817">
        <v>3.28</v>
      </c>
      <c r="T164" s="817">
        <v>5.73</v>
      </c>
      <c r="U164" s="275">
        <v>95</v>
      </c>
      <c r="X164" s="1130" t="s">
        <v>276</v>
      </c>
      <c r="Y164" s="1239">
        <v>21.6</v>
      </c>
      <c r="Z164" s="1200">
        <v>3.28</v>
      </c>
      <c r="AA164" s="1200">
        <v>2.29</v>
      </c>
      <c r="AB164" s="36">
        <v>95</v>
      </c>
      <c r="AD164" s="1237"/>
    </row>
    <row r="165" spans="1:30" x14ac:dyDescent="0.25">
      <c r="A165" t="s">
        <v>277</v>
      </c>
      <c r="B165" s="1291">
        <v>17.894736842105264</v>
      </c>
      <c r="C165">
        <v>2.72</v>
      </c>
      <c r="D165">
        <v>0</v>
      </c>
      <c r="E165" s="360">
        <v>95</v>
      </c>
      <c r="F165" s="1217">
        <v>1</v>
      </c>
      <c r="J165" s="1130" t="s">
        <v>277</v>
      </c>
      <c r="K165" s="1200">
        <v>17.899999999999999</v>
      </c>
      <c r="L165" s="1161">
        <v>2.72</v>
      </c>
      <c r="M165" s="1161">
        <v>0</v>
      </c>
      <c r="N165" s="878">
        <v>95</v>
      </c>
      <c r="Q165" t="s">
        <v>276</v>
      </c>
      <c r="R165" s="1141">
        <v>22</v>
      </c>
      <c r="S165" s="817">
        <v>3.28</v>
      </c>
      <c r="T165" s="817">
        <v>2.29</v>
      </c>
      <c r="U165" s="275">
        <v>95</v>
      </c>
      <c r="X165" s="1130" t="s">
        <v>277</v>
      </c>
      <c r="Y165" s="1239">
        <v>17.899999999999999</v>
      </c>
      <c r="Z165" s="1200">
        <v>2.72</v>
      </c>
      <c r="AA165" s="1200">
        <v>0</v>
      </c>
      <c r="AB165" s="36">
        <v>95</v>
      </c>
      <c r="AD165" s="1237"/>
    </row>
    <row r="166" spans="1:30" x14ac:dyDescent="0.25">
      <c r="A166" t="s">
        <v>278</v>
      </c>
      <c r="B166" s="1291">
        <v>13.684210526315789</v>
      </c>
      <c r="C166">
        <v>2.08</v>
      </c>
      <c r="D166">
        <v>6.87</v>
      </c>
      <c r="E166" s="360">
        <v>95</v>
      </c>
      <c r="F166" s="1217">
        <v>1</v>
      </c>
      <c r="J166" s="1130" t="s">
        <v>278</v>
      </c>
      <c r="K166" s="1200">
        <v>13.7</v>
      </c>
      <c r="L166" s="1161">
        <v>2.08</v>
      </c>
      <c r="M166" s="1161">
        <v>6.87</v>
      </c>
      <c r="N166" s="878">
        <v>95</v>
      </c>
      <c r="Q166" t="s">
        <v>277</v>
      </c>
      <c r="R166" s="1141">
        <v>18</v>
      </c>
      <c r="S166" s="817">
        <v>2.72</v>
      </c>
      <c r="T166" s="817">
        <v>0</v>
      </c>
      <c r="U166" s="275">
        <v>95</v>
      </c>
      <c r="X166" s="1130" t="s">
        <v>278</v>
      </c>
      <c r="Y166" s="1239">
        <v>13.7</v>
      </c>
      <c r="Z166" s="1200">
        <v>2.08</v>
      </c>
      <c r="AA166" s="1200">
        <v>6.87</v>
      </c>
      <c r="AB166" s="36">
        <v>95</v>
      </c>
      <c r="AD166" s="1237"/>
    </row>
    <row r="167" spans="1:30" x14ac:dyDescent="0.25">
      <c r="A167" t="s">
        <v>279</v>
      </c>
      <c r="B167" s="1291">
        <v>10</v>
      </c>
      <c r="C167">
        <v>1.52</v>
      </c>
      <c r="D167">
        <v>2.29</v>
      </c>
      <c r="E167" s="360">
        <v>95</v>
      </c>
      <c r="F167" s="1217">
        <v>1</v>
      </c>
      <c r="J167" s="1130" t="s">
        <v>279</v>
      </c>
      <c r="K167" s="1200">
        <v>10</v>
      </c>
      <c r="L167" s="1161">
        <v>1.52</v>
      </c>
      <c r="M167" s="1161">
        <v>2.29</v>
      </c>
      <c r="N167" s="878">
        <v>95</v>
      </c>
      <c r="Q167" t="s">
        <v>278</v>
      </c>
      <c r="R167" s="1141">
        <v>14</v>
      </c>
      <c r="S167" s="817">
        <v>2.08</v>
      </c>
      <c r="T167" s="817">
        <v>6.87</v>
      </c>
      <c r="U167" s="275">
        <v>95</v>
      </c>
      <c r="X167" s="1130" t="s">
        <v>279</v>
      </c>
      <c r="Y167" s="1239">
        <v>10</v>
      </c>
      <c r="Z167" s="1200">
        <v>1.52</v>
      </c>
      <c r="AA167" s="1200">
        <v>2.29</v>
      </c>
      <c r="AB167" s="36">
        <v>95</v>
      </c>
      <c r="AD167" s="1237"/>
    </row>
    <row r="168" spans="1:30" x14ac:dyDescent="0.25">
      <c r="A168" t="s">
        <v>280</v>
      </c>
      <c r="B168" s="1291">
        <v>0</v>
      </c>
      <c r="C168">
        <v>0</v>
      </c>
      <c r="D168">
        <v>0</v>
      </c>
      <c r="E168" s="360">
        <v>99.9</v>
      </c>
      <c r="F168" s="1217">
        <v>1</v>
      </c>
      <c r="J168" s="1130" t="s">
        <v>280</v>
      </c>
      <c r="K168" s="1200">
        <v>0</v>
      </c>
      <c r="L168" s="1161">
        <v>0</v>
      </c>
      <c r="M168" s="1161">
        <v>0</v>
      </c>
      <c r="N168" s="878">
        <v>100</v>
      </c>
      <c r="Q168" t="s">
        <v>279</v>
      </c>
      <c r="R168" s="817">
        <v>10</v>
      </c>
      <c r="S168" s="817">
        <v>1.52</v>
      </c>
      <c r="T168" s="817">
        <v>2.29</v>
      </c>
      <c r="U168" s="275">
        <v>95</v>
      </c>
      <c r="X168" s="1130" t="s">
        <v>280</v>
      </c>
      <c r="Y168" s="1239">
        <v>0</v>
      </c>
      <c r="Z168" s="1200">
        <v>0</v>
      </c>
      <c r="AA168" s="1200">
        <v>0</v>
      </c>
      <c r="AB168" s="36">
        <v>100</v>
      </c>
      <c r="AD168" s="1237"/>
    </row>
    <row r="169" spans="1:30" x14ac:dyDescent="0.25">
      <c r="A169" t="s">
        <v>281</v>
      </c>
      <c r="B169" s="1291">
        <v>13.491041666666664</v>
      </c>
      <c r="C169">
        <v>2.0299999999999998</v>
      </c>
      <c r="D169">
        <v>1.88</v>
      </c>
      <c r="E169" s="360">
        <v>96</v>
      </c>
      <c r="F169" s="1217">
        <v>1</v>
      </c>
      <c r="J169" s="1130" t="s">
        <v>281</v>
      </c>
      <c r="K169" s="1200">
        <v>13.2</v>
      </c>
      <c r="L169" s="1161">
        <v>2.0299999999999998</v>
      </c>
      <c r="M169" s="1161">
        <v>1.88</v>
      </c>
      <c r="N169" s="878">
        <v>96</v>
      </c>
      <c r="Q169" t="s">
        <v>280</v>
      </c>
      <c r="R169" s="817">
        <v>0</v>
      </c>
      <c r="S169" s="817">
        <v>0</v>
      </c>
      <c r="T169" s="817">
        <v>0</v>
      </c>
      <c r="U169" s="876">
        <v>100</v>
      </c>
      <c r="X169" s="1130" t="s">
        <v>281</v>
      </c>
      <c r="Y169" s="1239">
        <v>13.2</v>
      </c>
      <c r="Z169" s="1200">
        <v>2.0299999999999998</v>
      </c>
      <c r="AA169" s="1200">
        <v>1.88</v>
      </c>
      <c r="AB169" s="36">
        <v>96</v>
      </c>
      <c r="AD169" s="1237"/>
    </row>
    <row r="170" spans="1:30" x14ac:dyDescent="0.25">
      <c r="A170" t="s">
        <v>36</v>
      </c>
      <c r="B170" s="1291">
        <v>0</v>
      </c>
      <c r="C170">
        <v>0</v>
      </c>
      <c r="D170">
        <v>52.45</v>
      </c>
      <c r="E170" s="360">
        <v>95</v>
      </c>
      <c r="F170" s="1217">
        <v>1</v>
      </c>
      <c r="J170" s="1130" t="s">
        <v>36</v>
      </c>
      <c r="K170" s="1200">
        <v>0</v>
      </c>
      <c r="L170" s="1161">
        <v>0</v>
      </c>
      <c r="M170" s="1161">
        <v>52.45</v>
      </c>
      <c r="N170" s="878">
        <v>95</v>
      </c>
      <c r="Q170" t="s">
        <v>281</v>
      </c>
      <c r="R170" s="1141">
        <v>13</v>
      </c>
      <c r="S170" s="817">
        <v>2.0299999999999998</v>
      </c>
      <c r="T170" s="817">
        <v>1.88</v>
      </c>
      <c r="U170" s="275">
        <v>96</v>
      </c>
      <c r="X170" s="1130" t="s">
        <v>36</v>
      </c>
      <c r="Y170" s="1239">
        <v>0</v>
      </c>
      <c r="Z170" s="1200">
        <v>0</v>
      </c>
      <c r="AA170" s="1200">
        <v>52.45</v>
      </c>
      <c r="AB170" s="36">
        <v>95</v>
      </c>
      <c r="AD170" s="1237"/>
    </row>
    <row r="171" spans="1:30" x14ac:dyDescent="0.25">
      <c r="A171" t="s">
        <v>122</v>
      </c>
      <c r="B171" s="1291">
        <v>0</v>
      </c>
      <c r="C171">
        <v>0</v>
      </c>
      <c r="D171">
        <v>0</v>
      </c>
      <c r="E171" s="360">
        <v>99</v>
      </c>
      <c r="F171" s="1217">
        <v>1</v>
      </c>
      <c r="J171" s="1130" t="s">
        <v>122</v>
      </c>
      <c r="K171" s="1200">
        <v>0</v>
      </c>
      <c r="L171" s="1161">
        <v>0</v>
      </c>
      <c r="M171" s="1161">
        <v>0</v>
      </c>
      <c r="N171" s="878">
        <v>99</v>
      </c>
      <c r="Q171" t="s">
        <v>36</v>
      </c>
      <c r="R171" s="817">
        <v>0</v>
      </c>
      <c r="S171" s="817">
        <v>0</v>
      </c>
      <c r="T171" s="817">
        <v>52.45</v>
      </c>
      <c r="U171" s="275">
        <v>95</v>
      </c>
      <c r="X171" s="1130" t="s">
        <v>122</v>
      </c>
      <c r="Y171" s="1239">
        <v>0</v>
      </c>
      <c r="Z171" s="1200">
        <v>0</v>
      </c>
      <c r="AA171" s="1200">
        <v>0</v>
      </c>
      <c r="AB171" s="36">
        <v>99</v>
      </c>
      <c r="AD171" s="1237"/>
    </row>
    <row r="172" spans="1:30" x14ac:dyDescent="0.25">
      <c r="A172" t="s">
        <v>123</v>
      </c>
      <c r="B172" s="1291">
        <v>0</v>
      </c>
      <c r="C172">
        <v>0</v>
      </c>
      <c r="D172">
        <v>0</v>
      </c>
      <c r="E172" s="360">
        <v>99</v>
      </c>
      <c r="F172" s="1217">
        <v>1</v>
      </c>
      <c r="J172" s="1130" t="s">
        <v>123</v>
      </c>
      <c r="K172" s="1200">
        <v>0</v>
      </c>
      <c r="L172" s="1161">
        <v>0</v>
      </c>
      <c r="M172" s="1161">
        <v>0</v>
      </c>
      <c r="N172" s="878">
        <v>99</v>
      </c>
      <c r="Q172" t="s">
        <v>122</v>
      </c>
      <c r="R172" s="817">
        <v>0</v>
      </c>
      <c r="S172" s="817">
        <v>0</v>
      </c>
      <c r="T172" s="817">
        <v>0</v>
      </c>
      <c r="U172" s="275">
        <v>99</v>
      </c>
      <c r="X172" s="1130" t="s">
        <v>123</v>
      </c>
      <c r="Y172" s="1239">
        <v>0</v>
      </c>
      <c r="Z172" s="1200">
        <v>0</v>
      </c>
      <c r="AA172" s="1200">
        <v>0</v>
      </c>
      <c r="AB172" s="36">
        <v>99</v>
      </c>
      <c r="AD172" s="1237"/>
    </row>
    <row r="173" spans="1:30" x14ac:dyDescent="0.25">
      <c r="A173" t="s">
        <v>124</v>
      </c>
      <c r="B173" s="1291">
        <v>0</v>
      </c>
      <c r="C173">
        <v>0</v>
      </c>
      <c r="D173">
        <v>0</v>
      </c>
      <c r="E173" s="360">
        <v>99</v>
      </c>
      <c r="F173" s="1217">
        <v>1</v>
      </c>
      <c r="J173" s="1130" t="s">
        <v>124</v>
      </c>
      <c r="K173" s="1200">
        <v>0</v>
      </c>
      <c r="L173" s="1161">
        <v>0</v>
      </c>
      <c r="M173" s="1161">
        <v>0</v>
      </c>
      <c r="N173" s="878">
        <v>99</v>
      </c>
      <c r="Q173" t="s">
        <v>123</v>
      </c>
      <c r="R173" s="817">
        <v>0</v>
      </c>
      <c r="S173" s="817">
        <v>0</v>
      </c>
      <c r="T173" s="817">
        <v>0</v>
      </c>
      <c r="U173" s="275">
        <v>99</v>
      </c>
      <c r="X173" s="1130" t="s">
        <v>124</v>
      </c>
      <c r="Y173" s="1239">
        <v>0</v>
      </c>
      <c r="Z173" s="1200">
        <v>0</v>
      </c>
      <c r="AA173" s="1200">
        <v>0</v>
      </c>
      <c r="AB173" s="36">
        <v>99</v>
      </c>
      <c r="AD173" s="1237"/>
    </row>
    <row r="174" spans="1:30" x14ac:dyDescent="0.25">
      <c r="A174" t="s">
        <v>282</v>
      </c>
      <c r="B174" s="1291">
        <v>0</v>
      </c>
      <c r="C174">
        <v>0</v>
      </c>
      <c r="D174">
        <v>0</v>
      </c>
      <c r="E174" s="360">
        <v>99</v>
      </c>
      <c r="F174" s="1217">
        <v>1</v>
      </c>
      <c r="J174" s="1130" t="s">
        <v>282</v>
      </c>
      <c r="K174" s="1200">
        <v>0</v>
      </c>
      <c r="L174" s="1161">
        <v>0</v>
      </c>
      <c r="M174" s="1161">
        <v>0</v>
      </c>
      <c r="N174" s="878">
        <v>99</v>
      </c>
      <c r="Q174" t="s">
        <v>124</v>
      </c>
      <c r="R174" s="817">
        <v>0</v>
      </c>
      <c r="S174" s="817">
        <v>0</v>
      </c>
      <c r="T174" s="817">
        <v>0</v>
      </c>
      <c r="U174" s="275">
        <v>99</v>
      </c>
      <c r="X174" s="1130" t="s">
        <v>282</v>
      </c>
      <c r="Y174" s="1239">
        <v>0</v>
      </c>
      <c r="Z174" s="1200">
        <v>0</v>
      </c>
      <c r="AA174" s="1200">
        <v>0</v>
      </c>
      <c r="AB174" s="36">
        <v>99</v>
      </c>
      <c r="AD174" s="1237"/>
    </row>
    <row r="175" spans="1:30" x14ac:dyDescent="0.25">
      <c r="A175" t="s">
        <v>283</v>
      </c>
      <c r="B175" s="1291">
        <v>40.672499999999999</v>
      </c>
      <c r="C175">
        <v>1.02</v>
      </c>
      <c r="D175">
        <v>0.28000000000000003</v>
      </c>
      <c r="E175" s="360">
        <v>16</v>
      </c>
      <c r="F175" s="1217">
        <v>1</v>
      </c>
      <c r="J175" s="1130" t="s">
        <v>283</v>
      </c>
      <c r="K175" s="1200">
        <v>40</v>
      </c>
      <c r="L175" s="1161">
        <v>1.02</v>
      </c>
      <c r="M175" s="1161">
        <v>0.28000000000000003</v>
      </c>
      <c r="N175" s="878">
        <v>16</v>
      </c>
      <c r="Q175" t="s">
        <v>282</v>
      </c>
      <c r="R175" s="817">
        <v>0</v>
      </c>
      <c r="S175" s="817">
        <v>0</v>
      </c>
      <c r="T175" s="817">
        <v>0</v>
      </c>
      <c r="U175" s="275">
        <v>99</v>
      </c>
      <c r="X175" s="1130" t="s">
        <v>283</v>
      </c>
      <c r="Y175" s="1239">
        <v>40</v>
      </c>
      <c r="Z175" s="1200">
        <v>1.02</v>
      </c>
      <c r="AA175" s="1200">
        <v>0.28000000000000003</v>
      </c>
      <c r="AB175" s="36">
        <v>16</v>
      </c>
      <c r="AD175" s="1237"/>
    </row>
    <row r="176" spans="1:30" x14ac:dyDescent="0.25">
      <c r="A176" t="s">
        <v>37</v>
      </c>
      <c r="B176" s="1291">
        <v>15.950000000000003</v>
      </c>
      <c r="C176">
        <v>0.14000000000000001</v>
      </c>
      <c r="D176">
        <v>0.21</v>
      </c>
      <c r="E176" s="360">
        <v>5.6</v>
      </c>
      <c r="F176" s="1217">
        <v>1</v>
      </c>
      <c r="J176" s="1130" t="s">
        <v>37</v>
      </c>
      <c r="K176" s="1200">
        <v>15.6</v>
      </c>
      <c r="L176" s="1161">
        <v>0.14000000000000001</v>
      </c>
      <c r="M176" s="1161">
        <v>0.21</v>
      </c>
      <c r="N176" s="1236">
        <v>6</v>
      </c>
      <c r="Q176" t="s">
        <v>283</v>
      </c>
      <c r="R176" s="817">
        <v>40</v>
      </c>
      <c r="S176" s="817">
        <v>1.02</v>
      </c>
      <c r="T176" s="817">
        <v>0.28000000000000003</v>
      </c>
      <c r="U176" s="275">
        <v>16</v>
      </c>
      <c r="X176" s="1130" t="s">
        <v>37</v>
      </c>
      <c r="Y176" s="1239">
        <v>15.6</v>
      </c>
      <c r="Z176" s="1200">
        <v>0.14000000000000001</v>
      </c>
      <c r="AA176" s="1200">
        <v>0.21</v>
      </c>
      <c r="AB176" s="1236">
        <v>6</v>
      </c>
      <c r="AC176" s="792" t="s">
        <v>706</v>
      </c>
      <c r="AD176" s="1237"/>
    </row>
    <row r="177" spans="1:30" x14ac:dyDescent="0.25">
      <c r="A177" t="s">
        <v>284</v>
      </c>
      <c r="B177" s="1291">
        <v>44.943820224719104</v>
      </c>
      <c r="C177">
        <v>6.4</v>
      </c>
      <c r="D177">
        <v>1.43</v>
      </c>
      <c r="E177" s="360">
        <v>89</v>
      </c>
      <c r="F177" s="1217">
        <v>1</v>
      </c>
      <c r="J177" s="1130" t="s">
        <v>284</v>
      </c>
      <c r="K177" s="1200">
        <v>44.9</v>
      </c>
      <c r="L177" s="1161">
        <v>6.4</v>
      </c>
      <c r="M177" s="1161">
        <v>1.43</v>
      </c>
      <c r="N177" s="878">
        <v>89</v>
      </c>
      <c r="Q177" t="s">
        <v>37</v>
      </c>
      <c r="R177" s="1141">
        <v>16</v>
      </c>
      <c r="S177" s="817">
        <v>0.14000000000000001</v>
      </c>
      <c r="T177" s="817">
        <v>0.21</v>
      </c>
      <c r="U177" s="876">
        <v>6</v>
      </c>
      <c r="X177" s="1130" t="s">
        <v>284</v>
      </c>
      <c r="Y177" s="1239">
        <v>44.9</v>
      </c>
      <c r="Z177" s="1200">
        <v>6.4</v>
      </c>
      <c r="AA177" s="1200">
        <v>1.43</v>
      </c>
      <c r="AB177" s="36">
        <v>89</v>
      </c>
      <c r="AD177" s="1237"/>
    </row>
    <row r="178" spans="1:30" x14ac:dyDescent="0.25">
      <c r="A178" t="s">
        <v>126</v>
      </c>
      <c r="B178" s="1291">
        <v>98.98989898989899</v>
      </c>
      <c r="C178">
        <v>15.68</v>
      </c>
      <c r="D178">
        <v>0</v>
      </c>
      <c r="E178" s="360">
        <v>99</v>
      </c>
      <c r="F178" s="1217">
        <v>1</v>
      </c>
      <c r="J178" s="1130" t="s">
        <v>126</v>
      </c>
      <c r="K178" s="1200">
        <v>98.99</v>
      </c>
      <c r="L178" s="1161">
        <v>15.68</v>
      </c>
      <c r="M178" s="1161">
        <v>0</v>
      </c>
      <c r="N178" s="878">
        <v>99</v>
      </c>
      <c r="Q178" t="s">
        <v>284</v>
      </c>
      <c r="R178" s="1141">
        <v>45</v>
      </c>
      <c r="S178" s="817">
        <v>6.4</v>
      </c>
      <c r="T178" s="817">
        <v>1.43</v>
      </c>
      <c r="U178" s="275">
        <v>89</v>
      </c>
      <c r="X178" s="1130" t="s">
        <v>126</v>
      </c>
      <c r="Y178" s="1239">
        <v>98.99</v>
      </c>
      <c r="Z178" s="1200">
        <v>15.68</v>
      </c>
      <c r="AA178" s="1200">
        <v>0</v>
      </c>
      <c r="AB178" s="36">
        <v>99</v>
      </c>
      <c r="AC178" s="792" t="s">
        <v>721</v>
      </c>
      <c r="AD178" s="1237"/>
    </row>
    <row r="179" spans="1:30" x14ac:dyDescent="0.25">
      <c r="A179" t="s">
        <v>127</v>
      </c>
      <c r="B179" s="1291">
        <v>0</v>
      </c>
      <c r="C179">
        <v>0</v>
      </c>
      <c r="D179">
        <v>0</v>
      </c>
      <c r="E179" s="360">
        <v>99</v>
      </c>
      <c r="F179" s="1217">
        <v>1</v>
      </c>
      <c r="J179" s="1130" t="s">
        <v>127</v>
      </c>
      <c r="K179" s="1200">
        <v>0</v>
      </c>
      <c r="L179" s="1161">
        <v>0</v>
      </c>
      <c r="M179" s="1161">
        <v>0</v>
      </c>
      <c r="N179" s="878">
        <v>99</v>
      </c>
      <c r="Q179" t="s">
        <v>126</v>
      </c>
      <c r="R179" s="817">
        <v>99</v>
      </c>
      <c r="S179" s="817">
        <v>15.68</v>
      </c>
      <c r="T179" s="817">
        <v>0</v>
      </c>
      <c r="U179" s="275">
        <v>99</v>
      </c>
      <c r="X179" s="1130" t="s">
        <v>127</v>
      </c>
      <c r="Y179" s="1239">
        <v>0</v>
      </c>
      <c r="Z179" s="1200">
        <v>0</v>
      </c>
      <c r="AA179" s="1200">
        <v>0</v>
      </c>
      <c r="AB179" s="36">
        <v>99</v>
      </c>
      <c r="AD179" s="1237"/>
    </row>
    <row r="180" spans="1:30" x14ac:dyDescent="0.25">
      <c r="A180" t="s">
        <v>285</v>
      </c>
      <c r="B180" s="1291">
        <v>0</v>
      </c>
      <c r="C180">
        <v>0</v>
      </c>
      <c r="D180">
        <v>0</v>
      </c>
      <c r="E180" s="360">
        <v>95</v>
      </c>
      <c r="F180" s="1217">
        <v>1</v>
      </c>
      <c r="J180" s="1130" t="s">
        <v>285</v>
      </c>
      <c r="K180" s="1200">
        <v>0</v>
      </c>
      <c r="L180" s="1161">
        <v>0</v>
      </c>
      <c r="M180" s="1161">
        <v>0</v>
      </c>
      <c r="N180" s="878">
        <v>95</v>
      </c>
      <c r="Q180" t="s">
        <v>127</v>
      </c>
      <c r="R180" s="817">
        <v>0</v>
      </c>
      <c r="S180" s="817">
        <v>0</v>
      </c>
      <c r="T180" s="817">
        <v>0</v>
      </c>
      <c r="U180" s="275">
        <v>99</v>
      </c>
      <c r="X180" s="1130" t="s">
        <v>285</v>
      </c>
      <c r="Y180" s="1239">
        <v>0</v>
      </c>
      <c r="Z180" s="1200">
        <v>0</v>
      </c>
      <c r="AA180" s="1200">
        <v>0</v>
      </c>
      <c r="AB180" s="36">
        <v>95</v>
      </c>
      <c r="AD180" s="1237"/>
    </row>
    <row r="181" spans="1:30" x14ac:dyDescent="0.25">
      <c r="A181" t="s">
        <v>286</v>
      </c>
      <c r="B181" s="1291">
        <v>0</v>
      </c>
      <c r="C181">
        <v>0</v>
      </c>
      <c r="D181">
        <v>0</v>
      </c>
      <c r="E181" s="360">
        <v>95</v>
      </c>
      <c r="F181" s="1217">
        <v>1</v>
      </c>
      <c r="J181" s="1130" t="s">
        <v>286</v>
      </c>
      <c r="K181" s="1200">
        <v>0</v>
      </c>
      <c r="L181" s="1161">
        <v>0</v>
      </c>
      <c r="M181" s="1161">
        <v>0</v>
      </c>
      <c r="N181" s="878">
        <v>95</v>
      </c>
      <c r="Q181" t="s">
        <v>285</v>
      </c>
      <c r="R181" s="817">
        <v>0</v>
      </c>
      <c r="S181" s="817">
        <v>0</v>
      </c>
      <c r="T181" s="817">
        <v>0</v>
      </c>
      <c r="U181" s="275">
        <v>95</v>
      </c>
      <c r="X181" s="1130" t="s">
        <v>286</v>
      </c>
      <c r="Y181" s="1239">
        <v>0</v>
      </c>
      <c r="Z181" s="1200">
        <v>0</v>
      </c>
      <c r="AA181" s="1200">
        <v>0</v>
      </c>
      <c r="AB181" s="36">
        <v>95</v>
      </c>
      <c r="AD181" s="1237"/>
    </row>
    <row r="182" spans="1:30" x14ac:dyDescent="0.25">
      <c r="B182" s="275"/>
      <c r="F182" s="1"/>
      <c r="K182" s="275"/>
      <c r="Q182" t="s">
        <v>286</v>
      </c>
      <c r="R182" s="817">
        <v>0</v>
      </c>
      <c r="S182" s="817">
        <v>0</v>
      </c>
      <c r="T182" s="817">
        <v>0</v>
      </c>
      <c r="U182" s="275">
        <v>95</v>
      </c>
      <c r="AD182" s="1237"/>
    </row>
    <row r="183" spans="1:30" x14ac:dyDescent="0.25">
      <c r="B183" s="817"/>
      <c r="C183" s="817"/>
      <c r="D183" s="817"/>
      <c r="E183" s="817"/>
      <c r="K183" s="817"/>
      <c r="L183" s="817"/>
      <c r="M183" s="817"/>
      <c r="N183" s="817"/>
      <c r="Q183" s="36" t="s">
        <v>638</v>
      </c>
    </row>
    <row r="184" spans="1:30" x14ac:dyDescent="0.25">
      <c r="B184" s="817"/>
      <c r="C184" s="817"/>
      <c r="D184" s="817"/>
      <c r="E184" s="817"/>
      <c r="K184" s="817"/>
      <c r="L184" s="817"/>
      <c r="M184" s="817"/>
      <c r="N184" s="817"/>
    </row>
    <row r="185" spans="1:30" x14ac:dyDescent="0.25">
      <c r="B185" s="1"/>
      <c r="C185" s="1"/>
      <c r="D185" s="1"/>
      <c r="E185" s="1"/>
      <c r="K185" s="1"/>
      <c r="L185" s="1"/>
      <c r="M185" s="1"/>
      <c r="N185" s="1"/>
    </row>
    <row r="186" spans="1:30" x14ac:dyDescent="0.25">
      <c r="B186" s="817"/>
      <c r="C186" s="817"/>
      <c r="D186" s="817"/>
      <c r="E186" s="817"/>
      <c r="K186" s="817"/>
      <c r="L186" s="817"/>
      <c r="M186" s="817"/>
      <c r="N186" s="817"/>
    </row>
    <row r="187" spans="1:30" x14ac:dyDescent="0.25">
      <c r="B187" s="817"/>
      <c r="C187" s="817"/>
      <c r="D187" s="817"/>
      <c r="E187" s="817"/>
      <c r="K187" s="817"/>
      <c r="L187" s="817"/>
      <c r="M187" s="817"/>
      <c r="N187" s="817"/>
    </row>
    <row r="188" spans="1:30" x14ac:dyDescent="0.25">
      <c r="B188" s="817"/>
      <c r="C188" s="817"/>
      <c r="D188" s="817"/>
      <c r="E188" s="817"/>
      <c r="K188" s="817"/>
      <c r="L188" s="817"/>
      <c r="M188" s="817"/>
      <c r="N188" s="817"/>
    </row>
    <row r="189" spans="1:30" x14ac:dyDescent="0.25">
      <c r="B189" s="817"/>
      <c r="C189" s="817"/>
      <c r="D189" s="817"/>
      <c r="E189" s="817"/>
      <c r="K189" s="817"/>
      <c r="L189" s="817"/>
      <c r="M189" s="817"/>
      <c r="N189" s="817"/>
    </row>
    <row r="190" spans="1:30" x14ac:dyDescent="0.25">
      <c r="B190" s="817"/>
      <c r="C190" s="817"/>
      <c r="D190" s="817"/>
      <c r="E190" s="817"/>
      <c r="K190" s="817"/>
      <c r="L190" s="817"/>
      <c r="M190" s="817"/>
      <c r="N190" s="817"/>
    </row>
    <row r="191" spans="1:30" x14ac:dyDescent="0.25">
      <c r="B191" s="817"/>
      <c r="C191" s="817"/>
      <c r="D191" s="817"/>
      <c r="E191" s="817"/>
      <c r="K191" s="817"/>
      <c r="L191" s="817"/>
      <c r="M191" s="817"/>
      <c r="N191" s="817"/>
    </row>
    <row r="192" spans="1:30" x14ac:dyDescent="0.25">
      <c r="B192" s="817"/>
      <c r="C192" s="817"/>
      <c r="D192" s="817"/>
      <c r="E192" s="817"/>
      <c r="K192" s="817"/>
      <c r="L192" s="817"/>
      <c r="M192" s="817"/>
      <c r="N192" s="817"/>
    </row>
    <row r="193" spans="2:14" x14ac:dyDescent="0.25">
      <c r="B193" s="817"/>
      <c r="C193" s="817"/>
      <c r="D193" s="817"/>
      <c r="E193" s="817"/>
      <c r="K193" s="817"/>
      <c r="L193" s="817"/>
      <c r="M193" s="817"/>
      <c r="N193" s="817"/>
    </row>
    <row r="194" spans="2:14" x14ac:dyDescent="0.25">
      <c r="B194" s="817"/>
      <c r="C194" s="817"/>
      <c r="D194" s="817"/>
      <c r="E194" s="817"/>
      <c r="K194" s="817"/>
      <c r="L194" s="817"/>
      <c r="M194" s="817"/>
      <c r="N194" s="817"/>
    </row>
    <row r="195" spans="2:14" x14ac:dyDescent="0.25">
      <c r="B195" s="817"/>
      <c r="C195" s="817"/>
      <c r="D195" s="817"/>
      <c r="E195" s="817"/>
      <c r="K195" s="817"/>
      <c r="L195" s="817"/>
      <c r="M195" s="817"/>
      <c r="N195" s="817"/>
    </row>
    <row r="196" spans="2:14" x14ac:dyDescent="0.25">
      <c r="B196" s="817"/>
      <c r="C196" s="817"/>
      <c r="D196" s="817"/>
      <c r="E196" s="817"/>
      <c r="K196" s="817"/>
      <c r="L196" s="817"/>
      <c r="M196" s="817"/>
      <c r="N196" s="817"/>
    </row>
    <row r="197" spans="2:14" x14ac:dyDescent="0.25">
      <c r="B197" s="817"/>
      <c r="C197" s="817"/>
      <c r="D197" s="817"/>
      <c r="E197" s="817"/>
      <c r="K197" s="817"/>
      <c r="L197" s="817"/>
      <c r="M197" s="817"/>
      <c r="N197" s="817"/>
    </row>
    <row r="198" spans="2:14" x14ac:dyDescent="0.25">
      <c r="B198" s="817"/>
      <c r="C198" s="817"/>
      <c r="D198" s="817"/>
      <c r="E198" s="817"/>
      <c r="K198" s="817"/>
      <c r="L198" s="817"/>
      <c r="M198" s="817"/>
      <c r="N198" s="817"/>
    </row>
    <row r="199" spans="2:14" x14ac:dyDescent="0.25">
      <c r="B199" s="817"/>
      <c r="C199" s="817"/>
      <c r="D199" s="817"/>
      <c r="E199" s="817"/>
      <c r="K199" s="817"/>
      <c r="L199" s="817"/>
      <c r="M199" s="817"/>
      <c r="N199" s="817"/>
    </row>
    <row r="200" spans="2:14" x14ac:dyDescent="0.25">
      <c r="B200" s="817"/>
      <c r="C200" s="817"/>
      <c r="D200" s="817"/>
      <c r="E200" s="817"/>
      <c r="K200" s="817"/>
      <c r="L200" s="817"/>
      <c r="M200" s="817"/>
      <c r="N200" s="817"/>
    </row>
    <row r="201" spans="2:14" x14ac:dyDescent="0.25">
      <c r="B201" s="817"/>
      <c r="C201" s="817"/>
      <c r="D201" s="817"/>
      <c r="E201" s="817"/>
      <c r="K201" s="817"/>
      <c r="L201" s="817"/>
      <c r="M201" s="817"/>
      <c r="N201" s="817"/>
    </row>
    <row r="202" spans="2:14" x14ac:dyDescent="0.25">
      <c r="B202" s="817"/>
      <c r="C202" s="817"/>
      <c r="D202" s="817"/>
      <c r="E202" s="817"/>
      <c r="K202" s="817"/>
      <c r="L202" s="817"/>
      <c r="M202" s="817"/>
      <c r="N202" s="817"/>
    </row>
    <row r="203" spans="2:14" x14ac:dyDescent="0.25">
      <c r="B203" s="817"/>
      <c r="C203" s="817"/>
      <c r="D203" s="817"/>
      <c r="E203" s="817"/>
      <c r="K203" s="817"/>
      <c r="L203" s="817"/>
      <c r="M203" s="817"/>
      <c r="N203" s="817"/>
    </row>
    <row r="204" spans="2:14" x14ac:dyDescent="0.25">
      <c r="B204" s="817"/>
      <c r="C204" s="817"/>
      <c r="D204" s="817"/>
      <c r="E204" s="817"/>
      <c r="K204" s="817"/>
      <c r="L204" s="817"/>
      <c r="M204" s="817"/>
      <c r="N204" s="817"/>
    </row>
    <row r="205" spans="2:14" x14ac:dyDescent="0.25">
      <c r="B205" s="817"/>
      <c r="C205" s="817"/>
      <c r="D205" s="817"/>
      <c r="E205" s="817"/>
      <c r="K205" s="817"/>
      <c r="L205" s="817"/>
      <c r="M205" s="817"/>
      <c r="N205" s="817"/>
    </row>
    <row r="206" spans="2:14" x14ac:dyDescent="0.25">
      <c r="B206" s="817"/>
      <c r="C206" s="817"/>
      <c r="D206" s="817"/>
      <c r="E206" s="817"/>
      <c r="K206" s="817"/>
      <c r="L206" s="817"/>
      <c r="M206" s="817"/>
      <c r="N206" s="817"/>
    </row>
    <row r="207" spans="2:14" x14ac:dyDescent="0.25">
      <c r="B207" s="817"/>
      <c r="C207" s="817"/>
      <c r="D207" s="817"/>
      <c r="E207" s="817"/>
      <c r="K207" s="817"/>
      <c r="L207" s="817"/>
      <c r="M207" s="817"/>
      <c r="N207" s="817"/>
    </row>
    <row r="208" spans="2:14" x14ac:dyDescent="0.25">
      <c r="B208" s="817"/>
      <c r="C208" s="817"/>
      <c r="D208" s="817"/>
      <c r="E208" s="817"/>
      <c r="K208" s="817"/>
      <c r="L208" s="817"/>
      <c r="M208" s="817"/>
      <c r="N208" s="817"/>
    </row>
    <row r="209" spans="2:17" x14ac:dyDescent="0.25">
      <c r="B209" s="817"/>
      <c r="C209" s="817"/>
      <c r="D209" s="817"/>
      <c r="E209" s="817"/>
      <c r="K209" s="817"/>
      <c r="L209" s="817"/>
      <c r="M209" s="817"/>
      <c r="N209" s="817"/>
    </row>
    <row r="210" spans="2:17" x14ac:dyDescent="0.25">
      <c r="B210" s="817"/>
      <c r="C210" s="817"/>
      <c r="D210" s="817"/>
      <c r="E210" s="817"/>
      <c r="K210" s="817"/>
      <c r="L210" s="817"/>
      <c r="M210" s="817"/>
      <c r="N210" s="817"/>
    </row>
    <row r="211" spans="2:17" x14ac:dyDescent="0.25">
      <c r="B211" s="817"/>
      <c r="C211" s="817"/>
      <c r="D211" s="817"/>
      <c r="E211" s="817"/>
      <c r="K211" s="817"/>
      <c r="L211" s="817"/>
      <c r="M211" s="817"/>
      <c r="N211" s="817"/>
    </row>
    <row r="212" spans="2:17" x14ac:dyDescent="0.25">
      <c r="B212" s="817"/>
      <c r="C212" s="817"/>
      <c r="D212" s="817"/>
      <c r="E212" s="817"/>
      <c r="K212" s="817"/>
      <c r="L212" s="817"/>
      <c r="M212" s="817"/>
      <c r="N212" s="817"/>
    </row>
    <row r="213" spans="2:17" x14ac:dyDescent="0.25">
      <c r="B213" s="817"/>
      <c r="C213" s="817"/>
      <c r="D213" s="817"/>
      <c r="E213" s="817"/>
      <c r="K213" s="817"/>
      <c r="L213" s="817"/>
      <c r="M213" s="817"/>
      <c r="N213" s="817"/>
    </row>
    <row r="214" spans="2:17" x14ac:dyDescent="0.25">
      <c r="B214" s="817"/>
      <c r="C214" s="817"/>
      <c r="D214" s="817"/>
      <c r="E214" s="817"/>
      <c r="K214" s="817"/>
      <c r="L214" s="817"/>
      <c r="M214" s="817"/>
      <c r="N214" s="817"/>
    </row>
    <row r="215" spans="2:17" x14ac:dyDescent="0.25">
      <c r="B215" s="817"/>
      <c r="C215" s="817"/>
      <c r="D215" s="817"/>
      <c r="E215" s="817"/>
      <c r="K215" s="817"/>
      <c r="L215" s="817"/>
      <c r="M215" s="817"/>
      <c r="N215" s="817"/>
    </row>
    <row r="216" spans="2:17" x14ac:dyDescent="0.25">
      <c r="B216" s="817"/>
      <c r="C216" s="817"/>
      <c r="D216" s="817"/>
      <c r="E216" s="817"/>
      <c r="K216" s="817"/>
      <c r="L216" s="817"/>
      <c r="M216" s="817"/>
      <c r="N216" s="817"/>
    </row>
    <row r="217" spans="2:17" x14ac:dyDescent="0.25">
      <c r="B217" s="817"/>
      <c r="C217" s="817"/>
      <c r="D217" s="817"/>
      <c r="E217" s="817"/>
      <c r="K217" s="817"/>
      <c r="L217" s="817"/>
      <c r="M217" s="817"/>
      <c r="N217" s="817"/>
    </row>
    <row r="218" spans="2:17" x14ac:dyDescent="0.25">
      <c r="B218" s="817"/>
      <c r="C218" s="817"/>
      <c r="D218" s="817"/>
      <c r="E218" s="817"/>
      <c r="K218" s="817"/>
      <c r="L218" s="817"/>
      <c r="M218" s="817"/>
      <c r="N218" s="817"/>
    </row>
    <row r="219" spans="2:17" x14ac:dyDescent="0.25">
      <c r="B219" s="817"/>
      <c r="C219" s="817"/>
      <c r="D219" s="817"/>
      <c r="E219" s="817"/>
      <c r="K219" s="817"/>
      <c r="L219" s="817"/>
      <c r="M219" s="817"/>
      <c r="N219" s="817"/>
      <c r="Q219" s="1143"/>
    </row>
    <row r="220" spans="2:17" x14ac:dyDescent="0.25">
      <c r="B220" s="817"/>
      <c r="C220" s="817"/>
      <c r="D220" s="817"/>
      <c r="E220" s="817"/>
      <c r="K220" s="817"/>
      <c r="L220" s="817"/>
      <c r="M220" s="817"/>
      <c r="N220" s="817"/>
      <c r="Q220" s="434"/>
    </row>
    <row r="221" spans="2:17" x14ac:dyDescent="0.25">
      <c r="B221" s="817"/>
      <c r="C221" s="817"/>
      <c r="D221" s="817"/>
      <c r="E221" s="817"/>
      <c r="K221" s="817"/>
      <c r="L221" s="817"/>
      <c r="M221" s="817"/>
      <c r="N221" s="817"/>
      <c r="Q221" s="334"/>
    </row>
    <row r="222" spans="2:17" x14ac:dyDescent="0.25">
      <c r="B222" s="817"/>
      <c r="C222" s="817"/>
      <c r="D222" s="817"/>
      <c r="E222" s="817"/>
      <c r="K222" s="817"/>
      <c r="L222" s="817"/>
      <c r="M222" s="817"/>
      <c r="N222" s="817"/>
      <c r="Q222" s="1143"/>
    </row>
    <row r="223" spans="2:17" x14ac:dyDescent="0.25">
      <c r="B223" s="817"/>
      <c r="C223" s="817"/>
      <c r="D223" s="817"/>
      <c r="E223" s="817"/>
      <c r="K223" s="817"/>
      <c r="L223" s="817"/>
      <c r="M223" s="817"/>
      <c r="N223" s="817"/>
      <c r="Q223" s="1143"/>
    </row>
    <row r="224" spans="2:17" x14ac:dyDescent="0.25">
      <c r="B224" s="817"/>
      <c r="C224" s="817"/>
      <c r="D224" s="817"/>
      <c r="E224" s="817"/>
      <c r="K224" s="817"/>
      <c r="L224" s="817"/>
      <c r="M224" s="817"/>
      <c r="N224" s="817"/>
      <c r="Q224" s="1143"/>
    </row>
    <row r="225" spans="2:17" x14ac:dyDescent="0.25">
      <c r="B225" s="817"/>
      <c r="C225" s="817"/>
      <c r="D225" s="817"/>
      <c r="E225" s="817"/>
      <c r="K225" s="817"/>
      <c r="L225" s="817"/>
      <c r="M225" s="817"/>
      <c r="N225" s="817"/>
      <c r="Q225" s="434"/>
    </row>
    <row r="226" spans="2:17" x14ac:dyDescent="0.25">
      <c r="B226" s="817"/>
      <c r="C226" s="817"/>
      <c r="D226" s="817"/>
      <c r="E226" s="817"/>
      <c r="K226" s="817"/>
      <c r="L226" s="817"/>
      <c r="M226" s="817"/>
      <c r="N226" s="817"/>
      <c r="Q226" s="334"/>
    </row>
    <row r="227" spans="2:17" x14ac:dyDescent="0.25">
      <c r="B227" s="817"/>
      <c r="C227" s="817"/>
      <c r="D227" s="817"/>
      <c r="E227" s="817"/>
      <c r="K227" s="817"/>
      <c r="L227" s="817"/>
      <c r="M227" s="817"/>
      <c r="N227" s="817"/>
      <c r="Q227" s="1143"/>
    </row>
    <row r="228" spans="2:17" x14ac:dyDescent="0.25">
      <c r="B228" s="817"/>
      <c r="C228" s="817"/>
      <c r="D228" s="817"/>
      <c r="E228" s="817"/>
      <c r="K228" s="817"/>
      <c r="L228" s="817"/>
      <c r="M228" s="817"/>
      <c r="N228" s="817"/>
      <c r="Q228" s="1143"/>
    </row>
    <row r="229" spans="2:17" x14ac:dyDescent="0.25">
      <c r="B229" s="817"/>
      <c r="C229" s="817"/>
      <c r="D229" s="817"/>
      <c r="E229" s="817"/>
      <c r="K229" s="817"/>
      <c r="L229" s="817"/>
      <c r="M229" s="817"/>
      <c r="N229" s="817"/>
      <c r="Q229" s="1143"/>
    </row>
    <row r="230" spans="2:17" x14ac:dyDescent="0.25">
      <c r="B230" s="817"/>
      <c r="C230" s="817"/>
      <c r="D230" s="817"/>
      <c r="E230" s="817"/>
      <c r="K230" s="817"/>
      <c r="L230" s="817"/>
      <c r="M230" s="817"/>
      <c r="N230" s="817"/>
      <c r="Q230" s="1143"/>
    </row>
    <row r="231" spans="2:17" x14ac:dyDescent="0.25">
      <c r="B231" s="817"/>
      <c r="C231" s="817"/>
      <c r="D231" s="817"/>
      <c r="E231" s="817"/>
      <c r="K231" s="817"/>
      <c r="L231" s="817"/>
      <c r="M231" s="817"/>
      <c r="N231" s="817"/>
      <c r="Q231" s="1143"/>
    </row>
    <row r="232" spans="2:17" x14ac:dyDescent="0.25">
      <c r="B232" s="817"/>
      <c r="C232" s="817"/>
      <c r="D232" s="817"/>
      <c r="E232" s="817"/>
      <c r="K232" s="817"/>
      <c r="L232" s="817"/>
      <c r="M232" s="817"/>
      <c r="N232" s="817"/>
      <c r="Q232" s="1143"/>
    </row>
    <row r="233" spans="2:17" x14ac:dyDescent="0.25">
      <c r="B233" s="817"/>
      <c r="C233" s="817"/>
      <c r="D233" s="817"/>
      <c r="E233" s="817"/>
      <c r="K233" s="817"/>
      <c r="L233" s="817"/>
      <c r="M233" s="817"/>
      <c r="N233" s="817"/>
      <c r="Q233" s="1143"/>
    </row>
    <row r="234" spans="2:17" x14ac:dyDescent="0.25">
      <c r="B234" s="817"/>
      <c r="C234" s="817"/>
      <c r="D234" s="817"/>
      <c r="E234" s="817"/>
      <c r="K234" s="817"/>
      <c r="L234" s="817"/>
      <c r="M234" s="817"/>
      <c r="N234" s="817"/>
      <c r="Q234" s="334"/>
    </row>
    <row r="235" spans="2:17" x14ac:dyDescent="0.25">
      <c r="B235" s="817"/>
      <c r="C235" s="817"/>
      <c r="D235" s="817"/>
      <c r="E235" s="817"/>
      <c r="K235" s="817"/>
      <c r="L235" s="817"/>
      <c r="M235" s="817"/>
      <c r="N235" s="817"/>
      <c r="Q235" s="1143"/>
    </row>
    <row r="236" spans="2:17" x14ac:dyDescent="0.25">
      <c r="B236" s="817"/>
      <c r="C236" s="817"/>
      <c r="D236" s="817"/>
      <c r="E236" s="817"/>
      <c r="K236" s="817"/>
      <c r="L236" s="817"/>
      <c r="M236" s="817"/>
      <c r="N236" s="817"/>
      <c r="Q236" s="1143"/>
    </row>
    <row r="237" spans="2:17" x14ac:dyDescent="0.25">
      <c r="B237" s="817"/>
      <c r="C237" s="817"/>
      <c r="D237" s="817"/>
      <c r="E237" s="817"/>
      <c r="K237" s="817"/>
      <c r="L237" s="817"/>
      <c r="M237" s="817"/>
      <c r="N237" s="817"/>
      <c r="Q237" s="334"/>
    </row>
    <row r="238" spans="2:17" x14ac:dyDescent="0.25">
      <c r="B238" s="817"/>
      <c r="C238" s="817"/>
      <c r="D238" s="817"/>
      <c r="E238" s="817"/>
      <c r="K238" s="817"/>
      <c r="L238" s="817"/>
      <c r="M238" s="817"/>
      <c r="N238" s="817"/>
      <c r="Q238" s="1143"/>
    </row>
    <row r="239" spans="2:17" x14ac:dyDescent="0.25">
      <c r="B239" s="817"/>
      <c r="C239" s="817"/>
      <c r="D239" s="817"/>
      <c r="E239" s="817"/>
      <c r="K239" s="817"/>
      <c r="L239" s="817"/>
      <c r="M239" s="817"/>
      <c r="N239" s="817"/>
      <c r="Q239" s="1143"/>
    </row>
    <row r="240" spans="2:17" x14ac:dyDescent="0.25">
      <c r="B240" s="817"/>
      <c r="C240" s="817"/>
      <c r="D240" s="817"/>
      <c r="E240" s="817"/>
      <c r="K240" s="817"/>
      <c r="L240" s="817"/>
      <c r="M240" s="817"/>
      <c r="N240" s="817"/>
      <c r="Q240" s="1143"/>
    </row>
    <row r="241" spans="2:17" x14ac:dyDescent="0.25">
      <c r="B241" s="817"/>
      <c r="C241" s="817"/>
      <c r="D241" s="817"/>
      <c r="E241" s="817"/>
      <c r="K241" s="817"/>
      <c r="L241" s="817"/>
      <c r="M241" s="817"/>
      <c r="N241" s="817"/>
      <c r="Q241" s="1143"/>
    </row>
    <row r="242" spans="2:17" x14ac:dyDescent="0.25">
      <c r="B242" s="817"/>
      <c r="C242" s="817"/>
      <c r="D242" s="817"/>
      <c r="E242" s="817"/>
      <c r="K242" s="817"/>
      <c r="L242" s="817"/>
      <c r="M242" s="817"/>
      <c r="N242" s="817"/>
      <c r="Q242" s="1143"/>
    </row>
    <row r="243" spans="2:17" x14ac:dyDescent="0.25">
      <c r="B243" s="817"/>
      <c r="C243" s="817"/>
      <c r="D243" s="817"/>
      <c r="E243" s="817"/>
      <c r="K243" s="817"/>
      <c r="L243" s="817"/>
      <c r="M243" s="817"/>
      <c r="N243" s="817"/>
      <c r="Q243" s="1143"/>
    </row>
    <row r="244" spans="2:17" x14ac:dyDescent="0.25">
      <c r="B244" s="817"/>
      <c r="C244" s="817"/>
      <c r="D244" s="817"/>
      <c r="E244" s="817"/>
      <c r="K244" s="817"/>
      <c r="L244" s="817"/>
      <c r="M244" s="817"/>
      <c r="N244" s="817"/>
      <c r="Q244" s="1143"/>
    </row>
    <row r="245" spans="2:17" x14ac:dyDescent="0.25">
      <c r="B245" s="817"/>
      <c r="C245" s="817"/>
      <c r="D245" s="817"/>
      <c r="E245" s="817"/>
      <c r="K245" s="817"/>
      <c r="L245" s="817"/>
      <c r="M245" s="817"/>
      <c r="N245" s="817"/>
      <c r="Q245" s="1143"/>
    </row>
    <row r="246" spans="2:17" x14ac:dyDescent="0.25">
      <c r="B246" s="817"/>
      <c r="C246" s="817"/>
      <c r="D246" s="817"/>
      <c r="E246" s="817"/>
      <c r="K246" s="817"/>
      <c r="L246" s="817"/>
      <c r="M246" s="817"/>
      <c r="N246" s="817"/>
      <c r="Q246" s="1143"/>
    </row>
    <row r="247" spans="2:17" x14ac:dyDescent="0.25">
      <c r="B247" s="817"/>
      <c r="C247" s="817"/>
      <c r="D247" s="817"/>
      <c r="E247" s="817"/>
      <c r="K247" s="817"/>
      <c r="L247" s="817"/>
      <c r="M247" s="817"/>
      <c r="N247" s="817"/>
      <c r="Q247" s="1143"/>
    </row>
    <row r="248" spans="2:17" x14ac:dyDescent="0.25">
      <c r="B248" s="817"/>
      <c r="C248" s="817"/>
      <c r="D248" s="817"/>
      <c r="E248" s="817"/>
      <c r="K248" s="817"/>
      <c r="L248" s="817"/>
      <c r="M248" s="817"/>
      <c r="N248" s="817"/>
      <c r="Q248" s="1143"/>
    </row>
    <row r="249" spans="2:17" x14ac:dyDescent="0.25">
      <c r="B249" s="817"/>
      <c r="C249" s="817"/>
      <c r="D249" s="817"/>
      <c r="E249" s="817"/>
      <c r="K249" s="817"/>
      <c r="L249" s="817"/>
      <c r="M249" s="817"/>
      <c r="N249" s="817"/>
      <c r="Q249" s="1143"/>
    </row>
    <row r="250" spans="2:17" x14ac:dyDescent="0.25">
      <c r="B250" s="817"/>
      <c r="C250" s="817"/>
      <c r="D250" s="817"/>
      <c r="E250" s="817"/>
      <c r="K250" s="817"/>
      <c r="L250" s="817"/>
      <c r="M250" s="817"/>
      <c r="N250" s="817"/>
      <c r="Q250" s="1143"/>
    </row>
    <row r="251" spans="2:17" x14ac:dyDescent="0.25">
      <c r="B251" s="817"/>
      <c r="C251" s="817"/>
      <c r="D251" s="817"/>
      <c r="E251" s="817"/>
      <c r="K251" s="817"/>
      <c r="L251" s="817"/>
      <c r="M251" s="817"/>
      <c r="N251" s="817"/>
      <c r="Q251" s="1143"/>
    </row>
    <row r="252" spans="2:17" x14ac:dyDescent="0.25">
      <c r="B252" s="817"/>
      <c r="C252" s="817"/>
      <c r="D252" s="817"/>
      <c r="E252" s="817"/>
      <c r="K252" s="817"/>
      <c r="L252" s="817"/>
      <c r="M252" s="817"/>
      <c r="N252" s="817"/>
      <c r="Q252" s="1143"/>
    </row>
    <row r="253" spans="2:17" x14ac:dyDescent="0.25">
      <c r="B253" s="817"/>
      <c r="C253" s="817"/>
      <c r="D253" s="817"/>
      <c r="E253" s="817"/>
      <c r="K253" s="817"/>
      <c r="L253" s="817"/>
      <c r="M253" s="817"/>
      <c r="N253" s="817"/>
      <c r="Q253" s="1143"/>
    </row>
    <row r="254" spans="2:17" x14ac:dyDescent="0.25">
      <c r="B254" s="817"/>
      <c r="C254" s="817"/>
      <c r="D254" s="817"/>
      <c r="E254" s="817"/>
      <c r="K254" s="817"/>
      <c r="L254" s="817"/>
      <c r="M254" s="817"/>
      <c r="N254" s="817"/>
      <c r="Q254" s="1143"/>
    </row>
    <row r="255" spans="2:17" x14ac:dyDescent="0.25">
      <c r="B255" s="817"/>
      <c r="C255" s="817"/>
      <c r="D255" s="817"/>
      <c r="E255" s="817"/>
      <c r="K255" s="817"/>
      <c r="L255" s="817"/>
      <c r="M255" s="817"/>
      <c r="N255" s="817"/>
      <c r="Q255" s="1143"/>
    </row>
    <row r="256" spans="2:17" x14ac:dyDescent="0.25">
      <c r="B256" s="817"/>
      <c r="C256" s="817"/>
      <c r="D256" s="817"/>
      <c r="E256" s="817"/>
      <c r="K256" s="817"/>
      <c r="L256" s="817"/>
      <c r="M256" s="817"/>
      <c r="N256" s="817"/>
      <c r="Q256" s="1143"/>
    </row>
    <row r="257" spans="2:17" x14ac:dyDescent="0.25">
      <c r="B257" s="817"/>
      <c r="C257" s="817"/>
      <c r="D257" s="817"/>
      <c r="E257" s="817"/>
      <c r="K257" s="817"/>
      <c r="L257" s="817"/>
      <c r="M257" s="817"/>
      <c r="N257" s="817"/>
      <c r="Q257" s="1143"/>
    </row>
    <row r="258" spans="2:17" x14ac:dyDescent="0.25">
      <c r="B258" s="817"/>
      <c r="C258" s="817"/>
      <c r="D258" s="817"/>
      <c r="E258" s="817"/>
      <c r="K258" s="817"/>
      <c r="L258" s="817"/>
      <c r="M258" s="817"/>
      <c r="N258" s="817"/>
      <c r="Q258" s="1143"/>
    </row>
    <row r="259" spans="2:17" x14ac:dyDescent="0.25">
      <c r="B259" s="817"/>
      <c r="C259" s="817"/>
      <c r="D259" s="817"/>
      <c r="E259" s="817"/>
      <c r="K259" s="817"/>
      <c r="L259" s="817"/>
      <c r="M259" s="817"/>
      <c r="N259" s="817"/>
      <c r="Q259" s="1143"/>
    </row>
    <row r="260" spans="2:17" x14ac:dyDescent="0.25">
      <c r="B260" s="817"/>
      <c r="C260" s="817"/>
      <c r="D260" s="817"/>
      <c r="E260" s="817"/>
      <c r="K260" s="817"/>
      <c r="L260" s="817"/>
      <c r="M260" s="817"/>
      <c r="N260" s="817"/>
      <c r="Q260" s="1143"/>
    </row>
    <row r="261" spans="2:17" x14ac:dyDescent="0.25">
      <c r="B261" s="817"/>
      <c r="C261" s="817"/>
      <c r="D261" s="817"/>
      <c r="E261" s="817"/>
      <c r="K261" s="817"/>
      <c r="L261" s="817"/>
      <c r="M261" s="817"/>
      <c r="N261" s="817"/>
      <c r="Q261" s="1143"/>
    </row>
    <row r="262" spans="2:17" x14ac:dyDescent="0.25">
      <c r="B262" s="817"/>
      <c r="C262" s="817"/>
      <c r="D262" s="817"/>
      <c r="E262" s="817"/>
      <c r="K262" s="817"/>
      <c r="L262" s="817"/>
      <c r="M262" s="817"/>
      <c r="N262" s="817"/>
      <c r="Q262" s="1143"/>
    </row>
    <row r="263" spans="2:17" x14ac:dyDescent="0.25">
      <c r="B263" s="817"/>
      <c r="C263" s="817"/>
      <c r="D263" s="817"/>
      <c r="E263" s="817"/>
      <c r="K263" s="817"/>
      <c r="L263" s="817"/>
      <c r="M263" s="817"/>
      <c r="N263" s="817"/>
      <c r="Q263" s="1143"/>
    </row>
    <row r="264" spans="2:17" x14ac:dyDescent="0.25">
      <c r="B264" s="817"/>
      <c r="C264" s="817"/>
      <c r="D264" s="817"/>
      <c r="E264" s="817"/>
      <c r="K264" s="817"/>
      <c r="L264" s="817"/>
      <c r="M264" s="817"/>
      <c r="N264" s="817"/>
      <c r="Q264" s="1143"/>
    </row>
    <row r="265" spans="2:17" x14ac:dyDescent="0.25">
      <c r="B265" s="817"/>
      <c r="C265" s="817"/>
      <c r="D265" s="817"/>
      <c r="E265" s="817"/>
      <c r="K265" s="817"/>
      <c r="L265" s="817"/>
      <c r="M265" s="817"/>
      <c r="N265" s="817"/>
      <c r="Q265" s="1143"/>
    </row>
    <row r="266" spans="2:17" x14ac:dyDescent="0.25">
      <c r="B266" s="817"/>
      <c r="C266" s="817"/>
      <c r="D266" s="817"/>
      <c r="E266" s="817"/>
      <c r="K266" s="817"/>
      <c r="L266" s="817"/>
      <c r="M266" s="817"/>
      <c r="N266" s="817"/>
      <c r="Q266" s="1143"/>
    </row>
    <row r="267" spans="2:17" x14ac:dyDescent="0.25">
      <c r="B267" s="817"/>
      <c r="C267" s="817"/>
      <c r="D267" s="817"/>
      <c r="E267" s="817"/>
      <c r="K267" s="817"/>
      <c r="L267" s="817"/>
      <c r="M267" s="817"/>
      <c r="N267" s="817"/>
      <c r="Q267" s="1143"/>
    </row>
    <row r="268" spans="2:17" x14ac:dyDescent="0.25">
      <c r="B268" s="817"/>
      <c r="C268" s="817"/>
      <c r="D268" s="817"/>
      <c r="E268" s="817"/>
      <c r="K268" s="817"/>
      <c r="L268" s="817"/>
      <c r="M268" s="817"/>
      <c r="N268" s="817"/>
      <c r="Q268" s="1143"/>
    </row>
    <row r="269" spans="2:17" x14ac:dyDescent="0.25">
      <c r="B269" s="817"/>
      <c r="C269" s="817"/>
      <c r="D269" s="817"/>
      <c r="E269" s="817"/>
      <c r="K269" s="817"/>
      <c r="L269" s="817"/>
      <c r="M269" s="817"/>
      <c r="N269" s="817"/>
      <c r="Q269" s="1143"/>
    </row>
    <row r="270" spans="2:17" x14ac:dyDescent="0.25">
      <c r="B270" s="817"/>
      <c r="C270" s="817"/>
      <c r="D270" s="817"/>
      <c r="E270" s="817"/>
      <c r="K270" s="817"/>
      <c r="L270" s="817"/>
      <c r="M270" s="817"/>
      <c r="N270" s="817"/>
      <c r="Q270" s="1143"/>
    </row>
    <row r="271" spans="2:17" x14ac:dyDescent="0.25">
      <c r="B271" s="817"/>
      <c r="C271" s="817"/>
      <c r="D271" s="817"/>
      <c r="E271" s="817"/>
      <c r="K271" s="817"/>
      <c r="L271" s="817"/>
      <c r="M271" s="817"/>
      <c r="N271" s="817"/>
      <c r="Q271" s="1143"/>
    </row>
    <row r="272" spans="2:17" x14ac:dyDescent="0.25">
      <c r="B272" s="817"/>
      <c r="C272" s="817"/>
      <c r="D272" s="817"/>
      <c r="E272" s="817"/>
      <c r="K272" s="817"/>
      <c r="L272" s="817"/>
      <c r="M272" s="817"/>
      <c r="N272" s="817"/>
      <c r="Q272" s="1143"/>
    </row>
    <row r="273" spans="2:17" x14ac:dyDescent="0.25">
      <c r="B273" s="817"/>
      <c r="C273" s="817"/>
      <c r="D273" s="817"/>
      <c r="E273" s="817"/>
      <c r="K273" s="817"/>
      <c r="L273" s="817"/>
      <c r="M273" s="817"/>
      <c r="N273" s="817"/>
      <c r="Q273" s="1143"/>
    </row>
    <row r="274" spans="2:17" x14ac:dyDescent="0.25">
      <c r="B274" s="817"/>
      <c r="C274" s="817"/>
      <c r="D274" s="817"/>
      <c r="E274" s="817"/>
      <c r="K274" s="817"/>
      <c r="L274" s="817"/>
      <c r="M274" s="817"/>
      <c r="N274" s="817"/>
      <c r="Q274" s="1143"/>
    </row>
    <row r="275" spans="2:17" x14ac:dyDescent="0.25">
      <c r="B275" s="817"/>
      <c r="C275" s="817"/>
      <c r="D275" s="817"/>
      <c r="E275" s="817"/>
      <c r="K275" s="817"/>
      <c r="L275" s="817"/>
      <c r="M275" s="817"/>
      <c r="N275" s="817"/>
      <c r="Q275" s="1143"/>
    </row>
    <row r="276" spans="2:17" x14ac:dyDescent="0.25">
      <c r="B276" s="817"/>
      <c r="C276" s="817"/>
      <c r="D276" s="817"/>
      <c r="E276" s="817"/>
      <c r="K276" s="817"/>
      <c r="L276" s="817"/>
      <c r="M276" s="817"/>
      <c r="N276" s="817"/>
      <c r="Q276" s="1143"/>
    </row>
    <row r="277" spans="2:17" x14ac:dyDescent="0.25">
      <c r="B277" s="817"/>
      <c r="C277" s="817"/>
      <c r="D277" s="817"/>
      <c r="E277" s="817"/>
      <c r="K277" s="817"/>
      <c r="L277" s="817"/>
      <c r="M277" s="817"/>
      <c r="N277" s="817"/>
      <c r="Q277" s="1143"/>
    </row>
    <row r="278" spans="2:17" x14ac:dyDescent="0.25">
      <c r="B278" s="817"/>
      <c r="C278" s="817"/>
      <c r="D278" s="817"/>
      <c r="E278" s="817"/>
      <c r="K278" s="817"/>
      <c r="L278" s="817"/>
      <c r="M278" s="817"/>
      <c r="N278" s="817"/>
      <c r="Q278" s="1143"/>
    </row>
    <row r="279" spans="2:17" x14ac:dyDescent="0.25">
      <c r="B279" s="817"/>
      <c r="C279" s="817"/>
      <c r="D279" s="817"/>
      <c r="E279" s="817"/>
      <c r="K279" s="817"/>
      <c r="L279" s="817"/>
      <c r="M279" s="817"/>
      <c r="N279" s="817"/>
      <c r="Q279" s="1143"/>
    </row>
    <row r="280" spans="2:17" x14ac:dyDescent="0.25">
      <c r="B280" s="817"/>
      <c r="C280" s="817"/>
      <c r="D280" s="817"/>
      <c r="E280" s="817"/>
      <c r="K280" s="817"/>
      <c r="L280" s="817"/>
      <c r="M280" s="817"/>
      <c r="N280" s="817"/>
      <c r="Q280" s="434"/>
    </row>
    <row r="281" spans="2:17" x14ac:dyDescent="0.25">
      <c r="B281" s="817"/>
      <c r="C281" s="817"/>
      <c r="D281" s="817"/>
      <c r="E281" s="817"/>
      <c r="K281" s="817"/>
      <c r="L281" s="817"/>
      <c r="M281" s="817"/>
      <c r="N281" s="817"/>
      <c r="Q281" s="1143"/>
    </row>
    <row r="282" spans="2:17" x14ac:dyDescent="0.25">
      <c r="B282" s="817"/>
      <c r="C282" s="817"/>
      <c r="D282" s="817"/>
      <c r="E282" s="817"/>
      <c r="K282" s="817"/>
      <c r="L282" s="817"/>
      <c r="M282" s="817"/>
      <c r="N282" s="817"/>
      <c r="Q282" s="1143"/>
    </row>
    <row r="283" spans="2:17" x14ac:dyDescent="0.25">
      <c r="B283" s="817"/>
      <c r="C283" s="817"/>
      <c r="D283" s="817"/>
      <c r="E283" s="817"/>
      <c r="K283" s="817"/>
      <c r="L283" s="817"/>
      <c r="M283" s="817"/>
      <c r="N283" s="817"/>
      <c r="Q283" s="1143"/>
    </row>
    <row r="284" spans="2:17" x14ac:dyDescent="0.25">
      <c r="B284" s="817"/>
      <c r="C284" s="817"/>
      <c r="D284" s="817"/>
      <c r="E284" s="817"/>
      <c r="K284" s="817"/>
      <c r="L284" s="817"/>
      <c r="M284" s="817"/>
      <c r="N284" s="817"/>
      <c r="Q284" s="1143"/>
    </row>
    <row r="285" spans="2:17" x14ac:dyDescent="0.25">
      <c r="B285" s="817"/>
      <c r="C285" s="817"/>
      <c r="D285" s="817"/>
      <c r="E285" s="817"/>
      <c r="K285" s="817"/>
      <c r="L285" s="817"/>
      <c r="M285" s="817"/>
      <c r="N285" s="817"/>
      <c r="Q285" s="334"/>
    </row>
    <row r="286" spans="2:17" x14ac:dyDescent="0.25">
      <c r="B286" s="817"/>
      <c r="C286" s="817"/>
      <c r="D286" s="817"/>
      <c r="E286" s="817"/>
      <c r="K286" s="817"/>
      <c r="L286" s="817"/>
      <c r="M286" s="817"/>
      <c r="N286" s="817"/>
      <c r="Q286" s="334"/>
    </row>
    <row r="287" spans="2:17" x14ac:dyDescent="0.25">
      <c r="B287" s="817"/>
      <c r="C287" s="817"/>
      <c r="D287" s="817"/>
      <c r="E287" s="817"/>
      <c r="K287" s="817"/>
      <c r="L287" s="817"/>
      <c r="M287" s="817"/>
      <c r="N287" s="817"/>
      <c r="Q287" s="1143"/>
    </row>
    <row r="288" spans="2:17" x14ac:dyDescent="0.25">
      <c r="B288" s="817"/>
      <c r="C288" s="817"/>
      <c r="D288" s="817"/>
      <c r="E288" s="817"/>
      <c r="K288" s="817"/>
      <c r="L288" s="817"/>
      <c r="M288" s="817"/>
      <c r="N288" s="817"/>
      <c r="Q288" s="1143"/>
    </row>
    <row r="289" spans="2:17" x14ac:dyDescent="0.25">
      <c r="B289" s="817"/>
      <c r="C289" s="817"/>
      <c r="D289" s="817"/>
      <c r="E289" s="817"/>
      <c r="K289" s="817"/>
      <c r="L289" s="817"/>
      <c r="M289" s="817"/>
      <c r="N289" s="817"/>
      <c r="Q289" s="1143"/>
    </row>
    <row r="290" spans="2:17" x14ac:dyDescent="0.25">
      <c r="B290" s="817"/>
      <c r="C290" s="817"/>
      <c r="D290" s="817"/>
      <c r="E290" s="817"/>
      <c r="K290" s="817"/>
      <c r="L290" s="817"/>
      <c r="M290" s="817"/>
      <c r="N290" s="817"/>
      <c r="Q290" s="1143"/>
    </row>
    <row r="291" spans="2:17" x14ac:dyDescent="0.25">
      <c r="B291" s="817"/>
      <c r="C291" s="817"/>
      <c r="D291" s="817"/>
      <c r="E291" s="817"/>
      <c r="K291" s="817"/>
      <c r="L291" s="817"/>
      <c r="M291" s="817"/>
      <c r="N291" s="817"/>
      <c r="Q291" s="1143"/>
    </row>
    <row r="292" spans="2:17" x14ac:dyDescent="0.25">
      <c r="B292" s="817"/>
      <c r="C292" s="817"/>
      <c r="D292" s="817"/>
      <c r="E292" s="817"/>
      <c r="K292" s="817"/>
      <c r="L292" s="817"/>
      <c r="M292" s="817"/>
      <c r="N292" s="817"/>
      <c r="Q292" s="1143"/>
    </row>
    <row r="293" spans="2:17" x14ac:dyDescent="0.25">
      <c r="B293" s="817"/>
      <c r="C293" s="817"/>
      <c r="D293" s="817"/>
      <c r="E293" s="817"/>
      <c r="K293" s="817"/>
      <c r="L293" s="817"/>
      <c r="M293" s="817"/>
      <c r="N293" s="817"/>
      <c r="Q293" s="334"/>
    </row>
    <row r="294" spans="2:17" x14ac:dyDescent="0.25">
      <c r="B294" s="817"/>
      <c r="C294" s="817"/>
      <c r="D294" s="817"/>
      <c r="E294" s="817"/>
      <c r="K294" s="817"/>
      <c r="L294" s="817"/>
      <c r="M294" s="817"/>
      <c r="N294" s="817"/>
      <c r="Q294" s="1143"/>
    </row>
    <row r="295" spans="2:17" x14ac:dyDescent="0.25">
      <c r="B295" s="817"/>
      <c r="C295" s="817"/>
      <c r="D295" s="817"/>
      <c r="E295" s="817"/>
      <c r="K295" s="817"/>
      <c r="L295" s="817"/>
      <c r="M295" s="817"/>
      <c r="N295" s="817"/>
      <c r="Q295" s="1143"/>
    </row>
    <row r="296" spans="2:17" x14ac:dyDescent="0.25">
      <c r="B296" s="817"/>
      <c r="C296" s="817"/>
      <c r="D296" s="817"/>
      <c r="E296" s="817"/>
      <c r="K296" s="817"/>
      <c r="L296" s="817"/>
      <c r="M296" s="817"/>
      <c r="N296" s="817"/>
      <c r="Q296" s="1143"/>
    </row>
    <row r="297" spans="2:17" x14ac:dyDescent="0.25">
      <c r="B297" s="817"/>
      <c r="C297" s="817"/>
      <c r="D297" s="817"/>
      <c r="E297" s="817"/>
      <c r="K297" s="817"/>
      <c r="L297" s="817"/>
      <c r="M297" s="817"/>
      <c r="N297" s="817"/>
      <c r="Q297" s="1143"/>
    </row>
    <row r="298" spans="2:17" x14ac:dyDescent="0.25">
      <c r="B298" s="817"/>
      <c r="C298" s="817"/>
      <c r="D298" s="817"/>
      <c r="E298" s="817"/>
      <c r="K298" s="817"/>
      <c r="L298" s="817"/>
      <c r="M298" s="817"/>
      <c r="N298" s="817"/>
      <c r="Q298" s="334"/>
    </row>
    <row r="299" spans="2:17" x14ac:dyDescent="0.25">
      <c r="B299" s="817"/>
      <c r="C299" s="817"/>
      <c r="D299" s="817"/>
      <c r="E299" s="817"/>
      <c r="K299" s="817"/>
      <c r="L299" s="817"/>
      <c r="M299" s="817"/>
      <c r="N299" s="817"/>
      <c r="Q299" s="1143"/>
    </row>
    <row r="300" spans="2:17" x14ac:dyDescent="0.25">
      <c r="B300" s="817"/>
      <c r="C300" s="817"/>
      <c r="D300" s="817"/>
      <c r="E300" s="817"/>
      <c r="K300" s="817"/>
      <c r="L300" s="817"/>
      <c r="M300" s="817"/>
      <c r="N300" s="817"/>
      <c r="Q300" s="1143"/>
    </row>
    <row r="301" spans="2:17" x14ac:dyDescent="0.25">
      <c r="B301" s="817"/>
      <c r="C301" s="817"/>
      <c r="D301" s="817"/>
      <c r="E301" s="817"/>
      <c r="K301" s="817"/>
      <c r="L301" s="817"/>
      <c r="M301" s="817"/>
      <c r="N301" s="817"/>
      <c r="Q301" s="1143"/>
    </row>
    <row r="302" spans="2:17" x14ac:dyDescent="0.25">
      <c r="B302" s="817"/>
      <c r="C302" s="817"/>
      <c r="D302" s="817"/>
      <c r="E302" s="817"/>
      <c r="K302" s="817"/>
      <c r="L302" s="817"/>
      <c r="M302" s="817"/>
      <c r="N302" s="817"/>
      <c r="Q302" s="1143"/>
    </row>
    <row r="303" spans="2:17" x14ac:dyDescent="0.25">
      <c r="B303" s="817"/>
      <c r="C303" s="817"/>
      <c r="D303" s="817"/>
      <c r="E303" s="817"/>
      <c r="K303" s="817"/>
      <c r="L303" s="817"/>
      <c r="M303" s="817"/>
      <c r="N303" s="817"/>
      <c r="Q303" s="1143"/>
    </row>
    <row r="304" spans="2:17" x14ac:dyDescent="0.25">
      <c r="B304" s="817"/>
      <c r="C304" s="817"/>
      <c r="D304" s="817"/>
      <c r="E304" s="817"/>
      <c r="K304" s="817"/>
      <c r="L304" s="817"/>
      <c r="M304" s="817"/>
      <c r="N304" s="817"/>
      <c r="Q304" s="1143"/>
    </row>
    <row r="305" spans="2:17" x14ac:dyDescent="0.25">
      <c r="B305" s="817"/>
      <c r="C305" s="817"/>
      <c r="D305" s="817"/>
      <c r="E305" s="817"/>
      <c r="K305" s="817"/>
      <c r="L305" s="817"/>
      <c r="M305" s="817"/>
      <c r="N305" s="817"/>
      <c r="Q305" s="1143"/>
    </row>
    <row r="306" spans="2:17" x14ac:dyDescent="0.25">
      <c r="B306" s="817"/>
      <c r="C306" s="817"/>
      <c r="D306" s="817"/>
      <c r="E306" s="817"/>
      <c r="K306" s="817"/>
      <c r="L306" s="817"/>
      <c r="M306" s="817"/>
      <c r="N306" s="817"/>
      <c r="Q306" s="1143"/>
    </row>
    <row r="307" spans="2:17" x14ac:dyDescent="0.25">
      <c r="B307" s="817"/>
      <c r="C307" s="817"/>
      <c r="D307" s="817"/>
      <c r="E307" s="817"/>
      <c r="K307" s="817"/>
      <c r="L307" s="817"/>
      <c r="M307" s="817"/>
      <c r="N307" s="817"/>
      <c r="Q307" s="1143"/>
    </row>
    <row r="308" spans="2:17" x14ac:dyDescent="0.25">
      <c r="B308" s="817"/>
      <c r="C308" s="817"/>
      <c r="D308" s="817"/>
      <c r="E308" s="817"/>
      <c r="K308" s="817"/>
      <c r="L308" s="817"/>
      <c r="M308" s="817"/>
      <c r="N308" s="817"/>
      <c r="Q308" s="1143"/>
    </row>
    <row r="309" spans="2:17" x14ac:dyDescent="0.25">
      <c r="B309" s="817"/>
      <c r="C309" s="817"/>
      <c r="D309" s="817"/>
      <c r="E309" s="817"/>
      <c r="K309" s="817"/>
      <c r="L309" s="817"/>
      <c r="M309" s="817"/>
      <c r="N309" s="817"/>
      <c r="Q309" s="1143"/>
    </row>
    <row r="310" spans="2:17" x14ac:dyDescent="0.25">
      <c r="B310" s="817"/>
      <c r="C310" s="817"/>
      <c r="D310" s="817"/>
      <c r="E310" s="817"/>
      <c r="K310" s="817"/>
      <c r="L310" s="817"/>
      <c r="M310" s="817"/>
      <c r="N310" s="817"/>
      <c r="Q310" s="434"/>
    </row>
    <row r="311" spans="2:17" x14ac:dyDescent="0.25">
      <c r="B311" s="817"/>
      <c r="C311" s="817"/>
      <c r="D311" s="817"/>
      <c r="E311" s="817"/>
      <c r="K311" s="817"/>
      <c r="L311" s="817"/>
      <c r="M311" s="817"/>
      <c r="N311" s="817"/>
      <c r="Q311" s="334"/>
    </row>
    <row r="312" spans="2:17" x14ac:dyDescent="0.25">
      <c r="B312" s="817"/>
      <c r="C312" s="817"/>
      <c r="D312" s="817"/>
      <c r="E312" s="817"/>
      <c r="K312" s="817"/>
      <c r="L312" s="817"/>
      <c r="M312" s="817"/>
      <c r="N312" s="817"/>
      <c r="Q312" s="334"/>
    </row>
    <row r="313" spans="2:17" x14ac:dyDescent="0.25">
      <c r="B313" s="817"/>
      <c r="C313" s="817"/>
      <c r="D313" s="817"/>
      <c r="E313" s="817"/>
      <c r="K313" s="817"/>
      <c r="L313" s="817"/>
      <c r="M313" s="817"/>
      <c r="N313" s="817"/>
      <c r="Q313" s="334"/>
    </row>
    <row r="314" spans="2:17" x14ac:dyDescent="0.25">
      <c r="B314" s="817"/>
      <c r="C314" s="817"/>
      <c r="D314" s="817"/>
      <c r="E314" s="817"/>
      <c r="K314" s="817"/>
      <c r="L314" s="817"/>
      <c r="M314" s="817"/>
      <c r="N314" s="817"/>
      <c r="Q314" s="1143"/>
    </row>
    <row r="315" spans="2:17" x14ac:dyDescent="0.25">
      <c r="B315" s="817"/>
      <c r="C315" s="817"/>
      <c r="D315" s="817"/>
      <c r="E315" s="817"/>
      <c r="K315" s="817"/>
      <c r="L315" s="817"/>
      <c r="M315" s="817"/>
      <c r="N315" s="817"/>
    </row>
    <row r="316" spans="2:17" x14ac:dyDescent="0.25">
      <c r="B316" s="817"/>
      <c r="C316" s="817"/>
      <c r="D316" s="817"/>
      <c r="E316" s="817"/>
      <c r="K316" s="817"/>
      <c r="L316" s="817"/>
      <c r="M316" s="817"/>
      <c r="N316" s="817"/>
    </row>
    <row r="317" spans="2:17" x14ac:dyDescent="0.25">
      <c r="B317" s="817"/>
      <c r="C317" s="817"/>
      <c r="D317" s="817"/>
      <c r="E317" s="817"/>
      <c r="K317" s="817"/>
      <c r="L317" s="817"/>
      <c r="M317" s="817"/>
      <c r="N317" s="817"/>
    </row>
    <row r="318" spans="2:17" x14ac:dyDescent="0.25">
      <c r="B318" s="817"/>
      <c r="C318" s="817"/>
      <c r="D318" s="817"/>
      <c r="E318" s="817"/>
      <c r="K318" s="817"/>
      <c r="L318" s="817"/>
      <c r="M318" s="817"/>
      <c r="N318" s="817"/>
    </row>
    <row r="319" spans="2:17" x14ac:dyDescent="0.25">
      <c r="B319" s="817"/>
      <c r="C319" s="817"/>
      <c r="D319" s="817"/>
      <c r="E319" s="817"/>
      <c r="K319" s="817"/>
      <c r="L319" s="817"/>
      <c r="M319" s="817"/>
      <c r="N319" s="817"/>
    </row>
    <row r="320" spans="2:17" x14ac:dyDescent="0.25">
      <c r="B320" s="817"/>
      <c r="C320" s="817"/>
      <c r="D320" s="817"/>
      <c r="E320" s="817"/>
      <c r="K320" s="817"/>
      <c r="L320" s="817"/>
      <c r="M320" s="817"/>
      <c r="N320" s="817"/>
    </row>
    <row r="321" spans="2:14" x14ac:dyDescent="0.25">
      <c r="B321" s="817"/>
      <c r="C321" s="817"/>
      <c r="D321" s="817"/>
      <c r="E321" s="817"/>
      <c r="K321" s="817"/>
      <c r="L321" s="817"/>
      <c r="M321" s="817"/>
      <c r="N321" s="817"/>
    </row>
    <row r="322" spans="2:14" x14ac:dyDescent="0.25">
      <c r="B322" s="817"/>
      <c r="C322" s="817"/>
      <c r="D322" s="817"/>
      <c r="E322" s="817"/>
      <c r="K322" s="817"/>
      <c r="L322" s="817"/>
      <c r="M322" s="817"/>
      <c r="N322" s="817"/>
    </row>
    <row r="323" spans="2:14" x14ac:dyDescent="0.25">
      <c r="B323" s="817"/>
      <c r="C323" s="817"/>
      <c r="D323" s="817"/>
      <c r="E323" s="817"/>
      <c r="K323" s="817"/>
      <c r="L323" s="817"/>
      <c r="M323" s="817"/>
      <c r="N323" s="817"/>
    </row>
    <row r="324" spans="2:14" x14ac:dyDescent="0.25">
      <c r="B324" s="817"/>
      <c r="C324" s="817"/>
      <c r="D324" s="817"/>
      <c r="E324" s="817"/>
      <c r="K324" s="817"/>
      <c r="L324" s="817"/>
      <c r="M324" s="817"/>
      <c r="N324" s="817"/>
    </row>
    <row r="325" spans="2:14" x14ac:dyDescent="0.25">
      <c r="B325" s="817"/>
      <c r="C325" s="817"/>
      <c r="D325" s="817"/>
      <c r="E325" s="817"/>
      <c r="K325" s="817"/>
      <c r="L325" s="817"/>
      <c r="M325" s="817"/>
      <c r="N325" s="817"/>
    </row>
    <row r="326" spans="2:14" x14ac:dyDescent="0.25">
      <c r="B326" s="817"/>
      <c r="C326" s="817"/>
      <c r="D326" s="817"/>
      <c r="E326" s="817"/>
      <c r="K326" s="817"/>
      <c r="L326" s="817"/>
      <c r="M326" s="817"/>
      <c r="N326" s="817"/>
    </row>
    <row r="327" spans="2:14" x14ac:dyDescent="0.25">
      <c r="B327" s="817"/>
      <c r="C327" s="817"/>
      <c r="D327" s="817"/>
      <c r="E327" s="817"/>
      <c r="K327" s="817"/>
      <c r="L327" s="817"/>
      <c r="M327" s="817"/>
      <c r="N327" s="817"/>
    </row>
    <row r="328" spans="2:14" x14ac:dyDescent="0.25">
      <c r="B328" s="817"/>
      <c r="C328" s="817"/>
      <c r="D328" s="817"/>
      <c r="E328" s="817"/>
      <c r="K328" s="817"/>
      <c r="L328" s="817"/>
      <c r="M328" s="817"/>
      <c r="N328" s="817"/>
    </row>
    <row r="329" spans="2:14" x14ac:dyDescent="0.25">
      <c r="B329" s="817"/>
      <c r="C329" s="817"/>
      <c r="D329" s="817"/>
      <c r="E329" s="817"/>
      <c r="K329" s="817"/>
      <c r="L329" s="817"/>
      <c r="M329" s="817"/>
      <c r="N329" s="817"/>
    </row>
    <row r="330" spans="2:14" x14ac:dyDescent="0.25">
      <c r="B330" s="817"/>
      <c r="C330" s="817"/>
      <c r="D330" s="817"/>
      <c r="E330" s="817"/>
      <c r="K330" s="817"/>
      <c r="L330" s="817"/>
      <c r="M330" s="817"/>
      <c r="N330" s="817"/>
    </row>
    <row r="331" spans="2:14" x14ac:dyDescent="0.25">
      <c r="B331" s="817"/>
      <c r="C331" s="817"/>
      <c r="D331" s="817"/>
      <c r="E331" s="817"/>
      <c r="K331" s="817"/>
      <c r="L331" s="817"/>
      <c r="M331" s="817"/>
      <c r="N331" s="817"/>
    </row>
    <row r="332" spans="2:14" x14ac:dyDescent="0.25">
      <c r="B332" s="817"/>
      <c r="C332" s="817"/>
      <c r="D332" s="817"/>
      <c r="E332" s="817"/>
      <c r="K332" s="817"/>
      <c r="L332" s="817"/>
      <c r="M332" s="817"/>
      <c r="N332" s="817"/>
    </row>
    <row r="333" spans="2:14" x14ac:dyDescent="0.25">
      <c r="B333" s="817"/>
      <c r="C333" s="817"/>
      <c r="D333" s="817"/>
      <c r="E333" s="817"/>
      <c r="K333" s="817"/>
      <c r="L333" s="817"/>
      <c r="M333" s="817"/>
      <c r="N333" s="817"/>
    </row>
    <row r="334" spans="2:14" x14ac:dyDescent="0.25">
      <c r="B334" s="817"/>
      <c r="C334" s="817"/>
      <c r="D334" s="817"/>
      <c r="E334" s="817"/>
      <c r="K334" s="817"/>
      <c r="L334" s="817"/>
      <c r="M334" s="817"/>
      <c r="N334" s="817"/>
    </row>
    <row r="335" spans="2:14" x14ac:dyDescent="0.25">
      <c r="B335" s="817"/>
      <c r="C335" s="817"/>
      <c r="D335" s="817"/>
      <c r="E335" s="817"/>
      <c r="K335" s="817"/>
      <c r="L335" s="817"/>
      <c r="M335" s="817"/>
      <c r="N335" s="817"/>
    </row>
    <row r="336" spans="2:14" x14ac:dyDescent="0.25">
      <c r="B336" s="817"/>
      <c r="C336" s="817"/>
      <c r="D336" s="817"/>
      <c r="E336" s="817"/>
      <c r="K336" s="817"/>
      <c r="L336" s="817"/>
      <c r="M336" s="817"/>
      <c r="N336" s="817"/>
    </row>
    <row r="337" spans="2:14" x14ac:dyDescent="0.25">
      <c r="B337" s="817"/>
      <c r="C337" s="817"/>
      <c r="D337" s="817"/>
      <c r="E337" s="817"/>
      <c r="K337" s="817"/>
      <c r="L337" s="817"/>
      <c r="M337" s="817"/>
      <c r="N337" s="817"/>
    </row>
    <row r="338" spans="2:14" x14ac:dyDescent="0.25">
      <c r="B338" s="817"/>
      <c r="C338" s="817"/>
      <c r="D338" s="817"/>
      <c r="E338" s="817"/>
      <c r="K338" s="817"/>
      <c r="L338" s="817"/>
      <c r="M338" s="817"/>
      <c r="N338" s="817"/>
    </row>
    <row r="339" spans="2:14" x14ac:dyDescent="0.25">
      <c r="B339" s="817"/>
      <c r="C339" s="817"/>
      <c r="D339" s="817"/>
      <c r="E339" s="817"/>
      <c r="K339" s="817"/>
      <c r="L339" s="817"/>
      <c r="M339" s="817"/>
      <c r="N339" s="817"/>
    </row>
    <row r="340" spans="2:14" x14ac:dyDescent="0.25">
      <c r="B340" s="817"/>
      <c r="C340" s="817"/>
      <c r="D340" s="817"/>
      <c r="E340" s="817"/>
      <c r="K340" s="817"/>
      <c r="L340" s="817"/>
      <c r="M340" s="817"/>
      <c r="N340" s="817"/>
    </row>
    <row r="341" spans="2:14" x14ac:dyDescent="0.25">
      <c r="B341" s="817"/>
      <c r="C341" s="817"/>
      <c r="D341" s="817"/>
      <c r="E341" s="817"/>
      <c r="K341" s="817"/>
      <c r="L341" s="817"/>
      <c r="M341" s="817"/>
      <c r="N341" s="817"/>
    </row>
    <row r="342" spans="2:14" x14ac:dyDescent="0.25">
      <c r="B342" s="817"/>
      <c r="C342" s="817"/>
      <c r="D342" s="817"/>
      <c r="E342" s="817"/>
      <c r="K342" s="817"/>
      <c r="L342" s="817"/>
      <c r="M342" s="817"/>
      <c r="N342" s="817"/>
    </row>
    <row r="343" spans="2:14" x14ac:dyDescent="0.25">
      <c r="B343" s="817"/>
      <c r="C343" s="817"/>
      <c r="D343" s="817"/>
      <c r="E343" s="817"/>
      <c r="K343" s="817"/>
      <c r="L343" s="817"/>
      <c r="M343" s="817"/>
      <c r="N343" s="817"/>
    </row>
    <row r="344" spans="2:14" x14ac:dyDescent="0.25">
      <c r="B344" s="817"/>
      <c r="C344" s="817"/>
      <c r="D344" s="817"/>
      <c r="E344" s="817"/>
      <c r="K344" s="817"/>
      <c r="L344" s="817"/>
      <c r="M344" s="817"/>
      <c r="N344" s="817"/>
    </row>
    <row r="345" spans="2:14" x14ac:dyDescent="0.25">
      <c r="B345" s="817"/>
      <c r="C345" s="817"/>
      <c r="D345" s="817"/>
      <c r="E345" s="817"/>
      <c r="K345" s="817"/>
      <c r="L345" s="817"/>
      <c r="M345" s="817"/>
      <c r="N345" s="817"/>
    </row>
    <row r="346" spans="2:14" x14ac:dyDescent="0.25">
      <c r="B346" s="817"/>
      <c r="C346" s="817"/>
      <c r="D346" s="817"/>
      <c r="E346" s="817"/>
      <c r="K346" s="817"/>
      <c r="L346" s="817"/>
      <c r="M346" s="817"/>
      <c r="N346" s="817"/>
    </row>
    <row r="347" spans="2:14" x14ac:dyDescent="0.25">
      <c r="B347" s="817"/>
      <c r="C347" s="817"/>
      <c r="D347" s="817"/>
      <c r="E347" s="817"/>
      <c r="K347" s="817"/>
      <c r="L347" s="817"/>
      <c r="M347" s="817"/>
      <c r="N347" s="817"/>
    </row>
    <row r="348" spans="2:14" x14ac:dyDescent="0.25">
      <c r="B348" s="817"/>
      <c r="C348" s="817"/>
      <c r="D348" s="817"/>
      <c r="E348" s="817"/>
      <c r="K348" s="817"/>
      <c r="L348" s="817"/>
      <c r="M348" s="817"/>
      <c r="N348" s="817"/>
    </row>
    <row r="349" spans="2:14" x14ac:dyDescent="0.25">
      <c r="B349" s="817"/>
      <c r="C349" s="817"/>
      <c r="D349" s="817"/>
      <c r="E349" s="817"/>
      <c r="K349" s="817"/>
      <c r="L349" s="817"/>
      <c r="M349" s="817"/>
      <c r="N349" s="817"/>
    </row>
    <row r="350" spans="2:14" x14ac:dyDescent="0.25">
      <c r="B350" s="817"/>
      <c r="C350" s="817"/>
      <c r="D350" s="817"/>
      <c r="E350" s="817"/>
      <c r="K350" s="817"/>
      <c r="L350" s="817"/>
      <c r="M350" s="817"/>
      <c r="N350" s="817"/>
    </row>
    <row r="351" spans="2:14" x14ac:dyDescent="0.25">
      <c r="B351" s="817"/>
      <c r="C351" s="817"/>
      <c r="D351" s="817"/>
      <c r="E351" s="817"/>
      <c r="K351" s="817"/>
      <c r="L351" s="817"/>
      <c r="M351" s="817"/>
      <c r="N351" s="817"/>
    </row>
    <row r="352" spans="2:14" x14ac:dyDescent="0.25">
      <c r="B352" s="817"/>
      <c r="C352" s="817"/>
      <c r="D352" s="817"/>
      <c r="E352" s="817"/>
      <c r="K352" s="817"/>
      <c r="L352" s="817"/>
      <c r="M352" s="817"/>
      <c r="N352" s="817"/>
    </row>
    <row r="353" spans="2:14" x14ac:dyDescent="0.25">
      <c r="B353" s="817"/>
      <c r="C353" s="817"/>
      <c r="D353" s="817"/>
      <c r="E353" s="817"/>
      <c r="K353" s="817"/>
      <c r="L353" s="817"/>
      <c r="M353" s="817"/>
      <c r="N353" s="817"/>
    </row>
    <row r="354" spans="2:14" x14ac:dyDescent="0.25">
      <c r="B354" s="817"/>
      <c r="C354" s="817"/>
      <c r="D354" s="817"/>
      <c r="E354" s="817"/>
      <c r="K354" s="817"/>
      <c r="L354" s="817"/>
      <c r="M354" s="817"/>
      <c r="N354" s="817"/>
    </row>
    <row r="355" spans="2:14" x14ac:dyDescent="0.25">
      <c r="B355" s="817"/>
      <c r="C355" s="817"/>
      <c r="D355" s="817"/>
      <c r="E355" s="817"/>
      <c r="K355" s="817"/>
      <c r="L355" s="817"/>
      <c r="M355" s="817"/>
      <c r="N355" s="817"/>
    </row>
    <row r="356" spans="2:14" x14ac:dyDescent="0.25">
      <c r="B356" s="817"/>
      <c r="C356" s="817"/>
      <c r="D356" s="817"/>
      <c r="E356" s="817"/>
      <c r="K356" s="817"/>
      <c r="L356" s="817"/>
      <c r="M356" s="817"/>
      <c r="N356" s="817"/>
    </row>
    <row r="357" spans="2:14" x14ac:dyDescent="0.25">
      <c r="B357" s="817"/>
      <c r="C357" s="817"/>
      <c r="D357" s="817"/>
      <c r="E357" s="817"/>
      <c r="K357" s="817"/>
      <c r="L357" s="817"/>
      <c r="M357" s="817"/>
      <c r="N357" s="817"/>
    </row>
    <row r="358" spans="2:14" x14ac:dyDescent="0.25">
      <c r="B358" s="817"/>
      <c r="C358" s="817"/>
      <c r="D358" s="817"/>
      <c r="E358" s="817"/>
      <c r="K358" s="817"/>
      <c r="L358" s="817"/>
      <c r="M358" s="817"/>
      <c r="N358" s="817"/>
    </row>
    <row r="359" spans="2:14" x14ac:dyDescent="0.25">
      <c r="B359" s="817"/>
      <c r="C359" s="817"/>
      <c r="D359" s="817"/>
      <c r="E359" s="817"/>
      <c r="K359" s="817"/>
      <c r="L359" s="817"/>
      <c r="M359" s="817"/>
      <c r="N359" s="817"/>
    </row>
    <row r="360" spans="2:14" x14ac:dyDescent="0.25">
      <c r="B360" s="817"/>
      <c r="C360" s="817"/>
      <c r="D360" s="817"/>
      <c r="E360" s="817"/>
      <c r="K360" s="817"/>
      <c r="L360" s="817"/>
      <c r="M360" s="817"/>
      <c r="N360" s="817"/>
    </row>
    <row r="361" spans="2:14" x14ac:dyDescent="0.25">
      <c r="B361" s="817"/>
      <c r="C361" s="817"/>
      <c r="D361" s="817"/>
      <c r="E361" s="817"/>
      <c r="K361" s="817"/>
      <c r="L361" s="817"/>
      <c r="M361" s="817"/>
      <c r="N361" s="817"/>
    </row>
    <row r="362" spans="2:14" x14ac:dyDescent="0.25">
      <c r="B362" s="817"/>
      <c r="C362" s="817"/>
      <c r="D362" s="817"/>
      <c r="E362" s="817"/>
      <c r="K362" s="817"/>
      <c r="L362" s="817"/>
      <c r="M362" s="817"/>
      <c r="N362" s="817"/>
    </row>
    <row r="363" spans="2:14" x14ac:dyDescent="0.25">
      <c r="B363" s="817"/>
      <c r="C363" s="817"/>
      <c r="D363" s="817"/>
      <c r="E363" s="817"/>
      <c r="K363" s="817"/>
      <c r="L363" s="817"/>
      <c r="M363" s="817"/>
      <c r="N363" s="817"/>
    </row>
    <row r="364" spans="2:14" x14ac:dyDescent="0.25">
      <c r="B364" s="817"/>
      <c r="C364" s="817"/>
      <c r="D364" s="817"/>
      <c r="E364" s="817"/>
      <c r="K364" s="817"/>
      <c r="L364" s="817"/>
      <c r="M364" s="817"/>
      <c r="N364" s="817"/>
    </row>
    <row r="365" spans="2:14" x14ac:dyDescent="0.25">
      <c r="B365" s="817"/>
      <c r="C365" s="817"/>
      <c r="D365" s="817"/>
      <c r="E365" s="817"/>
      <c r="K365" s="817"/>
      <c r="L365" s="817"/>
      <c r="M365" s="817"/>
      <c r="N365" s="817"/>
    </row>
    <row r="366" spans="2:14" x14ac:dyDescent="0.25">
      <c r="B366" s="817"/>
      <c r="C366" s="817"/>
      <c r="D366" s="817"/>
      <c r="E366" s="817"/>
      <c r="K366" s="817"/>
      <c r="L366" s="817"/>
      <c r="M366" s="817"/>
      <c r="N366" s="817"/>
    </row>
    <row r="367" spans="2:14" x14ac:dyDescent="0.25">
      <c r="B367" s="817"/>
      <c r="C367" s="817"/>
      <c r="D367" s="817"/>
      <c r="E367" s="817"/>
      <c r="K367" s="817"/>
      <c r="L367" s="817"/>
      <c r="M367" s="817"/>
      <c r="N367" s="817"/>
    </row>
    <row r="368" spans="2:14" x14ac:dyDescent="0.25">
      <c r="B368" s="817"/>
      <c r="C368" s="817"/>
      <c r="D368" s="817"/>
      <c r="E368" s="817"/>
      <c r="K368" s="817"/>
      <c r="L368" s="817"/>
      <c r="M368" s="817"/>
      <c r="N368" s="817"/>
    </row>
    <row r="369" spans="2:14" x14ac:dyDescent="0.25">
      <c r="B369" s="817"/>
      <c r="C369" s="817"/>
      <c r="D369" s="817"/>
      <c r="E369" s="817"/>
      <c r="K369" s="817"/>
      <c r="L369" s="817"/>
      <c r="M369" s="817"/>
      <c r="N369" s="817"/>
    </row>
    <row r="370" spans="2:14" x14ac:dyDescent="0.25">
      <c r="B370" s="817"/>
      <c r="C370" s="817"/>
      <c r="D370" s="817"/>
      <c r="E370" s="817"/>
      <c r="K370" s="817"/>
      <c r="L370" s="817"/>
      <c r="M370" s="817"/>
      <c r="N370" s="817"/>
    </row>
    <row r="371" spans="2:14" x14ac:dyDescent="0.25">
      <c r="B371" s="817"/>
      <c r="C371" s="817"/>
      <c r="D371" s="817"/>
      <c r="E371" s="817"/>
      <c r="K371" s="817"/>
      <c r="L371" s="817"/>
      <c r="M371" s="817"/>
      <c r="N371" s="817"/>
    </row>
    <row r="372" spans="2:14" x14ac:dyDescent="0.25">
      <c r="B372" s="817"/>
      <c r="C372" s="817"/>
      <c r="D372" s="817"/>
      <c r="E372" s="817"/>
      <c r="K372" s="817"/>
      <c r="L372" s="817"/>
      <c r="M372" s="817"/>
      <c r="N372" s="817"/>
    </row>
    <row r="373" spans="2:14" x14ac:dyDescent="0.25">
      <c r="B373" s="817"/>
      <c r="C373" s="817"/>
      <c r="D373" s="817"/>
      <c r="E373" s="817"/>
      <c r="K373" s="817"/>
      <c r="L373" s="817"/>
      <c r="M373" s="817"/>
      <c r="N373" s="817"/>
    </row>
    <row r="374" spans="2:14" x14ac:dyDescent="0.25">
      <c r="B374" s="817"/>
      <c r="C374" s="817"/>
      <c r="D374" s="817"/>
      <c r="E374" s="817"/>
      <c r="K374" s="817"/>
      <c r="L374" s="817"/>
      <c r="M374" s="817"/>
      <c r="N374" s="817"/>
    </row>
    <row r="375" spans="2:14" x14ac:dyDescent="0.25">
      <c r="B375" s="817"/>
      <c r="C375" s="817"/>
      <c r="D375" s="817"/>
      <c r="E375" s="817"/>
      <c r="K375" s="817"/>
      <c r="L375" s="817"/>
      <c r="M375" s="817"/>
      <c r="N375" s="817"/>
    </row>
    <row r="376" spans="2:14" x14ac:dyDescent="0.25">
      <c r="B376" s="817"/>
      <c r="C376" s="817"/>
      <c r="D376" s="817"/>
      <c r="E376" s="817"/>
      <c r="K376" s="817"/>
      <c r="L376" s="817"/>
      <c r="M376" s="817"/>
      <c r="N376" s="817"/>
    </row>
    <row r="377" spans="2:14" x14ac:dyDescent="0.25">
      <c r="B377" s="817"/>
      <c r="C377" s="817"/>
      <c r="D377" s="817"/>
      <c r="E377" s="817"/>
      <c r="K377" s="817"/>
      <c r="L377" s="817"/>
      <c r="M377" s="817"/>
      <c r="N377" s="817"/>
    </row>
    <row r="378" spans="2:14" x14ac:dyDescent="0.25">
      <c r="B378" s="817"/>
      <c r="C378" s="817"/>
      <c r="D378" s="817"/>
      <c r="E378" s="817"/>
      <c r="K378" s="817"/>
      <c r="L378" s="817"/>
      <c r="M378" s="817"/>
      <c r="N378" s="817"/>
    </row>
    <row r="379" spans="2:14" x14ac:dyDescent="0.25">
      <c r="B379" s="817"/>
      <c r="C379" s="817"/>
      <c r="D379" s="817"/>
      <c r="E379" s="817"/>
      <c r="K379" s="817"/>
      <c r="L379" s="817"/>
      <c r="M379" s="817"/>
      <c r="N379" s="817"/>
    </row>
    <row r="380" spans="2:14" x14ac:dyDescent="0.25">
      <c r="B380" s="817"/>
      <c r="C380" s="817"/>
      <c r="D380" s="817"/>
      <c r="E380" s="817"/>
      <c r="K380" s="817"/>
      <c r="L380" s="817"/>
      <c r="M380" s="817"/>
      <c r="N380" s="817"/>
    </row>
    <row r="381" spans="2:14" x14ac:dyDescent="0.25">
      <c r="B381" s="817"/>
      <c r="C381" s="817"/>
      <c r="D381" s="817"/>
      <c r="E381" s="817"/>
      <c r="K381" s="817"/>
      <c r="L381" s="817"/>
      <c r="M381" s="817"/>
      <c r="N381" s="817"/>
    </row>
    <row r="382" spans="2:14" x14ac:dyDescent="0.25">
      <c r="B382" s="817"/>
      <c r="C382" s="817"/>
      <c r="D382" s="817"/>
      <c r="E382" s="817"/>
      <c r="K382" s="817"/>
      <c r="L382" s="817"/>
      <c r="M382" s="817"/>
      <c r="N382" s="817"/>
    </row>
    <row r="383" spans="2:14" x14ac:dyDescent="0.25">
      <c r="B383" s="817"/>
      <c r="C383" s="817"/>
      <c r="D383" s="817"/>
      <c r="E383" s="817"/>
      <c r="K383" s="817"/>
      <c r="L383" s="817"/>
      <c r="M383" s="817"/>
      <c r="N383" s="817"/>
    </row>
    <row r="384" spans="2:14" x14ac:dyDescent="0.25">
      <c r="B384" s="817"/>
      <c r="C384" s="817"/>
      <c r="D384" s="817"/>
      <c r="E384" s="817"/>
      <c r="K384" s="817"/>
      <c r="L384" s="817"/>
      <c r="M384" s="817"/>
      <c r="N384" s="817"/>
    </row>
    <row r="385" spans="2:14" x14ac:dyDescent="0.25">
      <c r="B385" s="817"/>
      <c r="C385" s="817"/>
      <c r="D385" s="817"/>
      <c r="E385" s="817"/>
      <c r="K385" s="817"/>
      <c r="L385" s="817"/>
      <c r="M385" s="817"/>
      <c r="N385" s="817"/>
    </row>
    <row r="386" spans="2:14" x14ac:dyDescent="0.25">
      <c r="B386" s="817"/>
      <c r="C386" s="817"/>
      <c r="D386" s="817"/>
      <c r="E386" s="817"/>
      <c r="K386" s="817"/>
      <c r="L386" s="817"/>
      <c r="M386" s="817"/>
      <c r="N386" s="817"/>
    </row>
    <row r="387" spans="2:14" x14ac:dyDescent="0.25">
      <c r="B387" s="817"/>
      <c r="C387" s="817"/>
      <c r="D387" s="817"/>
      <c r="E387" s="817"/>
      <c r="K387" s="817"/>
      <c r="L387" s="817"/>
      <c r="M387" s="817"/>
      <c r="N387" s="817"/>
    </row>
    <row r="388" spans="2:14" x14ac:dyDescent="0.25">
      <c r="B388" s="817"/>
      <c r="C388" s="817"/>
      <c r="D388" s="817"/>
      <c r="E388" s="817"/>
      <c r="K388" s="817"/>
      <c r="L388" s="817"/>
      <c r="M388" s="817"/>
      <c r="N388" s="817"/>
    </row>
    <row r="389" spans="2:14" x14ac:dyDescent="0.25">
      <c r="B389" s="817"/>
      <c r="C389" s="817"/>
      <c r="D389" s="817"/>
      <c r="E389" s="817"/>
      <c r="K389" s="817"/>
      <c r="L389" s="817"/>
      <c r="M389" s="817"/>
      <c r="N389" s="817"/>
    </row>
    <row r="390" spans="2:14" x14ac:dyDescent="0.25">
      <c r="B390" s="817"/>
      <c r="C390" s="817"/>
      <c r="D390" s="817"/>
      <c r="E390" s="817"/>
      <c r="K390" s="817"/>
      <c r="L390" s="817"/>
      <c r="M390" s="817"/>
      <c r="N390" s="817"/>
    </row>
    <row r="391" spans="2:14" x14ac:dyDescent="0.25">
      <c r="B391" s="817"/>
      <c r="C391" s="817"/>
      <c r="D391" s="817"/>
      <c r="E391" s="817"/>
      <c r="K391" s="817"/>
      <c r="L391" s="817"/>
      <c r="M391" s="817"/>
      <c r="N391" s="817"/>
    </row>
    <row r="392" spans="2:14" x14ac:dyDescent="0.25">
      <c r="B392" s="817"/>
      <c r="C392" s="817"/>
      <c r="D392" s="817"/>
      <c r="E392" s="817"/>
      <c r="K392" s="817"/>
      <c r="L392" s="817"/>
      <c r="M392" s="817"/>
      <c r="N392" s="817"/>
    </row>
    <row r="393" spans="2:14" x14ac:dyDescent="0.25">
      <c r="B393" s="817"/>
      <c r="C393" s="817"/>
      <c r="D393" s="817"/>
      <c r="E393" s="817"/>
      <c r="K393" s="817"/>
      <c r="L393" s="817"/>
      <c r="M393" s="817"/>
      <c r="N393" s="817"/>
    </row>
    <row r="394" spans="2:14" x14ac:dyDescent="0.25">
      <c r="B394" s="817"/>
      <c r="C394" s="817"/>
      <c r="D394" s="817"/>
      <c r="E394" s="817"/>
      <c r="K394" s="817"/>
      <c r="L394" s="817"/>
      <c r="M394" s="817"/>
      <c r="N394" s="817"/>
    </row>
    <row r="395" spans="2:14" x14ac:dyDescent="0.25">
      <c r="B395" s="817"/>
      <c r="C395" s="817"/>
      <c r="D395" s="817"/>
      <c r="E395" s="817"/>
      <c r="K395" s="817"/>
      <c r="L395" s="817"/>
      <c r="M395" s="817"/>
      <c r="N395" s="817"/>
    </row>
    <row r="396" spans="2:14" x14ac:dyDescent="0.25">
      <c r="B396" s="817"/>
      <c r="C396" s="817"/>
      <c r="D396" s="817"/>
      <c r="E396" s="817"/>
      <c r="K396" s="817"/>
      <c r="L396" s="817"/>
      <c r="M396" s="817"/>
      <c r="N396" s="817"/>
    </row>
    <row r="397" spans="2:14" x14ac:dyDescent="0.25">
      <c r="B397" s="817"/>
      <c r="C397" s="817"/>
      <c r="D397" s="817"/>
      <c r="E397" s="817"/>
      <c r="K397" s="817"/>
      <c r="L397" s="817"/>
      <c r="M397" s="817"/>
      <c r="N397" s="817"/>
    </row>
    <row r="398" spans="2:14" x14ac:dyDescent="0.25">
      <c r="B398" s="817"/>
      <c r="C398" s="817"/>
      <c r="D398" s="817"/>
      <c r="E398" s="817"/>
      <c r="K398" s="817"/>
      <c r="L398" s="817"/>
      <c r="M398" s="817"/>
      <c r="N398" s="817"/>
    </row>
    <row r="399" spans="2:14" x14ac:dyDescent="0.25">
      <c r="B399" s="817"/>
      <c r="C399" s="817"/>
      <c r="D399" s="817"/>
      <c r="E399" s="817"/>
      <c r="K399" s="817"/>
      <c r="L399" s="817"/>
      <c r="M399" s="817"/>
      <c r="N399" s="817"/>
    </row>
    <row r="400" spans="2:14" x14ac:dyDescent="0.25">
      <c r="B400" s="817"/>
      <c r="C400" s="817"/>
      <c r="D400" s="817"/>
      <c r="E400" s="817"/>
      <c r="K400" s="817"/>
      <c r="L400" s="817"/>
      <c r="M400" s="817"/>
      <c r="N400" s="817"/>
    </row>
    <row r="401" spans="2:14" x14ac:dyDescent="0.25">
      <c r="B401" s="817"/>
      <c r="C401" s="817"/>
      <c r="D401" s="817"/>
      <c r="E401" s="817"/>
      <c r="K401" s="817"/>
      <c r="L401" s="817"/>
      <c r="M401" s="817"/>
      <c r="N401" s="817"/>
    </row>
    <row r="402" spans="2:14" x14ac:dyDescent="0.25">
      <c r="B402" s="817"/>
      <c r="C402" s="817"/>
      <c r="D402" s="817"/>
      <c r="E402" s="817"/>
      <c r="K402" s="817"/>
      <c r="L402" s="817"/>
      <c r="M402" s="817"/>
      <c r="N402" s="817"/>
    </row>
    <row r="403" spans="2:14" x14ac:dyDescent="0.25">
      <c r="B403" s="817"/>
      <c r="C403" s="817"/>
      <c r="D403" s="817"/>
      <c r="E403" s="817"/>
      <c r="K403" s="817"/>
      <c r="L403" s="817"/>
      <c r="M403" s="817"/>
      <c r="N403" s="817"/>
    </row>
    <row r="404" spans="2:14" x14ac:dyDescent="0.25">
      <c r="B404" s="817"/>
      <c r="C404" s="817"/>
      <c r="D404" s="817"/>
      <c r="E404" s="817"/>
      <c r="K404" s="817"/>
      <c r="L404" s="817"/>
      <c r="M404" s="817"/>
      <c r="N404" s="817"/>
    </row>
    <row r="405" spans="2:14" x14ac:dyDescent="0.25">
      <c r="B405" s="817"/>
      <c r="C405" s="817"/>
      <c r="D405" s="817"/>
      <c r="E405" s="817"/>
      <c r="K405" s="817"/>
      <c r="L405" s="817"/>
      <c r="M405" s="817"/>
      <c r="N405" s="817"/>
    </row>
    <row r="406" spans="2:14" x14ac:dyDescent="0.25">
      <c r="B406" s="817"/>
      <c r="C406" s="817"/>
      <c r="D406" s="817"/>
      <c r="E406" s="817"/>
      <c r="K406" s="817"/>
      <c r="L406" s="817"/>
      <c r="M406" s="817"/>
      <c r="N406" s="817"/>
    </row>
    <row r="407" spans="2:14" x14ac:dyDescent="0.25">
      <c r="B407" s="817"/>
      <c r="C407" s="817"/>
      <c r="D407" s="817"/>
      <c r="E407" s="817"/>
      <c r="K407" s="817"/>
      <c r="L407" s="817"/>
      <c r="M407" s="817"/>
      <c r="N407" s="817"/>
    </row>
    <row r="408" spans="2:14" x14ac:dyDescent="0.25">
      <c r="B408" s="817"/>
      <c r="C408" s="817"/>
      <c r="D408" s="817"/>
      <c r="E408" s="817"/>
      <c r="K408" s="817"/>
      <c r="L408" s="817"/>
      <c r="M408" s="817"/>
      <c r="N408" s="817"/>
    </row>
    <row r="409" spans="2:14" x14ac:dyDescent="0.25">
      <c r="B409" s="817"/>
      <c r="C409" s="817"/>
      <c r="D409" s="817"/>
      <c r="E409" s="817"/>
      <c r="K409" s="817"/>
      <c r="L409" s="817"/>
      <c r="M409" s="817"/>
      <c r="N409" s="817"/>
    </row>
    <row r="410" spans="2:14" x14ac:dyDescent="0.25">
      <c r="B410" s="817"/>
      <c r="C410" s="817"/>
      <c r="D410" s="817"/>
      <c r="E410" s="817"/>
      <c r="K410" s="817"/>
      <c r="L410" s="817"/>
      <c r="M410" s="817"/>
      <c r="N410" s="817"/>
    </row>
    <row r="411" spans="2:14" x14ac:dyDescent="0.25">
      <c r="B411" s="817"/>
      <c r="C411" s="817"/>
      <c r="D411" s="817"/>
      <c r="E411" s="817"/>
      <c r="K411" s="817"/>
      <c r="L411" s="817"/>
      <c r="M411" s="817"/>
      <c r="N411" s="817"/>
    </row>
    <row r="412" spans="2:14" x14ac:dyDescent="0.25">
      <c r="B412" s="817"/>
      <c r="C412" s="817"/>
      <c r="D412" s="817"/>
      <c r="E412" s="817"/>
      <c r="K412" s="817"/>
      <c r="L412" s="817"/>
      <c r="M412" s="817"/>
      <c r="N412" s="817"/>
    </row>
    <row r="413" spans="2:14" x14ac:dyDescent="0.25">
      <c r="B413" s="817"/>
      <c r="C413" s="817"/>
      <c r="D413" s="817"/>
      <c r="E413" s="817"/>
      <c r="K413" s="817"/>
      <c r="L413" s="817"/>
      <c r="M413" s="817"/>
      <c r="N413" s="817"/>
    </row>
    <row r="414" spans="2:14" x14ac:dyDescent="0.25">
      <c r="B414" s="817"/>
      <c r="C414" s="817"/>
      <c r="D414" s="817"/>
      <c r="E414" s="817"/>
      <c r="K414" s="817"/>
      <c r="L414" s="817"/>
      <c r="M414" s="817"/>
      <c r="N414" s="817"/>
    </row>
    <row r="415" spans="2:14" x14ac:dyDescent="0.25">
      <c r="B415" s="817"/>
      <c r="C415" s="817"/>
      <c r="D415" s="817"/>
      <c r="E415" s="817"/>
      <c r="K415" s="817"/>
      <c r="L415" s="817"/>
      <c r="M415" s="817"/>
      <c r="N415" s="817"/>
    </row>
    <row r="416" spans="2:14" x14ac:dyDescent="0.25">
      <c r="B416" s="817"/>
      <c r="C416" s="817"/>
      <c r="D416" s="817"/>
      <c r="E416" s="817"/>
      <c r="K416" s="817"/>
      <c r="L416" s="817"/>
      <c r="M416" s="817"/>
      <c r="N416" s="817"/>
    </row>
    <row r="417" spans="2:14" x14ac:dyDescent="0.25">
      <c r="B417" s="817"/>
      <c r="C417" s="817"/>
      <c r="D417" s="817"/>
      <c r="E417" s="817"/>
      <c r="K417" s="817"/>
      <c r="L417" s="817"/>
      <c r="M417" s="817"/>
      <c r="N417" s="817"/>
    </row>
    <row r="418" spans="2:14" x14ac:dyDescent="0.25">
      <c r="B418" s="817"/>
      <c r="C418" s="817"/>
      <c r="D418" s="817"/>
      <c r="E418" s="817"/>
      <c r="K418" s="817"/>
      <c r="L418" s="817"/>
      <c r="M418" s="817"/>
      <c r="N418" s="817"/>
    </row>
    <row r="419" spans="2:14" x14ac:dyDescent="0.25">
      <c r="B419" s="817"/>
      <c r="C419" s="817"/>
      <c r="D419" s="817"/>
      <c r="E419" s="817"/>
      <c r="K419" s="817"/>
      <c r="L419" s="817"/>
      <c r="M419" s="817"/>
      <c r="N419" s="817"/>
    </row>
    <row r="420" spans="2:14" x14ac:dyDescent="0.25">
      <c r="B420" s="817"/>
      <c r="C420" s="817"/>
      <c r="D420" s="817"/>
      <c r="E420" s="817"/>
      <c r="K420" s="817"/>
      <c r="L420" s="817"/>
      <c r="M420" s="817"/>
      <c r="N420" s="817"/>
    </row>
    <row r="421" spans="2:14" x14ac:dyDescent="0.25">
      <c r="B421" s="817"/>
      <c r="C421" s="817"/>
      <c r="D421" s="817"/>
      <c r="E421" s="817"/>
      <c r="K421" s="817"/>
      <c r="L421" s="817"/>
      <c r="M421" s="817"/>
      <c r="N421" s="817"/>
    </row>
    <row r="422" spans="2:14" x14ac:dyDescent="0.25">
      <c r="B422" s="817"/>
      <c r="C422" s="817"/>
      <c r="D422" s="817"/>
      <c r="E422" s="817"/>
      <c r="K422" s="817"/>
      <c r="L422" s="817"/>
      <c r="M422" s="817"/>
      <c r="N422" s="817"/>
    </row>
    <row r="423" spans="2:14" x14ac:dyDescent="0.25">
      <c r="B423" s="817"/>
      <c r="C423" s="817"/>
      <c r="D423" s="817"/>
      <c r="E423" s="817"/>
      <c r="K423" s="817"/>
      <c r="L423" s="817"/>
      <c r="M423" s="817"/>
      <c r="N423" s="817"/>
    </row>
    <row r="424" spans="2:14" x14ac:dyDescent="0.25">
      <c r="B424" s="817"/>
      <c r="C424" s="817"/>
      <c r="D424" s="817"/>
      <c r="E424" s="817"/>
      <c r="K424" s="817"/>
      <c r="L424" s="817"/>
      <c r="M424" s="817"/>
      <c r="N424" s="817"/>
    </row>
    <row r="425" spans="2:14" x14ac:dyDescent="0.25">
      <c r="B425" s="817"/>
      <c r="C425" s="817"/>
      <c r="D425" s="817"/>
      <c r="E425" s="817"/>
      <c r="K425" s="817"/>
      <c r="L425" s="817"/>
      <c r="M425" s="817"/>
      <c r="N425" s="817"/>
    </row>
    <row r="426" spans="2:14" x14ac:dyDescent="0.25">
      <c r="B426" s="817"/>
      <c r="C426" s="817"/>
      <c r="D426" s="817"/>
      <c r="E426" s="817"/>
      <c r="K426" s="817"/>
      <c r="L426" s="817"/>
      <c r="M426" s="817"/>
      <c r="N426" s="817"/>
    </row>
    <row r="427" spans="2:14" x14ac:dyDescent="0.25">
      <c r="B427" s="817"/>
      <c r="C427" s="817"/>
      <c r="D427" s="817"/>
      <c r="E427" s="817"/>
      <c r="K427" s="817"/>
      <c r="L427" s="817"/>
      <c r="M427" s="817"/>
      <c r="N427" s="817"/>
    </row>
    <row r="428" spans="2:14" x14ac:dyDescent="0.25">
      <c r="B428" s="817"/>
      <c r="C428" s="817"/>
      <c r="D428" s="817"/>
      <c r="E428" s="817"/>
      <c r="K428" s="817"/>
      <c r="L428" s="817"/>
      <c r="M428" s="817"/>
      <c r="N428" s="817"/>
    </row>
    <row r="429" spans="2:14" x14ac:dyDescent="0.25">
      <c r="B429" s="817"/>
      <c r="C429" s="817"/>
      <c r="D429" s="817"/>
      <c r="E429" s="817"/>
      <c r="K429" s="817"/>
      <c r="L429" s="817"/>
      <c r="M429" s="817"/>
      <c r="N429" s="817"/>
    </row>
    <row r="430" spans="2:14" x14ac:dyDescent="0.25">
      <c r="B430" s="817"/>
      <c r="C430" s="817"/>
      <c r="D430" s="817"/>
      <c r="E430" s="817"/>
      <c r="K430" s="817"/>
      <c r="L430" s="817"/>
      <c r="M430" s="817"/>
      <c r="N430" s="817"/>
    </row>
    <row r="431" spans="2:14" x14ac:dyDescent="0.25">
      <c r="B431" s="817"/>
      <c r="C431" s="817"/>
      <c r="D431" s="817"/>
      <c r="E431" s="817"/>
      <c r="K431" s="817"/>
      <c r="L431" s="817"/>
      <c r="M431" s="817"/>
      <c r="N431" s="817"/>
    </row>
    <row r="432" spans="2:14" x14ac:dyDescent="0.25">
      <c r="B432" s="817"/>
      <c r="C432" s="817"/>
      <c r="D432" s="817"/>
      <c r="E432" s="817"/>
      <c r="K432" s="817"/>
      <c r="L432" s="817"/>
      <c r="M432" s="817"/>
      <c r="N432" s="817"/>
    </row>
    <row r="433" spans="2:14" x14ac:dyDescent="0.25">
      <c r="B433" s="817"/>
      <c r="C433" s="817"/>
      <c r="D433" s="817"/>
      <c r="E433" s="817"/>
      <c r="K433" s="817"/>
      <c r="L433" s="817"/>
      <c r="M433" s="817"/>
      <c r="N433" s="817"/>
    </row>
    <row r="434" spans="2:14" x14ac:dyDescent="0.25">
      <c r="B434" s="817"/>
      <c r="C434" s="817"/>
      <c r="D434" s="817"/>
      <c r="E434" s="817"/>
      <c r="K434" s="817"/>
      <c r="L434" s="817"/>
      <c r="M434" s="817"/>
      <c r="N434" s="817"/>
    </row>
    <row r="435" spans="2:14" x14ac:dyDescent="0.25">
      <c r="B435" s="817"/>
      <c r="C435" s="817"/>
      <c r="D435" s="817"/>
      <c r="E435" s="817"/>
      <c r="K435" s="817"/>
      <c r="L435" s="817"/>
      <c r="M435" s="817"/>
      <c r="N435" s="817"/>
    </row>
    <row r="436" spans="2:14" x14ac:dyDescent="0.25">
      <c r="B436" s="817"/>
      <c r="C436" s="817"/>
      <c r="D436" s="817"/>
      <c r="E436" s="817"/>
      <c r="K436" s="817"/>
      <c r="L436" s="817"/>
      <c r="M436" s="817"/>
      <c r="N436" s="817"/>
    </row>
    <row r="437" spans="2:14" x14ac:dyDescent="0.25">
      <c r="B437" s="817"/>
      <c r="C437" s="817"/>
      <c r="D437" s="817"/>
      <c r="E437" s="817"/>
      <c r="K437" s="817"/>
      <c r="L437" s="817"/>
      <c r="M437" s="817"/>
      <c r="N437" s="817"/>
    </row>
    <row r="438" spans="2:14" x14ac:dyDescent="0.25">
      <c r="B438" s="817"/>
      <c r="C438" s="817"/>
      <c r="D438" s="817"/>
      <c r="E438" s="817"/>
      <c r="K438" s="817"/>
      <c r="L438" s="817"/>
      <c r="M438" s="817"/>
      <c r="N438" s="817"/>
    </row>
    <row r="439" spans="2:14" x14ac:dyDescent="0.25">
      <c r="B439" s="817"/>
      <c r="C439" s="817"/>
      <c r="D439" s="817"/>
      <c r="E439" s="817"/>
      <c r="K439" s="817"/>
      <c r="L439" s="817"/>
      <c r="M439" s="817"/>
      <c r="N439" s="817"/>
    </row>
    <row r="440" spans="2:14" x14ac:dyDescent="0.25">
      <c r="B440" s="817"/>
      <c r="C440" s="817"/>
      <c r="D440" s="817"/>
      <c r="E440" s="817"/>
      <c r="K440" s="817"/>
      <c r="L440" s="817"/>
      <c r="M440" s="817"/>
      <c r="N440" s="817"/>
    </row>
    <row r="441" spans="2:14" x14ac:dyDescent="0.25">
      <c r="B441" s="817"/>
      <c r="C441" s="817"/>
      <c r="D441" s="817"/>
      <c r="E441" s="817"/>
      <c r="K441" s="817"/>
      <c r="L441" s="817"/>
      <c r="M441" s="817"/>
      <c r="N441" s="817"/>
    </row>
    <row r="442" spans="2:14" x14ac:dyDescent="0.25">
      <c r="B442" s="817"/>
      <c r="C442" s="817"/>
      <c r="D442" s="817"/>
      <c r="E442" s="817"/>
      <c r="K442" s="817"/>
      <c r="L442" s="817"/>
      <c r="M442" s="817"/>
      <c r="N442" s="817"/>
    </row>
    <row r="443" spans="2:14" x14ac:dyDescent="0.25">
      <c r="B443" s="817"/>
      <c r="C443" s="817"/>
      <c r="D443" s="817"/>
      <c r="E443" s="817"/>
      <c r="K443" s="817"/>
      <c r="L443" s="817"/>
      <c r="M443" s="817"/>
      <c r="N443" s="817"/>
    </row>
    <row r="444" spans="2:14" x14ac:dyDescent="0.25">
      <c r="B444" s="817"/>
      <c r="C444" s="817"/>
      <c r="D444" s="817"/>
      <c r="E444" s="817"/>
      <c r="K444" s="817"/>
      <c r="L444" s="817"/>
      <c r="M444" s="817"/>
      <c r="N444" s="817"/>
    </row>
    <row r="445" spans="2:14" x14ac:dyDescent="0.25">
      <c r="B445" s="817"/>
      <c r="C445" s="817"/>
      <c r="D445" s="817"/>
      <c r="E445" s="817"/>
      <c r="K445" s="817"/>
      <c r="L445" s="817"/>
      <c r="M445" s="817"/>
      <c r="N445" s="817"/>
    </row>
    <row r="446" spans="2:14" x14ac:dyDescent="0.25">
      <c r="B446" s="817"/>
      <c r="C446" s="817"/>
      <c r="D446" s="817"/>
      <c r="E446" s="817"/>
      <c r="K446" s="817"/>
      <c r="L446" s="817"/>
      <c r="M446" s="817"/>
      <c r="N446" s="817"/>
    </row>
    <row r="447" spans="2:14" x14ac:dyDescent="0.25">
      <c r="B447" s="817"/>
      <c r="C447" s="817"/>
      <c r="D447" s="817"/>
      <c r="E447" s="817"/>
      <c r="K447" s="817"/>
      <c r="L447" s="817"/>
      <c r="M447" s="817"/>
      <c r="N447" s="817"/>
    </row>
    <row r="448" spans="2:14" x14ac:dyDescent="0.25">
      <c r="B448" s="817"/>
      <c r="C448" s="817"/>
      <c r="D448" s="817"/>
      <c r="E448" s="817"/>
      <c r="K448" s="817"/>
      <c r="L448" s="817"/>
      <c r="M448" s="817"/>
      <c r="N448" s="817"/>
    </row>
    <row r="449" spans="2:14" x14ac:dyDescent="0.25">
      <c r="B449" s="817"/>
      <c r="C449" s="817"/>
      <c r="D449" s="817"/>
      <c r="E449" s="817"/>
      <c r="K449" s="817"/>
      <c r="L449" s="817"/>
      <c r="M449" s="817"/>
      <c r="N449" s="817"/>
    </row>
    <row r="450" spans="2:14" x14ac:dyDescent="0.25">
      <c r="B450" s="817"/>
      <c r="C450" s="817"/>
      <c r="D450" s="817"/>
      <c r="E450" s="817"/>
      <c r="K450" s="817"/>
      <c r="L450" s="817"/>
      <c r="M450" s="817"/>
      <c r="N450" s="817"/>
    </row>
    <row r="451" spans="2:14" x14ac:dyDescent="0.25">
      <c r="B451" s="817"/>
      <c r="C451" s="817"/>
      <c r="D451" s="817"/>
      <c r="E451" s="817"/>
      <c r="K451" s="817"/>
      <c r="L451" s="817"/>
      <c r="M451" s="817"/>
      <c r="N451" s="817"/>
    </row>
    <row r="452" spans="2:14" x14ac:dyDescent="0.25">
      <c r="B452" s="817"/>
      <c r="C452" s="817"/>
      <c r="D452" s="817"/>
      <c r="E452" s="817"/>
      <c r="K452" s="817"/>
      <c r="L452" s="817"/>
      <c r="M452" s="817"/>
      <c r="N452" s="817"/>
    </row>
    <row r="453" spans="2:14" x14ac:dyDescent="0.25">
      <c r="B453" s="817"/>
      <c r="C453" s="817"/>
      <c r="D453" s="817"/>
      <c r="E453" s="817"/>
      <c r="K453" s="817"/>
      <c r="L453" s="817"/>
      <c r="M453" s="817"/>
      <c r="N453" s="817"/>
    </row>
    <row r="454" spans="2:14" x14ac:dyDescent="0.25">
      <c r="B454" s="817"/>
      <c r="C454" s="817"/>
      <c r="D454" s="817"/>
      <c r="E454" s="817"/>
      <c r="K454" s="817"/>
      <c r="L454" s="817"/>
      <c r="M454" s="817"/>
      <c r="N454" s="817"/>
    </row>
    <row r="455" spans="2:14" x14ac:dyDescent="0.25">
      <c r="B455" s="817"/>
      <c r="C455" s="817"/>
      <c r="D455" s="817"/>
      <c r="E455" s="817"/>
      <c r="K455" s="817"/>
      <c r="L455" s="817"/>
      <c r="M455" s="817"/>
      <c r="N455" s="817"/>
    </row>
    <row r="456" spans="2:14" x14ac:dyDescent="0.25">
      <c r="B456" s="817"/>
      <c r="C456" s="817"/>
      <c r="D456" s="817"/>
      <c r="E456" s="817"/>
      <c r="K456" s="817"/>
      <c r="L456" s="817"/>
      <c r="M456" s="817"/>
      <c r="N456" s="817"/>
    </row>
    <row r="457" spans="2:14" x14ac:dyDescent="0.25">
      <c r="B457" s="817"/>
      <c r="C457" s="817"/>
      <c r="D457" s="817"/>
      <c r="E457" s="817"/>
      <c r="K457" s="817"/>
      <c r="L457" s="817"/>
      <c r="M457" s="817"/>
      <c r="N457" s="817"/>
    </row>
    <row r="458" spans="2:14" x14ac:dyDescent="0.25">
      <c r="B458" s="817"/>
      <c r="C458" s="817"/>
      <c r="D458" s="817"/>
      <c r="E458" s="817"/>
      <c r="K458" s="817"/>
      <c r="L458" s="817"/>
      <c r="M458" s="817"/>
      <c r="N458" s="817"/>
    </row>
    <row r="459" spans="2:14" x14ac:dyDescent="0.25">
      <c r="B459" s="817"/>
      <c r="C459" s="817"/>
      <c r="D459" s="817"/>
      <c r="E459" s="817"/>
      <c r="K459" s="817"/>
      <c r="L459" s="817"/>
      <c r="M459" s="817"/>
      <c r="N459" s="817"/>
    </row>
    <row r="460" spans="2:14" x14ac:dyDescent="0.25">
      <c r="B460" s="817"/>
      <c r="C460" s="817"/>
      <c r="D460" s="817"/>
      <c r="E460" s="817"/>
      <c r="K460" s="817"/>
      <c r="L460" s="817"/>
      <c r="M460" s="817"/>
      <c r="N460" s="817"/>
    </row>
    <row r="461" spans="2:14" x14ac:dyDescent="0.25">
      <c r="B461" s="817"/>
      <c r="C461" s="817"/>
      <c r="D461" s="817"/>
      <c r="E461" s="817"/>
      <c r="K461" s="817"/>
      <c r="L461" s="817"/>
      <c r="M461" s="817"/>
      <c r="N461" s="817"/>
    </row>
    <row r="462" spans="2:14" x14ac:dyDescent="0.25">
      <c r="B462" s="817"/>
      <c r="C462" s="817"/>
      <c r="D462" s="817"/>
      <c r="E462" s="817"/>
      <c r="K462" s="817"/>
      <c r="L462" s="817"/>
      <c r="M462" s="817"/>
      <c r="N462" s="817"/>
    </row>
    <row r="463" spans="2:14" x14ac:dyDescent="0.25">
      <c r="B463" s="817"/>
      <c r="C463" s="817"/>
      <c r="D463" s="817"/>
      <c r="E463" s="817"/>
      <c r="K463" s="817"/>
      <c r="L463" s="817"/>
      <c r="M463" s="817"/>
      <c r="N463" s="817"/>
    </row>
    <row r="464" spans="2:14" x14ac:dyDescent="0.25">
      <c r="B464" s="817"/>
      <c r="C464" s="817"/>
      <c r="D464" s="817"/>
      <c r="E464" s="817"/>
      <c r="K464" s="817"/>
      <c r="L464" s="817"/>
      <c r="M464" s="817"/>
      <c r="N464" s="817"/>
    </row>
    <row r="465" spans="2:14" x14ac:dyDescent="0.25">
      <c r="B465" s="817"/>
      <c r="C465" s="817"/>
      <c r="D465" s="817"/>
      <c r="E465" s="817"/>
      <c r="K465" s="817"/>
      <c r="L465" s="817"/>
      <c r="M465" s="817"/>
      <c r="N465" s="817"/>
    </row>
    <row r="466" spans="2:14" x14ac:dyDescent="0.25">
      <c r="B466" s="817"/>
      <c r="C466" s="817"/>
      <c r="D466" s="817"/>
      <c r="E466" s="817"/>
      <c r="K466" s="817"/>
      <c r="L466" s="817"/>
      <c r="M466" s="817"/>
      <c r="N466" s="817"/>
    </row>
    <row r="467" spans="2:14" x14ac:dyDescent="0.25">
      <c r="B467" s="817"/>
      <c r="C467" s="817"/>
      <c r="D467" s="817"/>
      <c r="E467" s="817"/>
      <c r="K467" s="817"/>
      <c r="L467" s="817"/>
      <c r="M467" s="817"/>
      <c r="N467" s="817"/>
    </row>
    <row r="468" spans="2:14" x14ac:dyDescent="0.25">
      <c r="B468" s="817"/>
      <c r="C468" s="817"/>
      <c r="D468" s="817"/>
      <c r="E468" s="817"/>
      <c r="K468" s="817"/>
      <c r="L468" s="817"/>
      <c r="M468" s="817"/>
      <c r="N468" s="817"/>
    </row>
    <row r="469" spans="2:14" x14ac:dyDescent="0.25">
      <c r="B469" s="817"/>
      <c r="C469" s="817"/>
      <c r="D469" s="817"/>
      <c r="E469" s="817"/>
      <c r="K469" s="817"/>
      <c r="L469" s="817"/>
      <c r="M469" s="817"/>
      <c r="N469" s="817"/>
    </row>
    <row r="470" spans="2:14" x14ac:dyDescent="0.25">
      <c r="B470" s="817"/>
      <c r="C470" s="817"/>
      <c r="D470" s="817"/>
      <c r="E470" s="817"/>
      <c r="K470" s="817"/>
      <c r="L470" s="817"/>
      <c r="M470" s="817"/>
      <c r="N470" s="817"/>
    </row>
    <row r="471" spans="2:14" x14ac:dyDescent="0.25">
      <c r="B471" s="817"/>
      <c r="C471" s="817"/>
      <c r="D471" s="817"/>
      <c r="E471" s="817"/>
      <c r="K471" s="817"/>
      <c r="L471" s="817"/>
      <c r="M471" s="817"/>
      <c r="N471" s="817"/>
    </row>
    <row r="472" spans="2:14" x14ac:dyDescent="0.25">
      <c r="B472" s="817"/>
      <c r="C472" s="817"/>
      <c r="D472" s="817"/>
      <c r="E472" s="817"/>
      <c r="K472" s="817"/>
      <c r="L472" s="817"/>
      <c r="M472" s="817"/>
      <c r="N472" s="817"/>
    </row>
    <row r="473" spans="2:14" x14ac:dyDescent="0.25">
      <c r="B473" s="817"/>
      <c r="C473" s="817"/>
      <c r="D473" s="817"/>
      <c r="E473" s="817"/>
      <c r="K473" s="817"/>
      <c r="L473" s="817"/>
      <c r="M473" s="817"/>
      <c r="N473" s="817"/>
    </row>
    <row r="474" spans="2:14" x14ac:dyDescent="0.25">
      <c r="B474" s="817"/>
      <c r="C474" s="817"/>
      <c r="D474" s="817"/>
      <c r="E474" s="817"/>
      <c r="K474" s="817"/>
      <c r="L474" s="817"/>
      <c r="M474" s="817"/>
      <c r="N474" s="817"/>
    </row>
    <row r="475" spans="2:14" x14ac:dyDescent="0.25">
      <c r="B475" s="817"/>
      <c r="C475" s="817"/>
      <c r="D475" s="817"/>
      <c r="E475" s="817"/>
      <c r="K475" s="817"/>
      <c r="L475" s="817"/>
      <c r="M475" s="817"/>
      <c r="N475" s="817"/>
    </row>
    <row r="476" spans="2:14" x14ac:dyDescent="0.25">
      <c r="B476" s="817"/>
      <c r="C476" s="817"/>
      <c r="D476" s="817"/>
      <c r="E476" s="817"/>
      <c r="K476" s="817"/>
      <c r="L476" s="817"/>
      <c r="M476" s="817"/>
      <c r="N476" s="817"/>
    </row>
    <row r="477" spans="2:14" x14ac:dyDescent="0.25">
      <c r="B477" s="817"/>
      <c r="C477" s="817"/>
      <c r="D477" s="817"/>
      <c r="E477" s="817"/>
      <c r="K477" s="817"/>
      <c r="L477" s="817"/>
      <c r="M477" s="817"/>
      <c r="N477" s="817"/>
    </row>
    <row r="478" spans="2:14" x14ac:dyDescent="0.25">
      <c r="B478" s="817"/>
      <c r="C478" s="817"/>
      <c r="D478" s="817"/>
      <c r="E478" s="817"/>
      <c r="K478" s="817"/>
      <c r="L478" s="817"/>
      <c r="M478" s="817"/>
      <c r="N478" s="817"/>
    </row>
    <row r="479" spans="2:14" x14ac:dyDescent="0.25">
      <c r="B479" s="817"/>
      <c r="C479" s="817"/>
      <c r="D479" s="817"/>
      <c r="E479" s="817"/>
      <c r="K479" s="817"/>
      <c r="L479" s="817"/>
      <c r="M479" s="817"/>
      <c r="N479" s="817"/>
    </row>
    <row r="480" spans="2:14" x14ac:dyDescent="0.25">
      <c r="B480" s="817"/>
      <c r="C480" s="817"/>
      <c r="D480" s="817"/>
      <c r="E480" s="817"/>
      <c r="K480" s="817"/>
      <c r="L480" s="817"/>
      <c r="M480" s="817"/>
      <c r="N480" s="817"/>
    </row>
    <row r="481" spans="2:14" x14ac:dyDescent="0.25">
      <c r="B481" s="817"/>
      <c r="C481" s="817"/>
      <c r="D481" s="817"/>
      <c r="E481" s="817"/>
      <c r="K481" s="817"/>
      <c r="L481" s="817"/>
      <c r="M481" s="817"/>
      <c r="N481" s="817"/>
    </row>
    <row r="482" spans="2:14" x14ac:dyDescent="0.25">
      <c r="B482" s="817"/>
      <c r="C482" s="817"/>
      <c r="D482" s="817"/>
      <c r="E482" s="817"/>
      <c r="K482" s="817"/>
      <c r="L482" s="817"/>
      <c r="M482" s="817"/>
      <c r="N482" s="817"/>
    </row>
    <row r="483" spans="2:14" x14ac:dyDescent="0.25">
      <c r="B483" s="817"/>
      <c r="C483" s="817"/>
      <c r="D483" s="817"/>
      <c r="E483" s="817"/>
      <c r="K483" s="817"/>
      <c r="L483" s="817"/>
      <c r="M483" s="817"/>
      <c r="N483" s="817"/>
    </row>
    <row r="484" spans="2:14" x14ac:dyDescent="0.25">
      <c r="B484" s="817"/>
      <c r="C484" s="817"/>
      <c r="D484" s="817"/>
      <c r="E484" s="817"/>
      <c r="K484" s="817"/>
      <c r="L484" s="817"/>
      <c r="M484" s="817"/>
      <c r="N484" s="817"/>
    </row>
    <row r="485" spans="2:14" x14ac:dyDescent="0.25">
      <c r="B485" s="817"/>
      <c r="C485" s="817"/>
      <c r="D485" s="817"/>
      <c r="E485" s="817"/>
      <c r="K485" s="817"/>
      <c r="L485" s="817"/>
      <c r="M485" s="817"/>
      <c r="N485" s="817"/>
    </row>
    <row r="486" spans="2:14" x14ac:dyDescent="0.25">
      <c r="B486" s="817"/>
      <c r="C486" s="817"/>
      <c r="D486" s="817"/>
      <c r="E486" s="817"/>
      <c r="K486" s="817"/>
      <c r="L486" s="817"/>
      <c r="M486" s="817"/>
      <c r="N486" s="817"/>
    </row>
  </sheetData>
  <phoneticPr fontId="83" type="noConversion"/>
  <conditionalFormatting sqref="Y85:Y181 Y60:Y83 Z60:AA181">
    <cfRule type="expression" dxfId="28" priority="26">
      <formula>Y60&lt;&gt;R61</formula>
    </cfRule>
  </conditionalFormatting>
  <conditionalFormatting sqref="Y9:AA59">
    <cfRule type="expression" dxfId="27" priority="25">
      <formula>Y9&lt;&gt;R9</formula>
    </cfRule>
  </conditionalFormatting>
  <conditionalFormatting sqref="AB9:AB59">
    <cfRule type="expression" dxfId="26" priority="23">
      <formula>AB9&lt;&gt;U9</formula>
    </cfRule>
  </conditionalFormatting>
  <conditionalFormatting sqref="AC2:AC3">
    <cfRule type="expression" dxfId="25" priority="22">
      <formula>AC2&lt;&gt;T2</formula>
    </cfRule>
  </conditionalFormatting>
  <conditionalFormatting sqref="R25:T52 R67:T75 R22:T23 S21:T21 S24:T24 R55:T55 S53:T54 R63:T63 S56:T62 R65:T65 S64:T64 S66:T66 R78:T182 S76:T77">
    <cfRule type="cellIs" priority="13" operator="notEqual">
      <formula>#REF!</formula>
    </cfRule>
  </conditionalFormatting>
  <conditionalFormatting sqref="U9:U182">
    <cfRule type="cellIs" priority="12" operator="notEqual">
      <formula>#REF!</formula>
    </cfRule>
  </conditionalFormatting>
  <conditionalFormatting sqref="R9:T20">
    <cfRule type="cellIs" priority="11" operator="notEqual">
      <formula>#REF!</formula>
    </cfRule>
  </conditionalFormatting>
  <conditionalFormatting sqref="B4">
    <cfRule type="expression" dxfId="24" priority="5" stopIfTrue="1">
      <formula>$CB1="1"</formula>
    </cfRule>
    <cfRule type="expression" dxfId="23" priority="6">
      <formula>$CB1="1"</formula>
    </cfRule>
  </conditionalFormatting>
  <conditionalFormatting sqref="AB60:AB181">
    <cfRule type="expression" dxfId="22" priority="34">
      <formula>AB60&lt;&gt;U61</formula>
    </cfRule>
  </conditionalFormatting>
  <conditionalFormatting sqref="Y4">
    <cfRule type="expression" dxfId="21" priority="3" stopIfTrue="1">
      <formula>$CB1="1"</formula>
    </cfRule>
    <cfRule type="expression" dxfId="20" priority="4">
      <formula>$CB1="1"</formula>
    </cfRule>
  </conditionalFormatting>
  <conditionalFormatting sqref="K4">
    <cfRule type="expression" dxfId="19" priority="1" stopIfTrue="1">
      <formula>$CB1="1"</formula>
    </cfRule>
    <cfRule type="expression" dxfId="18" priority="2">
      <formula>$CB1="1"</formula>
    </cfRule>
  </conditionalFormatting>
  <pageMargins left="0.7" right="0.7" top="0.78740157499999996" bottom="0.78740157499999996" header="0.3" footer="0.3"/>
  <pageSetup paperSize="9" orientation="portrait" horizontalDpi="300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5"/>
  <dimension ref="A1:AQ91"/>
  <sheetViews>
    <sheetView zoomScaleNormal="100" workbookViewId="0">
      <selection activeCell="C2" sqref="C2"/>
    </sheetView>
  </sheetViews>
  <sheetFormatPr baseColWidth="10" defaultColWidth="11.42578125" defaultRowHeight="15" x14ac:dyDescent="0.25"/>
  <cols>
    <col min="1" max="1" width="11.42578125" style="39"/>
    <col min="2" max="2" width="27.42578125" style="39" customWidth="1"/>
    <col min="3" max="8" width="11.42578125" style="1178"/>
    <col min="9" max="9" width="11.42578125" style="39"/>
    <col min="10" max="10" width="0" hidden="1" customWidth="1"/>
    <col min="11" max="11" width="28.28515625" style="38" hidden="1" customWidth="1"/>
    <col min="12" max="12" width="9.28515625" style="38" hidden="1" customWidth="1"/>
    <col min="13" max="15" width="7.140625" style="38" hidden="1" customWidth="1"/>
    <col min="16" max="18" width="11.42578125" style="39" hidden="1" customWidth="1"/>
    <col min="19" max="19" width="27.42578125" style="39" customWidth="1"/>
    <col min="20" max="25" width="11.42578125" style="1178"/>
    <col min="26" max="26" width="11.42578125" style="39" customWidth="1"/>
    <col min="27" max="27" width="11.42578125" style="39"/>
    <col min="28" max="28" width="27.42578125" style="39" customWidth="1"/>
    <col min="29" max="34" width="11.42578125" style="39"/>
    <col min="35" max="36" width="11.42578125" style="39" customWidth="1"/>
    <col min="37" max="37" width="38.140625" style="1178" customWidth="1"/>
    <col min="38" max="41" width="11.42578125" style="1178"/>
    <col min="42" max="42" width="15.85546875" style="39" customWidth="1"/>
    <col min="43" max="44" width="11.42578125" style="39" customWidth="1"/>
    <col min="45" max="16384" width="11.42578125" style="39"/>
  </cols>
  <sheetData>
    <row r="1" spans="1:43" x14ac:dyDescent="0.25">
      <c r="A1" s="31"/>
      <c r="B1" s="1294" t="s">
        <v>817</v>
      </c>
      <c r="C1" s="360"/>
      <c r="D1" s="360"/>
      <c r="E1" s="360"/>
      <c r="F1" s="360"/>
      <c r="G1" s="360"/>
      <c r="H1" s="1183"/>
      <c r="S1" s="1225"/>
      <c r="T1" s="39"/>
      <c r="U1" s="36"/>
      <c r="V1" s="36"/>
      <c r="W1" s="39"/>
      <c r="X1" s="1184"/>
      <c r="Y1" s="1183"/>
      <c r="AA1" s="791"/>
      <c r="AB1" s="790" t="s">
        <v>725</v>
      </c>
      <c r="AF1" s="877"/>
      <c r="AG1" s="36" t="s">
        <v>639</v>
      </c>
      <c r="AK1" s="1180" t="s">
        <v>724</v>
      </c>
      <c r="AP1" s="877"/>
      <c r="AQ1" s="36" t="s">
        <v>639</v>
      </c>
    </row>
    <row r="2" spans="1:43" x14ac:dyDescent="0.25">
      <c r="B2" s="1178" t="s">
        <v>773</v>
      </c>
      <c r="C2" s="1185" t="s">
        <v>64</v>
      </c>
      <c r="D2" s="1185" t="s">
        <v>1</v>
      </c>
      <c r="E2" s="1185" t="s">
        <v>2</v>
      </c>
      <c r="F2" s="1185" t="s">
        <v>132</v>
      </c>
      <c r="K2" s="36" t="s">
        <v>723</v>
      </c>
      <c r="L2" s="38" t="s">
        <v>64</v>
      </c>
      <c r="M2" s="38" t="s">
        <v>1</v>
      </c>
      <c r="N2" s="38" t="s">
        <v>2</v>
      </c>
      <c r="O2" s="38" t="s">
        <v>132</v>
      </c>
      <c r="P2" s="39" t="s">
        <v>296</v>
      </c>
      <c r="Q2" s="39" t="s">
        <v>296</v>
      </c>
      <c r="S2" s="1178"/>
      <c r="T2" s="1185" t="s">
        <v>64</v>
      </c>
      <c r="U2" s="1185" t="s">
        <v>1</v>
      </c>
      <c r="V2" s="1185" t="s">
        <v>2</v>
      </c>
      <c r="W2" s="1185" t="s">
        <v>132</v>
      </c>
      <c r="X2" s="1178" t="s">
        <v>296</v>
      </c>
      <c r="Y2" s="1178" t="s">
        <v>296</v>
      </c>
      <c r="AB2" s="36" t="s">
        <v>723</v>
      </c>
      <c r="AC2" s="38" t="s">
        <v>64</v>
      </c>
      <c r="AD2" s="38" t="s">
        <v>1</v>
      </c>
      <c r="AE2" s="38" t="s">
        <v>2</v>
      </c>
      <c r="AF2" s="38" t="s">
        <v>132</v>
      </c>
      <c r="AG2" s="39" t="s">
        <v>296</v>
      </c>
      <c r="AH2" s="39" t="s">
        <v>296</v>
      </c>
      <c r="AK2" s="1178" t="s">
        <v>726</v>
      </c>
      <c r="AL2" s="1178" t="s">
        <v>64</v>
      </c>
      <c r="AM2" s="1178" t="s">
        <v>1</v>
      </c>
      <c r="AN2" s="1178" t="s">
        <v>2</v>
      </c>
      <c r="AO2" s="1178" t="s">
        <v>132</v>
      </c>
      <c r="AP2" s="1144"/>
      <c r="AQ2" s="36" t="s">
        <v>722</v>
      </c>
    </row>
    <row r="3" spans="1:43" x14ac:dyDescent="0.25">
      <c r="B3" s="439" t="s">
        <v>727</v>
      </c>
      <c r="C3" s="1185" t="s">
        <v>288</v>
      </c>
      <c r="D3" s="1185" t="s">
        <v>131</v>
      </c>
      <c r="E3" s="1185" t="s">
        <v>131</v>
      </c>
      <c r="F3" s="1185" t="s">
        <v>69</v>
      </c>
      <c r="K3" s="439" t="s">
        <v>348</v>
      </c>
      <c r="L3" s="38" t="s">
        <v>288</v>
      </c>
      <c r="M3" s="38" t="s">
        <v>131</v>
      </c>
      <c r="N3" s="38" t="s">
        <v>131</v>
      </c>
      <c r="O3" s="38" t="s">
        <v>69</v>
      </c>
      <c r="P3" s="39" t="s">
        <v>131</v>
      </c>
      <c r="Q3" s="39" t="s">
        <v>289</v>
      </c>
      <c r="S3" s="439" t="s">
        <v>813</v>
      </c>
      <c r="T3" s="1185" t="s">
        <v>288</v>
      </c>
      <c r="U3" s="1185" t="s">
        <v>131</v>
      </c>
      <c r="V3" s="1185" t="s">
        <v>131</v>
      </c>
      <c r="W3" s="1185" t="s">
        <v>69</v>
      </c>
      <c r="X3" s="1178" t="s">
        <v>131</v>
      </c>
      <c r="Y3" s="1178" t="s">
        <v>289</v>
      </c>
      <c r="AB3" s="439" t="s">
        <v>728</v>
      </c>
      <c r="AC3" s="38" t="s">
        <v>288</v>
      </c>
      <c r="AD3" s="38" t="s">
        <v>131</v>
      </c>
      <c r="AE3" s="38" t="s">
        <v>131</v>
      </c>
      <c r="AF3" s="38" t="s">
        <v>69</v>
      </c>
      <c r="AG3" s="39" t="s">
        <v>131</v>
      </c>
      <c r="AH3" s="39" t="s">
        <v>289</v>
      </c>
      <c r="AK3" s="1179" t="s">
        <v>729</v>
      </c>
      <c r="AL3" s="1178" t="s">
        <v>288</v>
      </c>
      <c r="AM3" s="1178" t="s">
        <v>131</v>
      </c>
      <c r="AN3" s="1178" t="s">
        <v>131</v>
      </c>
      <c r="AO3" s="1178" t="s">
        <v>69</v>
      </c>
    </row>
    <row r="4" spans="1:43" x14ac:dyDescent="0.25">
      <c r="B4" s="1225" t="s">
        <v>745</v>
      </c>
      <c r="C4" t="s">
        <v>814</v>
      </c>
      <c r="D4" t="s">
        <v>734</v>
      </c>
      <c r="E4" t="s">
        <v>735</v>
      </c>
      <c r="F4" t="s">
        <v>736</v>
      </c>
      <c r="S4" s="1225" t="s">
        <v>745</v>
      </c>
      <c r="T4" s="39" t="s">
        <v>737</v>
      </c>
      <c r="U4" s="36" t="s">
        <v>734</v>
      </c>
      <c r="V4" s="36" t="s">
        <v>735</v>
      </c>
      <c r="W4" s="39" t="s">
        <v>736</v>
      </c>
    </row>
    <row r="5" spans="1:43" ht="15.75" thickBot="1" x14ac:dyDescent="0.3">
      <c r="B5" s="1225"/>
      <c r="C5" s="39"/>
      <c r="D5" s="36"/>
      <c r="E5" s="36"/>
      <c r="F5" s="39"/>
      <c r="K5" s="353"/>
      <c r="L5" s="353"/>
      <c r="M5" s="353"/>
      <c r="N5" s="353"/>
      <c r="O5" s="353"/>
      <c r="S5" s="1225"/>
      <c r="T5" s="39"/>
      <c r="U5" s="36"/>
      <c r="V5" s="36"/>
      <c r="W5" s="39"/>
      <c r="AL5" s="1181"/>
    </row>
    <row r="6" spans="1:43" ht="15.75" thickBot="1" x14ac:dyDescent="0.3">
      <c r="B6" s="1172" t="s">
        <v>576</v>
      </c>
      <c r="C6" s="1188"/>
      <c r="D6" s="1189"/>
      <c r="E6" s="1189"/>
      <c r="F6" s="1189"/>
      <c r="G6" s="1185"/>
      <c r="H6" s="1185"/>
      <c r="K6" s="327" t="s">
        <v>138</v>
      </c>
      <c r="L6" s="441"/>
      <c r="M6" s="329"/>
      <c r="N6" s="329"/>
      <c r="O6" s="328"/>
      <c r="S6" s="1172" t="s">
        <v>576</v>
      </c>
      <c r="T6" s="1188"/>
      <c r="U6" s="1189"/>
      <c r="V6" s="1189"/>
      <c r="W6" s="1189"/>
      <c r="X6" s="1185"/>
      <c r="Y6" s="1185"/>
      <c r="AB6" s="728" t="s">
        <v>576</v>
      </c>
      <c r="AC6" s="732"/>
      <c r="AD6" s="730"/>
      <c r="AE6" s="731"/>
      <c r="AF6" s="729"/>
      <c r="AK6" s="1172" t="s">
        <v>576</v>
      </c>
    </row>
    <row r="7" spans="1:43" x14ac:dyDescent="0.25">
      <c r="B7" s="1173" t="s">
        <v>139</v>
      </c>
      <c r="C7" s="1165">
        <v>11.996511627906976</v>
      </c>
      <c r="D7">
        <v>1.81</v>
      </c>
      <c r="E7">
        <v>0.8</v>
      </c>
      <c r="F7">
        <v>86</v>
      </c>
      <c r="G7" s="1186"/>
      <c r="H7" s="1186"/>
      <c r="I7" s="261"/>
      <c r="K7" s="330" t="s">
        <v>139</v>
      </c>
      <c r="L7" s="325">
        <v>12</v>
      </c>
      <c r="M7" s="332">
        <v>1.81</v>
      </c>
      <c r="N7" s="333">
        <v>0.8</v>
      </c>
      <c r="O7" s="331">
        <v>86</v>
      </c>
      <c r="P7" s="261">
        <f>+M7*5.7</f>
        <v>10.317</v>
      </c>
      <c r="Q7" s="261">
        <f>+P7/O7*100</f>
        <v>11.996511627906976</v>
      </c>
      <c r="R7" s="261"/>
      <c r="S7" s="1173" t="s">
        <v>139</v>
      </c>
      <c r="T7" s="1182">
        <v>12</v>
      </c>
      <c r="U7" s="1182">
        <v>1.81</v>
      </c>
      <c r="V7" s="1182">
        <v>0.8</v>
      </c>
      <c r="W7" s="1178">
        <v>86</v>
      </c>
      <c r="X7" s="1186">
        <f>+U7*5.7</f>
        <v>10.317</v>
      </c>
      <c r="Y7" s="1186">
        <f>+X7/W7*100</f>
        <v>11.996511627906976</v>
      </c>
      <c r="Z7" s="261"/>
      <c r="AB7" s="733" t="s">
        <v>139</v>
      </c>
      <c r="AC7" s="772">
        <v>12</v>
      </c>
      <c r="AD7" s="735">
        <v>1.81</v>
      </c>
      <c r="AE7" s="736">
        <v>0.8</v>
      </c>
      <c r="AF7" s="734">
        <v>86</v>
      </c>
      <c r="AG7" s="261">
        <f>+AD7*5.7</f>
        <v>10.317</v>
      </c>
      <c r="AH7" s="261">
        <f>+AG7/AF7*100</f>
        <v>11.996511627906976</v>
      </c>
      <c r="AI7" s="261"/>
      <c r="AJ7" s="261"/>
      <c r="AK7" s="1176" t="s">
        <v>139</v>
      </c>
      <c r="AL7" s="1182">
        <f>IFERROR(VLOOKUP($B7,Futtermittel!$X$9:$AB$181,2,FALSE),"")</f>
        <v>12</v>
      </c>
      <c r="AM7" s="1198">
        <f>IFERROR(VLOOKUP($B7,Futtermittel!$X$9:$AB$181,3,FALSE),"")</f>
        <v>1.81</v>
      </c>
      <c r="AN7" s="1198">
        <f>IFERROR(VLOOKUP($B7,Futtermittel!$X$9:$AB$181,4,FALSE),"")</f>
        <v>0.8</v>
      </c>
      <c r="AO7" s="1178">
        <f>IFERROR(VLOOKUP($B7,Futtermittel!$X$9:$AB$181,5,FALSE),"")</f>
        <v>86</v>
      </c>
    </row>
    <row r="8" spans="1:43" x14ac:dyDescent="0.25">
      <c r="B8" s="1173" t="s">
        <v>129</v>
      </c>
      <c r="C8" s="1165">
        <v>13.984883720930231</v>
      </c>
      <c r="D8">
        <v>2.11</v>
      </c>
      <c r="E8">
        <v>0.8</v>
      </c>
      <c r="F8">
        <v>86</v>
      </c>
      <c r="G8" s="1186"/>
      <c r="H8" s="1186"/>
      <c r="I8" s="261"/>
      <c r="K8" s="334" t="s">
        <v>129</v>
      </c>
      <c r="L8" s="324">
        <v>14</v>
      </c>
      <c r="M8" s="336">
        <v>2.11</v>
      </c>
      <c r="N8" s="336">
        <v>0.8</v>
      </c>
      <c r="O8" s="335">
        <v>86</v>
      </c>
      <c r="P8" s="261">
        <f t="shared" ref="P8:P11" si="0">+M8*5.7</f>
        <v>12.026999999999999</v>
      </c>
      <c r="Q8" s="261">
        <f t="shared" ref="Q8:Q27" si="1">+P8/O8*100</f>
        <v>13.984883720930233</v>
      </c>
      <c r="R8" s="261"/>
      <c r="S8" s="1173" t="s">
        <v>129</v>
      </c>
      <c r="T8" s="1182">
        <v>14</v>
      </c>
      <c r="U8" s="1182">
        <v>2.11</v>
      </c>
      <c r="V8" s="1182">
        <v>0.8</v>
      </c>
      <c r="W8" s="1178">
        <v>86</v>
      </c>
      <c r="X8" s="1186">
        <f t="shared" ref="X8:X11" si="2">+U8*5.7</f>
        <v>12.026999999999999</v>
      </c>
      <c r="Y8" s="1186">
        <f t="shared" ref="Y8:Y26" si="3">+X8/W8*100</f>
        <v>13.984883720930233</v>
      </c>
      <c r="Z8" s="261"/>
      <c r="AB8" s="733" t="s">
        <v>129</v>
      </c>
      <c r="AC8" s="772">
        <v>14</v>
      </c>
      <c r="AD8" s="735">
        <v>2.11</v>
      </c>
      <c r="AE8" s="736">
        <v>0.8</v>
      </c>
      <c r="AF8" s="734">
        <v>86</v>
      </c>
      <c r="AG8" s="261">
        <f t="shared" ref="AG8:AG11" si="4">+AD8*5.7</f>
        <v>12.026999999999999</v>
      </c>
      <c r="AH8" s="261">
        <f t="shared" ref="AH8:AH26" si="5">+AG8/AF8*100</f>
        <v>13.984883720930233</v>
      </c>
      <c r="AI8" s="261"/>
      <c r="AJ8" s="261"/>
      <c r="AK8" s="1176" t="s">
        <v>129</v>
      </c>
      <c r="AL8" s="1182">
        <f>IFERROR(VLOOKUP($B8,Futtermittel!$X$9:$AB$181,2,FALSE),"")</f>
        <v>14</v>
      </c>
      <c r="AM8" s="1198">
        <f>IFERROR(VLOOKUP($B8,Futtermittel!$X$9:$AB$181,3,FALSE),"")</f>
        <v>2.11</v>
      </c>
      <c r="AN8" s="1198">
        <f>IFERROR(VLOOKUP($B8,Futtermittel!$X$9:$AB$181,4,FALSE),"")</f>
        <v>0.8</v>
      </c>
      <c r="AO8" s="1178">
        <f>IFERROR(VLOOKUP($B8,Futtermittel!$X$9:$AB$181,5,FALSE),"")</f>
        <v>86</v>
      </c>
    </row>
    <row r="9" spans="1:43" x14ac:dyDescent="0.25">
      <c r="B9" s="1173" t="s">
        <v>140</v>
      </c>
      <c r="C9" s="1165">
        <v>15.973255813953491</v>
      </c>
      <c r="D9">
        <v>2.41</v>
      </c>
      <c r="E9">
        <v>0.8</v>
      </c>
      <c r="F9">
        <v>86</v>
      </c>
      <c r="G9" s="1186"/>
      <c r="H9" s="1186"/>
      <c r="I9" s="261"/>
      <c r="K9" s="334" t="s">
        <v>140</v>
      </c>
      <c r="L9" s="324">
        <v>16</v>
      </c>
      <c r="M9" s="336">
        <v>2.41</v>
      </c>
      <c r="N9" s="336">
        <v>0.8</v>
      </c>
      <c r="O9" s="335">
        <v>86</v>
      </c>
      <c r="P9" s="261">
        <f t="shared" si="0"/>
        <v>13.737000000000002</v>
      </c>
      <c r="Q9" s="261">
        <f t="shared" si="1"/>
        <v>15.973255813953491</v>
      </c>
      <c r="R9" s="261"/>
      <c r="S9" s="1173" t="s">
        <v>140</v>
      </c>
      <c r="T9" s="1182">
        <v>16</v>
      </c>
      <c r="U9" s="1182">
        <v>2.41</v>
      </c>
      <c r="V9" s="1182">
        <v>0.8</v>
      </c>
      <c r="W9" s="1178">
        <v>86</v>
      </c>
      <c r="X9" s="1186">
        <f t="shared" si="2"/>
        <v>13.737000000000002</v>
      </c>
      <c r="Y9" s="1186">
        <f t="shared" si="3"/>
        <v>15.973255813953491</v>
      </c>
      <c r="Z9" s="261"/>
      <c r="AB9" s="737" t="s">
        <v>140</v>
      </c>
      <c r="AC9" s="772">
        <v>16</v>
      </c>
      <c r="AD9" s="735">
        <v>2.41</v>
      </c>
      <c r="AE9" s="736">
        <v>0.8</v>
      </c>
      <c r="AF9" s="734">
        <v>86</v>
      </c>
      <c r="AG9" s="261">
        <f t="shared" si="4"/>
        <v>13.737000000000002</v>
      </c>
      <c r="AH9" s="261">
        <f t="shared" si="5"/>
        <v>15.973255813953491</v>
      </c>
      <c r="AI9" s="261"/>
      <c r="AJ9" s="261"/>
      <c r="AK9" s="1176" t="s">
        <v>140</v>
      </c>
      <c r="AL9" s="1182">
        <f>IFERROR(VLOOKUP($B9,Futtermittel!$X$9:$AB$181,2,FALSE),"")</f>
        <v>16</v>
      </c>
      <c r="AM9" s="1198">
        <f>IFERROR(VLOOKUP($B9,Futtermittel!$X$9:$AB$181,3,FALSE),"")</f>
        <v>2.41</v>
      </c>
      <c r="AN9" s="1198">
        <f>IFERROR(VLOOKUP($B9,Futtermittel!$X$9:$AB$181,4,FALSE),"")</f>
        <v>0.8</v>
      </c>
      <c r="AO9" s="1178">
        <f>IFERROR(VLOOKUP($B9,Futtermittel!$X$9:$AB$181,5,FALSE),"")</f>
        <v>86</v>
      </c>
    </row>
    <row r="10" spans="1:43" x14ac:dyDescent="0.25">
      <c r="B10" s="1173" t="s">
        <v>141</v>
      </c>
      <c r="C10" s="1165">
        <v>11.996511627906976</v>
      </c>
      <c r="D10">
        <v>1.81</v>
      </c>
      <c r="E10">
        <v>0.75</v>
      </c>
      <c r="F10">
        <v>86</v>
      </c>
      <c r="G10" s="1186"/>
      <c r="H10" s="1186"/>
      <c r="I10" s="261"/>
      <c r="K10" s="334" t="s">
        <v>141</v>
      </c>
      <c r="L10" s="364">
        <v>12</v>
      </c>
      <c r="M10" s="336">
        <v>1.81</v>
      </c>
      <c r="N10" s="336">
        <v>0.75</v>
      </c>
      <c r="O10" s="338">
        <v>86</v>
      </c>
      <c r="P10" s="261">
        <f t="shared" si="0"/>
        <v>10.317</v>
      </c>
      <c r="Q10" s="261">
        <f t="shared" si="1"/>
        <v>11.996511627906976</v>
      </c>
      <c r="R10" s="261"/>
      <c r="S10" s="1173" t="s">
        <v>141</v>
      </c>
      <c r="T10" s="1182">
        <v>12</v>
      </c>
      <c r="U10" s="1182">
        <v>1.81</v>
      </c>
      <c r="V10" s="1182">
        <v>0.75</v>
      </c>
      <c r="W10" s="1178">
        <v>86</v>
      </c>
      <c r="X10" s="1186">
        <f t="shared" si="2"/>
        <v>10.317</v>
      </c>
      <c r="Y10" s="1186">
        <f t="shared" si="3"/>
        <v>11.996511627906976</v>
      </c>
      <c r="Z10" s="261"/>
      <c r="AB10" s="737" t="s">
        <v>141</v>
      </c>
      <c r="AC10" s="772">
        <v>12</v>
      </c>
      <c r="AD10" s="735">
        <v>1.81</v>
      </c>
      <c r="AE10" s="736">
        <v>0.75</v>
      </c>
      <c r="AF10" s="734">
        <v>86</v>
      </c>
      <c r="AG10" s="261">
        <f t="shared" si="4"/>
        <v>10.317</v>
      </c>
      <c r="AH10" s="261">
        <f t="shared" si="5"/>
        <v>11.996511627906976</v>
      </c>
      <c r="AI10" s="261"/>
      <c r="AJ10" s="261"/>
      <c r="AK10" s="1176" t="s">
        <v>141</v>
      </c>
      <c r="AL10" s="1182">
        <f>IFERROR(VLOOKUP($B10,Futtermittel!$X$9:$AB$181,2,FALSE),"")</f>
        <v>12</v>
      </c>
      <c r="AM10" s="1198">
        <f>IFERROR(VLOOKUP($B10,Futtermittel!$X$9:$AB$181,3,FALSE),"")</f>
        <v>1.81</v>
      </c>
      <c r="AN10" s="1198">
        <f>IFERROR(VLOOKUP($B10,Futtermittel!$X$9:$AB$181,4,FALSE),"")</f>
        <v>0.75</v>
      </c>
      <c r="AO10" s="1178">
        <f>IFERROR(VLOOKUP($B10,Futtermittel!$X$9:$AB$181,5,FALSE),"")</f>
        <v>86</v>
      </c>
    </row>
    <row r="11" spans="1:43" x14ac:dyDescent="0.25">
      <c r="B11" s="1173" t="s">
        <v>56</v>
      </c>
      <c r="C11" s="1165">
        <v>13.984883720930231</v>
      </c>
      <c r="D11">
        <v>2.11</v>
      </c>
      <c r="E11">
        <v>0.75</v>
      </c>
      <c r="F11">
        <v>86</v>
      </c>
      <c r="G11" s="1186"/>
      <c r="H11" s="1186"/>
      <c r="I11" s="261"/>
      <c r="K11" s="334" t="s">
        <v>56</v>
      </c>
      <c r="L11" s="324">
        <v>14</v>
      </c>
      <c r="M11" s="336">
        <v>2.11</v>
      </c>
      <c r="N11" s="337">
        <v>0.75</v>
      </c>
      <c r="O11" s="338">
        <v>86</v>
      </c>
      <c r="P11" s="261">
        <f t="shared" si="0"/>
        <v>12.026999999999999</v>
      </c>
      <c r="Q11" s="261">
        <f t="shared" si="1"/>
        <v>13.984883720930233</v>
      </c>
      <c r="R11" s="261"/>
      <c r="S11" s="1173" t="s">
        <v>56</v>
      </c>
      <c r="T11" s="1182">
        <v>14</v>
      </c>
      <c r="U11" s="1182">
        <v>2.11</v>
      </c>
      <c r="V11" s="1182">
        <v>0.75</v>
      </c>
      <c r="W11" s="1178">
        <v>86</v>
      </c>
      <c r="X11" s="1186">
        <f t="shared" si="2"/>
        <v>12.026999999999999</v>
      </c>
      <c r="Y11" s="1186">
        <f t="shared" si="3"/>
        <v>13.984883720930233</v>
      </c>
      <c r="Z11" s="261"/>
      <c r="AB11" s="733" t="s">
        <v>56</v>
      </c>
      <c r="AC11" s="772">
        <v>14</v>
      </c>
      <c r="AD11" s="735">
        <v>2.11</v>
      </c>
      <c r="AE11" s="736">
        <v>0.75</v>
      </c>
      <c r="AF11" s="734">
        <v>86</v>
      </c>
      <c r="AG11" s="261">
        <f t="shared" si="4"/>
        <v>12.026999999999999</v>
      </c>
      <c r="AH11" s="261">
        <f t="shared" si="5"/>
        <v>13.984883720930233</v>
      </c>
      <c r="AI11" s="261"/>
      <c r="AJ11" s="261"/>
      <c r="AK11" s="1176" t="s">
        <v>56</v>
      </c>
      <c r="AL11" s="1182">
        <f>IFERROR(VLOOKUP($B11,Futtermittel!$X$9:$AB$181,2,FALSE),"")</f>
        <v>14</v>
      </c>
      <c r="AM11" s="1198">
        <f>IFERROR(VLOOKUP($B11,Futtermittel!$X$9:$AB$181,3,FALSE),"")</f>
        <v>2.11</v>
      </c>
      <c r="AN11" s="1198">
        <f>IFERROR(VLOOKUP($B11,Futtermittel!$X$9:$AB$181,4,FALSE),"")</f>
        <v>0.75</v>
      </c>
      <c r="AO11" s="1178">
        <f>IFERROR(VLOOKUP($B11,Futtermittel!$X$9:$AB$181,5,FALSE),"")</f>
        <v>86</v>
      </c>
      <c r="AQ11" s="261"/>
    </row>
    <row r="12" spans="1:43" x14ac:dyDescent="0.25">
      <c r="B12" s="1173" t="s">
        <v>142</v>
      </c>
      <c r="C12" s="1165">
        <v>3.6337209302325579</v>
      </c>
      <c r="D12">
        <v>0.5</v>
      </c>
      <c r="E12">
        <v>0.3</v>
      </c>
      <c r="F12">
        <v>86</v>
      </c>
      <c r="G12" s="1187"/>
      <c r="H12" s="1186"/>
      <c r="I12" s="261"/>
      <c r="K12" s="334" t="s">
        <v>142</v>
      </c>
      <c r="L12" s="364">
        <f>+Q12</f>
        <v>3.6337209302325584</v>
      </c>
      <c r="M12" s="336">
        <v>0.5</v>
      </c>
      <c r="N12" s="336">
        <v>0.3</v>
      </c>
      <c r="O12" s="338">
        <v>86</v>
      </c>
      <c r="P12" s="435">
        <f t="shared" ref="P12:P27" si="6">+M12*6.25</f>
        <v>3.125</v>
      </c>
      <c r="Q12" s="261">
        <f t="shared" si="1"/>
        <v>3.6337209302325584</v>
      </c>
      <c r="R12" s="261"/>
      <c r="S12" s="1173" t="s">
        <v>142</v>
      </c>
      <c r="T12" s="1182">
        <v>3.6</v>
      </c>
      <c r="U12" s="1182">
        <v>0.5</v>
      </c>
      <c r="V12" s="1182">
        <v>0.3</v>
      </c>
      <c r="W12" s="1178">
        <v>86</v>
      </c>
      <c r="X12" s="1187">
        <f>+U12*5.7</f>
        <v>2.85</v>
      </c>
      <c r="Y12" s="1186">
        <f t="shared" si="3"/>
        <v>3.3139534883720927</v>
      </c>
      <c r="Z12" s="261"/>
      <c r="AB12" s="738" t="s">
        <v>142</v>
      </c>
      <c r="AC12" s="797">
        <v>3</v>
      </c>
      <c r="AD12" s="740">
        <v>0.5</v>
      </c>
      <c r="AE12" s="741">
        <v>0.3</v>
      </c>
      <c r="AF12" s="739">
        <v>86</v>
      </c>
      <c r="AG12" s="435">
        <f>+AD12*5.7</f>
        <v>2.85</v>
      </c>
      <c r="AH12" s="261">
        <f t="shared" si="5"/>
        <v>3.3139534883720927</v>
      </c>
      <c r="AI12" s="261"/>
      <c r="AJ12" s="261"/>
      <c r="AK12" s="1176" t="s">
        <v>142</v>
      </c>
      <c r="AL12" s="1182">
        <f>IFERROR(VLOOKUP($B12,Futtermittel!$X$9:$AB$181,2,FALSE),"")</f>
        <v>3.6</v>
      </c>
      <c r="AM12" s="1198">
        <f>IFERROR(VLOOKUP($B12,Futtermittel!$X$9:$AB$181,3,FALSE),"")</f>
        <v>0.5</v>
      </c>
      <c r="AN12" s="1198">
        <f>IFERROR(VLOOKUP($B12,Futtermittel!$X$9:$AB$181,4,FALSE),"")</f>
        <v>0.3</v>
      </c>
      <c r="AO12" s="1178">
        <f>IFERROR(VLOOKUP($B12,Futtermittel!$X$9:$AB$181,5,FALSE),"")</f>
        <v>86</v>
      </c>
      <c r="AQ12" s="261"/>
    </row>
    <row r="13" spans="1:43" x14ac:dyDescent="0.25">
      <c r="B13" s="1173" t="s">
        <v>146</v>
      </c>
      <c r="C13" s="1165">
        <v>3.6337209302325579</v>
      </c>
      <c r="D13">
        <v>0.5</v>
      </c>
      <c r="E13">
        <v>0.3</v>
      </c>
      <c r="F13">
        <v>86</v>
      </c>
      <c r="G13" s="1187"/>
      <c r="H13" s="1186"/>
      <c r="I13" s="261"/>
      <c r="K13" s="334" t="s">
        <v>143</v>
      </c>
      <c r="L13" s="324">
        <v>12</v>
      </c>
      <c r="M13" s="336">
        <v>1.65</v>
      </c>
      <c r="N13" s="336">
        <v>0.8</v>
      </c>
      <c r="O13" s="338">
        <v>86</v>
      </c>
      <c r="P13" s="261">
        <f t="shared" si="6"/>
        <v>10.3125</v>
      </c>
      <c r="Q13" s="261">
        <f t="shared" si="1"/>
        <v>11.991279069767442</v>
      </c>
      <c r="R13" s="261"/>
      <c r="S13" s="1173" t="s">
        <v>146</v>
      </c>
      <c r="T13" s="1182">
        <v>3.6</v>
      </c>
      <c r="U13" s="1182">
        <v>0.5</v>
      </c>
      <c r="V13" s="1182">
        <v>0.3</v>
      </c>
      <c r="W13" s="1178">
        <v>86</v>
      </c>
      <c r="X13" s="1187">
        <f t="shared" ref="X13:X26" si="7">+U13*6.25</f>
        <v>3.125</v>
      </c>
      <c r="Y13" s="1186">
        <f t="shared" si="3"/>
        <v>3.6337209302325584</v>
      </c>
      <c r="Z13" s="261"/>
      <c r="AB13" s="738" t="s">
        <v>146</v>
      </c>
      <c r="AC13" s="797">
        <v>4</v>
      </c>
      <c r="AD13" s="740">
        <v>0.5</v>
      </c>
      <c r="AE13" s="741">
        <v>0.3</v>
      </c>
      <c r="AF13" s="739">
        <v>86</v>
      </c>
      <c r="AG13" s="435">
        <f t="shared" ref="AG13:AG26" si="8">+AD13*6.25</f>
        <v>3.125</v>
      </c>
      <c r="AH13" s="261">
        <f t="shared" si="5"/>
        <v>3.6337209302325584</v>
      </c>
      <c r="AI13" s="261"/>
      <c r="AJ13" s="261"/>
      <c r="AK13" s="1176" t="s">
        <v>146</v>
      </c>
      <c r="AL13" s="1182">
        <f>IFERROR(VLOOKUP($B13,Futtermittel!$X$9:$AB$181,2,FALSE),"")</f>
        <v>3.6</v>
      </c>
      <c r="AM13" s="1198">
        <f>IFERROR(VLOOKUP($B13,Futtermittel!$X$9:$AB$181,3,FALSE),"")</f>
        <v>0.5</v>
      </c>
      <c r="AN13" s="1198">
        <f>IFERROR(VLOOKUP($B13,Futtermittel!$X$9:$AB$181,4,FALSE),"")</f>
        <v>0.3</v>
      </c>
      <c r="AO13" s="1178">
        <f>IFERROR(VLOOKUP($B13,Futtermittel!$X$9:$AB$181,5,FALSE),"")</f>
        <v>86</v>
      </c>
      <c r="AQ13" s="261"/>
    </row>
    <row r="14" spans="1:43" x14ac:dyDescent="0.25">
      <c r="B14" s="1173" t="s">
        <v>798</v>
      </c>
      <c r="C14" s="1165">
        <v>11.991279069767442</v>
      </c>
      <c r="D14">
        <v>1.65</v>
      </c>
      <c r="E14">
        <v>0.8</v>
      </c>
      <c r="F14">
        <v>86</v>
      </c>
      <c r="G14" s="1187"/>
      <c r="H14" s="1186"/>
      <c r="I14" s="261"/>
      <c r="K14" s="334" t="s">
        <v>144</v>
      </c>
      <c r="L14" s="324">
        <v>11</v>
      </c>
      <c r="M14" s="336">
        <v>1.51</v>
      </c>
      <c r="N14" s="336">
        <v>0.8</v>
      </c>
      <c r="O14" s="338">
        <v>86</v>
      </c>
      <c r="P14" s="261">
        <f t="shared" si="6"/>
        <v>9.4375</v>
      </c>
      <c r="Q14" s="261">
        <f t="shared" si="1"/>
        <v>10.973837209302326</v>
      </c>
      <c r="R14" s="261"/>
      <c r="S14" s="1173" t="s">
        <v>143</v>
      </c>
      <c r="T14" s="1182">
        <v>12</v>
      </c>
      <c r="U14" s="1182">
        <v>1.65</v>
      </c>
      <c r="V14" s="1182">
        <v>0.8</v>
      </c>
      <c r="W14" s="1178">
        <v>86</v>
      </c>
      <c r="X14" s="1187">
        <f t="shared" si="7"/>
        <v>10.3125</v>
      </c>
      <c r="Y14" s="1186">
        <f t="shared" si="3"/>
        <v>11.991279069767442</v>
      </c>
      <c r="Z14" s="261"/>
      <c r="AB14" s="733" t="s">
        <v>143</v>
      </c>
      <c r="AC14" s="772">
        <v>12</v>
      </c>
      <c r="AD14" s="735">
        <v>1.65</v>
      </c>
      <c r="AE14" s="736">
        <v>0.8</v>
      </c>
      <c r="AF14" s="734">
        <v>86</v>
      </c>
      <c r="AG14" s="435">
        <f t="shared" si="8"/>
        <v>10.3125</v>
      </c>
      <c r="AH14" s="261">
        <f t="shared" si="5"/>
        <v>11.991279069767442</v>
      </c>
      <c r="AI14" s="261"/>
      <c r="AJ14" s="261"/>
      <c r="AK14" s="1176" t="s">
        <v>143</v>
      </c>
      <c r="AL14" s="1182" t="str">
        <f>IFERROR(VLOOKUP($B14,Futtermittel!$X$9:$AB$181,2,FALSE),"")</f>
        <v/>
      </c>
      <c r="AM14" s="1198" t="str">
        <f>IFERROR(VLOOKUP($B14,Futtermittel!$X$9:$AB$181,3,FALSE),"")</f>
        <v/>
      </c>
      <c r="AN14" s="1198" t="str">
        <f>IFERROR(VLOOKUP($B14,Futtermittel!$X$9:$AB$181,4,FALSE),"")</f>
        <v/>
      </c>
      <c r="AO14" s="1178" t="str">
        <f>IFERROR(VLOOKUP($B14,Futtermittel!$X$9:$AB$181,5,FALSE),"")</f>
        <v/>
      </c>
      <c r="AQ14" s="261"/>
    </row>
    <row r="15" spans="1:43" x14ac:dyDescent="0.25">
      <c r="B15" s="1173" t="s">
        <v>144</v>
      </c>
      <c r="C15" s="1165">
        <v>10.973837209302326</v>
      </c>
      <c r="D15">
        <v>1.51</v>
      </c>
      <c r="E15">
        <v>0.8</v>
      </c>
      <c r="F15">
        <v>86</v>
      </c>
      <c r="G15" s="1187"/>
      <c r="H15" s="1186"/>
      <c r="I15" s="261"/>
      <c r="K15" s="334" t="s">
        <v>23</v>
      </c>
      <c r="L15" s="324">
        <v>12</v>
      </c>
      <c r="M15" s="336">
        <v>1.65</v>
      </c>
      <c r="N15" s="336">
        <v>0.8</v>
      </c>
      <c r="O15" s="338">
        <v>86</v>
      </c>
      <c r="P15" s="261">
        <f t="shared" si="6"/>
        <v>10.3125</v>
      </c>
      <c r="Q15" s="261">
        <f t="shared" si="1"/>
        <v>11.991279069767442</v>
      </c>
      <c r="R15" s="261"/>
      <c r="S15" s="1173" t="s">
        <v>577</v>
      </c>
      <c r="T15" s="1182">
        <v>11</v>
      </c>
      <c r="U15" s="1182">
        <v>1.51</v>
      </c>
      <c r="V15" s="1182">
        <v>0.8</v>
      </c>
      <c r="W15" s="1178">
        <v>86</v>
      </c>
      <c r="X15" s="1187">
        <f t="shared" si="7"/>
        <v>9.4375</v>
      </c>
      <c r="Y15" s="1186">
        <f t="shared" si="3"/>
        <v>10.973837209302326</v>
      </c>
      <c r="Z15" s="261"/>
      <c r="AB15" s="737" t="s">
        <v>577</v>
      </c>
      <c r="AC15" s="758">
        <v>11</v>
      </c>
      <c r="AD15" s="743">
        <v>1.51</v>
      </c>
      <c r="AE15" s="744">
        <v>0.8</v>
      </c>
      <c r="AF15" s="742">
        <v>86</v>
      </c>
      <c r="AG15" s="435">
        <f t="shared" si="8"/>
        <v>9.4375</v>
      </c>
      <c r="AH15" s="261">
        <f t="shared" si="5"/>
        <v>10.973837209302326</v>
      </c>
      <c r="AI15" s="261"/>
      <c r="AJ15" s="261"/>
      <c r="AK15" s="1176" t="s">
        <v>577</v>
      </c>
      <c r="AL15" s="1182">
        <v>11</v>
      </c>
      <c r="AM15" s="1198">
        <v>1.51</v>
      </c>
      <c r="AN15" s="1198">
        <v>0.8</v>
      </c>
      <c r="AO15" s="1178">
        <v>86</v>
      </c>
      <c r="AQ15" s="261"/>
    </row>
    <row r="16" spans="1:43" x14ac:dyDescent="0.25">
      <c r="B16" s="1173" t="s">
        <v>23</v>
      </c>
      <c r="C16" s="1165">
        <v>11.991279069767442</v>
      </c>
      <c r="D16">
        <v>1.65</v>
      </c>
      <c r="E16">
        <v>0.8</v>
      </c>
      <c r="F16">
        <v>86</v>
      </c>
      <c r="G16" s="1187"/>
      <c r="H16" s="1186"/>
      <c r="I16" s="261"/>
      <c r="K16" s="334" t="s">
        <v>145</v>
      </c>
      <c r="L16" s="324">
        <v>10</v>
      </c>
      <c r="M16" s="336">
        <v>1.38</v>
      </c>
      <c r="N16" s="336">
        <v>0.8</v>
      </c>
      <c r="O16" s="338">
        <v>86</v>
      </c>
      <c r="P16" s="261">
        <f t="shared" si="6"/>
        <v>8.625</v>
      </c>
      <c r="Q16" s="261">
        <f t="shared" si="1"/>
        <v>10.029069767441861</v>
      </c>
      <c r="R16" s="261"/>
      <c r="S16" s="1173" t="s">
        <v>23</v>
      </c>
      <c r="T16" s="1182">
        <v>12</v>
      </c>
      <c r="U16" s="1182">
        <v>1.65</v>
      </c>
      <c r="V16" s="1182">
        <v>0.8</v>
      </c>
      <c r="W16" s="1178">
        <v>86</v>
      </c>
      <c r="X16" s="1187">
        <f t="shared" si="7"/>
        <v>10.3125</v>
      </c>
      <c r="Y16" s="1186">
        <f t="shared" si="3"/>
        <v>11.991279069767442</v>
      </c>
      <c r="Z16" s="261"/>
      <c r="AB16" s="733" t="s">
        <v>23</v>
      </c>
      <c r="AC16" s="772">
        <v>12</v>
      </c>
      <c r="AD16" s="735">
        <v>1.65</v>
      </c>
      <c r="AE16" s="736">
        <v>0.8</v>
      </c>
      <c r="AF16" s="734">
        <v>86</v>
      </c>
      <c r="AG16" s="435">
        <f t="shared" si="8"/>
        <v>10.3125</v>
      </c>
      <c r="AH16" s="261">
        <f t="shared" si="5"/>
        <v>11.991279069767442</v>
      </c>
      <c r="AI16" s="261"/>
      <c r="AJ16" s="261"/>
      <c r="AK16" s="1176" t="s">
        <v>23</v>
      </c>
      <c r="AL16" s="1182">
        <f>IFERROR(VLOOKUP($B16,Futtermittel!$X$9:$AB$181,2,FALSE),"")</f>
        <v>12</v>
      </c>
      <c r="AM16" s="1198">
        <f>IFERROR(VLOOKUP($B16,Futtermittel!$X$9:$AB$181,3,FALSE),"")</f>
        <v>1.65</v>
      </c>
      <c r="AN16" s="1198">
        <f>IFERROR(VLOOKUP($B16,Futtermittel!$X$9:$AB$181,4,FALSE),"")</f>
        <v>0.8</v>
      </c>
      <c r="AO16" s="1178">
        <f>IFERROR(VLOOKUP($B16,Futtermittel!$X$9:$AB$181,5,FALSE),"")</f>
        <v>86</v>
      </c>
      <c r="AQ16" s="261"/>
    </row>
    <row r="17" spans="2:43" x14ac:dyDescent="0.25">
      <c r="B17" s="1173" t="s">
        <v>145</v>
      </c>
      <c r="C17" s="1165">
        <v>10.029069767441861</v>
      </c>
      <c r="D17">
        <v>1.38</v>
      </c>
      <c r="E17">
        <v>0.8</v>
      </c>
      <c r="F17">
        <v>86</v>
      </c>
      <c r="G17" s="1187"/>
      <c r="H17" s="1186"/>
      <c r="I17" s="261"/>
      <c r="K17" s="334" t="s">
        <v>146</v>
      </c>
      <c r="L17" s="364">
        <f>+Q17</f>
        <v>3.6337209302325584</v>
      </c>
      <c r="M17" s="336">
        <v>0.5</v>
      </c>
      <c r="N17" s="336">
        <v>0.3</v>
      </c>
      <c r="O17" s="338">
        <v>86</v>
      </c>
      <c r="P17" s="261">
        <f t="shared" si="6"/>
        <v>3.125</v>
      </c>
      <c r="Q17" s="261">
        <f t="shared" si="1"/>
        <v>3.6337209302325584</v>
      </c>
      <c r="R17" s="261"/>
      <c r="S17" s="1173" t="s">
        <v>145</v>
      </c>
      <c r="T17" s="1182">
        <v>10</v>
      </c>
      <c r="U17" s="1182">
        <v>1.38</v>
      </c>
      <c r="V17" s="1182">
        <v>0.8</v>
      </c>
      <c r="W17" s="1178">
        <v>86</v>
      </c>
      <c r="X17" s="1187">
        <f t="shared" si="7"/>
        <v>8.625</v>
      </c>
      <c r="Y17" s="1186">
        <f t="shared" si="3"/>
        <v>10.029069767441861</v>
      </c>
      <c r="Z17" s="261"/>
      <c r="AB17" s="733" t="s">
        <v>145</v>
      </c>
      <c r="AC17" s="772">
        <v>10</v>
      </c>
      <c r="AD17" s="735">
        <v>1.38</v>
      </c>
      <c r="AE17" s="736">
        <v>0.8</v>
      </c>
      <c r="AF17" s="734">
        <v>86</v>
      </c>
      <c r="AG17" s="435">
        <f t="shared" si="8"/>
        <v>8.625</v>
      </c>
      <c r="AH17" s="261">
        <f t="shared" si="5"/>
        <v>10.029069767441861</v>
      </c>
      <c r="AI17" s="261"/>
      <c r="AJ17" s="261"/>
      <c r="AK17" s="1176" t="s">
        <v>145</v>
      </c>
      <c r="AL17" s="1182">
        <f>IFERROR(VLOOKUP($B17,Futtermittel!$X$9:$AB$181,2,FALSE),"")</f>
        <v>10</v>
      </c>
      <c r="AM17" s="1198">
        <f>IFERROR(VLOOKUP($B17,Futtermittel!$X$9:$AB$181,3,FALSE),"")</f>
        <v>1.38</v>
      </c>
      <c r="AN17" s="1198">
        <f>IFERROR(VLOOKUP($B17,Futtermittel!$X$9:$AB$181,4,FALSE),"")</f>
        <v>0.8</v>
      </c>
      <c r="AO17" s="1178">
        <f>IFERROR(VLOOKUP($B17,Futtermittel!$X$9:$AB$181,5,FALSE),"")</f>
        <v>86</v>
      </c>
      <c r="AQ17" s="261"/>
    </row>
    <row r="18" spans="2:43" x14ac:dyDescent="0.25">
      <c r="B18" s="1173" t="s">
        <v>128</v>
      </c>
      <c r="C18" s="1291">
        <v>10.973837209302326</v>
      </c>
      <c r="D18">
        <v>1.51</v>
      </c>
      <c r="E18">
        <v>0.8</v>
      </c>
      <c r="F18">
        <v>86</v>
      </c>
      <c r="G18" s="1187"/>
      <c r="H18" s="1186"/>
      <c r="I18" s="261"/>
      <c r="K18" s="334" t="s">
        <v>128</v>
      </c>
      <c r="L18" s="324">
        <v>11</v>
      </c>
      <c r="M18" s="336">
        <v>1.51</v>
      </c>
      <c r="N18" s="336">
        <v>0.8</v>
      </c>
      <c r="O18" s="338">
        <v>86</v>
      </c>
      <c r="P18" s="261">
        <f t="shared" si="6"/>
        <v>9.4375</v>
      </c>
      <c r="Q18" s="261">
        <f t="shared" si="1"/>
        <v>10.973837209302326</v>
      </c>
      <c r="R18" s="261"/>
      <c r="S18" s="1173" t="s">
        <v>128</v>
      </c>
      <c r="T18" s="1182">
        <v>11</v>
      </c>
      <c r="U18" s="1182">
        <v>1.51</v>
      </c>
      <c r="V18" s="1182">
        <v>0.8</v>
      </c>
      <c r="W18" s="1178">
        <v>86</v>
      </c>
      <c r="X18" s="1187">
        <f t="shared" si="7"/>
        <v>9.4375</v>
      </c>
      <c r="Y18" s="1186">
        <f t="shared" si="3"/>
        <v>10.973837209302326</v>
      </c>
      <c r="Z18" s="261"/>
      <c r="AB18" s="733" t="s">
        <v>128</v>
      </c>
      <c r="AC18" s="772">
        <v>11</v>
      </c>
      <c r="AD18" s="735">
        <v>1.51</v>
      </c>
      <c r="AE18" s="736">
        <v>0.8</v>
      </c>
      <c r="AF18" s="734">
        <v>86</v>
      </c>
      <c r="AG18" s="435">
        <f t="shared" si="8"/>
        <v>9.4375</v>
      </c>
      <c r="AH18" s="261">
        <f t="shared" si="5"/>
        <v>10.973837209302326</v>
      </c>
      <c r="AI18" s="261"/>
      <c r="AJ18" s="261"/>
      <c r="AK18" s="1176" t="s">
        <v>128</v>
      </c>
      <c r="AL18" s="1182">
        <f>IFERROR(VLOOKUP($B18,Futtermittel!$X$9:$AB$181,2,FALSE),"")</f>
        <v>11</v>
      </c>
      <c r="AM18" s="1198">
        <f>IFERROR(VLOOKUP($B18,Futtermittel!$X$9:$AB$181,3,FALSE),"")</f>
        <v>1.51</v>
      </c>
      <c r="AN18" s="1198">
        <f>IFERROR(VLOOKUP($B18,Futtermittel!$X$9:$AB$181,4,FALSE),"")</f>
        <v>0.8</v>
      </c>
      <c r="AO18" s="1178">
        <f>IFERROR(VLOOKUP($B18,Futtermittel!$X$9:$AB$181,5,FALSE),"")</f>
        <v>86</v>
      </c>
      <c r="AQ18" s="261"/>
    </row>
    <row r="19" spans="2:43" x14ac:dyDescent="0.25">
      <c r="B19" s="1173" t="s">
        <v>148</v>
      </c>
      <c r="C19" s="1291">
        <v>3.6337209302325579</v>
      </c>
      <c r="D19">
        <v>0.5</v>
      </c>
      <c r="E19">
        <v>0.3</v>
      </c>
      <c r="F19">
        <v>86</v>
      </c>
      <c r="G19" s="1187"/>
      <c r="H19" s="1186"/>
      <c r="I19" s="261"/>
      <c r="K19" s="334" t="s">
        <v>147</v>
      </c>
      <c r="L19" s="442">
        <v>11</v>
      </c>
      <c r="M19" s="340">
        <v>1.51</v>
      </c>
      <c r="N19" s="337">
        <v>0.8</v>
      </c>
      <c r="O19" s="339">
        <v>86</v>
      </c>
      <c r="P19" s="261">
        <f t="shared" si="6"/>
        <v>9.4375</v>
      </c>
      <c r="Q19" s="261">
        <f t="shared" si="1"/>
        <v>10.973837209302326</v>
      </c>
      <c r="R19" s="261"/>
      <c r="S19" s="1173" t="s">
        <v>148</v>
      </c>
      <c r="T19" s="1182">
        <v>3.6</v>
      </c>
      <c r="U19" s="1182">
        <v>0.5</v>
      </c>
      <c r="V19" s="1182">
        <v>0.3</v>
      </c>
      <c r="W19" s="1178">
        <v>86</v>
      </c>
      <c r="X19" s="1187">
        <f t="shared" si="7"/>
        <v>3.125</v>
      </c>
      <c r="Y19" s="1186">
        <f t="shared" si="3"/>
        <v>3.6337209302325584</v>
      </c>
      <c r="Z19" s="261"/>
      <c r="AB19" s="737" t="s">
        <v>148</v>
      </c>
      <c r="AC19" s="795">
        <f>ROUND(AH19,1)</f>
        <v>3.6</v>
      </c>
      <c r="AD19" s="743">
        <v>0.5</v>
      </c>
      <c r="AE19" s="744">
        <v>0.3</v>
      </c>
      <c r="AF19" s="742">
        <v>86</v>
      </c>
      <c r="AG19" s="435">
        <f t="shared" si="8"/>
        <v>3.125</v>
      </c>
      <c r="AH19" s="261">
        <f t="shared" si="5"/>
        <v>3.6337209302325584</v>
      </c>
      <c r="AI19" s="261"/>
      <c r="AJ19" s="261"/>
      <c r="AK19" s="1176" t="s">
        <v>148</v>
      </c>
      <c r="AL19" s="1182">
        <f>IFERROR(VLOOKUP($B19,Futtermittel!$X$9:$AB$181,2,FALSE),"")</f>
        <v>3.6</v>
      </c>
      <c r="AM19" s="1198">
        <f>IFERROR(VLOOKUP($B19,Futtermittel!$X$9:$AB$181,3,FALSE),"")</f>
        <v>0.5</v>
      </c>
      <c r="AN19" s="1198">
        <f>IFERROR(VLOOKUP($B19,Futtermittel!$X$9:$AB$181,4,FALSE),"")</f>
        <v>0.3</v>
      </c>
      <c r="AO19" s="1178">
        <f>IFERROR(VLOOKUP($B19,Futtermittel!$X$9:$AB$181,5,FALSE),"")</f>
        <v>86</v>
      </c>
      <c r="AQ19" s="261"/>
    </row>
    <row r="20" spans="2:43" x14ac:dyDescent="0.25">
      <c r="B20" s="1173" t="s">
        <v>147</v>
      </c>
      <c r="C20" s="1291">
        <v>10.973837209302326</v>
      </c>
      <c r="D20">
        <v>1.51</v>
      </c>
      <c r="E20">
        <v>0.8</v>
      </c>
      <c r="F20">
        <v>86</v>
      </c>
      <c r="G20" s="1187"/>
      <c r="H20" s="1186"/>
      <c r="I20" s="261"/>
      <c r="K20" s="334" t="s">
        <v>148</v>
      </c>
      <c r="L20" s="364">
        <f>+Q20</f>
        <v>3.6337209302325584</v>
      </c>
      <c r="M20" s="336">
        <v>0.5</v>
      </c>
      <c r="N20" s="336">
        <v>0.3</v>
      </c>
      <c r="O20" s="338">
        <v>86</v>
      </c>
      <c r="P20" s="261">
        <f t="shared" si="6"/>
        <v>3.125</v>
      </c>
      <c r="Q20" s="261">
        <f t="shared" si="1"/>
        <v>3.6337209302325584</v>
      </c>
      <c r="R20" s="261"/>
      <c r="S20" s="1173" t="s">
        <v>147</v>
      </c>
      <c r="T20" s="1182">
        <v>11</v>
      </c>
      <c r="U20" s="1182">
        <v>1.51</v>
      </c>
      <c r="V20" s="1182">
        <v>0.8</v>
      </c>
      <c r="W20" s="1178">
        <v>86</v>
      </c>
      <c r="X20" s="1187">
        <f t="shared" si="7"/>
        <v>9.4375</v>
      </c>
      <c r="Y20" s="1186">
        <f t="shared" si="3"/>
        <v>10.973837209302326</v>
      </c>
      <c r="Z20" s="261"/>
      <c r="AB20" s="737" t="s">
        <v>147</v>
      </c>
      <c r="AC20" s="772">
        <v>11</v>
      </c>
      <c r="AD20" s="735">
        <v>1.51</v>
      </c>
      <c r="AE20" s="736">
        <v>0.8</v>
      </c>
      <c r="AF20" s="734">
        <v>86</v>
      </c>
      <c r="AG20" s="435">
        <f t="shared" si="8"/>
        <v>9.4375</v>
      </c>
      <c r="AH20" s="261">
        <f t="shared" si="5"/>
        <v>10.973837209302326</v>
      </c>
      <c r="AI20" s="261"/>
      <c r="AJ20" s="261"/>
      <c r="AK20" s="1176" t="s">
        <v>147</v>
      </c>
      <c r="AL20" s="1182">
        <f>IFERROR(VLOOKUP($B20,Futtermittel!$X$9:$AB$181,2,FALSE),"")</f>
        <v>11</v>
      </c>
      <c r="AM20" s="1198">
        <f>IFERROR(VLOOKUP($B20,Futtermittel!$X$9:$AB$181,3,FALSE),"")</f>
        <v>1.51</v>
      </c>
      <c r="AN20" s="1198">
        <f>IFERROR(VLOOKUP($B20,Futtermittel!$X$9:$AB$181,4,FALSE),"")</f>
        <v>0.8</v>
      </c>
      <c r="AO20" s="1178">
        <f>IFERROR(VLOOKUP($B20,Futtermittel!$X$9:$AB$181,5,FALSE),"")</f>
        <v>86</v>
      </c>
      <c r="AQ20" s="261"/>
    </row>
    <row r="21" spans="2:43" x14ac:dyDescent="0.25">
      <c r="B21" s="1173" t="s">
        <v>24</v>
      </c>
      <c r="C21" s="1291">
        <v>10.973837209302326</v>
      </c>
      <c r="D21">
        <v>1.51</v>
      </c>
      <c r="E21">
        <v>0.8</v>
      </c>
      <c r="F21">
        <v>86</v>
      </c>
      <c r="G21" s="1187"/>
      <c r="H21" s="1186"/>
      <c r="I21" s="261"/>
      <c r="K21" s="334" t="s">
        <v>24</v>
      </c>
      <c r="L21" s="324">
        <v>11</v>
      </c>
      <c r="M21" s="336">
        <v>1.51</v>
      </c>
      <c r="N21" s="336">
        <v>0.8</v>
      </c>
      <c r="O21" s="338">
        <v>86</v>
      </c>
      <c r="P21" s="261">
        <f t="shared" si="6"/>
        <v>9.4375</v>
      </c>
      <c r="Q21" s="261">
        <f t="shared" si="1"/>
        <v>10.973837209302326</v>
      </c>
      <c r="R21" s="261"/>
      <c r="S21" s="1173" t="s">
        <v>24</v>
      </c>
      <c r="T21" s="1182">
        <v>11</v>
      </c>
      <c r="U21" s="1182">
        <v>1.51</v>
      </c>
      <c r="V21" s="1182">
        <v>0.8</v>
      </c>
      <c r="W21" s="1178">
        <v>86</v>
      </c>
      <c r="X21" s="1187">
        <f t="shared" si="7"/>
        <v>9.4375</v>
      </c>
      <c r="Y21" s="1186">
        <f t="shared" si="3"/>
        <v>10.973837209302326</v>
      </c>
      <c r="Z21" s="261"/>
      <c r="AB21" s="733" t="s">
        <v>24</v>
      </c>
      <c r="AC21" s="772">
        <v>11</v>
      </c>
      <c r="AD21" s="735">
        <v>1.51</v>
      </c>
      <c r="AE21" s="736">
        <v>0.8</v>
      </c>
      <c r="AF21" s="734">
        <v>86</v>
      </c>
      <c r="AG21" s="435">
        <f t="shared" si="8"/>
        <v>9.4375</v>
      </c>
      <c r="AH21" s="261">
        <f t="shared" si="5"/>
        <v>10.973837209302326</v>
      </c>
      <c r="AI21" s="261"/>
      <c r="AJ21" s="261"/>
      <c r="AK21" s="1176" t="s">
        <v>24</v>
      </c>
      <c r="AL21" s="1182">
        <f>IFERROR(VLOOKUP($B21,Futtermittel!$X$9:$AB$181,2,FALSE),"")</f>
        <v>11</v>
      </c>
      <c r="AM21" s="1198">
        <f>IFERROR(VLOOKUP($B21,Futtermittel!$X$9:$AB$181,3,FALSE),"")</f>
        <v>1.51</v>
      </c>
      <c r="AN21" s="1198">
        <f>IFERROR(VLOOKUP($B21,Futtermittel!$X$9:$AB$181,4,FALSE),"")</f>
        <v>0.8</v>
      </c>
      <c r="AO21" s="1178">
        <f>IFERROR(VLOOKUP($B21,Futtermittel!$X$9:$AB$181,5,FALSE),"")</f>
        <v>86</v>
      </c>
      <c r="AQ21" s="261"/>
    </row>
    <row r="22" spans="2:43" x14ac:dyDescent="0.25">
      <c r="B22" s="1173" t="s">
        <v>149</v>
      </c>
      <c r="C22" s="1291">
        <v>3.6337209302325579</v>
      </c>
      <c r="D22">
        <v>0.5</v>
      </c>
      <c r="E22">
        <v>0.3</v>
      </c>
      <c r="F22">
        <v>86</v>
      </c>
      <c r="G22" s="1187"/>
      <c r="H22" s="1186"/>
      <c r="I22" s="261"/>
      <c r="K22" s="334" t="s">
        <v>149</v>
      </c>
      <c r="L22" s="364">
        <f>+Q22</f>
        <v>3.6337209302325584</v>
      </c>
      <c r="M22" s="336">
        <v>0.5</v>
      </c>
      <c r="N22" s="336">
        <v>0.3</v>
      </c>
      <c r="O22" s="338">
        <v>86</v>
      </c>
      <c r="P22" s="261">
        <f t="shared" si="6"/>
        <v>3.125</v>
      </c>
      <c r="Q22" s="261">
        <f t="shared" si="1"/>
        <v>3.6337209302325584</v>
      </c>
      <c r="R22" s="261"/>
      <c r="S22" s="1173" t="s">
        <v>149</v>
      </c>
      <c r="T22" s="1182">
        <v>3.6</v>
      </c>
      <c r="U22" s="1182">
        <v>0.5</v>
      </c>
      <c r="V22" s="1182">
        <v>0.3</v>
      </c>
      <c r="W22" s="1178">
        <v>86</v>
      </c>
      <c r="X22" s="1187">
        <f t="shared" si="7"/>
        <v>3.125</v>
      </c>
      <c r="Y22" s="1186">
        <f t="shared" si="3"/>
        <v>3.6337209302325584</v>
      </c>
      <c r="Z22" s="261"/>
      <c r="AB22" s="737" t="s">
        <v>149</v>
      </c>
      <c r="AC22" s="795">
        <f>ROUND(AH22,1)</f>
        <v>3.6</v>
      </c>
      <c r="AD22" s="743">
        <v>0.5</v>
      </c>
      <c r="AE22" s="744">
        <v>0.3</v>
      </c>
      <c r="AF22" s="742">
        <v>86</v>
      </c>
      <c r="AG22" s="435">
        <f t="shared" si="8"/>
        <v>3.125</v>
      </c>
      <c r="AH22" s="261">
        <f t="shared" si="5"/>
        <v>3.6337209302325584</v>
      </c>
      <c r="AI22" s="261"/>
      <c r="AJ22" s="261"/>
      <c r="AK22" s="1176" t="s">
        <v>149</v>
      </c>
      <c r="AL22" s="1182">
        <f>IFERROR(VLOOKUP($B22,Futtermittel!$X$9:$AB$181,2,FALSE),"")</f>
        <v>3.6</v>
      </c>
      <c r="AM22" s="1198">
        <f>IFERROR(VLOOKUP($B22,Futtermittel!$X$9:$AB$181,3,FALSE),"")</f>
        <v>0.5</v>
      </c>
      <c r="AN22" s="1198">
        <f>IFERROR(VLOOKUP($B22,Futtermittel!$X$9:$AB$181,4,FALSE),"")</f>
        <v>0.3</v>
      </c>
      <c r="AO22" s="1178">
        <f>IFERROR(VLOOKUP($B22,Futtermittel!$X$9:$AB$181,5,FALSE),"")</f>
        <v>86</v>
      </c>
      <c r="AQ22" s="261"/>
    </row>
    <row r="23" spans="2:43" x14ac:dyDescent="0.25">
      <c r="B23" s="1173" t="s">
        <v>25</v>
      </c>
      <c r="C23" s="1165">
        <v>11.991279069767442</v>
      </c>
      <c r="D23">
        <v>1.65</v>
      </c>
      <c r="E23">
        <v>0.8</v>
      </c>
      <c r="F23">
        <v>86</v>
      </c>
      <c r="G23" s="1187"/>
      <c r="H23" s="1186"/>
      <c r="I23" s="261"/>
      <c r="K23" s="334" t="s">
        <v>25</v>
      </c>
      <c r="L23" s="324">
        <v>12</v>
      </c>
      <c r="M23" s="336">
        <v>1.65</v>
      </c>
      <c r="N23" s="336">
        <v>0.8</v>
      </c>
      <c r="O23" s="338">
        <v>86</v>
      </c>
      <c r="P23" s="261">
        <f t="shared" si="6"/>
        <v>10.3125</v>
      </c>
      <c r="Q23" s="261">
        <f t="shared" si="1"/>
        <v>11.991279069767442</v>
      </c>
      <c r="R23" s="261"/>
      <c r="S23" s="1173" t="s">
        <v>25</v>
      </c>
      <c r="T23" s="1182">
        <v>12</v>
      </c>
      <c r="U23" s="1182">
        <v>1.65</v>
      </c>
      <c r="V23" s="1182">
        <v>0.8</v>
      </c>
      <c r="W23" s="1178">
        <v>86</v>
      </c>
      <c r="X23" s="1187">
        <f t="shared" si="7"/>
        <v>10.3125</v>
      </c>
      <c r="Y23" s="1186">
        <f t="shared" si="3"/>
        <v>11.991279069767442</v>
      </c>
      <c r="Z23" s="261"/>
      <c r="AB23" s="733" t="s">
        <v>25</v>
      </c>
      <c r="AC23" s="772">
        <v>12</v>
      </c>
      <c r="AD23" s="735">
        <v>1.65</v>
      </c>
      <c r="AE23" s="736">
        <v>0.8</v>
      </c>
      <c r="AF23" s="734">
        <v>86</v>
      </c>
      <c r="AG23" s="435">
        <f t="shared" si="8"/>
        <v>10.3125</v>
      </c>
      <c r="AH23" s="261">
        <f t="shared" si="5"/>
        <v>11.991279069767442</v>
      </c>
      <c r="AI23" s="261"/>
      <c r="AJ23" s="261"/>
      <c r="AK23" s="1176" t="s">
        <v>25</v>
      </c>
      <c r="AL23" s="1182">
        <f>IFERROR(VLOOKUP($B23,Futtermittel!$X$9:$AB$181,2,FALSE),"")</f>
        <v>12</v>
      </c>
      <c r="AM23" s="1198">
        <f>IFERROR(VLOOKUP($B23,Futtermittel!$X$9:$AB$181,3,FALSE),"")</f>
        <v>1.65</v>
      </c>
      <c r="AN23" s="1198">
        <f>IFERROR(VLOOKUP($B23,Futtermittel!$X$9:$AB$181,4,FALSE),"")</f>
        <v>0.8</v>
      </c>
      <c r="AO23" s="1178">
        <f>IFERROR(VLOOKUP($B23,Futtermittel!$X$9:$AB$181,5,FALSE),"")</f>
        <v>86</v>
      </c>
      <c r="AQ23" s="261"/>
    </row>
    <row r="24" spans="2:43" x14ac:dyDescent="0.25">
      <c r="B24" s="1173" t="s">
        <v>150</v>
      </c>
      <c r="C24" s="1292">
        <v>10.936046511627906</v>
      </c>
      <c r="D24">
        <v>1.65</v>
      </c>
      <c r="E24">
        <v>0.8</v>
      </c>
      <c r="F24">
        <v>86</v>
      </c>
      <c r="G24" s="1187"/>
      <c r="H24" s="1186"/>
      <c r="I24" s="261"/>
      <c r="K24" s="334" t="s">
        <v>150</v>
      </c>
      <c r="L24" s="364">
        <v>12</v>
      </c>
      <c r="M24" s="337">
        <v>1.65</v>
      </c>
      <c r="N24" s="337">
        <v>0.8</v>
      </c>
      <c r="O24" s="341">
        <v>86</v>
      </c>
      <c r="P24" s="261">
        <f t="shared" si="6"/>
        <v>10.3125</v>
      </c>
      <c r="Q24" s="261">
        <f t="shared" si="1"/>
        <v>11.991279069767442</v>
      </c>
      <c r="R24" s="261"/>
      <c r="S24" s="1173" t="s">
        <v>150</v>
      </c>
      <c r="T24" s="1182">
        <v>12</v>
      </c>
      <c r="U24" s="1182">
        <v>1.65</v>
      </c>
      <c r="V24" s="1182">
        <v>0.8</v>
      </c>
      <c r="W24" s="1178">
        <v>86</v>
      </c>
      <c r="X24" s="1187">
        <f t="shared" si="7"/>
        <v>10.3125</v>
      </c>
      <c r="Y24" s="1186">
        <f t="shared" si="3"/>
        <v>11.991279069767442</v>
      </c>
      <c r="Z24" s="261"/>
      <c r="AB24" s="733" t="s">
        <v>150</v>
      </c>
      <c r="AC24" s="772">
        <v>12</v>
      </c>
      <c r="AD24" s="735">
        <v>1.65</v>
      </c>
      <c r="AE24" s="736">
        <v>0.8</v>
      </c>
      <c r="AF24" s="734">
        <v>86</v>
      </c>
      <c r="AG24" s="435">
        <f t="shared" si="8"/>
        <v>10.3125</v>
      </c>
      <c r="AH24" s="261">
        <f t="shared" si="5"/>
        <v>11.991279069767442</v>
      </c>
      <c r="AI24" s="261"/>
      <c r="AJ24" s="261"/>
      <c r="AK24" s="1176" t="s">
        <v>150</v>
      </c>
      <c r="AL24" s="1182">
        <f>IFERROR(VLOOKUP($B24,Futtermittel!$X$9:$AB$181,2,FALSE),"")</f>
        <v>12</v>
      </c>
      <c r="AM24" s="1198">
        <f>IFERROR(VLOOKUP($B24,Futtermittel!$X$9:$AB$181,3,FALSE),"")</f>
        <v>1.65</v>
      </c>
      <c r="AN24" s="1198">
        <f>IFERROR(VLOOKUP($B24,Futtermittel!$X$9:$AB$181,4,FALSE),"")</f>
        <v>0.8</v>
      </c>
      <c r="AO24" s="1178">
        <f>IFERROR(VLOOKUP($B24,Futtermittel!$X$9:$AB$181,5,FALSE),"")</f>
        <v>86</v>
      </c>
      <c r="AQ24" s="261"/>
    </row>
    <row r="25" spans="2:43" x14ac:dyDescent="0.25">
      <c r="B25" s="1173" t="s">
        <v>151</v>
      </c>
      <c r="C25" s="1165">
        <v>11.996511627906976</v>
      </c>
      <c r="D25">
        <v>1.81</v>
      </c>
      <c r="E25">
        <v>0.75</v>
      </c>
      <c r="F25">
        <v>86</v>
      </c>
      <c r="G25" s="1187"/>
      <c r="H25" s="1186"/>
      <c r="I25" s="261"/>
      <c r="K25" s="334" t="s">
        <v>151</v>
      </c>
      <c r="L25" s="364">
        <v>12</v>
      </c>
      <c r="M25" s="337">
        <v>1.81</v>
      </c>
      <c r="N25" s="337">
        <v>0.75</v>
      </c>
      <c r="O25" s="341">
        <v>86</v>
      </c>
      <c r="P25" s="261">
        <f t="shared" si="6"/>
        <v>11.3125</v>
      </c>
      <c r="Q25" s="261">
        <f t="shared" si="1"/>
        <v>13.154069767441861</v>
      </c>
      <c r="R25" s="261"/>
      <c r="S25" s="1173" t="s">
        <v>151</v>
      </c>
      <c r="T25" s="1182">
        <v>12</v>
      </c>
      <c r="U25" s="1182">
        <v>1.81</v>
      </c>
      <c r="V25" s="1182">
        <v>0.75</v>
      </c>
      <c r="W25" s="1178">
        <v>86</v>
      </c>
      <c r="X25" s="1187">
        <f t="shared" si="7"/>
        <v>11.3125</v>
      </c>
      <c r="Y25" s="1186">
        <f t="shared" si="3"/>
        <v>13.154069767441861</v>
      </c>
      <c r="Z25" s="261"/>
      <c r="AB25" s="733" t="s">
        <v>151</v>
      </c>
      <c r="AC25" s="772">
        <v>12</v>
      </c>
      <c r="AD25" s="735">
        <v>1.81</v>
      </c>
      <c r="AE25" s="736">
        <v>0.75</v>
      </c>
      <c r="AF25" s="734">
        <v>86</v>
      </c>
      <c r="AG25" s="435">
        <f t="shared" si="8"/>
        <v>11.3125</v>
      </c>
      <c r="AH25" s="261">
        <f t="shared" si="5"/>
        <v>13.154069767441861</v>
      </c>
      <c r="AI25" s="261"/>
      <c r="AJ25" s="261"/>
      <c r="AK25" s="1176" t="s">
        <v>151</v>
      </c>
      <c r="AL25" s="1182">
        <f>IFERROR(VLOOKUP($B25,Futtermittel!$X$9:$AB$181,2,FALSE),"")</f>
        <v>12</v>
      </c>
      <c r="AM25" s="1198">
        <f>IFERROR(VLOOKUP($B25,Futtermittel!$X$9:$AB$181,3,FALSE),"")</f>
        <v>1.81</v>
      </c>
      <c r="AN25" s="1198">
        <f>IFERROR(VLOOKUP($B25,Futtermittel!$X$9:$AB$181,4,FALSE),"")</f>
        <v>0.75</v>
      </c>
      <c r="AO25" s="1178">
        <f>IFERROR(VLOOKUP($B25,Futtermittel!$X$9:$AB$181,5,FALSE),"")</f>
        <v>86</v>
      </c>
      <c r="AQ25" s="261"/>
    </row>
    <row r="26" spans="2:43" x14ac:dyDescent="0.25">
      <c r="B26" s="1173" t="s">
        <v>57</v>
      </c>
      <c r="C26" s="1165">
        <v>11.996511627906976</v>
      </c>
      <c r="D26">
        <v>1.81</v>
      </c>
      <c r="E26">
        <v>0.8</v>
      </c>
      <c r="F26">
        <v>86</v>
      </c>
      <c r="G26" s="1187"/>
      <c r="H26" s="1186"/>
      <c r="I26" s="261"/>
      <c r="K26" s="334" t="s">
        <v>57</v>
      </c>
      <c r="L26" s="364">
        <v>12</v>
      </c>
      <c r="M26" s="337">
        <v>1.81</v>
      </c>
      <c r="N26" s="337">
        <v>0.8</v>
      </c>
      <c r="O26" s="341">
        <v>86</v>
      </c>
      <c r="P26" s="261">
        <f t="shared" si="6"/>
        <v>11.3125</v>
      </c>
      <c r="Q26" s="261">
        <f t="shared" si="1"/>
        <v>13.154069767441861</v>
      </c>
      <c r="R26" s="261"/>
      <c r="S26" s="1173" t="s">
        <v>57</v>
      </c>
      <c r="T26" s="1182">
        <v>12</v>
      </c>
      <c r="U26" s="1182">
        <v>1.81</v>
      </c>
      <c r="V26" s="1182">
        <v>0.8</v>
      </c>
      <c r="W26" s="1178">
        <v>86</v>
      </c>
      <c r="X26" s="1187">
        <f t="shared" si="7"/>
        <v>11.3125</v>
      </c>
      <c r="Y26" s="1186">
        <f t="shared" si="3"/>
        <v>13.154069767441861</v>
      </c>
      <c r="Z26" s="261"/>
      <c r="AB26" s="733" t="s">
        <v>57</v>
      </c>
      <c r="AC26" s="772">
        <v>12</v>
      </c>
      <c r="AD26" s="735">
        <v>1.81</v>
      </c>
      <c r="AE26" s="736">
        <v>0.8</v>
      </c>
      <c r="AF26" s="734">
        <v>86</v>
      </c>
      <c r="AG26" s="435">
        <f t="shared" si="8"/>
        <v>11.3125</v>
      </c>
      <c r="AH26" s="261">
        <f t="shared" si="5"/>
        <v>13.154069767441861</v>
      </c>
      <c r="AI26" s="261"/>
      <c r="AJ26" s="261"/>
      <c r="AK26" s="1176" t="s">
        <v>57</v>
      </c>
      <c r="AL26" s="1182">
        <f>IFERROR(VLOOKUP($B26,Futtermittel!$X$9:$AB$181,2,FALSE),"")</f>
        <v>12</v>
      </c>
      <c r="AM26" s="1198">
        <f>IFERROR(VLOOKUP($B26,Futtermittel!$X$9:$AB$181,3,FALSE),"")</f>
        <v>1.81</v>
      </c>
      <c r="AN26" s="1198">
        <f>IFERROR(VLOOKUP($B26,Futtermittel!$X$9:$AB$181,4,FALSE),"")</f>
        <v>0.8</v>
      </c>
      <c r="AO26" s="1178">
        <f>IFERROR(VLOOKUP($B26,Futtermittel!$X$9:$AB$181,5,FALSE),"")</f>
        <v>86</v>
      </c>
      <c r="AQ26" s="261"/>
    </row>
    <row r="27" spans="2:43" ht="15.75" thickBot="1" x14ac:dyDescent="0.3">
      <c r="B27" s="1172" t="s">
        <v>578</v>
      </c>
      <c r="C27" s="1165"/>
      <c r="D27"/>
      <c r="E27"/>
      <c r="F27"/>
      <c r="G27" s="1187"/>
      <c r="H27" s="1186"/>
      <c r="I27" s="261"/>
      <c r="K27" s="334" t="s">
        <v>152</v>
      </c>
      <c r="L27" s="364">
        <v>16.933139534883722</v>
      </c>
      <c r="M27" s="337">
        <v>2.33</v>
      </c>
      <c r="N27" s="337">
        <v>0.65</v>
      </c>
      <c r="O27" s="341">
        <v>86</v>
      </c>
      <c r="P27" s="261">
        <f t="shared" si="6"/>
        <v>14.5625</v>
      </c>
      <c r="Q27" s="261">
        <f t="shared" si="1"/>
        <v>16.933139534883722</v>
      </c>
      <c r="R27" s="261"/>
      <c r="S27" s="1172" t="s">
        <v>578</v>
      </c>
      <c r="T27" s="1182" t="s">
        <v>638</v>
      </c>
      <c r="U27" s="1182" t="s">
        <v>638</v>
      </c>
      <c r="V27" s="1182" t="s">
        <v>638</v>
      </c>
      <c r="W27" s="1178" t="s">
        <v>638</v>
      </c>
      <c r="X27" s="1187"/>
      <c r="Y27" s="1186"/>
      <c r="Z27" s="261"/>
      <c r="AB27" s="745" t="s">
        <v>578</v>
      </c>
      <c r="AC27" s="751"/>
      <c r="AD27" s="747"/>
      <c r="AE27" s="748"/>
      <c r="AF27" s="746"/>
      <c r="AG27" s="435"/>
      <c r="AH27" s="261"/>
      <c r="AI27" s="261"/>
      <c r="AJ27" s="261"/>
      <c r="AK27" s="1172" t="s">
        <v>578</v>
      </c>
      <c r="AL27" s="1182" t="str">
        <f>IFERROR(VLOOKUP($B27,Futtermittel!$X$9:$AB$181,2,FALSE),"")</f>
        <v/>
      </c>
      <c r="AM27" s="1198" t="str">
        <f>IFERROR(VLOOKUP($B27,Futtermittel!$X$9:$AB$181,3,FALSE),"")</f>
        <v/>
      </c>
      <c r="AN27" s="1198" t="str">
        <f>IFERROR(VLOOKUP($B27,Futtermittel!$X$9:$AB$181,4,FALSE),"")</f>
        <v/>
      </c>
      <c r="AO27" s="1178" t="str">
        <f>IFERROR(VLOOKUP($B27,Futtermittel!$X$9:$AB$181,5,FALSE),"")</f>
        <v/>
      </c>
      <c r="AQ27" s="261"/>
    </row>
    <row r="28" spans="2:43" x14ac:dyDescent="0.25">
      <c r="B28" s="1173" t="s">
        <v>154</v>
      </c>
      <c r="C28" s="1165">
        <v>6.5406976744186043</v>
      </c>
      <c r="D28">
        <v>0.9</v>
      </c>
      <c r="E28">
        <v>0.2</v>
      </c>
      <c r="F28">
        <v>86</v>
      </c>
      <c r="G28" s="1187"/>
      <c r="H28" s="1186"/>
      <c r="I28" s="261"/>
      <c r="K28" s="343" t="s">
        <v>153</v>
      </c>
      <c r="L28" s="443"/>
      <c r="M28" s="345"/>
      <c r="N28" s="345"/>
      <c r="O28" s="344"/>
      <c r="P28" s="261" t="s">
        <v>63</v>
      </c>
      <c r="Q28" s="261"/>
      <c r="R28" s="261"/>
      <c r="S28" s="1173" t="s">
        <v>154</v>
      </c>
      <c r="T28" s="1182">
        <v>6.5</v>
      </c>
      <c r="U28" s="1182">
        <v>0.9</v>
      </c>
      <c r="V28" s="1182">
        <v>0.2</v>
      </c>
      <c r="W28" s="1178">
        <v>86</v>
      </c>
      <c r="X28" s="1187">
        <f t="shared" ref="X28:X33" si="9">+U28*6.25</f>
        <v>5.625</v>
      </c>
      <c r="Y28" s="1186">
        <f t="shared" ref="Y28:Y33" si="10">+X28/W28*100</f>
        <v>6.5406976744186052</v>
      </c>
      <c r="Z28" s="261"/>
      <c r="AB28" s="749" t="s">
        <v>154</v>
      </c>
      <c r="AC28" s="751">
        <v>6.5</v>
      </c>
      <c r="AD28" s="750">
        <v>0.9</v>
      </c>
      <c r="AE28" s="748">
        <v>0.2</v>
      </c>
      <c r="AF28" s="746">
        <v>86</v>
      </c>
      <c r="AG28" s="435">
        <f t="shared" ref="AG28:AG33" si="11">+AD28*6.25</f>
        <v>5.625</v>
      </c>
      <c r="AH28" s="261">
        <f t="shared" ref="AH28:AH33" si="12">+AG28/AF28*100</f>
        <v>6.5406976744186052</v>
      </c>
      <c r="AI28" s="261"/>
      <c r="AJ28" s="261"/>
      <c r="AK28" s="1176" t="s">
        <v>154</v>
      </c>
      <c r="AL28" s="1182">
        <f>IFERROR(VLOOKUP($B28,Futtermittel!$X$9:$AB$181,2,FALSE),"")</f>
        <v>6.5</v>
      </c>
      <c r="AM28" s="1198">
        <f>IFERROR(VLOOKUP($B28,Futtermittel!$X$9:$AB$181,3,FALSE),"")</f>
        <v>0.9</v>
      </c>
      <c r="AN28" s="1198">
        <f>IFERROR(VLOOKUP($B28,Futtermittel!$X$9:$AB$181,4,FALSE),"")</f>
        <v>0.2</v>
      </c>
      <c r="AO28" s="1178">
        <f>IFERROR(VLOOKUP($B28,Futtermittel!$X$9:$AB$181,5,FALSE),"")</f>
        <v>86</v>
      </c>
      <c r="AQ28" s="261"/>
    </row>
    <row r="29" spans="2:43" x14ac:dyDescent="0.25">
      <c r="B29" s="1173" t="s">
        <v>26</v>
      </c>
      <c r="C29" s="1165">
        <v>10.029069767441861</v>
      </c>
      <c r="D29">
        <v>1.38</v>
      </c>
      <c r="E29">
        <v>0.8</v>
      </c>
      <c r="F29">
        <v>86</v>
      </c>
      <c r="G29" s="1187"/>
      <c r="H29" s="1186"/>
      <c r="I29" s="261"/>
      <c r="K29" s="334" t="s">
        <v>26</v>
      </c>
      <c r="L29" s="324">
        <v>10</v>
      </c>
      <c r="M29" s="336">
        <v>1.38</v>
      </c>
      <c r="N29" s="336">
        <v>0.8</v>
      </c>
      <c r="O29" s="338">
        <v>86</v>
      </c>
      <c r="P29" s="261">
        <f t="shared" ref="P29:P33" si="13">+M29*6.25</f>
        <v>8.625</v>
      </c>
      <c r="Q29" s="261">
        <f t="shared" ref="Q29:Q33" si="14">+P29/O29*100</f>
        <v>10.029069767441861</v>
      </c>
      <c r="R29" s="261"/>
      <c r="S29" s="1173" t="s">
        <v>26</v>
      </c>
      <c r="T29" s="1182">
        <v>10</v>
      </c>
      <c r="U29" s="1182">
        <v>1.38</v>
      </c>
      <c r="V29" s="1182">
        <v>0.8</v>
      </c>
      <c r="W29" s="1178">
        <v>86</v>
      </c>
      <c r="X29" s="1187">
        <f t="shared" si="9"/>
        <v>8.625</v>
      </c>
      <c r="Y29" s="1186">
        <f t="shared" si="10"/>
        <v>10.029069767441861</v>
      </c>
      <c r="Z29" s="261"/>
      <c r="AB29" s="733" t="s">
        <v>26</v>
      </c>
      <c r="AC29" s="772">
        <v>10</v>
      </c>
      <c r="AD29" s="735">
        <v>1.38</v>
      </c>
      <c r="AE29" s="736">
        <v>0.8</v>
      </c>
      <c r="AF29" s="734">
        <v>86</v>
      </c>
      <c r="AG29" s="435">
        <f t="shared" si="11"/>
        <v>8.625</v>
      </c>
      <c r="AH29" s="261">
        <f t="shared" si="12"/>
        <v>10.029069767441861</v>
      </c>
      <c r="AI29" s="261"/>
      <c r="AJ29" s="261"/>
      <c r="AK29" s="1176" t="s">
        <v>26</v>
      </c>
      <c r="AL29" s="1182">
        <f>IFERROR(VLOOKUP($B29,Futtermittel!$X$9:$AB$181,2,FALSE),"")</f>
        <v>10</v>
      </c>
      <c r="AM29" s="1198">
        <f>IFERROR(VLOOKUP($B29,Futtermittel!$X$9:$AB$181,3,FALSE),"")</f>
        <v>1.38</v>
      </c>
      <c r="AN29" s="1198">
        <f>IFERROR(VLOOKUP($B29,Futtermittel!$X$9:$AB$181,4,FALSE),"")</f>
        <v>0.8</v>
      </c>
      <c r="AO29" s="1178">
        <f>IFERROR(VLOOKUP($B29,Futtermittel!$X$9:$AB$181,5,FALSE),"")</f>
        <v>86</v>
      </c>
      <c r="AQ29" s="261"/>
    </row>
    <row r="30" spans="2:43" x14ac:dyDescent="0.25">
      <c r="B30" s="1173" t="s">
        <v>155</v>
      </c>
      <c r="C30" s="1165">
        <v>17.005813953488371</v>
      </c>
      <c r="D30">
        <v>2.34</v>
      </c>
      <c r="E30">
        <v>0.89</v>
      </c>
      <c r="F30">
        <v>86</v>
      </c>
      <c r="G30" s="1187"/>
      <c r="H30" s="1186"/>
      <c r="I30" s="261"/>
      <c r="K30" s="334" t="s">
        <v>154</v>
      </c>
      <c r="L30" s="364">
        <v>6.5</v>
      </c>
      <c r="M30" s="336">
        <v>0.9</v>
      </c>
      <c r="N30" s="336">
        <v>0.2</v>
      </c>
      <c r="O30" s="338">
        <v>86</v>
      </c>
      <c r="P30" s="261">
        <f t="shared" si="13"/>
        <v>5.625</v>
      </c>
      <c r="Q30" s="261">
        <f t="shared" si="14"/>
        <v>6.5406976744186052</v>
      </c>
      <c r="R30" s="261"/>
      <c r="S30" s="1173" t="s">
        <v>155</v>
      </c>
      <c r="T30" s="1182">
        <v>17</v>
      </c>
      <c r="U30" s="1182">
        <v>2.34</v>
      </c>
      <c r="V30" s="1182">
        <v>0.89</v>
      </c>
      <c r="W30" s="1178">
        <v>86</v>
      </c>
      <c r="X30" s="1187">
        <f t="shared" si="9"/>
        <v>14.625</v>
      </c>
      <c r="Y30" s="1186">
        <f t="shared" si="10"/>
        <v>17.005813953488371</v>
      </c>
      <c r="Z30" s="261"/>
      <c r="AB30" s="737" t="s">
        <v>155</v>
      </c>
      <c r="AC30" s="772">
        <v>17</v>
      </c>
      <c r="AD30" s="743">
        <v>2.34</v>
      </c>
      <c r="AE30" s="744">
        <v>0.89</v>
      </c>
      <c r="AF30" s="742">
        <v>86</v>
      </c>
      <c r="AG30" s="435">
        <f t="shared" si="11"/>
        <v>14.625</v>
      </c>
      <c r="AH30" s="261">
        <f t="shared" si="12"/>
        <v>17.005813953488371</v>
      </c>
      <c r="AI30" s="261"/>
      <c r="AJ30" s="261"/>
      <c r="AK30" s="1176" t="s">
        <v>155</v>
      </c>
      <c r="AL30" s="1182">
        <f>IFERROR(VLOOKUP($B30,Futtermittel!$X$9:$AB$181,2,FALSE),"")</f>
        <v>17</v>
      </c>
      <c r="AM30" s="1198">
        <f>IFERROR(VLOOKUP($B30,Futtermittel!$X$9:$AB$181,3,FALSE),"")</f>
        <v>2.34</v>
      </c>
      <c r="AN30" s="1198">
        <f>IFERROR(VLOOKUP($B30,Futtermittel!$X$9:$AB$181,4,FALSE),"")</f>
        <v>0.89</v>
      </c>
      <c r="AO30" s="1178">
        <f>IFERROR(VLOOKUP($B30,Futtermittel!$X$9:$AB$181,5,FALSE),"")</f>
        <v>86</v>
      </c>
      <c r="AQ30" s="261"/>
    </row>
    <row r="31" spans="2:43" x14ac:dyDescent="0.25">
      <c r="B31" s="1173" t="s">
        <v>156</v>
      </c>
      <c r="C31" s="1165">
        <v>17.005813953488371</v>
      </c>
      <c r="D31">
        <v>2.34</v>
      </c>
      <c r="E31">
        <v>0.89</v>
      </c>
      <c r="F31">
        <v>86</v>
      </c>
      <c r="G31" s="1187"/>
      <c r="H31" s="1186"/>
      <c r="I31" s="261"/>
      <c r="K31" s="334" t="s">
        <v>155</v>
      </c>
      <c r="L31" s="364">
        <v>17</v>
      </c>
      <c r="M31" s="337">
        <v>2.34</v>
      </c>
      <c r="N31" s="337">
        <v>0.89</v>
      </c>
      <c r="O31" s="338">
        <v>86</v>
      </c>
      <c r="P31" s="261">
        <f t="shared" si="13"/>
        <v>14.625</v>
      </c>
      <c r="Q31" s="261">
        <f t="shared" si="14"/>
        <v>17.005813953488371</v>
      </c>
      <c r="R31" s="261"/>
      <c r="S31" s="1173" t="s">
        <v>156</v>
      </c>
      <c r="T31" s="1182">
        <v>17</v>
      </c>
      <c r="U31" s="1182">
        <v>2.34</v>
      </c>
      <c r="V31" s="1182">
        <v>0.89</v>
      </c>
      <c r="W31" s="1178">
        <v>86</v>
      </c>
      <c r="X31" s="1187">
        <f t="shared" si="9"/>
        <v>14.625</v>
      </c>
      <c r="Y31" s="1186">
        <f t="shared" si="10"/>
        <v>17.005813953488371</v>
      </c>
      <c r="Z31" s="261"/>
      <c r="AB31" s="737" t="s">
        <v>156</v>
      </c>
      <c r="AC31" s="772">
        <v>17</v>
      </c>
      <c r="AD31" s="743">
        <v>2.34</v>
      </c>
      <c r="AE31" s="744">
        <v>0.89</v>
      </c>
      <c r="AF31" s="742">
        <v>86</v>
      </c>
      <c r="AG31" s="435">
        <f t="shared" si="11"/>
        <v>14.625</v>
      </c>
      <c r="AH31" s="261">
        <f t="shared" si="12"/>
        <v>17.005813953488371</v>
      </c>
      <c r="AI31" s="261"/>
      <c r="AJ31" s="261"/>
      <c r="AK31" s="1176" t="s">
        <v>156</v>
      </c>
      <c r="AL31" s="1182">
        <f>IFERROR(VLOOKUP($B31,Futtermittel!$X$9:$AB$181,2,FALSE),"")</f>
        <v>17</v>
      </c>
      <c r="AM31" s="1198">
        <f>IFERROR(VLOOKUP($B31,Futtermittel!$X$9:$AB$181,3,FALSE),"")</f>
        <v>2.34</v>
      </c>
      <c r="AN31" s="1198">
        <f>IFERROR(VLOOKUP($B31,Futtermittel!$X$9:$AB$181,4,FALSE),"")</f>
        <v>0.89</v>
      </c>
      <c r="AO31" s="1178">
        <f>IFERROR(VLOOKUP($B31,Futtermittel!$X$9:$AB$181,5,FALSE),"")</f>
        <v>86</v>
      </c>
      <c r="AQ31" s="261"/>
    </row>
    <row r="32" spans="2:43" x14ac:dyDescent="0.25">
      <c r="B32" s="1173" t="s">
        <v>152</v>
      </c>
      <c r="C32" s="1165">
        <v>16.933139534883722</v>
      </c>
      <c r="D32">
        <v>2.33</v>
      </c>
      <c r="E32">
        <v>0.65</v>
      </c>
      <c r="F32">
        <v>86</v>
      </c>
      <c r="G32" s="1187"/>
      <c r="H32" s="1186"/>
      <c r="I32" s="261"/>
      <c r="K32" s="334" t="s">
        <v>156</v>
      </c>
      <c r="L32" s="364">
        <v>17</v>
      </c>
      <c r="M32" s="337">
        <v>2.34</v>
      </c>
      <c r="N32" s="337">
        <v>0.89</v>
      </c>
      <c r="O32" s="338">
        <v>86</v>
      </c>
      <c r="P32" s="261">
        <f t="shared" si="13"/>
        <v>14.625</v>
      </c>
      <c r="Q32" s="261">
        <f t="shared" si="14"/>
        <v>17.005813953488371</v>
      </c>
      <c r="R32" s="261"/>
      <c r="S32" s="1173" t="s">
        <v>152</v>
      </c>
      <c r="T32" s="1182">
        <v>16.899999999999999</v>
      </c>
      <c r="U32" s="1182">
        <v>2.33</v>
      </c>
      <c r="V32" s="1182">
        <v>0.65</v>
      </c>
      <c r="W32" s="1178">
        <v>86</v>
      </c>
      <c r="X32" s="1187">
        <f t="shared" si="9"/>
        <v>14.5625</v>
      </c>
      <c r="Y32" s="1186">
        <f t="shared" si="10"/>
        <v>16.933139534883722</v>
      </c>
      <c r="Z32" s="261"/>
      <c r="AB32" s="733" t="s">
        <v>152</v>
      </c>
      <c r="AC32" s="798">
        <v>17</v>
      </c>
      <c r="AD32" s="735">
        <v>2.33</v>
      </c>
      <c r="AE32" s="736">
        <v>0.65</v>
      </c>
      <c r="AF32" s="734">
        <v>86</v>
      </c>
      <c r="AG32" s="435">
        <f t="shared" si="11"/>
        <v>14.5625</v>
      </c>
      <c r="AH32" s="261">
        <f t="shared" si="12"/>
        <v>16.933139534883722</v>
      </c>
      <c r="AI32" s="261"/>
      <c r="AJ32" s="261"/>
      <c r="AK32" s="1176" t="s">
        <v>152</v>
      </c>
      <c r="AL32" s="1182">
        <f>IFERROR(VLOOKUP($B32,Futtermittel!$X$9:$AB$181,2,FALSE),"")</f>
        <v>16.899999999999999</v>
      </c>
      <c r="AM32" s="1198">
        <f>IFERROR(VLOOKUP($B32,Futtermittel!$X$9:$AB$181,3,FALSE),"")</f>
        <v>2.33</v>
      </c>
      <c r="AN32" s="1198">
        <f>IFERROR(VLOOKUP($B32,Futtermittel!$X$9:$AB$181,4,FALSE),"")</f>
        <v>0.65</v>
      </c>
      <c r="AO32" s="1178">
        <f>IFERROR(VLOOKUP($B32,Futtermittel!$X$9:$AB$181,5,FALSE),"")</f>
        <v>86</v>
      </c>
      <c r="AQ32" s="261"/>
    </row>
    <row r="33" spans="2:43" ht="15.75" thickBot="1" x14ac:dyDescent="0.3">
      <c r="B33" s="1173" t="s">
        <v>157</v>
      </c>
      <c r="C33" s="1165">
        <v>16.279069767441861</v>
      </c>
      <c r="D33">
        <v>2.2400000000000002</v>
      </c>
      <c r="E33">
        <v>0.94</v>
      </c>
      <c r="F33">
        <v>86</v>
      </c>
      <c r="G33" s="1187"/>
      <c r="H33" s="1186"/>
      <c r="I33" s="261"/>
      <c r="K33" s="346" t="s">
        <v>157</v>
      </c>
      <c r="L33" s="444">
        <v>16.3</v>
      </c>
      <c r="M33" s="348">
        <v>2.2400000000000002</v>
      </c>
      <c r="N33" s="348">
        <v>0.94</v>
      </c>
      <c r="O33" s="338">
        <v>86</v>
      </c>
      <c r="P33" s="261">
        <f t="shared" si="13"/>
        <v>14.000000000000002</v>
      </c>
      <c r="Q33" s="261">
        <f t="shared" si="14"/>
        <v>16.279069767441861</v>
      </c>
      <c r="R33" s="261"/>
      <c r="S33" s="1173" t="s">
        <v>157</v>
      </c>
      <c r="T33" s="1182">
        <v>16.3</v>
      </c>
      <c r="U33" s="1182">
        <v>2.2400000000000002</v>
      </c>
      <c r="V33" s="1182">
        <v>0.94</v>
      </c>
      <c r="W33" s="1178">
        <v>86</v>
      </c>
      <c r="X33" s="1187">
        <f t="shared" si="9"/>
        <v>14.000000000000002</v>
      </c>
      <c r="Y33" s="1186">
        <f t="shared" si="10"/>
        <v>16.279069767441861</v>
      </c>
      <c r="Z33" s="261"/>
      <c r="AB33" s="737" t="s">
        <v>157</v>
      </c>
      <c r="AC33" s="798">
        <v>16</v>
      </c>
      <c r="AD33" s="743">
        <v>2.2400000000000002</v>
      </c>
      <c r="AE33" s="744">
        <v>0.94</v>
      </c>
      <c r="AF33" s="742">
        <v>86</v>
      </c>
      <c r="AG33" s="435">
        <f t="shared" si="11"/>
        <v>14.000000000000002</v>
      </c>
      <c r="AH33" s="261">
        <f t="shared" si="12"/>
        <v>16.279069767441861</v>
      </c>
      <c r="AI33" s="261"/>
      <c r="AJ33" s="261"/>
      <c r="AK33" s="1176" t="s">
        <v>157</v>
      </c>
      <c r="AL33" s="1182">
        <f>IFERROR(VLOOKUP($B33,Futtermittel!$X$9:$AB$181,2,FALSE),"")</f>
        <v>16.3</v>
      </c>
      <c r="AM33" s="1198">
        <f>IFERROR(VLOOKUP($B33,Futtermittel!$X$9:$AB$181,3,FALSE),"")</f>
        <v>2.2400000000000002</v>
      </c>
      <c r="AN33" s="1198">
        <f>IFERROR(VLOOKUP($B33,Futtermittel!$X$9:$AB$181,4,FALSE),"")</f>
        <v>0.94</v>
      </c>
      <c r="AO33" s="1178">
        <f>IFERROR(VLOOKUP($B33,Futtermittel!$X$9:$AB$181,5,FALSE),"")</f>
        <v>86</v>
      </c>
      <c r="AQ33" s="261"/>
    </row>
    <row r="34" spans="2:43" x14ac:dyDescent="0.25">
      <c r="B34" s="1172" t="s">
        <v>158</v>
      </c>
      <c r="C34" s="1165"/>
      <c r="D34"/>
      <c r="E34"/>
      <c r="F34"/>
      <c r="G34" s="1187"/>
      <c r="H34" s="1186"/>
      <c r="I34" s="261"/>
      <c r="K34" s="343" t="s">
        <v>158</v>
      </c>
      <c r="L34" s="445"/>
      <c r="M34" s="345"/>
      <c r="N34" s="345"/>
      <c r="O34" s="344"/>
      <c r="P34" s="261" t="s">
        <v>63</v>
      </c>
      <c r="Q34" s="261"/>
      <c r="R34" s="261"/>
      <c r="S34" s="1172" t="s">
        <v>158</v>
      </c>
      <c r="T34" s="1182"/>
      <c r="U34" s="1182"/>
      <c r="V34" s="1182"/>
      <c r="X34" s="1187"/>
      <c r="Y34" s="1186"/>
      <c r="Z34" s="261"/>
      <c r="AB34" s="745" t="s">
        <v>158</v>
      </c>
      <c r="AC34" s="773"/>
      <c r="AD34" s="750"/>
      <c r="AE34" s="748"/>
      <c r="AF34" s="746"/>
      <c r="AG34" s="435"/>
      <c r="AH34" s="261"/>
      <c r="AI34" s="261"/>
      <c r="AJ34" s="261"/>
      <c r="AK34" s="1172" t="s">
        <v>158</v>
      </c>
      <c r="AL34" s="1182"/>
      <c r="AM34" s="1198"/>
      <c r="AN34" s="1198"/>
      <c r="AQ34" s="261"/>
    </row>
    <row r="35" spans="2:43" ht="15.75" customHeight="1" x14ac:dyDescent="0.25">
      <c r="B35" s="1173" t="s">
        <v>159</v>
      </c>
      <c r="C35" s="1291">
        <v>29.796511627906973</v>
      </c>
      <c r="D35">
        <v>4.0999999999999996</v>
      </c>
      <c r="E35">
        <v>1.2</v>
      </c>
      <c r="F35">
        <v>86</v>
      </c>
      <c r="G35" s="1187"/>
      <c r="H35" s="1186"/>
      <c r="I35" s="261"/>
      <c r="K35" s="334" t="s">
        <v>159</v>
      </c>
      <c r="L35" s="324">
        <v>29.8</v>
      </c>
      <c r="M35" s="336">
        <v>4.0999999999999996</v>
      </c>
      <c r="N35" s="336">
        <v>1.2</v>
      </c>
      <c r="O35" s="338">
        <v>86</v>
      </c>
      <c r="P35" s="261">
        <f t="shared" ref="P35:P40" si="15">+M35*6.25</f>
        <v>25.624999999999996</v>
      </c>
      <c r="Q35" s="261">
        <f t="shared" ref="Q35:Q40" si="16">+P35/O35*100</f>
        <v>29.796511627906973</v>
      </c>
      <c r="R35" s="261"/>
      <c r="S35" s="1173" t="s">
        <v>159</v>
      </c>
      <c r="T35" s="1182">
        <v>29.8</v>
      </c>
      <c r="U35" s="1182">
        <v>4.0999999999999996</v>
      </c>
      <c r="V35" s="1182">
        <v>1.2</v>
      </c>
      <c r="W35" s="1178">
        <v>86</v>
      </c>
      <c r="X35" s="1187">
        <f t="shared" ref="X35:X40" si="17">+U35*6.25</f>
        <v>25.624999999999996</v>
      </c>
      <c r="Y35" s="1186">
        <f t="shared" ref="Y35" si="18">+X35/W35*100</f>
        <v>29.796511627906973</v>
      </c>
      <c r="Z35" s="261"/>
      <c r="AB35" s="733" t="s">
        <v>159</v>
      </c>
      <c r="AC35" s="798">
        <v>30</v>
      </c>
      <c r="AD35" s="735">
        <v>4.0999999999999996</v>
      </c>
      <c r="AE35" s="736">
        <v>1.2</v>
      </c>
      <c r="AF35" s="734">
        <v>86</v>
      </c>
      <c r="AG35" s="435">
        <f t="shared" ref="AG35:AG40" si="19">+AD35*6.25</f>
        <v>25.624999999999996</v>
      </c>
      <c r="AH35" s="261">
        <f t="shared" ref="AH35" si="20">+AG35/AF35*100</f>
        <v>29.796511627906973</v>
      </c>
      <c r="AI35" s="261"/>
      <c r="AJ35" s="261"/>
      <c r="AK35" s="1176" t="s">
        <v>159</v>
      </c>
      <c r="AL35" s="1182">
        <f>IFERROR(VLOOKUP($B35,Futtermittel!$X$9:$AB$181,2,FALSE),"")</f>
        <v>29.8</v>
      </c>
      <c r="AM35" s="1198">
        <f>IFERROR(VLOOKUP($B35,Futtermittel!$X$9:$AB$181,3,FALSE),"")</f>
        <v>4.0999999999999996</v>
      </c>
      <c r="AN35" s="1198">
        <f>IFERROR(VLOOKUP($B35,Futtermittel!$X$9:$AB$181,4,FALSE),"")</f>
        <v>1.2</v>
      </c>
      <c r="AO35" s="1178">
        <f>IFERROR(VLOOKUP($B35,Futtermittel!$X$9:$AB$181,5,FALSE),"")</f>
        <v>86</v>
      </c>
      <c r="AQ35" s="261"/>
    </row>
    <row r="36" spans="2:43" x14ac:dyDescent="0.25">
      <c r="B36" s="1173" t="s">
        <v>160</v>
      </c>
      <c r="C36" s="1291">
        <v>26.162790697674417</v>
      </c>
      <c r="D36">
        <v>3.6</v>
      </c>
      <c r="E36">
        <v>1.1000000000000001</v>
      </c>
      <c r="F36">
        <v>86</v>
      </c>
      <c r="G36" s="1187"/>
      <c r="H36" s="1186"/>
      <c r="I36" s="261"/>
      <c r="K36" s="334" t="s">
        <v>160</v>
      </c>
      <c r="L36" s="495">
        <v>26</v>
      </c>
      <c r="M36" s="336">
        <v>3.6</v>
      </c>
      <c r="N36" s="336">
        <v>1.1000000000000001</v>
      </c>
      <c r="O36" s="338">
        <v>86</v>
      </c>
      <c r="P36" s="261">
        <f>+M36*6.25</f>
        <v>22.5</v>
      </c>
      <c r="Q36" s="261">
        <f t="shared" si="16"/>
        <v>26.162790697674421</v>
      </c>
      <c r="R36" s="261"/>
      <c r="S36" s="1173" t="s">
        <v>160</v>
      </c>
      <c r="T36" s="1182">
        <v>26</v>
      </c>
      <c r="U36" s="1182">
        <v>3.6</v>
      </c>
      <c r="V36" s="1182">
        <v>1.1000000000000001</v>
      </c>
      <c r="W36" s="1178">
        <v>86</v>
      </c>
      <c r="X36" s="1187">
        <f t="shared" si="17"/>
        <v>22.5</v>
      </c>
      <c r="Y36" s="1186">
        <f>+X36/W36*100</f>
        <v>26.162790697674421</v>
      </c>
      <c r="Z36" s="261"/>
      <c r="AB36" s="733" t="s">
        <v>160</v>
      </c>
      <c r="AC36" s="772">
        <v>26</v>
      </c>
      <c r="AD36" s="735">
        <v>3.6</v>
      </c>
      <c r="AE36" s="736">
        <v>1.1000000000000001</v>
      </c>
      <c r="AF36" s="734">
        <v>86</v>
      </c>
      <c r="AG36" s="435">
        <f t="shared" si="19"/>
        <v>22.5</v>
      </c>
      <c r="AH36" s="261">
        <f>+AG36/AF36*100</f>
        <v>26.162790697674421</v>
      </c>
      <c r="AI36" s="261"/>
      <c r="AJ36" s="261"/>
      <c r="AK36" s="1176" t="s">
        <v>160</v>
      </c>
      <c r="AL36" s="1182">
        <f>IFERROR(VLOOKUP($B36,Futtermittel!$X$9:$AB$181,2,FALSE),"")</f>
        <v>26</v>
      </c>
      <c r="AM36" s="1198">
        <f>IFERROR(VLOOKUP($B36,Futtermittel!$X$9:$AB$181,3,FALSE),"")</f>
        <v>3.6</v>
      </c>
      <c r="AN36" s="1198">
        <f>IFERROR(VLOOKUP($B36,Futtermittel!$X$9:$AB$181,4,FALSE),"")</f>
        <v>1.1000000000000001</v>
      </c>
      <c r="AO36" s="1178">
        <f>IFERROR(VLOOKUP($B36,Futtermittel!$X$9:$AB$181,5,FALSE),"")</f>
        <v>86</v>
      </c>
      <c r="AQ36" s="261"/>
    </row>
    <row r="37" spans="2:43" x14ac:dyDescent="0.25">
      <c r="B37" s="1173" t="s">
        <v>161</v>
      </c>
      <c r="C37" s="1291">
        <v>26.162790697674417</v>
      </c>
      <c r="D37">
        <v>3.6</v>
      </c>
      <c r="E37">
        <v>1.1000000000000001</v>
      </c>
      <c r="F37">
        <v>86</v>
      </c>
      <c r="G37" s="1187"/>
      <c r="H37" s="1186"/>
      <c r="I37" s="261"/>
      <c r="K37" s="334" t="s">
        <v>161</v>
      </c>
      <c r="L37" s="495">
        <v>26</v>
      </c>
      <c r="M37" s="337">
        <v>3.6</v>
      </c>
      <c r="N37" s="337">
        <v>1.1000000000000001</v>
      </c>
      <c r="O37" s="338">
        <v>86</v>
      </c>
      <c r="P37" s="261">
        <f t="shared" si="15"/>
        <v>22.5</v>
      </c>
      <c r="Q37" s="261">
        <f t="shared" si="16"/>
        <v>26.162790697674421</v>
      </c>
      <c r="R37" s="261"/>
      <c r="S37" s="1173" t="s">
        <v>161</v>
      </c>
      <c r="T37" s="1182">
        <v>26</v>
      </c>
      <c r="U37" s="1182">
        <v>3.6</v>
      </c>
      <c r="V37" s="1182">
        <v>1.1000000000000001</v>
      </c>
      <c r="W37" s="1178">
        <v>86</v>
      </c>
      <c r="X37" s="1187">
        <f t="shared" si="17"/>
        <v>22.5</v>
      </c>
      <c r="Y37" s="1186">
        <f t="shared" ref="Y37:Y40" si="21">+X37/W37*100</f>
        <v>26.162790697674421</v>
      </c>
      <c r="Z37" s="261"/>
      <c r="AB37" s="733" t="s">
        <v>161</v>
      </c>
      <c r="AC37" s="772">
        <v>26</v>
      </c>
      <c r="AD37" s="735">
        <v>3.6</v>
      </c>
      <c r="AE37" s="736">
        <v>1.1000000000000001</v>
      </c>
      <c r="AF37" s="734">
        <v>86</v>
      </c>
      <c r="AG37" s="435">
        <f t="shared" si="19"/>
        <v>22.5</v>
      </c>
      <c r="AH37" s="261">
        <f t="shared" ref="AH37:AH40" si="22">+AG37/AF37*100</f>
        <v>26.162790697674421</v>
      </c>
      <c r="AI37" s="261"/>
      <c r="AJ37" s="261"/>
      <c r="AK37" s="1176" t="s">
        <v>161</v>
      </c>
      <c r="AL37" s="1182">
        <f>IFERROR(VLOOKUP($B37,Futtermittel!$X$9:$AB$181,2,FALSE),"")</f>
        <v>26</v>
      </c>
      <c r="AM37" s="1198">
        <f>IFERROR(VLOOKUP($B37,Futtermittel!$X$9:$AB$181,3,FALSE),"")</f>
        <v>3.6</v>
      </c>
      <c r="AN37" s="1198">
        <f>IFERROR(VLOOKUP($B37,Futtermittel!$X$9:$AB$181,4,FALSE),"")</f>
        <v>1.1000000000000001</v>
      </c>
      <c r="AO37" s="1178">
        <f>IFERROR(VLOOKUP($B37,Futtermittel!$X$9:$AB$181,5,FALSE),"")</f>
        <v>86</v>
      </c>
      <c r="AQ37" s="261"/>
    </row>
    <row r="38" spans="2:43" x14ac:dyDescent="0.25">
      <c r="B38" s="1173" t="s">
        <v>162</v>
      </c>
      <c r="C38" s="1291">
        <v>32.558139534883722</v>
      </c>
      <c r="D38">
        <v>4.4800000000000004</v>
      </c>
      <c r="E38">
        <v>1.02</v>
      </c>
      <c r="F38">
        <v>86</v>
      </c>
      <c r="G38" s="1187"/>
      <c r="H38" s="1186"/>
      <c r="I38" s="261"/>
      <c r="K38" s="334" t="s">
        <v>162</v>
      </c>
      <c r="L38" s="495">
        <v>33</v>
      </c>
      <c r="M38" s="336">
        <v>4.4800000000000004</v>
      </c>
      <c r="N38" s="336">
        <v>1.02</v>
      </c>
      <c r="O38" s="338">
        <v>86</v>
      </c>
      <c r="P38" s="261">
        <f t="shared" si="15"/>
        <v>28.000000000000004</v>
      </c>
      <c r="Q38" s="261">
        <f t="shared" si="16"/>
        <v>32.558139534883722</v>
      </c>
      <c r="R38" s="261"/>
      <c r="S38" s="1173" t="s">
        <v>162</v>
      </c>
      <c r="T38" s="1182">
        <v>33</v>
      </c>
      <c r="U38" s="1182">
        <v>4.4800000000000004</v>
      </c>
      <c r="V38" s="1182">
        <v>1.02</v>
      </c>
      <c r="W38" s="1178">
        <v>86</v>
      </c>
      <c r="X38" s="1187">
        <f t="shared" si="17"/>
        <v>28.000000000000004</v>
      </c>
      <c r="Y38" s="1186">
        <f t="shared" si="21"/>
        <v>32.558139534883722</v>
      </c>
      <c r="Z38" s="261"/>
      <c r="AB38" s="733" t="s">
        <v>162</v>
      </c>
      <c r="AC38" s="772">
        <v>33</v>
      </c>
      <c r="AD38" s="735">
        <v>4.4800000000000004</v>
      </c>
      <c r="AE38" s="736">
        <v>1.02</v>
      </c>
      <c r="AF38" s="734">
        <v>86</v>
      </c>
      <c r="AG38" s="435">
        <f t="shared" si="19"/>
        <v>28.000000000000004</v>
      </c>
      <c r="AH38" s="261">
        <f t="shared" si="22"/>
        <v>32.558139534883722</v>
      </c>
      <c r="AI38" s="261"/>
      <c r="AJ38" s="261"/>
      <c r="AK38" s="1176" t="s">
        <v>162</v>
      </c>
      <c r="AL38" s="1182">
        <f>IFERROR(VLOOKUP($B38,Futtermittel!$X$9:$AB$181,2,FALSE),"")</f>
        <v>33</v>
      </c>
      <c r="AM38" s="1198">
        <f>IFERROR(VLOOKUP($B38,Futtermittel!$X$9:$AB$181,3,FALSE),"")</f>
        <v>4.4800000000000004</v>
      </c>
      <c r="AN38" s="1198">
        <f>IFERROR(VLOOKUP($B38,Futtermittel!$X$9:$AB$181,4,FALSE),"")</f>
        <v>1.02</v>
      </c>
      <c r="AO38" s="1178">
        <f>IFERROR(VLOOKUP($B38,Futtermittel!$X$9:$AB$181,5,FALSE),"")</f>
        <v>86</v>
      </c>
      <c r="AQ38" s="261"/>
    </row>
    <row r="39" spans="2:43" x14ac:dyDescent="0.25">
      <c r="B39" s="1173" t="s">
        <v>163</v>
      </c>
      <c r="C39" s="1291">
        <v>26.017441860465116</v>
      </c>
      <c r="D39">
        <v>3.58</v>
      </c>
      <c r="E39">
        <v>1.1000000000000001</v>
      </c>
      <c r="F39">
        <v>86</v>
      </c>
      <c r="G39" s="1187"/>
      <c r="H39" s="1186"/>
      <c r="I39" s="261"/>
      <c r="K39" s="334" t="s">
        <v>163</v>
      </c>
      <c r="L39" s="324">
        <v>26</v>
      </c>
      <c r="M39" s="337">
        <v>3.5775999999999999</v>
      </c>
      <c r="N39" s="337">
        <v>1.1000000000000001</v>
      </c>
      <c r="O39" s="338">
        <v>86</v>
      </c>
      <c r="P39" s="261">
        <f t="shared" si="15"/>
        <v>22.36</v>
      </c>
      <c r="Q39" s="261">
        <f t="shared" si="16"/>
        <v>26</v>
      </c>
      <c r="R39" s="261"/>
      <c r="S39" s="1173" t="s">
        <v>163</v>
      </c>
      <c r="T39" s="1182">
        <v>26</v>
      </c>
      <c r="U39" s="1182">
        <v>3.58</v>
      </c>
      <c r="V39" s="1182">
        <v>1.1000000000000001</v>
      </c>
      <c r="W39" s="1178">
        <v>86</v>
      </c>
      <c r="X39" s="1187">
        <f t="shared" si="17"/>
        <v>22.375</v>
      </c>
      <c r="Y39" s="1186">
        <f t="shared" si="21"/>
        <v>26.017441860465119</v>
      </c>
      <c r="Z39" s="261"/>
      <c r="AB39" s="737" t="s">
        <v>163</v>
      </c>
      <c r="AC39" s="772">
        <v>26</v>
      </c>
      <c r="AD39" s="735">
        <v>3.58</v>
      </c>
      <c r="AE39" s="736">
        <v>1.1000000000000001</v>
      </c>
      <c r="AF39" s="734">
        <v>86</v>
      </c>
      <c r="AG39" s="435">
        <f t="shared" si="19"/>
        <v>22.375</v>
      </c>
      <c r="AH39" s="261">
        <f t="shared" si="22"/>
        <v>26.017441860465119</v>
      </c>
      <c r="AI39" s="261"/>
      <c r="AJ39" s="261"/>
      <c r="AK39" s="1176" t="s">
        <v>163</v>
      </c>
      <c r="AL39" s="1182">
        <f>IFERROR(VLOOKUP($B39,Futtermittel!$X$9:$AB$181,2,FALSE),"")</f>
        <v>26</v>
      </c>
      <c r="AM39" s="1198">
        <f>IFERROR(VLOOKUP($B39,Futtermittel!$X$9:$AB$181,3,FALSE),"")</f>
        <v>3.58</v>
      </c>
      <c r="AN39" s="1198">
        <f>IFERROR(VLOOKUP($B39,Futtermittel!$X$9:$AB$181,4,FALSE),"")</f>
        <v>1.1000000000000001</v>
      </c>
      <c r="AO39" s="1178">
        <f>IFERROR(VLOOKUP($B39,Futtermittel!$X$9:$AB$181,5,FALSE),"")</f>
        <v>86</v>
      </c>
      <c r="AQ39" s="261"/>
    </row>
    <row r="40" spans="2:43" ht="15.75" thickBot="1" x14ac:dyDescent="0.3">
      <c r="B40" s="1173" t="s">
        <v>27</v>
      </c>
      <c r="C40" s="1291">
        <v>31.976744186046517</v>
      </c>
      <c r="D40">
        <v>4.4000000000000004</v>
      </c>
      <c r="E40">
        <v>1.5</v>
      </c>
      <c r="F40">
        <v>86</v>
      </c>
      <c r="G40" s="1187"/>
      <c r="H40" s="1186"/>
      <c r="I40" s="261"/>
      <c r="K40" s="334" t="s">
        <v>27</v>
      </c>
      <c r="L40" s="324">
        <v>32</v>
      </c>
      <c r="M40" s="336">
        <v>4.4000000000000004</v>
      </c>
      <c r="N40" s="336">
        <v>1.5</v>
      </c>
      <c r="O40" s="338">
        <v>86</v>
      </c>
      <c r="P40" s="261">
        <f t="shared" si="15"/>
        <v>27.500000000000004</v>
      </c>
      <c r="Q40" s="261">
        <f t="shared" si="16"/>
        <v>31.976744186046517</v>
      </c>
      <c r="R40" s="261"/>
      <c r="S40" s="1173" t="s">
        <v>27</v>
      </c>
      <c r="T40" s="1182">
        <v>32</v>
      </c>
      <c r="U40" s="1182">
        <v>4.4000000000000004</v>
      </c>
      <c r="V40" s="1182">
        <v>1.5</v>
      </c>
      <c r="W40" s="1178">
        <v>86</v>
      </c>
      <c r="X40" s="1187">
        <f t="shared" si="17"/>
        <v>27.500000000000004</v>
      </c>
      <c r="Y40" s="1186">
        <f t="shared" si="21"/>
        <v>31.976744186046517</v>
      </c>
      <c r="Z40" s="261"/>
      <c r="AB40" s="737" t="s">
        <v>27</v>
      </c>
      <c r="AC40" s="758">
        <v>32</v>
      </c>
      <c r="AD40" s="743">
        <v>4.4000000000000004</v>
      </c>
      <c r="AE40" s="744">
        <v>1.5</v>
      </c>
      <c r="AF40" s="742">
        <v>86</v>
      </c>
      <c r="AG40" s="435">
        <f t="shared" si="19"/>
        <v>27.500000000000004</v>
      </c>
      <c r="AH40" s="261">
        <f t="shared" si="22"/>
        <v>31.976744186046517</v>
      </c>
      <c r="AI40" s="261"/>
      <c r="AJ40" s="261"/>
      <c r="AK40" s="1176" t="s">
        <v>27</v>
      </c>
      <c r="AL40" s="1182">
        <f>IFERROR(VLOOKUP($B40,Futtermittel!$X$9:$AB$181,2,FALSE),"")</f>
        <v>32</v>
      </c>
      <c r="AM40" s="1198">
        <f>IFERROR(VLOOKUP($B40,Futtermittel!$X$9:$AB$181,3,FALSE),"")</f>
        <v>4.4000000000000004</v>
      </c>
      <c r="AN40" s="1198">
        <f>IFERROR(VLOOKUP($B40,Futtermittel!$X$9:$AB$181,4,FALSE),"")</f>
        <v>1.5</v>
      </c>
      <c r="AO40" s="1178">
        <f>IFERROR(VLOOKUP($B40,Futtermittel!$X$9:$AB$181,5,FALSE),"")</f>
        <v>86</v>
      </c>
      <c r="AQ40" s="261"/>
    </row>
    <row r="41" spans="2:43" x14ac:dyDescent="0.25">
      <c r="B41" s="1172" t="s">
        <v>579</v>
      </c>
      <c r="C41" s="1291"/>
      <c r="D41"/>
      <c r="E41"/>
      <c r="F41"/>
      <c r="G41" s="1187"/>
      <c r="H41" s="1186"/>
      <c r="I41" s="261"/>
      <c r="K41" s="343" t="s">
        <v>164</v>
      </c>
      <c r="L41" s="446"/>
      <c r="M41" s="350"/>
      <c r="N41" s="350"/>
      <c r="O41" s="349"/>
      <c r="P41" s="261" t="s">
        <v>63</v>
      </c>
      <c r="Q41" s="261"/>
      <c r="R41" s="261"/>
      <c r="S41" s="1172" t="s">
        <v>579</v>
      </c>
      <c r="T41" s="1182" t="s">
        <v>638</v>
      </c>
      <c r="U41" s="1182" t="s">
        <v>638</v>
      </c>
      <c r="V41" s="1182" t="s">
        <v>638</v>
      </c>
      <c r="W41" s="1178" t="s">
        <v>638</v>
      </c>
      <c r="X41" s="1187"/>
      <c r="Y41" s="1186"/>
      <c r="Z41" s="261"/>
      <c r="AB41" s="745" t="s">
        <v>579</v>
      </c>
      <c r="AC41" s="774"/>
      <c r="AD41" s="753"/>
      <c r="AE41" s="754"/>
      <c r="AF41" s="752"/>
      <c r="AG41" s="435"/>
      <c r="AH41" s="261"/>
      <c r="AI41" s="261"/>
      <c r="AJ41" s="261"/>
      <c r="AK41" s="1172" t="s">
        <v>579</v>
      </c>
      <c r="AL41" s="1182" t="str">
        <f>IFERROR(VLOOKUP($B41,Futtermittel!$X$9:$AB$181,2,FALSE),"")</f>
        <v/>
      </c>
      <c r="AM41" s="1198" t="str">
        <f>IFERROR(VLOOKUP($B41,Futtermittel!$X$9:$AB$181,3,FALSE),"")</f>
        <v/>
      </c>
      <c r="AN41" s="1198" t="str">
        <f>IFERROR(VLOOKUP($B41,Futtermittel!$X$9:$AB$181,4,FALSE),"")</f>
        <v/>
      </c>
      <c r="AO41" s="1178" t="str">
        <f>IFERROR(VLOOKUP($B41,Futtermittel!$X$9:$AB$181,5,FALSE),"")</f>
        <v/>
      </c>
      <c r="AQ41" s="261"/>
    </row>
    <row r="42" spans="2:43" x14ac:dyDescent="0.25">
      <c r="B42" s="1173" t="s">
        <v>580</v>
      </c>
      <c r="C42" s="1291">
        <v>23.008241758241759</v>
      </c>
      <c r="D42">
        <v>3.35</v>
      </c>
      <c r="E42">
        <v>1.8</v>
      </c>
      <c r="F42">
        <v>91</v>
      </c>
      <c r="G42" s="1187"/>
      <c r="H42" s="1186"/>
      <c r="I42" s="261"/>
      <c r="K42" s="334" t="s">
        <v>58</v>
      </c>
      <c r="L42" s="324">
        <v>23</v>
      </c>
      <c r="M42" s="336">
        <v>3.35</v>
      </c>
      <c r="N42" s="336">
        <v>1.8</v>
      </c>
      <c r="O42" s="338">
        <v>91</v>
      </c>
      <c r="P42" s="261">
        <f t="shared" ref="P42:P49" si="23">+M42*6.25</f>
        <v>20.9375</v>
      </c>
      <c r="Q42" s="261">
        <f t="shared" ref="Q42:Q49" si="24">+P42/O42*100</f>
        <v>23.008241758241756</v>
      </c>
      <c r="R42" s="261"/>
      <c r="S42" s="1173" t="s">
        <v>580</v>
      </c>
      <c r="T42" s="1182">
        <v>23</v>
      </c>
      <c r="U42" s="1182">
        <v>3.35</v>
      </c>
      <c r="V42" s="1182">
        <v>1.8</v>
      </c>
      <c r="W42" s="1178">
        <v>91</v>
      </c>
      <c r="X42" s="1187">
        <f t="shared" ref="X42:X49" si="25">+U42*6.25</f>
        <v>20.9375</v>
      </c>
      <c r="Y42" s="1186">
        <f t="shared" ref="Y42:Y49" si="26">+X42/W42*100</f>
        <v>23.008241758241756</v>
      </c>
      <c r="Z42" s="261"/>
      <c r="AB42" s="733" t="s">
        <v>580</v>
      </c>
      <c r="AC42" s="772">
        <v>23</v>
      </c>
      <c r="AD42" s="755">
        <v>3.35</v>
      </c>
      <c r="AE42" s="736">
        <v>1.8</v>
      </c>
      <c r="AF42" s="734">
        <v>91</v>
      </c>
      <c r="AG42" s="435">
        <f t="shared" ref="AG42:AG49" si="27">+AD42*6.25</f>
        <v>20.9375</v>
      </c>
      <c r="AH42" s="261">
        <f t="shared" ref="AH42:AH49" si="28">+AG42/AF42*100</f>
        <v>23.008241758241756</v>
      </c>
      <c r="AI42" s="261"/>
      <c r="AJ42" s="261"/>
      <c r="AK42" s="1176" t="s">
        <v>580</v>
      </c>
      <c r="AL42" s="1182">
        <f>IFERROR(VLOOKUP($B42,Futtermittel!$X$9:$AB$181,2,FALSE),"")</f>
        <v>23</v>
      </c>
      <c r="AM42" s="1198">
        <f>IFERROR(VLOOKUP($B42,Futtermittel!$X$9:$AB$181,3,FALSE),"")</f>
        <v>3.35</v>
      </c>
      <c r="AN42" s="1198">
        <f>IFERROR(VLOOKUP($B42,Futtermittel!$X$9:$AB$181,4,FALSE),"")</f>
        <v>1.8</v>
      </c>
      <c r="AO42" s="1178">
        <f>IFERROR(VLOOKUP($B42,Futtermittel!$X$9:$AB$181,5,FALSE),"")</f>
        <v>91</v>
      </c>
      <c r="AQ42" s="261"/>
    </row>
    <row r="43" spans="2:43" x14ac:dyDescent="0.25">
      <c r="B43" s="1173" t="s">
        <v>581</v>
      </c>
      <c r="C43" s="1291">
        <v>23.008241758241759</v>
      </c>
      <c r="D43">
        <v>3.35</v>
      </c>
      <c r="E43">
        <v>1.8</v>
      </c>
      <c r="F43">
        <v>91</v>
      </c>
      <c r="G43" s="1187"/>
      <c r="H43" s="1186"/>
      <c r="I43" s="261"/>
      <c r="K43" s="334" t="s">
        <v>165</v>
      </c>
      <c r="L43" s="364">
        <v>23</v>
      </c>
      <c r="M43" s="337">
        <v>3.35</v>
      </c>
      <c r="N43" s="337">
        <v>1.8</v>
      </c>
      <c r="O43" s="341">
        <v>91</v>
      </c>
      <c r="P43" s="261">
        <f t="shared" si="23"/>
        <v>20.9375</v>
      </c>
      <c r="Q43" s="261">
        <f t="shared" si="24"/>
        <v>23.008241758241756</v>
      </c>
      <c r="R43" s="261"/>
      <c r="S43" s="1173" t="s">
        <v>581</v>
      </c>
      <c r="T43" s="1182">
        <v>23</v>
      </c>
      <c r="U43" s="1182">
        <v>3.35</v>
      </c>
      <c r="V43" s="1182">
        <v>1.8</v>
      </c>
      <c r="W43" s="1178">
        <v>91</v>
      </c>
      <c r="X43" s="1187">
        <f t="shared" si="25"/>
        <v>20.9375</v>
      </c>
      <c r="Y43" s="1186">
        <f t="shared" si="26"/>
        <v>23.008241758241756</v>
      </c>
      <c r="Z43" s="261"/>
      <c r="AB43" s="737" t="s">
        <v>581</v>
      </c>
      <c r="AC43" s="772">
        <v>23</v>
      </c>
      <c r="AD43" s="755">
        <v>3.35</v>
      </c>
      <c r="AE43" s="736">
        <v>1.8</v>
      </c>
      <c r="AF43" s="734">
        <v>91</v>
      </c>
      <c r="AG43" s="435">
        <f t="shared" si="27"/>
        <v>20.9375</v>
      </c>
      <c r="AH43" s="261">
        <f t="shared" si="28"/>
        <v>23.008241758241756</v>
      </c>
      <c r="AI43" s="261"/>
      <c r="AJ43" s="261"/>
      <c r="AK43" s="1176" t="s">
        <v>581</v>
      </c>
      <c r="AL43" s="1182">
        <f>IFERROR(VLOOKUP($B43,Futtermittel!$X$9:$AB$181,2,FALSE),"")</f>
        <v>23</v>
      </c>
      <c r="AM43" s="1198">
        <f>IFERROR(VLOOKUP($B43,Futtermittel!$X$9:$AB$181,3,FALSE),"")</f>
        <v>3.35</v>
      </c>
      <c r="AN43" s="1198">
        <f>IFERROR(VLOOKUP($B43,Futtermittel!$X$9:$AB$181,4,FALSE),"")</f>
        <v>1.8</v>
      </c>
      <c r="AO43" s="1178">
        <f>IFERROR(VLOOKUP($B43,Futtermittel!$X$9:$AB$181,5,FALSE),"")</f>
        <v>91</v>
      </c>
      <c r="AQ43" s="261"/>
    </row>
    <row r="44" spans="2:43" x14ac:dyDescent="0.25">
      <c r="B44" s="1173" t="s">
        <v>165</v>
      </c>
      <c r="C44" s="1291">
        <v>23.008241758241759</v>
      </c>
      <c r="D44">
        <v>3.35</v>
      </c>
      <c r="E44">
        <v>1.8</v>
      </c>
      <c r="F44">
        <v>91</v>
      </c>
      <c r="G44" s="1187"/>
      <c r="H44" s="1186"/>
      <c r="I44" s="261"/>
      <c r="K44" s="334" t="s">
        <v>59</v>
      </c>
      <c r="L44" s="324">
        <v>20</v>
      </c>
      <c r="M44" s="336">
        <v>2.91</v>
      </c>
      <c r="N44" s="336">
        <v>1.6</v>
      </c>
      <c r="O44" s="338">
        <v>91</v>
      </c>
      <c r="P44" s="261">
        <f t="shared" si="23"/>
        <v>18.1875</v>
      </c>
      <c r="Q44" s="261">
        <f t="shared" si="24"/>
        <v>19.986263736263737</v>
      </c>
      <c r="R44" s="261"/>
      <c r="S44" s="1173" t="s">
        <v>165</v>
      </c>
      <c r="T44" s="1182">
        <v>23</v>
      </c>
      <c r="U44" s="1182">
        <v>3.35</v>
      </c>
      <c r="V44" s="1182">
        <v>1.8</v>
      </c>
      <c r="W44" s="1178">
        <v>91</v>
      </c>
      <c r="X44" s="1187">
        <f t="shared" si="25"/>
        <v>20.9375</v>
      </c>
      <c r="Y44" s="1186">
        <f t="shared" si="26"/>
        <v>23.008241758241756</v>
      </c>
      <c r="Z44" s="261"/>
      <c r="AB44" s="737" t="s">
        <v>165</v>
      </c>
      <c r="AC44" s="772">
        <v>23</v>
      </c>
      <c r="AD44" s="755">
        <v>3.35</v>
      </c>
      <c r="AE44" s="736">
        <v>1.8</v>
      </c>
      <c r="AF44" s="734">
        <v>91</v>
      </c>
      <c r="AG44" s="435">
        <f t="shared" si="27"/>
        <v>20.9375</v>
      </c>
      <c r="AH44" s="261">
        <f t="shared" si="28"/>
        <v>23.008241758241756</v>
      </c>
      <c r="AI44" s="261"/>
      <c r="AJ44" s="261"/>
      <c r="AK44" s="1176" t="s">
        <v>165</v>
      </c>
      <c r="AL44" s="1182">
        <f>IFERROR(VLOOKUP($B44,Futtermittel!$X$9:$AB$181,2,FALSE),"")</f>
        <v>23</v>
      </c>
      <c r="AM44" s="1198">
        <f>IFERROR(VLOOKUP($B44,Futtermittel!$X$9:$AB$181,3,FALSE),"")</f>
        <v>3.35</v>
      </c>
      <c r="AN44" s="1198">
        <f>IFERROR(VLOOKUP($B44,Futtermittel!$X$9:$AB$181,4,FALSE),"")</f>
        <v>1.8</v>
      </c>
      <c r="AO44" s="1178">
        <f>IFERROR(VLOOKUP($B44,Futtermittel!$X$9:$AB$181,5,FALSE),"")</f>
        <v>91</v>
      </c>
      <c r="AQ44" s="261"/>
    </row>
    <row r="45" spans="2:43" x14ac:dyDescent="0.25">
      <c r="B45" s="1173" t="s">
        <v>59</v>
      </c>
      <c r="C45" s="1291">
        <v>19.986263736263737</v>
      </c>
      <c r="D45">
        <v>2.91</v>
      </c>
      <c r="E45">
        <v>1.6</v>
      </c>
      <c r="F45">
        <v>91</v>
      </c>
      <c r="G45" s="1187"/>
      <c r="H45" s="1186"/>
      <c r="I45" s="261"/>
      <c r="K45" s="334" t="s">
        <v>166</v>
      </c>
      <c r="L45" s="495">
        <v>35</v>
      </c>
      <c r="M45" s="336">
        <v>5.08</v>
      </c>
      <c r="N45" s="336">
        <v>1.77</v>
      </c>
      <c r="O45" s="338">
        <v>91</v>
      </c>
      <c r="P45" s="261">
        <f t="shared" si="23"/>
        <v>31.75</v>
      </c>
      <c r="Q45" s="261">
        <f t="shared" si="24"/>
        <v>34.890109890109891</v>
      </c>
      <c r="R45" s="261"/>
      <c r="S45" s="1173" t="s">
        <v>59</v>
      </c>
      <c r="T45" s="1182">
        <v>20</v>
      </c>
      <c r="U45" s="1182">
        <v>2.91</v>
      </c>
      <c r="V45" s="1182">
        <v>1.6</v>
      </c>
      <c r="W45" s="1178">
        <v>91</v>
      </c>
      <c r="X45" s="1187">
        <f t="shared" si="25"/>
        <v>18.1875</v>
      </c>
      <c r="Y45" s="1186">
        <f t="shared" si="26"/>
        <v>19.986263736263737</v>
      </c>
      <c r="Z45" s="261"/>
      <c r="AB45" s="733" t="s">
        <v>59</v>
      </c>
      <c r="AC45" s="772">
        <v>20</v>
      </c>
      <c r="AD45" s="755">
        <v>2.91</v>
      </c>
      <c r="AE45" s="736">
        <v>1.6</v>
      </c>
      <c r="AF45" s="734">
        <v>91</v>
      </c>
      <c r="AG45" s="435">
        <f t="shared" si="27"/>
        <v>18.1875</v>
      </c>
      <c r="AH45" s="261">
        <f t="shared" si="28"/>
        <v>19.986263736263737</v>
      </c>
      <c r="AI45" s="261"/>
      <c r="AJ45" s="261"/>
      <c r="AK45" s="1176" t="s">
        <v>59</v>
      </c>
      <c r="AL45" s="1182">
        <f>IFERROR(VLOOKUP($B45,Futtermittel!$X$9:$AB$181,2,FALSE),"")</f>
        <v>20</v>
      </c>
      <c r="AM45" s="1198">
        <f>IFERROR(VLOOKUP($B45,Futtermittel!$X$9:$AB$181,3,FALSE),"")</f>
        <v>2.91</v>
      </c>
      <c r="AN45" s="1198">
        <f>IFERROR(VLOOKUP($B45,Futtermittel!$X$9:$AB$181,4,FALSE),"")</f>
        <v>1.6</v>
      </c>
      <c r="AO45" s="1178">
        <f>IFERROR(VLOOKUP($B45,Futtermittel!$X$9:$AB$181,5,FALSE),"")</f>
        <v>91</v>
      </c>
      <c r="AQ45" s="261"/>
    </row>
    <row r="46" spans="2:43" x14ac:dyDescent="0.25">
      <c r="B46" s="1173" t="s">
        <v>166</v>
      </c>
      <c r="C46" s="1291">
        <v>34.890109890109891</v>
      </c>
      <c r="D46">
        <v>5.08</v>
      </c>
      <c r="E46">
        <v>1.77</v>
      </c>
      <c r="F46">
        <v>91</v>
      </c>
      <c r="G46" s="1187"/>
      <c r="H46" s="1186"/>
      <c r="I46" s="261"/>
      <c r="K46" s="334" t="s">
        <v>167</v>
      </c>
      <c r="L46" s="364">
        <v>24</v>
      </c>
      <c r="M46" s="336">
        <v>3.5</v>
      </c>
      <c r="N46" s="336">
        <v>1.2</v>
      </c>
      <c r="O46" s="338">
        <v>91</v>
      </c>
      <c r="P46" s="261">
        <f t="shared" si="23"/>
        <v>21.875</v>
      </c>
      <c r="Q46" s="261">
        <f t="shared" si="24"/>
        <v>24.03846153846154</v>
      </c>
      <c r="R46" s="261"/>
      <c r="S46" s="1173" t="s">
        <v>166</v>
      </c>
      <c r="T46" s="1182">
        <v>35</v>
      </c>
      <c r="U46" s="1182">
        <v>5.08</v>
      </c>
      <c r="V46" s="1182">
        <v>1.77</v>
      </c>
      <c r="W46" s="1178">
        <v>91</v>
      </c>
      <c r="X46" s="1187">
        <f t="shared" si="25"/>
        <v>31.75</v>
      </c>
      <c r="Y46" s="1186">
        <f t="shared" si="26"/>
        <v>34.890109890109891</v>
      </c>
      <c r="Z46" s="261"/>
      <c r="AB46" s="733" t="s">
        <v>166</v>
      </c>
      <c r="AC46" s="772">
        <v>35</v>
      </c>
      <c r="AD46" s="755">
        <v>5.08</v>
      </c>
      <c r="AE46" s="736">
        <v>1.77</v>
      </c>
      <c r="AF46" s="734">
        <v>91</v>
      </c>
      <c r="AG46" s="435">
        <f t="shared" si="27"/>
        <v>31.75</v>
      </c>
      <c r="AH46" s="261">
        <f t="shared" si="28"/>
        <v>34.890109890109891</v>
      </c>
      <c r="AI46" s="261"/>
      <c r="AJ46" s="261"/>
      <c r="AK46" s="1176" t="s">
        <v>166</v>
      </c>
      <c r="AL46" s="1182">
        <f>IFERROR(VLOOKUP($B46,Futtermittel!$X$9:$AB$181,2,FALSE),"")</f>
        <v>35</v>
      </c>
      <c r="AM46" s="1198">
        <f>IFERROR(VLOOKUP($B46,Futtermittel!$X$9:$AB$181,3,FALSE),"")</f>
        <v>5.08</v>
      </c>
      <c r="AN46" s="1198">
        <f>IFERROR(VLOOKUP($B46,Futtermittel!$X$9:$AB$181,4,FALSE),"")</f>
        <v>1.77</v>
      </c>
      <c r="AO46" s="1178">
        <f>IFERROR(VLOOKUP($B46,Futtermittel!$X$9:$AB$181,5,FALSE),"")</f>
        <v>91</v>
      </c>
      <c r="AQ46" s="261"/>
    </row>
    <row r="47" spans="2:43" x14ac:dyDescent="0.25">
      <c r="B47" s="1173" t="s">
        <v>167</v>
      </c>
      <c r="C47" s="1291">
        <v>24.03846153846154</v>
      </c>
      <c r="D47">
        <v>3.5</v>
      </c>
      <c r="E47">
        <v>1.2</v>
      </c>
      <c r="F47">
        <v>91</v>
      </c>
      <c r="G47" s="1187"/>
      <c r="H47" s="1186"/>
      <c r="I47" s="261"/>
      <c r="K47" s="334" t="s">
        <v>168</v>
      </c>
      <c r="L47" s="364">
        <v>24</v>
      </c>
      <c r="M47" s="337">
        <v>3.5</v>
      </c>
      <c r="N47" s="337">
        <v>1.2</v>
      </c>
      <c r="O47" s="341">
        <v>91</v>
      </c>
      <c r="P47" s="261">
        <f t="shared" si="23"/>
        <v>21.875</v>
      </c>
      <c r="Q47" s="261">
        <f t="shared" si="24"/>
        <v>24.03846153846154</v>
      </c>
      <c r="R47" s="261"/>
      <c r="S47" s="1173" t="s">
        <v>167</v>
      </c>
      <c r="T47" s="1182">
        <v>24</v>
      </c>
      <c r="U47" s="1182">
        <v>3.5</v>
      </c>
      <c r="V47" s="1182">
        <v>1.2</v>
      </c>
      <c r="W47" s="1178">
        <v>91</v>
      </c>
      <c r="X47" s="1187">
        <f t="shared" si="25"/>
        <v>21.875</v>
      </c>
      <c r="Y47" s="1186">
        <f t="shared" si="26"/>
        <v>24.03846153846154</v>
      </c>
      <c r="Z47" s="261"/>
      <c r="AB47" s="733" t="s">
        <v>167</v>
      </c>
      <c r="AC47" s="772">
        <v>24</v>
      </c>
      <c r="AD47" s="755">
        <v>3.5</v>
      </c>
      <c r="AE47" s="736">
        <v>1.2</v>
      </c>
      <c r="AF47" s="734">
        <v>91</v>
      </c>
      <c r="AG47" s="435">
        <f t="shared" si="27"/>
        <v>21.875</v>
      </c>
      <c r="AH47" s="261">
        <f t="shared" si="28"/>
        <v>24.03846153846154</v>
      </c>
      <c r="AI47" s="261"/>
      <c r="AJ47" s="261"/>
      <c r="AK47" s="1176" t="s">
        <v>167</v>
      </c>
      <c r="AL47" s="1182">
        <f>IFERROR(VLOOKUP($B47,Futtermittel!$X$9:$AB$181,2,FALSE),"")</f>
        <v>24</v>
      </c>
      <c r="AM47" s="1198">
        <f>IFERROR(VLOOKUP($B47,Futtermittel!$X$9:$AB$181,3,FALSE),"")</f>
        <v>3.5</v>
      </c>
      <c r="AN47" s="1198">
        <f>IFERROR(VLOOKUP($B47,Futtermittel!$X$9:$AB$181,4,FALSE),"")</f>
        <v>1.2</v>
      </c>
      <c r="AO47" s="1178">
        <f>IFERROR(VLOOKUP($B47,Futtermittel!$X$9:$AB$181,5,FALSE),"")</f>
        <v>91</v>
      </c>
      <c r="AQ47" s="261"/>
    </row>
    <row r="48" spans="2:43" x14ac:dyDescent="0.25">
      <c r="B48" s="1173" t="s">
        <v>168</v>
      </c>
      <c r="C48" s="1291">
        <v>24.03846153846154</v>
      </c>
      <c r="D48">
        <v>3.5</v>
      </c>
      <c r="E48">
        <v>1.2</v>
      </c>
      <c r="F48">
        <v>91</v>
      </c>
      <c r="G48" s="1187"/>
      <c r="H48" s="1186"/>
      <c r="I48" s="261"/>
      <c r="K48" s="334" t="s">
        <v>169</v>
      </c>
      <c r="L48" s="364">
        <f>+Q48</f>
        <v>7.2674418604651168</v>
      </c>
      <c r="M48" s="337">
        <v>1</v>
      </c>
      <c r="N48" s="337">
        <v>0.64</v>
      </c>
      <c r="O48" s="341">
        <v>86</v>
      </c>
      <c r="P48" s="261">
        <f t="shared" si="23"/>
        <v>6.25</v>
      </c>
      <c r="Q48" s="261">
        <f t="shared" si="24"/>
        <v>7.2674418604651168</v>
      </c>
      <c r="R48" s="261"/>
      <c r="S48" s="1173" t="s">
        <v>168</v>
      </c>
      <c r="T48" s="1182">
        <v>24</v>
      </c>
      <c r="U48" s="1182">
        <v>3.5</v>
      </c>
      <c r="V48" s="1182">
        <v>1.2</v>
      </c>
      <c r="W48" s="1178">
        <v>91</v>
      </c>
      <c r="X48" s="1187">
        <f t="shared" si="25"/>
        <v>21.875</v>
      </c>
      <c r="Y48" s="1186">
        <f t="shared" si="26"/>
        <v>24.03846153846154</v>
      </c>
      <c r="Z48" s="261"/>
      <c r="AB48" s="733" t="s">
        <v>168</v>
      </c>
      <c r="AC48" s="772">
        <v>24</v>
      </c>
      <c r="AD48" s="755">
        <v>3.5</v>
      </c>
      <c r="AE48" s="736">
        <v>1.2</v>
      </c>
      <c r="AF48" s="734">
        <v>91</v>
      </c>
      <c r="AG48" s="435">
        <f t="shared" si="27"/>
        <v>21.875</v>
      </c>
      <c r="AH48" s="261">
        <f t="shared" si="28"/>
        <v>24.03846153846154</v>
      </c>
      <c r="AI48" s="261"/>
      <c r="AJ48" s="261"/>
      <c r="AK48" s="1176" t="s">
        <v>168</v>
      </c>
      <c r="AL48" s="1182">
        <f>IFERROR(VLOOKUP($B48,Futtermittel!$X$9:$AB$181,2,FALSE),"")</f>
        <v>24</v>
      </c>
      <c r="AM48" s="1198">
        <f>IFERROR(VLOOKUP($B48,Futtermittel!$X$9:$AB$181,3,FALSE),"")</f>
        <v>3.5</v>
      </c>
      <c r="AN48" s="1198">
        <f>IFERROR(VLOOKUP($B48,Futtermittel!$X$9:$AB$181,4,FALSE),"")</f>
        <v>1.2</v>
      </c>
      <c r="AO48" s="1178">
        <f>IFERROR(VLOOKUP($B48,Futtermittel!$X$9:$AB$181,5,FALSE),"")</f>
        <v>91</v>
      </c>
      <c r="AQ48" s="261"/>
    </row>
    <row r="49" spans="2:43" ht="15.75" thickBot="1" x14ac:dyDescent="0.3">
      <c r="B49" s="1173" t="s">
        <v>582</v>
      </c>
      <c r="C49" s="1291">
        <v>22.321428571428573</v>
      </c>
      <c r="D49">
        <v>3.25</v>
      </c>
      <c r="E49">
        <v>2.4300000000000002</v>
      </c>
      <c r="F49">
        <v>91</v>
      </c>
      <c r="G49" s="1187"/>
      <c r="H49" s="1186"/>
      <c r="I49" s="261"/>
      <c r="K49" s="346" t="s">
        <v>170</v>
      </c>
      <c r="L49" s="364">
        <f>+Q49</f>
        <v>6.25</v>
      </c>
      <c r="M49" s="352">
        <v>0.4</v>
      </c>
      <c r="N49" s="352">
        <v>0.3</v>
      </c>
      <c r="O49" s="351">
        <v>40</v>
      </c>
      <c r="P49" s="261">
        <f t="shared" si="23"/>
        <v>2.5</v>
      </c>
      <c r="Q49" s="261">
        <f t="shared" si="24"/>
        <v>6.25</v>
      </c>
      <c r="R49" s="261"/>
      <c r="S49" s="1173" t="s">
        <v>582</v>
      </c>
      <c r="T49" s="1182">
        <v>23</v>
      </c>
      <c r="U49" s="1182">
        <v>3.25</v>
      </c>
      <c r="V49" s="1182">
        <v>2.4300000000000002</v>
      </c>
      <c r="W49" s="1178">
        <v>91</v>
      </c>
      <c r="X49" s="1187">
        <f t="shared" si="25"/>
        <v>20.3125</v>
      </c>
      <c r="Y49" s="1186">
        <f t="shared" si="26"/>
        <v>22.321428571428573</v>
      </c>
      <c r="Z49" s="261"/>
      <c r="AB49" s="737" t="s">
        <v>582</v>
      </c>
      <c r="AC49" s="758">
        <v>23</v>
      </c>
      <c r="AD49" s="735">
        <v>3.25</v>
      </c>
      <c r="AE49" s="736">
        <v>2.4300000000000002</v>
      </c>
      <c r="AF49" s="742">
        <v>91</v>
      </c>
      <c r="AG49" s="435">
        <f t="shared" si="27"/>
        <v>20.3125</v>
      </c>
      <c r="AH49" s="261">
        <f t="shared" si="28"/>
        <v>22.321428571428573</v>
      </c>
      <c r="AI49" s="261"/>
      <c r="AJ49" s="261"/>
      <c r="AK49" s="1176" t="s">
        <v>582</v>
      </c>
      <c r="AL49" s="1182">
        <f>IFERROR(VLOOKUP($B49,Futtermittel!$X$9:$AB$181,2,FALSE),"")</f>
        <v>23</v>
      </c>
      <c r="AM49" s="1198">
        <f>IFERROR(VLOOKUP($B49,Futtermittel!$X$9:$AB$181,3,FALSE),"")</f>
        <v>3.25</v>
      </c>
      <c r="AN49" s="1198">
        <f>IFERROR(VLOOKUP($B49,Futtermittel!$X$9:$AB$181,4,FALSE),"")</f>
        <v>2.4300000000000002</v>
      </c>
      <c r="AO49" s="1178">
        <f>IFERROR(VLOOKUP($B49,Futtermittel!$X$9:$AB$181,5,FALSE),"")</f>
        <v>91</v>
      </c>
      <c r="AQ49" s="261"/>
    </row>
    <row r="50" spans="2:43" x14ac:dyDescent="0.25">
      <c r="B50" s="1172" t="s">
        <v>583</v>
      </c>
      <c r="C50" s="1291"/>
      <c r="D50"/>
      <c r="E50"/>
      <c r="F50"/>
      <c r="G50" s="1187"/>
      <c r="H50" s="1186"/>
      <c r="I50" s="261"/>
      <c r="K50" s="343" t="s">
        <v>171</v>
      </c>
      <c r="L50" s="443"/>
      <c r="M50" s="345"/>
      <c r="N50" s="345"/>
      <c r="O50" s="344"/>
      <c r="P50" s="261" t="s">
        <v>63</v>
      </c>
      <c r="Q50" s="261"/>
      <c r="R50" s="261"/>
      <c r="S50" s="1172" t="s">
        <v>583</v>
      </c>
      <c r="T50" s="1182" t="s">
        <v>638</v>
      </c>
      <c r="U50" s="1182" t="s">
        <v>638</v>
      </c>
      <c r="V50" s="1182" t="s">
        <v>638</v>
      </c>
      <c r="W50" s="1178" t="s">
        <v>638</v>
      </c>
      <c r="X50" s="1187"/>
      <c r="Y50" s="1186"/>
      <c r="Z50" s="261"/>
      <c r="AB50" s="745" t="s">
        <v>583</v>
      </c>
      <c r="AC50" s="751"/>
      <c r="AD50" s="756"/>
      <c r="AE50" s="748"/>
      <c r="AF50" s="746"/>
      <c r="AG50" s="435"/>
      <c r="AH50" s="261"/>
      <c r="AI50" s="261"/>
      <c r="AJ50" s="261"/>
      <c r="AK50" s="1172" t="s">
        <v>583</v>
      </c>
      <c r="AL50" s="1182" t="str">
        <f>IFERROR(VLOOKUP($B50,Futtermittel!$X$9:$AB$181,2,FALSE),"")</f>
        <v/>
      </c>
      <c r="AM50" s="1198" t="str">
        <f>IFERROR(VLOOKUP($B50,Futtermittel!$X$9:$AB$181,3,FALSE),"")</f>
        <v/>
      </c>
      <c r="AN50" s="1198" t="str">
        <f>IFERROR(VLOOKUP($B50,Futtermittel!$X$9:$AB$181,4,FALSE),"")</f>
        <v/>
      </c>
      <c r="AO50" s="1178" t="str">
        <f>IFERROR(VLOOKUP($B50,Futtermittel!$X$9:$AB$181,5,FALSE),"")</f>
        <v/>
      </c>
      <c r="AQ50" s="261"/>
    </row>
    <row r="51" spans="2:43" x14ac:dyDescent="0.25">
      <c r="B51" s="1173" t="s">
        <v>169</v>
      </c>
      <c r="C51" s="1291">
        <v>7.2674418604651159</v>
      </c>
      <c r="D51">
        <v>1</v>
      </c>
      <c r="E51">
        <v>0.64</v>
      </c>
      <c r="F51">
        <v>86</v>
      </c>
      <c r="G51" s="1187"/>
      <c r="H51" s="1186"/>
      <c r="I51" s="261"/>
      <c r="K51" s="334" t="s">
        <v>172</v>
      </c>
      <c r="L51" s="496">
        <v>9.9</v>
      </c>
      <c r="M51" s="336">
        <v>0.35</v>
      </c>
      <c r="N51" s="336">
        <v>0.14000000000000001</v>
      </c>
      <c r="O51" s="338">
        <v>22</v>
      </c>
      <c r="P51" s="261">
        <f t="shared" ref="P51:P55" si="29">+M51*6.25</f>
        <v>2.1875</v>
      </c>
      <c r="Q51" s="261">
        <f t="shared" ref="Q51:Q55" si="30">+P51/O51*100</f>
        <v>9.9431818181818183</v>
      </c>
      <c r="R51" s="261"/>
      <c r="S51" s="1173" t="s">
        <v>169</v>
      </c>
      <c r="T51" s="1182">
        <v>7.3</v>
      </c>
      <c r="U51" s="1182">
        <v>1</v>
      </c>
      <c r="V51" s="1182">
        <v>0.64</v>
      </c>
      <c r="W51" s="1178">
        <v>86</v>
      </c>
      <c r="X51" s="1187">
        <f t="shared" ref="X51:X52" si="31">+U51*6.25</f>
        <v>6.25</v>
      </c>
      <c r="Y51" s="1186">
        <f t="shared" ref="Y51:Y52" si="32">+X51/W51*100</f>
        <v>7.2674418604651168</v>
      </c>
      <c r="Z51" s="261"/>
      <c r="AB51" s="733" t="s">
        <v>169</v>
      </c>
      <c r="AC51" s="795">
        <f>ROUND(AH51,1)</f>
        <v>7.3</v>
      </c>
      <c r="AD51" s="755">
        <v>1</v>
      </c>
      <c r="AE51" s="736">
        <v>0.64</v>
      </c>
      <c r="AF51" s="734">
        <v>86</v>
      </c>
      <c r="AG51" s="435">
        <f t="shared" ref="AG51:AG52" si="33">+AD51*6.25</f>
        <v>6.25</v>
      </c>
      <c r="AH51" s="261">
        <f t="shared" ref="AH51:AH52" si="34">+AG51/AF51*100</f>
        <v>7.2674418604651168</v>
      </c>
      <c r="AI51" s="261"/>
      <c r="AJ51" s="261"/>
      <c r="AK51" s="1176" t="s">
        <v>169</v>
      </c>
      <c r="AL51" s="1182">
        <f>IFERROR(VLOOKUP($B51,Futtermittel!$X$9:$AB$181,2,FALSE),"")</f>
        <v>7.3</v>
      </c>
      <c r="AM51" s="1198">
        <f>IFERROR(VLOOKUP($B51,Futtermittel!$X$9:$AB$181,3,FALSE),"")</f>
        <v>1</v>
      </c>
      <c r="AN51" s="1198">
        <f>IFERROR(VLOOKUP($B51,Futtermittel!$X$9:$AB$181,4,FALSE),"")</f>
        <v>0.64</v>
      </c>
      <c r="AO51" s="1178">
        <f>IFERROR(VLOOKUP($B51,Futtermittel!$X$9:$AB$181,5,FALSE),"")</f>
        <v>86</v>
      </c>
      <c r="AQ51" s="261"/>
    </row>
    <row r="52" spans="2:43" x14ac:dyDescent="0.25">
      <c r="B52" s="1173" t="s">
        <v>170</v>
      </c>
      <c r="C52" s="1291">
        <v>6.25</v>
      </c>
      <c r="D52">
        <v>0.4</v>
      </c>
      <c r="E52">
        <v>0.3</v>
      </c>
      <c r="F52">
        <v>40</v>
      </c>
      <c r="G52" s="1187"/>
      <c r="H52" s="1186"/>
      <c r="I52" s="261"/>
      <c r="K52" s="334" t="s">
        <v>173</v>
      </c>
      <c r="L52" s="496">
        <f>+Q52</f>
        <v>4.8913043478260869</v>
      </c>
      <c r="M52" s="336">
        <v>0.18</v>
      </c>
      <c r="N52" s="336">
        <v>0.1</v>
      </c>
      <c r="O52" s="338">
        <v>23</v>
      </c>
      <c r="P52" s="261">
        <f t="shared" si="29"/>
        <v>1.125</v>
      </c>
      <c r="Q52" s="499">
        <f t="shared" si="30"/>
        <v>4.8913043478260869</v>
      </c>
      <c r="R52" s="499"/>
      <c r="S52" s="1173" t="s">
        <v>170</v>
      </c>
      <c r="T52" s="1182">
        <v>6.3</v>
      </c>
      <c r="U52" s="1182">
        <v>0.4</v>
      </c>
      <c r="V52" s="1182">
        <v>0.3</v>
      </c>
      <c r="W52" s="1178">
        <v>40</v>
      </c>
      <c r="X52" s="1187">
        <f t="shared" si="31"/>
        <v>2.5</v>
      </c>
      <c r="Y52" s="1186">
        <f t="shared" si="32"/>
        <v>6.25</v>
      </c>
      <c r="Z52" s="499"/>
      <c r="AB52" s="737" t="s">
        <v>170</v>
      </c>
      <c r="AC52" s="795">
        <f>ROUND(AH52,1)</f>
        <v>6.3</v>
      </c>
      <c r="AD52" s="757">
        <v>0.4</v>
      </c>
      <c r="AE52" s="744">
        <v>0.3</v>
      </c>
      <c r="AF52" s="742">
        <v>40</v>
      </c>
      <c r="AG52" s="435">
        <f t="shared" si="33"/>
        <v>2.5</v>
      </c>
      <c r="AH52" s="261">
        <f t="shared" si="34"/>
        <v>6.25</v>
      </c>
      <c r="AI52" s="499"/>
      <c r="AJ52" s="499"/>
      <c r="AK52" s="1176" t="s">
        <v>170</v>
      </c>
      <c r="AL52" s="1182">
        <f>IFERROR(VLOOKUP($B52,Futtermittel!$X$9:$AB$181,2,FALSE),"")</f>
        <v>6.3</v>
      </c>
      <c r="AM52" s="1198">
        <f>IFERROR(VLOOKUP($B52,Futtermittel!$X$9:$AB$181,3,FALSE),"")</f>
        <v>0.4</v>
      </c>
      <c r="AN52" s="1198">
        <f>IFERROR(VLOOKUP($B52,Futtermittel!$X$9:$AB$181,4,FALSE),"")</f>
        <v>0.3</v>
      </c>
      <c r="AO52" s="1178">
        <f>IFERROR(VLOOKUP($B52,Futtermittel!$X$9:$AB$181,5,FALSE),"")</f>
        <v>40</v>
      </c>
      <c r="AQ52" s="499"/>
    </row>
    <row r="53" spans="2:43" x14ac:dyDescent="0.25">
      <c r="B53" s="1172" t="s">
        <v>171</v>
      </c>
      <c r="C53" s="1291"/>
      <c r="D53"/>
      <c r="E53"/>
      <c r="F53"/>
      <c r="G53" s="1187"/>
      <c r="H53" s="1186"/>
      <c r="I53" s="261"/>
      <c r="K53" s="334" t="s">
        <v>174</v>
      </c>
      <c r="L53" s="364">
        <f>+Q53</f>
        <v>13.888888888888889</v>
      </c>
      <c r="M53" s="336">
        <v>0.4</v>
      </c>
      <c r="N53" s="336">
        <v>0.11</v>
      </c>
      <c r="O53" s="338">
        <v>18</v>
      </c>
      <c r="P53" s="261">
        <f t="shared" si="29"/>
        <v>2.5</v>
      </c>
      <c r="Q53" s="261">
        <f t="shared" si="30"/>
        <v>13.888888888888889</v>
      </c>
      <c r="R53" s="261"/>
      <c r="S53" s="1172" t="s">
        <v>171</v>
      </c>
      <c r="T53" s="1182"/>
      <c r="U53" s="1182"/>
      <c r="V53" s="1182"/>
      <c r="X53" s="1187"/>
      <c r="Y53" s="1186"/>
      <c r="Z53" s="261"/>
      <c r="AB53" s="745" t="s">
        <v>171</v>
      </c>
      <c r="AC53" s="751"/>
      <c r="AD53" s="756"/>
      <c r="AE53" s="748"/>
      <c r="AF53" s="746"/>
      <c r="AG53" s="435"/>
      <c r="AH53" s="261"/>
      <c r="AI53" s="261"/>
      <c r="AJ53" s="261"/>
      <c r="AK53" s="1172" t="s">
        <v>171</v>
      </c>
      <c r="AL53" s="1182"/>
      <c r="AM53" s="1198"/>
      <c r="AN53" s="1198"/>
      <c r="AQ53" s="261"/>
    </row>
    <row r="54" spans="2:43" x14ac:dyDescent="0.25">
      <c r="B54" s="1173" t="s">
        <v>584</v>
      </c>
      <c r="C54" s="1291">
        <v>9.9431818181818183</v>
      </c>
      <c r="D54">
        <v>0.35</v>
      </c>
      <c r="E54">
        <v>0.14000000000000001</v>
      </c>
      <c r="F54">
        <v>22</v>
      </c>
      <c r="G54" s="1187"/>
      <c r="H54" s="1186"/>
      <c r="I54" s="261"/>
      <c r="K54" s="334" t="s">
        <v>175</v>
      </c>
      <c r="L54" s="496">
        <f>+Q54</f>
        <v>7.5</v>
      </c>
      <c r="M54" s="336">
        <v>0.18</v>
      </c>
      <c r="N54" s="336">
        <v>0.09</v>
      </c>
      <c r="O54" s="338">
        <v>15</v>
      </c>
      <c r="P54" s="261">
        <f>+M54*6.25</f>
        <v>1.125</v>
      </c>
      <c r="Q54" s="261">
        <f>+P54/O54*100</f>
        <v>7.5</v>
      </c>
      <c r="R54" s="261"/>
      <c r="S54" s="1173" t="s">
        <v>584</v>
      </c>
      <c r="T54" s="1182">
        <v>10</v>
      </c>
      <c r="U54" s="1182">
        <v>0.35</v>
      </c>
      <c r="V54" s="1182">
        <v>0.14000000000000001</v>
      </c>
      <c r="W54" s="1178">
        <v>22</v>
      </c>
      <c r="X54" s="1187">
        <f t="shared" ref="X54:X59" si="35">+U54*6.25</f>
        <v>2.1875</v>
      </c>
      <c r="Y54" s="1186">
        <f t="shared" ref="Y54:Y59" si="36">+X54/W54*100</f>
        <v>9.9431818181818183</v>
      </c>
      <c r="Z54" s="261"/>
      <c r="AB54" s="733" t="s">
        <v>584</v>
      </c>
      <c r="AC54" s="796">
        <f t="shared" ref="AC54:AC60" si="37">ROUND(AH54,1)</f>
        <v>9.9</v>
      </c>
      <c r="AD54" s="755">
        <v>0.35</v>
      </c>
      <c r="AE54" s="736">
        <v>0.14000000000000001</v>
      </c>
      <c r="AF54" s="734">
        <v>22</v>
      </c>
      <c r="AG54" s="435">
        <f t="shared" ref="AG54:AG60" si="38">+AD54*6.25</f>
        <v>2.1875</v>
      </c>
      <c r="AH54" s="261">
        <f t="shared" ref="AH54:AH60" si="39">+AG54/AF54*100</f>
        <v>9.9431818181818183</v>
      </c>
      <c r="AI54" s="261"/>
      <c r="AJ54" s="261"/>
      <c r="AK54" s="1176" t="s">
        <v>584</v>
      </c>
      <c r="AL54" s="1182">
        <f>IFERROR(VLOOKUP($B54,Futtermittel!$X$9:$AB$181,2,FALSE),"")</f>
        <v>10</v>
      </c>
      <c r="AM54" s="1198">
        <f>IFERROR(VLOOKUP($B54,Futtermittel!$X$9:$AB$181,3,FALSE),"")</f>
        <v>0.35</v>
      </c>
      <c r="AN54" s="1198">
        <f>IFERROR(VLOOKUP($B54,Futtermittel!$X$9:$AB$181,4,FALSE),"")</f>
        <v>0.14000000000000001</v>
      </c>
      <c r="AO54" s="1178">
        <f>IFERROR(VLOOKUP($B54,Futtermittel!$X$9:$AB$181,5,FALSE),"")</f>
        <v>22</v>
      </c>
      <c r="AQ54" s="261"/>
    </row>
    <row r="55" spans="2:43" ht="15.75" thickBot="1" x14ac:dyDescent="0.3">
      <c r="B55" s="1173" t="s">
        <v>585</v>
      </c>
      <c r="C55" s="1291">
        <v>9.9431818181818183</v>
      </c>
      <c r="D55">
        <v>0.35</v>
      </c>
      <c r="E55">
        <v>0.14000000000000001</v>
      </c>
      <c r="F55">
        <v>22</v>
      </c>
      <c r="G55" s="1187"/>
      <c r="H55" s="1186"/>
      <c r="I55" s="261"/>
      <c r="K55" s="346" t="s">
        <v>176</v>
      </c>
      <c r="L55" s="496">
        <f>+Q55</f>
        <v>7.291666666666667</v>
      </c>
      <c r="M55" s="352">
        <v>0.14000000000000001</v>
      </c>
      <c r="N55" s="352">
        <v>7.0000000000000007E-2</v>
      </c>
      <c r="O55" s="351">
        <v>12</v>
      </c>
      <c r="P55" s="261">
        <f t="shared" si="29"/>
        <v>0.87500000000000011</v>
      </c>
      <c r="Q55" s="261">
        <f t="shared" si="30"/>
        <v>7.291666666666667</v>
      </c>
      <c r="R55" s="261"/>
      <c r="S55" s="1173" t="s">
        <v>585</v>
      </c>
      <c r="T55" s="1182">
        <v>10</v>
      </c>
      <c r="U55" s="1182">
        <v>0.35</v>
      </c>
      <c r="V55" s="1182">
        <v>0.14000000000000001</v>
      </c>
      <c r="W55" s="1178">
        <v>22</v>
      </c>
      <c r="X55" s="1187">
        <f t="shared" si="35"/>
        <v>2.1875</v>
      </c>
      <c r="Y55" s="1186">
        <f t="shared" si="36"/>
        <v>9.9431818181818183</v>
      </c>
      <c r="Z55" s="261"/>
      <c r="AB55" s="733" t="s">
        <v>585</v>
      </c>
      <c r="AC55" s="796">
        <f t="shared" si="37"/>
        <v>9.9</v>
      </c>
      <c r="AD55" s="755">
        <v>0.35</v>
      </c>
      <c r="AE55" s="736">
        <v>0.14000000000000001</v>
      </c>
      <c r="AF55" s="734">
        <v>22</v>
      </c>
      <c r="AG55" s="435">
        <f t="shared" si="38"/>
        <v>2.1875</v>
      </c>
      <c r="AH55" s="261">
        <f t="shared" si="39"/>
        <v>9.9431818181818183</v>
      </c>
      <c r="AI55" s="261"/>
      <c r="AJ55" s="261"/>
      <c r="AK55" s="1176" t="s">
        <v>585</v>
      </c>
      <c r="AL55" s="1182">
        <f>IFERROR(VLOOKUP($B55,Futtermittel!$X$9:$AB$181,2,FALSE),"")</f>
        <v>10</v>
      </c>
      <c r="AM55" s="1198">
        <f>IFERROR(VLOOKUP($B55,Futtermittel!$X$9:$AB$181,3,FALSE),"")</f>
        <v>0.35</v>
      </c>
      <c r="AN55" s="1198">
        <f>IFERROR(VLOOKUP($B55,Futtermittel!$X$9:$AB$181,4,FALSE),"")</f>
        <v>0.14000000000000001</v>
      </c>
      <c r="AO55" s="1178">
        <f>IFERROR(VLOOKUP($B55,Futtermittel!$X$9:$AB$181,5,FALSE),"")</f>
        <v>22</v>
      </c>
      <c r="AQ55" s="261"/>
    </row>
    <row r="56" spans="2:43" x14ac:dyDescent="0.25">
      <c r="B56" s="1173" t="s">
        <v>586</v>
      </c>
      <c r="C56" s="1291">
        <v>9.9431818181818183</v>
      </c>
      <c r="D56">
        <v>0.35</v>
      </c>
      <c r="E56">
        <v>0.14000000000000001</v>
      </c>
      <c r="F56">
        <v>22</v>
      </c>
      <c r="G56" s="1187"/>
      <c r="H56" s="1186"/>
      <c r="I56" s="261"/>
      <c r="K56" s="343" t="s">
        <v>177</v>
      </c>
      <c r="L56" s="443"/>
      <c r="M56" s="345"/>
      <c r="N56" s="345"/>
      <c r="O56" s="344"/>
      <c r="P56" s="261" t="s">
        <v>63</v>
      </c>
      <c r="Q56" s="261"/>
      <c r="R56" s="261"/>
      <c r="S56" s="1173" t="s">
        <v>586</v>
      </c>
      <c r="T56" s="1182">
        <v>10</v>
      </c>
      <c r="U56" s="1182">
        <v>0.35</v>
      </c>
      <c r="V56" s="1182">
        <v>0.14000000000000001</v>
      </c>
      <c r="W56" s="1178">
        <v>22</v>
      </c>
      <c r="X56" s="1187">
        <f t="shared" si="35"/>
        <v>2.1875</v>
      </c>
      <c r="Y56" s="1186">
        <f t="shared" si="36"/>
        <v>9.9431818181818183</v>
      </c>
      <c r="Z56" s="261"/>
      <c r="AB56" s="737" t="s">
        <v>586</v>
      </c>
      <c r="AC56" s="796">
        <f t="shared" si="37"/>
        <v>9.9</v>
      </c>
      <c r="AD56" s="755">
        <v>0.35</v>
      </c>
      <c r="AE56" s="736">
        <v>0.14000000000000001</v>
      </c>
      <c r="AF56" s="734">
        <v>22</v>
      </c>
      <c r="AG56" s="435">
        <f t="shared" si="38"/>
        <v>2.1875</v>
      </c>
      <c r="AH56" s="261">
        <f t="shared" si="39"/>
        <v>9.9431818181818183</v>
      </c>
      <c r="AI56" s="261"/>
      <c r="AJ56" s="261"/>
      <c r="AK56" s="1176" t="s">
        <v>586</v>
      </c>
      <c r="AL56" s="1182">
        <f>IFERROR(VLOOKUP($B56,Futtermittel!$X$9:$AB$181,2,FALSE),"")</f>
        <v>10</v>
      </c>
      <c r="AM56" s="1198">
        <f>IFERROR(VLOOKUP($B56,Futtermittel!$X$9:$AB$181,3,FALSE),"")</f>
        <v>0.35</v>
      </c>
      <c r="AN56" s="1198">
        <f>IFERROR(VLOOKUP($B56,Futtermittel!$X$9:$AB$181,4,FALSE),"")</f>
        <v>0.14000000000000001</v>
      </c>
      <c r="AO56" s="1178">
        <f>IFERROR(VLOOKUP($B56,Futtermittel!$X$9:$AB$181,5,FALSE),"")</f>
        <v>22</v>
      </c>
      <c r="AQ56" s="261"/>
    </row>
    <row r="57" spans="2:43" x14ac:dyDescent="0.25">
      <c r="B57" s="1173" t="s">
        <v>173</v>
      </c>
      <c r="C57" s="1291">
        <v>4.8913043478260869</v>
      </c>
      <c r="D57">
        <v>0.18</v>
      </c>
      <c r="E57">
        <v>0.1</v>
      </c>
      <c r="F57">
        <v>23</v>
      </c>
      <c r="G57" s="1187"/>
      <c r="H57" s="1186"/>
      <c r="I57" s="261"/>
      <c r="K57" s="334" t="s">
        <v>178</v>
      </c>
      <c r="L57" s="496">
        <v>14.7</v>
      </c>
      <c r="M57" s="440">
        <v>0.47</v>
      </c>
      <c r="N57" s="440">
        <v>0.14000000000000001</v>
      </c>
      <c r="O57" s="338">
        <v>20</v>
      </c>
      <c r="P57" s="261">
        <f t="shared" ref="P57:P67" si="40">+M57*6.25</f>
        <v>2.9375</v>
      </c>
      <c r="Q57" s="261">
        <f t="shared" ref="Q57:Q67" si="41">+P57/O57*100</f>
        <v>14.6875</v>
      </c>
      <c r="R57" s="261"/>
      <c r="S57" s="1173" t="s">
        <v>173</v>
      </c>
      <c r="T57" s="1182">
        <v>4.8</v>
      </c>
      <c r="U57" s="1182">
        <v>0.18</v>
      </c>
      <c r="V57" s="1182">
        <v>0.1</v>
      </c>
      <c r="W57" s="1178">
        <v>23</v>
      </c>
      <c r="X57" s="1187">
        <f t="shared" si="35"/>
        <v>1.125</v>
      </c>
      <c r="Y57" s="1186">
        <f t="shared" si="36"/>
        <v>4.8913043478260869</v>
      </c>
      <c r="Z57" s="261"/>
      <c r="AB57" s="733" t="s">
        <v>173</v>
      </c>
      <c r="AC57" s="796">
        <f t="shared" si="37"/>
        <v>4.9000000000000004</v>
      </c>
      <c r="AD57" s="755">
        <v>0.18</v>
      </c>
      <c r="AE57" s="736">
        <v>0.1</v>
      </c>
      <c r="AF57" s="734">
        <v>23</v>
      </c>
      <c r="AG57" s="435">
        <f t="shared" si="38"/>
        <v>1.125</v>
      </c>
      <c r="AH57" s="261">
        <f t="shared" si="39"/>
        <v>4.8913043478260869</v>
      </c>
      <c r="AI57" s="261"/>
      <c r="AJ57" s="261"/>
      <c r="AK57" s="1176" t="s">
        <v>173</v>
      </c>
      <c r="AL57" s="1182">
        <f>IFERROR(VLOOKUP($B57,Futtermittel!$X$9:$AB$181,2,FALSE),"")</f>
        <v>4.8</v>
      </c>
      <c r="AM57" s="1198">
        <f>IFERROR(VLOOKUP($B57,Futtermittel!$X$9:$AB$181,3,FALSE),"")</f>
        <v>0.18</v>
      </c>
      <c r="AN57" s="1198">
        <f>IFERROR(VLOOKUP($B57,Futtermittel!$X$9:$AB$181,4,FALSE),"")</f>
        <v>0.1</v>
      </c>
      <c r="AO57" s="1178">
        <f>IFERROR(VLOOKUP($B57,Futtermittel!$X$9:$AB$181,5,FALSE),"")</f>
        <v>23</v>
      </c>
      <c r="AQ57" s="261"/>
    </row>
    <row r="58" spans="2:43" x14ac:dyDescent="0.25">
      <c r="B58" s="1173" t="s">
        <v>175</v>
      </c>
      <c r="C58" s="1291">
        <v>7.5</v>
      </c>
      <c r="D58">
        <v>0.18</v>
      </c>
      <c r="E58">
        <v>0.09</v>
      </c>
      <c r="F58">
        <v>15</v>
      </c>
      <c r="G58" s="1187"/>
      <c r="H58" s="1186"/>
      <c r="I58" s="261"/>
      <c r="K58" s="334" t="s">
        <v>179</v>
      </c>
      <c r="L58" s="497">
        <v>16.2</v>
      </c>
      <c r="M58" s="337">
        <v>0.52</v>
      </c>
      <c r="N58" s="337">
        <v>0.16</v>
      </c>
      <c r="O58" s="341">
        <v>20</v>
      </c>
      <c r="P58" s="261">
        <f t="shared" si="40"/>
        <v>3.25</v>
      </c>
      <c r="Q58" s="261">
        <f t="shared" si="41"/>
        <v>16.25</v>
      </c>
      <c r="R58" s="261"/>
      <c r="S58" s="1173" t="s">
        <v>175</v>
      </c>
      <c r="T58" s="1182">
        <v>7.5</v>
      </c>
      <c r="U58" s="1182">
        <v>0.18</v>
      </c>
      <c r="V58" s="1182">
        <v>0.09</v>
      </c>
      <c r="W58" s="1178">
        <v>15</v>
      </c>
      <c r="X58" s="1187">
        <f t="shared" si="35"/>
        <v>1.125</v>
      </c>
      <c r="Y58" s="1186">
        <f t="shared" si="36"/>
        <v>7.5</v>
      </c>
      <c r="Z58" s="261"/>
      <c r="AB58" s="737" t="s">
        <v>174</v>
      </c>
      <c r="AC58" s="796">
        <f t="shared" si="37"/>
        <v>13.9</v>
      </c>
      <c r="AD58" s="757">
        <v>0.4</v>
      </c>
      <c r="AE58" s="744">
        <v>0.11</v>
      </c>
      <c r="AF58" s="742">
        <v>18</v>
      </c>
      <c r="AG58" s="435">
        <f t="shared" si="38"/>
        <v>2.5</v>
      </c>
      <c r="AH58" s="261">
        <f t="shared" si="39"/>
        <v>13.888888888888889</v>
      </c>
      <c r="AI58" s="261"/>
      <c r="AJ58" s="261"/>
      <c r="AK58" s="1176" t="s">
        <v>175</v>
      </c>
      <c r="AL58" s="1182">
        <f>IFERROR(VLOOKUP($B58,Futtermittel!$X$9:$AB$181,2,FALSE),"")</f>
        <v>7.5</v>
      </c>
      <c r="AM58" s="1198">
        <f>IFERROR(VLOOKUP($B58,Futtermittel!$X$9:$AB$181,3,FALSE),"")</f>
        <v>0.18</v>
      </c>
      <c r="AN58" s="1198">
        <f>IFERROR(VLOOKUP($B58,Futtermittel!$X$9:$AB$181,4,FALSE),"")</f>
        <v>0.09</v>
      </c>
      <c r="AO58" s="1178">
        <f>IFERROR(VLOOKUP($B58,Futtermittel!$X$9:$AB$181,5,FALSE),"")</f>
        <v>15</v>
      </c>
      <c r="AQ58" s="261"/>
    </row>
    <row r="59" spans="2:43" x14ac:dyDescent="0.25">
      <c r="B59" s="1173" t="s">
        <v>176</v>
      </c>
      <c r="C59" s="1291">
        <v>7.2916666666666679</v>
      </c>
      <c r="D59">
        <v>0.14000000000000001</v>
      </c>
      <c r="E59">
        <v>7.0000000000000007E-2</v>
      </c>
      <c r="F59">
        <v>12</v>
      </c>
      <c r="G59" s="1187"/>
      <c r="H59" s="1186"/>
      <c r="I59" s="261"/>
      <c r="K59" s="334" t="s">
        <v>180</v>
      </c>
      <c r="L59" s="442">
        <v>16.600000000000001</v>
      </c>
      <c r="M59" s="336">
        <v>0.53</v>
      </c>
      <c r="N59" s="336">
        <v>0.16</v>
      </c>
      <c r="O59" s="338">
        <v>20</v>
      </c>
      <c r="P59" s="261">
        <f t="shared" si="40"/>
        <v>3.3125</v>
      </c>
      <c r="Q59" s="261">
        <f t="shared" si="41"/>
        <v>16.5625</v>
      </c>
      <c r="R59" s="261"/>
      <c r="S59" s="1173" t="s">
        <v>176</v>
      </c>
      <c r="T59" s="1182">
        <v>7.3</v>
      </c>
      <c r="U59" s="1182">
        <v>0.14000000000000001</v>
      </c>
      <c r="V59" s="1182">
        <v>7.0000000000000007E-2</v>
      </c>
      <c r="W59" s="1178">
        <v>12</v>
      </c>
      <c r="X59" s="1187">
        <f t="shared" si="35"/>
        <v>0.87500000000000011</v>
      </c>
      <c r="Y59" s="1186">
        <f t="shared" si="36"/>
        <v>7.291666666666667</v>
      </c>
      <c r="Z59" s="261"/>
      <c r="AB59" s="733" t="s">
        <v>175</v>
      </c>
      <c r="AC59" s="796">
        <f t="shared" si="37"/>
        <v>7.5</v>
      </c>
      <c r="AD59" s="755">
        <v>0.18</v>
      </c>
      <c r="AE59" s="736">
        <v>0.09</v>
      </c>
      <c r="AF59" s="734">
        <v>15</v>
      </c>
      <c r="AG59" s="435">
        <f t="shared" si="38"/>
        <v>1.125</v>
      </c>
      <c r="AH59" s="261">
        <f t="shared" si="39"/>
        <v>7.5</v>
      </c>
      <c r="AI59" s="261"/>
      <c r="AJ59" s="261"/>
      <c r="AK59" s="1176" t="s">
        <v>176</v>
      </c>
      <c r="AL59" s="1182">
        <f>IFERROR(VLOOKUP($B59,Futtermittel!$X$9:$AB$181,2,FALSE),"")</f>
        <v>7.3</v>
      </c>
      <c r="AM59" s="1198">
        <f>IFERROR(VLOOKUP($B59,Futtermittel!$X$9:$AB$181,3,FALSE),"")</f>
        <v>0.14000000000000001</v>
      </c>
      <c r="AN59" s="1198">
        <f>IFERROR(VLOOKUP($B59,Futtermittel!$X$9:$AB$181,4,FALSE),"")</f>
        <v>7.0000000000000007E-2</v>
      </c>
      <c r="AO59" s="1178">
        <f>IFERROR(VLOOKUP($B59,Futtermittel!$X$9:$AB$181,5,FALSE),"")</f>
        <v>12</v>
      </c>
      <c r="AQ59" s="261"/>
    </row>
    <row r="60" spans="2:43" x14ac:dyDescent="0.25">
      <c r="B60" s="1172" t="s">
        <v>587</v>
      </c>
      <c r="C60" s="1165"/>
      <c r="D60"/>
      <c r="E60"/>
      <c r="F60"/>
      <c r="G60" s="1187"/>
      <c r="H60" s="1186"/>
      <c r="I60" s="261"/>
      <c r="K60" s="334" t="s">
        <v>181</v>
      </c>
      <c r="L60" s="496">
        <v>17.600000000000001</v>
      </c>
      <c r="M60" s="337">
        <v>0.56000000000000005</v>
      </c>
      <c r="N60" s="337">
        <v>0.15</v>
      </c>
      <c r="O60" s="338">
        <v>20</v>
      </c>
      <c r="P60" s="261">
        <f t="shared" si="40"/>
        <v>3.5000000000000004</v>
      </c>
      <c r="Q60" s="261">
        <f t="shared" si="41"/>
        <v>17.5</v>
      </c>
      <c r="R60" s="261"/>
      <c r="S60" s="1172" t="s">
        <v>587</v>
      </c>
      <c r="T60" s="1182" t="s">
        <v>638</v>
      </c>
      <c r="U60" s="1182" t="s">
        <v>638</v>
      </c>
      <c r="V60" s="1182" t="s">
        <v>638</v>
      </c>
      <c r="W60" s="1178" t="s">
        <v>638</v>
      </c>
      <c r="X60" s="1187"/>
      <c r="Y60" s="1186"/>
      <c r="Z60" s="261"/>
      <c r="AB60" s="737" t="s">
        <v>176</v>
      </c>
      <c r="AC60" s="796">
        <f t="shared" si="37"/>
        <v>7.3</v>
      </c>
      <c r="AD60" s="755">
        <v>0.14000000000000001</v>
      </c>
      <c r="AE60" s="736">
        <v>7.0000000000000007E-2</v>
      </c>
      <c r="AF60" s="734">
        <v>12</v>
      </c>
      <c r="AG60" s="435">
        <f t="shared" si="38"/>
        <v>0.87500000000000011</v>
      </c>
      <c r="AH60" s="261">
        <f t="shared" si="39"/>
        <v>7.291666666666667</v>
      </c>
      <c r="AI60" s="261"/>
      <c r="AJ60" s="261"/>
      <c r="AK60" s="1172" t="s">
        <v>587</v>
      </c>
      <c r="AL60" s="1182" t="str">
        <f>IFERROR(VLOOKUP($B60,Futtermittel!$X$9:$AB$181,2,FALSE),"")</f>
        <v/>
      </c>
      <c r="AM60" s="1198" t="str">
        <f>IFERROR(VLOOKUP($B60,Futtermittel!$X$9:$AB$181,3,FALSE),"")</f>
        <v/>
      </c>
      <c r="AN60" s="1198" t="str">
        <f>IFERROR(VLOOKUP($B60,Futtermittel!$X$9:$AB$181,4,FALSE),"")</f>
        <v/>
      </c>
      <c r="AO60" s="1178" t="str">
        <f>IFERROR(VLOOKUP($B60,Futtermittel!$X$9:$AB$181,5,FALSE),"")</f>
        <v/>
      </c>
      <c r="AQ60" s="261"/>
    </row>
    <row r="61" spans="2:43" x14ac:dyDescent="0.25">
      <c r="B61" s="1173" t="s">
        <v>178</v>
      </c>
      <c r="C61" s="1292">
        <v>14.6875</v>
      </c>
      <c r="D61">
        <v>0.47</v>
      </c>
      <c r="E61">
        <v>0.14000000000000001</v>
      </c>
      <c r="F61">
        <v>20</v>
      </c>
      <c r="G61" s="1187"/>
      <c r="H61" s="1186"/>
      <c r="I61" s="261"/>
      <c r="K61" s="334" t="s">
        <v>60</v>
      </c>
      <c r="L61" s="497">
        <v>18.2</v>
      </c>
      <c r="M61" s="336">
        <v>0.57999999999999996</v>
      </c>
      <c r="N61" s="336">
        <v>0.14000000000000001</v>
      </c>
      <c r="O61" s="338">
        <v>20</v>
      </c>
      <c r="P61" s="261">
        <f t="shared" si="40"/>
        <v>3.6249999999999996</v>
      </c>
      <c r="Q61" s="261">
        <f t="shared" si="41"/>
        <v>18.124999999999996</v>
      </c>
      <c r="R61" s="261"/>
      <c r="S61" s="1173" t="s">
        <v>178</v>
      </c>
      <c r="T61" s="1182">
        <v>20.3</v>
      </c>
      <c r="U61" s="1182">
        <v>0.47</v>
      </c>
      <c r="V61" s="1182">
        <v>0.14000000000000001</v>
      </c>
      <c r="W61" s="1178">
        <v>20</v>
      </c>
      <c r="X61" s="1187">
        <f t="shared" ref="X61:X70" si="42">+U61*6.25</f>
        <v>2.9375</v>
      </c>
      <c r="Y61" s="1186">
        <f t="shared" ref="Y61:Y70" si="43">+X61/W61*100</f>
        <v>14.6875</v>
      </c>
      <c r="Z61" s="261"/>
      <c r="AB61" s="745" t="s">
        <v>587</v>
      </c>
      <c r="AC61" s="751"/>
      <c r="AD61" s="756"/>
      <c r="AE61" s="748"/>
      <c r="AF61" s="746"/>
      <c r="AG61" s="435"/>
      <c r="AH61" s="261"/>
      <c r="AI61" s="261"/>
      <c r="AJ61" s="261"/>
      <c r="AK61" s="1176" t="s">
        <v>178</v>
      </c>
      <c r="AL61" s="1190">
        <v>20.3</v>
      </c>
      <c r="AM61" s="1206">
        <v>0.47</v>
      </c>
      <c r="AN61" s="1206">
        <v>0.14000000000000001</v>
      </c>
      <c r="AO61" s="1191">
        <v>20</v>
      </c>
      <c r="AQ61" s="261"/>
    </row>
    <row r="62" spans="2:43" x14ac:dyDescent="0.25">
      <c r="B62" s="1173" t="s">
        <v>588</v>
      </c>
      <c r="C62" s="1291">
        <v>16.5625</v>
      </c>
      <c r="D62">
        <v>0.53</v>
      </c>
      <c r="E62">
        <v>0.16</v>
      </c>
      <c r="F62">
        <v>20</v>
      </c>
      <c r="G62" s="1187"/>
      <c r="H62" s="1186"/>
      <c r="I62" s="261"/>
      <c r="K62" s="334" t="s">
        <v>182</v>
      </c>
      <c r="L62" s="496">
        <v>19.2</v>
      </c>
      <c r="M62" s="337">
        <v>0.61</v>
      </c>
      <c r="N62" s="337">
        <v>0.14000000000000001</v>
      </c>
      <c r="O62" s="338">
        <v>20</v>
      </c>
      <c r="P62" s="261">
        <f t="shared" si="40"/>
        <v>3.8125</v>
      </c>
      <c r="Q62" s="261">
        <f t="shared" si="41"/>
        <v>19.0625</v>
      </c>
      <c r="R62" s="261"/>
      <c r="S62" s="1173" t="s">
        <v>588</v>
      </c>
      <c r="T62" s="1182">
        <v>16.600000000000001</v>
      </c>
      <c r="U62" s="1182">
        <v>0.53</v>
      </c>
      <c r="V62" s="1182">
        <v>0.16</v>
      </c>
      <c r="W62" s="1178">
        <v>20</v>
      </c>
      <c r="X62" s="1187">
        <f t="shared" si="42"/>
        <v>3.3125</v>
      </c>
      <c r="Y62" s="1186">
        <f t="shared" si="43"/>
        <v>16.5625</v>
      </c>
      <c r="Z62" s="261"/>
      <c r="AB62" s="737" t="s">
        <v>178</v>
      </c>
      <c r="AC62" s="799">
        <v>20.3</v>
      </c>
      <c r="AD62" s="757">
        <v>0.47</v>
      </c>
      <c r="AE62" s="744">
        <v>0.14000000000000001</v>
      </c>
      <c r="AF62" s="742">
        <v>20</v>
      </c>
      <c r="AG62" s="435">
        <f t="shared" ref="AG62:AG71" si="44">+AD62*6.25</f>
        <v>2.9375</v>
      </c>
      <c r="AH62" s="261">
        <f t="shared" ref="AH62:AH71" si="45">+AG62/AF62*100</f>
        <v>14.6875</v>
      </c>
      <c r="AI62" s="261"/>
      <c r="AJ62" s="261"/>
      <c r="AK62" s="1176" t="s">
        <v>588</v>
      </c>
      <c r="AL62" s="1192">
        <v>16.600000000000001</v>
      </c>
      <c r="AM62" s="1207">
        <v>0.53</v>
      </c>
      <c r="AN62" s="1207">
        <v>0.16</v>
      </c>
      <c r="AO62" s="1193">
        <v>20</v>
      </c>
      <c r="AQ62" s="261"/>
    </row>
    <row r="63" spans="2:43" x14ac:dyDescent="0.25">
      <c r="B63" s="1173" t="s">
        <v>181</v>
      </c>
      <c r="C63" s="1291">
        <v>17.500000000000004</v>
      </c>
      <c r="D63">
        <v>0.56000000000000005</v>
      </c>
      <c r="E63">
        <v>0.15</v>
      </c>
      <c r="F63">
        <v>20</v>
      </c>
      <c r="G63" s="1187"/>
      <c r="H63" s="1186"/>
      <c r="I63" s="261"/>
      <c r="K63" s="334" t="s">
        <v>183</v>
      </c>
      <c r="L63" s="496">
        <v>17.600000000000001</v>
      </c>
      <c r="M63" s="337">
        <v>0.56000000000000005</v>
      </c>
      <c r="N63" s="337">
        <v>0.15</v>
      </c>
      <c r="O63" s="338">
        <v>20</v>
      </c>
      <c r="P63" s="261">
        <f t="shared" si="40"/>
        <v>3.5000000000000004</v>
      </c>
      <c r="Q63" s="261">
        <f t="shared" si="41"/>
        <v>17.5</v>
      </c>
      <c r="R63" s="261"/>
      <c r="S63" s="1173" t="s">
        <v>181</v>
      </c>
      <c r="T63" s="1182">
        <v>17.600000000000001</v>
      </c>
      <c r="U63" s="1182">
        <v>0.56000000000000005</v>
      </c>
      <c r="V63" s="1182">
        <v>0.15</v>
      </c>
      <c r="W63" s="1178">
        <v>20</v>
      </c>
      <c r="X63" s="1187">
        <f t="shared" si="42"/>
        <v>3.5000000000000004</v>
      </c>
      <c r="Y63" s="1186">
        <f t="shared" si="43"/>
        <v>17.5</v>
      </c>
      <c r="Z63" s="261"/>
      <c r="AB63" s="737" t="s">
        <v>588</v>
      </c>
      <c r="AC63" s="758">
        <v>16.600000000000001</v>
      </c>
      <c r="AD63" s="757">
        <v>0.53</v>
      </c>
      <c r="AE63" s="744">
        <v>0.16</v>
      </c>
      <c r="AF63" s="742">
        <v>20</v>
      </c>
      <c r="AG63" s="435">
        <f t="shared" si="44"/>
        <v>3.3125</v>
      </c>
      <c r="AH63" s="261">
        <f t="shared" si="45"/>
        <v>16.5625</v>
      </c>
      <c r="AI63" s="261"/>
      <c r="AJ63" s="261"/>
      <c r="AK63" s="1176" t="s">
        <v>181</v>
      </c>
      <c r="AL63" s="1192">
        <v>17.600000000000001</v>
      </c>
      <c r="AM63" s="1207">
        <v>0.56000000000000005</v>
      </c>
      <c r="AN63" s="1207">
        <v>0.15</v>
      </c>
      <c r="AO63" s="1193">
        <v>20</v>
      </c>
      <c r="AQ63" s="261"/>
    </row>
    <row r="64" spans="2:43" x14ac:dyDescent="0.25">
      <c r="B64" s="1173" t="s">
        <v>60</v>
      </c>
      <c r="C64" s="1291">
        <v>18.124999999999996</v>
      </c>
      <c r="D64">
        <v>0.57999999999999996</v>
      </c>
      <c r="E64">
        <v>0.14000000000000001</v>
      </c>
      <c r="F64">
        <v>20</v>
      </c>
      <c r="G64" s="1187"/>
      <c r="H64" s="1186"/>
      <c r="I64" s="261"/>
      <c r="K64" s="334" t="s">
        <v>61</v>
      </c>
      <c r="L64" s="497">
        <v>18.2</v>
      </c>
      <c r="M64" s="336">
        <v>0.57999999999999996</v>
      </c>
      <c r="N64" s="336">
        <v>0.15</v>
      </c>
      <c r="O64" s="338">
        <v>20</v>
      </c>
      <c r="P64" s="261">
        <f t="shared" si="40"/>
        <v>3.6249999999999996</v>
      </c>
      <c r="Q64" s="261">
        <f t="shared" si="41"/>
        <v>18.124999999999996</v>
      </c>
      <c r="R64" s="261"/>
      <c r="S64" s="1173" t="s">
        <v>60</v>
      </c>
      <c r="T64" s="1182">
        <v>18.2</v>
      </c>
      <c r="U64" s="1182">
        <v>0.57999999999999996</v>
      </c>
      <c r="V64" s="1182">
        <v>0.14000000000000001</v>
      </c>
      <c r="W64" s="1178">
        <v>20</v>
      </c>
      <c r="X64" s="1187">
        <f t="shared" si="42"/>
        <v>3.6249999999999996</v>
      </c>
      <c r="Y64" s="1186">
        <f t="shared" si="43"/>
        <v>18.124999999999996</v>
      </c>
      <c r="Z64" s="261"/>
      <c r="AB64" s="737" t="s">
        <v>181</v>
      </c>
      <c r="AC64" s="758">
        <v>17.600000000000001</v>
      </c>
      <c r="AD64" s="757">
        <v>0.56000000000000005</v>
      </c>
      <c r="AE64" s="744">
        <v>0.15</v>
      </c>
      <c r="AF64" s="742">
        <v>20</v>
      </c>
      <c r="AG64" s="435">
        <f t="shared" si="44"/>
        <v>3.5000000000000004</v>
      </c>
      <c r="AH64" s="261">
        <f t="shared" si="45"/>
        <v>17.5</v>
      </c>
      <c r="AI64" s="261"/>
      <c r="AJ64" s="261"/>
      <c r="AK64" s="1176" t="s">
        <v>60</v>
      </c>
      <c r="AL64" s="1192">
        <v>18.2</v>
      </c>
      <c r="AM64" s="1207">
        <v>0.57999999999999996</v>
      </c>
      <c r="AN64" s="1207">
        <v>0.14000000000000001</v>
      </c>
      <c r="AO64" s="1193">
        <v>20</v>
      </c>
      <c r="AQ64" s="261"/>
    </row>
    <row r="65" spans="2:43" x14ac:dyDescent="0.25">
      <c r="B65" s="1173" t="s">
        <v>182</v>
      </c>
      <c r="C65" s="1291">
        <v>19.0625</v>
      </c>
      <c r="D65">
        <v>0.61</v>
      </c>
      <c r="E65">
        <v>0.14000000000000001</v>
      </c>
      <c r="F65">
        <v>20</v>
      </c>
      <c r="G65" s="1187"/>
      <c r="H65" s="1186"/>
      <c r="I65" s="261"/>
      <c r="K65" s="334" t="s">
        <v>184</v>
      </c>
      <c r="L65" s="496">
        <v>19.2</v>
      </c>
      <c r="M65" s="337">
        <v>0.61</v>
      </c>
      <c r="N65" s="337">
        <v>0.14000000000000001</v>
      </c>
      <c r="O65" s="338">
        <v>20</v>
      </c>
      <c r="P65" s="261">
        <f t="shared" si="40"/>
        <v>3.8125</v>
      </c>
      <c r="Q65" s="261">
        <f t="shared" si="41"/>
        <v>19.0625</v>
      </c>
      <c r="R65" s="261"/>
      <c r="S65" s="1173" t="s">
        <v>182</v>
      </c>
      <c r="T65" s="1182">
        <v>19.2</v>
      </c>
      <c r="U65" s="1182">
        <v>0.61</v>
      </c>
      <c r="V65" s="1182">
        <v>0.14000000000000001</v>
      </c>
      <c r="W65" s="1178">
        <v>20</v>
      </c>
      <c r="X65" s="1187">
        <f t="shared" si="42"/>
        <v>3.8125</v>
      </c>
      <c r="Y65" s="1186">
        <f t="shared" si="43"/>
        <v>19.0625</v>
      </c>
      <c r="Z65" s="261"/>
      <c r="AB65" s="737" t="s">
        <v>60</v>
      </c>
      <c r="AC65" s="758">
        <v>18.2</v>
      </c>
      <c r="AD65" s="757">
        <v>0.57999999999999996</v>
      </c>
      <c r="AE65" s="744">
        <v>0.14000000000000001</v>
      </c>
      <c r="AF65" s="742">
        <v>20</v>
      </c>
      <c r="AG65" s="435">
        <f t="shared" si="44"/>
        <v>3.6249999999999996</v>
      </c>
      <c r="AH65" s="261">
        <f t="shared" si="45"/>
        <v>18.124999999999996</v>
      </c>
      <c r="AI65" s="261"/>
      <c r="AJ65" s="261"/>
      <c r="AK65" s="1176" t="s">
        <v>182</v>
      </c>
      <c r="AL65" s="1192">
        <v>19.2</v>
      </c>
      <c r="AM65" s="1207">
        <v>0.61</v>
      </c>
      <c r="AN65" s="1207">
        <v>0.14000000000000001</v>
      </c>
      <c r="AO65" s="1193">
        <v>20</v>
      </c>
      <c r="AQ65" s="261"/>
    </row>
    <row r="66" spans="2:43" x14ac:dyDescent="0.25">
      <c r="B66" s="1173" t="s">
        <v>183</v>
      </c>
      <c r="C66" s="1291">
        <v>17.500000000000004</v>
      </c>
      <c r="D66">
        <v>0.56000000000000005</v>
      </c>
      <c r="E66">
        <v>0.15</v>
      </c>
      <c r="F66">
        <v>20</v>
      </c>
      <c r="G66" s="1187"/>
      <c r="H66" s="1186"/>
      <c r="I66" s="261"/>
      <c r="K66" s="353" t="s">
        <v>185</v>
      </c>
      <c r="L66" s="497">
        <v>20.46</v>
      </c>
      <c r="M66" s="336">
        <v>0.65</v>
      </c>
      <c r="N66" s="336">
        <v>0.13</v>
      </c>
      <c r="O66" s="338">
        <v>20</v>
      </c>
      <c r="P66" s="261">
        <f>+M66*6.25</f>
        <v>4.0625</v>
      </c>
      <c r="Q66" s="261">
        <f>+P66/O66*100</f>
        <v>20.3125</v>
      </c>
      <c r="R66" s="261"/>
      <c r="S66" s="1173" t="s">
        <v>183</v>
      </c>
      <c r="T66" s="1182">
        <v>17.600000000000001</v>
      </c>
      <c r="U66" s="1182">
        <v>0.56000000000000005</v>
      </c>
      <c r="V66" s="1182">
        <v>0.15</v>
      </c>
      <c r="W66" s="1178">
        <v>20</v>
      </c>
      <c r="X66" s="1187">
        <f t="shared" si="42"/>
        <v>3.5000000000000004</v>
      </c>
      <c r="Y66" s="1186">
        <f t="shared" si="43"/>
        <v>17.5</v>
      </c>
      <c r="Z66" s="261"/>
      <c r="AB66" s="737" t="s">
        <v>182</v>
      </c>
      <c r="AC66" s="758">
        <v>19.2</v>
      </c>
      <c r="AD66" s="757">
        <v>0.61</v>
      </c>
      <c r="AE66" s="744">
        <v>0.14000000000000001</v>
      </c>
      <c r="AF66" s="742">
        <v>20</v>
      </c>
      <c r="AG66" s="435">
        <f t="shared" si="44"/>
        <v>3.8125</v>
      </c>
      <c r="AH66" s="261">
        <f t="shared" si="45"/>
        <v>19.0625</v>
      </c>
      <c r="AI66" s="261"/>
      <c r="AJ66" s="261"/>
      <c r="AK66" s="1176" t="s">
        <v>183</v>
      </c>
      <c r="AL66" s="1192">
        <v>17.600000000000001</v>
      </c>
      <c r="AM66" s="1207">
        <v>0.56000000000000005</v>
      </c>
      <c r="AN66" s="1207">
        <v>0.15</v>
      </c>
      <c r="AO66" s="1193">
        <v>20</v>
      </c>
      <c r="AQ66" s="261"/>
    </row>
    <row r="67" spans="2:43" ht="15.75" thickBot="1" x14ac:dyDescent="0.3">
      <c r="B67" s="1173" t="s">
        <v>61</v>
      </c>
      <c r="C67" s="1291">
        <v>18.124999999999996</v>
      </c>
      <c r="D67">
        <v>0.57999999999999996</v>
      </c>
      <c r="E67">
        <v>0.15</v>
      </c>
      <c r="F67">
        <v>20</v>
      </c>
      <c r="G67" s="1187"/>
      <c r="H67" s="1186"/>
      <c r="I67" s="261"/>
      <c r="K67" s="354" t="s">
        <v>186</v>
      </c>
      <c r="L67" s="498">
        <v>20.46</v>
      </c>
      <c r="M67" s="352">
        <v>0.65</v>
      </c>
      <c r="N67" s="352">
        <v>0.14000000000000001</v>
      </c>
      <c r="O67" s="351">
        <v>20</v>
      </c>
      <c r="P67" s="261">
        <f t="shared" si="40"/>
        <v>4.0625</v>
      </c>
      <c r="Q67" s="261">
        <f t="shared" si="41"/>
        <v>20.3125</v>
      </c>
      <c r="R67" s="261"/>
      <c r="S67" s="1173" t="s">
        <v>61</v>
      </c>
      <c r="T67" s="1182">
        <v>18.2</v>
      </c>
      <c r="U67" s="1182">
        <v>0.57999999999999996</v>
      </c>
      <c r="V67" s="1182">
        <v>0.15</v>
      </c>
      <c r="W67" s="1178">
        <v>20</v>
      </c>
      <c r="X67" s="1187">
        <f t="shared" si="42"/>
        <v>3.6249999999999996</v>
      </c>
      <c r="Y67" s="1186">
        <f t="shared" si="43"/>
        <v>18.124999999999996</v>
      </c>
      <c r="Z67" s="261"/>
      <c r="AB67" s="737" t="s">
        <v>183</v>
      </c>
      <c r="AC67" s="758">
        <v>17.600000000000001</v>
      </c>
      <c r="AD67" s="757">
        <v>0.56000000000000005</v>
      </c>
      <c r="AE67" s="744">
        <v>0.15</v>
      </c>
      <c r="AF67" s="742">
        <v>20</v>
      </c>
      <c r="AG67" s="435">
        <f t="shared" si="44"/>
        <v>3.5000000000000004</v>
      </c>
      <c r="AH67" s="261">
        <f t="shared" si="45"/>
        <v>17.5</v>
      </c>
      <c r="AI67" s="261"/>
      <c r="AJ67" s="261"/>
      <c r="AK67" s="1176" t="s">
        <v>61</v>
      </c>
      <c r="AL67" s="1192">
        <v>18.2</v>
      </c>
      <c r="AM67" s="1207">
        <v>0.57999999999999996</v>
      </c>
      <c r="AN67" s="1207">
        <v>0.15</v>
      </c>
      <c r="AO67" s="1193">
        <v>20</v>
      </c>
      <c r="AQ67" s="261"/>
    </row>
    <row r="68" spans="2:43" x14ac:dyDescent="0.25">
      <c r="B68" s="1173" t="s">
        <v>184</v>
      </c>
      <c r="C68" s="1291">
        <v>19.0625</v>
      </c>
      <c r="D68">
        <v>0.61</v>
      </c>
      <c r="E68">
        <v>0.14000000000000001</v>
      </c>
      <c r="F68">
        <v>20</v>
      </c>
      <c r="G68" s="1187"/>
      <c r="H68" s="1186"/>
      <c r="I68" s="261"/>
      <c r="K68" s="343" t="s">
        <v>199</v>
      </c>
      <c r="L68" s="442"/>
      <c r="M68" s="337"/>
      <c r="N68" s="337"/>
      <c r="O68" s="338"/>
      <c r="P68" s="261"/>
      <c r="Q68" s="261"/>
      <c r="R68" s="261"/>
      <c r="S68" s="1173" t="s">
        <v>184</v>
      </c>
      <c r="T68" s="1182">
        <v>19.2</v>
      </c>
      <c r="U68" s="1182">
        <v>0.61</v>
      </c>
      <c r="V68" s="1182">
        <v>0.14000000000000001</v>
      </c>
      <c r="W68" s="1178">
        <v>20</v>
      </c>
      <c r="X68" s="1187">
        <f t="shared" si="42"/>
        <v>3.8125</v>
      </c>
      <c r="Y68" s="1186">
        <f t="shared" si="43"/>
        <v>19.0625</v>
      </c>
      <c r="Z68" s="261"/>
      <c r="AB68" s="737" t="s">
        <v>61</v>
      </c>
      <c r="AC68" s="758">
        <v>18.2</v>
      </c>
      <c r="AD68" s="757">
        <v>0.57999999999999996</v>
      </c>
      <c r="AE68" s="744">
        <v>0.15</v>
      </c>
      <c r="AF68" s="742">
        <v>20</v>
      </c>
      <c r="AG68" s="435">
        <f t="shared" si="44"/>
        <v>3.6249999999999996</v>
      </c>
      <c r="AH68" s="261">
        <f t="shared" si="45"/>
        <v>18.124999999999996</v>
      </c>
      <c r="AI68" s="261"/>
      <c r="AJ68" s="261"/>
      <c r="AK68" s="1176" t="s">
        <v>184</v>
      </c>
      <c r="AL68" s="1192">
        <v>19.2</v>
      </c>
      <c r="AM68" s="1207">
        <v>0.61</v>
      </c>
      <c r="AN68" s="1207">
        <v>0.14000000000000001</v>
      </c>
      <c r="AO68" s="1193">
        <v>20</v>
      </c>
      <c r="AQ68" s="261"/>
    </row>
    <row r="69" spans="2:43" x14ac:dyDescent="0.25">
      <c r="B69" s="1173" t="s">
        <v>589</v>
      </c>
      <c r="C69" s="1291">
        <v>20.3125</v>
      </c>
      <c r="D69">
        <v>0.65</v>
      </c>
      <c r="E69">
        <v>0.13</v>
      </c>
      <c r="F69">
        <v>20</v>
      </c>
      <c r="G69" s="1187"/>
      <c r="H69" s="1186"/>
      <c r="I69" s="261"/>
      <c r="K69" s="274" t="s">
        <v>201</v>
      </c>
      <c r="L69" s="361">
        <v>8.6</v>
      </c>
      <c r="M69" s="337">
        <v>1.3759999999999999</v>
      </c>
      <c r="N69" s="337">
        <v>0.5</v>
      </c>
      <c r="O69" s="36">
        <v>100</v>
      </c>
      <c r="P69" s="261">
        <f t="shared" ref="P69:P74" si="46">+M69*6.25</f>
        <v>8.6</v>
      </c>
      <c r="Q69" s="261">
        <f t="shared" ref="Q69:Q74" si="47">+P69/O69*100</f>
        <v>8.6</v>
      </c>
      <c r="R69" s="261"/>
      <c r="S69" s="1173" t="s">
        <v>589</v>
      </c>
      <c r="T69" s="1182">
        <v>20.5</v>
      </c>
      <c r="U69" s="1182">
        <v>0.65</v>
      </c>
      <c r="V69" s="1182">
        <v>0.13</v>
      </c>
      <c r="W69" s="1178">
        <v>20</v>
      </c>
      <c r="X69" s="1187">
        <f t="shared" si="42"/>
        <v>4.0625</v>
      </c>
      <c r="Y69" s="1186">
        <f t="shared" si="43"/>
        <v>20.3125</v>
      </c>
      <c r="Z69" s="261"/>
      <c r="AB69" s="737" t="s">
        <v>184</v>
      </c>
      <c r="AC69" s="758">
        <v>19.2</v>
      </c>
      <c r="AD69" s="757">
        <v>0.61</v>
      </c>
      <c r="AE69" s="744">
        <v>0.14000000000000001</v>
      </c>
      <c r="AF69" s="742">
        <v>20</v>
      </c>
      <c r="AG69" s="435">
        <f t="shared" si="44"/>
        <v>3.8125</v>
      </c>
      <c r="AH69" s="261">
        <f t="shared" si="45"/>
        <v>19.0625</v>
      </c>
      <c r="AI69" s="261"/>
      <c r="AJ69" s="261"/>
      <c r="AK69" s="1176" t="s">
        <v>589</v>
      </c>
      <c r="AL69" s="1192">
        <v>20.5</v>
      </c>
      <c r="AM69" s="1207">
        <v>0.65</v>
      </c>
      <c r="AN69" s="1207">
        <v>0.13</v>
      </c>
      <c r="AO69" s="1193">
        <v>20</v>
      </c>
      <c r="AQ69" s="261"/>
    </row>
    <row r="70" spans="2:43" x14ac:dyDescent="0.25">
      <c r="B70" s="1173" t="s">
        <v>590</v>
      </c>
      <c r="C70" s="1291">
        <v>20.3125</v>
      </c>
      <c r="D70">
        <v>0.65</v>
      </c>
      <c r="E70">
        <v>0.14000000000000001</v>
      </c>
      <c r="F70">
        <v>20</v>
      </c>
      <c r="G70" s="1187"/>
      <c r="H70" s="1186"/>
      <c r="I70" s="261"/>
      <c r="K70" s="274" t="s">
        <v>202</v>
      </c>
      <c r="L70" s="361">
        <v>11.4</v>
      </c>
      <c r="M70" s="337">
        <v>1.8240000000000001</v>
      </c>
      <c r="N70" s="337">
        <v>0.65</v>
      </c>
      <c r="O70" s="36">
        <v>100</v>
      </c>
      <c r="P70" s="261">
        <f t="shared" si="46"/>
        <v>11.4</v>
      </c>
      <c r="Q70" s="261">
        <f t="shared" si="47"/>
        <v>11.4</v>
      </c>
      <c r="R70" s="261"/>
      <c r="S70" s="1173" t="s">
        <v>590</v>
      </c>
      <c r="T70" s="1182">
        <v>20.5</v>
      </c>
      <c r="U70" s="1182">
        <v>0.65</v>
      </c>
      <c r="V70" s="1182">
        <v>0.14000000000000001</v>
      </c>
      <c r="W70" s="1178">
        <v>20</v>
      </c>
      <c r="X70" s="1187">
        <f t="shared" si="42"/>
        <v>4.0625</v>
      </c>
      <c r="Y70" s="1186">
        <f t="shared" si="43"/>
        <v>20.3125</v>
      </c>
      <c r="Z70" s="261"/>
      <c r="AB70" s="737" t="s">
        <v>589</v>
      </c>
      <c r="AC70" s="758">
        <v>20.5</v>
      </c>
      <c r="AD70" s="757">
        <v>0.65</v>
      </c>
      <c r="AE70" s="744">
        <v>0.13</v>
      </c>
      <c r="AF70" s="742">
        <v>20</v>
      </c>
      <c r="AG70" s="435">
        <f t="shared" si="44"/>
        <v>4.0625</v>
      </c>
      <c r="AH70" s="261">
        <f t="shared" si="45"/>
        <v>20.3125</v>
      </c>
      <c r="AI70" s="261"/>
      <c r="AJ70" s="261"/>
      <c r="AK70" s="1176" t="s">
        <v>590</v>
      </c>
      <c r="AL70" s="1194">
        <v>20.5</v>
      </c>
      <c r="AM70" s="1208">
        <v>0.65</v>
      </c>
      <c r="AN70" s="1208">
        <v>0.14000000000000001</v>
      </c>
      <c r="AO70" s="1195">
        <v>20</v>
      </c>
      <c r="AQ70" s="261"/>
    </row>
    <row r="71" spans="2:43" x14ac:dyDescent="0.25">
      <c r="B71" s="1172" t="s">
        <v>187</v>
      </c>
      <c r="C71" s="1291"/>
      <c r="D71"/>
      <c r="E71"/>
      <c r="F71"/>
      <c r="G71" s="1187"/>
      <c r="H71" s="1186"/>
      <c r="I71" s="261"/>
      <c r="K71" s="274" t="s">
        <v>203</v>
      </c>
      <c r="L71" s="361">
        <v>15</v>
      </c>
      <c r="M71" s="337">
        <v>2.4</v>
      </c>
      <c r="N71" s="337">
        <v>0.71</v>
      </c>
      <c r="O71" s="36">
        <v>100</v>
      </c>
      <c r="P71" s="261">
        <f t="shared" si="46"/>
        <v>15</v>
      </c>
      <c r="Q71" s="261">
        <f t="shared" si="47"/>
        <v>15</v>
      </c>
      <c r="R71" s="261"/>
      <c r="S71" s="1172" t="s">
        <v>187</v>
      </c>
      <c r="T71" s="1182"/>
      <c r="U71" s="1182"/>
      <c r="V71" s="1182"/>
      <c r="X71" s="1187"/>
      <c r="Y71" s="1186"/>
      <c r="Z71" s="261"/>
      <c r="AB71" s="737" t="s">
        <v>590</v>
      </c>
      <c r="AC71" s="758">
        <v>20.5</v>
      </c>
      <c r="AD71" s="757">
        <v>0.65</v>
      </c>
      <c r="AE71" s="744">
        <v>0.14000000000000001</v>
      </c>
      <c r="AF71" s="742">
        <v>20</v>
      </c>
      <c r="AG71" s="435">
        <f t="shared" si="44"/>
        <v>4.0625</v>
      </c>
      <c r="AH71" s="261">
        <f t="shared" si="45"/>
        <v>20.3125</v>
      </c>
      <c r="AI71" s="261"/>
      <c r="AJ71" s="261"/>
      <c r="AK71" s="1172" t="s">
        <v>187</v>
      </c>
      <c r="AL71" s="1182"/>
      <c r="AM71" s="1198"/>
      <c r="AN71" s="1198"/>
      <c r="AQ71" s="261"/>
    </row>
    <row r="72" spans="2:43" x14ac:dyDescent="0.25">
      <c r="B72" s="1173" t="s">
        <v>188</v>
      </c>
      <c r="C72" s="1291">
        <v>8.3984375</v>
      </c>
      <c r="D72">
        <v>0.43</v>
      </c>
      <c r="E72">
        <v>0.16</v>
      </c>
      <c r="F72">
        <v>32</v>
      </c>
      <c r="G72" s="1187"/>
      <c r="H72" s="1186"/>
      <c r="I72" s="261"/>
      <c r="K72" s="274" t="s">
        <v>204</v>
      </c>
      <c r="L72" s="361">
        <v>17</v>
      </c>
      <c r="M72" s="337">
        <v>2.72</v>
      </c>
      <c r="N72" s="337">
        <v>0.81</v>
      </c>
      <c r="O72" s="36">
        <v>100</v>
      </c>
      <c r="P72" s="261">
        <f t="shared" si="46"/>
        <v>17</v>
      </c>
      <c r="Q72" s="261">
        <f t="shared" si="47"/>
        <v>17</v>
      </c>
      <c r="R72" s="261"/>
      <c r="S72" s="1173" t="s">
        <v>188</v>
      </c>
      <c r="T72" s="1182">
        <v>8.4</v>
      </c>
      <c r="U72" s="1182">
        <v>0.43</v>
      </c>
      <c r="V72" s="1182">
        <v>0.16</v>
      </c>
      <c r="W72" s="1178">
        <v>32</v>
      </c>
      <c r="X72" s="1187">
        <f t="shared" ref="X72:X74" si="48">+U72*6.25</f>
        <v>2.6875</v>
      </c>
      <c r="Y72" s="1186">
        <f t="shared" ref="Y72:Y85" si="49">+X72/W72*100</f>
        <v>8.3984375</v>
      </c>
      <c r="Z72" s="261"/>
      <c r="AB72" s="745" t="s">
        <v>187</v>
      </c>
      <c r="AC72" s="751"/>
      <c r="AD72" s="756"/>
      <c r="AE72" s="748"/>
      <c r="AF72" s="746"/>
      <c r="AG72" s="435"/>
      <c r="AH72" s="261"/>
      <c r="AI72" s="261"/>
      <c r="AJ72" s="261"/>
      <c r="AK72" s="1176" t="s">
        <v>188</v>
      </c>
      <c r="AL72" s="1182">
        <f>IFERROR(VLOOKUP($B72,Futtermittel!$X$9:$AB$181,2,FALSE),"")</f>
        <v>8.4</v>
      </c>
      <c r="AM72" s="1198">
        <f>IFERROR(VLOOKUP($B72,Futtermittel!$X$9:$AB$181,3,FALSE),"")</f>
        <v>0.43</v>
      </c>
      <c r="AN72" s="1198">
        <f>IFERROR(VLOOKUP($B72,Futtermittel!$X$9:$AB$181,4,FALSE),"")</f>
        <v>0.16</v>
      </c>
      <c r="AO72" s="1178">
        <f>IFERROR(VLOOKUP($B72,Futtermittel!$X$9:$AB$181,5,FALSE),"")</f>
        <v>32</v>
      </c>
      <c r="AQ72" s="261"/>
    </row>
    <row r="73" spans="2:43" x14ac:dyDescent="0.25">
      <c r="B73" s="1173" t="s">
        <v>591</v>
      </c>
      <c r="C73" s="1291">
        <v>10.520833333333334</v>
      </c>
      <c r="D73">
        <v>1.01</v>
      </c>
      <c r="E73">
        <v>0.41</v>
      </c>
      <c r="F73">
        <v>60</v>
      </c>
      <c r="G73" s="1187"/>
      <c r="H73" s="1186"/>
      <c r="I73" s="261"/>
      <c r="K73" s="274" t="s">
        <v>205</v>
      </c>
      <c r="L73" s="361">
        <v>17.5</v>
      </c>
      <c r="M73" s="337">
        <v>2.8</v>
      </c>
      <c r="N73" s="337">
        <v>0.87</v>
      </c>
      <c r="O73" s="36">
        <v>100</v>
      </c>
      <c r="P73" s="261">
        <f t="shared" si="46"/>
        <v>17.5</v>
      </c>
      <c r="Q73" s="261">
        <f t="shared" si="47"/>
        <v>17.5</v>
      </c>
      <c r="R73" s="261"/>
      <c r="S73" s="1173" t="s">
        <v>591</v>
      </c>
      <c r="T73" s="1182">
        <v>10.5</v>
      </c>
      <c r="U73" s="1182">
        <v>1.01</v>
      </c>
      <c r="V73" s="1182">
        <v>0.41</v>
      </c>
      <c r="W73" s="1178">
        <v>60</v>
      </c>
      <c r="X73" s="1187">
        <f t="shared" si="48"/>
        <v>6.3125</v>
      </c>
      <c r="Y73" s="1186">
        <f t="shared" si="49"/>
        <v>10.520833333333334</v>
      </c>
      <c r="Z73" s="261"/>
      <c r="AB73" s="737" t="s">
        <v>188</v>
      </c>
      <c r="AC73" s="795">
        <f>ROUND(AH73,1)</f>
        <v>8.4</v>
      </c>
      <c r="AD73" s="757">
        <v>0.43</v>
      </c>
      <c r="AE73" s="744">
        <v>0.16</v>
      </c>
      <c r="AF73" s="742">
        <v>32</v>
      </c>
      <c r="AG73" s="435">
        <f t="shared" ref="AG73:AG86" si="50">+AD73*6.25</f>
        <v>2.6875</v>
      </c>
      <c r="AH73" s="261">
        <f t="shared" ref="AH73:AH86" si="51">+AG73/AF73*100</f>
        <v>8.3984375</v>
      </c>
      <c r="AI73" s="261"/>
      <c r="AJ73" s="261"/>
      <c r="AK73" s="1176" t="s">
        <v>591</v>
      </c>
      <c r="AL73" s="1182">
        <f>IFERROR(VLOOKUP($B73,Futtermittel!$X$9:$AB$181,2,FALSE),"")</f>
        <v>10.5</v>
      </c>
      <c r="AM73" s="1198">
        <f>IFERROR(VLOOKUP($B73,Futtermittel!$X$9:$AB$181,3,FALSE),"")</f>
        <v>1.01</v>
      </c>
      <c r="AN73" s="1198">
        <f>IFERROR(VLOOKUP($B73,Futtermittel!$X$9:$AB$181,4,FALSE),"")</f>
        <v>0.41</v>
      </c>
      <c r="AO73" s="1178">
        <f>IFERROR(VLOOKUP($B73,Futtermittel!$X$9:$AB$181,5,FALSE),"")</f>
        <v>60</v>
      </c>
      <c r="AQ73" s="261"/>
    </row>
    <row r="74" spans="2:43" ht="15.75" thickBot="1" x14ac:dyDescent="0.3">
      <c r="B74" s="1173" t="s">
        <v>190</v>
      </c>
      <c r="C74" s="1291">
        <v>9.5</v>
      </c>
      <c r="D74">
        <v>0.76</v>
      </c>
      <c r="E74">
        <v>0.32</v>
      </c>
      <c r="F74">
        <v>50</v>
      </c>
      <c r="G74" s="1187"/>
      <c r="H74" s="1186"/>
      <c r="I74" s="261"/>
      <c r="K74" s="274" t="s">
        <v>206</v>
      </c>
      <c r="L74" s="361">
        <v>18.2</v>
      </c>
      <c r="M74" s="337">
        <v>2.9119999999999999</v>
      </c>
      <c r="N74" s="337">
        <v>0.89</v>
      </c>
      <c r="O74" s="36">
        <v>100</v>
      </c>
      <c r="P74" s="261">
        <f t="shared" si="46"/>
        <v>18.2</v>
      </c>
      <c r="Q74" s="261">
        <f t="shared" si="47"/>
        <v>18.2</v>
      </c>
      <c r="R74" s="261"/>
      <c r="S74" s="1173" t="s">
        <v>190</v>
      </c>
      <c r="T74" s="1182">
        <v>9.6</v>
      </c>
      <c r="U74" s="1182">
        <v>0.76</v>
      </c>
      <c r="V74" s="1182">
        <v>0.32</v>
      </c>
      <c r="W74" s="1178">
        <v>50</v>
      </c>
      <c r="X74" s="1187">
        <f t="shared" si="48"/>
        <v>4.75</v>
      </c>
      <c r="Y74" s="1186">
        <f t="shared" si="49"/>
        <v>9.5</v>
      </c>
      <c r="Z74" s="261"/>
      <c r="AB74" s="737" t="s">
        <v>591</v>
      </c>
      <c r="AC74" s="758">
        <v>10.5</v>
      </c>
      <c r="AD74" s="1196">
        <v>1.01</v>
      </c>
      <c r="AE74" s="1197">
        <v>0.41</v>
      </c>
      <c r="AF74" s="742">
        <v>60</v>
      </c>
      <c r="AG74" s="435">
        <f t="shared" si="50"/>
        <v>6.3125</v>
      </c>
      <c r="AH74" s="261">
        <f t="shared" si="51"/>
        <v>10.520833333333334</v>
      </c>
      <c r="AI74" s="261"/>
      <c r="AJ74" s="261"/>
      <c r="AK74" s="1176" t="s">
        <v>190</v>
      </c>
      <c r="AL74" s="1182">
        <f>IFERROR(VLOOKUP($B74,Futtermittel!$X$9:$AB$181,2,FALSE),"")</f>
        <v>9.6</v>
      </c>
      <c r="AM74" s="1198">
        <f>IFERROR(VLOOKUP($B74,Futtermittel!$X$9:$AB$181,3,FALSE),"")</f>
        <v>0.76</v>
      </c>
      <c r="AN74" s="1198">
        <f>IFERROR(VLOOKUP($B74,Futtermittel!$X$9:$AB$181,4,FALSE),"")</f>
        <v>0.32</v>
      </c>
      <c r="AO74" s="1178">
        <f>IFERROR(VLOOKUP($B74,Futtermittel!$X$9:$AB$181,5,FALSE),"")</f>
        <v>50</v>
      </c>
      <c r="AQ74" s="261"/>
    </row>
    <row r="75" spans="2:43" x14ac:dyDescent="0.25">
      <c r="B75" s="1173" t="s">
        <v>592</v>
      </c>
      <c r="C75" s="1291">
        <v>10.000000000000002</v>
      </c>
      <c r="D75">
        <v>0.56000000000000005</v>
      </c>
      <c r="E75">
        <v>0.23</v>
      </c>
      <c r="F75">
        <v>35</v>
      </c>
      <c r="G75" s="1187"/>
      <c r="H75" s="1186"/>
      <c r="I75" s="261"/>
      <c r="K75" s="343" t="s">
        <v>187</v>
      </c>
      <c r="L75" s="443"/>
      <c r="M75" s="345"/>
      <c r="N75" s="345"/>
      <c r="O75" s="344"/>
      <c r="P75" s="261" t="s">
        <v>63</v>
      </c>
      <c r="Q75" s="261"/>
      <c r="R75" s="261"/>
      <c r="S75" s="1173" t="s">
        <v>592</v>
      </c>
      <c r="T75" s="1182">
        <v>10</v>
      </c>
      <c r="U75" s="1182">
        <v>0.56000000000000005</v>
      </c>
      <c r="V75" s="1182">
        <v>0.23</v>
      </c>
      <c r="W75" s="1178">
        <v>35</v>
      </c>
      <c r="X75" s="1187">
        <f>+U75*5.7</f>
        <v>3.1920000000000006</v>
      </c>
      <c r="Y75" s="1186">
        <f t="shared" si="49"/>
        <v>9.120000000000001</v>
      </c>
      <c r="Z75" s="261"/>
      <c r="AB75" s="737" t="s">
        <v>190</v>
      </c>
      <c r="AC75" s="795">
        <f>ROUND(AH75,1)</f>
        <v>9.5</v>
      </c>
      <c r="AD75" s="757">
        <v>0.76</v>
      </c>
      <c r="AE75" s="744">
        <v>0.32</v>
      </c>
      <c r="AF75" s="742">
        <v>50</v>
      </c>
      <c r="AG75" s="435">
        <f t="shared" si="50"/>
        <v>4.75</v>
      </c>
      <c r="AH75" s="261">
        <f t="shared" si="51"/>
        <v>9.5</v>
      </c>
      <c r="AI75" s="261"/>
      <c r="AJ75" s="261"/>
      <c r="AK75" s="1176" t="s">
        <v>592</v>
      </c>
      <c r="AL75" s="1182">
        <f>IFERROR(VLOOKUP($B75,Futtermittel!$X$9:$AB$181,2,FALSE),"")</f>
        <v>10</v>
      </c>
      <c r="AM75" s="1198">
        <f>IFERROR(VLOOKUP($B75,Futtermittel!$X$9:$AB$181,3,FALSE),"")</f>
        <v>0.56000000000000005</v>
      </c>
      <c r="AN75" s="1198">
        <f>IFERROR(VLOOKUP($B75,Futtermittel!$X$9:$AB$181,4,FALSE),"")</f>
        <v>0.23</v>
      </c>
      <c r="AO75" s="1178">
        <f>IFERROR(VLOOKUP($B75,Futtermittel!$X$9:$AB$181,5,FALSE),"")</f>
        <v>35</v>
      </c>
      <c r="AQ75" s="261"/>
    </row>
    <row r="76" spans="2:43" x14ac:dyDescent="0.25">
      <c r="B76" s="1173" t="s">
        <v>593</v>
      </c>
      <c r="C76" s="1291">
        <v>10.000000000000002</v>
      </c>
      <c r="D76">
        <v>0.56000000000000005</v>
      </c>
      <c r="E76">
        <v>0.23</v>
      </c>
      <c r="F76">
        <v>35</v>
      </c>
      <c r="G76" s="1187"/>
      <c r="H76" s="1186"/>
      <c r="I76" s="261"/>
      <c r="K76" s="353" t="s">
        <v>188</v>
      </c>
      <c r="L76" s="364">
        <v>8.4</v>
      </c>
      <c r="M76" s="337">
        <v>0.43</v>
      </c>
      <c r="N76" s="440">
        <v>0.16</v>
      </c>
      <c r="O76" s="341">
        <v>32</v>
      </c>
      <c r="P76" s="261">
        <f t="shared" ref="P76:P85" si="52">+M76*6.25</f>
        <v>2.6875</v>
      </c>
      <c r="Q76" s="261">
        <f>+P76/O76*100</f>
        <v>8.3984375</v>
      </c>
      <c r="R76" s="261"/>
      <c r="S76" s="1173" t="s">
        <v>593</v>
      </c>
      <c r="T76" s="1182">
        <v>10</v>
      </c>
      <c r="U76" s="1182">
        <v>0.56000000000000005</v>
      </c>
      <c r="V76" s="1182">
        <v>0.23</v>
      </c>
      <c r="W76" s="1178">
        <v>35</v>
      </c>
      <c r="X76" s="1187">
        <f t="shared" ref="X76:X85" si="53">+U76*6.25</f>
        <v>3.5000000000000004</v>
      </c>
      <c r="Y76" s="1186">
        <f t="shared" si="49"/>
        <v>10.000000000000002</v>
      </c>
      <c r="Z76" s="261"/>
      <c r="AB76" s="737" t="s">
        <v>592</v>
      </c>
      <c r="AC76" s="758">
        <v>10</v>
      </c>
      <c r="AD76" s="757">
        <v>0.56000000000000005</v>
      </c>
      <c r="AE76" s="744">
        <v>0.23</v>
      </c>
      <c r="AF76" s="742">
        <v>35</v>
      </c>
      <c r="AG76" s="435">
        <f t="shared" si="50"/>
        <v>3.5000000000000004</v>
      </c>
      <c r="AH76" s="261">
        <f t="shared" si="51"/>
        <v>10.000000000000002</v>
      </c>
      <c r="AI76" s="261"/>
      <c r="AJ76" s="261"/>
      <c r="AK76" s="1176" t="s">
        <v>593</v>
      </c>
      <c r="AL76" s="1182">
        <f>IFERROR(VLOOKUP($B76,Futtermittel!$X$9:$AB$181,2,FALSE),"")</f>
        <v>10</v>
      </c>
      <c r="AM76" s="1198">
        <f>IFERROR(VLOOKUP($B76,Futtermittel!$X$9:$AB$181,3,FALSE),"")</f>
        <v>0.56000000000000005</v>
      </c>
      <c r="AN76" s="1198">
        <f>IFERROR(VLOOKUP($B76,Futtermittel!$X$9:$AB$181,4,FALSE),"")</f>
        <v>0.23</v>
      </c>
      <c r="AO76" s="1178">
        <f>IFERROR(VLOOKUP($B76,Futtermittel!$X$9:$AB$181,5,FALSE),"")</f>
        <v>35</v>
      </c>
      <c r="AQ76" s="261"/>
    </row>
    <row r="77" spans="2:43" x14ac:dyDescent="0.25">
      <c r="B77" s="1173" t="s">
        <v>594</v>
      </c>
      <c r="C77" s="1291">
        <v>10.000000000000002</v>
      </c>
      <c r="D77">
        <v>0.56000000000000005</v>
      </c>
      <c r="E77">
        <v>0.23</v>
      </c>
      <c r="F77">
        <v>35</v>
      </c>
      <c r="G77" s="1187"/>
      <c r="H77" s="1186"/>
      <c r="I77" s="261"/>
      <c r="K77" s="355" t="s">
        <v>189</v>
      </c>
      <c r="L77" s="447">
        <v>10.5</v>
      </c>
      <c r="M77" s="357">
        <v>1.0080000000000002</v>
      </c>
      <c r="N77" s="357">
        <v>0.40799999999999997</v>
      </c>
      <c r="O77" s="356">
        <v>60</v>
      </c>
      <c r="P77" s="261">
        <f t="shared" si="52"/>
        <v>6.3000000000000016</v>
      </c>
      <c r="Q77" s="261">
        <f t="shared" ref="Q77:Q85" si="54">+P77/O77*100</f>
        <v>10.500000000000002</v>
      </c>
      <c r="R77" s="261"/>
      <c r="S77" s="1173" t="s">
        <v>594</v>
      </c>
      <c r="T77" s="1182">
        <v>10</v>
      </c>
      <c r="U77" s="1182">
        <v>0.56000000000000005</v>
      </c>
      <c r="V77" s="1182">
        <v>0.23</v>
      </c>
      <c r="W77" s="1178">
        <v>35</v>
      </c>
      <c r="X77" s="1187">
        <f t="shared" si="53"/>
        <v>3.5000000000000004</v>
      </c>
      <c r="Y77" s="1186">
        <f t="shared" si="49"/>
        <v>10.000000000000002</v>
      </c>
      <c r="Z77" s="261"/>
      <c r="AB77" s="737" t="s">
        <v>593</v>
      </c>
      <c r="AC77" s="758">
        <v>10</v>
      </c>
      <c r="AD77" s="757">
        <v>0.56000000000000005</v>
      </c>
      <c r="AE77" s="744">
        <v>0.23</v>
      </c>
      <c r="AF77" s="742">
        <v>35</v>
      </c>
      <c r="AG77" s="435">
        <f t="shared" si="50"/>
        <v>3.5000000000000004</v>
      </c>
      <c r="AH77" s="261">
        <f t="shared" si="51"/>
        <v>10.000000000000002</v>
      </c>
      <c r="AI77" s="261"/>
      <c r="AJ77" s="261"/>
      <c r="AK77" s="1176" t="s">
        <v>594</v>
      </c>
      <c r="AL77" s="1182">
        <f>IFERROR(VLOOKUP($B77,Futtermittel!$X$9:$AB$181,2,FALSE),"")</f>
        <v>10</v>
      </c>
      <c r="AM77" s="1198">
        <f>IFERROR(VLOOKUP($B77,Futtermittel!$X$9:$AB$181,3,FALSE),"")</f>
        <v>0.56000000000000005</v>
      </c>
      <c r="AN77" s="1198">
        <f>IFERROR(VLOOKUP($B77,Futtermittel!$X$9:$AB$181,4,FALSE),"")</f>
        <v>0.23</v>
      </c>
      <c r="AO77" s="1178">
        <f>IFERROR(VLOOKUP($B77,Futtermittel!$X$9:$AB$181,5,FALSE),"")</f>
        <v>35</v>
      </c>
      <c r="AQ77" s="261"/>
    </row>
    <row r="78" spans="2:43" x14ac:dyDescent="0.25">
      <c r="B78" s="1173" t="s">
        <v>595</v>
      </c>
      <c r="C78" s="1291">
        <v>10.000000000000002</v>
      </c>
      <c r="D78">
        <v>0.56000000000000005</v>
      </c>
      <c r="E78">
        <v>0.23</v>
      </c>
      <c r="F78">
        <v>35</v>
      </c>
      <c r="G78" s="1187"/>
      <c r="H78" s="1186"/>
      <c r="I78" s="261"/>
      <c r="K78" s="353" t="s">
        <v>190</v>
      </c>
      <c r="L78" s="496">
        <v>9.5</v>
      </c>
      <c r="M78" s="337">
        <v>0.76</v>
      </c>
      <c r="N78" s="337">
        <v>0.32</v>
      </c>
      <c r="O78" s="341">
        <v>50</v>
      </c>
      <c r="P78" s="261">
        <f t="shared" si="52"/>
        <v>4.75</v>
      </c>
      <c r="Q78" s="499">
        <f t="shared" si="54"/>
        <v>9.5</v>
      </c>
      <c r="R78" s="499"/>
      <c r="S78" s="1173" t="s">
        <v>595</v>
      </c>
      <c r="T78" s="1182">
        <v>10</v>
      </c>
      <c r="U78" s="1182">
        <v>0.56000000000000005</v>
      </c>
      <c r="V78" s="1182">
        <v>0.23</v>
      </c>
      <c r="W78" s="1178">
        <v>35</v>
      </c>
      <c r="X78" s="1187">
        <f t="shared" si="53"/>
        <v>3.5000000000000004</v>
      </c>
      <c r="Y78" s="1186">
        <f t="shared" si="49"/>
        <v>10.000000000000002</v>
      </c>
      <c r="Z78" s="499"/>
      <c r="AB78" s="737" t="s">
        <v>594</v>
      </c>
      <c r="AC78" s="758">
        <v>10</v>
      </c>
      <c r="AD78" s="757">
        <v>0.56000000000000005</v>
      </c>
      <c r="AE78" s="744">
        <v>0.23</v>
      </c>
      <c r="AF78" s="742">
        <v>35</v>
      </c>
      <c r="AG78" s="435">
        <f t="shared" si="50"/>
        <v>3.5000000000000004</v>
      </c>
      <c r="AH78" s="261">
        <f t="shared" si="51"/>
        <v>10.000000000000002</v>
      </c>
      <c r="AI78" s="499"/>
      <c r="AJ78" s="499"/>
      <c r="AK78" s="1176" t="s">
        <v>595</v>
      </c>
      <c r="AL78" s="1182">
        <f>IFERROR(VLOOKUP($B78,Futtermittel!$X$9:$AB$181,2,FALSE),"")</f>
        <v>10</v>
      </c>
      <c r="AM78" s="1198">
        <f>IFERROR(VLOOKUP($B78,Futtermittel!$X$9:$AB$181,3,FALSE),"")</f>
        <v>0.56000000000000005</v>
      </c>
      <c r="AN78" s="1198">
        <f>IFERROR(VLOOKUP($B78,Futtermittel!$X$9:$AB$181,4,FALSE),"")</f>
        <v>0.23</v>
      </c>
      <c r="AO78" s="1178">
        <f>IFERROR(VLOOKUP($B78,Futtermittel!$X$9:$AB$181,5,FALSE),"")</f>
        <v>35</v>
      </c>
      <c r="AQ78" s="499"/>
    </row>
    <row r="79" spans="2:43" x14ac:dyDescent="0.25">
      <c r="B79" s="1173" t="s">
        <v>596</v>
      </c>
      <c r="C79" s="1291">
        <v>10.000000000000002</v>
      </c>
      <c r="D79">
        <v>0.56000000000000005</v>
      </c>
      <c r="E79">
        <v>0.23</v>
      </c>
      <c r="F79">
        <v>35</v>
      </c>
      <c r="G79" s="1187"/>
      <c r="H79" s="1186"/>
      <c r="I79" s="261"/>
      <c r="K79" s="355" t="s">
        <v>191</v>
      </c>
      <c r="L79" s="447">
        <v>10</v>
      </c>
      <c r="M79" s="357">
        <v>0.56000000000000005</v>
      </c>
      <c r="N79" s="357">
        <v>0.23099999999999996</v>
      </c>
      <c r="O79" s="356">
        <v>35</v>
      </c>
      <c r="P79" s="261">
        <f t="shared" si="52"/>
        <v>3.5000000000000004</v>
      </c>
      <c r="Q79" s="261">
        <f t="shared" si="54"/>
        <v>10.000000000000002</v>
      </c>
      <c r="R79" s="261"/>
      <c r="S79" s="1173" t="s">
        <v>596</v>
      </c>
      <c r="T79" s="1182">
        <v>10</v>
      </c>
      <c r="U79" s="1182">
        <v>0.56000000000000005</v>
      </c>
      <c r="V79" s="1182">
        <v>0.23</v>
      </c>
      <c r="W79" s="1178">
        <v>35</v>
      </c>
      <c r="X79" s="1187">
        <f t="shared" si="53"/>
        <v>3.5000000000000004</v>
      </c>
      <c r="Y79" s="1186">
        <f t="shared" si="49"/>
        <v>10.000000000000002</v>
      </c>
      <c r="Z79" s="261"/>
      <c r="AB79" s="737" t="s">
        <v>595</v>
      </c>
      <c r="AC79" s="758">
        <v>10</v>
      </c>
      <c r="AD79" s="757">
        <v>0.56000000000000005</v>
      </c>
      <c r="AE79" s="744">
        <v>0.23</v>
      </c>
      <c r="AF79" s="742">
        <v>35</v>
      </c>
      <c r="AG79" s="435">
        <f t="shared" si="50"/>
        <v>3.5000000000000004</v>
      </c>
      <c r="AH79" s="261">
        <f t="shared" si="51"/>
        <v>10.000000000000002</v>
      </c>
      <c r="AI79" s="261"/>
      <c r="AJ79" s="261"/>
      <c r="AK79" s="1176" t="s">
        <v>596</v>
      </c>
      <c r="AL79" s="1182">
        <f>IFERROR(VLOOKUP($B79,Futtermittel!$X$9:$AB$181,2,FALSE),"")</f>
        <v>10</v>
      </c>
      <c r="AM79" s="1198">
        <f>IFERROR(VLOOKUP($B79,Futtermittel!$X$9:$AB$181,3,FALSE),"")</f>
        <v>0.56000000000000005</v>
      </c>
      <c r="AN79" s="1198">
        <f>IFERROR(VLOOKUP($B79,Futtermittel!$X$9:$AB$181,4,FALSE),"")</f>
        <v>0.23</v>
      </c>
      <c r="AO79" s="1178">
        <f>IFERROR(VLOOKUP($B79,Futtermittel!$X$9:$AB$181,5,FALSE),"")</f>
        <v>35</v>
      </c>
      <c r="AQ79" s="261"/>
    </row>
    <row r="80" spans="2:43" x14ac:dyDescent="0.25">
      <c r="B80" s="1173" t="s">
        <v>597</v>
      </c>
      <c r="C80" s="1291">
        <v>10.000000000000002</v>
      </c>
      <c r="D80">
        <v>0.56000000000000005</v>
      </c>
      <c r="E80">
        <v>0.23</v>
      </c>
      <c r="F80">
        <v>35</v>
      </c>
      <c r="G80" s="1187"/>
      <c r="H80" s="1186"/>
      <c r="I80" s="261"/>
      <c r="K80" s="334" t="s">
        <v>192</v>
      </c>
      <c r="L80" s="364">
        <v>12</v>
      </c>
      <c r="M80" s="440">
        <v>0.67</v>
      </c>
      <c r="N80" s="337">
        <v>0.23</v>
      </c>
      <c r="O80" s="341">
        <v>35</v>
      </c>
      <c r="P80" s="261">
        <f t="shared" si="52"/>
        <v>4.1875</v>
      </c>
      <c r="Q80" s="261">
        <f t="shared" si="54"/>
        <v>11.964285714285715</v>
      </c>
      <c r="R80" s="261"/>
      <c r="S80" s="1173" t="s">
        <v>597</v>
      </c>
      <c r="T80" s="1182">
        <v>10</v>
      </c>
      <c r="U80" s="1182">
        <v>0.56000000000000005</v>
      </c>
      <c r="V80" s="1182">
        <v>0.23</v>
      </c>
      <c r="W80" s="1178">
        <v>35</v>
      </c>
      <c r="X80" s="1187">
        <f t="shared" si="53"/>
        <v>3.5000000000000004</v>
      </c>
      <c r="Y80" s="1186">
        <f t="shared" si="49"/>
        <v>10.000000000000002</v>
      </c>
      <c r="Z80" s="261"/>
      <c r="AB80" s="737" t="s">
        <v>596</v>
      </c>
      <c r="AC80" s="758">
        <v>10</v>
      </c>
      <c r="AD80" s="757">
        <v>0.56000000000000005</v>
      </c>
      <c r="AE80" s="744">
        <v>0.23</v>
      </c>
      <c r="AF80" s="742">
        <v>35</v>
      </c>
      <c r="AG80" s="435">
        <f t="shared" si="50"/>
        <v>3.5000000000000004</v>
      </c>
      <c r="AH80" s="261">
        <f t="shared" si="51"/>
        <v>10.000000000000002</v>
      </c>
      <c r="AI80" s="261"/>
      <c r="AJ80" s="261"/>
      <c r="AK80" s="1176" t="s">
        <v>597</v>
      </c>
      <c r="AL80" s="1182">
        <f>IFERROR(VLOOKUP($B80,Futtermittel!$X$9:$AB$181,2,FALSE),"")</f>
        <v>10</v>
      </c>
      <c r="AM80" s="1198">
        <f>IFERROR(VLOOKUP($B80,Futtermittel!$X$9:$AB$181,3,FALSE),"")</f>
        <v>0.56000000000000005</v>
      </c>
      <c r="AN80" s="1198">
        <f>IFERROR(VLOOKUP($B80,Futtermittel!$X$9:$AB$181,4,FALSE),"")</f>
        <v>0.23</v>
      </c>
      <c r="AO80" s="1178">
        <f>IFERROR(VLOOKUP($B80,Futtermittel!$X$9:$AB$181,5,FALSE),"")</f>
        <v>35</v>
      </c>
      <c r="AQ80" s="261"/>
    </row>
    <row r="81" spans="2:43" x14ac:dyDescent="0.25">
      <c r="B81" s="1173" t="s">
        <v>192</v>
      </c>
      <c r="C81" s="1291">
        <v>11.964285714285714</v>
      </c>
      <c r="D81">
        <v>0.67</v>
      </c>
      <c r="E81">
        <v>0.23</v>
      </c>
      <c r="F81">
        <v>35</v>
      </c>
      <c r="G81" s="1187"/>
      <c r="H81" s="1186"/>
      <c r="I81" s="261"/>
      <c r="K81" s="334" t="s">
        <v>193</v>
      </c>
      <c r="L81" s="364">
        <v>12</v>
      </c>
      <c r="M81" s="440">
        <v>0.67</v>
      </c>
      <c r="N81" s="337">
        <v>0.23</v>
      </c>
      <c r="O81" s="341">
        <v>35</v>
      </c>
      <c r="P81" s="261">
        <f t="shared" si="52"/>
        <v>4.1875</v>
      </c>
      <c r="Q81" s="261">
        <f t="shared" si="54"/>
        <v>11.964285714285715</v>
      </c>
      <c r="R81" s="261"/>
      <c r="S81" s="1173" t="s">
        <v>192</v>
      </c>
      <c r="T81" s="1182">
        <v>12</v>
      </c>
      <c r="U81" s="1182">
        <v>0.67</v>
      </c>
      <c r="V81" s="1182">
        <v>0.23</v>
      </c>
      <c r="W81" s="1178">
        <v>35</v>
      </c>
      <c r="X81" s="1187">
        <f t="shared" si="53"/>
        <v>4.1875</v>
      </c>
      <c r="Y81" s="1186">
        <f t="shared" si="49"/>
        <v>11.964285714285715</v>
      </c>
      <c r="Z81" s="261"/>
      <c r="AB81" s="737" t="s">
        <v>597</v>
      </c>
      <c r="AC81" s="758">
        <v>10</v>
      </c>
      <c r="AD81" s="757">
        <v>0.56000000000000005</v>
      </c>
      <c r="AE81" s="744">
        <v>0.23</v>
      </c>
      <c r="AF81" s="742">
        <v>35</v>
      </c>
      <c r="AG81" s="435">
        <f t="shared" si="50"/>
        <v>3.5000000000000004</v>
      </c>
      <c r="AH81" s="261">
        <f t="shared" si="51"/>
        <v>10.000000000000002</v>
      </c>
      <c r="AI81" s="261"/>
      <c r="AJ81" s="261"/>
      <c r="AK81" s="1176" t="s">
        <v>192</v>
      </c>
      <c r="AL81" s="1182">
        <f>IFERROR(VLOOKUP($B81,Futtermittel!$X$9:$AB$181,2,FALSE),"")</f>
        <v>12</v>
      </c>
      <c r="AM81" s="1198">
        <f>IFERROR(VLOOKUP($B81,Futtermittel!$X$9:$AB$181,3,FALSE),"")</f>
        <v>0.67</v>
      </c>
      <c r="AN81" s="1198">
        <f>IFERROR(VLOOKUP($B81,Futtermittel!$X$9:$AB$181,4,FALSE),"")</f>
        <v>0.23</v>
      </c>
      <c r="AO81" s="1178">
        <f>IFERROR(VLOOKUP($B81,Futtermittel!$X$9:$AB$181,5,FALSE),"")</f>
        <v>35</v>
      </c>
      <c r="AQ81" s="261"/>
    </row>
    <row r="82" spans="2:43" x14ac:dyDescent="0.25">
      <c r="B82" s="1173" t="s">
        <v>598</v>
      </c>
      <c r="C82" s="1291">
        <v>11.964285714285714</v>
      </c>
      <c r="D82">
        <v>0.67</v>
      </c>
      <c r="E82">
        <v>0.23</v>
      </c>
      <c r="F82">
        <v>35</v>
      </c>
      <c r="G82" s="1187"/>
      <c r="H82" s="1186"/>
      <c r="I82" s="261"/>
      <c r="K82" s="355" t="s">
        <v>194</v>
      </c>
      <c r="L82" s="447">
        <v>8.4</v>
      </c>
      <c r="M82" s="358">
        <v>0.46900000000000003</v>
      </c>
      <c r="N82" s="358">
        <v>0.19599999999999998</v>
      </c>
      <c r="O82" s="356">
        <v>35</v>
      </c>
      <c r="P82" s="261">
        <f t="shared" si="52"/>
        <v>2.9312500000000004</v>
      </c>
      <c r="Q82" s="261">
        <f t="shared" si="54"/>
        <v>8.375</v>
      </c>
      <c r="R82" s="261"/>
      <c r="S82" s="1173" t="s">
        <v>598</v>
      </c>
      <c r="T82" s="1182">
        <v>12</v>
      </c>
      <c r="U82" s="1182">
        <v>0.67</v>
      </c>
      <c r="V82" s="1182">
        <v>0.23</v>
      </c>
      <c r="W82" s="1178">
        <v>35</v>
      </c>
      <c r="X82" s="1187">
        <f t="shared" si="53"/>
        <v>4.1875</v>
      </c>
      <c r="Y82" s="1186">
        <f t="shared" si="49"/>
        <v>11.964285714285715</v>
      </c>
      <c r="Z82" s="261"/>
      <c r="AB82" s="737" t="s">
        <v>192</v>
      </c>
      <c r="AC82" s="758">
        <v>12</v>
      </c>
      <c r="AD82" s="757">
        <v>0.67</v>
      </c>
      <c r="AE82" s="744">
        <v>0.23</v>
      </c>
      <c r="AF82" s="742">
        <v>35</v>
      </c>
      <c r="AG82" s="435">
        <f t="shared" si="50"/>
        <v>4.1875</v>
      </c>
      <c r="AH82" s="261">
        <f t="shared" si="51"/>
        <v>11.964285714285715</v>
      </c>
      <c r="AI82" s="261"/>
      <c r="AJ82" s="261"/>
      <c r="AK82" s="1176" t="s">
        <v>598</v>
      </c>
      <c r="AL82" s="1182">
        <f>IFERROR(VLOOKUP($B82,Futtermittel!$X$9:$AB$181,2,FALSE),"")</f>
        <v>12</v>
      </c>
      <c r="AM82" s="1198">
        <f>IFERROR(VLOOKUP($B82,Futtermittel!$X$9:$AB$181,3,FALSE),"")</f>
        <v>0.67</v>
      </c>
      <c r="AN82" s="1198">
        <f>IFERROR(VLOOKUP($B82,Futtermittel!$X$9:$AB$181,4,FALSE),"")</f>
        <v>0.23</v>
      </c>
      <c r="AO82" s="1178">
        <f>IFERROR(VLOOKUP($B82,Futtermittel!$X$9:$AB$181,5,FALSE),"")</f>
        <v>35</v>
      </c>
      <c r="AQ82" s="261"/>
    </row>
    <row r="83" spans="2:43" x14ac:dyDescent="0.25">
      <c r="B83" s="1173" t="s">
        <v>196</v>
      </c>
      <c r="C83" s="1291">
        <v>11.964285714285714</v>
      </c>
      <c r="D83">
        <v>0.67</v>
      </c>
      <c r="E83">
        <v>0.23</v>
      </c>
      <c r="F83">
        <v>35</v>
      </c>
      <c r="G83" s="1187"/>
      <c r="H83" s="1186"/>
      <c r="I83" s="261"/>
      <c r="K83" s="334" t="s">
        <v>195</v>
      </c>
      <c r="L83" s="364">
        <v>10</v>
      </c>
      <c r="M83" s="337">
        <v>0.56000000000000005</v>
      </c>
      <c r="N83" s="337">
        <v>0.23</v>
      </c>
      <c r="O83" s="341">
        <v>35</v>
      </c>
      <c r="P83" s="261">
        <f t="shared" si="52"/>
        <v>3.5000000000000004</v>
      </c>
      <c r="Q83" s="261">
        <f t="shared" si="54"/>
        <v>10.000000000000002</v>
      </c>
      <c r="R83" s="261"/>
      <c r="S83" s="1173" t="s">
        <v>196</v>
      </c>
      <c r="T83" s="1182">
        <v>12</v>
      </c>
      <c r="U83" s="1182">
        <v>0.67</v>
      </c>
      <c r="V83" s="1182">
        <v>0.23</v>
      </c>
      <c r="W83" s="1178">
        <v>35</v>
      </c>
      <c r="X83" s="1187">
        <f t="shared" si="53"/>
        <v>4.1875</v>
      </c>
      <c r="Y83" s="1186">
        <f t="shared" si="49"/>
        <v>11.964285714285715</v>
      </c>
      <c r="Z83" s="261"/>
      <c r="AB83" s="737" t="s">
        <v>598</v>
      </c>
      <c r="AC83" s="758">
        <v>12</v>
      </c>
      <c r="AD83" s="757">
        <v>0.67</v>
      </c>
      <c r="AE83" s="744">
        <v>0.23</v>
      </c>
      <c r="AF83" s="742">
        <v>35</v>
      </c>
      <c r="AG83" s="435">
        <f t="shared" si="50"/>
        <v>4.1875</v>
      </c>
      <c r="AH83" s="261">
        <f t="shared" si="51"/>
        <v>11.964285714285715</v>
      </c>
      <c r="AI83" s="261"/>
      <c r="AJ83" s="261"/>
      <c r="AK83" s="1176" t="s">
        <v>196</v>
      </c>
      <c r="AL83" s="1182">
        <f>IFERROR(VLOOKUP($B83,Futtermittel!$X$9:$AB$181,2,FALSE),"")</f>
        <v>12</v>
      </c>
      <c r="AM83" s="1198">
        <f>IFERROR(VLOOKUP($B83,Futtermittel!$X$9:$AB$181,3,FALSE),"")</f>
        <v>0.67</v>
      </c>
      <c r="AN83" s="1198">
        <f>IFERROR(VLOOKUP($B83,Futtermittel!$X$9:$AB$181,4,FALSE),"")</f>
        <v>0.23</v>
      </c>
      <c r="AO83" s="1178">
        <f>IFERROR(VLOOKUP($B83,Futtermittel!$X$9:$AB$181,5,FALSE),"")</f>
        <v>35</v>
      </c>
      <c r="AQ83" s="261"/>
    </row>
    <row r="84" spans="2:43" x14ac:dyDescent="0.25">
      <c r="B84" s="1173" t="s">
        <v>195</v>
      </c>
      <c r="C84" s="1291">
        <v>10.000000000000002</v>
      </c>
      <c r="D84">
        <v>0.56000000000000005</v>
      </c>
      <c r="E84">
        <v>0.23</v>
      </c>
      <c r="F84">
        <v>35</v>
      </c>
      <c r="G84" s="1187"/>
      <c r="H84" s="1186"/>
      <c r="I84" s="261"/>
      <c r="K84" s="359" t="s">
        <v>196</v>
      </c>
      <c r="L84" s="364">
        <v>12</v>
      </c>
      <c r="M84" s="440">
        <v>0.67</v>
      </c>
      <c r="N84" s="337">
        <v>0.23</v>
      </c>
      <c r="O84" s="341">
        <v>35</v>
      </c>
      <c r="P84" s="261">
        <f t="shared" si="52"/>
        <v>4.1875</v>
      </c>
      <c r="Q84" s="261">
        <f t="shared" si="54"/>
        <v>11.964285714285715</v>
      </c>
      <c r="R84" s="261"/>
      <c r="S84" s="1173" t="s">
        <v>195</v>
      </c>
      <c r="T84" s="1182">
        <v>10</v>
      </c>
      <c r="U84" s="1182">
        <v>0.56000000000000005</v>
      </c>
      <c r="V84" s="1182">
        <v>0.23</v>
      </c>
      <c r="W84" s="1178">
        <v>35</v>
      </c>
      <c r="X84" s="1187">
        <f t="shared" si="53"/>
        <v>3.5000000000000004</v>
      </c>
      <c r="Y84" s="1186">
        <f t="shared" si="49"/>
        <v>10.000000000000002</v>
      </c>
      <c r="Z84" s="261"/>
      <c r="AB84" s="737" t="s">
        <v>599</v>
      </c>
      <c r="AC84" s="758">
        <v>12</v>
      </c>
      <c r="AD84" s="757">
        <v>0.67</v>
      </c>
      <c r="AE84" s="744">
        <v>0.23</v>
      </c>
      <c r="AF84" s="742">
        <v>35</v>
      </c>
      <c r="AG84" s="435">
        <f t="shared" si="50"/>
        <v>4.1875</v>
      </c>
      <c r="AH84" s="261">
        <f t="shared" si="51"/>
        <v>11.964285714285715</v>
      </c>
      <c r="AI84" s="261"/>
      <c r="AJ84" s="261"/>
      <c r="AK84" s="1176" t="s">
        <v>195</v>
      </c>
      <c r="AL84" s="1182">
        <f>IFERROR(VLOOKUP($B84,Futtermittel!$X$9:$AB$181,2,FALSE),"")</f>
        <v>10</v>
      </c>
      <c r="AM84" s="1198">
        <f>IFERROR(VLOOKUP($B84,Futtermittel!$X$9:$AB$181,3,FALSE),"")</f>
        <v>0.56000000000000005</v>
      </c>
      <c r="AN84" s="1198">
        <f>IFERROR(VLOOKUP($B84,Futtermittel!$X$9:$AB$181,4,FALSE),"")</f>
        <v>0.23</v>
      </c>
      <c r="AO84" s="1178">
        <f>IFERROR(VLOOKUP($B84,Futtermittel!$X$9:$AB$181,5,FALSE),"")</f>
        <v>35</v>
      </c>
      <c r="AQ84" s="261"/>
    </row>
    <row r="85" spans="2:43" ht="15.75" thickBot="1" x14ac:dyDescent="0.3">
      <c r="B85" s="1173" t="s">
        <v>198</v>
      </c>
      <c r="C85" s="1291">
        <v>10.000000000000002</v>
      </c>
      <c r="D85">
        <v>0.56000000000000005</v>
      </c>
      <c r="E85">
        <v>0.23</v>
      </c>
      <c r="F85">
        <v>35</v>
      </c>
      <c r="G85" s="1187"/>
      <c r="H85" s="1186"/>
      <c r="I85" s="261"/>
      <c r="K85" s="346" t="s">
        <v>197</v>
      </c>
      <c r="L85" s="364">
        <v>10</v>
      </c>
      <c r="M85" s="348">
        <v>0.56000000000000005</v>
      </c>
      <c r="N85" s="348">
        <v>0.23</v>
      </c>
      <c r="O85" s="347">
        <v>35</v>
      </c>
      <c r="P85" s="261">
        <f t="shared" si="52"/>
        <v>3.5000000000000004</v>
      </c>
      <c r="Q85" s="261">
        <f t="shared" si="54"/>
        <v>10.000000000000002</v>
      </c>
      <c r="R85" s="261"/>
      <c r="S85" s="1173" t="s">
        <v>198</v>
      </c>
      <c r="T85" s="1182">
        <v>10</v>
      </c>
      <c r="U85" s="1182">
        <v>0.56000000000000005</v>
      </c>
      <c r="V85" s="1182">
        <v>0.23</v>
      </c>
      <c r="W85" s="1178">
        <v>35</v>
      </c>
      <c r="X85" s="1187">
        <f t="shared" si="53"/>
        <v>3.5000000000000004</v>
      </c>
      <c r="Y85" s="1186">
        <f t="shared" si="49"/>
        <v>10.000000000000002</v>
      </c>
      <c r="Z85" s="261"/>
      <c r="AB85" s="737" t="s">
        <v>195</v>
      </c>
      <c r="AC85" s="795">
        <f>ROUND(AH85,1)</f>
        <v>10</v>
      </c>
      <c r="AD85" s="757">
        <v>0.56000000000000005</v>
      </c>
      <c r="AE85" s="744">
        <v>0.23</v>
      </c>
      <c r="AF85" s="742">
        <v>35</v>
      </c>
      <c r="AG85" s="435">
        <f t="shared" si="50"/>
        <v>3.5000000000000004</v>
      </c>
      <c r="AH85" s="261">
        <f t="shared" si="51"/>
        <v>10.000000000000002</v>
      </c>
      <c r="AI85" s="261"/>
      <c r="AJ85" s="261"/>
      <c r="AK85" s="1176" t="s">
        <v>198</v>
      </c>
      <c r="AL85" s="1182">
        <f>IFERROR(VLOOKUP($B85,Futtermittel!$X$9:$AB$181,2,FALSE),"")</f>
        <v>10</v>
      </c>
      <c r="AM85" s="1198">
        <f>IFERROR(VLOOKUP($B85,Futtermittel!$X$9:$AB$181,3,FALSE),"")</f>
        <v>0.56000000000000005</v>
      </c>
      <c r="AN85" s="1198">
        <f>IFERROR(VLOOKUP($B85,Futtermittel!$X$9:$AB$181,4,FALSE),"")</f>
        <v>0.23</v>
      </c>
      <c r="AO85" s="1178">
        <f>IFERROR(VLOOKUP($B85,Futtermittel!$X$9:$AB$181,5,FALSE),"")</f>
        <v>35</v>
      </c>
      <c r="AQ85" s="261"/>
    </row>
    <row r="86" spans="2:43" ht="15.75" thickBot="1" x14ac:dyDescent="0.3">
      <c r="B86" s="1172" t="s">
        <v>199</v>
      </c>
      <c r="C86" s="1291"/>
      <c r="D86"/>
      <c r="E86"/>
      <c r="F86"/>
      <c r="G86" s="1187"/>
      <c r="H86" s="1186"/>
      <c r="I86" s="261"/>
      <c r="S86" s="1172" t="s">
        <v>199</v>
      </c>
      <c r="T86" s="1182" t="s">
        <v>638</v>
      </c>
      <c r="U86" s="1182" t="s">
        <v>638</v>
      </c>
      <c r="V86" s="1182" t="s">
        <v>638</v>
      </c>
      <c r="W86" s="1178" t="s">
        <v>638</v>
      </c>
      <c r="X86" s="1187"/>
      <c r="Y86" s="1186"/>
      <c r="AB86" s="737" t="s">
        <v>198</v>
      </c>
      <c r="AC86" s="795">
        <f>ROUND(AH86,1)</f>
        <v>10</v>
      </c>
      <c r="AD86" s="757">
        <v>0.56000000000000005</v>
      </c>
      <c r="AE86" s="744">
        <v>0.23</v>
      </c>
      <c r="AF86" s="742">
        <v>35</v>
      </c>
      <c r="AG86" s="435">
        <f t="shared" si="50"/>
        <v>3.5000000000000004</v>
      </c>
      <c r="AH86" s="261">
        <f t="shared" si="51"/>
        <v>10.000000000000002</v>
      </c>
      <c r="AK86" s="1172" t="s">
        <v>199</v>
      </c>
      <c r="AL86" s="1182" t="str">
        <f>IFERROR(VLOOKUP($B86,Futtermittel!$X$9:$AB$181,2,FALSE),"")</f>
        <v/>
      </c>
      <c r="AM86" s="1198" t="str">
        <f>IFERROR(VLOOKUP($B86,Futtermittel!$X$9:$AB$181,3,FALSE),"")</f>
        <v/>
      </c>
      <c r="AN86" s="1198" t="str">
        <f>IFERROR(VLOOKUP($B86,Futtermittel!$X$9:$AB$181,4,FALSE),"")</f>
        <v/>
      </c>
      <c r="AO86" s="1178" t="str">
        <f>IFERROR(VLOOKUP($B86,Futtermittel!$X$9:$AB$181,5,FALSE),"")</f>
        <v/>
      </c>
    </row>
    <row r="87" spans="2:43" x14ac:dyDescent="0.25">
      <c r="B87" s="1173" t="s">
        <v>200</v>
      </c>
      <c r="C87" s="1291">
        <v>8</v>
      </c>
      <c r="D87">
        <v>1.28</v>
      </c>
      <c r="E87">
        <v>0.46</v>
      </c>
      <c r="F87">
        <v>100</v>
      </c>
      <c r="G87" s="1187"/>
      <c r="H87" s="1186"/>
      <c r="I87" s="261"/>
      <c r="S87" s="1173" t="s">
        <v>200</v>
      </c>
      <c r="T87" s="1182">
        <v>8</v>
      </c>
      <c r="U87" s="1182">
        <v>1.28</v>
      </c>
      <c r="V87" s="1182">
        <v>0.46</v>
      </c>
      <c r="W87" s="1178">
        <v>100</v>
      </c>
      <c r="X87" s="1187">
        <f t="shared" ref="X87:X90" si="55">+U87*6.25</f>
        <v>8</v>
      </c>
      <c r="Y87" s="1186">
        <f t="shared" ref="Y87:Y90" si="56">+X87/W87*100</f>
        <v>8</v>
      </c>
      <c r="AB87" s="759" t="s">
        <v>199</v>
      </c>
      <c r="AC87" s="775"/>
      <c r="AD87" s="761"/>
      <c r="AE87" s="762"/>
      <c r="AF87" s="760"/>
      <c r="AG87" s="435"/>
      <c r="AH87" s="261"/>
      <c r="AK87" s="1176" t="s">
        <v>200</v>
      </c>
      <c r="AL87" s="1190">
        <v>8</v>
      </c>
      <c r="AM87" s="1206">
        <v>1.28</v>
      </c>
      <c r="AN87" s="1206">
        <v>0.46</v>
      </c>
      <c r="AO87" s="1191">
        <v>100</v>
      </c>
    </row>
    <row r="88" spans="2:43" x14ac:dyDescent="0.25">
      <c r="B88" s="1174" t="s">
        <v>600</v>
      </c>
      <c r="C88" s="1291">
        <v>14.000000000000002</v>
      </c>
      <c r="D88">
        <v>2.2400000000000002</v>
      </c>
      <c r="E88">
        <v>0.73</v>
      </c>
      <c r="F88">
        <v>100</v>
      </c>
      <c r="G88" s="1187"/>
      <c r="H88" s="1186"/>
      <c r="I88" s="261"/>
      <c r="S88" s="1174" t="s">
        <v>600</v>
      </c>
      <c r="T88" s="1182">
        <v>14</v>
      </c>
      <c r="U88" s="1182">
        <v>2.2400000000000002</v>
      </c>
      <c r="V88" s="1182">
        <v>0.73</v>
      </c>
      <c r="W88" s="1178">
        <v>100</v>
      </c>
      <c r="X88" s="1187">
        <f t="shared" si="55"/>
        <v>14.000000000000002</v>
      </c>
      <c r="Y88" s="1186">
        <f t="shared" si="56"/>
        <v>14.000000000000002</v>
      </c>
      <c r="AB88" s="733" t="s">
        <v>200</v>
      </c>
      <c r="AC88" s="766">
        <v>8</v>
      </c>
      <c r="AD88" s="764">
        <v>1.28</v>
      </c>
      <c r="AE88" s="765">
        <v>0.46</v>
      </c>
      <c r="AF88" s="763">
        <v>100</v>
      </c>
      <c r="AG88" s="435">
        <f t="shared" ref="AG88:AG91" si="57">+AD88*6.25</f>
        <v>8</v>
      </c>
      <c r="AH88" s="261">
        <f t="shared" ref="AH88:AH91" si="58">+AG88/AF88*100</f>
        <v>8</v>
      </c>
      <c r="AK88" s="1177" t="s">
        <v>600</v>
      </c>
      <c r="AL88" s="1192">
        <v>14</v>
      </c>
      <c r="AM88" s="1207">
        <v>2.2400000000000002</v>
      </c>
      <c r="AN88" s="1207">
        <v>0.73</v>
      </c>
      <c r="AO88" s="1193">
        <v>100</v>
      </c>
    </row>
    <row r="89" spans="2:43" x14ac:dyDescent="0.25">
      <c r="B89" s="1173" t="s">
        <v>601</v>
      </c>
      <c r="C89" s="1291">
        <v>11.375</v>
      </c>
      <c r="D89">
        <v>1.82</v>
      </c>
      <c r="E89">
        <v>0.65</v>
      </c>
      <c r="F89">
        <v>100</v>
      </c>
      <c r="G89" s="1187"/>
      <c r="H89" s="1186"/>
      <c r="I89" s="261"/>
      <c r="S89" s="1173" t="s">
        <v>601</v>
      </c>
      <c r="T89" s="1182">
        <v>11.4</v>
      </c>
      <c r="U89" s="1182">
        <v>1.82</v>
      </c>
      <c r="V89" s="1182">
        <v>0.65</v>
      </c>
      <c r="W89" s="1178">
        <v>100</v>
      </c>
      <c r="X89" s="1187">
        <f t="shared" si="55"/>
        <v>11.375</v>
      </c>
      <c r="Y89" s="1186">
        <f t="shared" si="56"/>
        <v>11.375</v>
      </c>
      <c r="AB89" s="767" t="s">
        <v>600</v>
      </c>
      <c r="AC89" s="771">
        <v>14</v>
      </c>
      <c r="AD89" s="769">
        <v>2.2400000000000002</v>
      </c>
      <c r="AE89" s="770">
        <v>0.73</v>
      </c>
      <c r="AF89" s="768">
        <v>100</v>
      </c>
      <c r="AG89" s="435">
        <f t="shared" si="57"/>
        <v>14.000000000000002</v>
      </c>
      <c r="AH89" s="261">
        <f t="shared" si="58"/>
        <v>14.000000000000002</v>
      </c>
      <c r="AK89" s="1176" t="s">
        <v>601</v>
      </c>
      <c r="AL89" s="1192">
        <v>11.4</v>
      </c>
      <c r="AM89" s="1207">
        <v>1.82</v>
      </c>
      <c r="AN89" s="1207">
        <v>0.65</v>
      </c>
      <c r="AO89" s="1193">
        <v>100</v>
      </c>
    </row>
    <row r="90" spans="2:43" x14ac:dyDescent="0.25">
      <c r="B90" s="1173" t="s">
        <v>602</v>
      </c>
      <c r="C90" s="1291">
        <v>16</v>
      </c>
      <c r="D90">
        <v>2.56</v>
      </c>
      <c r="E90">
        <v>0.81</v>
      </c>
      <c r="F90">
        <v>100</v>
      </c>
      <c r="G90" s="1187"/>
      <c r="H90" s="1186"/>
      <c r="I90" s="261"/>
      <c r="S90" s="1173" t="s">
        <v>602</v>
      </c>
      <c r="T90" s="1182">
        <v>16</v>
      </c>
      <c r="U90" s="1182">
        <v>2.56</v>
      </c>
      <c r="V90" s="1182">
        <v>0.81</v>
      </c>
      <c r="W90" s="1178">
        <v>100</v>
      </c>
      <c r="X90" s="1187">
        <f t="shared" si="55"/>
        <v>16</v>
      </c>
      <c r="Y90" s="1186">
        <f t="shared" si="56"/>
        <v>16</v>
      </c>
      <c r="AB90" s="737" t="s">
        <v>601</v>
      </c>
      <c r="AC90" s="771">
        <v>11.4</v>
      </c>
      <c r="AD90" s="769">
        <v>1.82</v>
      </c>
      <c r="AE90" s="770">
        <v>0.65</v>
      </c>
      <c r="AF90" s="768">
        <v>100</v>
      </c>
      <c r="AG90" s="435">
        <f t="shared" si="57"/>
        <v>11.375</v>
      </c>
      <c r="AH90" s="261">
        <f t="shared" si="58"/>
        <v>11.375</v>
      </c>
      <c r="AK90" s="1176" t="s">
        <v>602</v>
      </c>
      <c r="AL90" s="1194">
        <v>16</v>
      </c>
      <c r="AM90" s="1208">
        <v>2.56</v>
      </c>
      <c r="AN90" s="1208">
        <v>0.81</v>
      </c>
      <c r="AO90" s="1195">
        <v>100</v>
      </c>
    </row>
    <row r="91" spans="2:43" x14ac:dyDescent="0.25">
      <c r="I91" s="261"/>
      <c r="AB91" s="737" t="s">
        <v>602</v>
      </c>
      <c r="AC91" s="771">
        <v>16</v>
      </c>
      <c r="AD91" s="769">
        <v>2.56</v>
      </c>
      <c r="AE91" s="770">
        <v>0.81</v>
      </c>
      <c r="AF91" s="768">
        <v>100</v>
      </c>
      <c r="AG91" s="435">
        <f t="shared" si="57"/>
        <v>16</v>
      </c>
      <c r="AH91" s="261">
        <f t="shared" si="58"/>
        <v>16</v>
      </c>
    </row>
  </sheetData>
  <conditionalFormatting sqref="AP2:AP3">
    <cfRule type="expression" dxfId="17" priority="21">
      <formula>AP2&lt;&gt;AH5</formula>
    </cfRule>
  </conditionalFormatting>
  <conditionalFormatting sqref="AL7:AO57">
    <cfRule type="expression" dxfId="16" priority="20">
      <formula>AL7&lt;&gt;AC7</formula>
    </cfRule>
  </conditionalFormatting>
  <conditionalFormatting sqref="C5">
    <cfRule type="expression" dxfId="15" priority="11" stopIfTrue="1">
      <formula>$CS1048576="1"</formula>
    </cfRule>
    <cfRule type="expression" dxfId="14" priority="12">
      <formula>$CS1048576="1"</formula>
    </cfRule>
  </conditionalFormatting>
  <conditionalFormatting sqref="AL58:AO90">
    <cfRule type="expression" dxfId="13" priority="40">
      <formula>AL58&lt;&gt;AC59</formula>
    </cfRule>
  </conditionalFormatting>
  <conditionalFormatting sqref="C4">
    <cfRule type="expression" dxfId="12" priority="7" stopIfTrue="1">
      <formula>$CS1048576="1"</formula>
    </cfRule>
    <cfRule type="expression" dxfId="11" priority="8">
      <formula>$CS1048576="1"</formula>
    </cfRule>
  </conditionalFormatting>
  <conditionalFormatting sqref="T5">
    <cfRule type="expression" dxfId="10" priority="5" stopIfTrue="1">
      <formula>$CS1048576="1"</formula>
    </cfRule>
    <cfRule type="expression" dxfId="9" priority="6">
      <formula>$CS1048576="1"</formula>
    </cfRule>
  </conditionalFormatting>
  <conditionalFormatting sqref="T1">
    <cfRule type="expression" dxfId="8" priority="3" stopIfTrue="1">
      <formula>$CS1048573="1"</formula>
    </cfRule>
    <cfRule type="expression" dxfId="7" priority="4">
      <formula>$CS1048573="1"</formula>
    </cfRule>
  </conditionalFormatting>
  <conditionalFormatting sqref="T4">
    <cfRule type="expression" dxfId="6" priority="1" stopIfTrue="1">
      <formula>$CS1048576="1"</formula>
    </cfRule>
    <cfRule type="expression" dxfId="5" priority="2">
      <formula>$CS1048576="1"</formula>
    </cfRule>
  </conditionalFormatting>
  <pageMargins left="0.7" right="0.7" top="0.78740157499999996" bottom="0.78740157499999996" header="0.3" footer="0.3"/>
  <pageSetup paperSize="9" orientation="portrait" horizontalDpi="300" verticalDpi="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/>
  <dimension ref="A1:D14"/>
  <sheetViews>
    <sheetView zoomScale="90" zoomScaleNormal="90" workbookViewId="0">
      <selection activeCell="B15" sqref="B15"/>
    </sheetView>
  </sheetViews>
  <sheetFormatPr baseColWidth="10" defaultRowHeight="15" x14ac:dyDescent="0.25"/>
  <cols>
    <col min="2" max="2" width="111.42578125" customWidth="1"/>
    <col min="3" max="3" width="25.85546875" customWidth="1"/>
  </cols>
  <sheetData>
    <row r="1" spans="1:4" ht="15.75" x14ac:dyDescent="0.25">
      <c r="A1" s="141"/>
    </row>
    <row r="9" spans="1:4" x14ac:dyDescent="0.25">
      <c r="D9" t="s">
        <v>63</v>
      </c>
    </row>
    <row r="12" spans="1:4" x14ac:dyDescent="0.25">
      <c r="B12" t="s">
        <v>63</v>
      </c>
    </row>
    <row r="13" spans="1:4" ht="30" x14ac:dyDescent="0.25">
      <c r="A13" t="s">
        <v>771</v>
      </c>
      <c r="B13" s="1002" t="s">
        <v>700</v>
      </c>
    </row>
    <row r="14" spans="1:4" ht="16.899999999999999" customHeight="1" x14ac:dyDescent="0.25">
      <c r="A14">
        <v>2024</v>
      </c>
      <c r="B14" s="1002" t="s">
        <v>772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17669-7E08-4579-B484-E3274CDDCEF8}">
  <dimension ref="A1:KQ150"/>
  <sheetViews>
    <sheetView topLeftCell="A19" workbookViewId="0">
      <selection activeCell="AF27" sqref="AF27"/>
    </sheetView>
  </sheetViews>
  <sheetFormatPr baseColWidth="10" defaultColWidth="11.5703125" defaultRowHeight="12.75" x14ac:dyDescent="0.2"/>
  <cols>
    <col min="1" max="1" width="11.5703125" style="520"/>
    <col min="2" max="2" width="24.140625" style="520" customWidth="1"/>
    <col min="3" max="3" width="25.85546875" style="520" customWidth="1"/>
    <col min="4" max="4" width="25.7109375" style="520" customWidth="1"/>
    <col min="5" max="6" width="23.28515625" style="520" customWidth="1"/>
    <col min="7" max="7" width="52.28515625" style="520" customWidth="1"/>
    <col min="8" max="8" width="18.5703125" style="520" customWidth="1"/>
    <col min="9" max="9" width="11.5703125" style="520"/>
    <col min="10" max="10" width="11.42578125" style="520" customWidth="1"/>
    <col min="11" max="69" width="11.5703125" style="520"/>
    <col min="70" max="81" width="11.5703125" style="520" customWidth="1"/>
    <col min="82" max="82" width="4.28515625" style="520" customWidth="1"/>
    <col min="83" max="91" width="11.5703125" style="520" customWidth="1"/>
    <col min="92" max="92" width="5.7109375" style="520" customWidth="1"/>
    <col min="93" max="93" width="17.42578125" style="520" customWidth="1"/>
    <col min="94" max="98" width="13.7109375" style="520" customWidth="1"/>
    <col min="99" max="99" width="17.42578125" style="520" customWidth="1"/>
    <col min="100" max="104" width="13.7109375" style="520" customWidth="1"/>
    <col min="105" max="105" width="17.42578125" style="520" customWidth="1"/>
    <col min="106" max="107" width="13.28515625" style="520" customWidth="1"/>
    <col min="108" max="110" width="13.7109375" style="520" customWidth="1"/>
    <col min="111" max="111" width="17.42578125" style="520" customWidth="1"/>
    <col min="112" max="113" width="13.28515625" style="520" customWidth="1"/>
    <col min="114" max="116" width="13.7109375" style="520" customWidth="1"/>
    <col min="117" max="117" width="17.42578125" style="520" customWidth="1"/>
    <col min="118" max="121" width="13.28515625" style="520" customWidth="1"/>
    <col min="122" max="122" width="13.7109375" style="520" customWidth="1"/>
    <col min="123" max="123" width="11.5703125" style="520" customWidth="1"/>
    <col min="124" max="124" width="4" style="520" customWidth="1"/>
    <col min="125" max="125" width="17.140625" style="520" customWidth="1"/>
    <col min="126" max="127" width="13.7109375" style="520" customWidth="1"/>
    <col min="128" max="130" width="12.85546875" style="520" customWidth="1"/>
    <col min="131" max="131" width="18.85546875" style="520" customWidth="1"/>
    <col min="132" max="133" width="14" style="520" customWidth="1"/>
    <col min="134" max="136" width="12.42578125" style="520" customWidth="1"/>
    <col min="137" max="137" width="20.5703125" style="520" customWidth="1"/>
    <col min="138" max="139" width="14.28515625" style="520" customWidth="1"/>
    <col min="140" max="142" width="12.140625" style="520" customWidth="1"/>
    <col min="143" max="143" width="20" style="520" customWidth="1"/>
    <col min="144" max="145" width="13.5703125" style="520" customWidth="1"/>
    <col min="146" max="148" width="13.7109375" style="520" customWidth="1"/>
    <col min="149" max="149" width="18.7109375" style="520" customWidth="1"/>
    <col min="150" max="151" width="13.85546875" style="520" customWidth="1"/>
    <col min="152" max="154" width="14.28515625" style="520" customWidth="1"/>
    <col min="155" max="155" width="13.85546875" style="520" customWidth="1"/>
    <col min="156" max="156" width="11.5703125" style="520" customWidth="1"/>
    <col min="157" max="157" width="17.7109375" style="673" customWidth="1"/>
    <col min="158" max="159" width="11.5703125" style="673" customWidth="1"/>
    <col min="160" max="162" width="11.85546875" style="673" customWidth="1"/>
    <col min="163" max="163" width="18.28515625" style="673" customWidth="1"/>
    <col min="164" max="165" width="11.5703125" style="673" customWidth="1"/>
    <col min="166" max="168" width="12.5703125" style="673" customWidth="1"/>
    <col min="169" max="169" width="17.28515625" style="673" customWidth="1"/>
    <col min="170" max="171" width="11.5703125" style="673" customWidth="1"/>
    <col min="172" max="174" width="12.85546875" style="673" customWidth="1"/>
    <col min="175" max="175" width="17.7109375" style="673" customWidth="1"/>
    <col min="176" max="177" width="11.5703125" style="673" customWidth="1"/>
    <col min="178" max="180" width="10.7109375" style="673" customWidth="1"/>
    <col min="181" max="181" width="17.140625" style="673" customWidth="1"/>
    <col min="182" max="183" width="11.5703125" style="673" customWidth="1"/>
    <col min="184" max="186" width="11.85546875" style="673" customWidth="1"/>
    <col min="187" max="188" width="11.5703125" style="520" customWidth="1"/>
    <col min="189" max="189" width="17.7109375" style="520" customWidth="1"/>
    <col min="190" max="194" width="11.5703125" style="520" customWidth="1"/>
    <col min="195" max="195" width="19.140625" style="520" customWidth="1"/>
    <col min="196" max="197" width="11.5703125" style="520" customWidth="1"/>
    <col min="198" max="200" width="12.28515625" style="520" customWidth="1"/>
    <col min="201" max="201" width="17.42578125" style="520" customWidth="1"/>
    <col min="202" max="206" width="11.5703125" style="520" customWidth="1"/>
    <col min="207" max="207" width="17.7109375" style="520" customWidth="1"/>
    <col min="208" max="212" width="11.5703125" style="520" customWidth="1"/>
    <col min="213" max="213" width="16.42578125" style="520" customWidth="1"/>
    <col min="214" max="221" width="11.5703125" style="520" customWidth="1"/>
    <col min="222" max="222" width="21" style="520" customWidth="1"/>
    <col min="223" max="227" width="11.5703125" style="520" customWidth="1"/>
    <col min="228" max="228" width="16.7109375" style="520" customWidth="1"/>
    <col min="229" max="235" width="11.5703125" style="520" customWidth="1"/>
    <col min="236" max="236" width="21" style="520" customWidth="1"/>
    <col min="237" max="241" width="11.5703125" style="520" customWidth="1"/>
    <col min="242" max="242" width="16.7109375" style="520" customWidth="1"/>
    <col min="243" max="249" width="11.5703125" style="520" customWidth="1"/>
    <col min="250" max="250" width="21" style="520" customWidth="1"/>
    <col min="251" max="255" width="11.5703125" style="520" customWidth="1"/>
    <col min="256" max="256" width="16.7109375" style="520" customWidth="1"/>
    <col min="257" max="263" width="11.5703125" style="520" customWidth="1"/>
    <col min="264" max="264" width="21" style="520" customWidth="1"/>
    <col min="265" max="269" width="11.5703125" style="520" customWidth="1"/>
    <col min="270" max="270" width="16.7109375" style="520" customWidth="1"/>
    <col min="271" max="276" width="11.5703125" style="520" customWidth="1"/>
    <col min="277" max="16384" width="11.5703125" style="520"/>
  </cols>
  <sheetData>
    <row r="1" spans="1:303" ht="34.15" customHeight="1" thickBot="1" x14ac:dyDescent="0.3">
      <c r="B1" s="655" t="s">
        <v>433</v>
      </c>
      <c r="C1" s="656"/>
      <c r="D1" s="656"/>
      <c r="E1" s="656"/>
      <c r="F1" s="656"/>
      <c r="G1" s="656"/>
      <c r="H1" s="657"/>
      <c r="AR1" s="520" t="s">
        <v>434</v>
      </c>
      <c r="AS1" s="1735"/>
      <c r="AT1" s="1735"/>
      <c r="AU1" s="1735"/>
      <c r="AV1" s="1735"/>
      <c r="AW1" s="1735"/>
      <c r="AX1" s="1735"/>
      <c r="AY1" s="1735"/>
      <c r="AZ1" s="1735"/>
      <c r="BA1" s="1735"/>
      <c r="BB1" s="1735"/>
      <c r="BC1" s="1735"/>
      <c r="BD1" s="1735"/>
      <c r="BE1" s="1735"/>
      <c r="BF1" s="1735"/>
      <c r="BG1" s="1735"/>
      <c r="BH1" s="1735"/>
      <c r="BI1" s="1735"/>
      <c r="BJ1" s="1735"/>
      <c r="BK1" s="1735"/>
      <c r="BL1" s="1735"/>
      <c r="BM1" s="1735"/>
      <c r="BN1" s="1735"/>
      <c r="BO1" s="1735"/>
      <c r="BP1" s="1735"/>
      <c r="BQ1" s="1735"/>
      <c r="BR1" s="1735"/>
      <c r="BS1" s="1735"/>
      <c r="BT1" s="1735"/>
      <c r="BU1" s="1735"/>
      <c r="BV1" s="1735"/>
      <c r="BW1" s="1735"/>
      <c r="BX1" s="1735"/>
      <c r="BY1" s="517"/>
      <c r="BZ1" s="517"/>
      <c r="CA1" s="517"/>
      <c r="CB1" s="517"/>
      <c r="CC1" s="517"/>
      <c r="CO1" s="658"/>
      <c r="CP1" s="658"/>
      <c r="CQ1" s="658"/>
      <c r="CR1" s="658"/>
      <c r="CS1" s="658"/>
      <c r="CT1" s="658"/>
      <c r="CU1" s="658"/>
      <c r="CV1" s="658"/>
      <c r="CW1" s="658"/>
      <c r="CX1" s="658"/>
      <c r="CY1" s="658"/>
      <c r="CZ1" s="658"/>
      <c r="DA1" s="658"/>
      <c r="DB1" s="658"/>
      <c r="DC1" s="658"/>
      <c r="DD1" s="658"/>
      <c r="DE1" s="658"/>
      <c r="DF1" s="658"/>
      <c r="DG1" s="658"/>
      <c r="DH1" s="658"/>
      <c r="DI1" s="658"/>
      <c r="DJ1" s="658"/>
      <c r="DK1" s="658"/>
      <c r="DL1" s="658"/>
      <c r="DM1" s="658"/>
      <c r="DN1" s="658"/>
      <c r="DO1" s="658"/>
      <c r="DP1" s="658"/>
      <c r="DQ1" s="658"/>
      <c r="DR1" s="658"/>
      <c r="DU1" s="658"/>
      <c r="DV1" s="658"/>
      <c r="DW1" s="658"/>
      <c r="DX1" s="658"/>
      <c r="DY1" s="658"/>
      <c r="DZ1" s="658"/>
      <c r="EA1" s="658"/>
      <c r="EB1" s="658"/>
      <c r="EC1" s="658"/>
      <c r="ED1" s="658"/>
      <c r="EE1" s="658"/>
      <c r="EF1" s="658"/>
      <c r="EG1" s="658"/>
      <c r="EH1" s="658"/>
      <c r="EI1" s="658"/>
      <c r="EJ1" s="658"/>
      <c r="EK1" s="658"/>
      <c r="EL1" s="658"/>
      <c r="EM1" s="658"/>
      <c r="EN1" s="658"/>
      <c r="EO1" s="658"/>
      <c r="EP1" s="658"/>
      <c r="EQ1" s="658"/>
      <c r="ER1" s="658"/>
      <c r="ES1" s="658"/>
      <c r="ET1" s="658"/>
      <c r="EU1" s="658"/>
      <c r="EV1" s="658"/>
      <c r="EW1" s="659"/>
      <c r="EX1" s="659"/>
      <c r="EY1" s="660"/>
      <c r="FA1" s="661"/>
      <c r="FB1" s="661"/>
      <c r="FC1" s="661"/>
      <c r="FD1" s="661"/>
      <c r="FE1" s="661"/>
      <c r="FF1" s="661"/>
      <c r="FG1" s="661"/>
      <c r="FH1" s="661"/>
      <c r="FI1" s="661"/>
      <c r="FJ1" s="661"/>
      <c r="FK1" s="661"/>
      <c r="FL1" s="661"/>
      <c r="FM1" s="661"/>
      <c r="FN1" s="661"/>
      <c r="FO1" s="661"/>
      <c r="FP1" s="661"/>
      <c r="FQ1" s="661"/>
      <c r="FR1" s="661"/>
      <c r="FS1" s="661"/>
      <c r="FT1" s="661"/>
      <c r="FU1" s="661"/>
      <c r="FV1" s="661"/>
      <c r="FW1" s="661"/>
      <c r="FX1" s="661"/>
      <c r="FY1" s="661"/>
      <c r="FZ1" s="661"/>
      <c r="GA1" s="661"/>
      <c r="GB1" s="661"/>
      <c r="GC1" s="662"/>
      <c r="GD1" s="662"/>
      <c r="GG1" s="663"/>
      <c r="GH1" s="663"/>
      <c r="GI1" s="663"/>
      <c r="GJ1" s="663"/>
      <c r="GK1" s="663"/>
      <c r="GL1" s="663"/>
      <c r="GM1" s="663"/>
      <c r="GN1" s="663"/>
      <c r="GO1" s="663"/>
      <c r="GP1" s="663"/>
      <c r="GQ1" s="663"/>
      <c r="GR1" s="663"/>
      <c r="GS1" s="663"/>
      <c r="GT1" s="663"/>
      <c r="GU1" s="663"/>
      <c r="GV1" s="663"/>
      <c r="GW1" s="663"/>
      <c r="GX1" s="663"/>
      <c r="GY1" s="663"/>
      <c r="GZ1" s="663"/>
      <c r="HA1" s="663"/>
      <c r="HB1" s="663"/>
      <c r="HC1" s="663"/>
      <c r="HD1" s="663"/>
      <c r="HE1" s="663"/>
      <c r="HF1" s="663"/>
      <c r="HG1" s="663"/>
      <c r="HH1" s="663"/>
      <c r="HI1" s="664"/>
      <c r="HJ1" s="664"/>
      <c r="HK1" s="664"/>
      <c r="HN1" s="658"/>
      <c r="HO1" s="658"/>
      <c r="HP1" s="658"/>
      <c r="HQ1" s="658"/>
      <c r="HR1" s="658"/>
      <c r="HS1" s="658"/>
      <c r="HT1" s="658"/>
      <c r="HU1" s="658"/>
      <c r="HV1" s="658"/>
      <c r="HW1" s="658"/>
      <c r="HX1" s="659"/>
      <c r="HY1" s="659"/>
      <c r="IB1" s="658"/>
      <c r="IC1" s="658"/>
      <c r="ID1" s="658"/>
      <c r="IE1" s="658"/>
      <c r="IF1" s="658"/>
      <c r="IG1" s="658"/>
      <c r="IH1" s="658"/>
      <c r="II1" s="658"/>
      <c r="IJ1" s="658"/>
      <c r="IK1" s="658"/>
      <c r="IL1" s="659"/>
      <c r="IM1" s="659"/>
      <c r="IP1" s="658"/>
      <c r="IQ1" s="658"/>
      <c r="IR1" s="658"/>
      <c r="IS1" s="658"/>
      <c r="IT1" s="658"/>
      <c r="IU1" s="658"/>
      <c r="IV1" s="658"/>
      <c r="IW1" s="658"/>
      <c r="IX1" s="658"/>
      <c r="IY1" s="658"/>
      <c r="IZ1" s="659"/>
      <c r="JA1" s="659"/>
      <c r="JD1" s="658"/>
      <c r="JE1" s="658"/>
      <c r="JF1" s="658"/>
      <c r="JG1" s="658"/>
      <c r="JH1" s="658"/>
      <c r="JI1" s="658"/>
      <c r="JJ1" s="658"/>
      <c r="JK1" s="658"/>
      <c r="JL1" s="658"/>
      <c r="JM1" s="658"/>
      <c r="JN1" s="659"/>
      <c r="JO1" s="659"/>
      <c r="JZ1" s="665"/>
      <c r="KA1" s="665"/>
      <c r="KB1" s="665"/>
      <c r="KC1" s="665"/>
      <c r="KD1" s="665"/>
      <c r="KE1" s="665"/>
      <c r="KF1" s="665"/>
      <c r="KG1" s="665"/>
      <c r="KH1" s="665"/>
      <c r="KI1" s="665"/>
      <c r="KJ1" s="665"/>
      <c r="KK1" s="665"/>
      <c r="KL1" s="665"/>
      <c r="KM1" s="665"/>
      <c r="KN1" s="665"/>
      <c r="KO1" s="665"/>
      <c r="KP1" s="665"/>
      <c r="KQ1" s="665"/>
    </row>
    <row r="2" spans="1:303" ht="14.45" customHeight="1" x14ac:dyDescent="0.3">
      <c r="H2" s="666"/>
      <c r="I2" s="666"/>
      <c r="L2" s="667"/>
      <c r="W2" s="1735" t="s">
        <v>435</v>
      </c>
      <c r="X2" s="1735"/>
      <c r="Y2" s="1735"/>
      <c r="AP2" s="520" t="s">
        <v>436</v>
      </c>
      <c r="AS2" s="1737" t="s">
        <v>437</v>
      </c>
      <c r="AT2" s="1737"/>
      <c r="AU2" s="1737"/>
      <c r="AV2" s="1737"/>
      <c r="AW2" s="1737"/>
      <c r="AX2" s="1739" t="s">
        <v>438</v>
      </c>
      <c r="AY2" s="1739"/>
      <c r="AZ2" s="1739"/>
      <c r="BA2" s="1739"/>
      <c r="BB2" s="1739"/>
      <c r="BC2" s="1737" t="s">
        <v>439</v>
      </c>
      <c r="BD2" s="1737"/>
      <c r="BE2" s="1737"/>
      <c r="BF2" s="1737"/>
      <c r="BG2" s="1737"/>
      <c r="BH2" s="1739" t="s">
        <v>440</v>
      </c>
      <c r="BI2" s="1739"/>
      <c r="BJ2" s="1739"/>
      <c r="BK2" s="1739"/>
      <c r="BL2" s="1739"/>
      <c r="BM2" s="1737" t="s">
        <v>441</v>
      </c>
      <c r="BN2" s="1737"/>
      <c r="BO2" s="1737"/>
      <c r="BP2" s="1737"/>
      <c r="BQ2" s="1737"/>
      <c r="BR2" s="1739" t="s">
        <v>442</v>
      </c>
      <c r="BS2" s="1739"/>
      <c r="BT2" s="1739"/>
      <c r="BU2" s="1739"/>
      <c r="BV2" s="1739"/>
      <c r="BW2" s="1739"/>
      <c r="BX2" s="1739"/>
      <c r="BY2" s="1737" t="s">
        <v>443</v>
      </c>
      <c r="BZ2" s="1737"/>
      <c r="CA2" s="1737"/>
      <c r="CB2" s="1737"/>
      <c r="CC2" s="1737"/>
      <c r="CT2" s="517"/>
      <c r="CX2" s="517"/>
      <c r="CY2" s="517"/>
      <c r="CZ2" s="517"/>
      <c r="DD2" s="517"/>
      <c r="DE2" s="517"/>
      <c r="DF2" s="517"/>
      <c r="DJ2" s="517"/>
      <c r="DK2" s="517"/>
      <c r="DL2" s="517"/>
      <c r="DP2" s="517"/>
      <c r="DQ2" s="517"/>
      <c r="DR2" s="517"/>
      <c r="DU2" s="517"/>
      <c r="DV2" s="517"/>
      <c r="DW2" s="517"/>
      <c r="DX2" s="517"/>
      <c r="DY2" s="517"/>
      <c r="DZ2" s="517"/>
      <c r="EA2" s="517"/>
      <c r="EB2" s="517"/>
      <c r="EC2" s="517"/>
      <c r="ED2" s="517"/>
      <c r="EE2" s="517"/>
      <c r="EF2" s="517"/>
      <c r="EG2" s="517"/>
      <c r="EH2" s="517"/>
      <c r="EI2" s="517"/>
      <c r="EJ2" s="517"/>
      <c r="EK2" s="517"/>
      <c r="EL2" s="517"/>
      <c r="EM2" s="517"/>
      <c r="EN2" s="517"/>
      <c r="EO2" s="517"/>
      <c r="EP2" s="517"/>
      <c r="EQ2" s="517"/>
      <c r="ER2" s="517"/>
      <c r="ES2" s="517"/>
      <c r="ET2" s="517"/>
      <c r="EU2" s="517"/>
      <c r="EV2" s="517"/>
      <c r="EW2" s="517"/>
      <c r="EX2" s="517"/>
      <c r="EY2" s="517"/>
      <c r="FA2" s="668"/>
      <c r="FB2" s="668"/>
      <c r="FC2" s="668"/>
      <c r="FD2" s="668"/>
      <c r="FE2" s="668"/>
      <c r="FF2" s="668"/>
      <c r="FG2" s="668"/>
      <c r="FH2" s="668"/>
      <c r="FI2" s="668"/>
      <c r="FJ2" s="668"/>
      <c r="FK2" s="668"/>
      <c r="FL2" s="668"/>
      <c r="FM2" s="668"/>
      <c r="FN2" s="668"/>
      <c r="FO2" s="668"/>
      <c r="FP2" s="668"/>
      <c r="FQ2" s="668"/>
      <c r="FR2" s="668"/>
      <c r="FS2" s="668"/>
      <c r="FT2" s="668"/>
      <c r="FU2" s="668"/>
      <c r="FV2" s="668"/>
      <c r="FW2" s="668"/>
      <c r="FX2" s="668"/>
      <c r="FY2" s="668"/>
      <c r="FZ2" s="668"/>
      <c r="GA2" s="668"/>
      <c r="GB2" s="668"/>
      <c r="GC2" s="668"/>
      <c r="GD2" s="668"/>
      <c r="GG2" s="668"/>
      <c r="GH2" s="668"/>
      <c r="GI2" s="668"/>
      <c r="GJ2" s="668"/>
      <c r="GK2" s="668"/>
      <c r="GL2" s="668"/>
      <c r="GM2" s="668"/>
      <c r="GN2" s="668"/>
      <c r="GO2" s="668"/>
      <c r="GP2" s="668"/>
      <c r="GQ2" s="668"/>
      <c r="GR2" s="668"/>
      <c r="GS2" s="668"/>
      <c r="GT2" s="668"/>
      <c r="GU2" s="668"/>
      <c r="GV2" s="668"/>
      <c r="GW2" s="668"/>
      <c r="GX2" s="668"/>
      <c r="GY2" s="668"/>
      <c r="GZ2" s="668"/>
      <c r="HA2" s="668"/>
      <c r="HB2" s="668"/>
      <c r="HC2" s="668"/>
      <c r="HD2" s="668"/>
      <c r="HE2" s="668"/>
      <c r="HF2" s="668"/>
      <c r="HG2" s="668"/>
      <c r="HH2" s="668"/>
      <c r="HI2" s="668"/>
      <c r="HJ2" s="668"/>
      <c r="HK2" s="668"/>
      <c r="HN2" s="517"/>
      <c r="HO2" s="517"/>
      <c r="HP2" s="517"/>
      <c r="HQ2" s="517"/>
      <c r="HR2" s="517"/>
      <c r="HS2" s="517"/>
      <c r="HT2" s="517"/>
      <c r="HU2" s="517"/>
      <c r="HV2" s="517"/>
      <c r="HW2" s="517"/>
      <c r="HX2" s="517"/>
      <c r="HY2" s="517"/>
      <c r="IB2" s="517"/>
      <c r="IC2" s="517"/>
      <c r="ID2" s="517"/>
      <c r="IE2" s="517"/>
      <c r="IF2" s="517"/>
      <c r="IG2" s="517"/>
      <c r="IH2" s="517"/>
      <c r="II2" s="517"/>
      <c r="IJ2" s="517"/>
      <c r="IK2" s="517"/>
      <c r="IL2" s="517"/>
      <c r="IM2" s="517"/>
      <c r="IP2" s="517"/>
      <c r="IQ2" s="517"/>
      <c r="IR2" s="517"/>
      <c r="IS2" s="517"/>
      <c r="IT2" s="517"/>
      <c r="IU2" s="517"/>
      <c r="IV2" s="517"/>
      <c r="IW2" s="517"/>
      <c r="IX2" s="517"/>
      <c r="IY2" s="517"/>
      <c r="IZ2" s="517"/>
      <c r="JA2" s="517"/>
      <c r="JD2" s="517"/>
      <c r="JE2" s="517"/>
      <c r="JF2" s="517"/>
      <c r="JG2" s="517"/>
      <c r="JH2" s="517"/>
      <c r="JI2" s="517"/>
      <c r="JJ2" s="517"/>
      <c r="JK2" s="517"/>
      <c r="JL2" s="517"/>
      <c r="JM2" s="517"/>
      <c r="JN2" s="517"/>
      <c r="JO2" s="517"/>
    </row>
    <row r="3" spans="1:303" ht="18.75" x14ac:dyDescent="0.3">
      <c r="B3" s="669" t="s">
        <v>444</v>
      </c>
      <c r="C3" s="670"/>
      <c r="D3" s="670"/>
      <c r="E3" s="670"/>
      <c r="F3" s="670"/>
      <c r="G3" s="670"/>
      <c r="H3" s="670"/>
      <c r="I3" s="671"/>
      <c r="L3" s="520" t="s">
        <v>445</v>
      </c>
      <c r="Q3" s="1735" t="s">
        <v>446</v>
      </c>
      <c r="R3" s="1735"/>
      <c r="S3" s="1735"/>
      <c r="T3" s="1735" t="s">
        <v>447</v>
      </c>
      <c r="U3" s="1735"/>
      <c r="V3" s="1735"/>
      <c r="W3" s="520" t="s">
        <v>448</v>
      </c>
      <c r="X3" s="520" t="s">
        <v>449</v>
      </c>
      <c r="Y3" s="520" t="s">
        <v>450</v>
      </c>
      <c r="Z3" s="520" t="s">
        <v>451</v>
      </c>
      <c r="AG3" s="520" t="s">
        <v>452</v>
      </c>
      <c r="AJ3" s="520" t="s">
        <v>453</v>
      </c>
      <c r="AP3" s="672" t="s">
        <v>454</v>
      </c>
      <c r="AR3" s="520" t="s">
        <v>455</v>
      </c>
      <c r="AS3" s="673" t="s">
        <v>456</v>
      </c>
      <c r="AT3" s="673" t="s">
        <v>457</v>
      </c>
      <c r="AU3" s="673" t="s">
        <v>458</v>
      </c>
      <c r="AV3" s="673" t="s">
        <v>459</v>
      </c>
      <c r="AW3" s="673" t="s">
        <v>460</v>
      </c>
      <c r="AX3" s="673" t="s">
        <v>456</v>
      </c>
      <c r="AY3" s="673" t="s">
        <v>457</v>
      </c>
      <c r="AZ3" s="673" t="s">
        <v>458</v>
      </c>
      <c r="BA3" s="673" t="s">
        <v>459</v>
      </c>
      <c r="BB3" s="673" t="s">
        <v>460</v>
      </c>
      <c r="BC3" s="673" t="s">
        <v>456</v>
      </c>
      <c r="BD3" s="673" t="s">
        <v>457</v>
      </c>
      <c r="BE3" s="673" t="s">
        <v>458</v>
      </c>
      <c r="BF3" s="673" t="s">
        <v>459</v>
      </c>
      <c r="BG3" s="673" t="s">
        <v>460</v>
      </c>
      <c r="BH3" s="673" t="s">
        <v>456</v>
      </c>
      <c r="BI3" s="673" t="s">
        <v>457</v>
      </c>
      <c r="BJ3" s="673" t="s">
        <v>458</v>
      </c>
      <c r="BK3" s="673" t="s">
        <v>459</v>
      </c>
      <c r="BL3" s="673" t="s">
        <v>460</v>
      </c>
      <c r="BM3" s="673" t="s">
        <v>456</v>
      </c>
      <c r="BN3" s="673" t="s">
        <v>457</v>
      </c>
      <c r="BO3" s="673" t="s">
        <v>458</v>
      </c>
      <c r="BP3" s="673" t="s">
        <v>459</v>
      </c>
      <c r="BQ3" s="673" t="s">
        <v>460</v>
      </c>
      <c r="BR3" s="673" t="s">
        <v>461</v>
      </c>
      <c r="BS3" s="673" t="s">
        <v>462</v>
      </c>
      <c r="BT3" s="673" t="s">
        <v>463</v>
      </c>
      <c r="BU3" s="673" t="s">
        <v>464</v>
      </c>
      <c r="BV3" s="673" t="s">
        <v>465</v>
      </c>
      <c r="BW3" s="673" t="s">
        <v>466</v>
      </c>
      <c r="BX3" s="673" t="s">
        <v>467</v>
      </c>
      <c r="BY3" s="673" t="s">
        <v>461</v>
      </c>
      <c r="BZ3" s="673" t="s">
        <v>462</v>
      </c>
      <c r="CA3" s="673" t="s">
        <v>463</v>
      </c>
      <c r="CB3" s="673" t="s">
        <v>464</v>
      </c>
      <c r="CC3" s="673" t="s">
        <v>465</v>
      </c>
    </row>
    <row r="4" spans="1:303" x14ac:dyDescent="0.2">
      <c r="B4" s="520" t="s">
        <v>469</v>
      </c>
      <c r="E4" s="520" t="s">
        <v>470</v>
      </c>
      <c r="F4" s="520" t="s">
        <v>363</v>
      </c>
      <c r="G4" s="520" t="s">
        <v>471</v>
      </c>
      <c r="H4" s="520" t="s">
        <v>472</v>
      </c>
      <c r="I4" s="520" t="s">
        <v>473</v>
      </c>
      <c r="J4" s="520" t="s">
        <v>474</v>
      </c>
      <c r="K4" s="520" t="s">
        <v>475</v>
      </c>
      <c r="L4" s="520" t="s">
        <v>476</v>
      </c>
      <c r="M4" s="520" t="s">
        <v>477</v>
      </c>
      <c r="N4" s="520" t="s">
        <v>478</v>
      </c>
      <c r="O4" s="520" t="s">
        <v>479</v>
      </c>
      <c r="P4" s="520" t="s">
        <v>480</v>
      </c>
      <c r="Q4" s="520" t="s">
        <v>365</v>
      </c>
      <c r="R4" s="520" t="s">
        <v>366</v>
      </c>
      <c r="S4" s="520" t="s">
        <v>367</v>
      </c>
      <c r="T4" s="520" t="s">
        <v>365</v>
      </c>
      <c r="U4" s="520" t="s">
        <v>366</v>
      </c>
      <c r="V4" s="520" t="s">
        <v>367</v>
      </c>
      <c r="AP4" s="674" t="s">
        <v>481</v>
      </c>
      <c r="AR4" s="675">
        <v>8</v>
      </c>
      <c r="AS4" s="676">
        <f>IF(OR($C$12=$AR4,$D$12=$AR4),Schweine_Werte!$C4*0.5,IF(OR($C$12&gt;$AR4,$D$12&lt;$AR4),0,Schweine_Werte!$C4))</f>
        <v>0</v>
      </c>
      <c r="AT4" s="676">
        <f>IF(OR($C$24=$AR4,$D$24=$AR4),Schweine_Werte!$C4*0.5,IF(OR($C$24&gt;$AR4,$D$24&lt;$AR4),0,Schweine_Werte!$C4))</f>
        <v>0</v>
      </c>
      <c r="AU4" s="676">
        <f>IF(OR($C$36=$AR4,$D$36=$AR4),Schweine_Werte!$C4*0.5,IF(OR($C$36&gt;$AR4,$D$36&lt;$AR4),0,Schweine_Werte!$C4))</f>
        <v>0</v>
      </c>
      <c r="AV4" s="676">
        <f>IF(OR($C$48=$AR4,$D$48=$AR4),Schweine_Werte!$C4*0.5,IF(OR($C$48&gt;$AR4,$D$48&lt;$AR4),0,Schweine_Werte!$C4))</f>
        <v>0</v>
      </c>
      <c r="AW4" s="676">
        <f>IF(OR($C$60=$AR4,$D$60=$AR4),Schweine_Werte!$C4*0.5,IF(OR($C$60&gt;$AR4,$D$60&lt;$AR4),0,Schweine_Werte!$C4))</f>
        <v>0</v>
      </c>
      <c r="AX4" s="676">
        <f>IF(OR($C$12=$AR4,$D$12=$AR4),Schweine_Werte!$E4*0.5,IF(OR($C$12&gt;$AR4,$D$12&lt;$AR4),0,Schweine_Werte!$E4))</f>
        <v>0</v>
      </c>
      <c r="AY4" s="676">
        <f>IF(OR($C$24=$AR4,$D$24=$AR4),Schweine_Werte!$E4*0.5,IF(OR($C$24&gt;$AR4,$D$24&lt;$AR4),0,Schweine_Werte!$E4))</f>
        <v>0</v>
      </c>
      <c r="AZ4" s="676">
        <f>IF(OR($C$36=$AR4,$D$36=$AR4),Schweine_Werte!$E4*0.5,IF(OR($C$36&gt;$AR4,$D$36&lt;$AR4),0,Schweine_Werte!$E4))</f>
        <v>0</v>
      </c>
      <c r="BA4" s="676">
        <f>IF(OR($C$48=$AR4,$D$48=$AR4),Schweine_Werte!$E4*0.5,IF(OR($C$48&gt;$AR4,$D$48&lt;$AR4),0,Schweine_Werte!$E4))</f>
        <v>0</v>
      </c>
      <c r="BB4" s="676">
        <f>IF(OR($C$60=$AR4,$D$60=$AR4),Schweine_Werte!$E4*0.5,IF(OR($C$60&gt;$AR4,$D$60&lt;$AR4),0,Schweine_Werte!$E4))</f>
        <v>0</v>
      </c>
      <c r="BC4" s="676">
        <f>IF(OR($C$12=$AR4,$D$12=$AR4),Schweine_Werte!$G4*0.5,IF(OR($C$12&gt;$AR4,$D$12&lt;$AR4),0,Schweine_Werte!$G4))</f>
        <v>0</v>
      </c>
      <c r="BD4" s="676">
        <f>IF(OR($C$24=$AR4,$D$24=$AR4),Schweine_Werte!$G4*0.5,IF(OR($C$24&gt;$AR4,$D$24&lt;$AR4),0,Schweine_Werte!$G4))</f>
        <v>0</v>
      </c>
      <c r="BE4" s="676">
        <f>IF(OR($C$36=$AR4,$D$36=$AR4),Schweine_Werte!$G4*0.5,IF(OR($C$36&gt;$AR4,$D$36&lt;$AR4),0,Schweine_Werte!$G4))</f>
        <v>0</v>
      </c>
      <c r="BF4" s="676">
        <f>IF(OR($C$48=$AR4,$D$48=$AR4),Schweine_Werte!$G4*0.5,IF(OR($C$48&gt;$AR4,$D$48&lt;$AR4),0,Schweine_Werte!$G4))</f>
        <v>0</v>
      </c>
      <c r="BG4" s="676">
        <f>IF(OR($C$60=$AR4,$D$60=$AR4),Schweine_Werte!$G4*0.5,IF(OR($C$60&gt;$AR4,$D$60&lt;$AR4),0,Schweine_Werte!$G4))</f>
        <v>0</v>
      </c>
      <c r="BH4" s="676">
        <f>IF(OR($C$12=$AR4,$D$12=$AR4),Schweine_Werte!$I4*0.5,IF(OR($C$12&gt;$AR4,$D$12&lt;$AR4),0,Schweine_Werte!$I4))</f>
        <v>0</v>
      </c>
      <c r="BI4" s="676">
        <f>IF(OR($C$24=$AR4,$D$24=$AR4),Schweine_Werte!$I4*0.5,IF(OR($C$24&gt;$AR4,$D$24&lt;$AR4),0,Schweine_Werte!$I4))</f>
        <v>0</v>
      </c>
      <c r="BJ4" s="676">
        <f>IF(OR($C$36=$AR4,$D$36=$AR4),Schweine_Werte!$I4*0.5,IF(OR($C$36&gt;$AR4,$D$36&lt;$AR4),0,Schweine_Werte!$I4))</f>
        <v>0</v>
      </c>
      <c r="BK4" s="676">
        <f>IF(OR($C$48=$AR4,$D$48=$AR4),Schweine_Werte!$I4*0.5,IF(OR($C$48&gt;$AR4,$D$48&lt;$AR4),0,Schweine_Werte!$I4))</f>
        <v>0</v>
      </c>
      <c r="BL4" s="676">
        <f>IF(OR($C$60=$AR4,$D$60=$AR4),Schweine_Werte!$I4*0.5,IF(OR($C$60&gt;$AR4,$D$60&lt;$AR4),0,Schweine_Werte!$I4))</f>
        <v>0</v>
      </c>
      <c r="BM4" s="676"/>
      <c r="BN4" s="676"/>
      <c r="BO4" s="676"/>
      <c r="BP4" s="676"/>
      <c r="BQ4" s="676"/>
      <c r="BR4" s="677">
        <f>IF(OR($C$74=$AR4,$D$74=$AR4),Schweine_Werte!$M4*0.5,IF(OR($C$74&gt;$AR4,$D$74&lt;$AR4),0,Schweine_Werte!$M4))</f>
        <v>0</v>
      </c>
      <c r="BS4" s="677">
        <f>IF(OR($C$83=$AR4,$D$83=$AR4),Schweine_Werte!$M4*0.5,IF(OR($C$83&gt;$AR4,$D$83&lt;$AR4),0,Schweine_Werte!$M4))</f>
        <v>0</v>
      </c>
      <c r="BT4" s="677">
        <f>IF(OR($C$92=$AR4,$D$92=$AR4),Schweine_Werte!$M4*0.5,IF(OR($C$92&gt;$AR4,$D$92&lt;$AR4),0,Schweine_Werte!$M4))</f>
        <v>0</v>
      </c>
      <c r="BU4" s="677">
        <f>IF(OR($C$101=$AR4,$D$101=$AR4),Schweine_Werte!$M4*0.5,IF(OR($C$101&gt;$AR4,$D$101&lt;$AR4),0,Schweine_Werte!$M4))</f>
        <v>0</v>
      </c>
      <c r="BV4" s="677">
        <f>IF(OR($C$110=$AR4,$D$110=$AR4),Schweine_Werte!$M4*0.5,IF(OR($C$110&gt;$AR4,$D$110&lt;$AR4),0,Schweine_Werte!$M4))</f>
        <v>0</v>
      </c>
      <c r="BW4" s="677">
        <f>IF(OR(8=$AR4,$E$127=$AR4),Schweine_Werte!$M4*0.5,IF(OR(8&gt;$AR4,$E$127&lt;$AR4),0,Schweine_Werte!$M4))</f>
        <v>1.6700354626182841</v>
      </c>
      <c r="BX4" s="677">
        <f>IF(OR(8=$AR4,$E$145=$AR4),Schweine_Werte!$M4*0.5,IF(OR(8&gt;$AR4,$E$145&lt;$AR4),0,Schweine_Werte!$M4))</f>
        <v>1.6700354626182841</v>
      </c>
      <c r="BY4" s="677">
        <f>IF(OR($C$74=$AR4,$D$74=$AR4),Schweine_Werte!$O4*0.5,IF(OR($C$74&gt;$AR4,$D$74&lt;$AR4),0,Schweine_Werte!$O4))</f>
        <v>0</v>
      </c>
      <c r="BZ4" s="677">
        <f>IF(OR($C$83=$AR4,$D$83=$AR4),Schweine_Werte!$O4*0.5,IF(OR($C$83&gt;$AR4,$D$83&lt;$AR4),0,Schweine_Werte!$O4))</f>
        <v>0</v>
      </c>
      <c r="CA4" s="677">
        <f>IF(OR($C$92=$AR4,$D$92=$AR4),Schweine_Werte!$O4*0.5,IF(OR($C$92&gt;$AR4,$D$92&lt;$AR4),0,Schweine_Werte!$O4))</f>
        <v>0</v>
      </c>
      <c r="CB4" s="677">
        <f>IF(OR($C$101=$AR4,$D$101=$AR4),Schweine_Werte!$O4*0.5,IF(OR($C$101&gt;$AR4,$D$101&lt;$AR4),0,Schweine_Werte!$O4))</f>
        <v>0</v>
      </c>
      <c r="CC4" s="677">
        <f>IF(OR($C$110=$AR4,$D$110=$AR4),Schweine_Werte!$O4*0.5,IF(OR($C$110&gt;$AR4,$D$110&lt;$AR4),0,Schweine_Werte!$O4))</f>
        <v>0</v>
      </c>
    </row>
    <row r="5" spans="1:303" ht="15" x14ac:dyDescent="0.25">
      <c r="A5" s="502" t="s">
        <v>468</v>
      </c>
      <c r="B5" s="504">
        <v>700</v>
      </c>
      <c r="D5" s="667"/>
      <c r="E5" s="667" t="e">
        <f>($D12-$C12)*1000/SUM($AS$4:$AS$146)</f>
        <v>#VALUE!</v>
      </c>
      <c r="F5" s="667" t="e">
        <f>SUMPRODUCT($AS$4:$AS$146,Schweine_Werte!$Q$4:$Q$146)/SUM($AS$4:$AS$146)</f>
        <v>#DIV/0!</v>
      </c>
      <c r="G5" s="667" t="e">
        <f>IF($B12=$A$8,SUMPRODUCT($AS$4:$AS$146,Schweine_Werte!EH$4:EH$146)/SUM($AS$4:$AS$146),IF($B12=$A$7,SUMPRODUCT($AS$4:$AS$146,Schweine_Werte!DB$4:DB$146)/SUM($AS$4:$AS$146),IF($B12=$A$6,SUMPRODUCT($AS$4:$AS$146,Schweine_Werte!BV$4:BV$146)/SUM($AS$4:$AS$146),SUMPRODUCT($AS$4:$AS$146,Schweine_Werte!AP$4:AP$146)/SUM($AS$4:$AS$146))))</f>
        <v>#DIV/0!</v>
      </c>
      <c r="H5" s="667" t="e">
        <f>IF($B12=$A$8,SUMPRODUCT($AS$4:$AS$146,Schweine_Werte!EI$4:EI$146)/SUM($AS$4:$AS$146),IF($B12=$A$7,SUMPRODUCT($AS$4:$AS$146,Schweine_Werte!DC$4:DC$146)/SUM($AS$4:$AS$146),IF($B12=$A$6,SUMPRODUCT($AS$4:$AS$146,Schweine_Werte!BW$4:BW$146)/SUM($AS$4:$AS$146),SUMPRODUCT($AS$4:$AS$146,Schweine_Werte!AQ$4:AQ$146)/SUM($AS$4:$AS$146))))</f>
        <v>#DIV/0!</v>
      </c>
      <c r="I5" s="667" t="e">
        <f>IF($B12=$A$8,SUMPRODUCT($AS$4:$AS$146,Schweine_Werte!EJ$4:EJ$146)/SUM($AS$4:$AS$146),IF($B12=$A$7,SUMPRODUCT($AS$4:$AS$146,Schweine_Werte!DD$4:DD$146)/SUM($AS$4:$AS$146),IF($B12=$A$6,SUMPRODUCT($AS$4:$AS$146,Schweine_Werte!BX$4:BX$146)/SUM($AS$4:$AS$146),SUMPRODUCT($AS$4:$AS$146,Schweine_Werte!AR$4:AR$146)/SUM($AS$4:$AS$146))))</f>
        <v>#DIV/0!</v>
      </c>
      <c r="J5" s="667" t="e">
        <f>SUMPRODUCT($AS$4:$AS$146,Schweine_Werte!$Y$4:$Y$146)/SUM($AS$4:$AS$146)</f>
        <v>#DIV/0!</v>
      </c>
      <c r="K5" s="667" t="e">
        <f>SUMPRODUCT($AS$4:$AS$146,Schweine_Werte!$AG$4:$AG$146)/SUM($AS$4:$AS$146)</f>
        <v>#DIV/0!</v>
      </c>
      <c r="L5" s="667" t="e">
        <f>T5*$F5*365/1000+$J5-$K5</f>
        <v>#DIV/0!</v>
      </c>
      <c r="M5" s="667" t="e">
        <f>U5*$F5*365/1000+$J5-$K5/2</f>
        <v>#DIV/0!</v>
      </c>
      <c r="N5" s="667" t="e">
        <f>V5*$F5*365/1000+$J5</f>
        <v>#DIV/0!</v>
      </c>
      <c r="O5" s="667">
        <f>IF($C12&lt;28,SUM($AS$4:$AS$23)+IF($D12&gt;28,$AS$24*0.5,$AS$24),0)</f>
        <v>0</v>
      </c>
      <c r="P5" s="667">
        <f>IF($D12&gt;28,SUM($AS$25:$AS$146)+IF($C12&lt;28,$AS$24*0.5,$AS$24),0)</f>
        <v>0</v>
      </c>
      <c r="Q5" s="667" t="e">
        <f t="shared" ref="Q5:S8" si="0">+T5*$F5</f>
        <v>#DIV/0!</v>
      </c>
      <c r="R5" s="667" t="e">
        <f t="shared" si="0"/>
        <v>#DIV/0!</v>
      </c>
      <c r="S5" s="667" t="e">
        <f t="shared" si="0"/>
        <v>#DIV/0!</v>
      </c>
      <c r="T5" s="667" t="e">
        <f>+($O5*Schweine_Werte!$HT$5+$P5*Schweine_Werte!$HU$5)/SUM($O5:$P5)</f>
        <v>#DIV/0!</v>
      </c>
      <c r="U5" s="667" t="e">
        <f>+($O5*Schweine_Werte!$HV$5+$P5*Schweine_Werte!$HW$5)/SUM($O5:$P5)</f>
        <v>#DIV/0!</v>
      </c>
      <c r="V5" s="667" t="e">
        <f>+($O5*Schweine_Werte!$HX$5+$P5*Schweine_Werte!$HY$5)/SUM($O5:$P5)</f>
        <v>#DIV/0!</v>
      </c>
      <c r="W5" s="678" t="e">
        <f>($J5*0.055+T5*0.365*0.86*$F5-$K5*0.018)/L5*100</f>
        <v>#DIV/0!</v>
      </c>
      <c r="X5" s="667" t="e">
        <f>($J5*0.055+U5*0.365*0.86*$F5-$K5*0.018/2)/M5*100</f>
        <v>#DIV/0!</v>
      </c>
      <c r="Y5" s="667" t="e">
        <f>($J5*0.055+V5*0.365*0.86*$F5)/N5*100</f>
        <v>#DIV/0!</v>
      </c>
      <c r="Z5" s="667" t="e">
        <f>IF($B12=$A$8,SUMPRODUCT($AS$4:$AS$146,Schweine_Werte!$EK$4:$EK$146,Schweine_Werte!$EL$4:$EL$146)/SUMPRODUCT($AS$4:$AS$146,Schweine_Werte!$EK$4:$EK$146),IF($B12=$A$7,SUMPRODUCT($AS$4:$AS$146,Schweine_Werte!$DE$4:$DE$146,Schweine_Werte!$DF$4:$DF$146)/SUMPRODUCT($AS$4:$AS$146,Schweine_Werte!$DE$4:$DE$146),IF($B12=$A$6,SUMPRODUCT($AS$4:$AS$146,Schweine_Werte!$BY$4:$BY$146,Schweine_Werte!$BZ$4:$BZ$146)/SUMPRODUCT($AS$4:$AS$146,Schweine_Werte!$BY$4:$BY$146),SUMPRODUCT($AS$4:$AS$146,Schweine_Werte!$AS$4:$AS$146,Schweine_Werte!$AT$4:$AT$146)/SUMPRODUCT($AS$4:$AS$146,Schweine_Werte!$AS$4:$AS$146))))</f>
        <v>#DIV/0!</v>
      </c>
      <c r="AA5" s="667"/>
      <c r="AB5" s="667">
        <f>IF($B12=$A$8,SUMIF(Schweine_Werte!$AO$4:$AO$146,$C12,Schweine_Werte!$EL$4:$EL$146),IF($B12=$A$7,SUMIF(Schweine_Werte!$AO$4:$AO$146,$C12,Schweine_Werte!$DF$4:$DF$146),IF($B12=$A$6,SUMIF(Schweine_Werte!$AO$4:$AO$146,$C12,Schweine_Werte!$BZ$4:$BZ$146),SUMIF(Schweine_Werte!$AO$4:$AO$146,$C12,Schweine_Werte!$AT$4:$AT$146))))</f>
        <v>0</v>
      </c>
      <c r="AC5" s="667"/>
      <c r="AD5" s="667">
        <f>IF($B12=$A$8,SUMIF(Schweine_Werte!$AO$4:$AO$146,$D12,Schweine_Werte!$EL$4:$EL$146),IF($B12=$A$7,SUMIF(Schweine_Werte!$AO$4:$AO$146,$D12,Schweine_Werte!$DF$4:$DF$146),IF($B12=$A$6,SUMIF(Schweine_Werte!$AO$4:$AO$146,$D12,Schweine_Werte!$BZ$4:$BZ$146),SUMIF(Schweine_Werte!$AO$4:$AO$146,$D12,Schweine_Werte!$AT$4:$AT$146))))</f>
        <v>0</v>
      </c>
      <c r="AE5" s="667"/>
      <c r="AF5" s="667"/>
      <c r="AG5" s="667" t="e">
        <f>IF($B12=$A$8,SUMPRODUCT($AS$4:$AS$146,Schweine_Werte!$EK$4:$EK$146)/SUM($AS$4:$AS$146),IF($B12=$A$7,SUMPRODUCT($AS$4:$AS$146,Schweine_Werte!$DE$4:$DE$146)/SUM($AS$4:$AS$146),IF($B12=$A$6,SUMPRODUCT($AS$4:$AS$146,Schweine_Werte!$BY$4:$BY$146)/SUM($AS$4:$AS$146),SUMPRODUCT($AS$4:$AS$146,Schweine_Werte!$AS$4:$AS$146)/SUM($AS$4:$AS$146))))</f>
        <v>#DIV/0!</v>
      </c>
      <c r="AH5" s="667"/>
      <c r="AI5" s="667"/>
      <c r="AJ5" s="667" t="e">
        <f>IF($B12=$A$8,SUMPRODUCT($AS$4:$AS$146,Schweine_Werte!$EK$4:$EK$146,Schweine_Werte!$EM$4:$EM$146)/SUMPRODUCT($AS$4:$AS$146,Schweine_Werte!$EK$4:$EK$146),IF($B12=$A$7,SUMPRODUCT($AS$4:$AS$146,Schweine_Werte!$DE$4:$DE$146,Schweine_Werte!$DG$4:$DG$146)/SUMPRODUCT($AS$4:$AS$146,Schweine_Werte!$DE$4:$DE$146),IF($B12=$A$6,SUMPRODUCT($AS$4:$AS$146,Schweine_Werte!$BY$4:$BY$146,Schweine_Werte!$CA$4:$CA$146)/SUMPRODUCT($AS$4:$AS$146,Schweine_Werte!$BY$4:$BY$146),SUMPRODUCT($AS$4:$AS$146,Schweine_Werte!$AS$4:$AS$146,Schweine_Werte!$AU$4:$AU$146)/SUMPRODUCT($AS$4:$AS$146,Schweine_Werte!$AS$4:$AS$146))))</f>
        <v>#DIV/0!</v>
      </c>
      <c r="AK5" s="667"/>
      <c r="AL5" s="667">
        <f>IF($B12=$A$8,SUMIF(Schweine_Werte!$AO$4:$AO$146,$C12,Schweine_Werte!$EM$4:$EM$146),IF($B12=$A$7,SUMIF(Schweine_Werte!$AO$4:$AO$146,$C12,Schweine_Werte!$DG$4:$DG$146),IF($B12=$A$6,SUMIF(Schweine_Werte!$AO$4:$AO$146,$C12,Schweine_Werte!$CA$4:$CA$146),SUMIF(Schweine_Werte!$AO$4:$AO$146,$C12,Schweine_Werte!$AU$4:$AU$146))))</f>
        <v>0</v>
      </c>
      <c r="AM5" s="667"/>
      <c r="AN5" s="667">
        <f>IF($B12=$A$8,SUMIF(Schweine_Werte!$AO$4:$AO$146,$D12,Schweine_Werte!$EM$4:$EM$146),IF($B12=$A$7,SUMIF(Schweine_Werte!$AO$4:$AO$146,$D12,Schweine_Werte!$DG$4:$DG$146),IF($B12=$A$6,SUMIF(Schweine_Werte!$AO$4:$AO$146,$D12,Schweine_Werte!$CA$4:$CA$146),SUMIF(Schweine_Werte!$AO$4:$AO$146,$D12,Schweine_Werte!$AU$4:$AU$146))))</f>
        <v>0</v>
      </c>
      <c r="AR5" s="675">
        <v>9</v>
      </c>
      <c r="AS5" s="676">
        <f>IF(OR($C$12=$AR5,$D$12=$AR5),Schweine_Werte!$C5*0.5,IF(OR($C$12&gt;$AR5,$D$12&lt;$AR5),0,Schweine_Werte!$C5))</f>
        <v>0</v>
      </c>
      <c r="AT5" s="676">
        <f>IF(OR($C$24=$AR5,$D$24=$AR5),Schweine_Werte!$C5*0.5,IF(OR($C$24&gt;$AR5,$D$24&lt;$AR5),0,Schweine_Werte!$C5))</f>
        <v>0</v>
      </c>
      <c r="AU5" s="676">
        <f>IF(OR($C$36=$AR5,$D$36=$AR5),Schweine_Werte!$C5*0.5,IF(OR($C$36&gt;$AR5,$D$36&lt;$AR5),0,Schweine_Werte!$C5))</f>
        <v>0</v>
      </c>
      <c r="AV5" s="676">
        <f>IF(OR($C$48=$AR5,$D$48=$AR5),Schweine_Werte!$C5*0.5,IF(OR($C$48&gt;$AR5,$D$48&lt;$AR5),0,Schweine_Werte!$C5))</f>
        <v>0</v>
      </c>
      <c r="AW5" s="676">
        <f>IF(OR($C$60=$AR5,$D$60=$AR5),Schweine_Werte!$C5*0.5,IF(OR($C$60&gt;$AR5,$D$60&lt;$AR5),0,Schweine_Werte!$C5))</f>
        <v>0</v>
      </c>
      <c r="AX5" s="676">
        <f>IF(OR($C$12=$AR5,$D$12=$AR5),Schweine_Werte!$E5*0.5,IF(OR($C$12&gt;$AR5,$D$12&lt;$AR5),0,Schweine_Werte!$E5))</f>
        <v>0</v>
      </c>
      <c r="AY5" s="676">
        <f>IF(OR($C$24=$AR5,$D$24=$AR5),Schweine_Werte!$E5*0.5,IF(OR($C$24&gt;$AR5,$D$24&lt;$AR5),0,Schweine_Werte!$E5))</f>
        <v>0</v>
      </c>
      <c r="AZ5" s="679">
        <f>IF(OR($C$36=$AR5,$D$36=$AR5),Schweine_Werte!$E5*0.5,IF(OR($C$36&gt;$AR5,$D$36&lt;$AR5),0,Schweine_Werte!$E5))</f>
        <v>0</v>
      </c>
      <c r="BA5" s="679">
        <f>IF(OR($C$48=$AR5,$D$48=$AR5),Schweine_Werte!$E5*0.5,IF(OR($C$48&gt;$AR5,$D$48&lt;$AR5),0,Schweine_Werte!$E5))</f>
        <v>0</v>
      </c>
      <c r="BB5" s="679">
        <f>IF(OR($C$60=$AR5,$D$60=$AR5),Schweine_Werte!$E5*0.5,IF(OR($C$60&gt;$AR5,$D$60&lt;$AR5),0,Schweine_Werte!$E5))</f>
        <v>0</v>
      </c>
      <c r="BC5" s="676">
        <f>IF(OR($C$12=$AR5,$D$12=$AR5),Schweine_Werte!$G5*0.5,IF(OR($C$12&gt;$AR5,$D$12&lt;$AR5),0,Schweine_Werte!$G5))</f>
        <v>0</v>
      </c>
      <c r="BD5" s="676">
        <f>IF(OR($C$24=$AR5,$D$24=$AR5),Schweine_Werte!$G5*0.5,IF(OR($C$24&gt;$AR5,$D$24&lt;$AR5),0,Schweine_Werte!$G5))</f>
        <v>0</v>
      </c>
      <c r="BE5" s="679">
        <f>IF(OR($C$36=$AR5,$D$36=$AR5),Schweine_Werte!$G5*0.5,IF(OR($C$36&gt;$AR5,$D$36&lt;$AR5),0,Schweine_Werte!$G5))</f>
        <v>0</v>
      </c>
      <c r="BF5" s="679">
        <f>IF(OR($C$48=$AR5,$D$48=$AR5),Schweine_Werte!$G5*0.5,IF(OR($C$48&gt;$AR5,$D$48&lt;$AR5),0,Schweine_Werte!$G5))</f>
        <v>0</v>
      </c>
      <c r="BG5" s="679">
        <f>IF(OR($C$60=$AR5,$D$60=$AR5),Schweine_Werte!$G5*0.5,IF(OR($C$60&gt;$AR5,$D$60&lt;$AR5),0,Schweine_Werte!$G5))</f>
        <v>0</v>
      </c>
      <c r="BH5" s="676">
        <f>IF(OR($C$12=$AR5,$D$12=$AR5),Schweine_Werte!$I5*0.5,IF(OR($C$12&gt;$AR5,$D$12&lt;$AR5),0,Schweine_Werte!$I5))</f>
        <v>0</v>
      </c>
      <c r="BI5" s="676">
        <f>IF(OR($C$24=$AR5,$D$24=$AR5),Schweine_Werte!$I5*0.5,IF(OR($C$24&gt;$AR5,$D$24&lt;$AR5),0,Schweine_Werte!$I5))</f>
        <v>0</v>
      </c>
      <c r="BJ5" s="679">
        <f>IF(OR($C$36=$AR5,$D$36=$AR5),Schweine_Werte!$I5*0.5,IF(OR($C$36&gt;$AR5,$D$36&lt;$AR5),0,Schweine_Werte!$I5))</f>
        <v>0</v>
      </c>
      <c r="BK5" s="679">
        <f>IF(OR($C$48=$AR5,$D$48=$AR5),Schweine_Werte!$I5*0.5,IF(OR($C$48&gt;$AR5,$D$48&lt;$AR5),0,Schweine_Werte!$I5))</f>
        <v>0</v>
      </c>
      <c r="BL5" s="679">
        <f>IF(OR($C$60=$AR5,$D$60=$AR5),Schweine_Werte!$I5*0.5,IF(OR($C$60&gt;$AR5,$D$60&lt;$AR5),0,Schweine_Werte!$I5))</f>
        <v>0</v>
      </c>
      <c r="BM5" s="676"/>
      <c r="BN5" s="676"/>
      <c r="BO5" s="679"/>
      <c r="BP5" s="679"/>
      <c r="BQ5" s="679"/>
      <c r="BR5" s="677">
        <f>IF(OR($C$74=$AR5,$D$74=$AR5),Schweine_Werte!$M5*0.5,IF(OR($C$74&gt;$AR5,$D$74&lt;$AR5),0,Schweine_Werte!$M5))</f>
        <v>0</v>
      </c>
      <c r="BS5" s="677">
        <f>IF(OR($C$83=$AR5,$D$83=$AR5),Schweine_Werte!$M5*0.5,IF(OR($C$83&gt;$AR5,$D$83&lt;$AR5),0,Schweine_Werte!$M5))</f>
        <v>0</v>
      </c>
      <c r="BT5" s="667">
        <f>IF(OR($C$92=$AR5,$D$92=$AR5),Schweine_Werte!$M5*0.5,IF(OR($C$92&gt;$AR5,$D$92&lt;$AR5),0,Schweine_Werte!$M5))</f>
        <v>0</v>
      </c>
      <c r="BU5" s="667">
        <f>IF(OR($C$101=$AR5,$D$101=$AR5),Schweine_Werte!$M5*0.5,IF(OR($C$101&gt;$AR5,$D$101&lt;$AR5),0,Schweine_Werte!$M5))</f>
        <v>0</v>
      </c>
      <c r="BV5" s="667">
        <f>IF(OR($C$110=$AR5,$D$110=$AR5),Schweine_Werte!$M5*0.5,IF(OR($C$110&gt;$AR5,$D$110&lt;$AR5),0,Schweine_Werte!$M5))</f>
        <v>0</v>
      </c>
      <c r="BW5" s="667">
        <f>IF(OR(8=$AR5,$E$127=$AR5),Schweine_Werte!$M5*0.5,IF(OR(8&gt;$AR5,$E$127&lt;$AR5),0,Schweine_Werte!$M5))</f>
        <v>3.141935976776089</v>
      </c>
      <c r="BX5" s="667">
        <f>IF(OR(8=$AR5,$E$145=$AR5),Schweine_Werte!$M5*0.5,IF(OR(8&gt;$AR5,$E$145&lt;$AR5),0,Schweine_Werte!$M5))</f>
        <v>3.141935976776089</v>
      </c>
      <c r="BY5" s="677">
        <f>IF(OR($C$74=$AR5,$D$74=$AR5),Schweine_Werte!$O5*0.5,IF(OR($C$74&gt;$AR5,$D$74&lt;$AR5),0,Schweine_Werte!$O5))</f>
        <v>0</v>
      </c>
      <c r="BZ5" s="677">
        <f>IF(OR($C$83=$AR5,$D$83=$AR5),Schweine_Werte!$O5*0.5,IF(OR($C$83&gt;$AR5,$D$83&lt;$AR5),0,Schweine_Werte!$O5))</f>
        <v>0</v>
      </c>
      <c r="CA5" s="667">
        <f>IF(OR($C$92=$AR5,$D$92=$AR5),Schweine_Werte!$O5*0.5,IF(OR($C$92&gt;$AR5,$D$92&lt;$AR5),0,Schweine_Werte!$O5))</f>
        <v>0</v>
      </c>
      <c r="CB5" s="667">
        <f>IF(OR($C$101=$AR5,$D$101=$AR5),Schweine_Werte!$O5*0.5,IF(OR($C$101&gt;$AR5,$D$101&lt;$AR5),0,Schweine_Werte!$O5))</f>
        <v>0</v>
      </c>
      <c r="CC5" s="667">
        <f>IF(OR($C$110=$AR5,$D$110=$AR5),Schweine_Werte!$O5*0.5,IF(OR($C$110&gt;$AR5,$D$110&lt;$AR5),0,Schweine_Werte!$O5))</f>
        <v>0</v>
      </c>
    </row>
    <row r="6" spans="1:303" ht="15" x14ac:dyDescent="0.25">
      <c r="A6" s="503" t="s">
        <v>483</v>
      </c>
      <c r="B6" s="504">
        <v>750</v>
      </c>
      <c r="D6" s="680"/>
      <c r="E6" s="667" t="e">
        <f>($D12-$C12)*1000/SUM($AX$4:$AX$146)</f>
        <v>#VALUE!</v>
      </c>
      <c r="F6" s="667" t="e">
        <f>SUMPRODUCT($AX$4:$AX$146,Schweine_Werte!$R$4:$R$146)/SUM($AX$4:$AX$146)</f>
        <v>#DIV/0!</v>
      </c>
      <c r="G6" s="667" t="e">
        <f>IF($B12=$A$8,SUMPRODUCT($AX$4:$AX$146,Schweine_Werte!EN$4:EN$146)/SUM($AX$4:$AX$146),IF($B12=$A$7,SUMPRODUCT($AX$4:$AX$146,Schweine_Werte!DH$4:DH$146)/SUM($AX$4:$AX$146),IF($B12=$A$6,SUMPRODUCT($AX$4:$AX$146,Schweine_Werte!CB$4:CB$146)/SUM($AX$4:$AX$146),SUMPRODUCT($AX$4:$AX$146,Schweine_Werte!AV$4:AV$146)/SUM($AX$4:$AX$146))))</f>
        <v>#DIV/0!</v>
      </c>
      <c r="H6" s="667" t="e">
        <f>IF($B12=$A$8,SUMPRODUCT($AX$4:$AX$146,Schweine_Werte!EO$4:EO$146)/SUM($AX$4:$AX$146),IF($B12=$A$7,SUMPRODUCT($AX$4:$AX$146,Schweine_Werte!DI$4:DI$146)/SUM($AX$4:$AX$146),IF($B12=$A$6,SUMPRODUCT($AX$4:$AX$146,Schweine_Werte!CC$4:CC$146)/SUM($AX$4:$AX$146),SUMPRODUCT($AX$4:$AX$146,Schweine_Werte!AW$4:AW$146)/SUM($AX$4:$AX$146))))</f>
        <v>#DIV/0!</v>
      </c>
      <c r="I6" s="667" t="e">
        <f>IF($B12=$A$8,SUMPRODUCT($AX$4:$AX$146,Schweine_Werte!EP$4:EP$146)/SUM($AX$4:$AX$146),IF($B12=$A$7,SUMPRODUCT($AX$4:$AX$146,Schweine_Werte!DJ$4:DJ$146)/SUM($AX$4:$AX$146),IF($B12=$A$6,SUMPRODUCT($AX$4:$AX$146,Schweine_Werte!CD$4:CD$146)/SUM($AX$4:$AX$146),SUMPRODUCT($AX$4:$AX$146,Schweine_Werte!AX$4:AX$146)/SUM($AX$4:$AX$146))))</f>
        <v>#DIV/0!</v>
      </c>
      <c r="J6" s="667" t="e">
        <f>SUMPRODUCT($AX$4:$AX$146,Schweine_Werte!$Z$4:$Z$146)/SUM($AX$4:$AX$146)</f>
        <v>#DIV/0!</v>
      </c>
      <c r="K6" s="667" t="e">
        <f>SUMPRODUCT($AX$4:$AX$146,Schweine_Werte!$AH$4:$AH$146)/SUM($AX$4:$AX$146)</f>
        <v>#DIV/0!</v>
      </c>
      <c r="L6" s="667" t="e">
        <f>T6*$F6*365/1000+$J6-$K6</f>
        <v>#DIV/0!</v>
      </c>
      <c r="M6" s="667" t="e">
        <f>U6*$F6*365/1000+$J6-$K6/2</f>
        <v>#DIV/0!</v>
      </c>
      <c r="N6" s="667" t="e">
        <f>V6*$F6*365/1000+$J6</f>
        <v>#DIV/0!</v>
      </c>
      <c r="O6" s="667">
        <f>IF($C12&lt;28,SUM($AX$4:$AX$23)+IF($D12&gt;28,$AX$24*0.5,$AX$24),0)</f>
        <v>0</v>
      </c>
      <c r="P6" s="667">
        <f>IF($D12&gt;28,SUM($AX$25:$AX$146)+IF($C12&lt;28,$AX$24*0.5,$AX$24),0)</f>
        <v>0</v>
      </c>
      <c r="Q6" s="667" t="e">
        <f t="shared" si="0"/>
        <v>#DIV/0!</v>
      </c>
      <c r="R6" s="667" t="e">
        <f t="shared" si="0"/>
        <v>#DIV/0!</v>
      </c>
      <c r="S6" s="667" t="e">
        <f t="shared" si="0"/>
        <v>#DIV/0!</v>
      </c>
      <c r="T6" s="667" t="e">
        <f>+($O6*Schweine_Werte!$HT$6+$P6*Schweine_Werte!$HU$6)/SUM($O6:$P6)</f>
        <v>#DIV/0!</v>
      </c>
      <c r="U6" s="667" t="e">
        <f>+($O6*Schweine_Werte!$HV$6+$P6*Schweine_Werte!$HW$6)/SUM($O6:$P6)</f>
        <v>#DIV/0!</v>
      </c>
      <c r="V6" s="667" t="e">
        <f>+($O6*Schweine_Werte!$HX$6+$P6*Schweine_Werte!$HY$6)/SUM($O6:$P6)</f>
        <v>#DIV/0!</v>
      </c>
      <c r="W6" s="678" t="e">
        <f>($J6*0.055+T6*0.365*0.86*$F6-$K6*0.018)/L6*100</f>
        <v>#DIV/0!</v>
      </c>
      <c r="X6" s="667" t="e">
        <f>($J6*0.055+U6*0.365*0.86*$F6-$K6*0.018/2)/M6*100</f>
        <v>#DIV/0!</v>
      </c>
      <c r="Y6" s="667" t="e">
        <f>($J6*0.055+V6*0.365*0.86*$F6)/N6*100</f>
        <v>#DIV/0!</v>
      </c>
      <c r="Z6" s="667" t="e">
        <f>IF($B12=$A$8,SUMPRODUCT($AX$4:$AX$146,Schweine_Werte!$EQ$4:$EQ$146,Schweine_Werte!$ER$4:$ER$146)/SUMPRODUCT($AX$4:$AX$146,Schweine_Werte!$EQ$4:$EQ$146),IF($B12=$A$7,SUMPRODUCT($AX$4:$AX$146,Schweine_Werte!$DK$4:$DK$146,Schweine_Werte!$DL$4:$DL$146)/SUMPRODUCT($AX$4:$AX$146,Schweine_Werte!$DK$4:$DK$146),IF($B12=$A$6,SUMPRODUCT($AX$4:$AX$146,Schweine_Werte!$CE$4:$CE$146,Schweine_Werte!$CF$4:$CF$146)/SUMPRODUCT($AX$4:$AX$146,Schweine_Werte!$CE$4:$CE$146),SUMPRODUCT($AX$4:$AX$146,Schweine_Werte!$AY$4:$AY$146,Schweine_Werte!$AZ$4:$AZ$146)/SUMPRODUCT($AX$4:$AX$146,Schweine_Werte!$AY$4:$AY$146))))</f>
        <v>#DIV/0!</v>
      </c>
      <c r="AA6" s="667"/>
      <c r="AB6" s="667">
        <f>IF($B12=$A$8,SUMIF(Schweine_Werte!$AO$4:$AO$146,$C12,Schweine_Werte!$ER$4:$ER$146),IF($B12=$A$7,SUMIF(Schweine_Werte!$AO$4:$AO$146,$C12,Schweine_Werte!$DL$4:$DL$146),IF($B12=$A$6,SUMIF(Schweine_Werte!$AO$4:$AO$146,$C12,Schweine_Werte!$CF$4:$CF$146),SUMIF(Schweine_Werte!$AO$4:$AO$146,$C12,Schweine_Werte!$AZ$4:$AZ$146))))</f>
        <v>0</v>
      </c>
      <c r="AC6" s="667"/>
      <c r="AD6" s="667">
        <f>IF($B12=$A$8,SUMIF(Schweine_Werte!$AO$4:$AO$146,$D12,Schweine_Werte!$ER$4:$ER$146),IF($B12=$A$7,SUMIF(Schweine_Werte!$AO$4:$AO$146,$D12,Schweine_Werte!$DL$4:$DL$146),IF($B12=$A$6,SUMIF(Schweine_Werte!$AO$4:$AO$146,$D12,Schweine_Werte!$CF$4:$CF$146),SUMIF(Schweine_Werte!$AO$4:$AO$146,$D12,Schweine_Werte!$AZ$4:$AZ$146))))</f>
        <v>0</v>
      </c>
      <c r="AE6" s="667"/>
      <c r="AF6" s="667"/>
      <c r="AG6" s="667" t="e">
        <f>IF($B12=$A$8,SUMPRODUCT($AX$4:$AX$146,Schweine_Werte!$EQ$4:$EQ$146)/SUM($AX$4:$AX$146),IF($B12=$A$7,SUMPRODUCT($AX$4:$AX$146,Schweine_Werte!$DK$4:$DK$146)/SUM($AX$4:$AX$146),IF($B12=$A$6,SUMPRODUCT($AX$4:$AX$146,Schweine_Werte!$CE$4:$CE$146)/SUM($AX$4:$AX$146),SUMPRODUCT($AX$4:$AX$146,Schweine_Werte!$AY$4:$AY$146)/SUM($AX$4:$AX$146))))</f>
        <v>#DIV/0!</v>
      </c>
      <c r="AH6" s="667"/>
      <c r="AI6" s="667"/>
      <c r="AJ6" s="667" t="e">
        <f>IF($B12=$A$8,SUMPRODUCT($AX$4:$AX$146,Schweine_Werte!$EQ$4:$EQ$146,Schweine_Werte!$ES$4:$ES$146)/SUMPRODUCT($AX$4:$AX$146,Schweine_Werte!$EQ$4:$EQ$146),IF($B12=$A$7,SUMPRODUCT($AX$4:$AX$146,Schweine_Werte!$DK$4:$DK$146,Schweine_Werte!$DM$4:$DM$146)/SUMPRODUCT($AX$4:$AX$146,Schweine_Werte!$DK$4:$DK$146),IF($B12=$A$6,SUMPRODUCT($AX$4:$AX$146,Schweine_Werte!$CE$4:$CE$146,Schweine_Werte!$CG$4:$CG$146)/SUMPRODUCT($AX$4:$AX$146,Schweine_Werte!$CE$4:$CE$146),SUMPRODUCT($AX$4:$AX$146,Schweine_Werte!$AY$4:$AY$146,Schweine_Werte!$BA$4:$BA$146)/SUMPRODUCT($AX$4:$AX$146,Schweine_Werte!$AY$4:$AY$146))))</f>
        <v>#DIV/0!</v>
      </c>
      <c r="AK6" s="667"/>
      <c r="AL6" s="667">
        <f>IF($B12=$A$8,SUMIF(Schweine_Werte!$AO$4:$AO$146,$C12,Schweine_Werte!$ES$4:$ES$146),IF($B12=$A$7,SUMIF(Schweine_Werte!$AO$4:$AO$146,$C12,Schweine_Werte!$DM$4:$DM$146),IF($B12=$A$6,SUMIF(Schweine_Werte!$AO$4:$AO$146,$C12,Schweine_Werte!$CG$4:$CG$146),SUMIF(Schweine_Werte!$AO$4:$AO$146,$C12,Schweine_Werte!$BA$4:$BA$146))))</f>
        <v>0</v>
      </c>
      <c r="AM6" s="667"/>
      <c r="AN6" s="667">
        <f>IF($B12=$A$8,SUMIF(Schweine_Werte!$AO$4:$AO$146,$D12,Schweine_Werte!$ES$4:$ES$146),IF($B12=$A$7,SUMIF(Schweine_Werte!$AO$4:$AO$146,$D12,Schweine_Werte!$DM$4:$DM$146),IF($B12=$A$6,SUMIF(Schweine_Werte!$AO$4:$AO$146,$D12,Schweine_Werte!$CG$4:$CG$146),SUMIF(Schweine_Werte!$AO$4:$AO$146,$D12,Schweine_Werte!$BA$4:$BA$146))))</f>
        <v>0</v>
      </c>
      <c r="AR6" s="675">
        <v>10</v>
      </c>
      <c r="AS6" s="676">
        <f>IF(OR($C$12=$AR6,$D$12=$AR6),Schweine_Werte!$C6*0.5,IF(OR($C$12&gt;$AR6,$D$12&lt;$AR6),0,Schweine_Werte!$C6))</f>
        <v>0</v>
      </c>
      <c r="AT6" s="676">
        <f>IF(OR($C$24=$AR6,$D$24=$AR6),Schweine_Werte!$C6*0.5,IF(OR($C$24&gt;$AR6,$D$24&lt;$AR6),0,Schweine_Werte!$C6))</f>
        <v>0</v>
      </c>
      <c r="AU6" s="676">
        <f>IF(OR($C$36=$AR6,$D$36=$AR6),Schweine_Werte!$C6*0.5,IF(OR($C$36&gt;$AR6,$D$36&lt;$AR6),0,Schweine_Werte!$C6))</f>
        <v>0</v>
      </c>
      <c r="AV6" s="676">
        <f>IF(OR($C$48=$AR6,$D$48=$AR6),Schweine_Werte!$C6*0.5,IF(OR($C$48&gt;$AR6,$D$48&lt;$AR6),0,Schweine_Werte!$C6))</f>
        <v>0</v>
      </c>
      <c r="AW6" s="676">
        <f>IF(OR($C$60=$AR6,$D$60=$AR6),Schweine_Werte!$C6*0.5,IF(OR($C$60&gt;$AR6,$D$60&lt;$AR6),0,Schweine_Werte!$C6))</f>
        <v>0</v>
      </c>
      <c r="AX6" s="676">
        <f>IF(OR($C$12=$AR6,$D$12=$AR6),Schweine_Werte!$E6*0.5,IF(OR($C$12&gt;$AR6,$D$12&lt;$AR6),0,Schweine_Werte!$E6))</f>
        <v>0</v>
      </c>
      <c r="AY6" s="676">
        <f>IF(OR($C$24=$AR6,$D$24=$AR6),Schweine_Werte!$E6*0.5,IF(OR($C$24&gt;$AR6,$D$24&lt;$AR6),0,Schweine_Werte!$E6))</f>
        <v>0</v>
      </c>
      <c r="AZ6" s="679">
        <f>IF(OR($C$36=$AR6,$D$36=$AR6),Schweine_Werte!$E6*0.5,IF(OR($C$36&gt;$AR6,$D$36&lt;$AR6),0,Schweine_Werte!$E6))</f>
        <v>0</v>
      </c>
      <c r="BA6" s="679">
        <f>IF(OR($C$48=$AR6,$D$48=$AR6),Schweine_Werte!$E6*0.5,IF(OR($C$48&gt;$AR6,$D$48&lt;$AR6),0,Schweine_Werte!$E6))</f>
        <v>0</v>
      </c>
      <c r="BB6" s="679">
        <f>IF(OR($C$60=$AR6,$D$60=$AR6),Schweine_Werte!$E6*0.5,IF(OR($C$60&gt;$AR6,$D$60&lt;$AR6),0,Schweine_Werte!$E6))</f>
        <v>0</v>
      </c>
      <c r="BC6" s="676">
        <f>IF(OR($C$12=$AR6,$D$12=$AR6),Schweine_Werte!$G6*0.5,IF(OR($C$12&gt;$AR6,$D$12&lt;$AR6),0,Schweine_Werte!$G6))</f>
        <v>0</v>
      </c>
      <c r="BD6" s="676">
        <f>IF(OR($C$24=$AR6,$D$24=$AR6),Schweine_Werte!$G6*0.5,IF(OR($C$24&gt;$AR6,$D$24&lt;$AR6),0,Schweine_Werte!$G6))</f>
        <v>0</v>
      </c>
      <c r="BE6" s="679">
        <f>IF(OR($C$36=$AR6,$D$36=$AR6),Schweine_Werte!$G6*0.5,IF(OR($C$36&gt;$AR6,$D$36&lt;$AR6),0,Schweine_Werte!$G6))</f>
        <v>0</v>
      </c>
      <c r="BF6" s="679">
        <f>IF(OR($C$48=$AR6,$D$48=$AR6),Schweine_Werte!$G6*0.5,IF(OR($C$48&gt;$AR6,$D$48&lt;$AR6),0,Schweine_Werte!$G6))</f>
        <v>0</v>
      </c>
      <c r="BG6" s="679">
        <f>IF(OR($C$60=$AR6,$D$60=$AR6),Schweine_Werte!$G6*0.5,IF(OR($C$60&gt;$AR6,$D$60&lt;$AR6),0,Schweine_Werte!$G6))</f>
        <v>0</v>
      </c>
      <c r="BH6" s="676">
        <f>IF(OR($C$12=$AR6,$D$12=$AR6),Schweine_Werte!$I6*0.5,IF(OR($C$12&gt;$AR6,$D$12&lt;$AR6),0,Schweine_Werte!$I6))</f>
        <v>0</v>
      </c>
      <c r="BI6" s="676">
        <f>IF(OR($C$24=$AR6,$D$24=$AR6),Schweine_Werte!$I6*0.5,IF(OR($C$24&gt;$AR6,$D$24&lt;$AR6),0,Schweine_Werte!$I6))</f>
        <v>0</v>
      </c>
      <c r="BJ6" s="679">
        <f>IF(OR($C$36=$AR6,$D$36=$AR6),Schweine_Werte!$I6*0.5,IF(OR($C$36&gt;$AR6,$D$36&lt;$AR6),0,Schweine_Werte!$I6))</f>
        <v>0</v>
      </c>
      <c r="BK6" s="679">
        <f>IF(OR($C$48=$AR6,$D$48=$AR6),Schweine_Werte!$I6*0.5,IF(OR($C$48&gt;$AR6,$D$48&lt;$AR6),0,Schweine_Werte!$I6))</f>
        <v>0</v>
      </c>
      <c r="BL6" s="679">
        <f>IF(OR($C$60=$AR6,$D$60=$AR6),Schweine_Werte!$I6*0.5,IF(OR($C$60&gt;$AR6,$D$60&lt;$AR6),0,Schweine_Werte!$I6))</f>
        <v>0</v>
      </c>
      <c r="BM6" s="676"/>
      <c r="BN6" s="676"/>
      <c r="BO6" s="679"/>
      <c r="BP6" s="679"/>
      <c r="BQ6" s="679"/>
      <c r="BR6" s="677">
        <f>IF(OR($C$74=$AR6,$D$74=$AR6),Schweine_Werte!$M6*0.5,IF(OR($C$74&gt;$AR6,$D$74&lt;$AR6),0,Schweine_Werte!$M6))</f>
        <v>0</v>
      </c>
      <c r="BS6" s="677">
        <f>IF(OR($C$83=$AR6,$D$83=$AR6),Schweine_Werte!$M6*0.5,IF(OR($C$83&gt;$AR6,$D$83&lt;$AR6),0,Schweine_Werte!$M6))</f>
        <v>0</v>
      </c>
      <c r="BT6" s="667">
        <f>IF(OR($C$92=$AR6,$D$92=$AR6),Schweine_Werte!$M6*0.5,IF(OR($C$92&gt;$AR6,$D$92&lt;$AR6),0,Schweine_Werte!$M6))</f>
        <v>0</v>
      </c>
      <c r="BU6" s="667">
        <f>IF(OR($C$101=$AR6,$D$101=$AR6),Schweine_Werte!$M6*0.5,IF(OR($C$101&gt;$AR6,$D$101&lt;$AR6),0,Schweine_Werte!$M6))</f>
        <v>0</v>
      </c>
      <c r="BV6" s="667">
        <f>IF(OR($C$110=$AR6,$D$110=$AR6),Schweine_Werte!$M6*0.5,IF(OR($C$110&gt;$AR6,$D$110&lt;$AR6),0,Schweine_Werte!$M6))</f>
        <v>0</v>
      </c>
      <c r="BW6" s="667">
        <f>IF(OR(8=$AR6,$E$127=$AR6),Schweine_Werte!$M6*0.5,IF(OR(8&gt;$AR6,$E$127&lt;$AR6),0,Schweine_Werte!$M6))</f>
        <v>2.9682487532941839</v>
      </c>
      <c r="BX6" s="667">
        <f>IF(OR(8=$AR6,$E$145=$AR6),Schweine_Werte!$M6*0.5,IF(OR(8&gt;$AR6,$E$145&lt;$AR6),0,Schweine_Werte!$M6))</f>
        <v>2.9682487532941839</v>
      </c>
      <c r="BY6" s="677">
        <f>IF(OR($C$74=$AR6,$D$74=$AR6),Schweine_Werte!$O6*0.5,IF(OR($C$74&gt;$AR6,$D$74&lt;$AR6),0,Schweine_Werte!$O6))</f>
        <v>0</v>
      </c>
      <c r="BZ6" s="677">
        <f>IF(OR($C$83=$AR6,$D$83=$AR6),Schweine_Werte!$O6*0.5,IF(OR($C$83&gt;$AR6,$D$83&lt;$AR6),0,Schweine_Werte!$O6))</f>
        <v>0</v>
      </c>
      <c r="CA6" s="667">
        <f>IF(OR($C$92=$AR6,$D$92=$AR6),Schweine_Werte!$O6*0.5,IF(OR($C$92&gt;$AR6,$D$92&lt;$AR6),0,Schweine_Werte!$O6))</f>
        <v>0</v>
      </c>
      <c r="CB6" s="667">
        <f>IF(OR($C$101=$AR6,$D$101=$AR6),Schweine_Werte!$O6*0.5,IF(OR($C$101&gt;$AR6,$D$101&lt;$AR6),0,Schweine_Werte!$O6))</f>
        <v>0</v>
      </c>
      <c r="CC6" s="667">
        <f>IF(OR($C$110=$AR6,$D$110=$AR6),Schweine_Werte!$O6*0.5,IF(OR($C$110&gt;$AR6,$D$110&lt;$AR6),0,Schweine_Werte!$O6))</f>
        <v>0</v>
      </c>
    </row>
    <row r="7" spans="1:303" ht="15" x14ac:dyDescent="0.25">
      <c r="A7" s="503" t="s">
        <v>484</v>
      </c>
      <c r="B7" s="504">
        <v>850</v>
      </c>
      <c r="D7" s="667"/>
      <c r="E7" s="667" t="e">
        <f>($D12-$C12)*1000/SUM($BC$4:$BC$146)</f>
        <v>#VALUE!</v>
      </c>
      <c r="F7" s="667" t="e">
        <f>SUMPRODUCT($BC$4:$BC$146,Schweine_Werte!$S$4:$S$146)/SUM($BC$4:$BC$146)</f>
        <v>#DIV/0!</v>
      </c>
      <c r="G7" s="667" t="e">
        <f>IF($B12=$A$8,SUMPRODUCT($BC$4:$BC$146,Schweine_Werte!ET$4:ET$146)/SUM($BC$4:$BC$146),IF($B12=$A$7,SUMPRODUCT($BC$4:$BC$146,Schweine_Werte!DN$4:DN$146)/SUM($BC$4:$BC$146),IF($B12=$A$6,SUMPRODUCT($BC$4:$BC$146,Schweine_Werte!CH$4:CH$146)/SUM($BC$4:$BC$146),SUMPRODUCT($BC$4:$BC$146,Schweine_Werte!BB$4:BB$146)/SUM($BC$4:$BC$146))))</f>
        <v>#DIV/0!</v>
      </c>
      <c r="H7" s="667" t="e">
        <f>IF($B12=$A$8,SUMPRODUCT($BC$4:$BC$146,Schweine_Werte!EU$4:EU$146)/SUM($BC$4:$BC$146),IF($B12=$A$7,SUMPRODUCT($BC$4:$BC$146,Schweine_Werte!DO$4:DO$146)/SUM($BC$4:$BC$146),IF($B12=$A$6,SUMPRODUCT($BC$4:$BC$146,Schweine_Werte!CI$4:CI$146)/SUM($BC$4:$BC$146),SUMPRODUCT($BC$4:$BC$146,Schweine_Werte!BC$4:BC$146)/SUM($BC$4:$BC$146))))</f>
        <v>#DIV/0!</v>
      </c>
      <c r="I7" s="667" t="e">
        <f>IF($B12=$A$8,SUMPRODUCT($BC$4:$BC$146,Schweine_Werte!EV$4:EV$146)/SUM($BC$4:$BC$146),IF($B12=$A$7,SUMPRODUCT($BC$4:$BC$146,Schweine_Werte!DP$4:DP$146)/SUM($BC$4:$BC$146),IF($B12=$A$6,SUMPRODUCT($BC$4:$BC$146,Schweine_Werte!CJ$4:CJ$146)/SUM($BC$4:$BC$146),SUMPRODUCT($BC$4:$BC$146,Schweine_Werte!BD$4:BD$146)/SUM($BC$4:$BC$146))))</f>
        <v>#DIV/0!</v>
      </c>
      <c r="J7" s="667" t="e">
        <f>SUMPRODUCT($BC$4:$BC$146,Schweine_Werte!$AA$4:$AA$146)/SUM($BC$4:$BC$146)</f>
        <v>#DIV/0!</v>
      </c>
      <c r="K7" s="667" t="e">
        <f>SUMPRODUCT($BC$4:$BC$146,Schweine_Werte!$AI$4:$AI$146)/SUM($BC$4:$BC$146)</f>
        <v>#DIV/0!</v>
      </c>
      <c r="L7" s="667" t="e">
        <f>T7*$F7*365/1000+$J7-$K7</f>
        <v>#DIV/0!</v>
      </c>
      <c r="M7" s="667" t="e">
        <f>U7*$F7*365/1000+$J7-$K7/2</f>
        <v>#DIV/0!</v>
      </c>
      <c r="N7" s="667" t="e">
        <f>V7*$F7*365/1000+$J7</f>
        <v>#DIV/0!</v>
      </c>
      <c r="O7" s="667">
        <f>IF($C12&lt;28,SUM($BC$4:$BC$23)+IF($D12&gt;28,$BC$24*0.5,$BC$24),0)</f>
        <v>0</v>
      </c>
      <c r="P7" s="667">
        <f>IF($D12&gt;28,SUM($BC$25:$BC$146)+IF($C12&lt;28,$BC$24*0.5,$BC$24),0)</f>
        <v>0</v>
      </c>
      <c r="Q7" s="667" t="e">
        <f t="shared" si="0"/>
        <v>#DIV/0!</v>
      </c>
      <c r="R7" s="667" t="e">
        <f t="shared" si="0"/>
        <v>#DIV/0!</v>
      </c>
      <c r="S7" s="667" t="e">
        <f t="shared" si="0"/>
        <v>#DIV/0!</v>
      </c>
      <c r="T7" s="667" t="e">
        <f>+($O7*Schweine_Werte!$HT$7+$P7*Schweine_Werte!$HU$7)/SUM($O7:$P7)</f>
        <v>#DIV/0!</v>
      </c>
      <c r="U7" s="667" t="e">
        <f>+($O7*Schweine_Werte!$HV$7+$P7*Schweine_Werte!$HW$7)/SUM($O7:$P7)</f>
        <v>#DIV/0!</v>
      </c>
      <c r="V7" s="667" t="e">
        <f>+($O7*Schweine_Werte!$HX$7+$P7*Schweine_Werte!$HY$7)/SUM($O7:$P7)</f>
        <v>#DIV/0!</v>
      </c>
      <c r="W7" s="667" t="e">
        <f>($J7*0.055+T7*0.365*0.86*$F7-$K7*0.018)/L7*100</f>
        <v>#DIV/0!</v>
      </c>
      <c r="X7" s="667" t="e">
        <f>($J7*0.055+U7*0.365*0.86*$F7-$K7*0.018/2)/M7*100</f>
        <v>#DIV/0!</v>
      </c>
      <c r="Y7" s="667" t="e">
        <f>($J7*0.055+V7*0.365*0.86*$F7)/N7*100</f>
        <v>#DIV/0!</v>
      </c>
      <c r="Z7" s="667" t="e">
        <f>IF($B12=$A$8,SUMPRODUCT($BC$4:$BC$146,Schweine_Werte!$EW$4:$EW$146,Schweine_Werte!$EX$4:$EX$146)/SUMPRODUCT($BC$4:$BC$146,Schweine_Werte!$EW$4:$EW$146),IF($B12=$A$7,SUMPRODUCT($BC$4:$BC$146,Schweine_Werte!$DQ$4:$DQ$146,Schweine_Werte!$DR$4:$DR$146)/SUMPRODUCT($BC$4:$BC$146,Schweine_Werte!$DQ$4:$DQ$146),IF($B12=$A$6,SUMPRODUCT($BC$4:$BC$146,Schweine_Werte!$CK$4:$CK$146,Schweine_Werte!$CL$4:$CL$146)/SUMPRODUCT($BC$4:$BC$146,Schweine_Werte!$CK$4:$CK$146),SUMPRODUCT($BC$4:$BC$146,Schweine_Werte!$BE$4:$BE$146,Schweine_Werte!$BF$4:$BF$146)/SUMPRODUCT($BC$4:$BC$146,Schweine_Werte!$BE$4:$BE$146))))</f>
        <v>#DIV/0!</v>
      </c>
      <c r="AA7" s="667"/>
      <c r="AB7" s="667">
        <f>IF($B12=$A$8,SUMIF(Schweine_Werte!$AO$4:$AO$146,$C12,Schweine_Werte!$EX$4:$EX$146),IF($B12=$A$7,SUMIF(Schweine_Werte!$AO$4:$AO$146,$C12,Schweine_Werte!$DR$4:$DR$146),IF($B12=$A$6,SUMIF(Schweine_Werte!$AO$4:$AO$146,$C12,Schweine_Werte!$CL$4:$CL$146),SUMIF(Schweine_Werte!$AO$4:$AO$146,$C12,Schweine_Werte!$BF$4:$BF$146))))</f>
        <v>0</v>
      </c>
      <c r="AC7" s="667"/>
      <c r="AD7" s="667">
        <f>IF($B12=$A$8,SUMIF(Schweine_Werte!$AO$4:$AO$146,$D12,Schweine_Werte!$EX$4:$EX$146),IF($B12=$A$7,SUMIF(Schweine_Werte!$AO$4:$AO$146,$D12,Schweine_Werte!$DR$4:$DR$146),IF($B12=$A$6,SUMIF(Schweine_Werte!$AO$4:$AO$146,$D12,Schweine_Werte!$CL$4:$CL$146),SUMIF(Schweine_Werte!$AO$4:$AO$146,$D12,Schweine_Werte!$BF$4:$BF$146))))</f>
        <v>0</v>
      </c>
      <c r="AE7" s="667"/>
      <c r="AF7" s="667"/>
      <c r="AG7" s="667" t="e">
        <f>IF($B12=$A$8,SUMPRODUCT($BC$4:$BC$146,Schweine_Werte!$EW$4:$EW$146)/SUM($BC$4:$BC$146),IF($B12=$A$7,SUMPRODUCT($BC$4:$BC$146,Schweine_Werte!$DQ$4:$DQ$146)/SUM($BC$4:$BC$146),IF($B12=$A$6,SUMPRODUCT($BC$4:$BC$146,Schweine_Werte!$CK$4:$CK$146)/SUM($BC$4:$BC$146),SUMPRODUCT($BC$4:$BC$146,Schweine_Werte!$BE$4:$BE$146)/SUM($BC$4:$BC$146))))</f>
        <v>#DIV/0!</v>
      </c>
      <c r="AH7" s="667"/>
      <c r="AI7" s="667"/>
      <c r="AJ7" s="667" t="e">
        <f>IF($B12=$A$8,SUMPRODUCT($BC$4:$BC$146,Schweine_Werte!$EW$4:$EW$146,Schweine_Werte!$EY$4:$EY$146)/SUMPRODUCT($BC$4:$BC$146,Schweine_Werte!$EW$4:$EW$146),IF($B12=$A$7,SUMPRODUCT($BC$4:$BC$146,Schweine_Werte!$DQ$4:$DQ$146,Schweine_Werte!$DS$4:$DS$146)/SUMPRODUCT($BC$4:$BC$146,Schweine_Werte!$DQ$4:$DQ$146),IF($B12=$A$6,SUMPRODUCT($BC$4:$BC$146,Schweine_Werte!$CK$4:$CK$146,Schweine_Werte!$CM$4:$CM$146)/SUMPRODUCT($BC$4:$BC$146,Schweine_Werte!$CK$4:$CK$146),SUMPRODUCT($BC$4:$BC$146,Schweine_Werte!$BE$4:$BE$146,Schweine_Werte!$BG$4:$BG$146)/SUMPRODUCT($BC$4:$BC$146,Schweine_Werte!$BE$4:$BE$146))))</f>
        <v>#DIV/0!</v>
      </c>
      <c r="AK7" s="667"/>
      <c r="AL7" s="667">
        <f>IF($B12=$A$8,SUMIF(Schweine_Werte!$AO$4:$AO$146,$C12,Schweine_Werte!$EY$4:$EY$146),IF($B12=$A$7,SUMIF(Schweine_Werte!$AO$4:$AO$146,$C12,Schweine_Werte!$DS$4:$DS$146),IF($B12=$A$6,SUMIF(Schweine_Werte!$AO$4:$AO$146,$C12,Schweine_Werte!$CM$4:$CM$146),SUMIF(Schweine_Werte!$AO$4:$AO$146,$C12,Schweine_Werte!$BG$4:$BG$146))))</f>
        <v>0</v>
      </c>
      <c r="AM7" s="667"/>
      <c r="AN7" s="667">
        <f>IF($B12=$A$8,SUMIF(Schweine_Werte!$AO$4:$AO$146,$D12,Schweine_Werte!$EY$4:$EY$146),IF($B12=$A$7,SUMIF(Schweine_Werte!$AO$4:$AO$146,$D12,Schweine_Werte!$DS$4:$DS$146),IF($B12=$A$6,SUMIF(Schweine_Werte!$AO$4:$AO$146,$D12,Schweine_Werte!$CM$4:$CM$146),SUMIF(Schweine_Werte!$AO$4:$AO$146,$D12,Schweine_Werte!$BG$4:$BG$146))))</f>
        <v>0</v>
      </c>
      <c r="AR7" s="675">
        <v>11</v>
      </c>
      <c r="AS7" s="676">
        <f>IF(OR($C$12=$AR7,$D$12=$AR7),Schweine_Werte!$C7*0.5,IF(OR($C$12&gt;$AR7,$D$12&lt;$AR7),0,Schweine_Werte!$C7))</f>
        <v>0</v>
      </c>
      <c r="AT7" s="676">
        <f>IF(OR($C$24=$AR7,$D$24=$AR7),Schweine_Werte!$C7*0.5,IF(OR($C$24&gt;$AR7,$D$24&lt;$AR7),0,Schweine_Werte!$C7))</f>
        <v>0</v>
      </c>
      <c r="AU7" s="676">
        <f>IF(OR($C$36=$AR7,$D$36=$AR7),Schweine_Werte!$C7*0.5,IF(OR($C$36&gt;$AR7,$D$36&lt;$AR7),0,Schweine_Werte!$C7))</f>
        <v>0</v>
      </c>
      <c r="AV7" s="676">
        <f>IF(OR($C$48=$AR7,$D$48=$AR7),Schweine_Werte!$C7*0.5,IF(OR($C$48&gt;$AR7,$D$48&lt;$AR7),0,Schweine_Werte!$C7))</f>
        <v>0</v>
      </c>
      <c r="AW7" s="676">
        <f>IF(OR($C$60=$AR7,$D$60=$AR7),Schweine_Werte!$C7*0.5,IF(OR($C$60&gt;$AR7,$D$60&lt;$AR7),0,Schweine_Werte!$C7))</f>
        <v>0</v>
      </c>
      <c r="AX7" s="676">
        <f>IF(OR($C$12=$AR7,$D$12=$AR7),Schweine_Werte!$E7*0.5,IF(OR($C$12&gt;$AR7,$D$12&lt;$AR7),0,Schweine_Werte!$E7))</f>
        <v>0</v>
      </c>
      <c r="AY7" s="676">
        <f>IF(OR($C$24=$AR7,$D$24=$AR7),Schweine_Werte!$E7*0.5,IF(OR($C$24&gt;$AR7,$D$24&lt;$AR7),0,Schweine_Werte!$E7))</f>
        <v>0</v>
      </c>
      <c r="AZ7" s="679">
        <f>IF(OR($C$36=$AR7,$D$36=$AR7),Schweine_Werte!$E7*0.5,IF(OR($C$36&gt;$AR7,$D$36&lt;$AR7),0,Schweine_Werte!$E7))</f>
        <v>0</v>
      </c>
      <c r="BA7" s="679">
        <f>IF(OR($C$48=$AR7,$D$48=$AR7),Schweine_Werte!$E7*0.5,IF(OR($C$48&gt;$AR7,$D$48&lt;$AR7),0,Schweine_Werte!$E7))</f>
        <v>0</v>
      </c>
      <c r="BB7" s="679">
        <f>IF(OR($C$60=$AR7,$D$60=$AR7),Schweine_Werte!$E7*0.5,IF(OR($C$60&gt;$AR7,$D$60&lt;$AR7),0,Schweine_Werte!$E7))</f>
        <v>0</v>
      </c>
      <c r="BC7" s="676">
        <f>IF(OR($C$12=$AR7,$D$12=$AR7),Schweine_Werte!$G7*0.5,IF(OR($C$12&gt;$AR7,$D$12&lt;$AR7),0,Schweine_Werte!$G7))</f>
        <v>0</v>
      </c>
      <c r="BD7" s="676">
        <f>IF(OR($C$24=$AR7,$D$24=$AR7),Schweine_Werte!$G7*0.5,IF(OR($C$24&gt;$AR7,$D$24&lt;$AR7),0,Schweine_Werte!$G7))</f>
        <v>0</v>
      </c>
      <c r="BE7" s="679">
        <f>IF(OR($C$36=$AR7,$D$36=$AR7),Schweine_Werte!$G7*0.5,IF(OR($C$36&gt;$AR7,$D$36&lt;$AR7),0,Schweine_Werte!$G7))</f>
        <v>0</v>
      </c>
      <c r="BF7" s="679">
        <f>IF(OR($C$48=$AR7,$D$48=$AR7),Schweine_Werte!$G7*0.5,IF(OR($C$48&gt;$AR7,$D$48&lt;$AR7),0,Schweine_Werte!$G7))</f>
        <v>0</v>
      </c>
      <c r="BG7" s="679">
        <f>IF(OR($C$60=$AR7,$D$60=$AR7),Schweine_Werte!$G7*0.5,IF(OR($C$60&gt;$AR7,$D$60&lt;$AR7),0,Schweine_Werte!$G7))</f>
        <v>0</v>
      </c>
      <c r="BH7" s="676">
        <f>IF(OR($C$12=$AR7,$D$12=$AR7),Schweine_Werte!$I7*0.5,IF(OR($C$12&gt;$AR7,$D$12&lt;$AR7),0,Schweine_Werte!$I7))</f>
        <v>0</v>
      </c>
      <c r="BI7" s="676">
        <f>IF(OR($C$24=$AR7,$D$24=$AR7),Schweine_Werte!$I7*0.5,IF(OR($C$24&gt;$AR7,$D$24&lt;$AR7),0,Schweine_Werte!$I7))</f>
        <v>0</v>
      </c>
      <c r="BJ7" s="679">
        <f>IF(OR($C$36=$AR7,$D$36=$AR7),Schweine_Werte!$I7*0.5,IF(OR($C$36&gt;$AR7,$D$36&lt;$AR7),0,Schweine_Werte!$I7))</f>
        <v>0</v>
      </c>
      <c r="BK7" s="679">
        <f>IF(OR($C$48=$AR7,$D$48=$AR7),Schweine_Werte!$I7*0.5,IF(OR($C$48&gt;$AR7,$D$48&lt;$AR7),0,Schweine_Werte!$I7))</f>
        <v>0</v>
      </c>
      <c r="BL7" s="679">
        <f>IF(OR($C$60=$AR7,$D$60=$AR7),Schweine_Werte!$I7*0.5,IF(OR($C$60&gt;$AR7,$D$60&lt;$AR7),0,Schweine_Werte!$I7))</f>
        <v>0</v>
      </c>
      <c r="BM7" s="676"/>
      <c r="BN7" s="676"/>
      <c r="BO7" s="679"/>
      <c r="BP7" s="679"/>
      <c r="BQ7" s="679"/>
      <c r="BR7" s="677">
        <f>IF(OR($C$74=$AR7,$D$74=$AR7),Schweine_Werte!$M7*0.5,IF(OR($C$74&gt;$AR7,$D$74&lt;$AR7),0,Schweine_Werte!$M7))</f>
        <v>0</v>
      </c>
      <c r="BS7" s="677">
        <f>IF(OR($C$83=$AR7,$D$83=$AR7),Schweine_Werte!$M7*0.5,IF(OR($C$83&gt;$AR7,$D$83&lt;$AR7),0,Schweine_Werte!$M7))</f>
        <v>0</v>
      </c>
      <c r="BT7" s="667">
        <f>IF(OR($C$92=$AR7,$D$92=$AR7),Schweine_Werte!$M7*0.5,IF(OR($C$92&gt;$AR7,$D$92&lt;$AR7),0,Schweine_Werte!$M7))</f>
        <v>0</v>
      </c>
      <c r="BU7" s="667">
        <f>IF(OR($C$101=$AR7,$D$101=$AR7),Schweine_Werte!$M7*0.5,IF(OR($C$101&gt;$AR7,$D$101&lt;$AR7),0,Schweine_Werte!$M7))</f>
        <v>0</v>
      </c>
      <c r="BV7" s="667">
        <f>IF(OR($C$110=$AR7,$D$110=$AR7),Schweine_Werte!$M7*0.5,IF(OR($C$110&gt;$AR7,$D$110&lt;$AR7),0,Schweine_Werte!$M7))</f>
        <v>0</v>
      </c>
      <c r="BW7" s="667">
        <f>IF(OR(8=$AR7,$E$127=$AR7),Schweine_Werte!$M7*0.5,IF(OR(8&gt;$AR7,$E$127&lt;$AR7),0,Schweine_Werte!$M7))</f>
        <v>2.8148019927048371</v>
      </c>
      <c r="BX7" s="667">
        <f>IF(OR(8=$AR7,$E$145=$AR7),Schweine_Werte!$M7*0.5,IF(OR(8&gt;$AR7,$E$145&lt;$AR7),0,Schweine_Werte!$M7))</f>
        <v>2.8148019927048371</v>
      </c>
      <c r="BY7" s="677">
        <f>IF(OR($C$74=$AR7,$D$74=$AR7),Schweine_Werte!$O7*0.5,IF(OR($C$74&gt;$AR7,$D$74&lt;$AR7),0,Schweine_Werte!$O7))</f>
        <v>0</v>
      </c>
      <c r="BZ7" s="677">
        <f>IF(OR($C$83=$AR7,$D$83=$AR7),Schweine_Werte!$O7*0.5,IF(OR($C$83&gt;$AR7,$D$83&lt;$AR7),0,Schweine_Werte!$O7))</f>
        <v>0</v>
      </c>
      <c r="CA7" s="667">
        <f>IF(OR($C$92=$AR7,$D$92=$AR7),Schweine_Werte!$O7*0.5,IF(OR($C$92&gt;$AR7,$D$92&lt;$AR7),0,Schweine_Werte!$O7))</f>
        <v>0</v>
      </c>
      <c r="CB7" s="667">
        <f>IF(OR($C$101=$AR7,$D$101=$AR7),Schweine_Werte!$O7*0.5,IF(OR($C$101&gt;$AR7,$D$101&lt;$AR7),0,Schweine_Werte!$O7))</f>
        <v>0</v>
      </c>
      <c r="CC7" s="667">
        <f>IF(OR($C$110=$AR7,$D$110=$AR7),Schweine_Werte!$O7*0.5,IF(OR($C$110&gt;$AR7,$D$110&lt;$AR7),0,Schweine_Werte!$O7))</f>
        <v>0</v>
      </c>
    </row>
    <row r="8" spans="1:303" ht="15" x14ac:dyDescent="0.25">
      <c r="A8" s="505" t="s">
        <v>485</v>
      </c>
      <c r="B8" s="504">
        <v>950</v>
      </c>
      <c r="D8" s="667"/>
      <c r="E8" s="667" t="e">
        <f>($D12-$C12)*1000/SUM($BH$4:$BH$146)</f>
        <v>#VALUE!</v>
      </c>
      <c r="F8" s="667" t="e">
        <f>SUMPRODUCT($BH$4:$BH$146,Schweine_Werte!$T$4:$T$146)/SUM($BH$4:$BH$146)</f>
        <v>#DIV/0!</v>
      </c>
      <c r="G8" s="667" t="e">
        <f>IF($B12=$A$8,SUMPRODUCT($BH$4:$BH$146,Schweine_Werte!EZ$4:EZ$146)/SUM($BH$4:$BH$146),IF($B12=$A$7,SUMPRODUCT($BH$4:$BH$146,Schweine_Werte!DT$4:DT$146)/SUM($BH$4:$BH$146),IF($B12=$A$6,SUMPRODUCT($BH$4:$BH$146,Schweine_Werte!CN$4:CN$146)/SUM($BH$4:$BH$146),SUMPRODUCT($BH$4:$BH$146,Schweine_Werte!BH$4:BH$146)/SUM($BH$4:$BH$146))))</f>
        <v>#DIV/0!</v>
      </c>
      <c r="H8" s="667" t="e">
        <f>IF($B12=$A$8,SUMPRODUCT($BH$4:$BH$146,Schweine_Werte!FA$4:FA$146)/SUM($BH$4:$BH$146),IF($B12=$A$7,SUMPRODUCT($BH$4:$BH$146,Schweine_Werte!DU$4:DU$146)/SUM($BH$4:$BH$146),IF($B12=$A$6,SUMPRODUCT($BH$4:$BH$146,Schweine_Werte!CO$4:CO$146)/SUM($BH$4:$BH$146),SUMPRODUCT($BH$4:$BH$146,Schweine_Werte!BI$4:BI$146)/SUM($BH$4:$BH$146))))</f>
        <v>#DIV/0!</v>
      </c>
      <c r="I8" s="667" t="e">
        <f>IF($B12=$A$8,SUMPRODUCT($BH$4:$BH$146,Schweine_Werte!FB$4:FB$146)/SUM($BH$4:$BH$146),IF($B12=$A$7,SUMPRODUCT($BH$4:$BH$146,Schweine_Werte!DV$4:DV$146)/SUM($BH$4:$BH$146),IF($B12=$A$6,SUMPRODUCT($BH$4:$BH$146,Schweine_Werte!CP$4:CP$146)/SUM($BH$4:$BH$146),SUMPRODUCT($BH$4:$BH$146,Schweine_Werte!BJ$4:BJ$146)/SUM($BH$4:$BH$146))))</f>
        <v>#DIV/0!</v>
      </c>
      <c r="J8" s="667" t="e">
        <f>SUMPRODUCT($BH$4:$BH$146,Schweine_Werte!$AB$4:$AB$146)/SUM($BH$4:$BH$146)</f>
        <v>#DIV/0!</v>
      </c>
      <c r="K8" s="667" t="e">
        <f>SUMPRODUCT($BH$4:$BH$146,Schweine_Werte!$AJ$4:$AJ$146)/SUM($BH$4:$BH$146)</f>
        <v>#DIV/0!</v>
      </c>
      <c r="L8" s="667" t="e">
        <f>T8*$F8*365/1000+$J8-$K8</f>
        <v>#DIV/0!</v>
      </c>
      <c r="M8" s="667" t="e">
        <f>U8*$F8*365/1000+$J8-$K8/2</f>
        <v>#DIV/0!</v>
      </c>
      <c r="N8" s="667" t="e">
        <f>V8*$F8*365/1000+$J8</f>
        <v>#DIV/0!</v>
      </c>
      <c r="O8" s="667">
        <f>IF($C12&lt;28,SUM($BH$4:$BH$23)+IF($D12&gt;28,$BH$24*0.5,$BH$24),0)</f>
        <v>0</v>
      </c>
      <c r="P8" s="667">
        <f>IF($D12&gt;28,SUM($BH$25:$BH$146)+IF($C12&lt;28,$BH$24*0.5,$BH$24),0)</f>
        <v>0</v>
      </c>
      <c r="Q8" s="667" t="e">
        <f t="shared" si="0"/>
        <v>#DIV/0!</v>
      </c>
      <c r="R8" s="667" t="e">
        <f t="shared" si="0"/>
        <v>#DIV/0!</v>
      </c>
      <c r="S8" s="667" t="e">
        <f t="shared" si="0"/>
        <v>#DIV/0!</v>
      </c>
      <c r="T8" s="667" t="e">
        <f>+($O8*Schweine_Werte!$HT$8+$P8*Schweine_Werte!$HU$8)/SUM($O8:$P8)</f>
        <v>#DIV/0!</v>
      </c>
      <c r="U8" s="667" t="e">
        <f>+($O8*Schweine_Werte!$HV$8+$P8*Schweine_Werte!$HW$8)/SUM($O8:$P8)</f>
        <v>#DIV/0!</v>
      </c>
      <c r="V8" s="667" t="e">
        <f>+($O8*Schweine_Werte!$HX$8+$P8*Schweine_Werte!$HY$8)/SUM($O8:$P8)</f>
        <v>#DIV/0!</v>
      </c>
      <c r="W8" s="678" t="e">
        <f>($J8*0.055+T8*0.365*0.86*$F8-$K8*0.018)/L8*100</f>
        <v>#DIV/0!</v>
      </c>
      <c r="X8" s="667" t="e">
        <f>($J8*0.055+U8*0.365*0.86*$F8-$K8*0.018/2)/M8*100</f>
        <v>#DIV/0!</v>
      </c>
      <c r="Y8" s="667" t="e">
        <f>($J8*0.055+V8*0.365*0.86*$F8)/N8*100</f>
        <v>#DIV/0!</v>
      </c>
      <c r="Z8" s="667" t="e">
        <f>IF($B12=$A$8,SUMPRODUCT($BH$4:$BH$146,Schweine_Werte!$FC$4:$FC$146,Schweine_Werte!$FD$4:$FD$146)/SUMPRODUCT($BH$4:$BH$146,Schweine_Werte!$FC$4:$FC$146),IF($B12=$A$7,SUMPRODUCT($BH$4:$BH$146,Schweine_Werte!$DW$4:$DW$146,Schweine_Werte!$DX$4:$DX$146)/SUMPRODUCT($BH$4:$BH$146,Schweine_Werte!$DW$4:$DW$146),IF($B12=$A$6,SUMPRODUCT($BH$4:$BH$146,Schweine_Werte!$CQ$4:$CQ$146,Schweine_Werte!$CR$4:$CR$146)/SUMPRODUCT($BH$4:$BH$146,Schweine_Werte!$CQ$4:$CQ$146),SUMPRODUCT($BH$4:$BH$146,Schweine_Werte!$BK$4:$BK$146,Schweine_Werte!$BL$4:$BL$146)/SUMPRODUCT($BH$4:$BH$146,Schweine_Werte!$BK$4:$BK$146))))</f>
        <v>#DIV/0!</v>
      </c>
      <c r="AA8" s="667"/>
      <c r="AB8" s="667">
        <f>IF($B12=$A$8,SUMIF(Schweine_Werte!$AO$4:$AO$146,$C12,Schweine_Werte!$FD$4:$FD$146),IF($B12=$A$7,SUMIF(Schweine_Werte!$AO$4:$AO$146,$C12,Schweine_Werte!$DX$4:$DX$146),IF($B12=$A$6,SUMIF(Schweine_Werte!$AO$4:$AO$146,$C12,Schweine_Werte!$CR$4:$CR$146),SUMIF(Schweine_Werte!$AO$4:$AO$146,$C12,Schweine_Werte!$BL$4:$BL$146))))</f>
        <v>0</v>
      </c>
      <c r="AC8" s="667"/>
      <c r="AD8" s="667">
        <f>IF($B12=$A$8,SUMIF(Schweine_Werte!$AO$4:$AO$146,$D12,Schweine_Werte!$FD$4:$FD$146),IF($B12=$A$7,SUMIF(Schweine_Werte!$AO$4:$AO$146,$D12,Schweine_Werte!$DX$4:$DX$146),IF($B12=$A$6,SUMIF(Schweine_Werte!$AO$4:$AO$146,$D12,Schweine_Werte!$CR$4:$CR$146),SUMIF(Schweine_Werte!$AO$4:$AO$146,$D12,Schweine_Werte!$BL$4:$BL$146))))</f>
        <v>0</v>
      </c>
      <c r="AE8" s="667"/>
      <c r="AF8" s="667"/>
      <c r="AG8" s="667" t="e">
        <f>IF($B12=$A$8,SUMPRODUCT($BH$4:$BH$146,Schweine_Werte!$FC$4:$FC$146)/SUM($BH$4:$BH$146),IF($B12=$A$7,SUMPRODUCT($BH$4:$BH$146,Schweine_Werte!$DW$4:$DW$146)/SUM($BH$4:$BH$146),IF($B12=$A$6,SUMPRODUCT($BH$4:$BH$146,Schweine_Werte!$CQ$4:$CQ$146)/SUM($BH$4:$BH$146),SUMPRODUCT($BH$4:$BH$146,Schweine_Werte!$BK$4:$BK$146)/SUM($BH$4:$BH$146))))</f>
        <v>#DIV/0!</v>
      </c>
      <c r="AH8" s="667"/>
      <c r="AI8" s="667"/>
      <c r="AJ8" s="667" t="e">
        <f>IF($B12=$A$8,SUMPRODUCT($BH$4:$BH$146,Schweine_Werte!$FC$4:$FC$146,Schweine_Werte!$FE$4:$FE$146)/SUMPRODUCT($BH$4:$BH$146,Schweine_Werte!$FC$4:$FC$146),IF($B12=$A$7,SUMPRODUCT($BH$4:$BH$146,Schweine_Werte!$DW$4:$DW$146,Schweine_Werte!$DY$4:$DY$146)/SUMPRODUCT($BH$4:$BH$146,Schweine_Werte!$DW$4:$DW$146),IF($B12=$A$6,SUMPRODUCT($BH$4:$BH$146,Schweine_Werte!$CQ$4:$CQ$146,Schweine_Werte!$CS$4:$CS$146)/SUMPRODUCT($BH$4:$BH$146,Schweine_Werte!$CQ$4:$CQ$146),SUMPRODUCT($BH$4:$BH$146,Schweine_Werte!$BK$4:$BK$146,Schweine_Werte!$BM$4:$BM$146)/SUMPRODUCT($BH$4:$BH$146,Schweine_Werte!$BK$4:$BK$146))))</f>
        <v>#DIV/0!</v>
      </c>
      <c r="AK8" s="667"/>
      <c r="AL8" s="667">
        <f>IF($B12=$A$8,SUMIF(Schweine_Werte!$AO$4:$AO$146,$C12,Schweine_Werte!$FE$4:$FE$146),IF($B12=$A$7,SUMIF(Schweine_Werte!$AO$4:$AO$146,$C12,Schweine_Werte!$DY$4:$DY$146),IF($B12=$A$6,SUMIF(Schweine_Werte!$AO$4:$AO$146,$C12,Schweine_Werte!$CS$4:$CS$146),SUMIF(Schweine_Werte!$AO$4:$AO$146,$C12,Schweine_Werte!$BM$4:$BM$146))))</f>
        <v>0</v>
      </c>
      <c r="AM8" s="667"/>
      <c r="AN8" s="667">
        <f>IF($B12=$A$8,SUMIF(Schweine_Werte!$AO$4:$AO$146,$D12,Schweine_Werte!$FE$4:$FE$146),IF($B12=$A$7,SUMIF(Schweine_Werte!$AO$4:$AO$146,$D12,Schweine_Werte!$DY$4:$DY$146),IF($B12=$A$6,SUMIF(Schweine_Werte!$AO$4:$AO$146,$D12,Schweine_Werte!$CS$4:$CS$146),SUMIF(Schweine_Werte!$AO$4:$AO$146,$D12,Schweine_Werte!$BM$4:$BM$146))))</f>
        <v>0</v>
      </c>
      <c r="AR8" s="675">
        <v>12</v>
      </c>
      <c r="AS8" s="676">
        <f>IF(OR($C$12=$AR8,$D$12=$AR8),Schweine_Werte!$C8*0.5,IF(OR($C$12&gt;$AR8,$D$12&lt;$AR8),0,Schweine_Werte!$C8))</f>
        <v>0</v>
      </c>
      <c r="AT8" s="676">
        <f>IF(OR($C$24=$AR8,$D$24=$AR8),Schweine_Werte!$C8*0.5,IF(OR($C$24&gt;$AR8,$D$24&lt;$AR8),0,Schweine_Werte!$C8))</f>
        <v>0</v>
      </c>
      <c r="AU8" s="676">
        <f>IF(OR($C$36=$AR8,$D$36=$AR8),Schweine_Werte!$C8*0.5,IF(OR($C$36&gt;$AR8,$D$36&lt;$AR8),0,Schweine_Werte!$C8))</f>
        <v>0</v>
      </c>
      <c r="AV8" s="676">
        <f>IF(OR($C$48=$AR8,$D$48=$AR8),Schweine_Werte!$C8*0.5,IF(OR($C$48&gt;$AR8,$D$48&lt;$AR8),0,Schweine_Werte!$C8))</f>
        <v>0</v>
      </c>
      <c r="AW8" s="676">
        <f>IF(OR($C$60=$AR8,$D$60=$AR8),Schweine_Werte!$C8*0.5,IF(OR($C$60&gt;$AR8,$D$60&lt;$AR8),0,Schweine_Werte!$C8))</f>
        <v>0</v>
      </c>
      <c r="AX8" s="676">
        <f>IF(OR($C$12=$AR8,$D$12=$AR8),Schweine_Werte!$E8*0.5,IF(OR($C$12&gt;$AR8,$D$12&lt;$AR8),0,Schweine_Werte!$E8))</f>
        <v>0</v>
      </c>
      <c r="AY8" s="676">
        <f>IF(OR($C$24=$AR8,$D$24=$AR8),Schweine_Werte!$E8*0.5,IF(OR($C$24&gt;$AR8,$D$24&lt;$AR8),0,Schweine_Werte!$E8))</f>
        <v>0</v>
      </c>
      <c r="AZ8" s="679">
        <f>IF(OR($C$36=$AR8,$D$36=$AR8),Schweine_Werte!$E8*0.5,IF(OR($C$36&gt;$AR8,$D$36&lt;$AR8),0,Schweine_Werte!$E8))</f>
        <v>0</v>
      </c>
      <c r="BA8" s="679">
        <f>IF(OR($C$48=$AR8,$D$48=$AR8),Schweine_Werte!$E8*0.5,IF(OR($C$48&gt;$AR8,$D$48&lt;$AR8),0,Schweine_Werte!$E8))</f>
        <v>0</v>
      </c>
      <c r="BB8" s="679">
        <f>IF(OR($C$60=$AR8,$D$60=$AR8),Schweine_Werte!$E8*0.5,IF(OR($C$60&gt;$AR8,$D$60&lt;$AR8),0,Schweine_Werte!$E8))</f>
        <v>0</v>
      </c>
      <c r="BC8" s="676">
        <f>IF(OR($C$12=$AR8,$D$12=$AR8),Schweine_Werte!$G8*0.5,IF(OR($C$12&gt;$AR8,$D$12&lt;$AR8),0,Schweine_Werte!$G8))</f>
        <v>0</v>
      </c>
      <c r="BD8" s="676">
        <f>IF(OR($C$24=$AR8,$D$24=$AR8),Schweine_Werte!$G8*0.5,IF(OR($C$24&gt;$AR8,$D$24&lt;$AR8),0,Schweine_Werte!$G8))</f>
        <v>0</v>
      </c>
      <c r="BE8" s="679">
        <f>IF(OR($C$36=$AR8,$D$36=$AR8),Schweine_Werte!$G8*0.5,IF(OR($C$36&gt;$AR8,$D$36&lt;$AR8),0,Schweine_Werte!$G8))</f>
        <v>0</v>
      </c>
      <c r="BF8" s="679">
        <f>IF(OR($C$48=$AR8,$D$48=$AR8),Schweine_Werte!$G8*0.5,IF(OR($C$48&gt;$AR8,$D$48&lt;$AR8),0,Schweine_Werte!$G8))</f>
        <v>0</v>
      </c>
      <c r="BG8" s="679">
        <f>IF(OR($C$60=$AR8,$D$60=$AR8),Schweine_Werte!$G8*0.5,IF(OR($C$60&gt;$AR8,$D$60&lt;$AR8),0,Schweine_Werte!$G8))</f>
        <v>0</v>
      </c>
      <c r="BH8" s="676">
        <f>IF(OR($C$12=$AR8,$D$12=$AR8),Schweine_Werte!$I8*0.5,IF(OR($C$12&gt;$AR8,$D$12&lt;$AR8),0,Schweine_Werte!$I8))</f>
        <v>0</v>
      </c>
      <c r="BI8" s="676">
        <f>IF(OR($C$24=$AR8,$D$24=$AR8),Schweine_Werte!$I8*0.5,IF(OR($C$24&gt;$AR8,$D$24&lt;$AR8),0,Schweine_Werte!$I8))</f>
        <v>0</v>
      </c>
      <c r="BJ8" s="679">
        <f>IF(OR($C$36=$AR8,$D$36=$AR8),Schweine_Werte!$I8*0.5,IF(OR($C$36&gt;$AR8,$D$36&lt;$AR8),0,Schweine_Werte!$I8))</f>
        <v>0</v>
      </c>
      <c r="BK8" s="679">
        <f>IF(OR($C$48=$AR8,$D$48=$AR8),Schweine_Werte!$I8*0.5,IF(OR($C$48&gt;$AR8,$D$48&lt;$AR8),0,Schweine_Werte!$I8))</f>
        <v>0</v>
      </c>
      <c r="BL8" s="679">
        <f>IF(OR($C$60=$AR8,$D$60=$AR8),Schweine_Werte!$I8*0.5,IF(OR($C$60&gt;$AR8,$D$60&lt;$AR8),0,Schweine_Werte!$I8))</f>
        <v>0</v>
      </c>
      <c r="BM8" s="676"/>
      <c r="BN8" s="676"/>
      <c r="BO8" s="679"/>
      <c r="BP8" s="679"/>
      <c r="BQ8" s="679"/>
      <c r="BR8" s="677">
        <f>IF(OR($C$74=$AR8,$D$74=$AR8),Schweine_Werte!$M8*0.5,IF(OR($C$74&gt;$AR8,$D$74&lt;$AR8),0,Schweine_Werte!$M8))</f>
        <v>0</v>
      </c>
      <c r="BS8" s="677">
        <f>IF(OR($C$83=$AR8,$D$83=$AR8),Schweine_Werte!$M8*0.5,IF(OR($C$83&gt;$AR8,$D$83&lt;$AR8),0,Schweine_Werte!$M8))</f>
        <v>0</v>
      </c>
      <c r="BT8" s="667">
        <f>IF(OR($C$92=$AR8,$D$92=$AR8),Schweine_Werte!$M8*0.5,IF(OR($C$92&gt;$AR8,$D$92&lt;$AR8),0,Schweine_Werte!$M8))</f>
        <v>0</v>
      </c>
      <c r="BU8" s="667">
        <f>IF(OR($C$101=$AR8,$D$101=$AR8),Schweine_Werte!$M8*0.5,IF(OR($C$101&gt;$AR8,$D$101&lt;$AR8),0,Schweine_Werte!$M8))</f>
        <v>0</v>
      </c>
      <c r="BV8" s="667">
        <f>IF(OR($C$110=$AR8,$D$110=$AR8),Schweine_Werte!$M8*0.5,IF(OR($C$110&gt;$AR8,$D$110&lt;$AR8),0,Schweine_Werte!$M8))</f>
        <v>0</v>
      </c>
      <c r="BW8" s="667">
        <f>IF(OR(8=$AR8,$E$127=$AR8),Schweine_Werte!$M8*0.5,IF(OR(8&gt;$AR8,$E$127&lt;$AR8),0,Schweine_Werte!$M8))</f>
        <v>2.6783028291716549</v>
      </c>
      <c r="BX8" s="667">
        <f>IF(OR(8=$AR8,$E$145=$AR8),Schweine_Werte!$M8*0.5,IF(OR(8&gt;$AR8,$E$145&lt;$AR8),0,Schweine_Werte!$M8))</f>
        <v>2.6783028291716549</v>
      </c>
      <c r="BY8" s="677">
        <f>IF(OR($C$74=$AR8,$D$74=$AR8),Schweine_Werte!$O8*0.5,IF(OR($C$74&gt;$AR8,$D$74&lt;$AR8),0,Schweine_Werte!$O8))</f>
        <v>0</v>
      </c>
      <c r="BZ8" s="677">
        <f>IF(OR($C$83=$AR8,$D$83=$AR8),Schweine_Werte!$O8*0.5,IF(OR($C$83&gt;$AR8,$D$83&lt;$AR8),0,Schweine_Werte!$O8))</f>
        <v>0</v>
      </c>
      <c r="CA8" s="667">
        <f>IF(OR($C$92=$AR8,$D$92=$AR8),Schweine_Werte!$O8*0.5,IF(OR($C$92&gt;$AR8,$D$92&lt;$AR8),0,Schweine_Werte!$O8))</f>
        <v>0</v>
      </c>
      <c r="CB8" s="667">
        <f>IF(OR($C$101=$AR8,$D$101=$AR8),Schweine_Werte!$O8*0.5,IF(OR($C$101&gt;$AR8,$D$101&lt;$AR8),0,Schweine_Werte!$O8))</f>
        <v>0</v>
      </c>
      <c r="CC8" s="667">
        <f>IF(OR($C$110=$AR8,$D$110=$AR8),Schweine_Werte!$O8*0.5,IF(OR($C$110&gt;$AR8,$D$110&lt;$AR8),0,Schweine_Werte!$O8))</f>
        <v>0</v>
      </c>
    </row>
    <row r="9" spans="1:303" x14ac:dyDescent="0.2">
      <c r="B9" s="504"/>
      <c r="D9" s="667"/>
      <c r="E9" s="667"/>
      <c r="F9" s="667"/>
      <c r="G9" s="667"/>
      <c r="H9" s="667"/>
      <c r="I9" s="667"/>
      <c r="J9" s="667"/>
      <c r="K9" s="667"/>
      <c r="L9" s="667"/>
      <c r="M9" s="667"/>
      <c r="N9" s="667"/>
      <c r="O9" s="667"/>
      <c r="P9" s="667"/>
      <c r="Q9" s="667"/>
      <c r="R9" s="667"/>
      <c r="S9" s="667"/>
      <c r="T9" s="667"/>
      <c r="U9" s="667"/>
      <c r="V9" s="667"/>
      <c r="W9" s="678"/>
      <c r="X9" s="667"/>
      <c r="Y9" s="667"/>
      <c r="Z9" s="667"/>
      <c r="AA9" s="667"/>
      <c r="AB9" s="667"/>
      <c r="AC9" s="667"/>
      <c r="AD9" s="667"/>
      <c r="AE9" s="667"/>
      <c r="AF9" s="667"/>
      <c r="AG9" s="667"/>
      <c r="AH9" s="667"/>
      <c r="AI9" s="667"/>
      <c r="AJ9" s="667"/>
      <c r="AK9" s="667"/>
      <c r="AL9" s="667"/>
      <c r="AM9" s="667"/>
      <c r="AN9" s="667"/>
      <c r="AR9" s="675">
        <v>13</v>
      </c>
      <c r="AS9" s="676">
        <f>IF(OR($C$12=$AR9,$D$12=$AR9),Schweine_Werte!$C9*0.5,IF(OR($C$12&gt;$AR9,$D$12&lt;$AR9),0,Schweine_Werte!$C9))</f>
        <v>0</v>
      </c>
      <c r="AT9" s="676">
        <f>IF(OR($C$24=$AR9,$D$24=$AR9),Schweine_Werte!$C9*0.5,IF(OR($C$24&gt;$AR9,$D$24&lt;$AR9),0,Schweine_Werte!$C9))</f>
        <v>0</v>
      </c>
      <c r="AU9" s="676">
        <f>IF(OR($C$36=$AR9,$D$36=$AR9),Schweine_Werte!$C9*0.5,IF(OR($C$36&gt;$AR9,$D$36&lt;$AR9),0,Schweine_Werte!$C9))</f>
        <v>0</v>
      </c>
      <c r="AV9" s="676">
        <f>IF(OR($C$48=$AR9,$D$48=$AR9),Schweine_Werte!$C9*0.5,IF(OR($C$48&gt;$AR9,$D$48&lt;$AR9),0,Schweine_Werte!$C9))</f>
        <v>0</v>
      </c>
      <c r="AW9" s="676">
        <f>IF(OR($C$60=$AR9,$D$60=$AR9),Schweine_Werte!$C9*0.5,IF(OR($C$60&gt;$AR9,$D$60&lt;$AR9),0,Schweine_Werte!$C9))</f>
        <v>0</v>
      </c>
      <c r="AX9" s="676">
        <f>IF(OR($C$12=$AR9,$D$12=$AR9),Schweine_Werte!$E9*0.5,IF(OR($C$12&gt;$AR9,$D$12&lt;$AR9),0,Schweine_Werte!$E9))</f>
        <v>0</v>
      </c>
      <c r="AY9" s="676">
        <f>IF(OR($C$24=$AR9,$D$24=$AR9),Schweine_Werte!$E9*0.5,IF(OR($C$24&gt;$AR9,$D$24&lt;$AR9),0,Schweine_Werte!$E9))</f>
        <v>0</v>
      </c>
      <c r="AZ9" s="679">
        <f>IF(OR($C$36=$AR9,$D$36=$AR9),Schweine_Werte!$E9*0.5,IF(OR($C$36&gt;$AR9,$D$36&lt;$AR9),0,Schweine_Werte!$E9))</f>
        <v>0</v>
      </c>
      <c r="BA9" s="679">
        <f>IF(OR($C$48=$AR9,$D$48=$AR9),Schweine_Werte!$E9*0.5,IF(OR($C$48&gt;$AR9,$D$48&lt;$AR9),0,Schweine_Werte!$E9))</f>
        <v>0</v>
      </c>
      <c r="BB9" s="679">
        <f>IF(OR($C$60=$AR9,$D$60=$AR9),Schweine_Werte!$E9*0.5,IF(OR($C$60&gt;$AR9,$D$60&lt;$AR9),0,Schweine_Werte!$E9))</f>
        <v>0</v>
      </c>
      <c r="BC9" s="676">
        <f>IF(OR($C$12=$AR9,$D$12=$AR9),Schweine_Werte!$G9*0.5,IF(OR($C$12&gt;$AR9,$D$12&lt;$AR9),0,Schweine_Werte!$G9))</f>
        <v>0</v>
      </c>
      <c r="BD9" s="676">
        <f>IF(OR($C$24=$AR9,$D$24=$AR9),Schweine_Werte!$G9*0.5,IF(OR($C$24&gt;$AR9,$D$24&lt;$AR9),0,Schweine_Werte!$G9))</f>
        <v>0</v>
      </c>
      <c r="BE9" s="679">
        <f>IF(OR($C$36=$AR9,$D$36=$AR9),Schweine_Werte!$G9*0.5,IF(OR($C$36&gt;$AR9,$D$36&lt;$AR9),0,Schweine_Werte!$G9))</f>
        <v>0</v>
      </c>
      <c r="BF9" s="679">
        <f>IF(OR($C$48=$AR9,$D$48=$AR9),Schweine_Werte!$G9*0.5,IF(OR($C$48&gt;$AR9,$D$48&lt;$AR9),0,Schweine_Werte!$G9))</f>
        <v>0</v>
      </c>
      <c r="BG9" s="679">
        <f>IF(OR($C$60=$AR9,$D$60=$AR9),Schweine_Werte!$G9*0.5,IF(OR($C$60&gt;$AR9,$D$60&lt;$AR9),0,Schweine_Werte!$G9))</f>
        <v>0</v>
      </c>
      <c r="BH9" s="676">
        <f>IF(OR($C$12=$AR9,$D$12=$AR9),Schweine_Werte!$I9*0.5,IF(OR($C$12&gt;$AR9,$D$12&lt;$AR9),0,Schweine_Werte!$I9))</f>
        <v>0</v>
      </c>
      <c r="BI9" s="676">
        <f>IF(OR($C$24=$AR9,$D$24=$AR9),Schweine_Werte!$I9*0.5,IF(OR($C$24&gt;$AR9,$D$24&lt;$AR9),0,Schweine_Werte!$I9))</f>
        <v>0</v>
      </c>
      <c r="BJ9" s="679">
        <f>IF(OR($C$36=$AR9,$D$36=$AR9),Schweine_Werte!$I9*0.5,IF(OR($C$36&gt;$AR9,$D$36&lt;$AR9),0,Schweine_Werte!$I9))</f>
        <v>0</v>
      </c>
      <c r="BK9" s="679">
        <f>IF(OR($C$48=$AR9,$D$48=$AR9),Schweine_Werte!$I9*0.5,IF(OR($C$48&gt;$AR9,$D$48&lt;$AR9),0,Schweine_Werte!$I9))</f>
        <v>0</v>
      </c>
      <c r="BL9" s="679">
        <f>IF(OR($C$60=$AR9,$D$60=$AR9),Schweine_Werte!$I9*0.5,IF(OR($C$60&gt;$AR9,$D$60&lt;$AR9),0,Schweine_Werte!$I9))</f>
        <v>0</v>
      </c>
      <c r="BM9" s="676"/>
      <c r="BN9" s="676"/>
      <c r="BO9" s="679"/>
      <c r="BP9" s="679"/>
      <c r="BQ9" s="679"/>
      <c r="BR9" s="677">
        <f>IF(OR($C$74=$AR9,$D$74=$AR9),Schweine_Werte!$M9*0.5,IF(OR($C$74&gt;$AR9,$D$74&lt;$AR9),0,Schweine_Werte!$M9))</f>
        <v>0</v>
      </c>
      <c r="BS9" s="677">
        <f>IF(OR($C$83=$AR9,$D$83=$AR9),Schweine_Werte!$M9*0.5,IF(OR($C$83&gt;$AR9,$D$83&lt;$AR9),0,Schweine_Werte!$M9))</f>
        <v>0</v>
      </c>
      <c r="BT9" s="667">
        <f>IF(OR($C$92=$AR9,$D$92=$AR9),Schweine_Werte!$M9*0.5,IF(OR($C$92&gt;$AR9,$D$92&lt;$AR9),0,Schweine_Werte!$M9))</f>
        <v>0</v>
      </c>
      <c r="BU9" s="667">
        <f>IF(OR($C$101=$AR9,$D$101=$AR9),Schweine_Werte!$M9*0.5,IF(OR($C$101&gt;$AR9,$D$101&lt;$AR9),0,Schweine_Werte!$M9))</f>
        <v>0</v>
      </c>
      <c r="BV9" s="667">
        <f>IF(OR($C$110=$AR9,$D$110=$AR9),Schweine_Werte!$M9*0.5,IF(OR($C$110&gt;$AR9,$D$110&lt;$AR9),0,Schweine_Werte!$M9))</f>
        <v>0</v>
      </c>
      <c r="BW9" s="667">
        <f>IF(OR(8=$AR9,$E$127=$AR9),Schweine_Werte!$M9*0.5,IF(OR(8&gt;$AR9,$E$127&lt;$AR9),0,Schweine_Werte!$M9))</f>
        <v>2.5561372243616485</v>
      </c>
      <c r="BX9" s="667">
        <f>IF(OR(8=$AR9,$E$145=$AR9),Schweine_Werte!$M9*0.5,IF(OR(8&gt;$AR9,$E$145&lt;$AR9),0,Schweine_Werte!$M9))</f>
        <v>2.5561372243616485</v>
      </c>
      <c r="BY9" s="677">
        <f>IF(OR($C$74=$AR9,$D$74=$AR9),Schweine_Werte!$O9*0.5,IF(OR($C$74&gt;$AR9,$D$74&lt;$AR9),0,Schweine_Werte!$O9))</f>
        <v>0</v>
      </c>
      <c r="BZ9" s="677">
        <f>IF(OR($C$83=$AR9,$D$83=$AR9),Schweine_Werte!$O9*0.5,IF(OR($C$83&gt;$AR9,$D$83&lt;$AR9),0,Schweine_Werte!$O9))</f>
        <v>0</v>
      </c>
      <c r="CA9" s="667">
        <f>IF(OR($C$92=$AR9,$D$92=$AR9),Schweine_Werte!$O9*0.5,IF(OR($C$92&gt;$AR9,$D$92&lt;$AR9),0,Schweine_Werte!$O9))</f>
        <v>0</v>
      </c>
      <c r="CB9" s="667">
        <f>IF(OR($C$101=$AR9,$D$101=$AR9),Schweine_Werte!$O9*0.5,IF(OR($C$101&gt;$AR9,$D$101&lt;$AR9),0,Schweine_Werte!$O9))</f>
        <v>0</v>
      </c>
      <c r="CC9" s="667">
        <f>IF(OR($C$110=$AR9,$D$110=$AR9),Schweine_Werte!$O9*0.5,IF(OR($C$110&gt;$AR9,$D$110&lt;$AR9),0,Schweine_Werte!$O9))</f>
        <v>0</v>
      </c>
    </row>
    <row r="10" spans="1:303" ht="15.75" x14ac:dyDescent="0.25">
      <c r="F10" s="521"/>
      <c r="G10" s="1722" t="s">
        <v>486</v>
      </c>
      <c r="H10" s="1723"/>
      <c r="I10" s="1724"/>
      <c r="J10" s="681" t="s">
        <v>474</v>
      </c>
      <c r="K10" s="681" t="s">
        <v>487</v>
      </c>
      <c r="L10" s="1725" t="s">
        <v>488</v>
      </c>
      <c r="M10" s="1726"/>
      <c r="N10" s="1727"/>
      <c r="O10" s="1725" t="s">
        <v>489</v>
      </c>
      <c r="P10" s="1727"/>
      <c r="Q10" s="1725" t="s">
        <v>490</v>
      </c>
      <c r="R10" s="1726"/>
      <c r="S10" s="1727"/>
      <c r="T10" s="1725" t="s">
        <v>491</v>
      </c>
      <c r="U10" s="1726"/>
      <c r="V10" s="1727"/>
      <c r="W10" s="1725" t="s">
        <v>492</v>
      </c>
      <c r="X10" s="1726"/>
      <c r="Y10" s="1727"/>
      <c r="Z10" s="1728" t="s">
        <v>493</v>
      </c>
      <c r="AA10" s="1729"/>
      <c r="AB10" s="1728" t="s">
        <v>411</v>
      </c>
      <c r="AC10" s="1729"/>
      <c r="AD10" s="1728" t="s">
        <v>412</v>
      </c>
      <c r="AE10" s="1729"/>
      <c r="AF10" s="682" t="s">
        <v>494</v>
      </c>
      <c r="AG10" s="1733" t="s">
        <v>495</v>
      </c>
      <c r="AH10" s="1734"/>
      <c r="AI10" s="683" t="s">
        <v>496</v>
      </c>
      <c r="AJ10" s="1728" t="s">
        <v>493</v>
      </c>
      <c r="AK10" s="1729"/>
      <c r="AL10" s="1728" t="s">
        <v>411</v>
      </c>
      <c r="AM10" s="1729"/>
      <c r="AN10" s="1728" t="s">
        <v>412</v>
      </c>
      <c r="AO10" s="1729"/>
      <c r="AR10" s="675">
        <v>14</v>
      </c>
      <c r="AS10" s="676">
        <f>IF(OR($C$12=$AR10,$D$12=$AR10),Schweine_Werte!$C10*0.5,IF(OR($C$12&gt;$AR10,$D$12&lt;$AR10),0,Schweine_Werte!$C10))</f>
        <v>0</v>
      </c>
      <c r="AT10" s="676">
        <f>IF(OR($C$24=$AR10,$D$24=$AR10),Schweine_Werte!$C10*0.5,IF(OR($C$24&gt;$AR10,$D$24&lt;$AR10),0,Schweine_Werte!$C10))</f>
        <v>0</v>
      </c>
      <c r="AU10" s="676">
        <f>IF(OR($C$36=$AR10,$D$36=$AR10),Schweine_Werte!$C10*0.5,IF(OR($C$36&gt;$AR10,$D$36&lt;$AR10),0,Schweine_Werte!$C10))</f>
        <v>0</v>
      </c>
      <c r="AV10" s="676">
        <f>IF(OR($C$48=$AR10,$D$48=$AR10),Schweine_Werte!$C10*0.5,IF(OR($C$48&gt;$AR10,$D$48&lt;$AR10),0,Schweine_Werte!$C10))</f>
        <v>0</v>
      </c>
      <c r="AW10" s="676">
        <f>IF(OR($C$60=$AR10,$D$60=$AR10),Schweine_Werte!$C10*0.5,IF(OR($C$60&gt;$AR10,$D$60&lt;$AR10),0,Schweine_Werte!$C10))</f>
        <v>0</v>
      </c>
      <c r="AX10" s="676">
        <f>IF(OR($C$12=$AR10,$D$12=$AR10),Schweine_Werte!$E10*0.5,IF(OR($C$12&gt;$AR10,$D$12&lt;$AR10),0,Schweine_Werte!$E10))</f>
        <v>0</v>
      </c>
      <c r="AY10" s="676">
        <f>IF(OR($C$24=$AR10,$D$24=$AR10),Schweine_Werte!$E10*0.5,IF(OR($C$24&gt;$AR10,$D$24&lt;$AR10),0,Schweine_Werte!$E10))</f>
        <v>0</v>
      </c>
      <c r="AZ10" s="679">
        <f>IF(OR($C$36=$AR10,$D$36=$AR10),Schweine_Werte!$E10*0.5,IF(OR($C$36&gt;$AR10,$D$36&lt;$AR10),0,Schweine_Werte!$E10))</f>
        <v>0</v>
      </c>
      <c r="BA10" s="679">
        <f>IF(OR($C$48=$AR10,$D$48=$AR10),Schweine_Werte!$E10*0.5,IF(OR($C$48&gt;$AR10,$D$48&lt;$AR10),0,Schweine_Werte!$E10))</f>
        <v>0</v>
      </c>
      <c r="BB10" s="679">
        <f>IF(OR($C$60=$AR10,$D$60=$AR10),Schweine_Werte!$E10*0.5,IF(OR($C$60&gt;$AR10,$D$60&lt;$AR10),0,Schweine_Werte!$E10))</f>
        <v>0</v>
      </c>
      <c r="BC10" s="676">
        <f>IF(OR($C$12=$AR10,$D$12=$AR10),Schweine_Werte!$G10*0.5,IF(OR($C$12&gt;$AR10,$D$12&lt;$AR10),0,Schweine_Werte!$G10))</f>
        <v>0</v>
      </c>
      <c r="BD10" s="676">
        <f>IF(OR($C$24=$AR10,$D$24=$AR10),Schweine_Werte!$G10*0.5,IF(OR($C$24&gt;$AR10,$D$24&lt;$AR10),0,Schweine_Werte!$G10))</f>
        <v>0</v>
      </c>
      <c r="BE10" s="679">
        <f>IF(OR($C$36=$AR10,$D$36=$AR10),Schweine_Werte!$G10*0.5,IF(OR($C$36&gt;$AR10,$D$36&lt;$AR10),0,Schweine_Werte!$G10))</f>
        <v>0</v>
      </c>
      <c r="BF10" s="679">
        <f>IF(OR($C$48=$AR10,$D$48=$AR10),Schweine_Werte!$G10*0.5,IF(OR($C$48&gt;$AR10,$D$48&lt;$AR10),0,Schweine_Werte!$G10))</f>
        <v>0</v>
      </c>
      <c r="BG10" s="679">
        <f>IF(OR($C$60=$AR10,$D$60=$AR10),Schweine_Werte!$G10*0.5,IF(OR($C$60&gt;$AR10,$D$60&lt;$AR10),0,Schweine_Werte!$G10))</f>
        <v>0</v>
      </c>
      <c r="BH10" s="676">
        <f>IF(OR($C$12=$AR10,$D$12=$AR10),Schweine_Werte!$I10*0.5,IF(OR($C$12&gt;$AR10,$D$12&lt;$AR10),0,Schweine_Werte!$I10))</f>
        <v>0</v>
      </c>
      <c r="BI10" s="676">
        <f>IF(OR($C$24=$AR10,$D$24=$AR10),Schweine_Werte!$I10*0.5,IF(OR($C$24&gt;$AR10,$D$24&lt;$AR10),0,Schweine_Werte!$I10))</f>
        <v>0</v>
      </c>
      <c r="BJ10" s="679">
        <f>IF(OR($C$36=$AR10,$D$36=$AR10),Schweine_Werte!$I10*0.5,IF(OR($C$36&gt;$AR10,$D$36&lt;$AR10),0,Schweine_Werte!$I10))</f>
        <v>0</v>
      </c>
      <c r="BK10" s="679">
        <f>IF(OR($C$48=$AR10,$D$48=$AR10),Schweine_Werte!$I10*0.5,IF(OR($C$48&gt;$AR10,$D$48&lt;$AR10),0,Schweine_Werte!$I10))</f>
        <v>0</v>
      </c>
      <c r="BL10" s="679">
        <f>IF(OR($C$60=$AR10,$D$60=$AR10),Schweine_Werte!$I10*0.5,IF(OR($C$60&gt;$AR10,$D$60&lt;$AR10),0,Schweine_Werte!$I10))</f>
        <v>0</v>
      </c>
      <c r="BM10" s="676"/>
      <c r="BN10" s="676"/>
      <c r="BO10" s="679"/>
      <c r="BP10" s="679"/>
      <c r="BQ10" s="679"/>
      <c r="BR10" s="677">
        <f>IF(OR($C$74=$AR10,$D$74=$AR10),Schweine_Werte!$M10*0.5,IF(OR($C$74&gt;$AR10,$D$74&lt;$AR10),0,Schweine_Werte!$M10))</f>
        <v>0</v>
      </c>
      <c r="BS10" s="677">
        <f>IF(OR($C$83=$AR10,$D$83=$AR10),Schweine_Werte!$M10*0.5,IF(OR($C$83&gt;$AR10,$D$83&lt;$AR10),0,Schweine_Werte!$M10))</f>
        <v>0</v>
      </c>
      <c r="BT10" s="667">
        <f>IF(OR($C$92=$AR10,$D$92=$AR10),Schweine_Werte!$M10*0.5,IF(OR($C$92&gt;$AR10,$D$92&lt;$AR10),0,Schweine_Werte!$M10))</f>
        <v>0</v>
      </c>
      <c r="BU10" s="667">
        <f>IF(OR($C$101=$AR10,$D$101=$AR10),Schweine_Werte!$M10*0.5,IF(OR($C$101&gt;$AR10,$D$101&lt;$AR10),0,Schweine_Werte!$M10))</f>
        <v>0</v>
      </c>
      <c r="BV10" s="667">
        <f>IF(OR($C$110=$AR10,$D$110=$AR10),Schweine_Werte!$M10*0.5,IF(OR($C$110&gt;$AR10,$D$110&lt;$AR10),0,Schweine_Werte!$M10))</f>
        <v>0</v>
      </c>
      <c r="BW10" s="667">
        <f>IF(OR(8=$AR10,$E$127=$AR10),Schweine_Werte!$M10*0.5,IF(OR(8&gt;$AR10,$E$127&lt;$AR10),0,Schweine_Werte!$M10))</f>
        <v>2.446203657340817</v>
      </c>
      <c r="BX10" s="667">
        <f>IF(OR(8=$AR10,$E$145=$AR10),Schweine_Werte!$M10*0.5,IF(OR(8&gt;$AR10,$E$145&lt;$AR10),0,Schweine_Werte!$M10))</f>
        <v>2.446203657340817</v>
      </c>
      <c r="BY10" s="677">
        <f>IF(OR($C$74=$AR10,$D$74=$AR10),Schweine_Werte!$O10*0.5,IF(OR($C$74&gt;$AR10,$D$74&lt;$AR10),0,Schweine_Werte!$O10))</f>
        <v>0</v>
      </c>
      <c r="BZ10" s="677">
        <f>IF(OR($C$83=$AR10,$D$83=$AR10),Schweine_Werte!$O10*0.5,IF(OR($C$83&gt;$AR10,$D$83&lt;$AR10),0,Schweine_Werte!$O10))</f>
        <v>0</v>
      </c>
      <c r="CA10" s="667">
        <f>IF(OR($C$92=$AR10,$D$92=$AR10),Schweine_Werte!$O10*0.5,IF(OR($C$92&gt;$AR10,$D$92&lt;$AR10),0,Schweine_Werte!$O10))</f>
        <v>0</v>
      </c>
      <c r="CB10" s="667">
        <f>IF(OR($C$101=$AR10,$D$101=$AR10),Schweine_Werte!$O10*0.5,IF(OR($C$101&gt;$AR10,$D$101&lt;$AR10),0,Schweine_Werte!$O10))</f>
        <v>0</v>
      </c>
      <c r="CC10" s="667">
        <f>IF(OR($C$110=$AR10,$D$110=$AR10),Schweine_Werte!$O10*0.5,IF(OR($C$110&gt;$AR10,$D$110&lt;$AR10),0,Schweine_Werte!$O10))</f>
        <v>0</v>
      </c>
    </row>
    <row r="11" spans="1:303" ht="18.75" x14ac:dyDescent="0.2">
      <c r="B11" s="684" t="s">
        <v>497</v>
      </c>
      <c r="C11" s="685" t="s">
        <v>375</v>
      </c>
      <c r="D11" s="685" t="s">
        <v>498</v>
      </c>
      <c r="E11" s="685" t="s">
        <v>377</v>
      </c>
      <c r="F11" s="686" t="s">
        <v>363</v>
      </c>
      <c r="G11" s="687" t="s">
        <v>1</v>
      </c>
      <c r="H11" s="687" t="s">
        <v>499</v>
      </c>
      <c r="I11" s="687" t="s">
        <v>500</v>
      </c>
      <c r="J11" s="688" t="s">
        <v>501</v>
      </c>
      <c r="K11" s="688" t="s">
        <v>501</v>
      </c>
      <c r="L11" s="689" t="s">
        <v>365</v>
      </c>
      <c r="M11" s="689" t="s">
        <v>502</v>
      </c>
      <c r="N11" s="689" t="s">
        <v>367</v>
      </c>
      <c r="O11" s="690" t="s">
        <v>358</v>
      </c>
      <c r="P11" s="690" t="s">
        <v>359</v>
      </c>
      <c r="Q11" s="689" t="s">
        <v>365</v>
      </c>
      <c r="R11" s="689" t="s">
        <v>366</v>
      </c>
      <c r="S11" s="689" t="s">
        <v>367</v>
      </c>
      <c r="T11" s="689" t="s">
        <v>365</v>
      </c>
      <c r="U11" s="689" t="s">
        <v>366</v>
      </c>
      <c r="V11" s="689" t="s">
        <v>367</v>
      </c>
      <c r="W11" s="688" t="s">
        <v>503</v>
      </c>
      <c r="X11" s="688" t="s">
        <v>504</v>
      </c>
      <c r="Y11" s="688" t="s">
        <v>505</v>
      </c>
      <c r="Z11" s="691" t="s">
        <v>506</v>
      </c>
      <c r="AA11" s="691" t="s">
        <v>298</v>
      </c>
      <c r="AB11" s="691" t="s">
        <v>506</v>
      </c>
      <c r="AC11" s="691" t="s">
        <v>298</v>
      </c>
      <c r="AD11" s="691" t="s">
        <v>506</v>
      </c>
      <c r="AE11" s="691" t="s">
        <v>298</v>
      </c>
      <c r="AF11" s="691" t="s">
        <v>507</v>
      </c>
      <c r="AG11" s="692" t="s">
        <v>508</v>
      </c>
      <c r="AH11" s="691" t="s">
        <v>17</v>
      </c>
      <c r="AI11" s="691"/>
      <c r="AJ11" s="691" t="s">
        <v>509</v>
      </c>
      <c r="AK11" s="691" t="s">
        <v>510</v>
      </c>
      <c r="AL11" s="691" t="s">
        <v>511</v>
      </c>
      <c r="AM11" s="691" t="s">
        <v>512</v>
      </c>
      <c r="AN11" s="691" t="s">
        <v>511</v>
      </c>
      <c r="AO11" s="691" t="s">
        <v>513</v>
      </c>
      <c r="AR11" s="675">
        <v>15</v>
      </c>
      <c r="AS11" s="676">
        <f>IF(OR($C$12=$AR11,$D$12=$AR11),Schweine_Werte!$C11*0.5,IF(OR($C$12&gt;$AR11,$D$12&lt;$AR11),0,Schweine_Werte!$C11))</f>
        <v>0</v>
      </c>
      <c r="AT11" s="676">
        <f>IF(OR($C$24=$AR11,$D$24=$AR11),Schweine_Werte!$C11*0.5,IF(OR($C$24&gt;$AR11,$D$24&lt;$AR11),0,Schweine_Werte!$C11))</f>
        <v>0</v>
      </c>
      <c r="AU11" s="676">
        <f>IF(OR($C$36=$AR11,$D$36=$AR11),Schweine_Werte!$C11*0.5,IF(OR($C$36&gt;$AR11,$D$36&lt;$AR11),0,Schweine_Werte!$C11))</f>
        <v>0</v>
      </c>
      <c r="AV11" s="676">
        <f>IF(OR($C$48=$AR11,$D$48=$AR11),Schweine_Werte!$C11*0.5,IF(OR($C$48&gt;$AR11,$D$48&lt;$AR11),0,Schweine_Werte!$C11))</f>
        <v>0</v>
      </c>
      <c r="AW11" s="676">
        <f>IF(OR($C$60=$AR11,$D$60=$AR11),Schweine_Werte!$C11*0.5,IF(OR($C$60&gt;$AR11,$D$60&lt;$AR11),0,Schweine_Werte!$C11))</f>
        <v>0</v>
      </c>
      <c r="AX11" s="676">
        <f>IF(OR($C$12=$AR11,$D$12=$AR11),Schweine_Werte!$E11*0.5,IF(OR($C$12&gt;$AR11,$D$12&lt;$AR11),0,Schweine_Werte!$E11))</f>
        <v>0</v>
      </c>
      <c r="AY11" s="676">
        <f>IF(OR($C$24=$AR11,$D$24=$AR11),Schweine_Werte!$E11*0.5,IF(OR($C$24&gt;$AR11,$D$24&lt;$AR11),0,Schweine_Werte!$E11))</f>
        <v>0</v>
      </c>
      <c r="AZ11" s="679">
        <f>IF(OR($C$36=$AR11,$D$36=$AR11),Schweine_Werte!$E11*0.5,IF(OR($C$36&gt;$AR11,$D$36&lt;$AR11),0,Schweine_Werte!$E11))</f>
        <v>0</v>
      </c>
      <c r="BA11" s="679">
        <f>IF(OR($C$48=$AR11,$D$48=$AR11),Schweine_Werte!$E11*0.5,IF(OR($C$48&gt;$AR11,$D$48&lt;$AR11),0,Schweine_Werte!$E11))</f>
        <v>0</v>
      </c>
      <c r="BB11" s="679">
        <f>IF(OR($C$60=$AR11,$D$60=$AR11),Schweine_Werte!$E11*0.5,IF(OR($C$60&gt;$AR11,$D$60&lt;$AR11),0,Schweine_Werte!$E11))</f>
        <v>0</v>
      </c>
      <c r="BC11" s="676">
        <f>IF(OR($C$12=$AR11,$D$12=$AR11),Schweine_Werte!$G11*0.5,IF(OR($C$12&gt;$AR11,$D$12&lt;$AR11),0,Schweine_Werte!$G11))</f>
        <v>0</v>
      </c>
      <c r="BD11" s="676">
        <f>IF(OR($C$24=$AR11,$D$24=$AR11),Schweine_Werte!$G11*0.5,IF(OR($C$24&gt;$AR11,$D$24&lt;$AR11),0,Schweine_Werte!$G11))</f>
        <v>0</v>
      </c>
      <c r="BE11" s="679">
        <f>IF(OR($C$36=$AR11,$D$36=$AR11),Schweine_Werte!$G11*0.5,IF(OR($C$36&gt;$AR11,$D$36&lt;$AR11),0,Schweine_Werte!$G11))</f>
        <v>0</v>
      </c>
      <c r="BF11" s="679">
        <f>IF(OR($C$48=$AR11,$D$48=$AR11),Schweine_Werte!$G11*0.5,IF(OR($C$48&gt;$AR11,$D$48&lt;$AR11),0,Schweine_Werte!$G11))</f>
        <v>0</v>
      </c>
      <c r="BG11" s="679">
        <f>IF(OR($C$60=$AR11,$D$60=$AR11),Schweine_Werte!$G11*0.5,IF(OR($C$60&gt;$AR11,$D$60&lt;$AR11),0,Schweine_Werte!$G11))</f>
        <v>0</v>
      </c>
      <c r="BH11" s="676">
        <f>IF(OR($C$12=$AR11,$D$12=$AR11),Schweine_Werte!$I11*0.5,IF(OR($C$12&gt;$AR11,$D$12&lt;$AR11),0,Schweine_Werte!$I11))</f>
        <v>0</v>
      </c>
      <c r="BI11" s="676">
        <f>IF(OR($C$24=$AR11,$D$24=$AR11),Schweine_Werte!$I11*0.5,IF(OR($C$24&gt;$AR11,$D$24&lt;$AR11),0,Schweine_Werte!$I11))</f>
        <v>0</v>
      </c>
      <c r="BJ11" s="679">
        <f>IF(OR($C$36=$AR11,$D$36=$AR11),Schweine_Werte!$I11*0.5,IF(OR($C$36&gt;$AR11,$D$36&lt;$AR11),0,Schweine_Werte!$I11))</f>
        <v>0</v>
      </c>
      <c r="BK11" s="679">
        <f>IF(OR($C$48=$AR11,$D$48=$AR11),Schweine_Werte!$I11*0.5,IF(OR($C$48&gt;$AR11,$D$48&lt;$AR11),0,Schweine_Werte!$I11))</f>
        <v>0</v>
      </c>
      <c r="BL11" s="679">
        <f>IF(OR($C$60=$AR11,$D$60=$AR11),Schweine_Werte!$I11*0.5,IF(OR($C$60&gt;$AR11,$D$60&lt;$AR11),0,Schweine_Werte!$I11))</f>
        <v>0</v>
      </c>
      <c r="BM11" s="676"/>
      <c r="BN11" s="676"/>
      <c r="BO11" s="679"/>
      <c r="BP11" s="679"/>
      <c r="BQ11" s="679"/>
      <c r="BR11" s="677">
        <f>IF(OR($C$74=$AR11,$D$74=$AR11),Schweine_Werte!$M11*0.5,IF(OR($C$74&gt;$AR11,$D$74&lt;$AR11),0,Schweine_Werte!$M11))</f>
        <v>0</v>
      </c>
      <c r="BS11" s="677">
        <f>IF(OR($C$83=$AR11,$D$83=$AR11),Schweine_Werte!$M11*0.5,IF(OR($C$83&gt;$AR11,$D$83&lt;$AR11),0,Schweine_Werte!$M11))</f>
        <v>0</v>
      </c>
      <c r="BT11" s="667">
        <f>IF(OR($C$92=$AR11,$D$92=$AR11),Schweine_Werte!$M11*0.5,IF(OR($C$92&gt;$AR11,$D$92&lt;$AR11),0,Schweine_Werte!$M11))</f>
        <v>0</v>
      </c>
      <c r="BU11" s="667">
        <f>IF(OR($C$101=$AR11,$D$101=$AR11),Schweine_Werte!$M11*0.5,IF(OR($C$101&gt;$AR11,$D$101&lt;$AR11),0,Schweine_Werte!$M11))</f>
        <v>0</v>
      </c>
      <c r="BV11" s="667">
        <f>IF(OR($C$110=$AR11,$D$110=$AR11),Schweine_Werte!$M11*0.5,IF(OR($C$110&gt;$AR11,$D$110&lt;$AR11),0,Schweine_Werte!$M11))</f>
        <v>0</v>
      </c>
      <c r="BW11" s="667">
        <f>IF(OR(8=$AR11,$E$127=$AR11),Schweine_Werte!$M11*0.5,IF(OR(8&gt;$AR11,$E$127&lt;$AR11),0,Schweine_Werte!$M11))</f>
        <v>2.3467934266915833</v>
      </c>
      <c r="BX11" s="667">
        <f>IF(OR(8=$AR11,$E$145=$AR11),Schweine_Werte!$M11*0.5,IF(OR(8&gt;$AR11,$E$145&lt;$AR11),0,Schweine_Werte!$M11))</f>
        <v>2.3467934266915833</v>
      </c>
      <c r="BY11" s="677">
        <f>IF(OR($C$74=$AR11,$D$74=$AR11),Schweine_Werte!$O11*0.5,IF(OR($C$74&gt;$AR11,$D$74&lt;$AR11),0,Schweine_Werte!$O11))</f>
        <v>0</v>
      </c>
      <c r="BZ11" s="677">
        <f>IF(OR($C$83=$AR11,$D$83=$AR11),Schweine_Werte!$O11*0.5,IF(OR($C$83&gt;$AR11,$D$83&lt;$AR11),0,Schweine_Werte!$O11))</f>
        <v>0</v>
      </c>
      <c r="CA11" s="667">
        <f>IF(OR($C$92=$AR11,$D$92=$AR11),Schweine_Werte!$O11*0.5,IF(OR($C$92&gt;$AR11,$D$92&lt;$AR11),0,Schweine_Werte!$O11))</f>
        <v>0</v>
      </c>
      <c r="CB11" s="667">
        <f>IF(OR($C$101=$AR11,$D$101=$AR11),Schweine_Werte!$O11*0.5,IF(OR($C$101&gt;$AR11,$D$101&lt;$AR11),0,Schweine_Werte!$O11))</f>
        <v>0</v>
      </c>
      <c r="CC11" s="667">
        <f>IF(OR($C$110=$AR11,$D$110=$AR11),Schweine_Werte!$O11*0.5,IF(OR($C$110&gt;$AR11,$D$110&lt;$AR11),0,Schweine_Werte!$O11))</f>
        <v>0</v>
      </c>
    </row>
    <row r="12" spans="1:303" ht="15.75" x14ac:dyDescent="0.2">
      <c r="A12" s="520" t="s">
        <v>456</v>
      </c>
      <c r="B12" s="693" t="str">
        <f>IF('Abweichende Werte'!W5=1,'Abweichende Werte'!F5,"")</f>
        <v/>
      </c>
      <c r="C12" s="694" t="str">
        <f>IF('Abweichende Werte'!W5=1,'Abweichende Werte'!J5,"")</f>
        <v/>
      </c>
      <c r="D12" s="694" t="str">
        <f>+IF('Abweichende Werte'!W5=1,'Abweichende Werte'!M5,"")</f>
        <v/>
      </c>
      <c r="E12" s="506" t="str">
        <f>+IF('Abweichende Werte'!W5=1,'Abweichende Werte'!P5,"")</f>
        <v/>
      </c>
      <c r="F12" s="695" t="e">
        <f>IF($E12&lt;=$E5,F5,IF(AND($E12&gt;$E5,$E12&lt;=$E6),F5+(F6-F5)/($E6-$E5)*($E12-$E5),IF(AND($E12&gt;$E6,$E12&lt;=$E7),F6+(F7-F6)/($E7-$E6)*($E12-$E6),IF(AND($E12&gt;$E7,$E12&lt;=$E8),F7+(F8-F7)/($E8-$E7)*($E12-$E7),IF($E12&gt;$E8,F8)))))</f>
        <v>#VALUE!</v>
      </c>
      <c r="G12" s="695" t="e">
        <f t="shared" ref="G12:N12" si="1">IF($E12&lt;=$E5,G5,IF(AND($E12&gt;$E5,$E12&lt;=$E6),G5+(G6-G5)/($E6-$E5)*($E12-$E5),IF(AND($E12&gt;$E6,$E12&lt;=$E7),G6+(G7-G6)/($E7-$E6)*($E12-$E6),IF(AND($E12&gt;$E7,$E12&lt;=$E8),G7+(G8-G7)/($E8-$E7)*($E12-$E7),IF($E12&gt;$E8,G8)))))</f>
        <v>#VALUE!</v>
      </c>
      <c r="H12" s="695" t="e">
        <f t="shared" si="1"/>
        <v>#VALUE!</v>
      </c>
      <c r="I12" s="695" t="e">
        <f t="shared" si="1"/>
        <v>#VALUE!</v>
      </c>
      <c r="J12" s="695" t="e">
        <f t="shared" si="1"/>
        <v>#VALUE!</v>
      </c>
      <c r="K12" s="695" t="e">
        <f t="shared" si="1"/>
        <v>#VALUE!</v>
      </c>
      <c r="L12" s="695" t="e">
        <f t="shared" si="1"/>
        <v>#VALUE!</v>
      </c>
      <c r="M12" s="695" t="e">
        <f t="shared" si="1"/>
        <v>#VALUE!</v>
      </c>
      <c r="N12" s="695" t="e">
        <f t="shared" si="1"/>
        <v>#VALUE!</v>
      </c>
      <c r="O12" s="696">
        <v>5.5</v>
      </c>
      <c r="P12" s="696">
        <v>1.8</v>
      </c>
      <c r="Q12" s="695" t="e">
        <f t="shared" ref="Q12:Z12" si="2">IF($E12&lt;=$E5,Q5,IF(AND($E12&gt;$E5,$E12&lt;=$E6),Q5+(Q6-Q5)/($E6-$E5)*($E12-$E5),IF(AND($E12&gt;$E6,$E12&lt;=$E7),Q6+(Q7-Q6)/($E7-$E6)*($E12-$E6),IF(AND($E12&gt;$E7,$E12&lt;=$E8),Q7+(Q8-Q7)/($E8-$E7)*($E12-$E7),IF($E12&gt;$E8,Q8)))))</f>
        <v>#VALUE!</v>
      </c>
      <c r="R12" s="695" t="e">
        <f t="shared" si="2"/>
        <v>#VALUE!</v>
      </c>
      <c r="S12" s="695" t="e">
        <f t="shared" si="2"/>
        <v>#VALUE!</v>
      </c>
      <c r="T12" s="695" t="e">
        <f t="shared" si="2"/>
        <v>#VALUE!</v>
      </c>
      <c r="U12" s="695" t="e">
        <f t="shared" si="2"/>
        <v>#VALUE!</v>
      </c>
      <c r="V12" s="695" t="e">
        <f t="shared" si="2"/>
        <v>#VALUE!</v>
      </c>
      <c r="W12" s="695" t="e">
        <f t="shared" si="2"/>
        <v>#VALUE!</v>
      </c>
      <c r="X12" s="695" t="e">
        <f t="shared" si="2"/>
        <v>#VALUE!</v>
      </c>
      <c r="Y12" s="695" t="e">
        <f t="shared" si="2"/>
        <v>#VALUE!</v>
      </c>
      <c r="Z12" s="695" t="e">
        <f t="shared" si="2"/>
        <v>#VALUE!</v>
      </c>
      <c r="AA12" s="697" t="e">
        <f>+Z12*6.25</f>
        <v>#VALUE!</v>
      </c>
      <c r="AB12" s="695" t="e">
        <f t="shared" ref="AB12" si="3">IF($E12&lt;=$E5,AB5,IF(AND($E12&gt;$E5,$E12&lt;=$E6),AB5+(AB6-AB5)/($E6-$E5)*($E12-$E5),IF(AND($E12&gt;$E6,$E12&lt;=$E7),AB6+(AB7-AB6)/($E7-$E6)*($E12-$E6),IF(AND($E12&gt;$E7,$E12&lt;=$E8),AB7+(AB8-AB7)/($E8-$E7)*($E12-$E7),IF($E12&gt;$E8,AB8)))))</f>
        <v>#VALUE!</v>
      </c>
      <c r="AC12" s="697" t="e">
        <f>+AB12*6.25</f>
        <v>#VALUE!</v>
      </c>
      <c r="AD12" s="695" t="e">
        <f t="shared" ref="AD12" si="4">IF($E12&lt;=$E5,AD5,IF(AND($E12&gt;$E5,$E12&lt;=$E6),AD5+(AD6-AD5)/($E6-$E5)*($E12-$E5),IF(AND($E12&gt;$E6,$E12&lt;=$E7),AD6+(AD7-AD6)/($E7-$E6)*($E12-$E6),IF(AND($E12&gt;$E7,$E12&lt;=$E8),AD7+(AD8-AD7)/($E8-$E7)*($E12-$E7),IF($E12&gt;$E8,AD8)))))</f>
        <v>#VALUE!</v>
      </c>
      <c r="AE12" s="697" t="e">
        <f>+AD12*6.25</f>
        <v>#VALUE!</v>
      </c>
      <c r="AF12" s="697" t="e">
        <f>365/((D12-C12)/E12*1000)</f>
        <v>#VALUE!</v>
      </c>
      <c r="AG12" s="695" t="e">
        <f>IF($E12&lt;=$E5,AG5,IF(AND($E12&gt;$E5,$E12&lt;=$E6),AG5+(AG6-AG5)/($E6-$E5)*($E12-$E5),IF(AND($E12&gt;$E6,$E12&lt;=$E7),AG6+(AG7-AG6)/($E7-$E6)*($E12-$E6),IF(AND($E12&gt;$E7,$E12&lt;=$E8),AG7+(AG8-AG7)/($E8-$E7)*($E12-$E7),IF($E12&gt;$E8,AG8)))))</f>
        <v>#VALUE!</v>
      </c>
      <c r="AH12" s="697" t="e">
        <f>+AG12/AF12</f>
        <v>#VALUE!</v>
      </c>
      <c r="AI12" s="697" t="e">
        <f>+CONCATENATE(ROUND(AH12/(D12-C12),1)," : 1")</f>
        <v>#VALUE!</v>
      </c>
      <c r="AJ12" s="695" t="e">
        <f t="shared" ref="AJ12" si="5">IF($E12&lt;=$E5,AJ5,IF(AND($E12&gt;$E5,$E12&lt;=$E6),AJ5+(AJ6-AJ5)/($E6-$E5)*($E12-$E5),IF(AND($E12&gt;$E6,$E12&lt;=$E7),AJ6+(AJ7-AJ6)/($E7-$E6)*($E12-$E6),IF(AND($E12&gt;$E7,$E12&lt;=$E8),AJ7+(AJ8-AJ7)/($E8-$E7)*($E12-$E7),IF($E12&gt;$E8,AJ8)))))</f>
        <v>#VALUE!</v>
      </c>
      <c r="AK12" s="697" t="e">
        <f>+AJ12/2.291</f>
        <v>#VALUE!</v>
      </c>
      <c r="AL12" s="695" t="e">
        <f t="shared" ref="AL12" si="6">IF($E12&lt;=$E5,AL5,IF(AND($E12&gt;$E5,$E12&lt;=$E6),AL5+(AL6-AL5)/($E6-$E5)*($E12-$E5),IF(AND($E12&gt;$E6,$E12&lt;=$E7),AL6+(AL7-AL6)/($E7-$E6)*($E12-$E6),IF(AND($E12&gt;$E7,$E12&lt;=$E8),AL7+(AL8-AL7)/($E8-$E7)*($E12-$E7),IF($E12&gt;$E8,AL8)))))</f>
        <v>#VALUE!</v>
      </c>
      <c r="AM12" s="697" t="e">
        <f>+AL12/2.291</f>
        <v>#VALUE!</v>
      </c>
      <c r="AN12" s="695" t="e">
        <f t="shared" ref="AN12" si="7">IF($E12&lt;=$E5,AN5,IF(AND($E12&gt;$E5,$E12&lt;=$E6),AN5+(AN6-AN5)/($E6-$E5)*($E12-$E5),IF(AND($E12&gt;$E6,$E12&lt;=$E7),AN6+(AN7-AN6)/($E7-$E6)*($E12-$E6),IF(AND($E12&gt;$E7,$E12&lt;=$E8),AN7+(AN8-AN7)/($E8-$E7)*($E12-$E7),IF($E12&gt;$E8,AN8)))))</f>
        <v>#VALUE!</v>
      </c>
      <c r="AO12" s="697" t="e">
        <f>+AN12/2.291</f>
        <v>#VALUE!</v>
      </c>
      <c r="AR12" s="675">
        <v>16</v>
      </c>
      <c r="AS12" s="676">
        <f>IF(OR($C$12=$AR12,$D$12=$AR12),Schweine_Werte!$C12*0.5,IF(OR($C$12&gt;$AR12,$D$12&lt;$AR12),0,Schweine_Werte!$C12))</f>
        <v>0</v>
      </c>
      <c r="AT12" s="676">
        <f>IF(OR($C$24=$AR12,$D$24=$AR12),Schweine_Werte!$C12*0.5,IF(OR($C$24&gt;$AR12,$D$24&lt;$AR12),0,Schweine_Werte!$C12))</f>
        <v>0</v>
      </c>
      <c r="AU12" s="676">
        <f>IF(OR($C$36=$AR12,$D$36=$AR12),Schweine_Werte!$C12*0.5,IF(OR($C$36&gt;$AR12,$D$36&lt;$AR12),0,Schweine_Werte!$C12))</f>
        <v>0</v>
      </c>
      <c r="AV12" s="676">
        <f>IF(OR($C$48=$AR12,$D$48=$AR12),Schweine_Werte!$C12*0.5,IF(OR($C$48&gt;$AR12,$D$48&lt;$AR12),0,Schweine_Werte!$C12))</f>
        <v>0</v>
      </c>
      <c r="AW12" s="676">
        <f>IF(OR($C$60=$AR12,$D$60=$AR12),Schweine_Werte!$C12*0.5,IF(OR($C$60&gt;$AR12,$D$60&lt;$AR12),0,Schweine_Werte!$C12))</f>
        <v>0</v>
      </c>
      <c r="AX12" s="676">
        <f>IF(OR($C$12=$AR12,$D$12=$AR12),Schweine_Werte!$E12*0.5,IF(OR($C$12&gt;$AR12,$D$12&lt;$AR12),0,Schweine_Werte!$E12))</f>
        <v>0</v>
      </c>
      <c r="AY12" s="676">
        <f>IF(OR($C$24=$AR12,$D$24=$AR12),Schweine_Werte!$E12*0.5,IF(OR($C$24&gt;$AR12,$D$24&lt;$AR12),0,Schweine_Werte!$E12))</f>
        <v>0</v>
      </c>
      <c r="AZ12" s="679">
        <f>IF(OR($C$36=$AR12,$D$36=$AR12),Schweine_Werte!$E12*0.5,IF(OR($C$36&gt;$AR12,$D$36&lt;$AR12),0,Schweine_Werte!$E12))</f>
        <v>0</v>
      </c>
      <c r="BA12" s="679">
        <f>IF(OR($C$48=$AR12,$D$48=$AR12),Schweine_Werte!$E12*0.5,IF(OR($C$48&gt;$AR12,$D$48&lt;$AR12),0,Schweine_Werte!$E12))</f>
        <v>0</v>
      </c>
      <c r="BB12" s="679">
        <f>IF(OR($C$60=$AR12,$D$60=$AR12),Schweine_Werte!$E12*0.5,IF(OR($C$60&gt;$AR12,$D$60&lt;$AR12),0,Schweine_Werte!$E12))</f>
        <v>0</v>
      </c>
      <c r="BC12" s="676">
        <f>IF(OR($C$12=$AR12,$D$12=$AR12),Schweine_Werte!$G12*0.5,IF(OR($C$12&gt;$AR12,$D$12&lt;$AR12),0,Schweine_Werte!$G12))</f>
        <v>0</v>
      </c>
      <c r="BD12" s="676">
        <f>IF(OR($C$24=$AR12,$D$24=$AR12),Schweine_Werte!$G12*0.5,IF(OR($C$24&gt;$AR12,$D$24&lt;$AR12),0,Schweine_Werte!$G12))</f>
        <v>0</v>
      </c>
      <c r="BE12" s="679">
        <f>IF(OR($C$36=$AR12,$D$36=$AR12),Schweine_Werte!$G12*0.5,IF(OR($C$36&gt;$AR12,$D$36&lt;$AR12),0,Schweine_Werte!$G12))</f>
        <v>0</v>
      </c>
      <c r="BF12" s="679">
        <f>IF(OR($C$48=$AR12,$D$48=$AR12),Schweine_Werte!$G12*0.5,IF(OR($C$48&gt;$AR12,$D$48&lt;$AR12),0,Schweine_Werte!$G12))</f>
        <v>0</v>
      </c>
      <c r="BG12" s="679">
        <f>IF(OR($C$60=$AR12,$D$60=$AR12),Schweine_Werte!$G12*0.5,IF(OR($C$60&gt;$AR12,$D$60&lt;$AR12),0,Schweine_Werte!$G12))</f>
        <v>0</v>
      </c>
      <c r="BH12" s="676">
        <f>IF(OR($C$12=$AR12,$D$12=$AR12),Schweine_Werte!$I12*0.5,IF(OR($C$12&gt;$AR12,$D$12&lt;$AR12),0,Schweine_Werte!$I12))</f>
        <v>0</v>
      </c>
      <c r="BI12" s="676">
        <f>IF(OR($C$24=$AR12,$D$24=$AR12),Schweine_Werte!$I12*0.5,IF(OR($C$24&gt;$AR12,$D$24&lt;$AR12),0,Schweine_Werte!$I12))</f>
        <v>0</v>
      </c>
      <c r="BJ12" s="679">
        <f>IF(OR($C$36=$AR12,$D$36=$AR12),Schweine_Werte!$I12*0.5,IF(OR($C$36&gt;$AR12,$D$36&lt;$AR12),0,Schweine_Werte!$I12))</f>
        <v>0</v>
      </c>
      <c r="BK12" s="679">
        <f>IF(OR($C$48=$AR12,$D$48=$AR12),Schweine_Werte!$I12*0.5,IF(OR($C$48&gt;$AR12,$D$48&lt;$AR12),0,Schweine_Werte!$I12))</f>
        <v>0</v>
      </c>
      <c r="BL12" s="679">
        <f>IF(OR($C$60=$AR12,$D$60=$AR12),Schweine_Werte!$I12*0.5,IF(OR($C$60&gt;$AR12,$D$60&lt;$AR12),0,Schweine_Werte!$I12))</f>
        <v>0</v>
      </c>
      <c r="BM12" s="676"/>
      <c r="BN12" s="676"/>
      <c r="BO12" s="679"/>
      <c r="BP12" s="679"/>
      <c r="BQ12" s="679"/>
      <c r="BR12" s="677">
        <f>IF(OR($C$74=$AR12,$D$74=$AR12),Schweine_Werte!$M12*0.5,IF(OR($C$74&gt;$AR12,$D$74&lt;$AR12),0,Schweine_Werte!$M12))</f>
        <v>0</v>
      </c>
      <c r="BS12" s="677">
        <f>IF(OR($C$83=$AR12,$D$83=$AR12),Schweine_Werte!$M12*0.5,IF(OR($C$83&gt;$AR12,$D$83&lt;$AR12),0,Schweine_Werte!$M12))</f>
        <v>0</v>
      </c>
      <c r="BT12" s="667">
        <f>IF(OR($C$92=$AR12,$D$92=$AR12),Schweine_Werte!$M12*0.5,IF(OR($C$92&gt;$AR12,$D$92&lt;$AR12),0,Schweine_Werte!$M12))</f>
        <v>0</v>
      </c>
      <c r="BU12" s="667">
        <f>IF(OR($C$101=$AR12,$D$101=$AR12),Schweine_Werte!$M12*0.5,IF(OR($C$101&gt;$AR12,$D$101&lt;$AR12),0,Schweine_Werte!$M12))</f>
        <v>0</v>
      </c>
      <c r="BV12" s="667">
        <f>IF(OR($C$110=$AR12,$D$110=$AR12),Schweine_Werte!$M12*0.5,IF(OR($C$110&gt;$AR12,$D$110&lt;$AR12),0,Schweine_Werte!$M12))</f>
        <v>0</v>
      </c>
      <c r="BW12" s="667">
        <f>IF(OR(8=$AR12,$E$127=$AR12),Schweine_Werte!$M12*0.5,IF(OR(8&gt;$AR12,$E$127&lt;$AR12),0,Schweine_Werte!$M12))</f>
        <v>2.2565030036209643</v>
      </c>
      <c r="BX12" s="667">
        <f>IF(OR(8=$AR12,$E$145=$AR12),Schweine_Werte!$M12*0.5,IF(OR(8&gt;$AR12,$E$145&lt;$AR12),0,Schweine_Werte!$M12))</f>
        <v>2.2565030036209643</v>
      </c>
      <c r="BY12" s="677">
        <f>IF(OR($C$74=$AR12,$D$74=$AR12),Schweine_Werte!$O12*0.5,IF(OR($C$74&gt;$AR12,$D$74&lt;$AR12),0,Schweine_Werte!$O12))</f>
        <v>0</v>
      </c>
      <c r="BZ12" s="677">
        <f>IF(OR($C$83=$AR12,$D$83=$AR12),Schweine_Werte!$O12*0.5,IF(OR($C$83&gt;$AR12,$D$83&lt;$AR12),0,Schweine_Werte!$O12))</f>
        <v>0</v>
      </c>
      <c r="CA12" s="667">
        <f>IF(OR($C$92=$AR12,$D$92=$AR12),Schweine_Werte!$O12*0.5,IF(OR($C$92&gt;$AR12,$D$92&lt;$AR12),0,Schweine_Werte!$O12))</f>
        <v>0</v>
      </c>
      <c r="CB12" s="667">
        <f>IF(OR($C$101=$AR12,$D$101=$AR12),Schweine_Werte!$O12*0.5,IF(OR($C$101&gt;$AR12,$D$101&lt;$AR12),0,Schweine_Werte!$O12))</f>
        <v>0</v>
      </c>
      <c r="CC12" s="667">
        <f>IF(OR($C$110=$AR12,$D$110=$AR12),Schweine_Werte!$O12*0.5,IF(OR($C$110&gt;$AR12,$D$110&lt;$AR12),0,Schweine_Werte!$O12))</f>
        <v>0</v>
      </c>
    </row>
    <row r="13" spans="1:303" ht="15" x14ac:dyDescent="0.25">
      <c r="C13" s="1738" t="s">
        <v>514</v>
      </c>
      <c r="D13" s="1738"/>
      <c r="AR13" s="675">
        <v>17</v>
      </c>
      <c r="AS13" s="676">
        <f>IF(OR($C$12=$AR13,$D$12=$AR13),Schweine_Werte!$C13*0.5,IF(OR($C$12&gt;$AR13,$D$12&lt;$AR13),0,Schweine_Werte!$C13))</f>
        <v>0</v>
      </c>
      <c r="AT13" s="676">
        <f>IF(OR($C$24=$AR13,$D$24=$AR13),Schweine_Werte!$C13*0.5,IF(OR($C$24&gt;$AR13,$D$24&lt;$AR13),0,Schweine_Werte!$C13))</f>
        <v>0</v>
      </c>
      <c r="AU13" s="676">
        <f>IF(OR($C$36=$AR13,$D$36=$AR13),Schweine_Werte!$C13*0.5,IF(OR($C$36&gt;$AR13,$D$36&lt;$AR13),0,Schweine_Werte!$C13))</f>
        <v>0</v>
      </c>
      <c r="AV13" s="676">
        <f>IF(OR($C$48=$AR13,$D$48=$AR13),Schweine_Werte!$C13*0.5,IF(OR($C$48&gt;$AR13,$D$48&lt;$AR13),0,Schweine_Werte!$C13))</f>
        <v>0</v>
      </c>
      <c r="AW13" s="676">
        <f>IF(OR($C$60=$AR13,$D$60=$AR13),Schweine_Werte!$C13*0.5,IF(OR($C$60&gt;$AR13,$D$60&lt;$AR13),0,Schweine_Werte!$C13))</f>
        <v>0</v>
      </c>
      <c r="AX13" s="676">
        <f>IF(OR($C$12=$AR13,$D$12=$AR13),Schweine_Werte!$E13*0.5,IF(OR($C$12&gt;$AR13,$D$12&lt;$AR13),0,Schweine_Werte!$E13))</f>
        <v>0</v>
      </c>
      <c r="AY13" s="676">
        <f>IF(OR($C$24=$AR13,$D$24=$AR13),Schweine_Werte!$E13*0.5,IF(OR($C$24&gt;$AR13,$D$24&lt;$AR13),0,Schweine_Werte!$E13))</f>
        <v>0</v>
      </c>
      <c r="AZ13" s="679">
        <f>IF(OR($C$36=$AR13,$D$36=$AR13),Schweine_Werte!$E13*0.5,IF(OR($C$36&gt;$AR13,$D$36&lt;$AR13),0,Schweine_Werte!$E13))</f>
        <v>0</v>
      </c>
      <c r="BA13" s="679">
        <f>IF(OR($C$48=$AR13,$D$48=$AR13),Schweine_Werte!$E13*0.5,IF(OR($C$48&gt;$AR13,$D$48&lt;$AR13),0,Schweine_Werte!$E13))</f>
        <v>0</v>
      </c>
      <c r="BB13" s="679">
        <f>IF(OR($C$60=$AR13,$D$60=$AR13),Schweine_Werte!$E13*0.5,IF(OR($C$60&gt;$AR13,$D$60&lt;$AR13),0,Schweine_Werte!$E13))</f>
        <v>0</v>
      </c>
      <c r="BC13" s="676">
        <f>IF(OR($C$12=$AR13,$D$12=$AR13),Schweine_Werte!$G13*0.5,IF(OR($C$12&gt;$AR13,$D$12&lt;$AR13),0,Schweine_Werte!$G13))</f>
        <v>0</v>
      </c>
      <c r="BD13" s="676">
        <f>IF(OR($C$24=$AR13,$D$24=$AR13),Schweine_Werte!$G13*0.5,IF(OR($C$24&gt;$AR13,$D$24&lt;$AR13),0,Schweine_Werte!$G13))</f>
        <v>0</v>
      </c>
      <c r="BE13" s="679">
        <f>IF(OR($C$36=$AR13,$D$36=$AR13),Schweine_Werte!$G13*0.5,IF(OR($C$36&gt;$AR13,$D$36&lt;$AR13),0,Schweine_Werte!$G13))</f>
        <v>0</v>
      </c>
      <c r="BF13" s="679">
        <f>IF(OR($C$48=$AR13,$D$48=$AR13),Schweine_Werte!$G13*0.5,IF(OR($C$48&gt;$AR13,$D$48&lt;$AR13),0,Schweine_Werte!$G13))</f>
        <v>0</v>
      </c>
      <c r="BG13" s="679">
        <f>IF(OR($C$60=$AR13,$D$60=$AR13),Schweine_Werte!$G13*0.5,IF(OR($C$60&gt;$AR13,$D$60&lt;$AR13),0,Schweine_Werte!$G13))</f>
        <v>0</v>
      </c>
      <c r="BH13" s="676">
        <f>IF(OR($C$12=$AR13,$D$12=$AR13),Schweine_Werte!$I13*0.5,IF(OR($C$12&gt;$AR13,$D$12&lt;$AR13),0,Schweine_Werte!$I13))</f>
        <v>0</v>
      </c>
      <c r="BI13" s="676">
        <f>IF(OR($C$24=$AR13,$D$24=$AR13),Schweine_Werte!$I13*0.5,IF(OR($C$24&gt;$AR13,$D$24&lt;$AR13),0,Schweine_Werte!$I13))</f>
        <v>0</v>
      </c>
      <c r="BJ13" s="679">
        <f>IF(OR($C$36=$AR13,$D$36=$AR13),Schweine_Werte!$I13*0.5,IF(OR($C$36&gt;$AR13,$D$36&lt;$AR13),0,Schweine_Werte!$I13))</f>
        <v>0</v>
      </c>
      <c r="BK13" s="679">
        <f>IF(OR($C$48=$AR13,$D$48=$AR13),Schweine_Werte!$I13*0.5,IF(OR($C$48&gt;$AR13,$D$48&lt;$AR13),0,Schweine_Werte!$I13))</f>
        <v>0</v>
      </c>
      <c r="BL13" s="679">
        <f>IF(OR($C$60=$AR13,$D$60=$AR13),Schweine_Werte!$I13*0.5,IF(OR($C$60&gt;$AR13,$D$60&lt;$AR13),0,Schweine_Werte!$I13))</f>
        <v>0</v>
      </c>
      <c r="BM13" s="676"/>
      <c r="BN13" s="676"/>
      <c r="BO13" s="679"/>
      <c r="BP13" s="679"/>
      <c r="BQ13" s="679"/>
      <c r="BR13" s="677">
        <f>IF(OR($C$74=$AR13,$D$74=$AR13),Schweine_Werte!$M13*0.5,IF(OR($C$74&gt;$AR13,$D$74&lt;$AR13),0,Schweine_Werte!$M13))</f>
        <v>0</v>
      </c>
      <c r="BS13" s="677">
        <f>IF(OR($C$83=$AR13,$D$83=$AR13),Schweine_Werte!$M13*0.5,IF(OR($C$83&gt;$AR13,$D$83&lt;$AR13),0,Schweine_Werte!$M13))</f>
        <v>0</v>
      </c>
      <c r="BT13" s="667">
        <f>IF(OR($C$92=$AR13,$D$92=$AR13),Schweine_Werte!$M13*0.5,IF(OR($C$92&gt;$AR13,$D$92&lt;$AR13),0,Schweine_Werte!$M13))</f>
        <v>0</v>
      </c>
      <c r="BU13" s="667">
        <f>IF(OR($C$101=$AR13,$D$101=$AR13),Schweine_Werte!$M13*0.5,IF(OR($C$101&gt;$AR13,$D$101&lt;$AR13),0,Schweine_Werte!$M13))</f>
        <v>0</v>
      </c>
      <c r="BV13" s="667">
        <f>IF(OR($C$110=$AR13,$D$110=$AR13),Schweine_Werte!$M13*0.5,IF(OR($C$110&gt;$AR13,$D$110&lt;$AR13),0,Schweine_Werte!$M13))</f>
        <v>0</v>
      </c>
      <c r="BW13" s="667">
        <f>IF(OR(8=$AR13,$E$127=$AR13),Schweine_Werte!$M13*0.5,IF(OR(8&gt;$AR13,$E$127&lt;$AR13),0,Schweine_Werte!$M13))</f>
        <v>2.174168851366757</v>
      </c>
      <c r="BX13" s="667">
        <f>IF(OR(8=$AR13,$E$145=$AR13),Schweine_Werte!$M13*0.5,IF(OR(8&gt;$AR13,$E$145&lt;$AR13),0,Schweine_Werte!$M13))</f>
        <v>2.174168851366757</v>
      </c>
      <c r="BY13" s="677">
        <f>IF(OR($C$74=$AR13,$D$74=$AR13),Schweine_Werte!$O13*0.5,IF(OR($C$74&gt;$AR13,$D$74&lt;$AR13),0,Schweine_Werte!$O13))</f>
        <v>0</v>
      </c>
      <c r="BZ13" s="677">
        <f>IF(OR($C$83=$AR13,$D$83=$AR13),Schweine_Werte!$O13*0.5,IF(OR($C$83&gt;$AR13,$D$83&lt;$AR13),0,Schweine_Werte!$O13))</f>
        <v>0</v>
      </c>
      <c r="CA13" s="667">
        <f>IF(OR($C$92=$AR13,$D$92=$AR13),Schweine_Werte!$O13*0.5,IF(OR($C$92&gt;$AR13,$D$92&lt;$AR13),0,Schweine_Werte!$O13))</f>
        <v>0</v>
      </c>
      <c r="CB13" s="667">
        <f>IF(OR($C$101=$AR13,$D$101=$AR13),Schweine_Werte!$O13*0.5,IF(OR($C$101&gt;$AR13,$D$101&lt;$AR13),0,Schweine_Werte!$O13))</f>
        <v>0</v>
      </c>
      <c r="CC13" s="667">
        <f>IF(OR($C$110=$AR13,$D$110=$AR13),Schweine_Werte!$O13*0.5,IF(OR($C$110&gt;$AR13,$D$110&lt;$AR13),0,Schweine_Werte!$O13))</f>
        <v>0</v>
      </c>
    </row>
    <row r="14" spans="1:303" ht="18.75" x14ac:dyDescent="0.3">
      <c r="H14" s="666"/>
      <c r="I14" s="666"/>
      <c r="L14" s="667"/>
      <c r="W14" s="1735" t="s">
        <v>435</v>
      </c>
      <c r="X14" s="1735"/>
      <c r="Y14" s="1735"/>
      <c r="AR14" s="675">
        <v>18</v>
      </c>
      <c r="AS14" s="676">
        <f>IF(OR($C$12=$AR14,$D$12=$AR14),Schweine_Werte!$C14*0.5,IF(OR($C$12&gt;$AR14,$D$12&lt;$AR14),0,Schweine_Werte!$C14))</f>
        <v>0</v>
      </c>
      <c r="AT14" s="676">
        <f>IF(OR($C$24=$AR14,$D$24=$AR14),Schweine_Werte!$C14*0.5,IF(OR($C$24&gt;$AR14,$D$24&lt;$AR14),0,Schweine_Werte!$C14))</f>
        <v>0</v>
      </c>
      <c r="AU14" s="676">
        <f>IF(OR($C$36=$AR14,$D$36=$AR14),Schweine_Werte!$C14*0.5,IF(OR($C$36&gt;$AR14,$D$36&lt;$AR14),0,Schweine_Werte!$C14))</f>
        <v>0</v>
      </c>
      <c r="AV14" s="676">
        <f>IF(OR($C$48=$AR14,$D$48=$AR14),Schweine_Werte!$C14*0.5,IF(OR($C$48&gt;$AR14,$D$48&lt;$AR14),0,Schweine_Werte!$C14))</f>
        <v>0</v>
      </c>
      <c r="AW14" s="676">
        <f>IF(OR($C$60=$AR14,$D$60=$AR14),Schweine_Werte!$C14*0.5,IF(OR($C$60&gt;$AR14,$D$60&lt;$AR14),0,Schweine_Werte!$C14))</f>
        <v>0</v>
      </c>
      <c r="AX14" s="676">
        <f>IF(OR($C$12=$AR14,$D$12=$AR14),Schweine_Werte!$E14*0.5,IF(OR($C$12&gt;$AR14,$D$12&lt;$AR14),0,Schweine_Werte!$E14))</f>
        <v>0</v>
      </c>
      <c r="AY14" s="676">
        <f>IF(OR($C$24=$AR14,$D$24=$AR14),Schweine_Werte!$E14*0.5,IF(OR($C$24&gt;$AR14,$D$24&lt;$AR14),0,Schweine_Werte!$E14))</f>
        <v>0</v>
      </c>
      <c r="AZ14" s="679">
        <f>IF(OR($C$36=$AR14,$D$36=$AR14),Schweine_Werte!$E14*0.5,IF(OR($C$36&gt;$AR14,$D$36&lt;$AR14),0,Schweine_Werte!$E14))</f>
        <v>0</v>
      </c>
      <c r="BA14" s="679">
        <f>IF(OR($C$48=$AR14,$D$48=$AR14),Schweine_Werte!$E14*0.5,IF(OR($C$48&gt;$AR14,$D$48&lt;$AR14),0,Schweine_Werte!$E14))</f>
        <v>0</v>
      </c>
      <c r="BB14" s="679">
        <f>IF(OR($C$60=$AR14,$D$60=$AR14),Schweine_Werte!$E14*0.5,IF(OR($C$60&gt;$AR14,$D$60&lt;$AR14),0,Schweine_Werte!$E14))</f>
        <v>0</v>
      </c>
      <c r="BC14" s="676">
        <f>IF(OR($C$12=$AR14,$D$12=$AR14),Schweine_Werte!$G14*0.5,IF(OR($C$12&gt;$AR14,$D$12&lt;$AR14),0,Schweine_Werte!$G14))</f>
        <v>0</v>
      </c>
      <c r="BD14" s="676">
        <f>IF(OR($C$24=$AR14,$D$24=$AR14),Schweine_Werte!$G14*0.5,IF(OR($C$24&gt;$AR14,$D$24&lt;$AR14),0,Schweine_Werte!$G14))</f>
        <v>0</v>
      </c>
      <c r="BE14" s="679">
        <f>IF(OR($C$36=$AR14,$D$36=$AR14),Schweine_Werte!$G14*0.5,IF(OR($C$36&gt;$AR14,$D$36&lt;$AR14),0,Schweine_Werte!$G14))</f>
        <v>0</v>
      </c>
      <c r="BF14" s="679">
        <f>IF(OR($C$48=$AR14,$D$48=$AR14),Schweine_Werte!$G14*0.5,IF(OR($C$48&gt;$AR14,$D$48&lt;$AR14),0,Schweine_Werte!$G14))</f>
        <v>0</v>
      </c>
      <c r="BG14" s="679">
        <f>IF(OR($C$60=$AR14,$D$60=$AR14),Schweine_Werte!$G14*0.5,IF(OR($C$60&gt;$AR14,$D$60&lt;$AR14),0,Schweine_Werte!$G14))</f>
        <v>0</v>
      </c>
      <c r="BH14" s="676">
        <f>IF(OR($C$12=$AR14,$D$12=$AR14),Schweine_Werte!$I14*0.5,IF(OR($C$12&gt;$AR14,$D$12&lt;$AR14),0,Schweine_Werte!$I14))</f>
        <v>0</v>
      </c>
      <c r="BI14" s="676">
        <f>IF(OR($C$24=$AR14,$D$24=$AR14),Schweine_Werte!$I14*0.5,IF(OR($C$24&gt;$AR14,$D$24&lt;$AR14),0,Schweine_Werte!$I14))</f>
        <v>0</v>
      </c>
      <c r="BJ14" s="679">
        <f>IF(OR($C$36=$AR14,$D$36=$AR14),Schweine_Werte!$I14*0.5,IF(OR($C$36&gt;$AR14,$D$36&lt;$AR14),0,Schweine_Werte!$I14))</f>
        <v>0</v>
      </c>
      <c r="BK14" s="679">
        <f>IF(OR($C$48=$AR14,$D$48=$AR14),Schweine_Werte!$I14*0.5,IF(OR($C$48&gt;$AR14,$D$48&lt;$AR14),0,Schweine_Werte!$I14))</f>
        <v>0</v>
      </c>
      <c r="BL14" s="679">
        <f>IF(OR($C$60=$AR14,$D$60=$AR14),Schweine_Werte!$I14*0.5,IF(OR($C$60&gt;$AR14,$D$60&lt;$AR14),0,Schweine_Werte!$I14))</f>
        <v>0</v>
      </c>
      <c r="BM14" s="676"/>
      <c r="BN14" s="676"/>
      <c r="BO14" s="679"/>
      <c r="BP14" s="679"/>
      <c r="BQ14" s="679"/>
      <c r="BR14" s="677">
        <f>IF(OR($C$74=$AR14,$D$74=$AR14),Schweine_Werte!$M14*0.5,IF(OR($C$74&gt;$AR14,$D$74&lt;$AR14),0,Schweine_Werte!$M14))</f>
        <v>0</v>
      </c>
      <c r="BS14" s="677">
        <f>IF(OR($C$83=$AR14,$D$83=$AR14),Schweine_Werte!$M14*0.5,IF(OR($C$83&gt;$AR14,$D$83&lt;$AR14),0,Schweine_Werte!$M14))</f>
        <v>0</v>
      </c>
      <c r="BT14" s="667">
        <f>IF(OR($C$92=$AR14,$D$92=$AR14),Schweine_Werte!$M14*0.5,IF(OR($C$92&gt;$AR14,$D$92&lt;$AR14),0,Schweine_Werte!$M14))</f>
        <v>0</v>
      </c>
      <c r="BU14" s="667">
        <f>IF(OR($C$101=$AR14,$D$101=$AR14),Schweine_Werte!$M14*0.5,IF(OR($C$101&gt;$AR14,$D$101&lt;$AR14),0,Schweine_Werte!$M14))</f>
        <v>0</v>
      </c>
      <c r="BV14" s="667">
        <f>IF(OR($C$110=$AR14,$D$110=$AR14),Schweine_Werte!$M14*0.5,IF(OR($C$110&gt;$AR14,$D$110&lt;$AR14),0,Schweine_Werte!$M14))</f>
        <v>0</v>
      </c>
      <c r="BW14" s="667">
        <f>IF(OR(8=$AR14,$E$127=$AR14),Schweine_Werte!$M14*0.5,IF(OR(8&gt;$AR14,$E$127&lt;$AR14),0,Schweine_Werte!$M14))</f>
        <v>2.0988182677263927</v>
      </c>
      <c r="BX14" s="667">
        <f>IF(OR(8=$AR14,$E$145=$AR14),Schweine_Werte!$M14*0.5,IF(OR(8&gt;$AR14,$E$145&lt;$AR14),0,Schweine_Werte!$M14))</f>
        <v>2.0988182677263927</v>
      </c>
      <c r="BY14" s="677">
        <f>IF(OR($C$74=$AR14,$D$74=$AR14),Schweine_Werte!$O14*0.5,IF(OR($C$74&gt;$AR14,$D$74&lt;$AR14),0,Schweine_Werte!$O14))</f>
        <v>0</v>
      </c>
      <c r="BZ14" s="677">
        <f>IF(OR($C$83=$AR14,$D$83=$AR14),Schweine_Werte!$O14*0.5,IF(OR($C$83&gt;$AR14,$D$83&lt;$AR14),0,Schweine_Werte!$O14))</f>
        <v>0</v>
      </c>
      <c r="CA14" s="667">
        <f>IF(OR($C$92=$AR14,$D$92=$AR14),Schweine_Werte!$O14*0.5,IF(OR($C$92&gt;$AR14,$D$92&lt;$AR14),0,Schweine_Werte!$O14))</f>
        <v>0</v>
      </c>
      <c r="CB14" s="667">
        <f>IF(OR($C$101=$AR14,$D$101=$AR14),Schweine_Werte!$O14*0.5,IF(OR($C$101&gt;$AR14,$D$101&lt;$AR14),0,Schweine_Werte!$O14))</f>
        <v>0</v>
      </c>
      <c r="CC14" s="667">
        <f>IF(OR($C$110=$AR14,$D$110=$AR14),Schweine_Werte!$O14*0.5,IF(OR($C$110&gt;$AR14,$D$110&lt;$AR14),0,Schweine_Werte!$O14))</f>
        <v>0</v>
      </c>
    </row>
    <row r="15" spans="1:303" ht="14.45" customHeight="1" x14ac:dyDescent="0.3">
      <c r="B15" s="670"/>
      <c r="C15" s="670"/>
      <c r="D15" s="670"/>
      <c r="E15" s="670"/>
      <c r="F15" s="670"/>
      <c r="G15" s="670"/>
      <c r="H15" s="671"/>
      <c r="L15" s="520" t="s">
        <v>445</v>
      </c>
      <c r="Q15" s="1735" t="s">
        <v>446</v>
      </c>
      <c r="R15" s="1735"/>
      <c r="S15" s="1735"/>
      <c r="T15" s="1735" t="s">
        <v>447</v>
      </c>
      <c r="U15" s="1735"/>
      <c r="V15" s="1735"/>
      <c r="W15" s="520" t="s">
        <v>448</v>
      </c>
      <c r="X15" s="520" t="s">
        <v>449</v>
      </c>
      <c r="Y15" s="520" t="s">
        <v>450</v>
      </c>
      <c r="Z15" s="520" t="s">
        <v>451</v>
      </c>
      <c r="AG15" s="520" t="s">
        <v>452</v>
      </c>
      <c r="AJ15" s="520" t="s">
        <v>453</v>
      </c>
      <c r="AR15" s="675">
        <v>19</v>
      </c>
      <c r="AS15" s="676">
        <f>IF(OR($C$12=$AR15,$D$12=$AR15),Schweine_Werte!$C15*0.5,IF(OR($C$12&gt;$AR15,$D$12&lt;$AR15),0,Schweine_Werte!$C15))</f>
        <v>0</v>
      </c>
      <c r="AT15" s="676">
        <f>IF(OR($C$24=$AR15,$D$24=$AR15),Schweine_Werte!$C15*0.5,IF(OR($C$24&gt;$AR15,$D$24&lt;$AR15),0,Schweine_Werte!$C15))</f>
        <v>0</v>
      </c>
      <c r="AU15" s="676">
        <f>IF(OR($C$36=$AR15,$D$36=$AR15),Schweine_Werte!$C15*0.5,IF(OR($C$36&gt;$AR15,$D$36&lt;$AR15),0,Schweine_Werte!$C15))</f>
        <v>0</v>
      </c>
      <c r="AV15" s="676">
        <f>IF(OR($C$48=$AR15,$D$48=$AR15),Schweine_Werte!$C15*0.5,IF(OR($C$48&gt;$AR15,$D$48&lt;$AR15),0,Schweine_Werte!$C15))</f>
        <v>0</v>
      </c>
      <c r="AW15" s="676">
        <f>IF(OR($C$60=$AR15,$D$60=$AR15),Schweine_Werte!$C15*0.5,IF(OR($C$60&gt;$AR15,$D$60&lt;$AR15),0,Schweine_Werte!$C15))</f>
        <v>0</v>
      </c>
      <c r="AX15" s="676">
        <f>IF(OR($C$12=$AR15,$D$12=$AR15),Schweine_Werte!$E15*0.5,IF(OR($C$12&gt;$AR15,$D$12&lt;$AR15),0,Schweine_Werte!$E15))</f>
        <v>0</v>
      </c>
      <c r="AY15" s="676">
        <f>IF(OR($C$24=$AR15,$D$24=$AR15),Schweine_Werte!$E15*0.5,IF(OR($C$24&gt;$AR15,$D$24&lt;$AR15),0,Schweine_Werte!$E15))</f>
        <v>0</v>
      </c>
      <c r="AZ15" s="679">
        <f>IF(OR($C$36=$AR15,$D$36=$AR15),Schweine_Werte!$E15*0.5,IF(OR($C$36&gt;$AR15,$D$36&lt;$AR15),0,Schweine_Werte!$E15))</f>
        <v>0</v>
      </c>
      <c r="BA15" s="679">
        <f>IF(OR($C$48=$AR15,$D$48=$AR15),Schweine_Werte!$E15*0.5,IF(OR($C$48&gt;$AR15,$D$48&lt;$AR15),0,Schweine_Werte!$E15))</f>
        <v>0</v>
      </c>
      <c r="BB15" s="679">
        <f>IF(OR($C$60=$AR15,$D$60=$AR15),Schweine_Werte!$E15*0.5,IF(OR($C$60&gt;$AR15,$D$60&lt;$AR15),0,Schweine_Werte!$E15))</f>
        <v>0</v>
      </c>
      <c r="BC15" s="676">
        <f>IF(OR($C$12=$AR15,$D$12=$AR15),Schweine_Werte!$G15*0.5,IF(OR($C$12&gt;$AR15,$D$12&lt;$AR15),0,Schweine_Werte!$G15))</f>
        <v>0</v>
      </c>
      <c r="BD15" s="676">
        <f>IF(OR($C$24=$AR15,$D$24=$AR15),Schweine_Werte!$G15*0.5,IF(OR($C$24&gt;$AR15,$D$24&lt;$AR15),0,Schweine_Werte!$G15))</f>
        <v>0</v>
      </c>
      <c r="BE15" s="679">
        <f>IF(OR($C$36=$AR15,$D$36=$AR15),Schweine_Werte!$G15*0.5,IF(OR($C$36&gt;$AR15,$D$36&lt;$AR15),0,Schweine_Werte!$G15))</f>
        <v>0</v>
      </c>
      <c r="BF15" s="679">
        <f>IF(OR($C$48=$AR15,$D$48=$AR15),Schweine_Werte!$G15*0.5,IF(OR($C$48&gt;$AR15,$D$48&lt;$AR15),0,Schweine_Werte!$G15))</f>
        <v>0</v>
      </c>
      <c r="BG15" s="679">
        <f>IF(OR($C$60=$AR15,$D$60=$AR15),Schweine_Werte!$G15*0.5,IF(OR($C$60&gt;$AR15,$D$60&lt;$AR15),0,Schweine_Werte!$G15))</f>
        <v>0</v>
      </c>
      <c r="BH15" s="676">
        <f>IF(OR($C$12=$AR15,$D$12=$AR15),Schweine_Werte!$I15*0.5,IF(OR($C$12&gt;$AR15,$D$12&lt;$AR15),0,Schweine_Werte!$I15))</f>
        <v>0</v>
      </c>
      <c r="BI15" s="676">
        <f>IF(OR($C$24=$AR15,$D$24=$AR15),Schweine_Werte!$I15*0.5,IF(OR($C$24&gt;$AR15,$D$24&lt;$AR15),0,Schweine_Werte!$I15))</f>
        <v>0</v>
      </c>
      <c r="BJ15" s="679">
        <f>IF(OR($C$36=$AR15,$D$36=$AR15),Schweine_Werte!$I15*0.5,IF(OR($C$36&gt;$AR15,$D$36&lt;$AR15),0,Schweine_Werte!$I15))</f>
        <v>0</v>
      </c>
      <c r="BK15" s="679">
        <f>IF(OR($C$48=$AR15,$D$48=$AR15),Schweine_Werte!$I15*0.5,IF(OR($C$48&gt;$AR15,$D$48&lt;$AR15),0,Schweine_Werte!$I15))</f>
        <v>0</v>
      </c>
      <c r="BL15" s="679">
        <f>IF(OR($C$60=$AR15,$D$60=$AR15),Schweine_Werte!$I15*0.5,IF(OR($C$60&gt;$AR15,$D$60&lt;$AR15),0,Schweine_Werte!$I15))</f>
        <v>0</v>
      </c>
      <c r="BM15" s="676"/>
      <c r="BN15" s="676"/>
      <c r="BO15" s="679"/>
      <c r="BP15" s="679"/>
      <c r="BQ15" s="679"/>
      <c r="BR15" s="677">
        <f>IF(OR($C$74=$AR15,$D$74=$AR15),Schweine_Werte!$M15*0.5,IF(OR($C$74&gt;$AR15,$D$74&lt;$AR15),0,Schweine_Werte!$M15))</f>
        <v>0</v>
      </c>
      <c r="BS15" s="677">
        <f>IF(OR($C$83=$AR15,$D$83=$AR15),Schweine_Werte!$M15*0.5,IF(OR($C$83&gt;$AR15,$D$83&lt;$AR15),0,Schweine_Werte!$M15))</f>
        <v>0</v>
      </c>
      <c r="BT15" s="667">
        <f>IF(OR($C$92=$AR15,$D$92=$AR15),Schweine_Werte!$M15*0.5,IF(OR($C$92&gt;$AR15,$D$92&lt;$AR15),0,Schweine_Werte!$M15))</f>
        <v>0</v>
      </c>
      <c r="BU15" s="667">
        <f>IF(OR($C$101=$AR15,$D$101=$AR15),Schweine_Werte!$M15*0.5,IF(OR($C$101&gt;$AR15,$D$101&lt;$AR15),0,Schweine_Werte!$M15))</f>
        <v>0</v>
      </c>
      <c r="BV15" s="667">
        <f>IF(OR($C$110=$AR15,$D$110=$AR15),Schweine_Werte!$M15*0.5,IF(OR($C$110&gt;$AR15,$D$110&lt;$AR15),0,Schweine_Werte!$M15))</f>
        <v>0</v>
      </c>
      <c r="BW15" s="667">
        <f>IF(OR(8=$AR15,$E$127=$AR15),Schweine_Werte!$M15*0.5,IF(OR(8&gt;$AR15,$E$127&lt;$AR15),0,Schweine_Werte!$M15))</f>
        <v>2.0329975728926217</v>
      </c>
      <c r="BX15" s="667">
        <f>IF(OR(8=$AR15,$E$145=$AR15),Schweine_Werte!$M15*0.5,IF(OR(8&gt;$AR15,$E$145&lt;$AR15),0,Schweine_Werte!$M15))</f>
        <v>2.0329975728926217</v>
      </c>
      <c r="BY15" s="677">
        <f>IF(OR($C$74=$AR15,$D$74=$AR15),Schweine_Werte!$O15*0.5,IF(OR($C$74&gt;$AR15,$D$74&lt;$AR15),0,Schweine_Werte!$O15))</f>
        <v>0</v>
      </c>
      <c r="BZ15" s="677">
        <f>IF(OR($C$83=$AR15,$D$83=$AR15),Schweine_Werte!$O15*0.5,IF(OR($C$83&gt;$AR15,$D$83&lt;$AR15),0,Schweine_Werte!$O15))</f>
        <v>0</v>
      </c>
      <c r="CA15" s="667">
        <f>IF(OR($C$92=$AR15,$D$92=$AR15),Schweine_Werte!$O15*0.5,IF(OR($C$92&gt;$AR15,$D$92&lt;$AR15),0,Schweine_Werte!$O15))</f>
        <v>0</v>
      </c>
      <c r="CB15" s="667">
        <f>IF(OR($C$101=$AR15,$D$101=$AR15),Schweine_Werte!$O15*0.5,IF(OR($C$101&gt;$AR15,$D$101&lt;$AR15),0,Schweine_Werte!$O15))</f>
        <v>0</v>
      </c>
      <c r="CC15" s="667">
        <f>IF(OR($C$110=$AR15,$D$110=$AR15),Schweine_Werte!$O15*0.5,IF(OR($C$110&gt;$AR15,$D$110&lt;$AR15),0,Schweine_Werte!$O15))</f>
        <v>0</v>
      </c>
    </row>
    <row r="16" spans="1:303" x14ac:dyDescent="0.2">
      <c r="B16" s="520" t="s">
        <v>469</v>
      </c>
      <c r="E16" s="520" t="s">
        <v>470</v>
      </c>
      <c r="F16" s="520" t="s">
        <v>363</v>
      </c>
      <c r="G16" s="520" t="s">
        <v>471</v>
      </c>
      <c r="H16" s="520" t="s">
        <v>472</v>
      </c>
      <c r="I16" s="520" t="s">
        <v>473</v>
      </c>
      <c r="J16" s="520" t="s">
        <v>474</v>
      </c>
      <c r="K16" s="520" t="s">
        <v>475</v>
      </c>
      <c r="L16" s="520" t="s">
        <v>476</v>
      </c>
      <c r="M16" s="520" t="s">
        <v>477</v>
      </c>
      <c r="N16" s="520" t="s">
        <v>478</v>
      </c>
      <c r="O16" s="520" t="s">
        <v>479</v>
      </c>
      <c r="P16" s="520" t="s">
        <v>480</v>
      </c>
      <c r="Q16" s="520" t="s">
        <v>365</v>
      </c>
      <c r="R16" s="520" t="s">
        <v>366</v>
      </c>
      <c r="S16" s="520" t="s">
        <v>367</v>
      </c>
      <c r="T16" s="520" t="s">
        <v>365</v>
      </c>
      <c r="U16" s="520" t="s">
        <v>366</v>
      </c>
      <c r="V16" s="520" t="s">
        <v>367</v>
      </c>
      <c r="AR16" s="698">
        <v>20</v>
      </c>
      <c r="AS16" s="677">
        <f>IF(OR($C$12=$AR16,$D$12=$AR16),Schweine_Werte!$C16*0.5,IF(OR($C$12&gt;$AR16,$D$12&lt;$AR16),0,Schweine_Werte!$C16))</f>
        <v>0</v>
      </c>
      <c r="AT16" s="667">
        <f>IF(OR($C$24=$AR16,$D$24=$AR16),Schweine_Werte!$C16*0.5,IF(OR($C$24&gt;$AR16,$D$24&lt;$AR16),0,Schweine_Werte!$C16))</f>
        <v>0</v>
      </c>
      <c r="AU16" s="677">
        <f>IF(OR($C$36=$AR16,$D$36=$AR16),Schweine_Werte!$C16*0.5,IF(OR($C$36&gt;$AR16,$D$36&lt;$AR16),0,Schweine_Werte!$C16))</f>
        <v>0</v>
      </c>
      <c r="AV16" s="677">
        <f>IF(OR($C$48=$AR16,$D$48=$AR16),Schweine_Werte!$C16*0.5,IF(OR($C$48&gt;$AR16,$D$48&lt;$AR16),0,Schweine_Werte!$C16))</f>
        <v>0</v>
      </c>
      <c r="AW16" s="677">
        <f>IF(OR($C$60=$AR16,$D$60=$AR16),Schweine_Werte!$C16*0.5,IF(OR($C$60&gt;$AR16,$D$60&lt;$AR16),0,Schweine_Werte!$C16))</f>
        <v>0</v>
      </c>
      <c r="AX16" s="677">
        <f>IF(OR($C$12=$AR16,$D$12=$AR16),Schweine_Werte!$E16*0.5,IF(OR($C$12&gt;$AR16,$D$12&lt;$AR16),0,Schweine_Werte!$E16))</f>
        <v>0</v>
      </c>
      <c r="AY16" s="667">
        <f>IF(OR($C$24=$AR16,$D$24=$AR16),Schweine_Werte!$E16*0.5,IF(OR($C$24&gt;$AR16,$D$24&lt;$AR16),0,Schweine_Werte!$E16))</f>
        <v>0</v>
      </c>
      <c r="AZ16" s="667">
        <f>IF(OR($C$36=$AR16,$D$36=$AR16),Schweine_Werte!$E16*0.5,IF(OR($C$36&gt;$AR16,$D$36&lt;$AR16),0,Schweine_Werte!$E16))</f>
        <v>0</v>
      </c>
      <c r="BA16" s="667">
        <f>IF(OR($C$48=$AR16,$D$48=$AR16),Schweine_Werte!$E16*0.5,IF(OR($C$48&gt;$AR16,$D$48&lt;$AR16),0,Schweine_Werte!$E16))</f>
        <v>0</v>
      </c>
      <c r="BB16" s="667">
        <f>IF(OR($C$60=$AR16,$D$60=$AR16),Schweine_Werte!$E16*0.5,IF(OR($C$60&gt;$AR16,$D$60&lt;$AR16),0,Schweine_Werte!$E16))</f>
        <v>0</v>
      </c>
      <c r="BC16" s="677">
        <f>IF(OR($C$12=$AR16,$D$12=$AR16),Schweine_Werte!$G16*0.5,IF(OR($C$12&gt;$AR16,$D$12&lt;$AR16),0,Schweine_Werte!$G16))</f>
        <v>0</v>
      </c>
      <c r="BD16" s="667">
        <f>IF(OR($C$24=$AR16,$D$24=$AR16),Schweine_Werte!$G16*0.5,IF(OR($C$24&gt;$AR16,$D$24&lt;$AR16),0,Schweine_Werte!$G16))</f>
        <v>0</v>
      </c>
      <c r="BE16" s="667">
        <f>IF(OR($C$36=$AR16,$D$36=$AR16),Schweine_Werte!$G16*0.5,IF(OR($C$36&gt;$AR16,$D$36&lt;$AR16),0,Schweine_Werte!$G16))</f>
        <v>0</v>
      </c>
      <c r="BF16" s="667">
        <f>IF(OR($C$48=$AR16,$D$48=$AR16),Schweine_Werte!$G16*0.5,IF(OR($C$48&gt;$AR16,$D$48&lt;$AR16),0,Schweine_Werte!$G16))</f>
        <v>0</v>
      </c>
      <c r="BG16" s="667">
        <f>IF(OR($C$60=$AR16,$D$60=$AR16),Schweine_Werte!$G16*0.5,IF(OR($C$60&gt;$AR16,$D$60&lt;$AR16),0,Schweine_Werte!$G16))</f>
        <v>0</v>
      </c>
      <c r="BH16" s="677">
        <f>IF(OR($C$12=$AR16,$D$12=$AR16),Schweine_Werte!$I16*0.5,IF(OR($C$12&gt;$AR16,$D$12&lt;$AR16),0,Schweine_Werte!$I16))</f>
        <v>0</v>
      </c>
      <c r="BI16" s="667">
        <f>IF(OR($C$24=$AR16,$D$24=$AR16),Schweine_Werte!$I16*0.5,IF(OR($C$24&gt;$AR16,$D$24&lt;$AR16),0,Schweine_Werte!$I16))</f>
        <v>0</v>
      </c>
      <c r="BJ16" s="667">
        <f>IF(OR($C$36=$AR16,$D$36=$AR16),Schweine_Werte!$I16*0.5,IF(OR($C$36&gt;$AR16,$D$36&lt;$AR16),0,Schweine_Werte!$I16))</f>
        <v>0</v>
      </c>
      <c r="BK16" s="667">
        <f>IF(OR($C$48=$AR16,$D$48=$AR16),Schweine_Werte!$I16*0.5,IF(OR($C$48&gt;$AR16,$D$48&lt;$AR16),0,Schweine_Werte!$I16))</f>
        <v>0</v>
      </c>
      <c r="BL16" s="667">
        <f>IF(OR($C$60=$AR16,$D$60=$AR16),Schweine_Werte!$I16*0.5,IF(OR($C$60&gt;$AR16,$D$60&lt;$AR16),0,Schweine_Werte!$I16))</f>
        <v>0</v>
      </c>
      <c r="BM16" s="677"/>
      <c r="BN16" s="667"/>
      <c r="BO16" s="667"/>
      <c r="BP16" s="667"/>
      <c r="BQ16" s="667"/>
      <c r="BR16" s="677">
        <f>IF(OR($C$74=$AR16,$D$74=$AR16),Schweine_Werte!$M16*0.5,IF(OR($C$74&gt;$AR16,$D$74&lt;$AR16),0,Schweine_Werte!$M16))</f>
        <v>0</v>
      </c>
      <c r="BS16" s="677">
        <f>IF(OR($C$83=$AR16,$D$83=$AR16),Schweine_Werte!$M16*0.5,IF(OR($C$83&gt;$AR16,$D$83&lt;$AR16),0,Schweine_Werte!$M16))</f>
        <v>0</v>
      </c>
      <c r="BT16" s="667">
        <f>IF(OR($C$92=$AR16,$D$92=$AR16),Schweine_Werte!$M16*0.5,IF(OR($C$92&gt;$AR16,$D$92&lt;$AR16),0,Schweine_Werte!$M16))</f>
        <v>0</v>
      </c>
      <c r="BU16" s="667">
        <f>IF(OR($C$101=$AR16,$D$101=$AR16),Schweine_Werte!$M16*0.5,IF(OR($C$101&gt;$AR16,$D$101&lt;$AR16),0,Schweine_Werte!$M16))</f>
        <v>0</v>
      </c>
      <c r="BV16" s="667">
        <f>IF(OR($C$110=$AR16,$D$110=$AR16),Schweine_Werte!$M16*0.5,IF(OR($C$110&gt;$AR16,$D$110&lt;$AR16),0,Schweine_Werte!$M16))</f>
        <v>0</v>
      </c>
      <c r="BW16" s="667">
        <f>IF(OR(8=$AR16,$E$127=$AR16),Schweine_Werte!$M16*0.5,IF(OR(8&gt;$AR16,$E$127&lt;$AR16),0,Schweine_Werte!$M16))</f>
        <v>1.9726458822816806</v>
      </c>
      <c r="BX16" s="667">
        <f>IF(OR(8=$AR16,$E$145=$AR16),Schweine_Werte!$M16*0.5,IF(OR(8&gt;$AR16,$E$145&lt;$AR16),0,Schweine_Werte!$M16))</f>
        <v>1.9726458822816806</v>
      </c>
      <c r="BY16" s="677">
        <f>IF(OR($C$74=$AR16,$D$74=$AR16),Schweine_Werte!$O16*0.5,IF(OR($C$74&gt;$AR16,$D$74&lt;$AR16),0,Schweine_Werte!$O16))</f>
        <v>0</v>
      </c>
      <c r="BZ16" s="677">
        <f>IF(OR($C$83=$AR16,$D$83=$AR16),Schweine_Werte!$O16*0.5,IF(OR($C$83&gt;$AR16,$D$83&lt;$AR16),0,Schweine_Werte!$O16))</f>
        <v>0</v>
      </c>
      <c r="CA16" s="667">
        <f>IF(OR($C$92=$AR16,$D$92=$AR16),Schweine_Werte!$O16*0.5,IF(OR($C$92&gt;$AR16,$D$92&lt;$AR16),0,Schweine_Werte!$O16))</f>
        <v>0</v>
      </c>
      <c r="CB16" s="667">
        <f>IF(OR($C$101=$AR16,$D$101=$AR16),Schweine_Werte!$O16*0.5,IF(OR($C$101&gt;$AR16,$D$101&lt;$AR16),0,Schweine_Werte!$O16))</f>
        <v>0</v>
      </c>
      <c r="CC16" s="667">
        <f>IF(OR($C$110=$AR16,$D$110=$AR16),Schweine_Werte!$O16*0.5,IF(OR($C$110&gt;$AR16,$D$110&lt;$AR16),0,Schweine_Werte!$O16))</f>
        <v>0</v>
      </c>
    </row>
    <row r="17" spans="1:81" x14ac:dyDescent="0.2">
      <c r="B17" s="504">
        <v>700</v>
      </c>
      <c r="D17" s="667"/>
      <c r="E17" s="667" t="e">
        <f>($D24-$C24)*1000/SUM($AT$4:$AT$146)</f>
        <v>#VALUE!</v>
      </c>
      <c r="F17" s="667" t="e">
        <f>SUMPRODUCT($AT$4:$AT$146,Schweine_Werte!$Q$4:$Q$146)/SUM($AT$4:$AT$146)</f>
        <v>#DIV/0!</v>
      </c>
      <c r="G17" s="667" t="e">
        <f>IF($B24=$A$8,SUMPRODUCT($AT$4:$AT$146,Schweine_Werte!EH$4:EH$146)/SUM($AT$4:$AT$146),IF($B24=$A$7,SUMPRODUCT($AT$4:$AT$146,Schweine_Werte!DB$4:DB$146)/SUM($AT$4:$AT$146),IF($B24=$A$6,SUMPRODUCT($AT$4:$AT$146,Schweine_Werte!BV$4:BV$146)/SUM($AT$4:$AT$146),SUMPRODUCT($AT$4:$AT$146,Schweine_Werte!AP$4:AP$146)/SUM($AT$4:$AT$146))))</f>
        <v>#DIV/0!</v>
      </c>
      <c r="H17" s="667" t="e">
        <f>IF($B24=$A$8,SUMPRODUCT($AT$4:$AT$146,Schweine_Werte!EI$4:EI$146)/SUM($AT$4:$AT$146),IF($B24=$A$7,SUMPRODUCT($AT$4:$AT$146,Schweine_Werte!DC$4:DC$146)/SUM($AT$4:$AT$146),IF($B24=$A$6,SUMPRODUCT($AT$4:$AT$146,Schweine_Werte!BW$4:BW$146)/SUM($AT$4:$AT$146),SUMPRODUCT($AT$4:$AT$146,Schweine_Werte!AQ$4:AQ$146)/SUM($AT$4:$AT$146))))</f>
        <v>#DIV/0!</v>
      </c>
      <c r="I17" s="667" t="e">
        <f>IF($B24=$A$8,SUMPRODUCT($AT$4:$AT$146,Schweine_Werte!EJ$4:EJ$146)/SUM($AT$4:$AT$146),IF($B24=$A$7,SUMPRODUCT($AT$4:$AT$146,Schweine_Werte!DD$4:DD$146)/SUM($AT$4:$AT$146),IF($B24=$A$6,SUMPRODUCT($AT$4:$AT$146,Schweine_Werte!BX$4:BX$146)/SUM($AT$4:$AT$146),SUMPRODUCT($AT$4:$AT$146,Schweine_Werte!AR$4:AR$146)/SUM($AT$4:$AT$146))))</f>
        <v>#DIV/0!</v>
      </c>
      <c r="J17" s="667" t="e">
        <f>SUMPRODUCT($AT$4:$AT$146,Schweine_Werte!$Y$4:$Y$146)/SUM($AT$4:$AT$146)</f>
        <v>#DIV/0!</v>
      </c>
      <c r="K17" s="667" t="e">
        <f>SUMPRODUCT($AT$4:$AT$146,Schweine_Werte!$AG$4:$AG$146)/SUM($AT$4:$AT$146)</f>
        <v>#DIV/0!</v>
      </c>
      <c r="L17" s="667" t="e">
        <f>T17*$F17*365/1000+$J17-$K17</f>
        <v>#DIV/0!</v>
      </c>
      <c r="M17" s="667" t="e">
        <f>U17*$F17*365/1000+$J17-$K17/2</f>
        <v>#DIV/0!</v>
      </c>
      <c r="N17" s="667" t="e">
        <f>V17*$F17*365/1000+$J17</f>
        <v>#DIV/0!</v>
      </c>
      <c r="O17" s="667">
        <f>IF($C24&lt;28,SUM($AT$4:$AT$23)+IF($D24&gt;28,$AT$24*0.5,$AT$24),0)</f>
        <v>0</v>
      </c>
      <c r="P17" s="667">
        <f>IF($D24&gt;28,SUM($AT$25:$AT$146)+IF($C24&lt;28,$AT$24*0.5,$AT$24),0)</f>
        <v>0</v>
      </c>
      <c r="Q17" s="667" t="e">
        <f t="shared" ref="Q17:S20" si="8">+T17*$F17</f>
        <v>#DIV/0!</v>
      </c>
      <c r="R17" s="667" t="e">
        <f t="shared" si="8"/>
        <v>#DIV/0!</v>
      </c>
      <c r="S17" s="667" t="e">
        <f t="shared" si="8"/>
        <v>#DIV/0!</v>
      </c>
      <c r="T17" s="667" t="e">
        <f>+($O17*Schweine_Werte!$HT$5+$P17*Schweine_Werte!$HU$5)/SUM($O17:$P17)</f>
        <v>#DIV/0!</v>
      </c>
      <c r="U17" s="667" t="e">
        <f>+($O17*Schweine_Werte!$HV$5+$P17*Schweine_Werte!$HW$5)/SUM($O17:$P17)</f>
        <v>#DIV/0!</v>
      </c>
      <c r="V17" s="667" t="e">
        <f>+($O17*Schweine_Werte!$HX$5+$P17*Schweine_Werte!$HY$5)/SUM($O17:$P17)</f>
        <v>#DIV/0!</v>
      </c>
      <c r="W17" s="678" t="e">
        <f>($J17*0.055+T17*0.365*0.86*$F17-$K17*0.018)/L17*100</f>
        <v>#DIV/0!</v>
      </c>
      <c r="X17" s="667" t="e">
        <f>($J17*0.055+U17*0.365*0.86*$F17-$K17*0.018/2)/M17*100</f>
        <v>#DIV/0!</v>
      </c>
      <c r="Y17" s="667" t="e">
        <f>($J17*0.055+V17*0.365*0.86*$F17)/N17*100</f>
        <v>#DIV/0!</v>
      </c>
      <c r="Z17" s="667" t="e">
        <f>IF($B24=$A$8,SUMPRODUCT($AT$4:$AT$146,Schweine_Werte!$EK$4:$EK$146,Schweine_Werte!$EL$4:$EL$146)/SUMPRODUCT($AT$4:$AT$146,Schweine_Werte!$EK$4:$EK$146),IF($B24=$A$7,SUMPRODUCT($AT$4:$AT$146,Schweine_Werte!$DE$4:$DE$146,Schweine_Werte!$DF$4:$DF$146)/SUMPRODUCT($AT$4:$AT$146,Schweine_Werte!$DE$4:$DE$146),IF($B24=$A$6,SUMPRODUCT($AT$4:$AT$146,Schweine_Werte!$BY$4:$BY$146,Schweine_Werte!$BZ$4:$BZ$146)/SUMPRODUCT($AT$4:$AT$146,Schweine_Werte!$BY$4:$BY$146),SUMPRODUCT($AT$4:$AT$146,Schweine_Werte!$AS$4:$AS$146,Schweine_Werte!$AT$4:$AT$146)/SUMPRODUCT($AT$4:$AT$146,Schweine_Werte!$AS$4:$AS$146))))</f>
        <v>#DIV/0!</v>
      </c>
      <c r="AA17" s="667"/>
      <c r="AB17" s="667">
        <f>IF($B24=$A$8,SUMIF(Schweine_Werte!$AO$4:$AO$146,$C24,Schweine_Werte!$EL$4:$EL$146),IF($B24=$A$7,SUMIF(Schweine_Werte!$AO$4:$AO$146,$C24,Schweine_Werte!$DF$4:$DF$146),IF($B24=$A$6,SUMIF(Schweine_Werte!$AO$4:$AO$146,$C24,Schweine_Werte!$BZ$4:$BZ$146),SUMIF(Schweine_Werte!$AO$4:$AO$146,$C24,Schweine_Werte!$AT$4:$AT$146))))</f>
        <v>0</v>
      </c>
      <c r="AC17" s="667"/>
      <c r="AD17" s="667">
        <f>IF($B24=$A$8,SUMIF(Schweine_Werte!$AO$4:$AO$146,$D24,Schweine_Werte!$EL$4:$EL$146),IF($B24=$A$7,SUMIF(Schweine_Werte!$AO$4:$AO$146,$D24,Schweine_Werte!$DF$4:$DF$146),IF($B24=$A$6,SUMIF(Schweine_Werte!$AO$4:$AO$146,$D24,Schweine_Werte!$BZ$4:$BZ$146),SUMIF(Schweine_Werte!$AO$4:$AO$146,$D24,Schweine_Werte!$AT$4:$AT$146))))</f>
        <v>0</v>
      </c>
      <c r="AE17" s="667"/>
      <c r="AF17" s="667"/>
      <c r="AG17" s="667" t="e">
        <f>IF($B24=$A$8,SUMPRODUCT($AT$4:$AT$146,Schweine_Werte!$EK$4:$EK$146)/SUM($AT$4:$AT$146),IF($B24=$A$7,SUMPRODUCT($AT$4:$AT$146,Schweine_Werte!$DE$4:$DE$146)/SUM($AT$4:$AT$146),IF($B24=$A$6,SUMPRODUCT($AT$4:$AT$146,Schweine_Werte!$BY$4:$BY$146)/SUM($AT$4:$AT$146),SUMPRODUCT($AT$4:$AT$146,Schweine_Werte!$AS$4:$AS$146)/SUM($AT$4:$AT$146))))</f>
        <v>#DIV/0!</v>
      </c>
      <c r="AH17" s="667"/>
      <c r="AI17" s="667"/>
      <c r="AJ17" s="667" t="e">
        <f>IF($B24=$A$8,SUMPRODUCT($AT$4:$AT$146,Schweine_Werte!$EK$4:$EK$146,Schweine_Werte!$EM$4:$EM$146)/SUMPRODUCT($AT$4:$AT$146,Schweine_Werte!$EK$4:$EK$146),IF($B24=$A$7,SUMPRODUCT($AT$4:$AT$146,Schweine_Werte!$DE$4:$DE$146,Schweine_Werte!$DG$4:$DG$146)/SUMPRODUCT($AT$4:$AT$146,Schweine_Werte!$DE$4:$DE$146),IF($B24=$A$6,SUMPRODUCT($AT$4:$AT$146,Schweine_Werte!$BY$4:$BY$146,Schweine_Werte!$CA$4:$CA$146)/SUMPRODUCT($AT$4:$AT$146,Schweine_Werte!$BY$4:$BY$146),SUMPRODUCT($AT$4:$AT$146,Schweine_Werte!$AS$4:$AS$146,Schweine_Werte!$AU$4:$AU$146)/SUMPRODUCT($AT$4:$AT$146,Schweine_Werte!$AS$4:$AS$146))))</f>
        <v>#DIV/0!</v>
      </c>
      <c r="AK17" s="667"/>
      <c r="AL17" s="667">
        <f>IF($B24=$A$8,SUMIF(Schweine_Werte!$AO$4:$AO$146,$C24,Schweine_Werte!$EM$4:$EM$146),IF($B24=$A$7,SUMIF(Schweine_Werte!$AO$4:$AO$146,$C24,Schweine_Werte!$DG$4:$DG$146),IF($B24=$A$6,SUMIF(Schweine_Werte!$AO$4:$AO$146,$C24,Schweine_Werte!$CA$4:$CA$146),SUMIF(Schweine_Werte!$AO$4:$AO$146,$C24,Schweine_Werte!$AU$4:$AU$146))))</f>
        <v>0</v>
      </c>
      <c r="AM17" s="667"/>
      <c r="AN17" s="667">
        <f>IF($B24=$A$8,SUMIF(Schweine_Werte!$AO$4:$AO$146,$D24,Schweine_Werte!$EM$4:$EM$146),IF($B24=$A$7,SUMIF(Schweine_Werte!$AO$4:$AO$146,$D24,Schweine_Werte!$DG$4:$DG$146),IF($B24=$A$6,SUMIF(Schweine_Werte!$AO$4:$AO$146,$D24,Schweine_Werte!$CA$4:$CA$146),SUMIF(Schweine_Werte!$AO$4:$AO$146,$D24,Schweine_Werte!$AU$4:$AU$146))))</f>
        <v>0</v>
      </c>
      <c r="AO17" s="667"/>
      <c r="AR17" s="698">
        <v>21</v>
      </c>
      <c r="AS17" s="677">
        <f>IF(OR($C$12=$AR17,$D$12=$AR17),Schweine_Werte!$C17*0.5,IF(OR($C$12&gt;$AR17,$D$12&lt;$AR17),0,Schweine_Werte!$C17))</f>
        <v>0</v>
      </c>
      <c r="AT17" s="667">
        <f>IF(OR($C$24=$AR17,$D$24=$AR17),Schweine_Werte!$C17*0.5,IF(OR($C$24&gt;$AR17,$D$24&lt;$AR17),0,Schweine_Werte!$C17))</f>
        <v>0</v>
      </c>
      <c r="AU17" s="677">
        <f>IF(OR($C$36=$AR17,$D$36=$AR17),Schweine_Werte!$C17*0.5,IF(OR($C$36&gt;$AR17,$D$36&lt;$AR17),0,Schweine_Werte!$C17))</f>
        <v>0</v>
      </c>
      <c r="AV17" s="677">
        <f>IF(OR($C$48=$AR17,$D$48=$AR17),Schweine_Werte!$C17*0.5,IF(OR($C$48&gt;$AR17,$D$48&lt;$AR17),0,Schweine_Werte!$C17))</f>
        <v>0</v>
      </c>
      <c r="AW17" s="677">
        <f>IF(OR($C$60=$AR17,$D$60=$AR17),Schweine_Werte!$C17*0.5,IF(OR($C$60&gt;$AR17,$D$60&lt;$AR17),0,Schweine_Werte!$C17))</f>
        <v>0</v>
      </c>
      <c r="AX17" s="677">
        <f>IF(OR($C$12=$AR17,$D$12=$AR17),Schweine_Werte!$E17*0.5,IF(OR($C$12&gt;$AR17,$D$12&lt;$AR17),0,Schweine_Werte!$E17))</f>
        <v>0</v>
      </c>
      <c r="AY17" s="667">
        <f>IF(OR($C$24=$AR17,$D$24=$AR17),Schweine_Werte!$E17*0.5,IF(OR($C$24&gt;$AR17,$D$24&lt;$AR17),0,Schweine_Werte!$E17))</f>
        <v>0</v>
      </c>
      <c r="AZ17" s="667">
        <f>IF(OR($C$36=$AR17,$D$36=$AR17),Schweine_Werte!$E17*0.5,IF(OR($C$36&gt;$AR17,$D$36&lt;$AR17),0,Schweine_Werte!$E17))</f>
        <v>0</v>
      </c>
      <c r="BA17" s="667">
        <f>IF(OR($C$48=$AR17,$D$48=$AR17),Schweine_Werte!$E17*0.5,IF(OR($C$48&gt;$AR17,$D$48&lt;$AR17),0,Schweine_Werte!$E17))</f>
        <v>0</v>
      </c>
      <c r="BB17" s="667">
        <f>IF(OR($C$60=$AR17,$D$60=$AR17),Schweine_Werte!$E17*0.5,IF(OR($C$60&gt;$AR17,$D$60&lt;$AR17),0,Schweine_Werte!$E17))</f>
        <v>0</v>
      </c>
      <c r="BC17" s="677">
        <f>IF(OR($C$12=$AR17,$D$12=$AR17),Schweine_Werte!$G17*0.5,IF(OR($C$12&gt;$AR17,$D$12&lt;$AR17),0,Schweine_Werte!$G17))</f>
        <v>0</v>
      </c>
      <c r="BD17" s="667">
        <f>IF(OR($C$24=$AR17,$D$24=$AR17),Schweine_Werte!$G17*0.5,IF(OR($C$24&gt;$AR17,$D$24&lt;$AR17),0,Schweine_Werte!$G17))</f>
        <v>0</v>
      </c>
      <c r="BE17" s="667">
        <f>IF(OR($C$36=$AR17,$D$36=$AR17),Schweine_Werte!$G17*0.5,IF(OR($C$36&gt;$AR17,$D$36&lt;$AR17),0,Schweine_Werte!$G17))</f>
        <v>0</v>
      </c>
      <c r="BF17" s="667">
        <f>IF(OR($C$48=$AR17,$D$48=$AR17),Schweine_Werte!$G17*0.5,IF(OR($C$48&gt;$AR17,$D$48&lt;$AR17),0,Schweine_Werte!$G17))</f>
        <v>0</v>
      </c>
      <c r="BG17" s="667">
        <f>IF(OR($C$60=$AR17,$D$60=$AR17),Schweine_Werte!$G17*0.5,IF(OR($C$60&gt;$AR17,$D$60&lt;$AR17),0,Schweine_Werte!$G17))</f>
        <v>0</v>
      </c>
      <c r="BH17" s="677">
        <f>IF(OR($C$12=$AR17,$D$12=$AR17),Schweine_Werte!$I17*0.5,IF(OR($C$12&gt;$AR17,$D$12&lt;$AR17),0,Schweine_Werte!$I17))</f>
        <v>0</v>
      </c>
      <c r="BI17" s="667">
        <f>IF(OR($C$24=$AR17,$D$24=$AR17),Schweine_Werte!$I17*0.5,IF(OR($C$24&gt;$AR17,$D$24&lt;$AR17),0,Schweine_Werte!$I17))</f>
        <v>0</v>
      </c>
      <c r="BJ17" s="667">
        <f>IF(OR($C$36=$AR17,$D$36=$AR17),Schweine_Werte!$I17*0.5,IF(OR($C$36&gt;$AR17,$D$36&lt;$AR17),0,Schweine_Werte!$I17))</f>
        <v>0</v>
      </c>
      <c r="BK17" s="667">
        <f>IF(OR($C$48=$AR17,$D$48=$AR17),Schweine_Werte!$I17*0.5,IF(OR($C$48&gt;$AR17,$D$48&lt;$AR17),0,Schweine_Werte!$I17))</f>
        <v>0</v>
      </c>
      <c r="BL17" s="667">
        <f>IF(OR($C$60=$AR17,$D$60=$AR17),Schweine_Werte!$I17*0.5,IF(OR($C$60&gt;$AR17,$D$60&lt;$AR17),0,Schweine_Werte!$I17))</f>
        <v>0</v>
      </c>
      <c r="BM17" s="677"/>
      <c r="BN17" s="667"/>
      <c r="BO17" s="667"/>
      <c r="BP17" s="667"/>
      <c r="BQ17" s="667"/>
      <c r="BR17" s="677">
        <f>IF(OR($C$74=$AR17,$D$74=$AR17),Schweine_Werte!$M17*0.5,IF(OR($C$74&gt;$AR17,$D$74&lt;$AR17),0,Schweine_Werte!$M17))</f>
        <v>0</v>
      </c>
      <c r="BS17" s="677">
        <f>IF(OR($C$83=$AR17,$D$83=$AR17),Schweine_Werte!$M17*0.5,IF(OR($C$83&gt;$AR17,$D$83&lt;$AR17),0,Schweine_Werte!$M17))</f>
        <v>0</v>
      </c>
      <c r="BT17" s="667">
        <f>IF(OR($C$92=$AR17,$D$92=$AR17),Schweine_Werte!$M17*0.5,IF(OR($C$92&gt;$AR17,$D$92&lt;$AR17),0,Schweine_Werte!$M17))</f>
        <v>0</v>
      </c>
      <c r="BU17" s="667">
        <f>IF(OR($C$101=$AR17,$D$101=$AR17),Schweine_Werte!$M17*0.5,IF(OR($C$101&gt;$AR17,$D$101&lt;$AR17),0,Schweine_Werte!$M17))</f>
        <v>0</v>
      </c>
      <c r="BV17" s="667">
        <f>IF(OR($C$110=$AR17,$D$110=$AR17),Schweine_Werte!$M17*0.5,IF(OR($C$110&gt;$AR17,$D$110&lt;$AR17),0,Schweine_Werte!$M17))</f>
        <v>0</v>
      </c>
      <c r="BW17" s="667">
        <f>IF(OR(8=$AR17,$E$127=$AR17),Schweine_Werte!$M17*0.5,IF(OR(8&gt;$AR17,$E$127&lt;$AR17),0,Schweine_Werte!$M17))</f>
        <v>1.9171696517583841</v>
      </c>
      <c r="BX17" s="667">
        <f>IF(OR(8=$AR17,$E$145=$AR17),Schweine_Werte!$M17*0.5,IF(OR(8&gt;$AR17,$E$145&lt;$AR17),0,Schweine_Werte!$M17))</f>
        <v>1.9171696517583841</v>
      </c>
      <c r="BY17" s="677">
        <f>IF(OR($C$74=$AR17,$D$74=$AR17),Schweine_Werte!$O17*0.5,IF(OR($C$74&gt;$AR17,$D$74&lt;$AR17),0,Schweine_Werte!$O17))</f>
        <v>0</v>
      </c>
      <c r="BZ17" s="677">
        <f>IF(OR($C$83=$AR17,$D$83=$AR17),Schweine_Werte!$O17*0.5,IF(OR($C$83&gt;$AR17,$D$83&lt;$AR17),0,Schweine_Werte!$O17))</f>
        <v>0</v>
      </c>
      <c r="CA17" s="667">
        <f>IF(OR($C$92=$AR17,$D$92=$AR17),Schweine_Werte!$O17*0.5,IF(OR($C$92&gt;$AR17,$D$92&lt;$AR17),0,Schweine_Werte!$O17))</f>
        <v>0</v>
      </c>
      <c r="CB17" s="667">
        <f>IF(OR($C$101=$AR17,$D$101=$AR17),Schweine_Werte!$O17*0.5,IF(OR($C$101&gt;$AR17,$D$101&lt;$AR17),0,Schweine_Werte!$O17))</f>
        <v>0</v>
      </c>
      <c r="CC17" s="667">
        <f>IF(OR($C$110=$AR17,$D$110=$AR17),Schweine_Werte!$O17*0.5,IF(OR($C$110&gt;$AR17,$D$110&lt;$AR17),0,Schweine_Werte!$O17))</f>
        <v>0</v>
      </c>
    </row>
    <row r="18" spans="1:81" x14ac:dyDescent="0.2">
      <c r="B18" s="504">
        <v>750</v>
      </c>
      <c r="D18" s="680"/>
      <c r="E18" s="667" t="e">
        <f>($D24-$C24)*1000/SUM($AY$4:$AY$146)</f>
        <v>#VALUE!</v>
      </c>
      <c r="F18" s="667" t="e">
        <f>SUMPRODUCT($AY$4:$AY$146,Schweine_Werte!$R$4:$R$146)/SUM($AY$4:$AY$146)</f>
        <v>#DIV/0!</v>
      </c>
      <c r="G18" s="667" t="e">
        <f>IF($B24=$A$8,SUMPRODUCT($AY$4:$AY$146,Schweine_Werte!EN$4:EN$146)/SUM($AY$4:$AY$146),IF($B24=$A$7,SUMPRODUCT($AY$4:$AY$146,Schweine_Werte!DH$4:DH$146)/SUM($AY$4:$AY$146),IF($B24=$A$6,SUMPRODUCT($AY$4:$AY$146,Schweine_Werte!CB$4:CB$146)/SUM($AY$4:$AY$146),SUMPRODUCT($AY$4:$AY$146,Schweine_Werte!AV$4:AV$146)/SUM($AY$4:$AY$146))))</f>
        <v>#DIV/0!</v>
      </c>
      <c r="H18" s="667" t="e">
        <f>IF($B24=$A$8,SUMPRODUCT($AY$4:$AY$146,Schweine_Werte!EO$4:EO$146)/SUM($AY$4:$AY$146),IF($B24=$A$7,SUMPRODUCT($AY$4:$AY$146,Schweine_Werte!DI$4:DI$146)/SUM($AY$4:$AY$146),IF($B24=$A$6,SUMPRODUCT($AY$4:$AY$146,Schweine_Werte!CC$4:CC$146)/SUM($AY$4:$AY$146),SUMPRODUCT($AY$4:$AY$146,Schweine_Werte!AW$4:AW$146)/SUM($AY$4:$AY$146))))</f>
        <v>#DIV/0!</v>
      </c>
      <c r="I18" s="667" t="e">
        <f>IF($B24=$A$8,SUMPRODUCT($AY$4:$AY$146,Schweine_Werte!EP$4:EP$146)/SUM($AY$4:$AY$146),IF($B24=$A$7,SUMPRODUCT($AY$4:$AY$146,Schweine_Werte!DJ$4:DJ$146)/SUM($AY$4:$AY$146),IF($B24=$A$6,SUMPRODUCT($AY$4:$AY$146,Schweine_Werte!CD$4:CD$146)/SUM($AY$4:$AY$146),SUMPRODUCT($AY$4:$AY$146,Schweine_Werte!AX$4:AX$146)/SUM($AY$4:$AY$146))))</f>
        <v>#DIV/0!</v>
      </c>
      <c r="J18" s="667" t="e">
        <f>SUMPRODUCT($AY$4:$AY$146,Schweine_Werte!$Z$4:$Z$146)/SUM($AY$4:$AY$146)</f>
        <v>#DIV/0!</v>
      </c>
      <c r="K18" s="667" t="e">
        <f>SUMPRODUCT($AY$4:$AY$146,Schweine_Werte!$AH$4:$AH$146)/SUM($AY$4:$AY$146)</f>
        <v>#DIV/0!</v>
      </c>
      <c r="L18" s="667" t="e">
        <f>T18*$F18*365/1000+$J18-$K18</f>
        <v>#DIV/0!</v>
      </c>
      <c r="M18" s="667" t="e">
        <f>U18*$F18*365/1000+$J18-$K18/2</f>
        <v>#DIV/0!</v>
      </c>
      <c r="N18" s="667" t="e">
        <f>V18*$F18*365/1000+$J18</f>
        <v>#DIV/0!</v>
      </c>
      <c r="O18" s="667">
        <f>IF($C24&lt;28,SUM($AY$4:$AY$23)+IF($D24&gt;28,$AY$24*0.5,$AY$24),0)</f>
        <v>0</v>
      </c>
      <c r="P18" s="667">
        <f>IF($D24&gt;28,SUM($AY$25:$AY$146)+IF($C24&lt;28,$AY$24*0.5,$AY$24),0)</f>
        <v>0</v>
      </c>
      <c r="Q18" s="667" t="e">
        <f t="shared" si="8"/>
        <v>#DIV/0!</v>
      </c>
      <c r="R18" s="667" t="e">
        <f t="shared" si="8"/>
        <v>#DIV/0!</v>
      </c>
      <c r="S18" s="667" t="e">
        <f t="shared" si="8"/>
        <v>#DIV/0!</v>
      </c>
      <c r="T18" s="667" t="e">
        <f>+($O18*Schweine_Werte!$HT$6+$P18*Schweine_Werte!$HU$6)/SUM($O18:$P18)</f>
        <v>#DIV/0!</v>
      </c>
      <c r="U18" s="667" t="e">
        <f>+($O18*Schweine_Werte!$HV$6+$P18*Schweine_Werte!$HW$6)/SUM($O18:$P18)</f>
        <v>#DIV/0!</v>
      </c>
      <c r="V18" s="667" t="e">
        <f>+($O18*Schweine_Werte!$HX$6+$P18*Schweine_Werte!$HY$6)/SUM($O18:$P18)</f>
        <v>#DIV/0!</v>
      </c>
      <c r="W18" s="678" t="e">
        <f>($J18*0.055+T18*0.365*0.86*$F18-$K18*0.018)/L18*100</f>
        <v>#DIV/0!</v>
      </c>
      <c r="X18" s="667" t="e">
        <f>($J18*0.055+U18*0.365*0.86*$F18-$K18*0.018/2)/M18*100</f>
        <v>#DIV/0!</v>
      </c>
      <c r="Y18" s="667" t="e">
        <f>($J18*0.055+V18*0.365*0.86*$F18)/N18*100</f>
        <v>#DIV/0!</v>
      </c>
      <c r="Z18" s="667" t="e">
        <f>IF($B24=$A$8,SUMPRODUCT($AY$4:$AY$146,Schweine_Werte!$EQ$4:$EQ$146,Schweine_Werte!$ER$4:$ER$146)/SUMPRODUCT($AY$4:$AY$146,Schweine_Werte!$EQ$4:$EQ$146),IF($B24=$A$7,SUMPRODUCT($AY$4:$AY$146,Schweine_Werte!$DK$4:$DK$146,Schweine_Werte!$DL$4:$DL$146)/SUMPRODUCT($AY$4:$AY$146,Schweine_Werte!$DK$4:$DK$146),IF($B24=$A$6,SUMPRODUCT($AY$4:$AY$146,Schweine_Werte!$CE$4:$CE$146,Schweine_Werte!$CF$4:$CF$146)/SUMPRODUCT($AY$4:$AY$146,Schweine_Werte!$CE$4:$CE$146),SUMPRODUCT($AY$4:$AY$146,Schweine_Werte!$AY$4:$AY$146,Schweine_Werte!$AZ$4:$AZ$146)/SUMPRODUCT($AY$4:$AY$146,Schweine_Werte!$AY$4:$AY$146))))</f>
        <v>#DIV/0!</v>
      </c>
      <c r="AA18" s="667"/>
      <c r="AB18" s="667">
        <f>IF($B24=$A$8,SUMIF(Schweine_Werte!$AO$4:$AO$146,$C24,Schweine_Werte!$ER$4:$ER$146),IF($B24=$A$7,SUMIF(Schweine_Werte!$AO$4:$AO$146,$C24,Schweine_Werte!$DL$4:$DL$146),IF($B24=$A$6,SUMIF(Schweine_Werte!$AO$4:$AO$146,$C24,Schweine_Werte!$CF$4:$CF$146),SUMIF(Schweine_Werte!$AO$4:$AO$146,$C24,Schweine_Werte!$AZ$4:$AZ$146))))</f>
        <v>0</v>
      </c>
      <c r="AC18" s="667"/>
      <c r="AD18" s="667">
        <f>IF($B24=$A$8,SUMIF(Schweine_Werte!$AO$4:$AO$146,$D24,Schweine_Werte!$ER$4:$ER$146),IF($B24=$A$7,SUMIF(Schweine_Werte!$AO$4:$AO$146,$D24,Schweine_Werte!$DL$4:$DL$146),IF($B24=$A$6,SUMIF(Schweine_Werte!$AO$4:$AO$146,$D24,Schweine_Werte!$CF$4:$CF$146),SUMIF(Schweine_Werte!$AO$4:$AO$146,$D24,Schweine_Werte!$AZ$4:$AZ$146))))</f>
        <v>0</v>
      </c>
      <c r="AE18" s="667"/>
      <c r="AF18" s="667"/>
      <c r="AG18" s="667" t="e">
        <f>IF($B24=$A$8,SUMPRODUCT($AY$4:$AY$146,Schweine_Werte!$EQ$4:$EQ$146)/SUM($AY$4:$AY$146),IF($B24=$A$7,SUMPRODUCT($AY$4:$AY$146,Schweine_Werte!$DK$4:$DK$146)/SUM($AY$4:$AY$146),IF($B24=$A$6,SUMPRODUCT($AY$4:$AY$146,Schweine_Werte!$CE$4:$CE$146)/SUM($AY$4:$AY$146),SUMPRODUCT($AY$4:$AY$146,Schweine_Werte!$AY$4:$AY$146)/SUM($AY$4:$AY$146))))</f>
        <v>#DIV/0!</v>
      </c>
      <c r="AH18" s="667"/>
      <c r="AI18" s="667"/>
      <c r="AJ18" s="667" t="e">
        <f>IF($B24=$A$8,SUMPRODUCT($AY$4:$AY$146,Schweine_Werte!$EQ$4:$EQ$146,Schweine_Werte!$ES$4:$ES$146)/SUMPRODUCT($AY$4:$AY$146,Schweine_Werte!$EQ$4:$EQ$146),IF($B24=$A$7,SUMPRODUCT($AY$4:$AY$146,Schweine_Werte!$DK$4:$DK$146,Schweine_Werte!$DM$4:$DM$146)/SUMPRODUCT($AY$4:$AY$146,Schweine_Werte!$DK$4:$DK$146),IF($B24=$A$6,SUMPRODUCT($AY$4:$AY$146,Schweine_Werte!$CE$4:$CE$146,Schweine_Werte!$CG$4:$CG$146)/SUMPRODUCT($AY$4:$AY$146,Schweine_Werte!$CE$4:$CE$146),SUMPRODUCT($AY$4:$AY$146,Schweine_Werte!$AY$4:$AY$146,Schweine_Werte!$BA$4:$BA$146)/SUMPRODUCT($AY$4:$AY$146,Schweine_Werte!$AY$4:$AY$146))))</f>
        <v>#DIV/0!</v>
      </c>
      <c r="AK18" s="667"/>
      <c r="AL18" s="667">
        <f>IF($B24=$A$8,SUMIF(Schweine_Werte!$AO$4:$AO$146,$C24,Schweine_Werte!$ES$4:$ES$146),IF($B24=$A$7,SUMIF(Schweine_Werte!$AO$4:$AO$146,$C24,Schweine_Werte!$DM$4:$DM$146),IF($B24=$A$6,SUMIF(Schweine_Werte!$AO$4:$AO$146,$C24,Schweine_Werte!$CG$4:$CG$146),SUMIF(Schweine_Werte!$AO$4:$AO$146,$C24,Schweine_Werte!$BA$4:$BA$146))))</f>
        <v>0</v>
      </c>
      <c r="AM18" s="667"/>
      <c r="AN18" s="667">
        <f>IF($B24=$A$8,SUMIF(Schweine_Werte!$AO$4:$AO$146,$D24,Schweine_Werte!$ES$4:$ES$146),IF($B24=$A$7,SUMIF(Schweine_Werte!$AO$4:$AO$146,$D24,Schweine_Werte!$DM$4:$DM$146),IF($B24=$A$6,SUMIF(Schweine_Werte!$AO$4:$AO$146,$D24,Schweine_Werte!$CG$4:$CG$146),SUMIF(Schweine_Werte!$AO$4:$AO$146,$D24,Schweine_Werte!$BA$4:$BA$146))))</f>
        <v>0</v>
      </c>
      <c r="AO18" s="667"/>
      <c r="AR18" s="698">
        <v>22</v>
      </c>
      <c r="AS18" s="677">
        <f>IF(OR($C$12=$AR18,$D$12=$AR18),Schweine_Werte!$C18*0.5,IF(OR($C$12&gt;$AR18,$D$12&lt;$AR18),0,Schweine_Werte!$C18))</f>
        <v>0</v>
      </c>
      <c r="AT18" s="667">
        <f>IF(OR($C$24=$AR18,$D$24=$AR18),Schweine_Werte!$C18*0.5,IF(OR($C$24&gt;$AR18,$D$24&lt;$AR18),0,Schweine_Werte!$C18))</f>
        <v>0</v>
      </c>
      <c r="AU18" s="677">
        <f>IF(OR($C$36=$AR18,$D$36=$AR18),Schweine_Werte!$C18*0.5,IF(OR($C$36&gt;$AR18,$D$36&lt;$AR18),0,Schweine_Werte!$C18))</f>
        <v>0</v>
      </c>
      <c r="AV18" s="677">
        <f>IF(OR($C$48=$AR18,$D$48=$AR18),Schweine_Werte!$C18*0.5,IF(OR($C$48&gt;$AR18,$D$48&lt;$AR18),0,Schweine_Werte!$C18))</f>
        <v>0</v>
      </c>
      <c r="AW18" s="677">
        <f>IF(OR($C$60=$AR18,$D$60=$AR18),Schweine_Werte!$C18*0.5,IF(OR($C$60&gt;$AR18,$D$60&lt;$AR18),0,Schweine_Werte!$C18))</f>
        <v>0</v>
      </c>
      <c r="AX18" s="677">
        <f>IF(OR($C$12=$AR18,$D$12=$AR18),Schweine_Werte!$E18*0.5,IF(OR($C$12&gt;$AR18,$D$12&lt;$AR18),0,Schweine_Werte!$E18))</f>
        <v>0</v>
      </c>
      <c r="AY18" s="667">
        <f>IF(OR($C$24=$AR18,$D$24=$AR18),Schweine_Werte!$E18*0.5,IF(OR($C$24&gt;$AR18,$D$24&lt;$AR18),0,Schweine_Werte!$E18))</f>
        <v>0</v>
      </c>
      <c r="AZ18" s="667">
        <f>IF(OR($C$36=$AR18,$D$36=$AR18),Schweine_Werte!$E18*0.5,IF(OR($C$36&gt;$AR18,$D$36&lt;$AR18),0,Schweine_Werte!$E18))</f>
        <v>0</v>
      </c>
      <c r="BA18" s="667">
        <f>IF(OR($C$48=$AR18,$D$48=$AR18),Schweine_Werte!$E18*0.5,IF(OR($C$48&gt;$AR18,$D$48&lt;$AR18),0,Schweine_Werte!$E18))</f>
        <v>0</v>
      </c>
      <c r="BB18" s="667">
        <f>IF(OR($C$60=$AR18,$D$60=$AR18),Schweine_Werte!$E18*0.5,IF(OR($C$60&gt;$AR18,$D$60&lt;$AR18),0,Schweine_Werte!$E18))</f>
        <v>0</v>
      </c>
      <c r="BC18" s="677">
        <f>IF(OR($C$12=$AR18,$D$12=$AR18),Schweine_Werte!$G18*0.5,IF(OR($C$12&gt;$AR18,$D$12&lt;$AR18),0,Schweine_Werte!$G18))</f>
        <v>0</v>
      </c>
      <c r="BD18" s="667">
        <f>IF(OR($C$24=$AR18,$D$24=$AR18),Schweine_Werte!$G18*0.5,IF(OR($C$24&gt;$AR18,$D$24&lt;$AR18),0,Schweine_Werte!$G18))</f>
        <v>0</v>
      </c>
      <c r="BE18" s="667">
        <f>IF(OR($C$36=$AR18,$D$36=$AR18),Schweine_Werte!$G18*0.5,IF(OR($C$36&gt;$AR18,$D$36&lt;$AR18),0,Schweine_Werte!$G18))</f>
        <v>0</v>
      </c>
      <c r="BF18" s="667">
        <f>IF(OR($C$48=$AR18,$D$48=$AR18),Schweine_Werte!$G18*0.5,IF(OR($C$48&gt;$AR18,$D$48&lt;$AR18),0,Schweine_Werte!$G18))</f>
        <v>0</v>
      </c>
      <c r="BG18" s="667">
        <f>IF(OR($C$60=$AR18,$D$60=$AR18),Schweine_Werte!$G18*0.5,IF(OR($C$60&gt;$AR18,$D$60&lt;$AR18),0,Schweine_Werte!$G18))</f>
        <v>0</v>
      </c>
      <c r="BH18" s="677">
        <f>IF(OR($C$12=$AR18,$D$12=$AR18),Schweine_Werte!$I18*0.5,IF(OR($C$12&gt;$AR18,$D$12&lt;$AR18),0,Schweine_Werte!$I18))</f>
        <v>0</v>
      </c>
      <c r="BI18" s="667">
        <f>IF(OR($C$24=$AR18,$D$24=$AR18),Schweine_Werte!$I18*0.5,IF(OR($C$24&gt;$AR18,$D$24&lt;$AR18),0,Schweine_Werte!$I18))</f>
        <v>0</v>
      </c>
      <c r="BJ18" s="667">
        <f>IF(OR($C$36=$AR18,$D$36=$AR18),Schweine_Werte!$I18*0.5,IF(OR($C$36&gt;$AR18,$D$36&lt;$AR18),0,Schweine_Werte!$I18))</f>
        <v>0</v>
      </c>
      <c r="BK18" s="667">
        <f>IF(OR($C$48=$AR18,$D$48=$AR18),Schweine_Werte!$I18*0.5,IF(OR($C$48&gt;$AR18,$D$48&lt;$AR18),0,Schweine_Werte!$I18))</f>
        <v>0</v>
      </c>
      <c r="BL18" s="667">
        <f>IF(OR($C$60=$AR18,$D$60=$AR18),Schweine_Werte!$I18*0.5,IF(OR($C$60&gt;$AR18,$D$60&lt;$AR18),0,Schweine_Werte!$I18))</f>
        <v>0</v>
      </c>
      <c r="BM18" s="677"/>
      <c r="BN18" s="667"/>
      <c r="BO18" s="667"/>
      <c r="BP18" s="667"/>
      <c r="BQ18" s="667"/>
      <c r="BR18" s="677">
        <f>IF(OR($C$74=$AR18,$D$74=$AR18),Schweine_Werte!$M18*0.5,IF(OR($C$74&gt;$AR18,$D$74&lt;$AR18),0,Schweine_Werte!$M18))</f>
        <v>0</v>
      </c>
      <c r="BS18" s="677">
        <f>IF(OR($C$83=$AR18,$D$83=$AR18),Schweine_Werte!$M18*0.5,IF(OR($C$83&gt;$AR18,$D$83&lt;$AR18),0,Schweine_Werte!$M18))</f>
        <v>0</v>
      </c>
      <c r="BT18" s="667">
        <f>IF(OR($C$92=$AR18,$D$92=$AR18),Schweine_Werte!$M18*0.5,IF(OR($C$92&gt;$AR18,$D$92&lt;$AR18),0,Schweine_Werte!$M18))</f>
        <v>0</v>
      </c>
      <c r="BU18" s="667">
        <f>IF(OR($C$101=$AR18,$D$101=$AR18),Schweine_Werte!$M18*0.5,IF(OR($C$101&gt;$AR18,$D$101&lt;$AR18),0,Schweine_Werte!$M18))</f>
        <v>0</v>
      </c>
      <c r="BV18" s="667">
        <f>IF(OR($C$110=$AR18,$D$110=$AR18),Schweine_Werte!$M18*0.5,IF(OR($C$110&gt;$AR18,$D$110&lt;$AR18),0,Schweine_Werte!$M18))</f>
        <v>0</v>
      </c>
      <c r="BW18" s="667">
        <f>IF(OR(8=$AR18,$E$127=$AR18),Schweine_Werte!$M18*0.5,IF(OR(8&gt;$AR18,$E$127&lt;$AR18),0,Schweine_Werte!$M18))</f>
        <v>1.8660590635640175</v>
      </c>
      <c r="BX18" s="667">
        <f>IF(OR(8=$AR18,$E$145=$AR18),Schweine_Werte!$M18*0.5,IF(OR(8&gt;$AR18,$E$145&lt;$AR18),0,Schweine_Werte!$M18))</f>
        <v>1.8660590635640175</v>
      </c>
      <c r="BY18" s="677">
        <f>IF(OR($C$74=$AR18,$D$74=$AR18),Schweine_Werte!$O18*0.5,IF(OR($C$74&gt;$AR18,$D$74&lt;$AR18),0,Schweine_Werte!$O18))</f>
        <v>0</v>
      </c>
      <c r="BZ18" s="677">
        <f>IF(OR($C$83=$AR18,$D$83=$AR18),Schweine_Werte!$O18*0.5,IF(OR($C$83&gt;$AR18,$D$83&lt;$AR18),0,Schweine_Werte!$O18))</f>
        <v>0</v>
      </c>
      <c r="CA18" s="667">
        <f>IF(OR($C$92=$AR18,$D$92=$AR18),Schweine_Werte!$O18*0.5,IF(OR($C$92&gt;$AR18,$D$92&lt;$AR18),0,Schweine_Werte!$O18))</f>
        <v>0</v>
      </c>
      <c r="CB18" s="667">
        <f>IF(OR($C$101=$AR18,$D$101=$AR18),Schweine_Werte!$O18*0.5,IF(OR($C$101&gt;$AR18,$D$101&lt;$AR18),0,Schweine_Werte!$O18))</f>
        <v>0</v>
      </c>
      <c r="CC18" s="667">
        <f>IF(OR($C$110=$AR18,$D$110=$AR18),Schweine_Werte!$O18*0.5,IF(OR($C$110&gt;$AR18,$D$110&lt;$AR18),0,Schweine_Werte!$O18))</f>
        <v>0</v>
      </c>
    </row>
    <row r="19" spans="1:81" x14ac:dyDescent="0.2">
      <c r="B19" s="504">
        <v>850</v>
      </c>
      <c r="D19" s="667"/>
      <c r="E19" s="667" t="e">
        <f>($D24-$C24)*1000/SUM($BD$4:$BD$146)</f>
        <v>#VALUE!</v>
      </c>
      <c r="F19" s="667" t="e">
        <f>SUMPRODUCT($BD$4:$BD$146,Schweine_Werte!$S$4:$S$146)/SUM($BD$4:$BD$146)</f>
        <v>#DIV/0!</v>
      </c>
      <c r="G19" s="667" t="e">
        <f>IF($B24=$A$8,SUMPRODUCT($BD$4:$BD$146,Schweine_Werte!ET$4:ET$146)/SUM($BD$4:$BD$146),IF($B24=$A$7,SUMPRODUCT($BD$4:$BD$146,Schweine_Werte!DN$4:DN$146)/SUM($BD$4:$BD$146),IF($B24=$A$6,SUMPRODUCT($BD$4:$BD$146,Schweine_Werte!CH$4:CH$146)/SUM($BD$4:$BD$146),SUMPRODUCT($BD$4:$BD$146,Schweine_Werte!BB$4:BB$146)/SUM($BD$4:$BD$146))))</f>
        <v>#DIV/0!</v>
      </c>
      <c r="H19" s="667" t="e">
        <f>IF($B24=$A$8,SUMPRODUCT($BD$4:$BD$146,Schweine_Werte!EU$4:EU$146)/SUM($BD$4:$BD$146),IF($B24=$A$7,SUMPRODUCT($BD$4:$BD$146,Schweine_Werte!DO$4:DO$146)/SUM($BD$4:$BD$146),IF($B24=$A$6,SUMPRODUCT($BD$4:$BD$146,Schweine_Werte!CI$4:CI$146)/SUM($BD$4:$BD$146),SUMPRODUCT($BD$4:$BD$146,Schweine_Werte!BC$4:BC$146)/SUM($BD$4:$BD$146))))</f>
        <v>#DIV/0!</v>
      </c>
      <c r="I19" s="667" t="e">
        <f>IF($B24=$A$8,SUMPRODUCT($BD$4:$BD$146,Schweine_Werte!EV$4:EV$146)/SUM($BD$4:$BD$146),IF($B24=$A$7,SUMPRODUCT($BD$4:$BD$146,Schweine_Werte!DP$4:DP$146)/SUM($BD$4:$BD$146),IF($B24=$A$6,SUMPRODUCT($BD$4:$BD$146,Schweine_Werte!CJ$4:CJ$146)/SUM($BD$4:$BD$146),SUMPRODUCT($BD$4:$BD$146,Schweine_Werte!BD$4:BD$146)/SUM($BD$4:$BD$146))))</f>
        <v>#DIV/0!</v>
      </c>
      <c r="J19" s="667" t="e">
        <f>SUMPRODUCT($BD$4:$BD$146,Schweine_Werte!$AA$4:$AA$146)/SUM($BD$4:$BD$146)</f>
        <v>#DIV/0!</v>
      </c>
      <c r="K19" s="667" t="e">
        <f>SUMPRODUCT($BD$4:$BD$146,Schweine_Werte!$AI$4:$AI$146)/SUM($BD$4:$BD$146)</f>
        <v>#DIV/0!</v>
      </c>
      <c r="L19" s="667" t="e">
        <f>T19*$F19*365/1000+$J19-$K19</f>
        <v>#DIV/0!</v>
      </c>
      <c r="M19" s="667" t="e">
        <f>U19*$F19*365/1000+$J19-$K19/2</f>
        <v>#DIV/0!</v>
      </c>
      <c r="N19" s="667" t="e">
        <f>V19*$F19*365/1000+$J19</f>
        <v>#DIV/0!</v>
      </c>
      <c r="O19" s="667">
        <f>IF($C24&lt;28,SUM($BD$4:$BD$23)+IF($D24&gt;28,$BD$24*0.5,$BD$24),0)</f>
        <v>0</v>
      </c>
      <c r="P19" s="667">
        <f>IF($D24&gt;28,SUM($BD$25:$BD$146)+IF($C24&lt;28,$BD$24*0.5,$BD$24),0)</f>
        <v>0</v>
      </c>
      <c r="Q19" s="667" t="e">
        <f t="shared" si="8"/>
        <v>#DIV/0!</v>
      </c>
      <c r="R19" s="667" t="e">
        <f t="shared" si="8"/>
        <v>#DIV/0!</v>
      </c>
      <c r="S19" s="667" t="e">
        <f t="shared" si="8"/>
        <v>#DIV/0!</v>
      </c>
      <c r="T19" s="667" t="e">
        <f>+($O19*Schweine_Werte!$HT$7+$P19*Schweine_Werte!$HU$7)/SUM($O19:$P19)</f>
        <v>#DIV/0!</v>
      </c>
      <c r="U19" s="667" t="e">
        <f>+($O19*Schweine_Werte!$HV$7+$P19*Schweine_Werte!$HW$7)/SUM($O19:$P19)</f>
        <v>#DIV/0!</v>
      </c>
      <c r="V19" s="667" t="e">
        <f>+($O19*Schweine_Werte!$HX$7+$P19*Schweine_Werte!$HY$7)/SUM($O19:$P19)</f>
        <v>#DIV/0!</v>
      </c>
      <c r="W19" s="667" t="e">
        <f>($J19*0.055+T19*0.365*0.86*$F19-$K19*0.018)/L19*100</f>
        <v>#DIV/0!</v>
      </c>
      <c r="X19" s="667" t="e">
        <f>($J19*0.055+U19*0.365*0.86*$F19-$K19*0.018/2)/M19*100</f>
        <v>#DIV/0!</v>
      </c>
      <c r="Y19" s="667" t="e">
        <f>($J19*0.055+V19*0.365*0.86*$F19)/N19*100</f>
        <v>#DIV/0!</v>
      </c>
      <c r="Z19" s="667" t="e">
        <f>IF($B24=$A$8,SUMPRODUCT($BD$4:$BD$146,Schweine_Werte!$EW$4:$EW$146,Schweine_Werte!$EX$4:$EX$146)/SUMPRODUCT($BD$4:$BD$146,Schweine_Werte!$EW$4:$EW$146),IF($B24=$A$7,SUMPRODUCT($BD$4:$BD$146,Schweine_Werte!$DQ$4:$DQ$146,Schweine_Werte!$DR$4:$DR$146)/SUMPRODUCT($BD$4:$BD$146,Schweine_Werte!$DQ$4:$DQ$146),IF($B24=$A$6,SUMPRODUCT($BD$4:$BD$146,Schweine_Werte!$CK$4:$CK$146,Schweine_Werte!$CL$4:$CL$146)/SUMPRODUCT($BD$4:$BD$146,Schweine_Werte!$CK$4:$CK$146),SUMPRODUCT($BD$4:$BD$146,Schweine_Werte!$BE$4:$BE$146,Schweine_Werte!$BF$4:$BF$146)/SUMPRODUCT($BD$4:$BD$146,Schweine_Werte!$BE$4:$BE$146))))</f>
        <v>#DIV/0!</v>
      </c>
      <c r="AA19" s="667"/>
      <c r="AB19" s="667">
        <f>IF($B24=$A$8,SUMIF(Schweine_Werte!$AO$4:$AO$146,$C24,Schweine_Werte!$EX$4:$EX$146),IF($B24=$A$7,SUMIF(Schweine_Werte!$AO$4:$AO$146,$C24,Schweine_Werte!$DR$4:$DR$146),IF($B24=$A$6,SUMIF(Schweine_Werte!$AO$4:$AO$146,$C24,Schweine_Werte!$CL$4:$CL$146),SUMIF(Schweine_Werte!$AO$4:$AO$146,$C24,Schweine_Werte!$BF$4:$BF$146))))</f>
        <v>0</v>
      </c>
      <c r="AC19" s="667"/>
      <c r="AD19" s="667">
        <f>IF($B24=$A$8,SUMIF(Schweine_Werte!$AO$4:$AO$146,$D24,Schweine_Werte!$EX$4:$EX$146),IF($B24=$A$7,SUMIF(Schweine_Werte!$AO$4:$AO$146,$D24,Schweine_Werte!$DR$4:$DR$146),IF($B24=$A$6,SUMIF(Schweine_Werte!$AO$4:$AO$146,$D24,Schweine_Werte!$CL$4:$CL$146),SUMIF(Schweine_Werte!$AO$4:$AO$146,$D24,Schweine_Werte!$BF$4:$BF$146))))</f>
        <v>0</v>
      </c>
      <c r="AE19" s="667"/>
      <c r="AF19" s="667"/>
      <c r="AG19" s="667" t="e">
        <f>IF($B24=$A$8,SUMPRODUCT($BD$4:$BD$146,Schweine_Werte!$EW$4:$EW$146)/SUM($BD$4:$BD$146),IF($B24=$A$7,SUMPRODUCT($BD$4:$BD$146,Schweine_Werte!$DQ$4:$DQ$146)/SUM($BD$4:$BD$146),IF($B24=$A$6,SUMPRODUCT($BD$4:$BD$146,Schweine_Werte!$CK$4:$CK$146)/SUM($BD$4:$BD$146),SUMPRODUCT($BD$4:$BD$146,Schweine_Werte!$BE$4:$BE$146)/SUM($BD$4:$BD$146))))</f>
        <v>#DIV/0!</v>
      </c>
      <c r="AH19" s="667"/>
      <c r="AI19" s="667"/>
      <c r="AJ19" s="667" t="e">
        <f>IF($B24=$A$8,SUMPRODUCT($BD$4:$BD$146,Schweine_Werte!$EW$4:$EW$146,Schweine_Werte!$EY$4:$EY$146)/SUMPRODUCT($BD$4:$BD$146,Schweine_Werte!$EW$4:$EW$146),IF($B24=$A$7,SUMPRODUCT($BD$4:$BD$146,Schweine_Werte!$DQ$4:$DQ$146,Schweine_Werte!$DS$4:$DS$146)/SUMPRODUCT($BD$4:$BD$146,Schweine_Werte!$DQ$4:$DQ$146),IF($B24=$A$6,SUMPRODUCT($BD$4:$BD$146,Schweine_Werte!$CK$4:$CK$146,Schweine_Werte!$CM$4:$CM$146)/SUMPRODUCT($BD$4:$BD$146,Schweine_Werte!$CK$4:$CK$146),SUMPRODUCT($BD$4:$BD$146,Schweine_Werte!$BE$4:$BE$146,Schweine_Werte!$BG$4:$BG$146)/SUMPRODUCT($BD$4:$BD$146,Schweine_Werte!$BE$4:$BE$146))))</f>
        <v>#DIV/0!</v>
      </c>
      <c r="AK19" s="667"/>
      <c r="AL19" s="667">
        <f>IF($B24=$A$8,SUMIF(Schweine_Werte!$AO$4:$AO$146,$C24,Schweine_Werte!$EY$4:$EY$146),IF($B24=$A$7,SUMIF(Schweine_Werte!$AO$4:$AO$146,$C24,Schweine_Werte!$DS$4:$DS$146),IF($B24=$A$6,SUMIF(Schweine_Werte!$AO$4:$AO$146,$C24,Schweine_Werte!$CM$4:$CM$146),SUMIF(Schweine_Werte!$AO$4:$AO$146,$C24,Schweine_Werte!$BG$4:$BG$146))))</f>
        <v>0</v>
      </c>
      <c r="AM19" s="667"/>
      <c r="AN19" s="667">
        <f>IF($B24=$A$8,SUMIF(Schweine_Werte!$AO$4:$AO$146,$D24,Schweine_Werte!$EY$4:$EY$146),IF($B24=$A$7,SUMIF(Schweine_Werte!$AO$4:$AO$146,$D24,Schweine_Werte!$DS$4:$DS$146),IF($B24=$A$6,SUMIF(Schweine_Werte!$AO$4:$AO$146,$D24,Schweine_Werte!$CM$4:$CM$146),SUMIF(Schweine_Werte!$AO$4:$AO$146,$D24,Schweine_Werte!$BG$4:$BG$146))))</f>
        <v>0</v>
      </c>
      <c r="AO19" s="667"/>
      <c r="AR19" s="698">
        <v>23</v>
      </c>
      <c r="AS19" s="677">
        <f>IF(OR($C$12=$AR19,$D$12=$AR19),Schweine_Werte!$C19*0.5,IF(OR($C$12&gt;$AR19,$D$12&lt;$AR19),0,Schweine_Werte!$C19))</f>
        <v>0</v>
      </c>
      <c r="AT19" s="667">
        <f>IF(OR($C$24=$AR19,$D$24=$AR19),Schweine_Werte!$C19*0.5,IF(OR($C$24&gt;$AR19,$D$24&lt;$AR19),0,Schweine_Werte!$C19))</f>
        <v>0</v>
      </c>
      <c r="AU19" s="677">
        <f>IF(OR($C$36=$AR19,$D$36=$AR19),Schweine_Werte!$C19*0.5,IF(OR($C$36&gt;$AR19,$D$36&lt;$AR19),0,Schweine_Werte!$C19))</f>
        <v>0</v>
      </c>
      <c r="AV19" s="677">
        <f>IF(OR($C$48=$AR19,$D$48=$AR19),Schweine_Werte!$C19*0.5,IF(OR($C$48&gt;$AR19,$D$48&lt;$AR19),0,Schweine_Werte!$C19))</f>
        <v>0</v>
      </c>
      <c r="AW19" s="677">
        <f>IF(OR($C$60=$AR19,$D$60=$AR19),Schweine_Werte!$C19*0.5,IF(OR($C$60&gt;$AR19,$D$60&lt;$AR19),0,Schweine_Werte!$C19))</f>
        <v>0</v>
      </c>
      <c r="AX19" s="677">
        <f>IF(OR($C$12=$AR19,$D$12=$AR19),Schweine_Werte!$E19*0.5,IF(OR($C$12&gt;$AR19,$D$12&lt;$AR19),0,Schweine_Werte!$E19))</f>
        <v>0</v>
      </c>
      <c r="AY19" s="667">
        <f>IF(OR($C$24=$AR19,$D$24=$AR19),Schweine_Werte!$E19*0.5,IF(OR($C$24&gt;$AR19,$D$24&lt;$AR19),0,Schweine_Werte!$E19))</f>
        <v>0</v>
      </c>
      <c r="AZ19" s="667">
        <f>IF(OR($C$36=$AR19,$D$36=$AR19),Schweine_Werte!$E19*0.5,IF(OR($C$36&gt;$AR19,$D$36&lt;$AR19),0,Schweine_Werte!$E19))</f>
        <v>0</v>
      </c>
      <c r="BA19" s="667">
        <f>IF(OR($C$48=$AR19,$D$48=$AR19),Schweine_Werte!$E19*0.5,IF(OR($C$48&gt;$AR19,$D$48&lt;$AR19),0,Schweine_Werte!$E19))</f>
        <v>0</v>
      </c>
      <c r="BB19" s="667">
        <f>IF(OR($C$60=$AR19,$D$60=$AR19),Schweine_Werte!$E19*0.5,IF(OR($C$60&gt;$AR19,$D$60&lt;$AR19),0,Schweine_Werte!$E19))</f>
        <v>0</v>
      </c>
      <c r="BC19" s="677">
        <f>IF(OR($C$12=$AR19,$D$12=$AR19),Schweine_Werte!$G19*0.5,IF(OR($C$12&gt;$AR19,$D$12&lt;$AR19),0,Schweine_Werte!$G19))</f>
        <v>0</v>
      </c>
      <c r="BD19" s="667">
        <f>IF(OR($C$24=$AR19,$D$24=$AR19),Schweine_Werte!$G19*0.5,IF(OR($C$24&gt;$AR19,$D$24&lt;$AR19),0,Schweine_Werte!$G19))</f>
        <v>0</v>
      </c>
      <c r="BE19" s="667">
        <f>IF(OR($C$36=$AR19,$D$36=$AR19),Schweine_Werte!$G19*0.5,IF(OR($C$36&gt;$AR19,$D$36&lt;$AR19),0,Schweine_Werte!$G19))</f>
        <v>0</v>
      </c>
      <c r="BF19" s="667">
        <f>IF(OR($C$48=$AR19,$D$48=$AR19),Schweine_Werte!$G19*0.5,IF(OR($C$48&gt;$AR19,$D$48&lt;$AR19),0,Schweine_Werte!$G19))</f>
        <v>0</v>
      </c>
      <c r="BG19" s="667">
        <f>IF(OR($C$60=$AR19,$D$60=$AR19),Schweine_Werte!$G19*0.5,IF(OR($C$60&gt;$AR19,$D$60&lt;$AR19),0,Schweine_Werte!$G19))</f>
        <v>0</v>
      </c>
      <c r="BH19" s="677">
        <f>IF(OR($C$12=$AR19,$D$12=$AR19),Schweine_Werte!$I19*0.5,IF(OR($C$12&gt;$AR19,$D$12&lt;$AR19),0,Schweine_Werte!$I19))</f>
        <v>0</v>
      </c>
      <c r="BI19" s="667">
        <f>IF(OR($C$24=$AR19,$D$24=$AR19),Schweine_Werte!$I19*0.5,IF(OR($C$24&gt;$AR19,$D$24&lt;$AR19),0,Schweine_Werte!$I19))</f>
        <v>0</v>
      </c>
      <c r="BJ19" s="667">
        <f>IF(OR($C$36=$AR19,$D$36=$AR19),Schweine_Werte!$I19*0.5,IF(OR($C$36&gt;$AR19,$D$36&lt;$AR19),0,Schweine_Werte!$I19))</f>
        <v>0</v>
      </c>
      <c r="BK19" s="667">
        <f>IF(OR($C$48=$AR19,$D$48=$AR19),Schweine_Werte!$I19*0.5,IF(OR($C$48&gt;$AR19,$D$48&lt;$AR19),0,Schweine_Werte!$I19))</f>
        <v>0</v>
      </c>
      <c r="BL19" s="667">
        <f>IF(OR($C$60=$AR19,$D$60=$AR19),Schweine_Werte!$I19*0.5,IF(OR($C$60&gt;$AR19,$D$60&lt;$AR19),0,Schweine_Werte!$I19))</f>
        <v>0</v>
      </c>
      <c r="BM19" s="677"/>
      <c r="BN19" s="667"/>
      <c r="BO19" s="667"/>
      <c r="BP19" s="667"/>
      <c r="BQ19" s="667"/>
      <c r="BR19" s="677">
        <f>IF(OR($C$74=$AR19,$D$74=$AR19),Schweine_Werte!$M19*0.5,IF(OR($C$74&gt;$AR19,$D$74&lt;$AR19),0,Schweine_Werte!$M19))</f>
        <v>0</v>
      </c>
      <c r="BS19" s="677">
        <f>IF(OR($C$83=$AR19,$D$83=$AR19),Schweine_Werte!$M19*0.5,IF(OR($C$83&gt;$AR19,$D$83&lt;$AR19),0,Schweine_Werte!$M19))</f>
        <v>0</v>
      </c>
      <c r="BT19" s="667">
        <f>IF(OR($C$92=$AR19,$D$92=$AR19),Schweine_Werte!$M19*0.5,IF(OR($C$92&gt;$AR19,$D$92&lt;$AR19),0,Schweine_Werte!$M19))</f>
        <v>0</v>
      </c>
      <c r="BU19" s="667">
        <f>IF(OR($C$101=$AR19,$D$101=$AR19),Schweine_Werte!$M19*0.5,IF(OR($C$101&gt;$AR19,$D$101&lt;$AR19),0,Schweine_Werte!$M19))</f>
        <v>0</v>
      </c>
      <c r="BV19" s="667">
        <f>IF(OR($C$110=$AR19,$D$110=$AR19),Schweine_Werte!$M19*0.5,IF(OR($C$110&gt;$AR19,$D$110&lt;$AR19),0,Schweine_Werte!$M19))</f>
        <v>0</v>
      </c>
      <c r="BW19" s="667">
        <f>IF(OR(8=$AR19,$E$127=$AR19),Schweine_Werte!$M19*0.5,IF(OR(8&gt;$AR19,$E$127&lt;$AR19),0,Schweine_Werte!$M19))</f>
        <v>1.8188737966224373</v>
      </c>
      <c r="BX19" s="667">
        <f>IF(OR(8=$AR19,$E$145=$AR19),Schweine_Werte!$M19*0.5,IF(OR(8&gt;$AR19,$E$145&lt;$AR19),0,Schweine_Werte!$M19))</f>
        <v>1.8188737966224373</v>
      </c>
      <c r="BY19" s="677">
        <f>IF(OR($C$74=$AR19,$D$74=$AR19),Schweine_Werte!$O19*0.5,IF(OR($C$74&gt;$AR19,$D$74&lt;$AR19),0,Schweine_Werte!$O19))</f>
        <v>0</v>
      </c>
      <c r="BZ19" s="677">
        <f>IF(OR($C$83=$AR19,$D$83=$AR19),Schweine_Werte!$O19*0.5,IF(OR($C$83&gt;$AR19,$D$83&lt;$AR19),0,Schweine_Werte!$O19))</f>
        <v>0</v>
      </c>
      <c r="CA19" s="667">
        <f>IF(OR($C$92=$AR19,$D$92=$AR19),Schweine_Werte!$O19*0.5,IF(OR($C$92&gt;$AR19,$D$92&lt;$AR19),0,Schweine_Werte!$O19))</f>
        <v>0</v>
      </c>
      <c r="CB19" s="667">
        <f>IF(OR($C$101=$AR19,$D$101=$AR19),Schweine_Werte!$O19*0.5,IF(OR($C$101&gt;$AR19,$D$101&lt;$AR19),0,Schweine_Werte!$O19))</f>
        <v>0</v>
      </c>
      <c r="CC19" s="667">
        <f>IF(OR($C$110=$AR19,$D$110=$AR19),Schweine_Werte!$O19*0.5,IF(OR($C$110&gt;$AR19,$D$110&lt;$AR19),0,Schweine_Werte!$O19))</f>
        <v>0</v>
      </c>
    </row>
    <row r="20" spans="1:81" x14ac:dyDescent="0.2">
      <c r="B20" s="504">
        <v>950</v>
      </c>
      <c r="D20" s="667"/>
      <c r="E20" s="667" t="e">
        <f>($D24-$C24)*1000/SUM($BI$4:$BI$146)</f>
        <v>#VALUE!</v>
      </c>
      <c r="F20" s="667" t="e">
        <f>SUMPRODUCT($BI$4:$BI$146,Schweine_Werte!$T$4:$T$146)/SUM($BI$4:$BI$146)</f>
        <v>#DIV/0!</v>
      </c>
      <c r="G20" s="667" t="e">
        <f>IF($B24=$A$8,SUMPRODUCT($BI$4:$BI$146,Schweine_Werte!EZ$4:EZ$146)/SUM($BI$4:$BI$146),IF($B24=$A$7,SUMPRODUCT($BI$4:$BI$146,Schweine_Werte!DT$4:DT$146)/SUM($BI$4:$BI$146),IF($B24=$A$6,SUMPRODUCT($BI$4:$BI$146,Schweine_Werte!CN$4:CN$146)/SUM($BI$4:$BI$146),SUMPRODUCT($BI$4:$BI$146,Schweine_Werte!BH$4:BH$146)/SUM($BI$4:$BI$146))))</f>
        <v>#DIV/0!</v>
      </c>
      <c r="H20" s="667" t="e">
        <f>IF($B24=$A$8,SUMPRODUCT($BI$4:$BI$146,Schweine_Werte!FA$4:FA$146)/SUM($BI$4:$BI$146),IF($B24=$A$7,SUMPRODUCT($BI$4:$BI$146,Schweine_Werte!DU$4:DU$146)/SUM($BI$4:$BI$146),IF($B24=$A$6,SUMPRODUCT($BI$4:$BI$146,Schweine_Werte!CO$4:CO$146)/SUM($BI$4:$BI$146),SUMPRODUCT($BI$4:$BI$146,Schweine_Werte!BI$4:BI$146)/SUM($BI$4:$BI$146))))</f>
        <v>#DIV/0!</v>
      </c>
      <c r="I20" s="667" t="e">
        <f>IF($B24=$A$8,SUMPRODUCT($BI$4:$BI$146,Schweine_Werte!FB$4:FB$146)/SUM($BI$4:$BI$146),IF($B24=$A$7,SUMPRODUCT($BI$4:$BI$146,Schweine_Werte!DV$4:DV$146)/SUM($BI$4:$BI$146),IF($B24=$A$6,SUMPRODUCT($BI$4:$BI$146,Schweine_Werte!CP$4:CP$146)/SUM($BI$4:$BI$146),SUMPRODUCT($BI$4:$BI$146,Schweine_Werte!BJ$4:BJ$146)/SUM($BI$4:$BI$146))))</f>
        <v>#DIV/0!</v>
      </c>
      <c r="J20" s="667" t="e">
        <f>SUMPRODUCT($BI$4:$BI$146,Schweine_Werte!$AB$4:$AB$146)/SUM($BI$4:$BI$146)</f>
        <v>#DIV/0!</v>
      </c>
      <c r="K20" s="667" t="e">
        <f>SUMPRODUCT($BI$4:$BI$146,Schweine_Werte!$AJ$4:$AJ$146)/SUM($BI$4:$BI$146)</f>
        <v>#DIV/0!</v>
      </c>
      <c r="L20" s="667" t="e">
        <f>T20*$F20*365/1000+$J20-$K20</f>
        <v>#DIV/0!</v>
      </c>
      <c r="M20" s="667" t="e">
        <f>U20*$F20*365/1000+$J20-$K20/2</f>
        <v>#DIV/0!</v>
      </c>
      <c r="N20" s="667" t="e">
        <f>V20*$F20*365/1000+$J20</f>
        <v>#DIV/0!</v>
      </c>
      <c r="O20" s="667">
        <f>IF($C24&lt;28,SUM($BI$4:$BI$23)+IF($D24&gt;28,$BI$24*0.5,$BI$24),0)</f>
        <v>0</v>
      </c>
      <c r="P20" s="667">
        <f>IF($D24&gt;28,SUM($BI$25:$BI$146)+IF($C24&lt;28,$BI$24*0.5,$BI$24),0)</f>
        <v>0</v>
      </c>
      <c r="Q20" s="667" t="e">
        <f t="shared" si="8"/>
        <v>#DIV/0!</v>
      </c>
      <c r="R20" s="667" t="e">
        <f t="shared" si="8"/>
        <v>#DIV/0!</v>
      </c>
      <c r="S20" s="667" t="e">
        <f t="shared" si="8"/>
        <v>#DIV/0!</v>
      </c>
      <c r="T20" s="667" t="e">
        <f>+($O20*Schweine_Werte!$HT$8+$P20*Schweine_Werte!$HU$8)/SUM($O20:$P20)</f>
        <v>#DIV/0!</v>
      </c>
      <c r="U20" s="667" t="e">
        <f>+($O20*Schweine_Werte!$HV$8+$P20*Schweine_Werte!$HW$8)/SUM($O20:$P20)</f>
        <v>#DIV/0!</v>
      </c>
      <c r="V20" s="667" t="e">
        <f>+($O20*Schweine_Werte!$HX$8+$P20*Schweine_Werte!$HY$8)/SUM($O20:$P20)</f>
        <v>#DIV/0!</v>
      </c>
      <c r="W20" s="678" t="e">
        <f>($J20*0.055+T20*0.365*0.86*$F20-$K20*0.018)/L20*100</f>
        <v>#DIV/0!</v>
      </c>
      <c r="X20" s="667" t="e">
        <f>($J20*0.055+U20*0.365*0.86*$F20-$K20*0.018/2)/M20*100</f>
        <v>#DIV/0!</v>
      </c>
      <c r="Y20" s="667" t="e">
        <f>($J20*0.055+V20*0.365*0.86*$F20)/N20*100</f>
        <v>#DIV/0!</v>
      </c>
      <c r="Z20" s="667" t="e">
        <f>IF($B24=$A$8,SUMPRODUCT($BI$4:$BI$146,Schweine_Werte!$FC$4:$FC$146,Schweine_Werte!$FD$4:$FD$146)/SUMPRODUCT($BI$4:$BI$146,Schweine_Werte!$FC$4:$FC$146),IF($B24=$A$7,SUMPRODUCT($BI$4:$BI$146,Schweine_Werte!$DW$4:$DW$146,Schweine_Werte!$DX$4:$DX$146)/SUMPRODUCT($BI$4:$BI$146,Schweine_Werte!$DW$4:$DW$146),IF($B24=$A$6,SUMPRODUCT($BI$4:$BI$146,Schweine_Werte!$CQ$4:$CQ$146,Schweine_Werte!$CR$4:$CR$146)/SUMPRODUCT($BI$4:$BI$146,Schweine_Werte!$CQ$4:$CQ$146),SUMPRODUCT($BI$4:$BI$146,Schweine_Werte!$BK$4:$BK$146,Schweine_Werte!$BL$4:$BL$146)/SUMPRODUCT($BI$4:$BI$146,Schweine_Werte!$BK$4:$BK$146))))</f>
        <v>#DIV/0!</v>
      </c>
      <c r="AA20" s="667"/>
      <c r="AB20" s="667">
        <f>IF($B24=$A$8,SUMIF(Schweine_Werte!$AO$4:$AO$146,$C24,Schweine_Werte!$FD$4:$FD$146),IF($B24=$A$7,SUMIF(Schweine_Werte!$AO$4:$AO$146,$C24,Schweine_Werte!$DX$4:$DX$146),IF($B24=$A$6,SUMIF(Schweine_Werte!$AO$4:$AO$146,$C24,Schweine_Werte!$CR$4:$CR$146),SUMIF(Schweine_Werte!$AO$4:$AO$146,$C24,Schweine_Werte!$BL$4:$BL$146))))</f>
        <v>0</v>
      </c>
      <c r="AC20" s="667"/>
      <c r="AD20" s="667">
        <f>IF($B24=$A$8,SUMIF(Schweine_Werte!$AO$4:$AO$146,$D24,Schweine_Werte!$FD$4:$FD$146),IF($B24=$A$7,SUMIF(Schweine_Werte!$AO$4:$AO$146,$D24,Schweine_Werte!$DX$4:$DX$146),IF($B24=$A$6,SUMIF(Schweine_Werte!$AO$4:$AO$146,$D24,Schweine_Werte!$CR$4:$CR$146),SUMIF(Schweine_Werte!$AO$4:$AO$146,$D24,Schweine_Werte!$BL$4:$BL$146))))</f>
        <v>0</v>
      </c>
      <c r="AE20" s="667"/>
      <c r="AF20" s="667"/>
      <c r="AG20" s="667" t="e">
        <f>IF($B24=$A$8,SUMPRODUCT($BI$4:$BI$146,Schweine_Werte!$FC$4:$FC$146)/SUM($BI$4:$BI$146),IF($B24=$A$7,SUMPRODUCT($BI$4:$BI$146,Schweine_Werte!$DW$4:$DW$146)/SUM($BI$4:$BI$146),IF($B24=$A$6,SUMPRODUCT($BI$4:$BI$146,Schweine_Werte!$CQ$4:$CQ$146)/SUM($BI$4:$BI$146),SUMPRODUCT($BI$4:$BI$146,Schweine_Werte!$BK$4:$BK$146)/SUM($BI$4:$BI$146))))</f>
        <v>#DIV/0!</v>
      </c>
      <c r="AH20" s="667"/>
      <c r="AI20" s="667"/>
      <c r="AJ20" s="667" t="e">
        <f>IF($B24=$A$8,SUMPRODUCT($BI$4:$BI$146,Schweine_Werte!$FC$4:$FC$146,Schweine_Werte!$FE$4:$FE$146)/SUMPRODUCT($BI$4:$BI$146,Schweine_Werte!$FC$4:$FC$146),IF($B24=$A$7,SUMPRODUCT($BI$4:$BI$146,Schweine_Werte!$DW$4:$DW$146,Schweine_Werte!$DY$4:$DY$146)/SUMPRODUCT($BI$4:$BI$146,Schweine_Werte!$DW$4:$DW$146),IF($B24=$A$6,SUMPRODUCT($BI$4:$BI$146,Schweine_Werte!$CQ$4:$CQ$146,Schweine_Werte!$CS$4:$CS$146)/SUMPRODUCT($BI$4:$BI$146,Schweine_Werte!$CQ$4:$CQ$146),SUMPRODUCT($BI$4:$BI$146,Schweine_Werte!$BK$4:$BK$146,Schweine_Werte!$BM$4:$BM$146)/SUMPRODUCT($BI$4:$BI$146,Schweine_Werte!$BK$4:$BK$146))))</f>
        <v>#DIV/0!</v>
      </c>
      <c r="AK20" s="667"/>
      <c r="AL20" s="667">
        <f>IF($B24=$A$8,SUMIF(Schweine_Werte!$AO$4:$AO$146,$C24,Schweine_Werte!$FE$4:$FE$146),IF($B24=$A$7,SUMIF(Schweine_Werte!$AO$4:$AO$146,$C24,Schweine_Werte!$DY$4:$DY$146),IF($B24=$A$6,SUMIF(Schweine_Werte!$AO$4:$AO$146,$C24,Schweine_Werte!$CS$4:$CS$146),SUMIF(Schweine_Werte!$AO$4:$AO$146,$C24,Schweine_Werte!$BM$4:$BM$146))))</f>
        <v>0</v>
      </c>
      <c r="AM20" s="667"/>
      <c r="AN20" s="667">
        <f>IF($B24=$A$8,SUMIF(Schweine_Werte!$AO$4:$AO$146,$D24,Schweine_Werte!$FE$4:$FE$146),IF($B24=$A$7,SUMIF(Schweine_Werte!$AO$4:$AO$146,$D24,Schweine_Werte!$DY$4:$DY$146),IF($B24=$A$6,SUMIF(Schweine_Werte!$AO$4:$AO$146,$D24,Schweine_Werte!$CS$4:$CS$146),SUMIF(Schweine_Werte!$AO$4:$AO$146,$D24,Schweine_Werte!$BM$4:$BM$146))))</f>
        <v>0</v>
      </c>
      <c r="AO20" s="667"/>
      <c r="AR20" s="698">
        <v>24</v>
      </c>
      <c r="AS20" s="677">
        <f>IF(OR($C$12=$AR20,$D$12=$AR20),Schweine_Werte!$C20*0.5,IF(OR($C$12&gt;$AR20,$D$12&lt;$AR20),0,Schweine_Werte!$C20))</f>
        <v>0</v>
      </c>
      <c r="AT20" s="667">
        <f>IF(OR($C$24=$AR20,$D$24=$AR20),Schweine_Werte!$C20*0.5,IF(OR($C$24&gt;$AR20,$D$24&lt;$AR20),0,Schweine_Werte!$C20))</f>
        <v>0</v>
      </c>
      <c r="AU20" s="677">
        <f>IF(OR($C$36=$AR20,$D$36=$AR20),Schweine_Werte!$C20*0.5,IF(OR($C$36&gt;$AR20,$D$36&lt;$AR20),0,Schweine_Werte!$C20))</f>
        <v>0</v>
      </c>
      <c r="AV20" s="677">
        <f>IF(OR($C$48=$AR20,$D$48=$AR20),Schweine_Werte!$C20*0.5,IF(OR($C$48&gt;$AR20,$D$48&lt;$AR20),0,Schweine_Werte!$C20))</f>
        <v>0</v>
      </c>
      <c r="AW20" s="677">
        <f>IF(OR($C$60=$AR20,$D$60=$AR20),Schweine_Werte!$C20*0.5,IF(OR($C$60&gt;$AR20,$D$60&lt;$AR20),0,Schweine_Werte!$C20))</f>
        <v>0</v>
      </c>
      <c r="AX20" s="677">
        <f>IF(OR($C$12=$AR20,$D$12=$AR20),Schweine_Werte!$E20*0.5,IF(OR($C$12&gt;$AR20,$D$12&lt;$AR20),0,Schweine_Werte!$E20))</f>
        <v>0</v>
      </c>
      <c r="AY20" s="667">
        <f>IF(OR($C$24=$AR20,$D$24=$AR20),Schweine_Werte!$E20*0.5,IF(OR($C$24&gt;$AR20,$D$24&lt;$AR20),0,Schweine_Werte!$E20))</f>
        <v>0</v>
      </c>
      <c r="AZ20" s="667">
        <f>IF(OR($C$36=$AR20,$D$36=$AR20),Schweine_Werte!$E20*0.5,IF(OR($C$36&gt;$AR20,$D$36&lt;$AR20),0,Schweine_Werte!$E20))</f>
        <v>0</v>
      </c>
      <c r="BA20" s="667">
        <f>IF(OR($C$48=$AR20,$D$48=$AR20),Schweine_Werte!$E20*0.5,IF(OR($C$48&gt;$AR20,$D$48&lt;$AR20),0,Schweine_Werte!$E20))</f>
        <v>0</v>
      </c>
      <c r="BB20" s="667">
        <f>IF(OR($C$60=$AR20,$D$60=$AR20),Schweine_Werte!$E20*0.5,IF(OR($C$60&gt;$AR20,$D$60&lt;$AR20),0,Schweine_Werte!$E20))</f>
        <v>0</v>
      </c>
      <c r="BC20" s="677">
        <f>IF(OR($C$12=$AR20,$D$12=$AR20),Schweine_Werte!$G20*0.5,IF(OR($C$12&gt;$AR20,$D$12&lt;$AR20),0,Schweine_Werte!$G20))</f>
        <v>0</v>
      </c>
      <c r="BD20" s="667">
        <f>IF(OR($C$24=$AR20,$D$24=$AR20),Schweine_Werte!$G20*0.5,IF(OR($C$24&gt;$AR20,$D$24&lt;$AR20),0,Schweine_Werte!$G20))</f>
        <v>0</v>
      </c>
      <c r="BE20" s="667">
        <f>IF(OR($C$36=$AR20,$D$36=$AR20),Schweine_Werte!$G20*0.5,IF(OR($C$36&gt;$AR20,$D$36&lt;$AR20),0,Schweine_Werte!$G20))</f>
        <v>0</v>
      </c>
      <c r="BF20" s="667">
        <f>IF(OR($C$48=$AR20,$D$48=$AR20),Schweine_Werte!$G20*0.5,IF(OR($C$48&gt;$AR20,$D$48&lt;$AR20),0,Schweine_Werte!$G20))</f>
        <v>0</v>
      </c>
      <c r="BG20" s="667">
        <f>IF(OR($C$60=$AR20,$D$60=$AR20),Schweine_Werte!$G20*0.5,IF(OR($C$60&gt;$AR20,$D$60&lt;$AR20),0,Schweine_Werte!$G20))</f>
        <v>0</v>
      </c>
      <c r="BH20" s="677">
        <f>IF(OR($C$12=$AR20,$D$12=$AR20),Schweine_Werte!$I20*0.5,IF(OR($C$12&gt;$AR20,$D$12&lt;$AR20),0,Schweine_Werte!$I20))</f>
        <v>0</v>
      </c>
      <c r="BI20" s="667">
        <f>IF(OR($C$24=$AR20,$D$24=$AR20),Schweine_Werte!$I20*0.5,IF(OR($C$24&gt;$AR20,$D$24&lt;$AR20),0,Schweine_Werte!$I20))</f>
        <v>0</v>
      </c>
      <c r="BJ20" s="667">
        <f>IF(OR($C$36=$AR20,$D$36=$AR20),Schweine_Werte!$I20*0.5,IF(OR($C$36&gt;$AR20,$D$36&lt;$AR20),0,Schweine_Werte!$I20))</f>
        <v>0</v>
      </c>
      <c r="BK20" s="667">
        <f>IF(OR($C$48=$AR20,$D$48=$AR20),Schweine_Werte!$I20*0.5,IF(OR($C$48&gt;$AR20,$D$48&lt;$AR20),0,Schweine_Werte!$I20))</f>
        <v>0</v>
      </c>
      <c r="BL20" s="667">
        <f>IF(OR($C$60=$AR20,$D$60=$AR20),Schweine_Werte!$I20*0.5,IF(OR($C$60&gt;$AR20,$D$60&lt;$AR20),0,Schweine_Werte!$I20))</f>
        <v>0</v>
      </c>
      <c r="BM20" s="677"/>
      <c r="BN20" s="667"/>
      <c r="BO20" s="667"/>
      <c r="BP20" s="667"/>
      <c r="BQ20" s="667"/>
      <c r="BR20" s="677">
        <f>IF(OR($C$74=$AR20,$D$74=$AR20),Schweine_Werte!$M20*0.5,IF(OR($C$74&gt;$AR20,$D$74&lt;$AR20),0,Schweine_Werte!$M20))</f>
        <v>0</v>
      </c>
      <c r="BS20" s="677">
        <f>IF(OR($C$83=$AR20,$D$83=$AR20),Schweine_Werte!$M20*0.5,IF(OR($C$83&gt;$AR20,$D$83&lt;$AR20),0,Schweine_Werte!$M20))</f>
        <v>0</v>
      </c>
      <c r="BT20" s="667">
        <f>IF(OR($C$92=$AR20,$D$92=$AR20),Schweine_Werte!$M20*0.5,IF(OR($C$92&gt;$AR20,$D$92&lt;$AR20),0,Schweine_Werte!$M20))</f>
        <v>0</v>
      </c>
      <c r="BU20" s="667">
        <f>IF(OR($C$101=$AR20,$D$101=$AR20),Schweine_Werte!$M20*0.5,IF(OR($C$101&gt;$AR20,$D$101&lt;$AR20),0,Schweine_Werte!$M20))</f>
        <v>0</v>
      </c>
      <c r="BV20" s="667">
        <f>IF(OR($C$110=$AR20,$D$110=$AR20),Schweine_Werte!$M20*0.5,IF(OR($C$110&gt;$AR20,$D$110&lt;$AR20),0,Schweine_Werte!$M20))</f>
        <v>0</v>
      </c>
      <c r="BW20" s="667">
        <f>IF(OR(8=$AR20,$E$127=$AR20),Schweine_Werte!$M20*0.5,IF(OR(8&gt;$AR20,$E$127&lt;$AR20),0,Schweine_Werte!$M20))</f>
        <v>1.7752316048769723</v>
      </c>
      <c r="BX20" s="667">
        <f>IF(OR(8=$AR20,$E$145=$AR20),Schweine_Werte!$M20*0.5,IF(OR(8&gt;$AR20,$E$145&lt;$AR20),0,Schweine_Werte!$M20))</f>
        <v>1.7752316048769723</v>
      </c>
      <c r="BY20" s="677">
        <f>IF(OR($C$74=$AR20,$D$74=$AR20),Schweine_Werte!$O20*0.5,IF(OR($C$74&gt;$AR20,$D$74&lt;$AR20),0,Schweine_Werte!$O20))</f>
        <v>0</v>
      </c>
      <c r="BZ20" s="677">
        <f>IF(OR($C$83=$AR20,$D$83=$AR20),Schweine_Werte!$O20*0.5,IF(OR($C$83&gt;$AR20,$D$83&lt;$AR20),0,Schweine_Werte!$O20))</f>
        <v>0</v>
      </c>
      <c r="CA20" s="667">
        <f>IF(OR($C$92=$AR20,$D$92=$AR20),Schweine_Werte!$O20*0.5,IF(OR($C$92&gt;$AR20,$D$92&lt;$AR20),0,Schweine_Werte!$O20))</f>
        <v>0</v>
      </c>
      <c r="CB20" s="667">
        <f>IF(OR($C$101=$AR20,$D$101=$AR20),Schweine_Werte!$O20*0.5,IF(OR($C$101&gt;$AR20,$D$101&lt;$AR20),0,Schweine_Werte!$O20))</f>
        <v>0</v>
      </c>
      <c r="CC20" s="667">
        <f>IF(OR($C$110=$AR20,$D$110=$AR20),Schweine_Werte!$O20*0.5,IF(OR($C$110&gt;$AR20,$D$110&lt;$AR20),0,Schweine_Werte!$O20))</f>
        <v>0</v>
      </c>
    </row>
    <row r="21" spans="1:81" x14ac:dyDescent="0.2">
      <c r="B21" s="504"/>
      <c r="D21" s="667"/>
      <c r="E21" s="667"/>
      <c r="F21" s="667"/>
      <c r="G21" s="667"/>
      <c r="H21" s="667"/>
      <c r="I21" s="667"/>
      <c r="J21" s="667"/>
      <c r="K21" s="667"/>
      <c r="L21" s="667"/>
      <c r="M21" s="667"/>
      <c r="N21" s="667"/>
      <c r="O21" s="667"/>
      <c r="P21" s="667"/>
      <c r="Q21" s="667"/>
      <c r="R21" s="667"/>
      <c r="S21" s="667"/>
      <c r="T21" s="667"/>
      <c r="U21" s="667"/>
      <c r="V21" s="667"/>
      <c r="W21" s="678"/>
      <c r="X21" s="667"/>
      <c r="Y21" s="667"/>
      <c r="Z21" s="667"/>
      <c r="AA21" s="667"/>
      <c r="AB21" s="667"/>
      <c r="AC21" s="667"/>
      <c r="AD21" s="667"/>
      <c r="AE21" s="667"/>
      <c r="AF21" s="667"/>
      <c r="AG21" s="667"/>
      <c r="AH21" s="667"/>
      <c r="AI21" s="667"/>
      <c r="AJ21" s="667"/>
      <c r="AK21" s="667"/>
      <c r="AL21" s="667"/>
      <c r="AM21" s="667"/>
      <c r="AN21" s="667"/>
      <c r="AO21" s="667"/>
      <c r="AR21" s="698">
        <v>25</v>
      </c>
      <c r="AS21" s="677">
        <f>IF(OR($C$12=$AR21,$D$12=$AR21),Schweine_Werte!$C21*0.5,IF(OR($C$12&gt;$AR21,$D$12&lt;$AR21),0,Schweine_Werte!$C21))</f>
        <v>0</v>
      </c>
      <c r="AT21" s="667">
        <f>IF(OR($C$24=$AR21,$D$24=$AR21),Schweine_Werte!$C21*0.5,IF(OR($C$24&gt;$AR21,$D$24&lt;$AR21),0,Schweine_Werte!$C21))</f>
        <v>0</v>
      </c>
      <c r="AU21" s="677">
        <f>IF(OR($C$36=$AR21,$D$36=$AR21),Schweine_Werte!$C21*0.5,IF(OR($C$36&gt;$AR21,$D$36&lt;$AR21),0,Schweine_Werte!$C21))</f>
        <v>0</v>
      </c>
      <c r="AV21" s="677">
        <f>IF(OR($C$48=$AR21,$D$48=$AR21),Schweine_Werte!$C21*0.5,IF(OR($C$48&gt;$AR21,$D$48&lt;$AR21),0,Schweine_Werte!$C21))</f>
        <v>0</v>
      </c>
      <c r="AW21" s="677">
        <f>IF(OR($C$60=$AR21,$D$60=$AR21),Schweine_Werte!$C21*0.5,IF(OR($C$60&gt;$AR21,$D$60&lt;$AR21),0,Schweine_Werte!$C21))</f>
        <v>0</v>
      </c>
      <c r="AX21" s="677">
        <f>IF(OR($C$12=$AR21,$D$12=$AR21),Schweine_Werte!$E21*0.5,IF(OR($C$12&gt;$AR21,$D$12&lt;$AR21),0,Schweine_Werte!$E21))</f>
        <v>0</v>
      </c>
      <c r="AY21" s="667">
        <f>IF(OR($C$24=$AR21,$D$24=$AR21),Schweine_Werte!$E21*0.5,IF(OR($C$24&gt;$AR21,$D$24&lt;$AR21),0,Schweine_Werte!$E21))</f>
        <v>0</v>
      </c>
      <c r="AZ21" s="667">
        <f>IF(OR($C$36=$AR21,$D$36=$AR21),Schweine_Werte!$E21*0.5,IF(OR($C$36&gt;$AR21,$D$36&lt;$AR21),0,Schweine_Werte!$E21))</f>
        <v>0</v>
      </c>
      <c r="BA21" s="667">
        <f>IF(OR($C$48=$AR21,$D$48=$AR21),Schweine_Werte!$E21*0.5,IF(OR($C$48&gt;$AR21,$D$48&lt;$AR21),0,Schweine_Werte!$E21))</f>
        <v>0</v>
      </c>
      <c r="BB21" s="667">
        <f>IF(OR($C$60=$AR21,$D$60=$AR21),Schweine_Werte!$E21*0.5,IF(OR($C$60&gt;$AR21,$D$60&lt;$AR21),0,Schweine_Werte!$E21))</f>
        <v>0</v>
      </c>
      <c r="BC21" s="677">
        <f>IF(OR($C$12=$AR21,$D$12=$AR21),Schweine_Werte!$G21*0.5,IF(OR($C$12&gt;$AR21,$D$12&lt;$AR21),0,Schweine_Werte!$G21))</f>
        <v>0</v>
      </c>
      <c r="BD21" s="667">
        <f>IF(OR($C$24=$AR21,$D$24=$AR21),Schweine_Werte!$G21*0.5,IF(OR($C$24&gt;$AR21,$D$24&lt;$AR21),0,Schweine_Werte!$G21))</f>
        <v>0</v>
      </c>
      <c r="BE21" s="667">
        <f>IF(OR($C$36=$AR21,$D$36=$AR21),Schweine_Werte!$G21*0.5,IF(OR($C$36&gt;$AR21,$D$36&lt;$AR21),0,Schweine_Werte!$G21))</f>
        <v>0</v>
      </c>
      <c r="BF21" s="667">
        <f>IF(OR($C$48=$AR21,$D$48=$AR21),Schweine_Werte!$G21*0.5,IF(OR($C$48&gt;$AR21,$D$48&lt;$AR21),0,Schweine_Werte!$G21))</f>
        <v>0</v>
      </c>
      <c r="BG21" s="667">
        <f>IF(OR($C$60=$AR21,$D$60=$AR21),Schweine_Werte!$G21*0.5,IF(OR($C$60&gt;$AR21,$D$60&lt;$AR21),0,Schweine_Werte!$G21))</f>
        <v>0</v>
      </c>
      <c r="BH21" s="677">
        <f>IF(OR($C$12=$AR21,$D$12=$AR21),Schweine_Werte!$I21*0.5,IF(OR($C$12&gt;$AR21,$D$12&lt;$AR21),0,Schweine_Werte!$I21))</f>
        <v>0</v>
      </c>
      <c r="BI21" s="667">
        <f>IF(OR($C$24=$AR21,$D$24=$AR21),Schweine_Werte!$I21*0.5,IF(OR($C$24&gt;$AR21,$D$24&lt;$AR21),0,Schweine_Werte!$I21))</f>
        <v>0</v>
      </c>
      <c r="BJ21" s="667">
        <f>IF(OR($C$36=$AR21,$D$36=$AR21),Schweine_Werte!$I21*0.5,IF(OR($C$36&gt;$AR21,$D$36&lt;$AR21),0,Schweine_Werte!$I21))</f>
        <v>0</v>
      </c>
      <c r="BK21" s="667">
        <f>IF(OR($C$48=$AR21,$D$48=$AR21),Schweine_Werte!$I21*0.5,IF(OR($C$48&gt;$AR21,$D$48&lt;$AR21),0,Schweine_Werte!$I21))</f>
        <v>0</v>
      </c>
      <c r="BL21" s="667">
        <f>IF(OR($C$60=$AR21,$D$60=$AR21),Schweine_Werte!$I21*0.5,IF(OR($C$60&gt;$AR21,$D$60&lt;$AR21),0,Schweine_Werte!$I21))</f>
        <v>0</v>
      </c>
      <c r="BM21" s="677"/>
      <c r="BN21" s="667"/>
      <c r="BO21" s="667"/>
      <c r="BP21" s="667"/>
      <c r="BQ21" s="667"/>
      <c r="BR21" s="677">
        <f>IF(OR($C$74=$AR21,$D$74=$AR21),Schweine_Werte!$M21*0.5,IF(OR($C$74&gt;$AR21,$D$74&lt;$AR21),0,Schweine_Werte!$M21))</f>
        <v>0</v>
      </c>
      <c r="BS21" s="677">
        <f>IF(OR($C$83=$AR21,$D$83=$AR21),Schweine_Werte!$M21*0.5,IF(OR($C$83&gt;$AR21,$D$83&lt;$AR21),0,Schweine_Werte!$M21))</f>
        <v>0</v>
      </c>
      <c r="BT21" s="667">
        <f>IF(OR($C$92=$AR21,$D$92=$AR21),Schweine_Werte!$M21*0.5,IF(OR($C$92&gt;$AR21,$D$92&lt;$AR21),0,Schweine_Werte!$M21))</f>
        <v>0</v>
      </c>
      <c r="BU21" s="667">
        <f>IF(OR($C$101=$AR21,$D$101=$AR21),Schweine_Werte!$M21*0.5,IF(OR($C$101&gt;$AR21,$D$101&lt;$AR21),0,Schweine_Werte!$M21))</f>
        <v>0</v>
      </c>
      <c r="BV21" s="667">
        <f>IF(OR($C$110=$AR21,$D$110=$AR21),Schweine_Werte!$M21*0.5,IF(OR($C$110&gt;$AR21,$D$110&lt;$AR21),0,Schweine_Werte!$M21))</f>
        <v>0</v>
      </c>
      <c r="BW21" s="667">
        <f>IF(OR(8=$AR21,$E$127=$AR21),Schweine_Werte!$M21*0.5,IF(OR(8&gt;$AR21,$E$127&lt;$AR21),0,Schweine_Werte!$M21))</f>
        <v>1.7347990778335918</v>
      </c>
      <c r="BX21" s="667">
        <f>IF(OR(8=$AR21,$E$145=$AR21),Schweine_Werte!$M21*0.5,IF(OR(8&gt;$AR21,$E$145&lt;$AR21),0,Schweine_Werte!$M21))</f>
        <v>1.7347990778335918</v>
      </c>
      <c r="BY21" s="677">
        <f>IF(OR($C$74=$AR21,$D$74=$AR21),Schweine_Werte!$O21*0.5,IF(OR($C$74&gt;$AR21,$D$74&lt;$AR21),0,Schweine_Werte!$O21))</f>
        <v>0</v>
      </c>
      <c r="BZ21" s="677">
        <f>IF(OR($C$83=$AR21,$D$83=$AR21),Schweine_Werte!$O21*0.5,IF(OR($C$83&gt;$AR21,$D$83&lt;$AR21),0,Schweine_Werte!$O21))</f>
        <v>0</v>
      </c>
      <c r="CA21" s="667">
        <f>IF(OR($C$92=$AR21,$D$92=$AR21),Schweine_Werte!$O21*0.5,IF(OR($C$92&gt;$AR21,$D$92&lt;$AR21),0,Schweine_Werte!$O21))</f>
        <v>0</v>
      </c>
      <c r="CB21" s="667">
        <f>IF(OR($C$101=$AR21,$D$101=$AR21),Schweine_Werte!$O21*0.5,IF(OR($C$101&gt;$AR21,$D$101&lt;$AR21),0,Schweine_Werte!$O21))</f>
        <v>0</v>
      </c>
      <c r="CC21" s="667">
        <f>IF(OR($C$110=$AR21,$D$110=$AR21),Schweine_Werte!$O21*0.5,IF(OR($C$110&gt;$AR21,$D$110&lt;$AR21),0,Schweine_Werte!$O21))</f>
        <v>0</v>
      </c>
    </row>
    <row r="22" spans="1:81" ht="15.75" x14ac:dyDescent="0.25">
      <c r="F22" s="521"/>
      <c r="G22" s="1722" t="s">
        <v>486</v>
      </c>
      <c r="H22" s="1723"/>
      <c r="I22" s="1724"/>
      <c r="J22" s="681" t="s">
        <v>474</v>
      </c>
      <c r="K22" s="681" t="s">
        <v>487</v>
      </c>
      <c r="L22" s="1725" t="s">
        <v>488</v>
      </c>
      <c r="M22" s="1726"/>
      <c r="N22" s="1727"/>
      <c r="O22" s="1725" t="s">
        <v>489</v>
      </c>
      <c r="P22" s="1727"/>
      <c r="Q22" s="1725" t="s">
        <v>490</v>
      </c>
      <c r="R22" s="1726"/>
      <c r="S22" s="1727"/>
      <c r="T22" s="1725" t="s">
        <v>491</v>
      </c>
      <c r="U22" s="1726"/>
      <c r="V22" s="1727"/>
      <c r="W22" s="1725" t="s">
        <v>492</v>
      </c>
      <c r="X22" s="1726"/>
      <c r="Y22" s="1727"/>
      <c r="Z22" s="1728" t="s">
        <v>493</v>
      </c>
      <c r="AA22" s="1729"/>
      <c r="AB22" s="1728" t="s">
        <v>411</v>
      </c>
      <c r="AC22" s="1729"/>
      <c r="AD22" s="1728" t="s">
        <v>412</v>
      </c>
      <c r="AE22" s="1729"/>
      <c r="AF22" s="682" t="s">
        <v>494</v>
      </c>
      <c r="AG22" s="1733" t="s">
        <v>495</v>
      </c>
      <c r="AH22" s="1734"/>
      <c r="AI22" s="683" t="s">
        <v>515</v>
      </c>
      <c r="AJ22" s="1728" t="s">
        <v>493</v>
      </c>
      <c r="AK22" s="1729"/>
      <c r="AL22" s="1728" t="s">
        <v>411</v>
      </c>
      <c r="AM22" s="1729"/>
      <c r="AN22" s="1728" t="s">
        <v>412</v>
      </c>
      <c r="AO22" s="1729"/>
      <c r="AR22" s="698">
        <v>26</v>
      </c>
      <c r="AS22" s="677">
        <f>IF(OR($C$12=$AR22,$D$12=$AR22),Schweine_Werte!$C22*0.5,IF(OR($C$12&gt;$AR22,$D$12&lt;$AR22),0,Schweine_Werte!$C22))</f>
        <v>0</v>
      </c>
      <c r="AT22" s="667">
        <f>IF(OR($C$24=$AR22,$D$24=$AR22),Schweine_Werte!$C22*0.5,IF(OR($C$24&gt;$AR22,$D$24&lt;$AR22),0,Schweine_Werte!$C22))</f>
        <v>0</v>
      </c>
      <c r="AU22" s="677">
        <f>IF(OR($C$36=$AR22,$D$36=$AR22),Schweine_Werte!$C22*0.5,IF(OR($C$36&gt;$AR22,$D$36&lt;$AR22),0,Schweine_Werte!$C22))</f>
        <v>0</v>
      </c>
      <c r="AV22" s="677">
        <f>IF(OR($C$48=$AR22,$D$48=$AR22),Schweine_Werte!$C22*0.5,IF(OR($C$48&gt;$AR22,$D$48&lt;$AR22),0,Schweine_Werte!$C22))</f>
        <v>0</v>
      </c>
      <c r="AW22" s="677">
        <f>IF(OR($C$60=$AR22,$D$60=$AR22),Schweine_Werte!$C22*0.5,IF(OR($C$60&gt;$AR22,$D$60&lt;$AR22),0,Schweine_Werte!$C22))</f>
        <v>0</v>
      </c>
      <c r="AX22" s="677">
        <f>IF(OR($C$12=$AR22,$D$12=$AR22),Schweine_Werte!$E22*0.5,IF(OR($C$12&gt;$AR22,$D$12&lt;$AR22),0,Schweine_Werte!$E22))</f>
        <v>0</v>
      </c>
      <c r="AY22" s="667">
        <f>IF(OR($C$24=$AR22,$D$24=$AR22),Schweine_Werte!$E22*0.5,IF(OR($C$24&gt;$AR22,$D$24&lt;$AR22),0,Schweine_Werte!$E22))</f>
        <v>0</v>
      </c>
      <c r="AZ22" s="667">
        <f>IF(OR($C$36=$AR22,$D$36=$AR22),Schweine_Werte!$E22*0.5,IF(OR($C$36&gt;$AR22,$D$36&lt;$AR22),0,Schweine_Werte!$E22))</f>
        <v>0</v>
      </c>
      <c r="BA22" s="667">
        <f>IF(OR($C$48=$AR22,$D$48=$AR22),Schweine_Werte!$E22*0.5,IF(OR($C$48&gt;$AR22,$D$48&lt;$AR22),0,Schweine_Werte!$E22))</f>
        <v>0</v>
      </c>
      <c r="BB22" s="667">
        <f>IF(OR($C$60=$AR22,$D$60=$AR22),Schweine_Werte!$E22*0.5,IF(OR($C$60&gt;$AR22,$D$60&lt;$AR22),0,Schweine_Werte!$E22))</f>
        <v>0</v>
      </c>
      <c r="BC22" s="677">
        <f>IF(OR($C$12=$AR22,$D$12=$AR22),Schweine_Werte!$G22*0.5,IF(OR($C$12&gt;$AR22,$D$12&lt;$AR22),0,Schweine_Werte!$G22))</f>
        <v>0</v>
      </c>
      <c r="BD22" s="667">
        <f>IF(OR($C$24=$AR22,$D$24=$AR22),Schweine_Werte!$G22*0.5,IF(OR($C$24&gt;$AR22,$D$24&lt;$AR22),0,Schweine_Werte!$G22))</f>
        <v>0</v>
      </c>
      <c r="BE22" s="667">
        <f>IF(OR($C$36=$AR22,$D$36=$AR22),Schweine_Werte!$G22*0.5,IF(OR($C$36&gt;$AR22,$D$36&lt;$AR22),0,Schweine_Werte!$G22))</f>
        <v>0</v>
      </c>
      <c r="BF22" s="667">
        <f>IF(OR($C$48=$AR22,$D$48=$AR22),Schweine_Werte!$G22*0.5,IF(OR($C$48&gt;$AR22,$D$48&lt;$AR22),0,Schweine_Werte!$G22))</f>
        <v>0</v>
      </c>
      <c r="BG22" s="667">
        <f>IF(OR($C$60=$AR22,$D$60=$AR22),Schweine_Werte!$G22*0.5,IF(OR($C$60&gt;$AR22,$D$60&lt;$AR22),0,Schweine_Werte!$G22))</f>
        <v>0</v>
      </c>
      <c r="BH22" s="677">
        <f>IF(OR($C$12=$AR22,$D$12=$AR22),Schweine_Werte!$I22*0.5,IF(OR($C$12&gt;$AR22,$D$12&lt;$AR22),0,Schweine_Werte!$I22))</f>
        <v>0</v>
      </c>
      <c r="BI22" s="667">
        <f>IF(OR($C$24=$AR22,$D$24=$AR22),Schweine_Werte!$I22*0.5,IF(OR($C$24&gt;$AR22,$D$24&lt;$AR22),0,Schweine_Werte!$I22))</f>
        <v>0</v>
      </c>
      <c r="BJ22" s="667">
        <f>IF(OR($C$36=$AR22,$D$36=$AR22),Schweine_Werte!$I22*0.5,IF(OR($C$36&gt;$AR22,$D$36&lt;$AR22),0,Schweine_Werte!$I22))</f>
        <v>0</v>
      </c>
      <c r="BK22" s="667">
        <f>IF(OR($C$48=$AR22,$D$48=$AR22),Schweine_Werte!$I22*0.5,IF(OR($C$48&gt;$AR22,$D$48&lt;$AR22),0,Schweine_Werte!$I22))</f>
        <v>0</v>
      </c>
      <c r="BL22" s="667">
        <f>IF(OR($C$60=$AR22,$D$60=$AR22),Schweine_Werte!$I22*0.5,IF(OR($C$60&gt;$AR22,$D$60&lt;$AR22),0,Schweine_Werte!$I22))</f>
        <v>0</v>
      </c>
      <c r="BM22" s="677"/>
      <c r="BN22" s="667"/>
      <c r="BO22" s="667"/>
      <c r="BP22" s="667"/>
      <c r="BQ22" s="667"/>
      <c r="BR22" s="677">
        <f>IF(OR($C$74=$AR22,$D$74=$AR22),Schweine_Werte!$M22*0.5,IF(OR($C$74&gt;$AR22,$D$74&lt;$AR22),0,Schweine_Werte!$M22))</f>
        <v>0</v>
      </c>
      <c r="BS22" s="677">
        <f>IF(OR($C$83=$AR22,$D$83=$AR22),Schweine_Werte!$M22*0.5,IF(OR($C$83&gt;$AR22,$D$83&lt;$AR22),0,Schweine_Werte!$M22))</f>
        <v>0</v>
      </c>
      <c r="BT22" s="667">
        <f>IF(OR($C$92=$AR22,$D$92=$AR22),Schweine_Werte!$M22*0.5,IF(OR($C$92&gt;$AR22,$D$92&lt;$AR22),0,Schweine_Werte!$M22))</f>
        <v>0</v>
      </c>
      <c r="BU22" s="667">
        <f>IF(OR($C$101=$AR22,$D$101=$AR22),Schweine_Werte!$M22*0.5,IF(OR($C$101&gt;$AR22,$D$101&lt;$AR22),0,Schweine_Werte!$M22))</f>
        <v>0</v>
      </c>
      <c r="BV22" s="667">
        <f>IF(OR($C$110=$AR22,$D$110=$AR22),Schweine_Werte!$M22*0.5,IF(OR($C$110&gt;$AR22,$D$110&lt;$AR22),0,Schweine_Werte!$M22))</f>
        <v>0</v>
      </c>
      <c r="BW22" s="667">
        <f>IF(OR(8=$AR22,$E$127=$AR22),Schweine_Werte!$M22*0.5,IF(OR(8&gt;$AR22,$E$127&lt;$AR22),0,Schweine_Werte!$M22))</f>
        <v>1.6972841119740132</v>
      </c>
      <c r="BX22" s="667">
        <f>IF(OR(8=$AR22,$E$145=$AR22),Schweine_Werte!$M22*0.5,IF(OR(8&gt;$AR22,$E$145&lt;$AR22),0,Schweine_Werte!$M22))</f>
        <v>1.6972841119740132</v>
      </c>
      <c r="BY22" s="677">
        <f>IF(OR($C$74=$AR22,$D$74=$AR22),Schweine_Werte!$O22*0.5,IF(OR($C$74&gt;$AR22,$D$74&lt;$AR22),0,Schweine_Werte!$O22))</f>
        <v>0</v>
      </c>
      <c r="BZ22" s="677">
        <f>IF(OR($C$83=$AR22,$D$83=$AR22),Schweine_Werte!$O22*0.5,IF(OR($C$83&gt;$AR22,$D$83&lt;$AR22),0,Schweine_Werte!$O22))</f>
        <v>0</v>
      </c>
      <c r="CA22" s="667">
        <f>IF(OR($C$92=$AR22,$D$92=$AR22),Schweine_Werte!$O22*0.5,IF(OR($C$92&gt;$AR22,$D$92&lt;$AR22),0,Schweine_Werte!$O22))</f>
        <v>0</v>
      </c>
      <c r="CB22" s="667">
        <f>IF(OR($C$101=$AR22,$D$101=$AR22),Schweine_Werte!$O22*0.5,IF(OR($C$101&gt;$AR22,$D$101&lt;$AR22),0,Schweine_Werte!$O22))</f>
        <v>0</v>
      </c>
      <c r="CC22" s="667">
        <f>IF(OR($C$110=$AR22,$D$110=$AR22),Schweine_Werte!$O22*0.5,IF(OR($C$110&gt;$AR22,$D$110&lt;$AR22),0,Schweine_Werte!$O22))</f>
        <v>0</v>
      </c>
    </row>
    <row r="23" spans="1:81" ht="14.45" customHeight="1" x14ac:dyDescent="0.2">
      <c r="B23" s="684" t="s">
        <v>497</v>
      </c>
      <c r="C23" s="685" t="s">
        <v>375</v>
      </c>
      <c r="D23" s="685" t="s">
        <v>498</v>
      </c>
      <c r="E23" s="685" t="s">
        <v>377</v>
      </c>
      <c r="F23" s="686" t="s">
        <v>363</v>
      </c>
      <c r="G23" s="687" t="s">
        <v>1</v>
      </c>
      <c r="H23" s="687" t="s">
        <v>499</v>
      </c>
      <c r="I23" s="687" t="s">
        <v>500</v>
      </c>
      <c r="J23" s="688" t="s">
        <v>501</v>
      </c>
      <c r="K23" s="688" t="s">
        <v>501</v>
      </c>
      <c r="L23" s="689" t="s">
        <v>365</v>
      </c>
      <c r="M23" s="689" t="s">
        <v>502</v>
      </c>
      <c r="N23" s="689" t="s">
        <v>367</v>
      </c>
      <c r="O23" s="690" t="s">
        <v>358</v>
      </c>
      <c r="P23" s="690" t="s">
        <v>359</v>
      </c>
      <c r="Q23" s="689" t="s">
        <v>365</v>
      </c>
      <c r="R23" s="689" t="s">
        <v>366</v>
      </c>
      <c r="S23" s="689" t="s">
        <v>367</v>
      </c>
      <c r="T23" s="689" t="s">
        <v>365</v>
      </c>
      <c r="U23" s="689" t="s">
        <v>366</v>
      </c>
      <c r="V23" s="689" t="s">
        <v>367</v>
      </c>
      <c r="W23" s="688" t="s">
        <v>503</v>
      </c>
      <c r="X23" s="688" t="s">
        <v>504</v>
      </c>
      <c r="Y23" s="688" t="s">
        <v>505</v>
      </c>
      <c r="Z23" s="691" t="s">
        <v>506</v>
      </c>
      <c r="AA23" s="691" t="s">
        <v>298</v>
      </c>
      <c r="AB23" s="691" t="s">
        <v>506</v>
      </c>
      <c r="AC23" s="691" t="s">
        <v>298</v>
      </c>
      <c r="AD23" s="691" t="s">
        <v>506</v>
      </c>
      <c r="AE23" s="691" t="s">
        <v>298</v>
      </c>
      <c r="AF23" s="691" t="s">
        <v>507</v>
      </c>
      <c r="AG23" s="692" t="s">
        <v>508</v>
      </c>
      <c r="AH23" s="691" t="s">
        <v>17</v>
      </c>
      <c r="AI23" s="691"/>
      <c r="AJ23" s="691" t="s">
        <v>509</v>
      </c>
      <c r="AK23" s="691" t="s">
        <v>510</v>
      </c>
      <c r="AL23" s="691" t="s">
        <v>511</v>
      </c>
      <c r="AM23" s="691" t="s">
        <v>512</v>
      </c>
      <c r="AN23" s="691" t="s">
        <v>511</v>
      </c>
      <c r="AO23" s="691" t="s">
        <v>513</v>
      </c>
      <c r="AR23" s="698">
        <v>27</v>
      </c>
      <c r="AS23" s="677">
        <f>IF(OR($C$12=$AR23,$D$12=$AR23),Schweine_Werte!$C23*0.5,IF(OR($C$12&gt;$AR23,$D$12&lt;$AR23),0,Schweine_Werte!$C23))</f>
        <v>0</v>
      </c>
      <c r="AT23" s="667">
        <f>IF(OR($C$24=$AR23,$D$24=$AR23),Schweine_Werte!$C23*0.5,IF(OR($C$24&gt;$AR23,$D$24&lt;$AR23),0,Schweine_Werte!$C23))</f>
        <v>0</v>
      </c>
      <c r="AU23" s="677">
        <f>IF(OR($C$36=$AR23,$D$36=$AR23),Schweine_Werte!$C23*0.5,IF(OR($C$36&gt;$AR23,$D$36&lt;$AR23),0,Schweine_Werte!$C23))</f>
        <v>0</v>
      </c>
      <c r="AV23" s="677">
        <f>IF(OR($C$48=$AR23,$D$48=$AR23),Schweine_Werte!$C23*0.5,IF(OR($C$48&gt;$AR23,$D$48&lt;$AR23),0,Schweine_Werte!$C23))</f>
        <v>0</v>
      </c>
      <c r="AW23" s="677">
        <f>IF(OR($C$60=$AR23,$D$60=$AR23),Schweine_Werte!$C23*0.5,IF(OR($C$60&gt;$AR23,$D$60&lt;$AR23),0,Schweine_Werte!$C23))</f>
        <v>0</v>
      </c>
      <c r="AX23" s="677">
        <f>IF(OR($C$12=$AR23,$D$12=$AR23),Schweine_Werte!$E23*0.5,IF(OR($C$12&gt;$AR23,$D$12&lt;$AR23),0,Schweine_Werte!$E23))</f>
        <v>0</v>
      </c>
      <c r="AY23" s="667">
        <f>IF(OR($C$24=$AR23,$D$24=$AR23),Schweine_Werte!$E23*0.5,IF(OR($C$24&gt;$AR23,$D$24&lt;$AR23),0,Schweine_Werte!$E23))</f>
        <v>0</v>
      </c>
      <c r="AZ23" s="667">
        <f>IF(OR($C$36=$AR23,$D$36=$AR23),Schweine_Werte!$E23*0.5,IF(OR($C$36&gt;$AR23,$D$36&lt;$AR23),0,Schweine_Werte!$E23))</f>
        <v>0</v>
      </c>
      <c r="BA23" s="667">
        <f>IF(OR($C$48=$AR23,$D$48=$AR23),Schweine_Werte!$E23*0.5,IF(OR($C$48&gt;$AR23,$D$48&lt;$AR23),0,Schweine_Werte!$E23))</f>
        <v>0</v>
      </c>
      <c r="BB23" s="667">
        <f>IF(OR($C$60=$AR23,$D$60=$AR23),Schweine_Werte!$E23*0.5,IF(OR($C$60&gt;$AR23,$D$60&lt;$AR23),0,Schweine_Werte!$E23))</f>
        <v>0</v>
      </c>
      <c r="BC23" s="677">
        <f>IF(OR($C$12=$AR23,$D$12=$AR23),Schweine_Werte!$G23*0.5,IF(OR($C$12&gt;$AR23,$D$12&lt;$AR23),0,Schweine_Werte!$G23))</f>
        <v>0</v>
      </c>
      <c r="BD23" s="667">
        <f>IF(OR($C$24=$AR23,$D$24=$AR23),Schweine_Werte!$G23*0.5,IF(OR($C$24&gt;$AR23,$D$24&lt;$AR23),0,Schweine_Werte!$G23))</f>
        <v>0</v>
      </c>
      <c r="BE23" s="667">
        <f>IF(OR($C$36=$AR23,$D$36=$AR23),Schweine_Werte!$G23*0.5,IF(OR($C$36&gt;$AR23,$D$36&lt;$AR23),0,Schweine_Werte!$G23))</f>
        <v>0</v>
      </c>
      <c r="BF23" s="667">
        <f>IF(OR($C$48=$AR23,$D$48=$AR23),Schweine_Werte!$G23*0.5,IF(OR($C$48&gt;$AR23,$D$48&lt;$AR23),0,Schweine_Werte!$G23))</f>
        <v>0</v>
      </c>
      <c r="BG23" s="667">
        <f>IF(OR($C$60=$AR23,$D$60=$AR23),Schweine_Werte!$G23*0.5,IF(OR($C$60&gt;$AR23,$D$60&lt;$AR23),0,Schweine_Werte!$G23))</f>
        <v>0</v>
      </c>
      <c r="BH23" s="677">
        <f>IF(OR($C$12=$AR23,$D$12=$AR23),Schweine_Werte!$I23*0.5,IF(OR($C$12&gt;$AR23,$D$12&lt;$AR23),0,Schweine_Werte!$I23))</f>
        <v>0</v>
      </c>
      <c r="BI23" s="667">
        <f>IF(OR($C$24=$AR23,$D$24=$AR23),Schweine_Werte!$I23*0.5,IF(OR($C$24&gt;$AR23,$D$24&lt;$AR23),0,Schweine_Werte!$I23))</f>
        <v>0</v>
      </c>
      <c r="BJ23" s="667">
        <f>IF(OR($C$36=$AR23,$D$36=$AR23),Schweine_Werte!$I23*0.5,IF(OR($C$36&gt;$AR23,$D$36&lt;$AR23),0,Schweine_Werte!$I23))</f>
        <v>0</v>
      </c>
      <c r="BK23" s="667">
        <f>IF(OR($C$48=$AR23,$D$48=$AR23),Schweine_Werte!$I23*0.5,IF(OR($C$48&gt;$AR23,$D$48&lt;$AR23),0,Schweine_Werte!$I23))</f>
        <v>0</v>
      </c>
      <c r="BL23" s="667">
        <f>IF(OR($C$60=$AR23,$D$60=$AR23),Schweine_Werte!$I23*0.5,IF(OR($C$60&gt;$AR23,$D$60&lt;$AR23),0,Schweine_Werte!$I23))</f>
        <v>0</v>
      </c>
      <c r="BM23" s="677"/>
      <c r="BN23" s="667"/>
      <c r="BO23" s="667"/>
      <c r="BP23" s="667"/>
      <c r="BQ23" s="667"/>
      <c r="BR23" s="677">
        <f>IF(OR($C$74=$AR23,$D$74=$AR23),Schweine_Werte!$M23*0.5,IF(OR($C$74&gt;$AR23,$D$74&lt;$AR23),0,Schweine_Werte!$M23))</f>
        <v>0</v>
      </c>
      <c r="BS23" s="677">
        <f>IF(OR($C$83=$AR23,$D$83=$AR23),Schweine_Werte!$M23*0.5,IF(OR($C$83&gt;$AR23,$D$83&lt;$AR23),0,Schweine_Werte!$M23))</f>
        <v>0</v>
      </c>
      <c r="BT23" s="667">
        <f>IF(OR($C$92=$AR23,$D$92=$AR23),Schweine_Werte!$M23*0.5,IF(OR($C$92&gt;$AR23,$D$92&lt;$AR23),0,Schweine_Werte!$M23))</f>
        <v>0</v>
      </c>
      <c r="BU23" s="667">
        <f>IF(OR($C$101=$AR23,$D$101=$AR23),Schweine_Werte!$M23*0.5,IF(OR($C$101&gt;$AR23,$D$101&lt;$AR23),0,Schweine_Werte!$M23))</f>
        <v>0</v>
      </c>
      <c r="BV23" s="667">
        <f>IF(OR($C$110=$AR23,$D$110=$AR23),Schweine_Werte!$M23*0.5,IF(OR($C$110&gt;$AR23,$D$110&lt;$AR23),0,Schweine_Werte!$M23))</f>
        <v>0</v>
      </c>
      <c r="BW23" s="667">
        <f>IF(OR(8=$AR23,$E$127=$AR23),Schweine_Werte!$M23*0.5,IF(OR(8&gt;$AR23,$E$127&lt;$AR23),0,Schweine_Werte!$M23))</f>
        <v>1.6624297345718522</v>
      </c>
      <c r="BX23" s="667">
        <f>IF(OR(8=$AR23,$E$145=$AR23),Schweine_Werte!$M23*0.5,IF(OR(8&gt;$AR23,$E$145&lt;$AR23),0,Schweine_Werte!$M23))</f>
        <v>1.6624297345718522</v>
      </c>
      <c r="BY23" s="677">
        <f>IF(OR($C$74=$AR23,$D$74=$AR23),Schweine_Werte!$O23*0.5,IF(OR($C$74&gt;$AR23,$D$74&lt;$AR23),0,Schweine_Werte!$O23))</f>
        <v>0</v>
      </c>
      <c r="BZ23" s="677">
        <f>IF(OR($C$83=$AR23,$D$83=$AR23),Schweine_Werte!$O23*0.5,IF(OR($C$83&gt;$AR23,$D$83&lt;$AR23),0,Schweine_Werte!$O23))</f>
        <v>0</v>
      </c>
      <c r="CA23" s="667">
        <f>IF(OR($C$92=$AR23,$D$92=$AR23),Schweine_Werte!$O23*0.5,IF(OR($C$92&gt;$AR23,$D$92&lt;$AR23),0,Schweine_Werte!$O23))</f>
        <v>0</v>
      </c>
      <c r="CB23" s="667">
        <f>IF(OR($C$101=$AR23,$D$101=$AR23),Schweine_Werte!$O23*0.5,IF(OR($C$101&gt;$AR23,$D$101&lt;$AR23),0,Schweine_Werte!$O23))</f>
        <v>0</v>
      </c>
      <c r="CC23" s="667">
        <f>IF(OR($C$110=$AR23,$D$110=$AR23),Schweine_Werte!$O23*0.5,IF(OR($C$110&gt;$AR23,$D$110&lt;$AR23),0,Schweine_Werte!$O23))</f>
        <v>0</v>
      </c>
    </row>
    <row r="24" spans="1:81" ht="15" customHeight="1" x14ac:dyDescent="0.2">
      <c r="A24" s="520" t="s">
        <v>457</v>
      </c>
      <c r="B24" s="693" t="str">
        <f>IF('Abweichende Werte'!W6=1,'Abweichende Werte'!F6,"")</f>
        <v/>
      </c>
      <c r="C24" s="694" t="str">
        <f>IF('Abweichende Werte'!W6=1,'Abweichende Werte'!J6,"")</f>
        <v/>
      </c>
      <c r="D24" s="694" t="str">
        <f>IF('Abweichende Werte'!W6=1,'Abweichende Werte'!M6,"")</f>
        <v/>
      </c>
      <c r="E24" s="506" t="str">
        <f>IF('Abweichende Werte'!W6=1,'Abweichende Werte'!P6,"")</f>
        <v/>
      </c>
      <c r="F24" s="695" t="e">
        <f>IF($E24&lt;=$E17,F17,IF(AND($E24&gt;$E17,$E24&lt;=$E18),F17+(F18-F17)/($E18-$E17)*($E24-$E17),IF(AND($E24&gt;$E18,$E24&lt;=$E19),F18+(F19-F18)/($E19-$E18)*($E24-$E18),IF(AND($E24&gt;$E19,$E24&lt;=$E20),F19+(F20-F19)/($E20-$E19)*($E24-$E19),IF($E24&gt;$E20,F20)))))</f>
        <v>#VALUE!</v>
      </c>
      <c r="G24" s="695" t="e">
        <f t="shared" ref="G24:N24" si="9">IF($E24&lt;=$E17,G17,IF(AND($E24&gt;$E17,$E24&lt;=$E18),G17+(G18-G17)/($E18-$E17)*($E24-$E17),IF(AND($E24&gt;$E18,$E24&lt;=$E19),G18+(G19-G18)/($E19-$E18)*($E24-$E18),IF(AND($E24&gt;$E19,$E24&lt;=$E20),G19+(G20-G19)/($E20-$E19)*($E24-$E19),IF($E24&gt;$E20,G20)))))</f>
        <v>#VALUE!</v>
      </c>
      <c r="H24" s="695" t="e">
        <f t="shared" si="9"/>
        <v>#VALUE!</v>
      </c>
      <c r="I24" s="695" t="e">
        <f t="shared" si="9"/>
        <v>#VALUE!</v>
      </c>
      <c r="J24" s="695" t="e">
        <f t="shared" si="9"/>
        <v>#VALUE!</v>
      </c>
      <c r="K24" s="695" t="e">
        <f t="shared" si="9"/>
        <v>#VALUE!</v>
      </c>
      <c r="L24" s="695" t="e">
        <f t="shared" si="9"/>
        <v>#VALUE!</v>
      </c>
      <c r="M24" s="695" t="e">
        <f t="shared" si="9"/>
        <v>#VALUE!</v>
      </c>
      <c r="N24" s="695" t="e">
        <f t="shared" si="9"/>
        <v>#VALUE!</v>
      </c>
      <c r="O24" s="696">
        <v>5.5</v>
      </c>
      <c r="P24" s="696">
        <v>1.8</v>
      </c>
      <c r="Q24" s="695" t="e">
        <f t="shared" ref="Q24:Z24" si="10">IF($E24&lt;=$E17,Q17,IF(AND($E24&gt;$E17,$E24&lt;=$E18),Q17+(Q18-Q17)/($E18-$E17)*($E24-$E17),IF(AND($E24&gt;$E18,$E24&lt;=$E19),Q18+(Q19-Q18)/($E19-$E18)*($E24-$E18),IF(AND($E24&gt;$E19,$E24&lt;=$E20),Q19+(Q20-Q19)/($E20-$E19)*($E24-$E19),IF($E24&gt;$E20,Q20)))))</f>
        <v>#VALUE!</v>
      </c>
      <c r="R24" s="695" t="e">
        <f t="shared" si="10"/>
        <v>#VALUE!</v>
      </c>
      <c r="S24" s="695" t="e">
        <f t="shared" si="10"/>
        <v>#VALUE!</v>
      </c>
      <c r="T24" s="695" t="e">
        <f t="shared" si="10"/>
        <v>#VALUE!</v>
      </c>
      <c r="U24" s="695" t="e">
        <f t="shared" si="10"/>
        <v>#VALUE!</v>
      </c>
      <c r="V24" s="695" t="e">
        <f t="shared" si="10"/>
        <v>#VALUE!</v>
      </c>
      <c r="W24" s="695" t="e">
        <f>IF($E24&lt;=$E17,W17,IF(AND($E24&gt;$E17,$E24&lt;=$E18),W17+(W18-W17)/($E18-$E17)*($E24-$E17),IF(AND($E24&gt;$E18,$E24&lt;=$E19),W18+(W19-W18)/($E19-$E18)*($E24-$E18),IF(AND($E24&gt;$E19,$E24&lt;=$E20),W19+(W20-W19)/($E20-$E19)*($E24-$E19),IF($E24&gt;$E20,W20)))))</f>
        <v>#VALUE!</v>
      </c>
      <c r="X24" s="695" t="e">
        <f t="shared" si="10"/>
        <v>#VALUE!</v>
      </c>
      <c r="Y24" s="695" t="e">
        <f t="shared" si="10"/>
        <v>#VALUE!</v>
      </c>
      <c r="Z24" s="695" t="e">
        <f t="shared" si="10"/>
        <v>#VALUE!</v>
      </c>
      <c r="AA24" s="697" t="e">
        <f>+Z24*6.25</f>
        <v>#VALUE!</v>
      </c>
      <c r="AB24" s="695" t="e">
        <f t="shared" ref="AB24" si="11">IF($E24&lt;=$E17,AB17,IF(AND($E24&gt;$E17,$E24&lt;=$E18),AB17+(AB18-AB17)/($E18-$E17)*($E24-$E17),IF(AND($E24&gt;$E18,$E24&lt;=$E19),AB18+(AB19-AB18)/($E19-$E18)*($E24-$E18),IF(AND($E24&gt;$E19,$E24&lt;=$E20),AB19+(AB20-AB19)/($E20-$E19)*($E24-$E19),IF($E24&gt;$E20,AB20)))))</f>
        <v>#VALUE!</v>
      </c>
      <c r="AC24" s="697" t="e">
        <f>+AB24*6.25</f>
        <v>#VALUE!</v>
      </c>
      <c r="AD24" s="695" t="e">
        <f t="shared" ref="AD24" si="12">IF($E24&lt;=$E17,AD17,IF(AND($E24&gt;$E17,$E24&lt;=$E18),AD17+(AD18-AD17)/($E18-$E17)*($E24-$E17),IF(AND($E24&gt;$E18,$E24&lt;=$E19),AD18+(AD19-AD18)/($E19-$E18)*($E24-$E18),IF(AND($E24&gt;$E19,$E24&lt;=$E20),AD19+(AD20-AD19)/($E20-$E19)*($E24-$E19),IF($E24&gt;$E20,AD20)))))</f>
        <v>#VALUE!</v>
      </c>
      <c r="AE24" s="697" t="e">
        <f>+AD24*6.25</f>
        <v>#VALUE!</v>
      </c>
      <c r="AF24" s="697" t="e">
        <f>365/((D24-C24)/E24*1000)</f>
        <v>#VALUE!</v>
      </c>
      <c r="AG24" s="695" t="e">
        <f>IF($E24&lt;=$E17,AG17,IF(AND($E24&gt;$E17,$E24&lt;=$E18),AG17+(AG18-AG17)/($E18-$E17)*($E24-$E17),IF(AND($E24&gt;$E18,$E24&lt;=$E19),AG18+(AG19-AG18)/($E19-$E18)*($E24-$E18),IF(AND($E24&gt;$E19,$E24&lt;=$E20),AG19+(AG20-AG19)/($E20-$E19)*($E24-$E19),IF($E24&gt;$E20,AG20)))))</f>
        <v>#VALUE!</v>
      </c>
      <c r="AH24" s="697" t="e">
        <f>+AG24/AF24</f>
        <v>#VALUE!</v>
      </c>
      <c r="AI24" s="697" t="e">
        <f>+CONCATENATE(ROUND(AH24/(D24-C24),1)," : 1")</f>
        <v>#VALUE!</v>
      </c>
      <c r="AJ24" s="695" t="e">
        <f t="shared" ref="AJ24" si="13">IF($E24&lt;=$E17,AJ17,IF(AND($E24&gt;$E17,$E24&lt;=$E18),AJ17+(AJ18-AJ17)/($E18-$E17)*($E24-$E17),IF(AND($E24&gt;$E18,$E24&lt;=$E19),AJ18+(AJ19-AJ18)/($E19-$E18)*($E24-$E18),IF(AND($E24&gt;$E19,$E24&lt;=$E20),AJ19+(AJ20-AJ19)/($E20-$E19)*($E24-$E19),IF($E24&gt;$E20,AJ20)))))</f>
        <v>#VALUE!</v>
      </c>
      <c r="AK24" s="697" t="e">
        <f>+AJ24/2.291</f>
        <v>#VALUE!</v>
      </c>
      <c r="AL24" s="695" t="e">
        <f t="shared" ref="AL24" si="14">IF($E24&lt;=$E17,AL17,IF(AND($E24&gt;$E17,$E24&lt;=$E18),AL17+(AL18-AL17)/($E18-$E17)*($E24-$E17),IF(AND($E24&gt;$E18,$E24&lt;=$E19),AL18+(AL19-AL18)/($E19-$E18)*($E24-$E18),IF(AND($E24&gt;$E19,$E24&lt;=$E20),AL19+(AL20-AL19)/($E20-$E19)*($E24-$E19),IF($E24&gt;$E20,AL20)))))</f>
        <v>#VALUE!</v>
      </c>
      <c r="AM24" s="697" t="e">
        <f>+AL24/2.291</f>
        <v>#VALUE!</v>
      </c>
      <c r="AN24" s="695" t="e">
        <f t="shared" ref="AN24" si="15">IF($E24&lt;=$E17,AN17,IF(AND($E24&gt;$E17,$E24&lt;=$E18),AN17+(AN18-AN17)/($E18-$E17)*($E24-$E17),IF(AND($E24&gt;$E18,$E24&lt;=$E19),AN18+(AN19-AN18)/($E19-$E18)*($E24-$E18),IF(AND($E24&gt;$E19,$E24&lt;=$E20),AN19+(AN20-AN19)/($E20-$E19)*($E24-$E19),IF($E24&gt;$E20,AN20)))))</f>
        <v>#VALUE!</v>
      </c>
      <c r="AO24" s="697" t="e">
        <f>+AN24/2.291</f>
        <v>#VALUE!</v>
      </c>
      <c r="AR24" s="698">
        <v>28</v>
      </c>
      <c r="AS24" s="677">
        <f>IF(OR($C$12=$AR24,$D$12=$AR24),Schweine_Werte!$C24*0.5,IF(OR($C$12&gt;$AR24,$D$12&lt;$AR24),0,Schweine_Werte!$C24))</f>
        <v>0</v>
      </c>
      <c r="AT24" s="667">
        <f>IF(OR($C$24=$AR24,$D$24=$AR24),Schweine_Werte!$C24*0.5,IF(OR($C$24&gt;$AR24,$D$24&lt;$AR24),0,Schweine_Werte!$C24))</f>
        <v>0</v>
      </c>
      <c r="AU24" s="677">
        <f>IF(OR($C$36=$AR24,$D$36=$AR24),Schweine_Werte!$C24*0.5,IF(OR($C$36&gt;$AR24,$D$36&lt;$AR24),0,Schweine_Werte!$C24))</f>
        <v>0</v>
      </c>
      <c r="AV24" s="677">
        <f>IF(OR($C$48=$AR24,$D$48=$AR24),Schweine_Werte!$C24*0.5,IF(OR($C$48&gt;$AR24,$D$48&lt;$AR24),0,Schweine_Werte!$C24))</f>
        <v>0</v>
      </c>
      <c r="AW24" s="677">
        <f>IF(OR($C$60=$AR24,$D$60=$AR24),Schweine_Werte!$C24*0.5,IF(OR($C$60&gt;$AR24,$D$60&lt;$AR24),0,Schweine_Werte!$C24))</f>
        <v>0</v>
      </c>
      <c r="AX24" s="677">
        <f>IF(OR($C$12=$AR24,$D$12=$AR24),Schweine_Werte!$E24*0.5,IF(OR($C$12&gt;$AR24,$D$12&lt;$AR24),0,Schweine_Werte!$E24))</f>
        <v>0</v>
      </c>
      <c r="AY24" s="667">
        <f>IF(OR($C$24=$AR24,$D$24=$AR24),Schweine_Werte!$E24*0.5,IF(OR($C$24&gt;$AR24,$D$24&lt;$AR24),0,Schweine_Werte!$E24))</f>
        <v>0</v>
      </c>
      <c r="AZ24" s="667">
        <f>IF(OR($C$36=$AR24,$D$36=$AR24),Schweine_Werte!$E24*0.5,IF(OR($C$36&gt;$AR24,$D$36&lt;$AR24),0,Schweine_Werte!$E24))</f>
        <v>0</v>
      </c>
      <c r="BA24" s="667">
        <f>IF(OR($C$48=$AR24,$D$48=$AR24),Schweine_Werte!$E24*0.5,IF(OR($C$48&gt;$AR24,$D$48&lt;$AR24),0,Schweine_Werte!$E24))</f>
        <v>0</v>
      </c>
      <c r="BB24" s="667">
        <f>IF(OR($C$60=$AR24,$D$60=$AR24),Schweine_Werte!$E24*0.5,IF(OR($C$60&gt;$AR24,$D$60&lt;$AR24),0,Schweine_Werte!$E24))</f>
        <v>0</v>
      </c>
      <c r="BC24" s="677">
        <f>IF(OR($C$12=$AR24,$D$12=$AR24),Schweine_Werte!$G24*0.5,IF(OR($C$12&gt;$AR24,$D$12&lt;$AR24),0,Schweine_Werte!$G24))</f>
        <v>0</v>
      </c>
      <c r="BD24" s="667">
        <f>IF(OR($C$24=$AR24,$D$24=$AR24),Schweine_Werte!$G24*0.5,IF(OR($C$24&gt;$AR24,$D$24&lt;$AR24),0,Schweine_Werte!$G24))</f>
        <v>0</v>
      </c>
      <c r="BE24" s="667">
        <f>IF(OR($C$36=$AR24,$D$36=$AR24),Schweine_Werte!$G24*0.5,IF(OR($C$36&gt;$AR24,$D$36&lt;$AR24),0,Schweine_Werte!$G24))</f>
        <v>0</v>
      </c>
      <c r="BF24" s="667">
        <f>IF(OR($C$48=$AR24,$D$48=$AR24),Schweine_Werte!$G24*0.5,IF(OR($C$48&gt;$AR24,$D$48&lt;$AR24),0,Schweine_Werte!$G24))</f>
        <v>0</v>
      </c>
      <c r="BG24" s="667">
        <f>IF(OR($C$60=$AR24,$D$60=$AR24),Schweine_Werte!$G24*0.5,IF(OR($C$60&gt;$AR24,$D$60&lt;$AR24),0,Schweine_Werte!$G24))</f>
        <v>0</v>
      </c>
      <c r="BH24" s="677">
        <f>IF(OR($C$12=$AR24,$D$12=$AR24),Schweine_Werte!$I24*0.5,IF(OR($C$12&gt;$AR24,$D$12&lt;$AR24),0,Schweine_Werte!$I24))</f>
        <v>0</v>
      </c>
      <c r="BI24" s="667">
        <f>IF(OR($C$24=$AR24,$D$24=$AR24),Schweine_Werte!$I24*0.5,IF(OR($C$24&gt;$AR24,$D$24&lt;$AR24),0,Schweine_Werte!$I24))</f>
        <v>0</v>
      </c>
      <c r="BJ24" s="667">
        <f>IF(OR($C$36=$AR24,$D$36=$AR24),Schweine_Werte!$I24*0.5,IF(OR($C$36&gt;$AR24,$D$36&lt;$AR24),0,Schweine_Werte!$I24))</f>
        <v>0</v>
      </c>
      <c r="BK24" s="667">
        <f>IF(OR($C$48=$AR24,$D$48=$AR24),Schweine_Werte!$I24*0.5,IF(OR($C$48&gt;$AR24,$D$48&lt;$AR24),0,Schweine_Werte!$I24))</f>
        <v>0</v>
      </c>
      <c r="BL24" s="667">
        <f>IF(OR($C$60=$AR24,$D$60=$AR24),Schweine_Werte!$I24*0.5,IF(OR($C$60&gt;$AR24,$D$60&lt;$AR24),0,Schweine_Werte!$I24))</f>
        <v>0</v>
      </c>
      <c r="BM24" s="677"/>
      <c r="BN24" s="667"/>
      <c r="BO24" s="667"/>
      <c r="BP24" s="667"/>
      <c r="BQ24" s="667"/>
      <c r="BR24" s="677">
        <f>IF(OR($C$74=$AR24,$D$74=$AR24),Schweine_Werte!$M24*0.5,IF(OR($C$74&gt;$AR24,$D$74&lt;$AR24),0,Schweine_Werte!$M24))</f>
        <v>0</v>
      </c>
      <c r="BS24" s="677">
        <f>IF(OR($C$83=$AR24,$D$83=$AR24),Schweine_Werte!$M24*0.5,IF(OR($C$83&gt;$AR24,$D$83&lt;$AR24),0,Schweine_Werte!$M24))</f>
        <v>0</v>
      </c>
      <c r="BT24" s="667">
        <f>IF(OR($C$92=$AR24,$D$92=$AR24),Schweine_Werte!$M24*0.5,IF(OR($C$92&gt;$AR24,$D$92&lt;$AR24),0,Schweine_Werte!$M24))</f>
        <v>0</v>
      </c>
      <c r="BU24" s="667">
        <f>IF(OR($C$101=$AR24,$D$101=$AR24),Schweine_Werte!$M24*0.5,IF(OR($C$101&gt;$AR24,$D$101&lt;$AR24),0,Schweine_Werte!$M24))</f>
        <v>0</v>
      </c>
      <c r="BV24" s="667">
        <f>IF(OR($C$110=$AR24,$D$110=$AR24),Schweine_Werte!$M24*0.5,IF(OR($C$110&gt;$AR24,$D$110&lt;$AR24),0,Schweine_Werte!$M24))</f>
        <v>0</v>
      </c>
      <c r="BW24" s="667">
        <f>IF(OR(8=$AR24,$E$127=$AR24),Schweine_Werte!$M24*0.5,IF(OR(8&gt;$AR24,$E$127&lt;$AR24),0,Schweine_Werte!$M24))</f>
        <v>1.6300090047913274</v>
      </c>
      <c r="BX24" s="667">
        <f>IF(OR(8=$AR24,$E$145=$AR24),Schweine_Werte!$M24*0.5,IF(OR(8&gt;$AR24,$E$145&lt;$AR24),0,Schweine_Werte!$M24))</f>
        <v>1.6300090047913274</v>
      </c>
      <c r="BY24" s="677">
        <f>IF(OR($C$74=$AR24,$D$74=$AR24),Schweine_Werte!$O24*0.5,IF(OR($C$74&gt;$AR24,$D$74&lt;$AR24),0,Schweine_Werte!$O24))</f>
        <v>0</v>
      </c>
      <c r="BZ24" s="677">
        <f>IF(OR($C$83=$AR24,$D$83=$AR24),Schweine_Werte!$O24*0.5,IF(OR($C$83&gt;$AR24,$D$83&lt;$AR24),0,Schweine_Werte!$O24))</f>
        <v>0</v>
      </c>
      <c r="CA24" s="667">
        <f>IF(OR($C$92=$AR24,$D$92=$AR24),Schweine_Werte!$O24*0.5,IF(OR($C$92&gt;$AR24,$D$92&lt;$AR24),0,Schweine_Werte!$O24))</f>
        <v>0</v>
      </c>
      <c r="CB24" s="667">
        <f>IF(OR($C$101=$AR24,$D$101=$AR24),Schweine_Werte!$O24*0.5,IF(OR($C$101&gt;$AR24,$D$101&lt;$AR24),0,Schweine_Werte!$O24))</f>
        <v>0</v>
      </c>
      <c r="CC24" s="667">
        <f>IF(OR($C$110=$AR24,$D$110=$AR24),Schweine_Werte!$O24*0.5,IF(OR($C$110&gt;$AR24,$D$110&lt;$AR24),0,Schweine_Werte!$O24))</f>
        <v>0</v>
      </c>
    </row>
    <row r="25" spans="1:81" x14ac:dyDescent="0.2">
      <c r="AR25" s="698">
        <v>29</v>
      </c>
      <c r="AS25" s="677">
        <f>IF(OR($C$12=$AR25,$D$12=$AR25),Schweine_Werte!$C25*0.5,IF(OR($C$12&gt;$AR25,$D$12&lt;$AR25),0,Schweine_Werte!$C25))</f>
        <v>0</v>
      </c>
      <c r="AT25" s="667">
        <f>IF(OR($C$24=$AR25,$D$24=$AR25),Schweine_Werte!$C25*0.5,IF(OR($C$24&gt;$AR25,$D$24&lt;$AR25),0,Schweine_Werte!$C25))</f>
        <v>0</v>
      </c>
      <c r="AU25" s="677">
        <f>IF(OR($C$36=$AR25,$D$36=$AR25),Schweine_Werte!$C25*0.5,IF(OR($C$36&gt;$AR25,$D$36&lt;$AR25),0,Schweine_Werte!$C25))</f>
        <v>0</v>
      </c>
      <c r="AV25" s="677">
        <f>IF(OR($C$48=$AR25,$D$48=$AR25),Schweine_Werte!$C25*0.5,IF(OR($C$48&gt;$AR25,$D$48&lt;$AR25),0,Schweine_Werte!$C25))</f>
        <v>0</v>
      </c>
      <c r="AW25" s="677">
        <f>IF(OR($C$60=$AR25,$D$60=$AR25),Schweine_Werte!$C25*0.5,IF(OR($C$60&gt;$AR25,$D$60&lt;$AR25),0,Schweine_Werte!$C25))</f>
        <v>0</v>
      </c>
      <c r="AX25" s="677">
        <f>IF(OR($C$12=$AR25,$D$12=$AR25),Schweine_Werte!$E25*0.5,IF(OR($C$12&gt;$AR25,$D$12&lt;$AR25),0,Schweine_Werte!$E25))</f>
        <v>0</v>
      </c>
      <c r="AY25" s="667">
        <f>IF(OR($C$24=$AR25,$D$24=$AR25),Schweine_Werte!$E25*0.5,IF(OR($C$24&gt;$AR25,$D$24&lt;$AR25),0,Schweine_Werte!$E25))</f>
        <v>0</v>
      </c>
      <c r="AZ25" s="667">
        <f>IF(OR($C$36=$AR25,$D$36=$AR25),Schweine_Werte!$E25*0.5,IF(OR($C$36&gt;$AR25,$D$36&lt;$AR25),0,Schweine_Werte!$E25))</f>
        <v>0</v>
      </c>
      <c r="BA25" s="667">
        <f>IF(OR($C$48=$AR25,$D$48=$AR25),Schweine_Werte!$E25*0.5,IF(OR($C$48&gt;$AR25,$D$48&lt;$AR25),0,Schweine_Werte!$E25))</f>
        <v>0</v>
      </c>
      <c r="BB25" s="667">
        <f>IF(OR($C$60=$AR25,$D$60=$AR25),Schweine_Werte!$E25*0.5,IF(OR($C$60&gt;$AR25,$D$60&lt;$AR25),0,Schweine_Werte!$E25))</f>
        <v>0</v>
      </c>
      <c r="BC25" s="677">
        <f>IF(OR($C$12=$AR25,$D$12=$AR25),Schweine_Werte!$G25*0.5,IF(OR($C$12&gt;$AR25,$D$12&lt;$AR25),0,Schweine_Werte!$G25))</f>
        <v>0</v>
      </c>
      <c r="BD25" s="667">
        <f>IF(OR($C$24=$AR25,$D$24=$AR25),Schweine_Werte!$G25*0.5,IF(OR($C$24&gt;$AR25,$D$24&lt;$AR25),0,Schweine_Werte!$G25))</f>
        <v>0</v>
      </c>
      <c r="BE25" s="667">
        <f>IF(OR($C$36=$AR25,$D$36=$AR25),Schweine_Werte!$G25*0.5,IF(OR($C$36&gt;$AR25,$D$36&lt;$AR25),0,Schweine_Werte!$G25))</f>
        <v>0</v>
      </c>
      <c r="BF25" s="667">
        <f>IF(OR($C$48=$AR25,$D$48=$AR25),Schweine_Werte!$G25*0.5,IF(OR($C$48&gt;$AR25,$D$48&lt;$AR25),0,Schweine_Werte!$G25))</f>
        <v>0</v>
      </c>
      <c r="BG25" s="667">
        <f>IF(OR($C$60=$AR25,$D$60=$AR25),Schweine_Werte!$G25*0.5,IF(OR($C$60&gt;$AR25,$D$60&lt;$AR25),0,Schweine_Werte!$G25))</f>
        <v>0</v>
      </c>
      <c r="BH25" s="677">
        <f>IF(OR($C$12=$AR25,$D$12=$AR25),Schweine_Werte!$I25*0.5,IF(OR($C$12&gt;$AR25,$D$12&lt;$AR25),0,Schweine_Werte!$I25))</f>
        <v>0</v>
      </c>
      <c r="BI25" s="667">
        <f>IF(OR($C$24=$AR25,$D$24=$AR25),Schweine_Werte!$I25*0.5,IF(OR($C$24&gt;$AR25,$D$24&lt;$AR25),0,Schweine_Werte!$I25))</f>
        <v>0</v>
      </c>
      <c r="BJ25" s="667">
        <f>IF(OR($C$36=$AR25,$D$36=$AR25),Schweine_Werte!$I25*0.5,IF(OR($C$36&gt;$AR25,$D$36&lt;$AR25),0,Schweine_Werte!$I25))</f>
        <v>0</v>
      </c>
      <c r="BK25" s="667">
        <f>IF(OR($C$48=$AR25,$D$48=$AR25),Schweine_Werte!$I25*0.5,IF(OR($C$48&gt;$AR25,$D$48&lt;$AR25),0,Schweine_Werte!$I25))</f>
        <v>0</v>
      </c>
      <c r="BL25" s="667">
        <f>IF(OR($C$60=$AR25,$D$60=$AR25),Schweine_Werte!$I25*0.5,IF(OR($C$60&gt;$AR25,$D$60&lt;$AR25),0,Schweine_Werte!$I25))</f>
        <v>0</v>
      </c>
      <c r="BM25" s="677"/>
      <c r="BN25" s="667"/>
      <c r="BO25" s="667"/>
      <c r="BP25" s="667"/>
      <c r="BQ25" s="667"/>
      <c r="BR25" s="677">
        <f>IF(OR($C$74=$AR25,$D$74=$AR25),Schweine_Werte!$M25*0.5,IF(OR($C$74&gt;$AR25,$D$74&lt;$AR25),0,Schweine_Werte!$M25))</f>
        <v>0</v>
      </c>
      <c r="BS25" s="677">
        <f>IF(OR($C$83=$AR25,$D$83=$AR25),Schweine_Werte!$M25*0.5,IF(OR($C$83&gt;$AR25,$D$83&lt;$AR25),0,Schweine_Werte!$M25))</f>
        <v>0</v>
      </c>
      <c r="BT25" s="667">
        <f>IF(OR($C$92=$AR25,$D$92=$AR25),Schweine_Werte!$M25*0.5,IF(OR($C$92&gt;$AR25,$D$92&lt;$AR25),0,Schweine_Werte!$M25))</f>
        <v>0</v>
      </c>
      <c r="BU25" s="667">
        <f>IF(OR($C$101=$AR25,$D$101=$AR25),Schweine_Werte!$M25*0.5,IF(OR($C$101&gt;$AR25,$D$101&lt;$AR25),0,Schweine_Werte!$M25))</f>
        <v>0</v>
      </c>
      <c r="BV25" s="667">
        <f>IF(OR($C$110=$AR25,$D$110=$AR25),Schweine_Werte!$M25*0.5,IF(OR($C$110&gt;$AR25,$D$110&lt;$AR25),0,Schweine_Werte!$M25))</f>
        <v>0</v>
      </c>
      <c r="BW25" s="667">
        <f>IF(OR(8=$AR25,$E$127=$AR25),Schweine_Werte!$M25*0.5,IF(OR(8&gt;$AR25,$E$127&lt;$AR25),0,Schweine_Werte!$M25))</f>
        <v>1.5964550424733612</v>
      </c>
      <c r="BX25" s="667">
        <f>IF(OR(8=$AR25,$E$145=$AR25),Schweine_Werte!$M25*0.5,IF(OR(8&gt;$AR25,$E$145&lt;$AR25),0,Schweine_Werte!$M25))</f>
        <v>1.5964550424733612</v>
      </c>
      <c r="BY25" s="677">
        <f>IF(OR($C$74=$AR25,$D$74=$AR25),Schweine_Werte!$O25*0.5,IF(OR($C$74&gt;$AR25,$D$74&lt;$AR25),0,Schweine_Werte!$O25))</f>
        <v>0</v>
      </c>
      <c r="BZ25" s="677">
        <f>IF(OR($C$83=$AR25,$D$83=$AR25),Schweine_Werte!$O25*0.5,IF(OR($C$83&gt;$AR25,$D$83&lt;$AR25),0,Schweine_Werte!$O25))</f>
        <v>0</v>
      </c>
      <c r="CA25" s="667">
        <f>IF(OR($C$92=$AR25,$D$92=$AR25),Schweine_Werte!$O25*0.5,IF(OR($C$92&gt;$AR25,$D$92&lt;$AR25),0,Schweine_Werte!$O25))</f>
        <v>0</v>
      </c>
      <c r="CB25" s="667">
        <f>IF(OR($C$101=$AR25,$D$101=$AR25),Schweine_Werte!$O25*0.5,IF(OR($C$101&gt;$AR25,$D$101&lt;$AR25),0,Schweine_Werte!$O25))</f>
        <v>0</v>
      </c>
      <c r="CC25" s="667">
        <f>IF(OR($C$110=$AR25,$D$110=$AR25),Schweine_Werte!$O25*0.5,IF(OR($C$110&gt;$AR25,$D$110&lt;$AR25),0,Schweine_Werte!$O25))</f>
        <v>0</v>
      </c>
    </row>
    <row r="26" spans="1:81" ht="18.75" x14ac:dyDescent="0.3">
      <c r="H26" s="666"/>
      <c r="I26" s="666"/>
      <c r="L26" s="667"/>
      <c r="W26" s="1735" t="s">
        <v>435</v>
      </c>
      <c r="X26" s="1735"/>
      <c r="Y26" s="1735"/>
      <c r="AR26" s="698">
        <v>30</v>
      </c>
      <c r="AS26" s="677">
        <f>IF(OR($C$12=$AR26,$D$12=$AR26),Schweine_Werte!$C26*0.5,IF(OR($C$12&gt;$AR26,$D$12&lt;$AR26),0,Schweine_Werte!$C26))</f>
        <v>0</v>
      </c>
      <c r="AT26" s="667">
        <f>IF(OR($C$24=$AR26,$D$24=$AR26),Schweine_Werte!$C26*0.5,IF(OR($C$24&gt;$AR26,$D$24&lt;$AR26),0,Schweine_Werte!$C26))</f>
        <v>0</v>
      </c>
      <c r="AU26" s="677">
        <f>IF(OR($C$36=$AR26,$D$36=$AR26),Schweine_Werte!$C26*0.5,IF(OR($C$36&gt;$AR26,$D$36&lt;$AR26),0,Schweine_Werte!$C26))</f>
        <v>0</v>
      </c>
      <c r="AV26" s="677">
        <f>IF(OR($C$48=$AR26,$D$48=$AR26),Schweine_Werte!$C26*0.5,IF(OR($C$48&gt;$AR26,$D$48&lt;$AR26),0,Schweine_Werte!$C26))</f>
        <v>0</v>
      </c>
      <c r="AW26" s="677">
        <f>IF(OR($C$60=$AR26,$D$60=$AR26),Schweine_Werte!$C26*0.5,IF(OR($C$60&gt;$AR26,$D$60&lt;$AR26),0,Schweine_Werte!$C26))</f>
        <v>0</v>
      </c>
      <c r="AX26" s="677">
        <f>IF(OR($C$12=$AR26,$D$12=$AR26),Schweine_Werte!$E26*0.5,IF(OR($C$12&gt;$AR26,$D$12&lt;$AR26),0,Schweine_Werte!$E26))</f>
        <v>0</v>
      </c>
      <c r="AY26" s="667">
        <f>IF(OR($C$24=$AR26,$D$24=$AR26),Schweine_Werte!$E26*0.5,IF(OR($C$24&gt;$AR26,$D$24&lt;$AR26),0,Schweine_Werte!$E26))</f>
        <v>0</v>
      </c>
      <c r="AZ26" s="667">
        <f>IF(OR($C$36=$AR26,$D$36=$AR26),Schweine_Werte!$E26*0.5,IF(OR($C$36&gt;$AR26,$D$36&lt;$AR26),0,Schweine_Werte!$E26))</f>
        <v>0</v>
      </c>
      <c r="BA26" s="667">
        <f>IF(OR($C$48=$AR26,$D$48=$AR26),Schweine_Werte!$E26*0.5,IF(OR($C$48&gt;$AR26,$D$48&lt;$AR26),0,Schweine_Werte!$E26))</f>
        <v>0</v>
      </c>
      <c r="BB26" s="667">
        <f>IF(OR($C$60=$AR26,$D$60=$AR26),Schweine_Werte!$E26*0.5,IF(OR($C$60&gt;$AR26,$D$60&lt;$AR26),0,Schweine_Werte!$E26))</f>
        <v>0</v>
      </c>
      <c r="BC26" s="677">
        <f>IF(OR($C$12=$AR26,$D$12=$AR26),Schweine_Werte!$G26*0.5,IF(OR($C$12&gt;$AR26,$D$12&lt;$AR26),0,Schweine_Werte!$G26))</f>
        <v>0</v>
      </c>
      <c r="BD26" s="667">
        <f>IF(OR($C$24=$AR26,$D$24=$AR26),Schweine_Werte!$G26*0.5,IF(OR($C$24&gt;$AR26,$D$24&lt;$AR26),0,Schweine_Werte!$G26))</f>
        <v>0</v>
      </c>
      <c r="BE26" s="667">
        <f>IF(OR($C$36=$AR26,$D$36=$AR26),Schweine_Werte!$G26*0.5,IF(OR($C$36&gt;$AR26,$D$36&lt;$AR26),0,Schweine_Werte!$G26))</f>
        <v>0</v>
      </c>
      <c r="BF26" s="667">
        <f>IF(OR($C$48=$AR26,$D$48=$AR26),Schweine_Werte!$G26*0.5,IF(OR($C$48&gt;$AR26,$D$48&lt;$AR26),0,Schweine_Werte!$G26))</f>
        <v>0</v>
      </c>
      <c r="BG26" s="667">
        <f>IF(OR($C$60=$AR26,$D$60=$AR26),Schweine_Werte!$G26*0.5,IF(OR($C$60&gt;$AR26,$D$60&lt;$AR26),0,Schweine_Werte!$G26))</f>
        <v>0</v>
      </c>
      <c r="BH26" s="677">
        <f>IF(OR($C$12=$AR26,$D$12=$AR26),Schweine_Werte!$I26*0.5,IF(OR($C$12&gt;$AR26,$D$12&lt;$AR26),0,Schweine_Werte!$I26))</f>
        <v>0</v>
      </c>
      <c r="BI26" s="667">
        <f>IF(OR($C$24=$AR26,$D$24=$AR26),Schweine_Werte!$I26*0.5,IF(OR($C$24&gt;$AR26,$D$24&lt;$AR26),0,Schweine_Werte!$I26))</f>
        <v>0</v>
      </c>
      <c r="BJ26" s="667">
        <f>IF(OR($C$36=$AR26,$D$36=$AR26),Schweine_Werte!$I26*0.5,IF(OR($C$36&gt;$AR26,$D$36&lt;$AR26),0,Schweine_Werte!$I26))</f>
        <v>0</v>
      </c>
      <c r="BK26" s="667">
        <f>IF(OR($C$48=$AR26,$D$48=$AR26),Schweine_Werte!$I26*0.5,IF(OR($C$48&gt;$AR26,$D$48&lt;$AR26),0,Schweine_Werte!$I26))</f>
        <v>0</v>
      </c>
      <c r="BL26" s="667">
        <f>IF(OR($C$60=$AR26,$D$60=$AR26),Schweine_Werte!$I26*0.5,IF(OR($C$60&gt;$AR26,$D$60&lt;$AR26),0,Schweine_Werte!$I26))</f>
        <v>0</v>
      </c>
      <c r="BM26" s="677"/>
      <c r="BN26" s="667"/>
      <c r="BO26" s="667"/>
      <c r="BP26" s="667"/>
      <c r="BQ26" s="667"/>
      <c r="BR26" s="677">
        <f>IF(OR($C$74=$AR26,$D$74=$AR26),Schweine_Werte!$M26*0.5,IF(OR($C$74&gt;$AR26,$D$74&lt;$AR26),0,Schweine_Werte!$M26))</f>
        <v>0</v>
      </c>
      <c r="BS26" s="677">
        <f>IF(OR($C$83=$AR26,$D$83=$AR26),Schweine_Werte!$M26*0.5,IF(OR($C$83&gt;$AR26,$D$83&lt;$AR26),0,Schweine_Werte!$M26))</f>
        <v>0</v>
      </c>
      <c r="BT26" s="667">
        <f>IF(OR($C$92=$AR26,$D$92=$AR26),Schweine_Werte!$M26*0.5,IF(OR($C$92&gt;$AR26,$D$92&lt;$AR26),0,Schweine_Werte!$M26))</f>
        <v>0</v>
      </c>
      <c r="BU26" s="667">
        <f>IF(OR($C$101=$AR26,$D$101=$AR26),Schweine_Werte!$M26*0.5,IF(OR($C$101&gt;$AR26,$D$101&lt;$AR26),0,Schweine_Werte!$M26))</f>
        <v>0</v>
      </c>
      <c r="BV26" s="667">
        <f>IF(OR($C$110=$AR26,$D$110=$AR26),Schweine_Werte!$M26*0.5,IF(OR($C$110&gt;$AR26,$D$110&lt;$AR26),0,Schweine_Werte!$M26))</f>
        <v>0</v>
      </c>
      <c r="BW26" s="667">
        <f>IF(OR(8=$AR26,$E$127=$AR26),Schweine_Werte!$M26*0.5,IF(OR(8&gt;$AR26,$E$127&lt;$AR26),0,Schweine_Werte!$M26))</f>
        <v>1.5649547016254071</v>
      </c>
      <c r="BX26" s="667">
        <f>IF(OR(8=$AR26,$E$145=$AR26),Schweine_Werte!$M26*0.5,IF(OR(8&gt;$AR26,$E$145&lt;$AR26),0,Schweine_Werte!$M26))</f>
        <v>1.5649547016254071</v>
      </c>
      <c r="BY26" s="677">
        <f>IF(OR($C$74=$AR26,$D$74=$AR26),Schweine_Werte!$O26*0.5,IF(OR($C$74&gt;$AR26,$D$74&lt;$AR26),0,Schweine_Werte!$O26))</f>
        <v>0</v>
      </c>
      <c r="BZ26" s="677">
        <f>IF(OR($C$83=$AR26,$D$83=$AR26),Schweine_Werte!$O26*0.5,IF(OR($C$83&gt;$AR26,$D$83&lt;$AR26),0,Schweine_Werte!$O26))</f>
        <v>0</v>
      </c>
      <c r="CA26" s="667">
        <f>IF(OR($C$92=$AR26,$D$92=$AR26),Schweine_Werte!$O26*0.5,IF(OR($C$92&gt;$AR26,$D$92&lt;$AR26),0,Schweine_Werte!$O26))</f>
        <v>0</v>
      </c>
      <c r="CB26" s="667">
        <f>IF(OR($C$101=$AR26,$D$101=$AR26),Schweine_Werte!$O26*0.5,IF(OR($C$101&gt;$AR26,$D$101&lt;$AR26),0,Schweine_Werte!$O26))</f>
        <v>0</v>
      </c>
      <c r="CC26" s="667">
        <f>IF(OR($C$110=$AR26,$D$110=$AR26),Schweine_Werte!$O26*0.5,IF(OR($C$110&gt;$AR26,$D$110&lt;$AR26),0,Schweine_Werte!$O26))</f>
        <v>0</v>
      </c>
    </row>
    <row r="27" spans="1:81" ht="18.75" x14ac:dyDescent="0.3">
      <c r="B27" s="670"/>
      <c r="C27" s="670"/>
      <c r="D27" s="670"/>
      <c r="E27" s="670"/>
      <c r="F27" s="670"/>
      <c r="G27" s="670"/>
      <c r="H27" s="671"/>
      <c r="L27" s="520" t="s">
        <v>445</v>
      </c>
      <c r="Q27" s="1735" t="s">
        <v>446</v>
      </c>
      <c r="R27" s="1735"/>
      <c r="S27" s="1735"/>
      <c r="T27" s="1735" t="s">
        <v>447</v>
      </c>
      <c r="U27" s="1735"/>
      <c r="V27" s="1735"/>
      <c r="W27" s="520" t="s">
        <v>448</v>
      </c>
      <c r="X27" s="520" t="s">
        <v>449</v>
      </c>
      <c r="Y27" s="520" t="s">
        <v>450</v>
      </c>
      <c r="Z27" s="520" t="s">
        <v>451</v>
      </c>
      <c r="AG27" s="520" t="s">
        <v>452</v>
      </c>
      <c r="AJ27" s="520" t="s">
        <v>453</v>
      </c>
      <c r="AR27" s="698">
        <v>31</v>
      </c>
      <c r="AS27" s="677">
        <f>IF(OR($C$12=$AR27,$D$12=$AR27),Schweine_Werte!$C27*0.5,IF(OR($C$12&gt;$AR27,$D$12&lt;$AR27),0,Schweine_Werte!$C27))</f>
        <v>0</v>
      </c>
      <c r="AT27" s="667">
        <f>IF(OR($C$24=$AR27,$D$24=$AR27),Schweine_Werte!$C27*0.5,IF(OR($C$24&gt;$AR27,$D$24&lt;$AR27),0,Schweine_Werte!$C27))</f>
        <v>0</v>
      </c>
      <c r="AU27" s="677">
        <f>IF(OR($C$36=$AR27,$D$36=$AR27),Schweine_Werte!$C27*0.5,IF(OR($C$36&gt;$AR27,$D$36&lt;$AR27),0,Schweine_Werte!$C27))</f>
        <v>0</v>
      </c>
      <c r="AV27" s="677">
        <f>IF(OR($C$48=$AR27,$D$48=$AR27),Schweine_Werte!$C27*0.5,IF(OR($C$48&gt;$AR27,$D$48&lt;$AR27),0,Schweine_Werte!$C27))</f>
        <v>0</v>
      </c>
      <c r="AW27" s="677">
        <f>IF(OR($C$60=$AR27,$D$60=$AR27),Schweine_Werte!$C27*0.5,IF(OR($C$60&gt;$AR27,$D$60&lt;$AR27),0,Schweine_Werte!$C27))</f>
        <v>0</v>
      </c>
      <c r="AX27" s="677">
        <f>IF(OR($C$12=$AR27,$D$12=$AR27),Schweine_Werte!$E27*0.5,IF(OR($C$12&gt;$AR27,$D$12&lt;$AR27),0,Schweine_Werte!$E27))</f>
        <v>0</v>
      </c>
      <c r="AY27" s="667">
        <f>IF(OR($C$24=$AR27,$D$24=$AR27),Schweine_Werte!$E27*0.5,IF(OR($C$24&gt;$AR27,$D$24&lt;$AR27),0,Schweine_Werte!$E27))</f>
        <v>0</v>
      </c>
      <c r="AZ27" s="667">
        <f>IF(OR($C$36=$AR27,$D$36=$AR27),Schweine_Werte!$E27*0.5,IF(OR($C$36&gt;$AR27,$D$36&lt;$AR27),0,Schweine_Werte!$E27))</f>
        <v>0</v>
      </c>
      <c r="BA27" s="667">
        <f>IF(OR($C$48=$AR27,$D$48=$AR27),Schweine_Werte!$E27*0.5,IF(OR($C$48&gt;$AR27,$D$48&lt;$AR27),0,Schweine_Werte!$E27))</f>
        <v>0</v>
      </c>
      <c r="BB27" s="667">
        <f>IF(OR($C$60=$AR27,$D$60=$AR27),Schweine_Werte!$E27*0.5,IF(OR($C$60&gt;$AR27,$D$60&lt;$AR27),0,Schweine_Werte!$E27))</f>
        <v>0</v>
      </c>
      <c r="BC27" s="677">
        <f>IF(OR($C$12=$AR27,$D$12=$AR27),Schweine_Werte!$G27*0.5,IF(OR($C$12&gt;$AR27,$D$12&lt;$AR27),0,Schweine_Werte!$G27))</f>
        <v>0</v>
      </c>
      <c r="BD27" s="667">
        <f>IF(OR($C$24=$AR27,$D$24=$AR27),Schweine_Werte!$G27*0.5,IF(OR($C$24&gt;$AR27,$D$24&lt;$AR27),0,Schweine_Werte!$G27))</f>
        <v>0</v>
      </c>
      <c r="BE27" s="667">
        <f>IF(OR($C$36=$AR27,$D$36=$AR27),Schweine_Werte!$G27*0.5,IF(OR($C$36&gt;$AR27,$D$36&lt;$AR27),0,Schweine_Werte!$G27))</f>
        <v>0</v>
      </c>
      <c r="BF27" s="667">
        <f>IF(OR($C$48=$AR27,$D$48=$AR27),Schweine_Werte!$G27*0.5,IF(OR($C$48&gt;$AR27,$D$48&lt;$AR27),0,Schweine_Werte!$G27))</f>
        <v>0</v>
      </c>
      <c r="BG27" s="667">
        <f>IF(OR($C$60=$AR27,$D$60=$AR27),Schweine_Werte!$G27*0.5,IF(OR($C$60&gt;$AR27,$D$60&lt;$AR27),0,Schweine_Werte!$G27))</f>
        <v>0</v>
      </c>
      <c r="BH27" s="677">
        <f>IF(OR($C$12=$AR27,$D$12=$AR27),Schweine_Werte!$I27*0.5,IF(OR($C$12&gt;$AR27,$D$12&lt;$AR27),0,Schweine_Werte!$I27))</f>
        <v>0</v>
      </c>
      <c r="BI27" s="667">
        <f>IF(OR($C$24=$AR27,$D$24=$AR27),Schweine_Werte!$I27*0.5,IF(OR($C$24&gt;$AR27,$D$24&lt;$AR27),0,Schweine_Werte!$I27))</f>
        <v>0</v>
      </c>
      <c r="BJ27" s="667">
        <f>IF(OR($C$36=$AR27,$D$36=$AR27),Schweine_Werte!$I27*0.5,IF(OR($C$36&gt;$AR27,$D$36&lt;$AR27),0,Schweine_Werte!$I27))</f>
        <v>0</v>
      </c>
      <c r="BK27" s="667">
        <f>IF(OR($C$48=$AR27,$D$48=$AR27),Schweine_Werte!$I27*0.5,IF(OR($C$48&gt;$AR27,$D$48&lt;$AR27),0,Schweine_Werte!$I27))</f>
        <v>0</v>
      </c>
      <c r="BL27" s="667">
        <f>IF(OR($C$60=$AR27,$D$60=$AR27),Schweine_Werte!$I27*0.5,IF(OR($C$60&gt;$AR27,$D$60&lt;$AR27),0,Schweine_Werte!$I27))</f>
        <v>0</v>
      </c>
      <c r="BM27" s="677"/>
      <c r="BN27" s="667"/>
      <c r="BO27" s="667"/>
      <c r="BP27" s="667"/>
      <c r="BQ27" s="667"/>
      <c r="BR27" s="677">
        <f>IF(OR($C$74=$AR27,$D$74=$AR27),Schweine_Werte!$M27*0.5,IF(OR($C$74&gt;$AR27,$D$74&lt;$AR27),0,Schweine_Werte!$M27))</f>
        <v>0</v>
      </c>
      <c r="BS27" s="677">
        <f>IF(OR($C$83=$AR27,$D$83=$AR27),Schweine_Werte!$M27*0.5,IF(OR($C$83&gt;$AR27,$D$83&lt;$AR27),0,Schweine_Werte!$M27))</f>
        <v>0</v>
      </c>
      <c r="BT27" s="667">
        <f>IF(OR($C$92=$AR27,$D$92=$AR27),Schweine_Werte!$M27*0.5,IF(OR($C$92&gt;$AR27,$D$92&lt;$AR27),0,Schweine_Werte!$M27))</f>
        <v>0</v>
      </c>
      <c r="BU27" s="667">
        <f>IF(OR($C$101=$AR27,$D$101=$AR27),Schweine_Werte!$M27*0.5,IF(OR($C$101&gt;$AR27,$D$101&lt;$AR27),0,Schweine_Werte!$M27))</f>
        <v>0</v>
      </c>
      <c r="BV27" s="667">
        <f>IF(OR($C$110=$AR27,$D$110=$AR27),Schweine_Werte!$M27*0.5,IF(OR($C$110&gt;$AR27,$D$110&lt;$AR27),0,Schweine_Werte!$M27))</f>
        <v>0</v>
      </c>
      <c r="BW27" s="667">
        <f>IF(OR(8=$AR27,$E$127=$AR27),Schweine_Werte!$M27*0.5,IF(OR(8&gt;$AR27,$E$127&lt;$AR27),0,Schweine_Werte!$M27))</f>
        <v>1.5353483916272892</v>
      </c>
      <c r="BX27" s="667">
        <f>IF(OR(8=$AR27,$E$145=$AR27),Schweine_Werte!$M27*0.5,IF(OR(8&gt;$AR27,$E$145&lt;$AR27),0,Schweine_Werte!$M27))</f>
        <v>1.5353483916272892</v>
      </c>
      <c r="BY27" s="677">
        <f>IF(OR($C$74=$AR27,$D$74=$AR27),Schweine_Werte!$O27*0.5,IF(OR($C$74&gt;$AR27,$D$74&lt;$AR27),0,Schweine_Werte!$O27))</f>
        <v>0</v>
      </c>
      <c r="BZ27" s="677">
        <f>IF(OR($C$83=$AR27,$D$83=$AR27),Schweine_Werte!$O27*0.5,IF(OR($C$83&gt;$AR27,$D$83&lt;$AR27),0,Schweine_Werte!$O27))</f>
        <v>0</v>
      </c>
      <c r="CA27" s="667">
        <f>IF(OR($C$92=$AR27,$D$92=$AR27),Schweine_Werte!$O27*0.5,IF(OR($C$92&gt;$AR27,$D$92&lt;$AR27),0,Schweine_Werte!$O27))</f>
        <v>0</v>
      </c>
      <c r="CB27" s="667">
        <f>IF(OR($C$101=$AR27,$D$101=$AR27),Schweine_Werte!$O27*0.5,IF(OR($C$101&gt;$AR27,$D$101&lt;$AR27),0,Schweine_Werte!$O27))</f>
        <v>0</v>
      </c>
      <c r="CC27" s="667">
        <f>IF(OR($C$110=$AR27,$D$110=$AR27),Schweine_Werte!$O27*0.5,IF(OR($C$110&gt;$AR27,$D$110&lt;$AR27),0,Schweine_Werte!$O27))</f>
        <v>0</v>
      </c>
    </row>
    <row r="28" spans="1:81" x14ac:dyDescent="0.2">
      <c r="B28" s="520" t="s">
        <v>469</v>
      </c>
      <c r="E28" s="520" t="s">
        <v>470</v>
      </c>
      <c r="F28" s="520" t="s">
        <v>363</v>
      </c>
      <c r="G28" s="520" t="s">
        <v>471</v>
      </c>
      <c r="H28" s="520" t="s">
        <v>472</v>
      </c>
      <c r="I28" s="520" t="s">
        <v>473</v>
      </c>
      <c r="J28" s="520" t="s">
        <v>474</v>
      </c>
      <c r="K28" s="520" t="s">
        <v>475</v>
      </c>
      <c r="L28" s="520" t="s">
        <v>476</v>
      </c>
      <c r="M28" s="520" t="s">
        <v>477</v>
      </c>
      <c r="N28" s="520" t="s">
        <v>478</v>
      </c>
      <c r="O28" s="520" t="s">
        <v>479</v>
      </c>
      <c r="P28" s="520" t="s">
        <v>480</v>
      </c>
      <c r="Q28" s="520" t="s">
        <v>365</v>
      </c>
      <c r="R28" s="520" t="s">
        <v>366</v>
      </c>
      <c r="S28" s="520" t="s">
        <v>367</v>
      </c>
      <c r="T28" s="520" t="s">
        <v>365</v>
      </c>
      <c r="U28" s="520" t="s">
        <v>366</v>
      </c>
      <c r="V28" s="520" t="s">
        <v>367</v>
      </c>
      <c r="AR28" s="698">
        <v>32</v>
      </c>
      <c r="AS28" s="677">
        <f>IF(OR($C$12=$AR28,$D$12=$AR28),Schweine_Werte!$C28*0.5,IF(OR($C$12&gt;$AR28,$D$12&lt;$AR28),0,Schweine_Werte!$C28))</f>
        <v>0</v>
      </c>
      <c r="AT28" s="667">
        <f>IF(OR($C$24=$AR28,$D$24=$AR28),Schweine_Werte!$C28*0.5,IF(OR($C$24&gt;$AR28,$D$24&lt;$AR28),0,Schweine_Werte!$C28))</f>
        <v>0</v>
      </c>
      <c r="AU28" s="677">
        <f>IF(OR($C$36=$AR28,$D$36=$AR28),Schweine_Werte!$C28*0.5,IF(OR($C$36&gt;$AR28,$D$36&lt;$AR28),0,Schweine_Werte!$C28))</f>
        <v>0</v>
      </c>
      <c r="AV28" s="677">
        <f>IF(OR($C$48=$AR28,$D$48=$AR28),Schweine_Werte!$C28*0.5,IF(OR($C$48&gt;$AR28,$D$48&lt;$AR28),0,Schweine_Werte!$C28))</f>
        <v>0</v>
      </c>
      <c r="AW28" s="677">
        <f>IF(OR($C$60=$AR28,$D$60=$AR28),Schweine_Werte!$C28*0.5,IF(OR($C$60&gt;$AR28,$D$60&lt;$AR28),0,Schweine_Werte!$C28))</f>
        <v>0</v>
      </c>
      <c r="AX28" s="677">
        <f>IF(OR($C$12=$AR28,$D$12=$AR28),Schweine_Werte!$E28*0.5,IF(OR($C$12&gt;$AR28,$D$12&lt;$AR28),0,Schweine_Werte!$E28))</f>
        <v>0</v>
      </c>
      <c r="AY28" s="667">
        <f>IF(OR($C$24=$AR28,$D$24=$AR28),Schweine_Werte!$E28*0.5,IF(OR($C$24&gt;$AR28,$D$24&lt;$AR28),0,Schweine_Werte!$E28))</f>
        <v>0</v>
      </c>
      <c r="AZ28" s="667">
        <f>IF(OR($C$36=$AR28,$D$36=$AR28),Schweine_Werte!$E28*0.5,IF(OR($C$36&gt;$AR28,$D$36&lt;$AR28),0,Schweine_Werte!$E28))</f>
        <v>0</v>
      </c>
      <c r="BA28" s="667">
        <f>IF(OR($C$48=$AR28,$D$48=$AR28),Schweine_Werte!$E28*0.5,IF(OR($C$48&gt;$AR28,$D$48&lt;$AR28),0,Schweine_Werte!$E28))</f>
        <v>0</v>
      </c>
      <c r="BB28" s="667">
        <f>IF(OR($C$60=$AR28,$D$60=$AR28),Schweine_Werte!$E28*0.5,IF(OR($C$60&gt;$AR28,$D$60&lt;$AR28),0,Schweine_Werte!$E28))</f>
        <v>0</v>
      </c>
      <c r="BC28" s="677">
        <f>IF(OR($C$12=$AR28,$D$12=$AR28),Schweine_Werte!$G28*0.5,IF(OR($C$12&gt;$AR28,$D$12&lt;$AR28),0,Schweine_Werte!$G28))</f>
        <v>0</v>
      </c>
      <c r="BD28" s="667">
        <f>IF(OR($C$24=$AR28,$D$24=$AR28),Schweine_Werte!$G28*0.5,IF(OR($C$24&gt;$AR28,$D$24&lt;$AR28),0,Schweine_Werte!$G28))</f>
        <v>0</v>
      </c>
      <c r="BE28" s="667">
        <f>IF(OR($C$36=$AR28,$D$36=$AR28),Schweine_Werte!$G28*0.5,IF(OR($C$36&gt;$AR28,$D$36&lt;$AR28),0,Schweine_Werte!$G28))</f>
        <v>0</v>
      </c>
      <c r="BF28" s="667">
        <f>IF(OR($C$48=$AR28,$D$48=$AR28),Schweine_Werte!$G28*0.5,IF(OR($C$48&gt;$AR28,$D$48&lt;$AR28),0,Schweine_Werte!$G28))</f>
        <v>0</v>
      </c>
      <c r="BG28" s="667">
        <f>IF(OR($C$60=$AR28,$D$60=$AR28),Schweine_Werte!$G28*0.5,IF(OR($C$60&gt;$AR28,$D$60&lt;$AR28),0,Schweine_Werte!$G28))</f>
        <v>0</v>
      </c>
      <c r="BH28" s="677">
        <f>IF(OR($C$12=$AR28,$D$12=$AR28),Schweine_Werte!$I28*0.5,IF(OR($C$12&gt;$AR28,$D$12&lt;$AR28),0,Schweine_Werte!$I28))</f>
        <v>0</v>
      </c>
      <c r="BI28" s="667">
        <f>IF(OR($C$24=$AR28,$D$24=$AR28),Schweine_Werte!$I28*0.5,IF(OR($C$24&gt;$AR28,$D$24&lt;$AR28),0,Schweine_Werte!$I28))</f>
        <v>0</v>
      </c>
      <c r="BJ28" s="667">
        <f>IF(OR($C$36=$AR28,$D$36=$AR28),Schweine_Werte!$I28*0.5,IF(OR($C$36&gt;$AR28,$D$36&lt;$AR28),0,Schweine_Werte!$I28))</f>
        <v>0</v>
      </c>
      <c r="BK28" s="667">
        <f>IF(OR($C$48=$AR28,$D$48=$AR28),Schweine_Werte!$I28*0.5,IF(OR($C$48&gt;$AR28,$D$48&lt;$AR28),0,Schweine_Werte!$I28))</f>
        <v>0</v>
      </c>
      <c r="BL28" s="667">
        <f>IF(OR($C$60=$AR28,$D$60=$AR28),Schweine_Werte!$I28*0.5,IF(OR($C$60&gt;$AR28,$D$60&lt;$AR28),0,Schweine_Werte!$I28))</f>
        <v>0</v>
      </c>
      <c r="BM28" s="677"/>
      <c r="BN28" s="667"/>
      <c r="BO28" s="667"/>
      <c r="BP28" s="667"/>
      <c r="BQ28" s="667"/>
      <c r="BR28" s="677">
        <f>IF(OR($C$74=$AR28,$D$74=$AR28),Schweine_Werte!$M28*0.5,IF(OR($C$74&gt;$AR28,$D$74&lt;$AR28),0,Schweine_Werte!$M28))</f>
        <v>0</v>
      </c>
      <c r="BS28" s="677">
        <f>IF(OR($C$83=$AR28,$D$83=$AR28),Schweine_Werte!$M28*0.5,IF(OR($C$83&gt;$AR28,$D$83&lt;$AR28),0,Schweine_Werte!$M28))</f>
        <v>0</v>
      </c>
      <c r="BT28" s="667">
        <f>IF(OR($C$92=$AR28,$D$92=$AR28),Schweine_Werte!$M28*0.5,IF(OR($C$92&gt;$AR28,$D$92&lt;$AR28),0,Schweine_Werte!$M28))</f>
        <v>0</v>
      </c>
      <c r="BU28" s="667">
        <f>IF(OR($C$101=$AR28,$D$101=$AR28),Schweine_Werte!$M28*0.5,IF(OR($C$101&gt;$AR28,$D$101&lt;$AR28),0,Schweine_Werte!$M28))</f>
        <v>0</v>
      </c>
      <c r="BV28" s="667">
        <f>IF(OR($C$110=$AR28,$D$110=$AR28),Schweine_Werte!$M28*0.5,IF(OR($C$110&gt;$AR28,$D$110&lt;$AR28),0,Schweine_Werte!$M28))</f>
        <v>0</v>
      </c>
      <c r="BW28" s="667">
        <f>IF(OR(8=$AR28,$E$127=$AR28),Schweine_Werte!$M28*0.5,IF(OR(8&gt;$AR28,$E$127&lt;$AR28),0,Schweine_Werte!$M28))</f>
        <v>1.5074933090959595</v>
      </c>
      <c r="BX28" s="667">
        <f>IF(OR(8=$AR28,$E$145=$AR28),Schweine_Werte!$M28*0.5,IF(OR(8&gt;$AR28,$E$145&lt;$AR28),0,Schweine_Werte!$M28))</f>
        <v>1.5074933090959595</v>
      </c>
      <c r="BY28" s="677">
        <f>IF(OR($C$74=$AR28,$D$74=$AR28),Schweine_Werte!$O28*0.5,IF(OR($C$74&gt;$AR28,$D$74&lt;$AR28),0,Schweine_Werte!$O28))</f>
        <v>0</v>
      </c>
      <c r="BZ28" s="677">
        <f>IF(OR($C$83=$AR28,$D$83=$AR28),Schweine_Werte!$O28*0.5,IF(OR($C$83&gt;$AR28,$D$83&lt;$AR28),0,Schweine_Werte!$O28))</f>
        <v>0</v>
      </c>
      <c r="CA28" s="667">
        <f>IF(OR($C$92=$AR28,$D$92=$AR28),Schweine_Werte!$O28*0.5,IF(OR($C$92&gt;$AR28,$D$92&lt;$AR28),0,Schweine_Werte!$O28))</f>
        <v>0</v>
      </c>
      <c r="CB28" s="667">
        <f>IF(OR($C$101=$AR28,$D$101=$AR28),Schweine_Werte!$O28*0.5,IF(OR($C$101&gt;$AR28,$D$101&lt;$AR28),0,Schweine_Werte!$O28))</f>
        <v>0</v>
      </c>
      <c r="CC28" s="667">
        <f>IF(OR($C$110=$AR28,$D$110=$AR28),Schweine_Werte!$O28*0.5,IF(OR($C$110&gt;$AR28,$D$110&lt;$AR28),0,Schweine_Werte!$O28))</f>
        <v>0</v>
      </c>
    </row>
    <row r="29" spans="1:81" x14ac:dyDescent="0.2">
      <c r="B29" s="504">
        <v>700</v>
      </c>
      <c r="D29" s="667"/>
      <c r="E29" s="667" t="e">
        <f>($D36-$C36)*1000/SUM($AU$4:$AU$146)</f>
        <v>#VALUE!</v>
      </c>
      <c r="F29" s="667" t="e">
        <f>SUMPRODUCT($AU$4:$AU$146,Schweine_Werte!$Q$4:$Q$146)/SUM($AU$4:$AU$146)</f>
        <v>#DIV/0!</v>
      </c>
      <c r="G29" s="667" t="e">
        <f>IF($B36=$A$8,SUMPRODUCT($AU$4:$AU$146,Schweine_Werte!EH$4:EH$146)/SUM($AU$4:$AU$146),IF($B36=$A$7,SUMPRODUCT($AU$4:$AU$146,Schweine_Werte!DB$4:DB$146)/SUM($AU$4:$AU$146),IF($B36=$A$6,SUMPRODUCT($AU$4:$AU$146,Schweine_Werte!BV$4:BV$146)/SUM($AU$4:$AU$146),SUMPRODUCT($AU$4:$AU$146,Schweine_Werte!AP$4:AP$146)/SUM($AU$4:$AU$146))))</f>
        <v>#DIV/0!</v>
      </c>
      <c r="H29" s="667" t="e">
        <f>IF($B36=$A$8,SUMPRODUCT($AU$4:$AU$146,Schweine_Werte!EI$4:EI$146)/SUM($AU$4:$AU$146),IF($B36=$A$7,SUMPRODUCT($AU$4:$AU$146,Schweine_Werte!DC$4:DC$146)/SUM($AU$4:$AU$146),IF($B36=$A$6,SUMPRODUCT($AU$4:$AU$146,Schweine_Werte!BW$4:BW$146)/SUM($AU$4:$AU$146),SUMPRODUCT($AU$4:$AU$146,Schweine_Werte!AQ$4:AQ$146)/SUM($AU$4:$AU$146))))</f>
        <v>#DIV/0!</v>
      </c>
      <c r="I29" s="667" t="e">
        <f>IF($B36=$A$8,SUMPRODUCT($AU$4:$AU$146,Schweine_Werte!EJ$4:EJ$146)/SUM($AU$4:$AU$146),IF($B36=$A$7,SUMPRODUCT($AU$4:$AU$146,Schweine_Werte!DD$4:DD$146)/SUM($AU$4:$AU$146),IF($B36=$A$6,SUMPRODUCT($AU$4:$AU$146,Schweine_Werte!BX$4:BX$146)/SUM($AU$4:$AU$146),SUMPRODUCT($AU$4:$AU$146,Schweine_Werte!AR$4:AR$146)/SUM($AU$4:$AU$146))))</f>
        <v>#DIV/0!</v>
      </c>
      <c r="J29" s="667" t="e">
        <f>SUMPRODUCT($AU$4:$AU$146,Schweine_Werte!$Y$4:$Y$146)/SUM($AU$4:$AU$146)</f>
        <v>#DIV/0!</v>
      </c>
      <c r="K29" s="667" t="e">
        <f>SUMPRODUCT($AU$4:$AU$146,Schweine_Werte!$AG$4:$AG$146)/SUM($AU$4:$AU$146)</f>
        <v>#DIV/0!</v>
      </c>
      <c r="L29" s="667" t="e">
        <f>T29*$F29*365/1000+$J29-$K29</f>
        <v>#DIV/0!</v>
      </c>
      <c r="M29" s="667" t="e">
        <f>U29*$F29*365/1000+$J29-$K29/2</f>
        <v>#DIV/0!</v>
      </c>
      <c r="N29" s="667" t="e">
        <f>V29*$F29*365/1000+$J29</f>
        <v>#DIV/0!</v>
      </c>
      <c r="O29" s="667">
        <f>IF($C36&lt;28,SUM($AU$4:$AU$23)+IF($D36&gt;28,$AU$24*0.5,$AU$24),0)</f>
        <v>0</v>
      </c>
      <c r="P29" s="667">
        <f>IF($D36&gt;28,SUM($AU$25:$AU$146)+IF($C36&lt;28,$AU$24*0.5,$AU$24),0)</f>
        <v>0</v>
      </c>
      <c r="Q29" s="667" t="e">
        <f t="shared" ref="Q29:S32" si="16">+T29*$F29</f>
        <v>#DIV/0!</v>
      </c>
      <c r="R29" s="667" t="e">
        <f t="shared" si="16"/>
        <v>#DIV/0!</v>
      </c>
      <c r="S29" s="667" t="e">
        <f t="shared" si="16"/>
        <v>#DIV/0!</v>
      </c>
      <c r="T29" s="667" t="e">
        <f>+($O29*Schweine_Werte!$HT$5+$P29*Schweine_Werte!$HU$5)/SUM($O29:$P29)</f>
        <v>#DIV/0!</v>
      </c>
      <c r="U29" s="667" t="e">
        <f>+($O29*Schweine_Werte!$HV$5+$P29*Schweine_Werte!$HW$5)/SUM($O29:$P29)</f>
        <v>#DIV/0!</v>
      </c>
      <c r="V29" s="667" t="e">
        <f>+($O29*Schweine_Werte!$HX$5+$P29*Schweine_Werte!$HY$5)/SUM($O29:$P29)</f>
        <v>#DIV/0!</v>
      </c>
      <c r="W29" s="678" t="e">
        <f>($J29*0.055+T29*0.365*0.86*$F29-$K29*0.018)/L29*100</f>
        <v>#DIV/0!</v>
      </c>
      <c r="X29" s="667" t="e">
        <f>($J29*0.055+U29*0.365*0.86*$F29-$K29*0.018/2)/M29*100</f>
        <v>#DIV/0!</v>
      </c>
      <c r="Y29" s="667" t="e">
        <f>($J29*0.055+V29*0.365*0.86*$F29)/N29*100</f>
        <v>#DIV/0!</v>
      </c>
      <c r="Z29" s="667" t="e">
        <f>IF($B36=$A$8,SUMPRODUCT($AU$4:$AU$146,Schweine_Werte!$EK$4:$EK$146,Schweine_Werte!$EL$4:$EL$146)/SUMPRODUCT($AU$4:$AU$146,Schweine_Werte!$EK$4:$EK$146),IF($B36=$A$7,SUMPRODUCT($AU$4:$AU$146,Schweine_Werte!$DE$4:$DE$146,Schweine_Werte!$DF$4:$DF$146)/SUMPRODUCT($AU$4:$AU$146,Schweine_Werte!$DE$4:$DE$146),IF($B36=$A$6,SUMPRODUCT($AU$4:$AU$146,Schweine_Werte!$BY$4:$BY$146,Schweine_Werte!$BZ$4:$BZ$146)/SUMPRODUCT($AU$4:$AU$146,Schweine_Werte!$BY$4:$BY$146),SUMPRODUCT($AU$4:$AU$146,Schweine_Werte!$AS$4:$AS$146,Schweine_Werte!$AT$4:$AT$146)/SUMPRODUCT($AU$4:$AU$146,Schweine_Werte!$AS$4:$AS$146))))</f>
        <v>#DIV/0!</v>
      </c>
      <c r="AA29" s="667"/>
      <c r="AB29" s="667">
        <f>IF($B36=$A$8,SUMIF(Schweine_Werte!$AO$4:$AO$146,$C36,Schweine_Werte!$EL$4:$EL$146),IF($B36=$A$7,SUMIF(Schweine_Werte!$AO$4:$AO$146,$C36,Schweine_Werte!$DF$4:$DF$146),IF($B36=$A$6,SUMIF(Schweine_Werte!$AO$4:$AO$146,$C36,Schweine_Werte!$BZ$4:$BZ$146),SUMIF(Schweine_Werte!$AO$4:$AO$146,$C36,Schweine_Werte!$AT$4:$AT$146))))</f>
        <v>0</v>
      </c>
      <c r="AC29" s="667"/>
      <c r="AD29" s="667">
        <f>IF($B36=$A$8,SUMIF(Schweine_Werte!$AO$4:$AO$146,$D36,Schweine_Werte!$EL$4:$EL$146),IF($B36=$A$7,SUMIF(Schweine_Werte!$AO$4:$AO$146,$D36,Schweine_Werte!$DF$4:$DF$146),IF($B36=$A$6,SUMIF(Schweine_Werte!$AO$4:$AO$146,$D36,Schweine_Werte!$BZ$4:$BZ$146),SUMIF(Schweine_Werte!$AO$4:$AO$146,$D36,Schweine_Werte!$AT$4:$AT$146))))</f>
        <v>0</v>
      </c>
      <c r="AE29" s="667"/>
      <c r="AF29" s="667"/>
      <c r="AG29" s="667" t="e">
        <f>IF($B36=$A$8,SUMPRODUCT($AU$4:$AU$146,Schweine_Werte!$EK$4:$EK$146)/SUM($AU$4:$AU$146),IF($B36=$A$7,SUMPRODUCT($AU$4:$AU$146,Schweine_Werte!$DE$4:$DE$146)/SUM($AU$4:$AU$146),IF($B36=$A$6,SUMPRODUCT($AU$4:$AU$146,Schweine_Werte!$BY$4:$BY$146)/SUM($AU$4:$AU$146),SUMPRODUCT($AU$4:$AU$146,Schweine_Werte!$AS$4:$AS$146)/SUM($AU$4:$AU$146))))</f>
        <v>#DIV/0!</v>
      </c>
      <c r="AH29" s="667"/>
      <c r="AI29" s="667"/>
      <c r="AJ29" s="667" t="e">
        <f>IF($B36=$A$8,SUMPRODUCT($AU$4:$AU$146,Schweine_Werte!$EK$4:$EK$146,Schweine_Werte!$EM$4:$EM$146)/SUMPRODUCT($AU$4:$AU$146,Schweine_Werte!$EK$4:$EK$146),IF($B36=$A$7,SUMPRODUCT($AU$4:$AU$146,Schweine_Werte!$DE$4:$DE$146,Schweine_Werte!$DG$4:$DG$146)/SUMPRODUCT($AU$4:$AU$146,Schweine_Werte!$DE$4:$DE$146),IF($B36=$A$6,SUMPRODUCT($AU$4:$AU$146,Schweine_Werte!$BY$4:$BY$146,Schweine_Werte!$CA$4:$CA$146)/SUMPRODUCT($AU$4:$AU$146,Schweine_Werte!$BY$4:$BY$146),SUMPRODUCT($AU$4:$AU$146,Schweine_Werte!$AS$4:$AS$146,Schweine_Werte!$AU$4:$AU$146)/SUMPRODUCT($AU$4:$AU$146,Schweine_Werte!$AS$4:$AS$146))))</f>
        <v>#DIV/0!</v>
      </c>
      <c r="AK29" s="667"/>
      <c r="AL29" s="667">
        <f>IF($B36=$A$8,SUMIF(Schweine_Werte!$AO$4:$AO$146,$C36,Schweine_Werte!$EM$4:$EM$146),IF($B36=$A$7,SUMIF(Schweine_Werte!$AO$4:$AO$146,$C36,Schweine_Werte!$DG$4:$DG$146),IF($B36=$A$6,SUMIF(Schweine_Werte!$AO$4:$AO$146,$C36,Schweine_Werte!$CA$4:$CA$146),SUMIF(Schweine_Werte!$AO$4:$AO$146,$C36,Schweine_Werte!$AU$4:$AU$146))))</f>
        <v>0</v>
      </c>
      <c r="AM29" s="667"/>
      <c r="AN29" s="667">
        <f>IF($B36=$A$8,SUMIF(Schweine_Werte!$AO$4:$AO$146,$D36,Schweine_Werte!$EM$4:$EM$146),IF($B36=$A$7,SUMIF(Schweine_Werte!$AO$4:$AO$146,$D36,Schweine_Werte!$DG$4:$DG$146),IF($B36=$A$6,SUMIF(Schweine_Werte!$AO$4:$AO$146,$D36,Schweine_Werte!$CA$4:$CA$146),SUMIF(Schweine_Werte!$AO$4:$AO$146,$D36,Schweine_Werte!$AU$4:$AU$146))))</f>
        <v>0</v>
      </c>
      <c r="AR29" s="698">
        <v>33</v>
      </c>
      <c r="AS29" s="677">
        <f>IF(OR($C$12=$AR29,$D$12=$AR29),Schweine_Werte!$C29*0.5,IF(OR($C$12&gt;$AR29,$D$12&lt;$AR29),0,Schweine_Werte!$C29))</f>
        <v>0</v>
      </c>
      <c r="AT29" s="667">
        <f>IF(OR($C$24=$AR29,$D$24=$AR29),Schweine_Werte!$C29*0.5,IF(OR($C$24&gt;$AR29,$D$24&lt;$AR29),0,Schweine_Werte!$C29))</f>
        <v>0</v>
      </c>
      <c r="AU29" s="677">
        <f>IF(OR($C$36=$AR29,$D$36=$AR29),Schweine_Werte!$C29*0.5,IF(OR($C$36&gt;$AR29,$D$36&lt;$AR29),0,Schweine_Werte!$C29))</f>
        <v>0</v>
      </c>
      <c r="AV29" s="677">
        <f>IF(OR($C$48=$AR29,$D$48=$AR29),Schweine_Werte!$C29*0.5,IF(OR($C$48&gt;$AR29,$D$48&lt;$AR29),0,Schweine_Werte!$C29))</f>
        <v>0</v>
      </c>
      <c r="AW29" s="677">
        <f>IF(OR($C$60=$AR29,$D$60=$AR29),Schweine_Werte!$C29*0.5,IF(OR($C$60&gt;$AR29,$D$60&lt;$AR29),0,Schweine_Werte!$C29))</f>
        <v>0</v>
      </c>
      <c r="AX29" s="677">
        <f>IF(OR($C$12=$AR29,$D$12=$AR29),Schweine_Werte!$E29*0.5,IF(OR($C$12&gt;$AR29,$D$12&lt;$AR29),0,Schweine_Werte!$E29))</f>
        <v>0</v>
      </c>
      <c r="AY29" s="667">
        <f>IF(OR($C$24=$AR29,$D$24=$AR29),Schweine_Werte!$E29*0.5,IF(OR($C$24&gt;$AR29,$D$24&lt;$AR29),0,Schweine_Werte!$E29))</f>
        <v>0</v>
      </c>
      <c r="AZ29" s="667">
        <f>IF(OR($C$36=$AR29,$D$36=$AR29),Schweine_Werte!$E29*0.5,IF(OR($C$36&gt;$AR29,$D$36&lt;$AR29),0,Schweine_Werte!$E29))</f>
        <v>0</v>
      </c>
      <c r="BA29" s="667">
        <f>IF(OR($C$48=$AR29,$D$48=$AR29),Schweine_Werte!$E29*0.5,IF(OR($C$48&gt;$AR29,$D$48&lt;$AR29),0,Schweine_Werte!$E29))</f>
        <v>0</v>
      </c>
      <c r="BB29" s="667">
        <f>IF(OR($C$60=$AR29,$D$60=$AR29),Schweine_Werte!$E29*0.5,IF(OR($C$60&gt;$AR29,$D$60&lt;$AR29),0,Schweine_Werte!$E29))</f>
        <v>0</v>
      </c>
      <c r="BC29" s="677">
        <f>IF(OR($C$12=$AR29,$D$12=$AR29),Schweine_Werte!$G29*0.5,IF(OR($C$12&gt;$AR29,$D$12&lt;$AR29),0,Schweine_Werte!$G29))</f>
        <v>0</v>
      </c>
      <c r="BD29" s="667">
        <f>IF(OR($C$24=$AR29,$D$24=$AR29),Schweine_Werte!$G29*0.5,IF(OR($C$24&gt;$AR29,$D$24&lt;$AR29),0,Schweine_Werte!$G29))</f>
        <v>0</v>
      </c>
      <c r="BE29" s="667">
        <f>IF(OR($C$36=$AR29,$D$36=$AR29),Schweine_Werte!$G29*0.5,IF(OR($C$36&gt;$AR29,$D$36&lt;$AR29),0,Schweine_Werte!$G29))</f>
        <v>0</v>
      </c>
      <c r="BF29" s="667">
        <f>IF(OR($C$48=$AR29,$D$48=$AR29),Schweine_Werte!$G29*0.5,IF(OR($C$48&gt;$AR29,$D$48&lt;$AR29),0,Schweine_Werte!$G29))</f>
        <v>0</v>
      </c>
      <c r="BG29" s="667">
        <f>IF(OR($C$60=$AR29,$D$60=$AR29),Schweine_Werte!$G29*0.5,IF(OR($C$60&gt;$AR29,$D$60&lt;$AR29),0,Schweine_Werte!$G29))</f>
        <v>0</v>
      </c>
      <c r="BH29" s="677">
        <f>IF(OR($C$12=$AR29,$D$12=$AR29),Schweine_Werte!$I29*0.5,IF(OR($C$12&gt;$AR29,$D$12&lt;$AR29),0,Schweine_Werte!$I29))</f>
        <v>0</v>
      </c>
      <c r="BI29" s="667">
        <f>IF(OR($C$24=$AR29,$D$24=$AR29),Schweine_Werte!$I29*0.5,IF(OR($C$24&gt;$AR29,$D$24&lt;$AR29),0,Schweine_Werte!$I29))</f>
        <v>0</v>
      </c>
      <c r="BJ29" s="667">
        <f>IF(OR($C$36=$AR29,$D$36=$AR29),Schweine_Werte!$I29*0.5,IF(OR($C$36&gt;$AR29,$D$36&lt;$AR29),0,Schweine_Werte!$I29))</f>
        <v>0</v>
      </c>
      <c r="BK29" s="667">
        <f>IF(OR($C$48=$AR29,$D$48=$AR29),Schweine_Werte!$I29*0.5,IF(OR($C$48&gt;$AR29,$D$48&lt;$AR29),0,Schweine_Werte!$I29))</f>
        <v>0</v>
      </c>
      <c r="BL29" s="667">
        <f>IF(OR($C$60=$AR29,$D$60=$AR29),Schweine_Werte!$I29*0.5,IF(OR($C$60&gt;$AR29,$D$60&lt;$AR29),0,Schweine_Werte!$I29))</f>
        <v>0</v>
      </c>
      <c r="BM29" s="677"/>
      <c r="BN29" s="667"/>
      <c r="BO29" s="667"/>
      <c r="BP29" s="667"/>
      <c r="BQ29" s="667"/>
      <c r="BR29" s="677">
        <f>IF(OR($C$74=$AR29,$D$74=$AR29),Schweine_Werte!$M29*0.5,IF(OR($C$74&gt;$AR29,$D$74&lt;$AR29),0,Schweine_Werte!$M29))</f>
        <v>0</v>
      </c>
      <c r="BS29" s="677">
        <f>IF(OR($C$83=$AR29,$D$83=$AR29),Schweine_Werte!$M29*0.5,IF(OR($C$83&gt;$AR29,$D$83&lt;$AR29),0,Schweine_Werte!$M29))</f>
        <v>0</v>
      </c>
      <c r="BT29" s="667">
        <f>IF(OR($C$92=$AR29,$D$92=$AR29),Schweine_Werte!$M29*0.5,IF(OR($C$92&gt;$AR29,$D$92&lt;$AR29),0,Schweine_Werte!$M29))</f>
        <v>0</v>
      </c>
      <c r="BU29" s="667">
        <f>IF(OR($C$101=$AR29,$D$101=$AR29),Schweine_Werte!$M29*0.5,IF(OR($C$101&gt;$AR29,$D$101&lt;$AR29),0,Schweine_Werte!$M29))</f>
        <v>0</v>
      </c>
      <c r="BV29" s="667">
        <f>IF(OR($C$110=$AR29,$D$110=$AR29),Schweine_Werte!$M29*0.5,IF(OR($C$110&gt;$AR29,$D$110&lt;$AR29),0,Schweine_Werte!$M29))</f>
        <v>0</v>
      </c>
      <c r="BW29" s="667">
        <f>IF(OR(8=$AR29,$E$127=$AR29),Schweine_Werte!$M29*0.5,IF(OR(8&gt;$AR29,$E$127&lt;$AR29),0,Schweine_Werte!$M29))</f>
        <v>1.4812613148067963</v>
      </c>
      <c r="BX29" s="667">
        <f>IF(OR(8=$AR29,$E$145=$AR29),Schweine_Werte!$M29*0.5,IF(OR(8&gt;$AR29,$E$145&lt;$AR29),0,Schweine_Werte!$M29))</f>
        <v>1.4812613148067963</v>
      </c>
      <c r="BY29" s="677">
        <f>IF(OR($C$74=$AR29,$D$74=$AR29),Schweine_Werte!$O29*0.5,IF(OR($C$74&gt;$AR29,$D$74&lt;$AR29),0,Schweine_Werte!$O29))</f>
        <v>0</v>
      </c>
      <c r="BZ29" s="677">
        <f>IF(OR($C$83=$AR29,$D$83=$AR29),Schweine_Werte!$O29*0.5,IF(OR($C$83&gt;$AR29,$D$83&lt;$AR29),0,Schweine_Werte!$O29))</f>
        <v>0</v>
      </c>
      <c r="CA29" s="667">
        <f>IF(OR($C$92=$AR29,$D$92=$AR29),Schweine_Werte!$O29*0.5,IF(OR($C$92&gt;$AR29,$D$92&lt;$AR29),0,Schweine_Werte!$O29))</f>
        <v>0</v>
      </c>
      <c r="CB29" s="667">
        <f>IF(OR($C$101=$AR29,$D$101=$AR29),Schweine_Werte!$O29*0.5,IF(OR($C$101&gt;$AR29,$D$101&lt;$AR29),0,Schweine_Werte!$O29))</f>
        <v>0</v>
      </c>
      <c r="CC29" s="667">
        <f>IF(OR($C$110=$AR29,$D$110=$AR29),Schweine_Werte!$O29*0.5,IF(OR($C$110&gt;$AR29,$D$110&lt;$AR29),0,Schweine_Werte!$O29))</f>
        <v>0</v>
      </c>
    </row>
    <row r="30" spans="1:81" x14ac:dyDescent="0.2">
      <c r="B30" s="504">
        <v>750</v>
      </c>
      <c r="D30" s="680"/>
      <c r="E30" s="667" t="e">
        <f>($D36-$C36)*1000/SUM($AZ$4:$AZ$146)</f>
        <v>#VALUE!</v>
      </c>
      <c r="F30" s="667" t="e">
        <f>SUMPRODUCT($AZ$4:$AZ$146,Schweine_Werte!$R$4:$R$146)/SUM($AZ$4:$AZ$146)</f>
        <v>#DIV/0!</v>
      </c>
      <c r="G30" s="667" t="e">
        <f>IF($B36=$A$8,SUMPRODUCT($AZ$4:$AZ$146,Schweine_Werte!EN$4:EN$146)/SUM($AZ$4:$AZ$146),IF($B36=$A$7,SUMPRODUCT($AZ$4:$AZ$146,Schweine_Werte!DH$4:DH$146)/SUM($AZ$4:$AZ$146),IF($B36=$A$6,SUMPRODUCT($AZ$4:$AZ$146,Schweine_Werte!CB$4:CB$146)/SUM($AZ$4:$AZ$146),SUMPRODUCT($AZ$4:$AZ$146,Schweine_Werte!AV$4:AV$146)/SUM($AZ$4:$AZ$146))))</f>
        <v>#DIV/0!</v>
      </c>
      <c r="H30" s="667" t="e">
        <f>IF($B36=$A$8,SUMPRODUCT($AZ$4:$AZ$146,Schweine_Werte!EO$4:EO$146)/SUM($AZ$4:$AZ$146),IF($B36=$A$7,SUMPRODUCT($AZ$4:$AZ$146,Schweine_Werte!DI$4:DI$146)/SUM($AZ$4:$AZ$146),IF($B36=$A$6,SUMPRODUCT($AZ$4:$AZ$146,Schweine_Werte!CC$4:CC$146)/SUM($AZ$4:$AZ$146),SUMPRODUCT($AZ$4:$AZ$146,Schweine_Werte!AW$4:AW$146)/SUM($AZ$4:$AZ$146))))</f>
        <v>#DIV/0!</v>
      </c>
      <c r="I30" s="667" t="e">
        <f>IF($B36=$A$8,SUMPRODUCT($AZ$4:$AZ$146,Schweine_Werte!EP$4:EP$146)/SUM($AZ$4:$AZ$146),IF($B36=$A$7,SUMPRODUCT($AZ$4:$AZ$146,Schweine_Werte!DJ$4:DJ$146)/SUM($AZ$4:$AZ$146),IF($B36=$A$6,SUMPRODUCT($AZ$4:$AZ$146,Schweine_Werte!CD$4:CD$146)/SUM($AZ$4:$AZ$146),SUMPRODUCT($AZ$4:$AZ$146,Schweine_Werte!AX$4:AX$146)/SUM($AZ$4:$AZ$146))))</f>
        <v>#DIV/0!</v>
      </c>
      <c r="J30" s="667" t="e">
        <f>SUMPRODUCT($AZ$4:$AZ$146,Schweine_Werte!$Z$4:$Z$146)/SUM($AZ$4:$AZ$146)</f>
        <v>#DIV/0!</v>
      </c>
      <c r="K30" s="667" t="e">
        <f>SUMPRODUCT($AZ$4:$AZ$146,Schweine_Werte!$AH$4:$AH$146)/SUM($AZ$4:$AZ$146)</f>
        <v>#DIV/0!</v>
      </c>
      <c r="L30" s="667" t="e">
        <f>T30*$F30*365/1000+$J30-$K30</f>
        <v>#DIV/0!</v>
      </c>
      <c r="M30" s="667" t="e">
        <f>U30*$F30*365/1000+$J30-$K30/2</f>
        <v>#DIV/0!</v>
      </c>
      <c r="N30" s="667" t="e">
        <f>V30*$F30*365/1000+$J30</f>
        <v>#DIV/0!</v>
      </c>
      <c r="O30" s="667">
        <f>IF($C36&lt;28,SUM($AZ$4:$AZ$23)+IF($D36&gt;28,$AZ$24*0.5,$AZ$24),0)</f>
        <v>0</v>
      </c>
      <c r="P30" s="667">
        <f>IF($D36&gt;28,SUM($AZ$25:$AZ$146)+IF($C36&lt;28,$AZ$24*0.5,$AZ$24),0)</f>
        <v>0</v>
      </c>
      <c r="Q30" s="667" t="e">
        <f t="shared" si="16"/>
        <v>#DIV/0!</v>
      </c>
      <c r="R30" s="667" t="e">
        <f t="shared" si="16"/>
        <v>#DIV/0!</v>
      </c>
      <c r="S30" s="667" t="e">
        <f t="shared" si="16"/>
        <v>#DIV/0!</v>
      </c>
      <c r="T30" s="667" t="e">
        <f>+($O30*Schweine_Werte!$HT$6+$P30*Schweine_Werte!$HU$6)/SUM($O30:$P30)</f>
        <v>#DIV/0!</v>
      </c>
      <c r="U30" s="667" t="e">
        <f>+($O30*Schweine_Werte!$HV$6+$P30*Schweine_Werte!$HW$6)/SUM($O30:$P30)</f>
        <v>#DIV/0!</v>
      </c>
      <c r="V30" s="667" t="e">
        <f>+($O30*Schweine_Werte!$HX$6+$P30*Schweine_Werte!$HY$6)/SUM($O30:$P30)</f>
        <v>#DIV/0!</v>
      </c>
      <c r="W30" s="678" t="e">
        <f>($J30*0.055+T30*0.365*0.86*$F30-$K30*0.018)/L30*100</f>
        <v>#DIV/0!</v>
      </c>
      <c r="X30" s="667" t="e">
        <f>($J30*0.055+U30*0.365*0.86*$F30-$K30*0.018/2)/M30*100</f>
        <v>#DIV/0!</v>
      </c>
      <c r="Y30" s="667" t="e">
        <f>($J30*0.055+V30*0.365*0.86*$F30)/N30*100</f>
        <v>#DIV/0!</v>
      </c>
      <c r="Z30" s="667" t="e">
        <f>IF($B36=$A$8,SUMPRODUCT($AZ$4:$AZ$146,Schweine_Werte!$EQ$4:$EQ$146,Schweine_Werte!$ER$4:$ER$146)/SUMPRODUCT($AZ$4:$AZ$146,Schweine_Werte!$EQ$4:$EQ$146),IF($B36=$A$7,SUMPRODUCT($AZ$4:$AZ$146,Schweine_Werte!$DK$4:$DK$146,Schweine_Werte!$DL$4:$DL$146)/SUMPRODUCT($AZ$4:$AZ$146,Schweine_Werte!$DK$4:$DK$146),IF($B36=$A$6,SUMPRODUCT($AZ$4:$AZ$146,Schweine_Werte!$CE$4:$CE$146,Schweine_Werte!$CF$4:$CF$146)/SUMPRODUCT($AZ$4:$AZ$146,Schweine_Werte!$CE$4:$CE$146),SUMPRODUCT($AZ$4:$AZ$146,Schweine_Werte!$AY$4:$AY$146,Schweine_Werte!$AZ$4:$AZ$146)/SUMPRODUCT($AZ$4:$AZ$146,Schweine_Werte!$AY$4:$AY$146))))</f>
        <v>#DIV/0!</v>
      </c>
      <c r="AA30" s="667"/>
      <c r="AB30" s="667">
        <f>IF($B36=$A$8,SUMIF(Schweine_Werte!$AO$4:$AO$146,$C36,Schweine_Werte!$ER$4:$ER$146),IF($B36=$A$7,SUMIF(Schweine_Werte!$AO$4:$AO$146,$C36,Schweine_Werte!$DL$4:$DL$146),IF($B36=$A$6,SUMIF(Schweine_Werte!$AO$4:$AO$146,$C36,Schweine_Werte!$CF$4:$CF$146),SUMIF(Schweine_Werte!$AO$4:$AO$146,$C36,Schweine_Werte!$AZ$4:$AZ$146))))</f>
        <v>0</v>
      </c>
      <c r="AC30" s="667"/>
      <c r="AD30" s="667">
        <f>IF($B36=$A$8,SUMIF(Schweine_Werte!$AO$4:$AO$146,$D36,Schweine_Werte!$ER$4:$ER$146),IF($B36=$A$7,SUMIF(Schweine_Werte!$AO$4:$AO$146,$D36,Schweine_Werte!$DL$4:$DL$146),IF($B36=$A$6,SUMIF(Schweine_Werte!$AO$4:$AO$146,$D36,Schweine_Werte!$CF$4:$CF$146),SUMIF(Schweine_Werte!$AO$4:$AO$146,$D36,Schweine_Werte!$AZ$4:$AZ$146))))</f>
        <v>0</v>
      </c>
      <c r="AE30" s="667"/>
      <c r="AF30" s="667"/>
      <c r="AG30" s="667" t="e">
        <f>IF($B36=$A$8,SUMPRODUCT($AZ$4:$AZ$146,Schweine_Werte!$EQ$4:$EQ$146)/SUM($AZ$4:$AZ$146),IF($B36=$A$7,SUMPRODUCT($AZ$4:$AZ$146,Schweine_Werte!$DK$4:$DK$146)/SUM($AZ$4:$AZ$146),IF($B36=$A$6,SUMPRODUCT($AZ$4:$AZ$146,Schweine_Werte!$CE$4:$CE$146)/SUM($AZ$4:$AZ$146),SUMPRODUCT($AZ$4:$AZ$146,Schweine_Werte!$AY$4:$AY$146)/SUM($AZ$4:$AZ$146))))</f>
        <v>#DIV/0!</v>
      </c>
      <c r="AH30" s="667"/>
      <c r="AI30" s="667"/>
      <c r="AJ30" s="667" t="e">
        <f>IF($B36=$A$8,SUMPRODUCT($AZ$4:$AZ$146,Schweine_Werte!$EQ$4:$EQ$146,Schweine_Werte!$ES$4:$ES$146)/SUMPRODUCT($AZ$4:$AZ$146,Schweine_Werte!$EQ$4:$EQ$146),IF($B36=$A$7,SUMPRODUCT($AZ$4:$AZ$146,Schweine_Werte!$DK$4:$DK$146,Schweine_Werte!$DM$4:$DM$146)/SUMPRODUCT($AZ$4:$AZ$146,Schweine_Werte!$DK$4:$DK$146),IF($B36=$A$6,SUMPRODUCT($AZ$4:$AZ$146,Schweine_Werte!$CE$4:$CE$146,Schweine_Werte!$CG$4:$CG$146)/SUMPRODUCT($AZ$4:$AZ$146,Schweine_Werte!$CE$4:$CE$146),SUMPRODUCT($AZ$4:$AZ$146,Schweine_Werte!$AY$4:$AY$146,Schweine_Werte!$BA$4:$BA$146)/SUMPRODUCT($AZ$4:$AZ$146,Schweine_Werte!$AY$4:$AY$146))))</f>
        <v>#DIV/0!</v>
      </c>
      <c r="AK30" s="667"/>
      <c r="AL30" s="667">
        <f>IF($B36=$A$8,SUMIF(Schweine_Werte!$AO$4:$AO$146,$C36,Schweine_Werte!$ES$4:$ES$146),IF($B36=$A$7,SUMIF(Schweine_Werte!$AO$4:$AO$146,$C36,Schweine_Werte!$DM$4:$DM$146),IF($B36=$A$6,SUMIF(Schweine_Werte!$AO$4:$AO$146,$C36,Schweine_Werte!$CG$4:$CG$146),SUMIF(Schweine_Werte!$AO$4:$AO$146,$C36,Schweine_Werte!$BA$4:$BA$146))))</f>
        <v>0</v>
      </c>
      <c r="AM30" s="667"/>
      <c r="AN30" s="667">
        <f>IF($B36=$A$8,SUMIF(Schweine_Werte!$AO$4:$AO$146,$D36,Schweine_Werte!$ES$4:$ES$146),IF($B36=$A$7,SUMIF(Schweine_Werte!$AO$4:$AO$146,$D36,Schweine_Werte!$DM$4:$DM$146),IF($B36=$A$6,SUMIF(Schweine_Werte!$AO$4:$AO$146,$D36,Schweine_Werte!$CG$4:$CG$146),SUMIF(Schweine_Werte!$AO$4:$AO$146,$D36,Schweine_Werte!$BA$4:$BA$146))))</f>
        <v>0</v>
      </c>
      <c r="AR30" s="698">
        <v>34</v>
      </c>
      <c r="AS30" s="677">
        <f>IF(OR($C$12=$AR30,$D$12=$AR30),Schweine_Werte!$C30*0.5,IF(OR($C$12&gt;$AR30,$D$12&lt;$AR30),0,Schweine_Werte!$C30))</f>
        <v>0</v>
      </c>
      <c r="AT30" s="667">
        <f>IF(OR($C$24=$AR30,$D$24=$AR30),Schweine_Werte!$C30*0.5,IF(OR($C$24&gt;$AR30,$D$24&lt;$AR30),0,Schweine_Werte!$C30))</f>
        <v>0</v>
      </c>
      <c r="AU30" s="677">
        <f>IF(OR($C$36=$AR30,$D$36=$AR30),Schweine_Werte!$C30*0.5,IF(OR($C$36&gt;$AR30,$D$36&lt;$AR30),0,Schweine_Werte!$C30))</f>
        <v>0</v>
      </c>
      <c r="AV30" s="677">
        <f>IF(OR($C$48=$AR30,$D$48=$AR30),Schweine_Werte!$C30*0.5,IF(OR($C$48&gt;$AR30,$D$48&lt;$AR30),0,Schweine_Werte!$C30))</f>
        <v>0</v>
      </c>
      <c r="AW30" s="677">
        <f>IF(OR($C$60=$AR30,$D$60=$AR30),Schweine_Werte!$C30*0.5,IF(OR($C$60&gt;$AR30,$D$60&lt;$AR30),0,Schweine_Werte!$C30))</f>
        <v>0</v>
      </c>
      <c r="AX30" s="677">
        <f>IF(OR($C$12=$AR30,$D$12=$AR30),Schweine_Werte!$E30*0.5,IF(OR($C$12&gt;$AR30,$D$12&lt;$AR30),0,Schweine_Werte!$E30))</f>
        <v>0</v>
      </c>
      <c r="AY30" s="667">
        <f>IF(OR($C$24=$AR30,$D$24=$AR30),Schweine_Werte!$E30*0.5,IF(OR($C$24&gt;$AR30,$D$24&lt;$AR30),0,Schweine_Werte!$E30))</f>
        <v>0</v>
      </c>
      <c r="AZ30" s="667">
        <f>IF(OR($C$36=$AR30,$D$36=$AR30),Schweine_Werte!$E30*0.5,IF(OR($C$36&gt;$AR30,$D$36&lt;$AR30),0,Schweine_Werte!$E30))</f>
        <v>0</v>
      </c>
      <c r="BA30" s="667">
        <f>IF(OR($C$48=$AR30,$D$48=$AR30),Schweine_Werte!$E30*0.5,IF(OR($C$48&gt;$AR30,$D$48&lt;$AR30),0,Schweine_Werte!$E30))</f>
        <v>0</v>
      </c>
      <c r="BB30" s="667">
        <f>IF(OR($C$60=$AR30,$D$60=$AR30),Schweine_Werte!$E30*0.5,IF(OR($C$60&gt;$AR30,$D$60&lt;$AR30),0,Schweine_Werte!$E30))</f>
        <v>0</v>
      </c>
      <c r="BC30" s="677">
        <f>IF(OR($C$12=$AR30,$D$12=$AR30),Schweine_Werte!$G30*0.5,IF(OR($C$12&gt;$AR30,$D$12&lt;$AR30),0,Schweine_Werte!$G30))</f>
        <v>0</v>
      </c>
      <c r="BD30" s="667">
        <f>IF(OR($C$24=$AR30,$D$24=$AR30),Schweine_Werte!$G30*0.5,IF(OR($C$24&gt;$AR30,$D$24&lt;$AR30),0,Schweine_Werte!$G30))</f>
        <v>0</v>
      </c>
      <c r="BE30" s="667">
        <f>IF(OR($C$36=$AR30,$D$36=$AR30),Schweine_Werte!$G30*0.5,IF(OR($C$36&gt;$AR30,$D$36&lt;$AR30),0,Schweine_Werte!$G30))</f>
        <v>0</v>
      </c>
      <c r="BF30" s="667">
        <f>IF(OR($C$48=$AR30,$D$48=$AR30),Schweine_Werte!$G30*0.5,IF(OR($C$48&gt;$AR30,$D$48&lt;$AR30),0,Schweine_Werte!$G30))</f>
        <v>0</v>
      </c>
      <c r="BG30" s="667">
        <f>IF(OR($C$60=$AR30,$D$60=$AR30),Schweine_Werte!$G30*0.5,IF(OR($C$60&gt;$AR30,$D$60&lt;$AR30),0,Schweine_Werte!$G30))</f>
        <v>0</v>
      </c>
      <c r="BH30" s="677">
        <f>IF(OR($C$12=$AR30,$D$12=$AR30),Schweine_Werte!$I30*0.5,IF(OR($C$12&gt;$AR30,$D$12&lt;$AR30),0,Schweine_Werte!$I30))</f>
        <v>0</v>
      </c>
      <c r="BI30" s="667">
        <f>IF(OR($C$24=$AR30,$D$24=$AR30),Schweine_Werte!$I30*0.5,IF(OR($C$24&gt;$AR30,$D$24&lt;$AR30),0,Schweine_Werte!$I30))</f>
        <v>0</v>
      </c>
      <c r="BJ30" s="667">
        <f>IF(OR($C$36=$AR30,$D$36=$AR30),Schweine_Werte!$I30*0.5,IF(OR($C$36&gt;$AR30,$D$36&lt;$AR30),0,Schweine_Werte!$I30))</f>
        <v>0</v>
      </c>
      <c r="BK30" s="667">
        <f>IF(OR($C$48=$AR30,$D$48=$AR30),Schweine_Werte!$I30*0.5,IF(OR($C$48&gt;$AR30,$D$48&lt;$AR30),0,Schweine_Werte!$I30))</f>
        <v>0</v>
      </c>
      <c r="BL30" s="667">
        <f>IF(OR($C$60=$AR30,$D$60=$AR30),Schweine_Werte!$I30*0.5,IF(OR($C$60&gt;$AR30,$D$60&lt;$AR30),0,Schweine_Werte!$I30))</f>
        <v>0</v>
      </c>
      <c r="BM30" s="677"/>
      <c r="BN30" s="667"/>
      <c r="BO30" s="667"/>
      <c r="BP30" s="667"/>
      <c r="BQ30" s="667"/>
      <c r="BR30" s="677">
        <f>IF(OR($C$74=$AR30,$D$74=$AR30),Schweine_Werte!$M30*0.5,IF(OR($C$74&gt;$AR30,$D$74&lt;$AR30),0,Schweine_Werte!$M30))</f>
        <v>0</v>
      </c>
      <c r="BS30" s="677">
        <f>IF(OR($C$83=$AR30,$D$83=$AR30),Schweine_Werte!$M30*0.5,IF(OR($C$83&gt;$AR30,$D$83&lt;$AR30),0,Schweine_Werte!$M30))</f>
        <v>0</v>
      </c>
      <c r="BT30" s="667">
        <f>IF(OR($C$92=$AR30,$D$92=$AR30),Schweine_Werte!$M30*0.5,IF(OR($C$92&gt;$AR30,$D$92&lt;$AR30),0,Schweine_Werte!$M30))</f>
        <v>0</v>
      </c>
      <c r="BU30" s="667">
        <f>IF(OR($C$101=$AR30,$D$101=$AR30),Schweine_Werte!$M30*0.5,IF(OR($C$101&gt;$AR30,$D$101&lt;$AR30),0,Schweine_Werte!$M30))</f>
        <v>0</v>
      </c>
      <c r="BV30" s="667">
        <f>IF(OR($C$110=$AR30,$D$110=$AR30),Schweine_Werte!$M30*0.5,IF(OR($C$110&gt;$AR30,$D$110&lt;$AR30),0,Schweine_Werte!$M30))</f>
        <v>0</v>
      </c>
      <c r="BW30" s="667">
        <f>IF(OR(8=$AR30,$E$127=$AR30),Schweine_Werte!$M30*0.5,IF(OR(8&gt;$AR30,$E$127&lt;$AR30),0,Schweine_Werte!$M30))</f>
        <v>1.4565371262046849</v>
      </c>
      <c r="BX30" s="667">
        <f>IF(OR(8=$AR30,$E$145=$AR30),Schweine_Werte!$M30*0.5,IF(OR(8&gt;$AR30,$E$145&lt;$AR30),0,Schweine_Werte!$M30))</f>
        <v>1.4565371262046849</v>
      </c>
      <c r="BY30" s="677">
        <f>IF(OR($C$74=$AR30,$D$74=$AR30),Schweine_Werte!$O30*0.5,IF(OR($C$74&gt;$AR30,$D$74&lt;$AR30),0,Schweine_Werte!$O30))</f>
        <v>0</v>
      </c>
      <c r="BZ30" s="677">
        <f>IF(OR($C$83=$AR30,$D$83=$AR30),Schweine_Werte!$O30*0.5,IF(OR($C$83&gt;$AR30,$D$83&lt;$AR30),0,Schweine_Werte!$O30))</f>
        <v>0</v>
      </c>
      <c r="CA30" s="667">
        <f>IF(OR($C$92=$AR30,$D$92=$AR30),Schweine_Werte!$O30*0.5,IF(OR($C$92&gt;$AR30,$D$92&lt;$AR30),0,Schweine_Werte!$O30))</f>
        <v>0</v>
      </c>
      <c r="CB30" s="667">
        <f>IF(OR($C$101=$AR30,$D$101=$AR30),Schweine_Werte!$O30*0.5,IF(OR($C$101&gt;$AR30,$D$101&lt;$AR30),0,Schweine_Werte!$O30))</f>
        <v>0</v>
      </c>
      <c r="CC30" s="667">
        <f>IF(OR($C$110=$AR30,$D$110=$AR30),Schweine_Werte!$O30*0.5,IF(OR($C$110&gt;$AR30,$D$110&lt;$AR30),0,Schweine_Werte!$O30))</f>
        <v>0</v>
      </c>
    </row>
    <row r="31" spans="1:81" x14ac:dyDescent="0.2">
      <c r="B31" s="504">
        <v>850</v>
      </c>
      <c r="D31" s="667"/>
      <c r="E31" s="667" t="e">
        <f>($D36-$C36)*1000/SUM($BE$4:$BE$146)</f>
        <v>#VALUE!</v>
      </c>
      <c r="F31" s="667" t="e">
        <f>SUMPRODUCT($BE$4:$BE$146,Schweine_Werte!$S$4:$S$146)/SUM($BE$4:$BE$146)</f>
        <v>#DIV/0!</v>
      </c>
      <c r="G31" s="667" t="e">
        <f>IF($B36=$A$8,SUMPRODUCT($BE$4:$BE$146,Schweine_Werte!ET$4:ET$146)/SUM($BE$4:$BE$146),IF($B36=$A$7,SUMPRODUCT($BE$4:$BE$146,Schweine_Werte!DN$4:DN$146)/SUM($BE$4:$BE$146),IF($B36=$A$6,SUMPRODUCT($BE$4:$BE$146,Schweine_Werte!CH$4:CH$146)/SUM($BE$4:$BE$146),SUMPRODUCT($BE$4:$BE$146,Schweine_Werte!BB$4:BB$146)/SUM($BE$4:$BE$146))))</f>
        <v>#DIV/0!</v>
      </c>
      <c r="H31" s="667" t="e">
        <f>IF($B36=$A$8,SUMPRODUCT($BE$4:$BE$146,Schweine_Werte!EU$4:EU$146)/SUM($BE$4:$BE$146),IF($B36=$A$7,SUMPRODUCT($BE$4:$BE$146,Schweine_Werte!DO$4:DO$146)/SUM($BE$4:$BE$146),IF($B36=$A$6,SUMPRODUCT($BE$4:$BE$146,Schweine_Werte!CI$4:CI$146)/SUM($BE$4:$BE$146),SUMPRODUCT($BE$4:$BE$146,Schweine_Werte!BC$4:BC$146)/SUM($BE$4:$BE$146))))</f>
        <v>#DIV/0!</v>
      </c>
      <c r="I31" s="667" t="e">
        <f>IF($B36=$A$8,SUMPRODUCT($BE$4:$BE$146,Schweine_Werte!EV$4:EV$146)/SUM($BE$4:$BE$146),IF($B36=$A$7,SUMPRODUCT($BE$4:$BE$146,Schweine_Werte!DP$4:DP$146)/SUM($BE$4:$BE$146),IF($B36=$A$6,SUMPRODUCT($BE$4:$BE$146,Schweine_Werte!CJ$4:CJ$146)/SUM($BE$4:$BE$146),SUMPRODUCT($BE$4:$BE$146,Schweine_Werte!BD$4:BD$146)/SUM($BE$4:$BE$146))))</f>
        <v>#DIV/0!</v>
      </c>
      <c r="J31" s="667" t="e">
        <f>SUMPRODUCT($BE$4:$BE$146,Schweine_Werte!$AA$4:$AA$146)/SUM($BE$4:$BE$146)</f>
        <v>#DIV/0!</v>
      </c>
      <c r="K31" s="667" t="e">
        <f>SUMPRODUCT($BE$4:$BE$146,Schweine_Werte!$AI$4:$AI$146)/SUM($BE$4:$BE$146)</f>
        <v>#DIV/0!</v>
      </c>
      <c r="L31" s="667" t="e">
        <f>T31*$F31*365/1000+$J31-$K31</f>
        <v>#DIV/0!</v>
      </c>
      <c r="M31" s="667" t="e">
        <f>U31*$F31*365/1000+$J31-$K31/2</f>
        <v>#DIV/0!</v>
      </c>
      <c r="N31" s="667" t="e">
        <f>V31*$F31*365/1000+$J31</f>
        <v>#DIV/0!</v>
      </c>
      <c r="O31" s="667">
        <f>IF($C36&lt;28,SUM($BE$4:$BE$23)+IF($D36&gt;28,$BE$24*0.5,$BE$24),0)</f>
        <v>0</v>
      </c>
      <c r="P31" s="667">
        <f>IF($D36&gt;28,SUM($BE$25:$BE$146)+IF($C36&lt;28,$BE$24*0.5,$BE$24),0)</f>
        <v>0</v>
      </c>
      <c r="Q31" s="667" t="e">
        <f t="shared" si="16"/>
        <v>#DIV/0!</v>
      </c>
      <c r="R31" s="667" t="e">
        <f t="shared" si="16"/>
        <v>#DIV/0!</v>
      </c>
      <c r="S31" s="667" t="e">
        <f t="shared" si="16"/>
        <v>#DIV/0!</v>
      </c>
      <c r="T31" s="667" t="e">
        <f>+($O31*Schweine_Werte!$HT$7+$P31*Schweine_Werte!$HU$7)/SUM($O31:$P31)</f>
        <v>#DIV/0!</v>
      </c>
      <c r="U31" s="667" t="e">
        <f>+($O31*Schweine_Werte!$HV$7+$P31*Schweine_Werte!$HW$7)/SUM($O31:$P31)</f>
        <v>#DIV/0!</v>
      </c>
      <c r="V31" s="667" t="e">
        <f>+($O31*Schweine_Werte!$HX$7+$P31*Schweine_Werte!$HY$7)/SUM($O31:$P31)</f>
        <v>#DIV/0!</v>
      </c>
      <c r="W31" s="667" t="e">
        <f>($J31*0.055+T31*0.365*0.86*$F31-$K31*0.018)/L31*100</f>
        <v>#DIV/0!</v>
      </c>
      <c r="X31" s="667" t="e">
        <f>($J31*0.055+U31*0.365*0.86*$F31-$K31*0.018/2)/M31*100</f>
        <v>#DIV/0!</v>
      </c>
      <c r="Y31" s="667" t="e">
        <f>($J31*0.055+V31*0.365*0.86*$F31)/N31*100</f>
        <v>#DIV/0!</v>
      </c>
      <c r="Z31" s="667" t="e">
        <f>IF($B36=$A$8,SUMPRODUCT($BE$4:$BE$146,Schweine_Werte!$EW$4:$EW$146,Schweine_Werte!$EX$4:$EX$146)/SUMPRODUCT($BE$4:$BE$146,Schweine_Werte!$EW$4:$EW$146),IF($B36=$A$7,SUMPRODUCT($BE$4:$BE$146,Schweine_Werte!$DQ$4:$DQ$146,Schweine_Werte!$DR$4:$DR$146)/SUMPRODUCT($BE$4:$BE$146,Schweine_Werte!$DQ$4:$DQ$146),IF($B36=$A$6,SUMPRODUCT($BE$4:$BE$146,Schweine_Werte!$CK$4:$CK$146,Schweine_Werte!$CL$4:$CL$146)/SUMPRODUCT($BE$4:$BE$146,Schweine_Werte!$CK$4:$CK$146),SUMPRODUCT($BE$4:$BE$146,Schweine_Werte!$BE$4:$BE$146,Schweine_Werte!$BF$4:$BF$146)/SUMPRODUCT($BE$4:$BE$146,Schweine_Werte!$BE$4:$BE$146))))</f>
        <v>#DIV/0!</v>
      </c>
      <c r="AA31" s="667"/>
      <c r="AB31" s="667">
        <f>IF($B36=$A$8,SUMIF(Schweine_Werte!$AO$4:$AO$146,$C36,Schweine_Werte!$EX$4:$EX$146),IF($B36=$A$7,SUMIF(Schweine_Werte!$AO$4:$AO$146,$C36,Schweine_Werte!$DR$4:$DR$146),IF($B36=$A$6,SUMIF(Schweine_Werte!$AO$4:$AO$146,$C36,Schweine_Werte!$CL$4:$CL$146),SUMIF(Schweine_Werte!$AO$4:$AO$146,$C36,Schweine_Werte!$BF$4:$BF$146))))</f>
        <v>0</v>
      </c>
      <c r="AC31" s="667"/>
      <c r="AD31" s="667">
        <f>IF($B36=$A$8,SUMIF(Schweine_Werte!$AO$4:$AO$146,$D36,Schweine_Werte!$EX$4:$EX$146),IF($B36=$A$7,SUMIF(Schweine_Werte!$AO$4:$AO$146,$D36,Schweine_Werte!$DR$4:$DR$146),IF($B36=$A$6,SUMIF(Schweine_Werte!$AO$4:$AO$146,$D36,Schweine_Werte!$CL$4:$CL$146),SUMIF(Schweine_Werte!$AO$4:$AO$146,$D36,Schweine_Werte!$BF$4:$BF$146))))</f>
        <v>0</v>
      </c>
      <c r="AE31" s="667"/>
      <c r="AF31" s="667"/>
      <c r="AG31" s="667" t="e">
        <f>IF($B36=$A$8,SUMPRODUCT($BE$4:$BE$146,Schweine_Werte!$EW$4:$EW$146)/SUM($BE$4:$BE$146),IF($B36=$A$7,SUMPRODUCT($BE$4:$BE$146,Schweine_Werte!$DQ$4:$DQ$146)/SUM($BE$4:$BE$146),IF($B36=$A$6,SUMPRODUCT($BE$4:$BE$146,Schweine_Werte!$CK$4:$CK$146)/SUM($BE$4:$BE$146),SUMPRODUCT($BE$4:$BE$146,Schweine_Werte!$BE$4:$BE$146)/SUM($BE$4:$BE$146))))</f>
        <v>#DIV/0!</v>
      </c>
      <c r="AH31" s="667"/>
      <c r="AI31" s="667"/>
      <c r="AJ31" s="667" t="e">
        <f>IF($B36=$A$8,SUMPRODUCT($BE$4:$BE$146,Schweine_Werte!$EW$4:$EW$146,Schweine_Werte!$EY$4:$EY$146)/SUMPRODUCT($BE$4:$BE$146,Schweine_Werte!$EW$4:$EW$146),IF($B36=$A$7,SUMPRODUCT($BE$4:$BE$146,Schweine_Werte!$DQ$4:$DQ$146,Schweine_Werte!$DS$4:$DS$146)/SUMPRODUCT($BE$4:$BE$146,Schweine_Werte!$DQ$4:$DQ$146),IF($B36=$A$6,SUMPRODUCT($BE$4:$BE$146,Schweine_Werte!$CK$4:$CK$146,Schweine_Werte!$CM$4:$CM$146)/SUMPRODUCT($BE$4:$BE$146,Schweine_Werte!$CK$4:$CK$146),SUMPRODUCT($BE$4:$BE$146,Schweine_Werte!$BE$4:$BE$146,Schweine_Werte!$BG$4:$BG$146)/SUMPRODUCT($BE$4:$BE$146,Schweine_Werte!$BE$4:$BE$146))))</f>
        <v>#DIV/0!</v>
      </c>
      <c r="AK31" s="667"/>
      <c r="AL31" s="667">
        <f>IF($B36=$A$8,SUMIF(Schweine_Werte!$AO$4:$AO$146,$C36,Schweine_Werte!$EY$4:$EY$146),IF($B36=$A$7,SUMIF(Schweine_Werte!$AO$4:$AO$146,$C36,Schweine_Werte!$DS$4:$DS$146),IF($B36=$A$6,SUMIF(Schweine_Werte!$AO$4:$AO$146,$C36,Schweine_Werte!$CM$4:$CM$146),SUMIF(Schweine_Werte!$AO$4:$AO$146,$C36,Schweine_Werte!$BG$4:$BG$146))))</f>
        <v>0</v>
      </c>
      <c r="AM31" s="667"/>
      <c r="AN31" s="667">
        <f>IF($B36=$A$8,SUMIF(Schweine_Werte!$AO$4:$AO$146,$D36,Schweine_Werte!$EY$4:$EY$146),IF($B36=$A$7,SUMIF(Schweine_Werte!$AO$4:$AO$146,$D36,Schweine_Werte!$DS$4:$DS$146),IF($B36=$A$6,SUMIF(Schweine_Werte!$AO$4:$AO$146,$D36,Schweine_Werte!$CM$4:$CM$146),SUMIF(Schweine_Werte!$AO$4:$AO$146,$D36,Schweine_Werte!$BG$4:$BG$146))))</f>
        <v>0</v>
      </c>
      <c r="AR31" s="698">
        <v>35</v>
      </c>
      <c r="AS31" s="677">
        <f>IF(OR($C$12=$AR31,$D$12=$AR31),Schweine_Werte!$C31*0.5,IF(OR($C$12&gt;$AR31,$D$12&lt;$AR31),0,Schweine_Werte!$C31))</f>
        <v>0</v>
      </c>
      <c r="AT31" s="667">
        <f>IF(OR($C$24=$AR31,$D$24=$AR31),Schweine_Werte!$C31*0.5,IF(OR($C$24&gt;$AR31,$D$24&lt;$AR31),0,Schweine_Werte!$C31))</f>
        <v>0</v>
      </c>
      <c r="AU31" s="677">
        <f>IF(OR($C$36=$AR31,$D$36=$AR31),Schweine_Werte!$C31*0.5,IF(OR($C$36&gt;$AR31,$D$36&lt;$AR31),0,Schweine_Werte!$C31))</f>
        <v>0</v>
      </c>
      <c r="AV31" s="677">
        <f>IF(OR($C$48=$AR31,$D$48=$AR31),Schweine_Werte!$C31*0.5,IF(OR($C$48&gt;$AR31,$D$48&lt;$AR31),0,Schweine_Werte!$C31))</f>
        <v>0</v>
      </c>
      <c r="AW31" s="677">
        <f>IF(OR($C$60=$AR31,$D$60=$AR31),Schweine_Werte!$C31*0.5,IF(OR($C$60&gt;$AR31,$D$60&lt;$AR31),0,Schweine_Werte!$C31))</f>
        <v>0</v>
      </c>
      <c r="AX31" s="677">
        <f>IF(OR($C$12=$AR31,$D$12=$AR31),Schweine_Werte!$E31*0.5,IF(OR($C$12&gt;$AR31,$D$12&lt;$AR31),0,Schweine_Werte!$E31))</f>
        <v>0</v>
      </c>
      <c r="AY31" s="667">
        <f>IF(OR($C$24=$AR31,$D$24=$AR31),Schweine_Werte!$E31*0.5,IF(OR($C$24&gt;$AR31,$D$24&lt;$AR31),0,Schweine_Werte!$E31))</f>
        <v>0</v>
      </c>
      <c r="AZ31" s="667">
        <f>IF(OR($C$36=$AR31,$D$36=$AR31),Schweine_Werte!$E31*0.5,IF(OR($C$36&gt;$AR31,$D$36&lt;$AR31),0,Schweine_Werte!$E31))</f>
        <v>0</v>
      </c>
      <c r="BA31" s="667">
        <f>IF(OR($C$48=$AR31,$D$48=$AR31),Schweine_Werte!$E31*0.5,IF(OR($C$48&gt;$AR31,$D$48&lt;$AR31),0,Schweine_Werte!$E31))</f>
        <v>0</v>
      </c>
      <c r="BB31" s="667">
        <f>IF(OR($C$60=$AR31,$D$60=$AR31),Schweine_Werte!$E31*0.5,IF(OR($C$60&gt;$AR31,$D$60&lt;$AR31),0,Schweine_Werte!$E31))</f>
        <v>0</v>
      </c>
      <c r="BC31" s="677">
        <f>IF(OR($C$12=$AR31,$D$12=$AR31),Schweine_Werte!$G31*0.5,IF(OR($C$12&gt;$AR31,$D$12&lt;$AR31),0,Schweine_Werte!$G31))</f>
        <v>0</v>
      </c>
      <c r="BD31" s="667">
        <f>IF(OR($C$24=$AR31,$D$24=$AR31),Schweine_Werte!$G31*0.5,IF(OR($C$24&gt;$AR31,$D$24&lt;$AR31),0,Schweine_Werte!$G31))</f>
        <v>0</v>
      </c>
      <c r="BE31" s="667">
        <f>IF(OR($C$36=$AR31,$D$36=$AR31),Schweine_Werte!$G31*0.5,IF(OR($C$36&gt;$AR31,$D$36&lt;$AR31),0,Schweine_Werte!$G31))</f>
        <v>0</v>
      </c>
      <c r="BF31" s="667">
        <f>IF(OR($C$48=$AR31,$D$48=$AR31),Schweine_Werte!$G31*0.5,IF(OR($C$48&gt;$AR31,$D$48&lt;$AR31),0,Schweine_Werte!$G31))</f>
        <v>0</v>
      </c>
      <c r="BG31" s="667">
        <f>IF(OR($C$60=$AR31,$D$60=$AR31),Schweine_Werte!$G31*0.5,IF(OR($C$60&gt;$AR31,$D$60&lt;$AR31),0,Schweine_Werte!$G31))</f>
        <v>0</v>
      </c>
      <c r="BH31" s="677">
        <f>IF(OR($C$12=$AR31,$D$12=$AR31),Schweine_Werte!$I31*0.5,IF(OR($C$12&gt;$AR31,$D$12&lt;$AR31),0,Schweine_Werte!$I31))</f>
        <v>0</v>
      </c>
      <c r="BI31" s="667">
        <f>IF(OR($C$24=$AR31,$D$24=$AR31),Schweine_Werte!$I31*0.5,IF(OR($C$24&gt;$AR31,$D$24&lt;$AR31),0,Schweine_Werte!$I31))</f>
        <v>0</v>
      </c>
      <c r="BJ31" s="667">
        <f>IF(OR($C$36=$AR31,$D$36=$AR31),Schweine_Werte!$I31*0.5,IF(OR($C$36&gt;$AR31,$D$36&lt;$AR31),0,Schweine_Werte!$I31))</f>
        <v>0</v>
      </c>
      <c r="BK31" s="667">
        <f>IF(OR($C$48=$AR31,$D$48=$AR31),Schweine_Werte!$I31*0.5,IF(OR($C$48&gt;$AR31,$D$48&lt;$AR31),0,Schweine_Werte!$I31))</f>
        <v>0</v>
      </c>
      <c r="BL31" s="667">
        <f>IF(OR($C$60=$AR31,$D$60=$AR31),Schweine_Werte!$I31*0.5,IF(OR($C$60&gt;$AR31,$D$60&lt;$AR31),0,Schweine_Werte!$I31))</f>
        <v>0</v>
      </c>
      <c r="BM31" s="677"/>
      <c r="BN31" s="667"/>
      <c r="BO31" s="667"/>
      <c r="BP31" s="667"/>
      <c r="BQ31" s="667"/>
      <c r="BR31" s="677">
        <f>IF(OR($C$74=$AR31,$D$74=$AR31),Schweine_Werte!$M31*0.5,IF(OR($C$74&gt;$AR31,$D$74&lt;$AR31),0,Schweine_Werte!$M31))</f>
        <v>0</v>
      </c>
      <c r="BS31" s="677">
        <f>IF(OR($C$83=$AR31,$D$83=$AR31),Schweine_Werte!$M31*0.5,IF(OR($C$83&gt;$AR31,$D$83&lt;$AR31),0,Schweine_Werte!$M31))</f>
        <v>0</v>
      </c>
      <c r="BT31" s="667">
        <f>IF(OR($C$92=$AR31,$D$92=$AR31),Schweine_Werte!$M31*0.5,IF(OR($C$92&gt;$AR31,$D$92&lt;$AR31),0,Schweine_Werte!$M31))</f>
        <v>0</v>
      </c>
      <c r="BU31" s="667">
        <f>IF(OR($C$101=$AR31,$D$101=$AR31),Schweine_Werte!$M31*0.5,IF(OR($C$101&gt;$AR31,$D$101&lt;$AR31),0,Schweine_Werte!$M31))</f>
        <v>0</v>
      </c>
      <c r="BV31" s="667">
        <f>IF(OR($C$110=$AR31,$D$110=$AR31),Schweine_Werte!$M31*0.5,IF(OR($C$110&gt;$AR31,$D$110&lt;$AR31),0,Schweine_Werte!$M31))</f>
        <v>0</v>
      </c>
      <c r="BW31" s="667">
        <f>IF(OR(8=$AR31,$E$127=$AR31),Schweine_Werte!$M31*0.5,IF(OR(8&gt;$AR31,$E$127&lt;$AR31),0,Schweine_Werte!$M31))</f>
        <v>1.4332167721744244</v>
      </c>
      <c r="BX31" s="667">
        <f>IF(OR(8=$AR31,$E$145=$AR31),Schweine_Werte!$M31*0.5,IF(OR(8&gt;$AR31,$E$145&lt;$AR31),0,Schweine_Werte!$M31))</f>
        <v>1.4332167721744244</v>
      </c>
      <c r="BY31" s="677">
        <f>IF(OR($C$74=$AR31,$D$74=$AR31),Schweine_Werte!$O31*0.5,IF(OR($C$74&gt;$AR31,$D$74&lt;$AR31),0,Schweine_Werte!$O31))</f>
        <v>0</v>
      </c>
      <c r="BZ31" s="677">
        <f>IF(OR($C$83=$AR31,$D$83=$AR31),Schweine_Werte!$O31*0.5,IF(OR($C$83&gt;$AR31,$D$83&lt;$AR31),0,Schweine_Werte!$O31))</f>
        <v>0</v>
      </c>
      <c r="CA31" s="667">
        <f>IF(OR($C$92=$AR31,$D$92=$AR31),Schweine_Werte!$O31*0.5,IF(OR($C$92&gt;$AR31,$D$92&lt;$AR31),0,Schweine_Werte!$O31))</f>
        <v>0</v>
      </c>
      <c r="CB31" s="667">
        <f>IF(OR($C$101=$AR31,$D$101=$AR31),Schweine_Werte!$O31*0.5,IF(OR($C$101&gt;$AR31,$D$101&lt;$AR31),0,Schweine_Werte!$O31))</f>
        <v>0</v>
      </c>
      <c r="CC31" s="667">
        <f>IF(OR($C$110=$AR31,$D$110=$AR31),Schweine_Werte!$O31*0.5,IF(OR($C$110&gt;$AR31,$D$110&lt;$AR31),0,Schweine_Werte!$O31))</f>
        <v>0</v>
      </c>
    </row>
    <row r="32" spans="1:81" x14ac:dyDescent="0.2">
      <c r="B32" s="504">
        <v>950</v>
      </c>
      <c r="D32" s="667"/>
      <c r="E32" s="667" t="e">
        <f>($D36-$C36)*1000/SUM($BJ$4:$BJ$146)</f>
        <v>#VALUE!</v>
      </c>
      <c r="F32" s="667" t="e">
        <f>SUMPRODUCT($BJ$4:$BJ$146,Schweine_Werte!$T$4:$T$146)/SUM($BJ$4:$BJ$146)</f>
        <v>#DIV/0!</v>
      </c>
      <c r="G32" s="667" t="e">
        <f>IF($B36=$A$8,SUMPRODUCT($BJ$4:$BJ$146,Schweine_Werte!EZ$4:EZ$146)/SUM($BJ$4:$BJ$146),IF($B36=$A$7,SUMPRODUCT($BJ$4:$BJ$146,Schweine_Werte!DT$4:DT$146)/SUM($BJ$4:$BJ$146),IF($B36=$A$6,SUMPRODUCT($BJ$4:$BJ$146,Schweine_Werte!CN$4:CN$146)/SUM($BJ$4:$BJ$146),SUMPRODUCT($BJ$4:$BJ$146,Schweine_Werte!BH$4:BH$146)/SUM($BJ$4:$BJ$146))))</f>
        <v>#DIV/0!</v>
      </c>
      <c r="H32" s="667" t="e">
        <f>IF($B36=$A$8,SUMPRODUCT($BJ$4:$BJ$146,Schweine_Werte!FA$4:FA$146)/SUM($BJ$4:$BJ$146),IF($B36=$A$7,SUMPRODUCT($BJ$4:$BJ$146,Schweine_Werte!DU$4:DU$146)/SUM($BJ$4:$BJ$146),IF($B36=$A$6,SUMPRODUCT($BJ$4:$BJ$146,Schweine_Werte!CO$4:CO$146)/SUM($BJ$4:$BJ$146),SUMPRODUCT($BJ$4:$BJ$146,Schweine_Werte!BI$4:BI$146)/SUM($BJ$4:$BJ$146))))</f>
        <v>#DIV/0!</v>
      </c>
      <c r="I32" s="667" t="e">
        <f>IF($B36=$A$8,SUMPRODUCT($BJ$4:$BJ$146,Schweine_Werte!FB$4:FB$146)/SUM($BJ$4:$BJ$146),IF($B36=$A$7,SUMPRODUCT($BJ$4:$BJ$146,Schweine_Werte!DV$4:DV$146)/SUM($BJ$4:$BJ$146),IF($B36=$A$6,SUMPRODUCT($BJ$4:$BJ$146,Schweine_Werte!CP$4:CP$146)/SUM($BJ$4:$BJ$146),SUMPRODUCT($BJ$4:$BJ$146,Schweine_Werte!BJ$4:BJ$146)/SUM($BJ$4:$BJ$146))))</f>
        <v>#DIV/0!</v>
      </c>
      <c r="J32" s="667" t="e">
        <f>SUMPRODUCT($BJ$4:$BJ$146,Schweine_Werte!$AB$4:$AB$146)/SUM($BJ$4:$BJ$146)</f>
        <v>#DIV/0!</v>
      </c>
      <c r="K32" s="667" t="e">
        <f>SUMPRODUCT($BJ$4:$BJ$146,Schweine_Werte!$AJ$4:$AJ$146)/SUM($BJ$4:$BJ$146)</f>
        <v>#DIV/0!</v>
      </c>
      <c r="L32" s="667" t="e">
        <f>T32*$F32*365/1000+$J32-$K32</f>
        <v>#DIV/0!</v>
      </c>
      <c r="M32" s="667" t="e">
        <f>U32*$F32*365/1000+$J32-$K32/2</f>
        <v>#DIV/0!</v>
      </c>
      <c r="N32" s="667" t="e">
        <f>V32*$F32*365/1000+$J32</f>
        <v>#DIV/0!</v>
      </c>
      <c r="O32" s="667">
        <f>IF($C36&lt;28,SUM($BJ$4:$BJ$23)+IF($D36&gt;28,$BJ$24*0.5,$BJ$24),0)</f>
        <v>0</v>
      </c>
      <c r="P32" s="667">
        <f>IF($D36&gt;28,SUM($BJ$25:$BJ$146)+IF($C36&lt;28,$BJ$24*0.5,$BJ$24),0)</f>
        <v>0</v>
      </c>
      <c r="Q32" s="667" t="e">
        <f t="shared" si="16"/>
        <v>#DIV/0!</v>
      </c>
      <c r="R32" s="667" t="e">
        <f t="shared" si="16"/>
        <v>#DIV/0!</v>
      </c>
      <c r="S32" s="667" t="e">
        <f t="shared" si="16"/>
        <v>#DIV/0!</v>
      </c>
      <c r="T32" s="667" t="e">
        <f>+($O32*Schweine_Werte!$HT$8+$P32*Schweine_Werte!$HU$8)/SUM($O32:$P32)</f>
        <v>#DIV/0!</v>
      </c>
      <c r="U32" s="667" t="e">
        <f>+($O32*Schweine_Werte!$HV$8+$P32*Schweine_Werte!$HW$8)/SUM($O32:$P32)</f>
        <v>#DIV/0!</v>
      </c>
      <c r="V32" s="667" t="e">
        <f>+($O32*Schweine_Werte!$HX$8+$P32*Schweine_Werte!$HY$8)/SUM($O32:$P32)</f>
        <v>#DIV/0!</v>
      </c>
      <c r="W32" s="678" t="e">
        <f>($J32*0.055+T32*0.365*0.86*$F32-$K32*0.018)/L32*100</f>
        <v>#DIV/0!</v>
      </c>
      <c r="X32" s="667" t="e">
        <f>($J32*0.055+U32*0.365*0.86*$F32-$K32*0.018/2)/M32*100</f>
        <v>#DIV/0!</v>
      </c>
      <c r="Y32" s="667" t="e">
        <f>($J32*0.055+V32*0.365*0.86*$F32)/N32*100</f>
        <v>#DIV/0!</v>
      </c>
      <c r="Z32" s="667" t="e">
        <f>IF($B36=$A$8,SUMPRODUCT($BJ$4:$BJ$146,Schweine_Werte!$FC$4:$FC$146,Schweine_Werte!$FD$4:$FD$146)/SUMPRODUCT($BJ$4:$BJ$146,Schweine_Werte!$FC$4:$FC$146),IF($B36=$A$7,SUMPRODUCT($BJ$4:$BJ$146,Schweine_Werte!$DW$4:$DW$146,Schweine_Werte!$DX$4:$DX$146)/SUMPRODUCT($BJ$4:$BJ$146,Schweine_Werte!$DW$4:$DW$146),IF($B36=$A$6,SUMPRODUCT($BJ$4:$BJ$146,Schweine_Werte!$CQ$4:$CQ$146,Schweine_Werte!$CR$4:$CR$146)/SUMPRODUCT($BJ$4:$BJ$146,Schweine_Werte!$CQ$4:$CQ$146),SUMPRODUCT($BJ$4:$BJ$146,Schweine_Werte!$BK$4:$BK$146,Schweine_Werte!$BL$4:$BL$146)/SUMPRODUCT($BJ$4:$BJ$146,Schweine_Werte!$BK$4:$BK$146))))</f>
        <v>#DIV/0!</v>
      </c>
      <c r="AA32" s="667"/>
      <c r="AB32" s="667">
        <f>IF($B36=$A$8,SUMIF(Schweine_Werte!$AO$4:$AO$146,$C36,Schweine_Werte!$FD$4:$FD$146),IF($B36=$A$7,SUMIF(Schweine_Werte!$AO$4:$AO$146,$C36,Schweine_Werte!$DX$4:$DX$146),IF($B36=$A$6,SUMIF(Schweine_Werte!$AO$4:$AO$146,$C36,Schweine_Werte!$CR$4:$CR$146),SUMIF(Schweine_Werte!$AO$4:$AO$146,$C36,Schweine_Werte!$BL$4:$BL$146))))</f>
        <v>0</v>
      </c>
      <c r="AC32" s="667"/>
      <c r="AD32" s="667">
        <f>IF($B36=$A$8,SUMIF(Schweine_Werte!$AO$4:$AO$146,$D36,Schweine_Werte!$FD$4:$FD$146),IF($B36=$A$7,SUMIF(Schweine_Werte!$AO$4:$AO$146,$D36,Schweine_Werte!$DX$4:$DX$146),IF($B36=$A$6,SUMIF(Schweine_Werte!$AO$4:$AO$146,$D36,Schweine_Werte!$CR$4:$CR$146),SUMIF(Schweine_Werte!$AO$4:$AO$146,$D36,Schweine_Werte!$BL$4:$BL$146))))</f>
        <v>0</v>
      </c>
      <c r="AE32" s="667"/>
      <c r="AF32" s="667"/>
      <c r="AG32" s="667" t="e">
        <f>IF($B36=$A$8,SUMPRODUCT($BJ$4:$BJ$146,Schweine_Werte!$FC$4:$FC$146)/SUM($BJ$4:$BJ$146),IF($B36=$A$7,SUMPRODUCT($BJ$4:$BJ$146,Schweine_Werte!$DW$4:$DW$146)/SUM($BJ$4:$BJ$146),IF($B36=$A$6,SUMPRODUCT($BJ$4:$BJ$146,Schweine_Werte!$CQ$4:$CQ$146)/SUM($BJ$4:$BJ$146),SUMPRODUCT($BJ$4:$BJ$146,Schweine_Werte!$BK$4:$BK$146)/SUM($BJ$4:$BJ$146))))</f>
        <v>#DIV/0!</v>
      </c>
      <c r="AH32" s="667"/>
      <c r="AI32" s="667"/>
      <c r="AJ32" s="667" t="e">
        <f>IF($B36=$A$8,SUMPRODUCT($BJ$4:$BJ$146,Schweine_Werte!$FC$4:$FC$146,Schweine_Werte!$FE$4:$FE$146)/SUMPRODUCT($BJ$4:$BJ$146,Schweine_Werte!$FC$4:$FC$146),IF($B36=$A$7,SUMPRODUCT($BJ$4:$BJ$146,Schweine_Werte!$DW$4:$DW$146,Schweine_Werte!$DY$4:$DY$146)/SUMPRODUCT($BJ$4:$BJ$146,Schweine_Werte!$DW$4:$DW$146),IF($B36=$A$6,SUMPRODUCT($BJ$4:$BJ$146,Schweine_Werte!$CQ$4:$CQ$146,Schweine_Werte!$CS$4:$CS$146)/SUMPRODUCT($BJ$4:$BJ$146,Schweine_Werte!$CQ$4:$CQ$146),SUMPRODUCT($BJ$4:$BJ$146,Schweine_Werte!$BK$4:$BK$146,Schweine_Werte!$BM$4:$BM$146)/SUMPRODUCT($BJ$4:$BJ$146,Schweine_Werte!$BK$4:$BK$146))))</f>
        <v>#DIV/0!</v>
      </c>
      <c r="AK32" s="667"/>
      <c r="AL32" s="667">
        <f>IF($B36=$A$8,SUMIF(Schweine_Werte!$AO$4:$AO$146,$C36,Schweine_Werte!$FE$4:$FE$146),IF($B36=$A$7,SUMIF(Schweine_Werte!$AO$4:$AO$146,$C36,Schweine_Werte!$DY$4:$DY$146),IF($B36=$A$6,SUMIF(Schweine_Werte!$AO$4:$AO$146,$C36,Schweine_Werte!$CS$4:$CS$146),SUMIF(Schweine_Werte!$AO$4:$AO$146,$C36,Schweine_Werte!$BM$4:$BM$146))))</f>
        <v>0</v>
      </c>
      <c r="AM32" s="667"/>
      <c r="AN32" s="667">
        <f>IF($B36=$A$8,SUMIF(Schweine_Werte!$AO$4:$AO$146,$D36,Schweine_Werte!$FE$4:$FE$146),IF($B36=$A$7,SUMIF(Schweine_Werte!$AO$4:$AO$146,$D36,Schweine_Werte!$DY$4:$DY$146),IF($B36=$A$6,SUMIF(Schweine_Werte!$AO$4:$AO$146,$D36,Schweine_Werte!$CS$4:$CS$146),SUMIF(Schweine_Werte!$AO$4:$AO$146,$D36,Schweine_Werte!$BM$4:$BM$146))))</f>
        <v>0</v>
      </c>
      <c r="AR32" s="698">
        <v>36</v>
      </c>
      <c r="AS32" s="677">
        <f>IF(OR($C$12=$AR32,$D$12=$AR32),Schweine_Werte!$C32*0.5,IF(OR($C$12&gt;$AR32,$D$12&lt;$AR32),0,Schweine_Werte!$C32))</f>
        <v>0</v>
      </c>
      <c r="AT32" s="667">
        <f>IF(OR($C$24=$AR32,$D$24=$AR32),Schweine_Werte!$C32*0.5,IF(OR($C$24&gt;$AR32,$D$24&lt;$AR32),0,Schweine_Werte!$C32))</f>
        <v>0</v>
      </c>
      <c r="AU32" s="677">
        <f>IF(OR($C$36=$AR32,$D$36=$AR32),Schweine_Werte!$C32*0.5,IF(OR($C$36&gt;$AR32,$D$36&lt;$AR32),0,Schweine_Werte!$C32))</f>
        <v>0</v>
      </c>
      <c r="AV32" s="677">
        <f>IF(OR($C$48=$AR32,$D$48=$AR32),Schweine_Werte!$C32*0.5,IF(OR($C$48&gt;$AR32,$D$48&lt;$AR32),0,Schweine_Werte!$C32))</f>
        <v>0</v>
      </c>
      <c r="AW32" s="677">
        <f>IF(OR($C$60=$AR32,$D$60=$AR32),Schweine_Werte!$C32*0.5,IF(OR($C$60&gt;$AR32,$D$60&lt;$AR32),0,Schweine_Werte!$C32))</f>
        <v>0</v>
      </c>
      <c r="AX32" s="677">
        <f>IF(OR($C$12=$AR32,$D$12=$AR32),Schweine_Werte!$E32*0.5,IF(OR($C$12&gt;$AR32,$D$12&lt;$AR32),0,Schweine_Werte!$E32))</f>
        <v>0</v>
      </c>
      <c r="AY32" s="667">
        <f>IF(OR($C$24=$AR32,$D$24=$AR32),Schweine_Werte!$E32*0.5,IF(OR($C$24&gt;$AR32,$D$24&lt;$AR32),0,Schweine_Werte!$E32))</f>
        <v>0</v>
      </c>
      <c r="AZ32" s="667">
        <f>IF(OR($C$36=$AR32,$D$36=$AR32),Schweine_Werte!$E32*0.5,IF(OR($C$36&gt;$AR32,$D$36&lt;$AR32),0,Schweine_Werte!$E32))</f>
        <v>0</v>
      </c>
      <c r="BA32" s="667">
        <f>IF(OR($C$48=$AR32,$D$48=$AR32),Schweine_Werte!$E32*0.5,IF(OR($C$48&gt;$AR32,$D$48&lt;$AR32),0,Schweine_Werte!$E32))</f>
        <v>0</v>
      </c>
      <c r="BB32" s="667">
        <f>IF(OR($C$60=$AR32,$D$60=$AR32),Schweine_Werte!$E32*0.5,IF(OR($C$60&gt;$AR32,$D$60&lt;$AR32),0,Schweine_Werte!$E32))</f>
        <v>0</v>
      </c>
      <c r="BC32" s="677">
        <f>IF(OR($C$12=$AR32,$D$12=$AR32),Schweine_Werte!$G32*0.5,IF(OR($C$12&gt;$AR32,$D$12&lt;$AR32),0,Schweine_Werte!$G32))</f>
        <v>0</v>
      </c>
      <c r="BD32" s="667">
        <f>IF(OR($C$24=$AR32,$D$24=$AR32),Schweine_Werte!$G32*0.5,IF(OR($C$24&gt;$AR32,$D$24&lt;$AR32),0,Schweine_Werte!$G32))</f>
        <v>0</v>
      </c>
      <c r="BE32" s="667">
        <f>IF(OR($C$36=$AR32,$D$36=$AR32),Schweine_Werte!$G32*0.5,IF(OR($C$36&gt;$AR32,$D$36&lt;$AR32),0,Schweine_Werte!$G32))</f>
        <v>0</v>
      </c>
      <c r="BF32" s="667">
        <f>IF(OR($C$48=$AR32,$D$48=$AR32),Schweine_Werte!$G32*0.5,IF(OR($C$48&gt;$AR32,$D$48&lt;$AR32),0,Schweine_Werte!$G32))</f>
        <v>0</v>
      </c>
      <c r="BG32" s="667">
        <f>IF(OR($C$60=$AR32,$D$60=$AR32),Schweine_Werte!$G32*0.5,IF(OR($C$60&gt;$AR32,$D$60&lt;$AR32),0,Schweine_Werte!$G32))</f>
        <v>0</v>
      </c>
      <c r="BH32" s="677">
        <f>IF(OR($C$12=$AR32,$D$12=$AR32),Schweine_Werte!$I32*0.5,IF(OR($C$12&gt;$AR32,$D$12&lt;$AR32),0,Schweine_Werte!$I32))</f>
        <v>0</v>
      </c>
      <c r="BI32" s="667">
        <f>IF(OR($C$24=$AR32,$D$24=$AR32),Schweine_Werte!$I32*0.5,IF(OR($C$24&gt;$AR32,$D$24&lt;$AR32),0,Schweine_Werte!$I32))</f>
        <v>0</v>
      </c>
      <c r="BJ32" s="667">
        <f>IF(OR($C$36=$AR32,$D$36=$AR32),Schweine_Werte!$I32*0.5,IF(OR($C$36&gt;$AR32,$D$36&lt;$AR32),0,Schweine_Werte!$I32))</f>
        <v>0</v>
      </c>
      <c r="BK32" s="667">
        <f>IF(OR($C$48=$AR32,$D$48=$AR32),Schweine_Werte!$I32*0.5,IF(OR($C$48&gt;$AR32,$D$48&lt;$AR32),0,Schweine_Werte!$I32))</f>
        <v>0</v>
      </c>
      <c r="BL32" s="667">
        <f>IF(OR($C$60=$AR32,$D$60=$AR32),Schweine_Werte!$I32*0.5,IF(OR($C$60&gt;$AR32,$D$60&lt;$AR32),0,Schweine_Werte!$I32))</f>
        <v>0</v>
      </c>
      <c r="BM32" s="677"/>
      <c r="BN32" s="667"/>
      <c r="BO32" s="667"/>
      <c r="BP32" s="667"/>
      <c r="BQ32" s="667"/>
      <c r="BR32" s="677">
        <f>IF(OR($C$74=$AR32,$D$74=$AR32),Schweine_Werte!$M32*0.5,IF(OR($C$74&gt;$AR32,$D$74&lt;$AR32),0,Schweine_Werte!$M32))</f>
        <v>0</v>
      </c>
      <c r="BS32" s="677">
        <f>IF(OR($C$83=$AR32,$D$83=$AR32),Schweine_Werte!$M32*0.5,IF(OR($C$83&gt;$AR32,$D$83&lt;$AR32),0,Schweine_Werte!$M32))</f>
        <v>0</v>
      </c>
      <c r="BT32" s="679">
        <f>IF(OR($C$92=$AR32,$D$92=$AR32),Schweine_Werte!$M32*0.5,IF(OR($C$92&gt;$AR32,$D$92&lt;$AR32),0,Schweine_Werte!$M32))</f>
        <v>0</v>
      </c>
      <c r="BU32" s="679">
        <f>IF(OR($C$101=$AR32,$D$101=$AR32),Schweine_Werte!$M32*0.5,IF(OR($C$101&gt;$AR32,$D$101&lt;$AR32),0,Schweine_Werte!$M32))</f>
        <v>0</v>
      </c>
      <c r="BV32" s="679">
        <f>IF(OR($C$110=$AR32,$D$110=$AR32),Schweine_Werte!$M32*0.5,IF(OR($C$110&gt;$AR32,$D$110&lt;$AR32),0,Schweine_Werte!$M32))</f>
        <v>0</v>
      </c>
      <c r="BW32" s="679">
        <f>IF(OR(8=$AR32,$E$127=$AR32),Schweine_Werte!$M32*0.5,IF(OR(8&gt;$AR32,$E$127&lt;$AR32),0,Schweine_Werte!$M32))</f>
        <v>1.4112062668018681</v>
      </c>
      <c r="BX32" s="679">
        <f>IF(OR(8=$AR32,$E$145=$AR32),Schweine_Werte!$M32*0.5,IF(OR(8&gt;$AR32,$E$145&lt;$AR32),0,Schweine_Werte!$M32))</f>
        <v>1.4112062668018681</v>
      </c>
      <c r="BY32" s="677">
        <f>IF(OR($C$74=$AR32,$D$74=$AR32),Schweine_Werte!$O32*0.5,IF(OR($C$74&gt;$AR32,$D$74&lt;$AR32),0,Schweine_Werte!$O32))</f>
        <v>0</v>
      </c>
      <c r="BZ32" s="677">
        <f>IF(OR($C$83=$AR32,$D$83=$AR32),Schweine_Werte!$O32*0.5,IF(OR($C$83&gt;$AR32,$D$83&lt;$AR32),0,Schweine_Werte!$O32))</f>
        <v>0</v>
      </c>
      <c r="CA32" s="679">
        <f>IF(OR($C$92=$AR32,$D$92=$AR32),Schweine_Werte!$O32*0.5,IF(OR($C$92&gt;$AR32,$D$92&lt;$AR32),0,Schweine_Werte!$O32))</f>
        <v>0</v>
      </c>
      <c r="CB32" s="679">
        <f>IF(OR($C$101=$AR32,$D$101=$AR32),Schweine_Werte!$O32*0.5,IF(OR($C$101&gt;$AR32,$D$101&lt;$AR32),0,Schweine_Werte!$O32))</f>
        <v>0</v>
      </c>
      <c r="CC32" s="679">
        <f>IF(OR($C$110=$AR32,$D$110=$AR32),Schweine_Werte!$O32*0.5,IF(OR($C$110&gt;$AR32,$D$110&lt;$AR32),0,Schweine_Werte!$O32))</f>
        <v>0</v>
      </c>
    </row>
    <row r="33" spans="1:81" x14ac:dyDescent="0.2">
      <c r="B33" s="504"/>
      <c r="D33" s="667"/>
      <c r="E33" s="667"/>
      <c r="F33" s="667"/>
      <c r="G33" s="667"/>
      <c r="H33" s="667"/>
      <c r="I33" s="667"/>
      <c r="J33" s="667"/>
      <c r="K33" s="667"/>
      <c r="L33" s="667"/>
      <c r="M33" s="667"/>
      <c r="N33" s="667"/>
      <c r="O33" s="667"/>
      <c r="P33" s="667"/>
      <c r="Q33" s="667"/>
      <c r="R33" s="667"/>
      <c r="S33" s="667"/>
      <c r="T33" s="667"/>
      <c r="U33" s="667"/>
      <c r="V33" s="667"/>
      <c r="W33" s="678"/>
      <c r="X33" s="667"/>
      <c r="Y33" s="667"/>
      <c r="Z33" s="667"/>
      <c r="AA33" s="667"/>
      <c r="AB33" s="667"/>
      <c r="AC33" s="667"/>
      <c r="AD33" s="667"/>
      <c r="AE33" s="667"/>
      <c r="AF33" s="667"/>
      <c r="AG33" s="667"/>
      <c r="AH33" s="667"/>
      <c r="AI33" s="667"/>
      <c r="AJ33" s="667"/>
      <c r="AK33" s="667"/>
      <c r="AL33" s="667"/>
      <c r="AM33" s="667"/>
      <c r="AN33" s="667"/>
      <c r="AR33" s="698">
        <v>37</v>
      </c>
      <c r="AS33" s="677">
        <f>IF(OR($C$12=$AR33,$D$12=$AR33),Schweine_Werte!$C33*0.5,IF(OR($C$12&gt;$AR33,$D$12&lt;$AR33),0,Schweine_Werte!$C33))</f>
        <v>0</v>
      </c>
      <c r="AT33" s="667">
        <f>IF(OR($C$24=$AR33,$D$24=$AR33),Schweine_Werte!$C33*0.5,IF(OR($C$24&gt;$AR33,$D$24&lt;$AR33),0,Schweine_Werte!$C33))</f>
        <v>0</v>
      </c>
      <c r="AU33" s="677">
        <f>IF(OR($C$36=$AR33,$D$36=$AR33),Schweine_Werte!$C33*0.5,IF(OR($C$36&gt;$AR33,$D$36&lt;$AR33),0,Schweine_Werte!$C33))</f>
        <v>0</v>
      </c>
      <c r="AV33" s="677">
        <f>IF(OR($C$48=$AR33,$D$48=$AR33),Schweine_Werte!$C33*0.5,IF(OR($C$48&gt;$AR33,$D$48&lt;$AR33),0,Schweine_Werte!$C33))</f>
        <v>0</v>
      </c>
      <c r="AW33" s="677">
        <f>IF(OR($C$60=$AR33,$D$60=$AR33),Schweine_Werte!$C33*0.5,IF(OR($C$60&gt;$AR33,$D$60&lt;$AR33),0,Schweine_Werte!$C33))</f>
        <v>0</v>
      </c>
      <c r="AX33" s="677">
        <f>IF(OR($C$12=$AR33,$D$12=$AR33),Schweine_Werte!$E33*0.5,IF(OR($C$12&gt;$AR33,$D$12&lt;$AR33),0,Schweine_Werte!$E33))</f>
        <v>0</v>
      </c>
      <c r="AY33" s="667">
        <f>IF(OR($C$24=$AR33,$D$24=$AR33),Schweine_Werte!$E33*0.5,IF(OR($C$24&gt;$AR33,$D$24&lt;$AR33),0,Schweine_Werte!$E33))</f>
        <v>0</v>
      </c>
      <c r="AZ33" s="667">
        <f>IF(OR($C$36=$AR33,$D$36=$AR33),Schweine_Werte!$E33*0.5,IF(OR($C$36&gt;$AR33,$D$36&lt;$AR33),0,Schweine_Werte!$E33))</f>
        <v>0</v>
      </c>
      <c r="BA33" s="667">
        <f>IF(OR($C$48=$AR33,$D$48=$AR33),Schweine_Werte!$E33*0.5,IF(OR($C$48&gt;$AR33,$D$48&lt;$AR33),0,Schweine_Werte!$E33))</f>
        <v>0</v>
      </c>
      <c r="BB33" s="667">
        <f>IF(OR($C$60=$AR33,$D$60=$AR33),Schweine_Werte!$E33*0.5,IF(OR($C$60&gt;$AR33,$D$60&lt;$AR33),0,Schweine_Werte!$E33))</f>
        <v>0</v>
      </c>
      <c r="BC33" s="677">
        <f>IF(OR($C$12=$AR33,$D$12=$AR33),Schweine_Werte!$G33*0.5,IF(OR($C$12&gt;$AR33,$D$12&lt;$AR33),0,Schweine_Werte!$G33))</f>
        <v>0</v>
      </c>
      <c r="BD33" s="667">
        <f>IF(OR($C$24=$AR33,$D$24=$AR33),Schweine_Werte!$G33*0.5,IF(OR($C$24&gt;$AR33,$D$24&lt;$AR33),0,Schweine_Werte!$G33))</f>
        <v>0</v>
      </c>
      <c r="BE33" s="667">
        <f>IF(OR($C$36=$AR33,$D$36=$AR33),Schweine_Werte!$G33*0.5,IF(OR($C$36&gt;$AR33,$D$36&lt;$AR33),0,Schweine_Werte!$G33))</f>
        <v>0</v>
      </c>
      <c r="BF33" s="667">
        <f>IF(OR($C$48=$AR33,$D$48=$AR33),Schweine_Werte!$G33*0.5,IF(OR($C$48&gt;$AR33,$D$48&lt;$AR33),0,Schweine_Werte!$G33))</f>
        <v>0</v>
      </c>
      <c r="BG33" s="667">
        <f>IF(OR($C$60=$AR33,$D$60=$AR33),Schweine_Werte!$G33*0.5,IF(OR($C$60&gt;$AR33,$D$60&lt;$AR33),0,Schweine_Werte!$G33))</f>
        <v>0</v>
      </c>
      <c r="BH33" s="677">
        <f>IF(OR($C$12=$AR33,$D$12=$AR33),Schweine_Werte!$I33*0.5,IF(OR($C$12&gt;$AR33,$D$12&lt;$AR33),0,Schweine_Werte!$I33))</f>
        <v>0</v>
      </c>
      <c r="BI33" s="667">
        <f>IF(OR($C$24=$AR33,$D$24=$AR33),Schweine_Werte!$I33*0.5,IF(OR($C$24&gt;$AR33,$D$24&lt;$AR33),0,Schweine_Werte!$I33))</f>
        <v>0</v>
      </c>
      <c r="BJ33" s="667">
        <f>IF(OR($C$36=$AR33,$D$36=$AR33),Schweine_Werte!$I33*0.5,IF(OR($C$36&gt;$AR33,$D$36&lt;$AR33),0,Schweine_Werte!$I33))</f>
        <v>0</v>
      </c>
      <c r="BK33" s="667">
        <f>IF(OR($C$48=$AR33,$D$48=$AR33),Schweine_Werte!$I33*0.5,IF(OR($C$48&gt;$AR33,$D$48&lt;$AR33),0,Schweine_Werte!$I33))</f>
        <v>0</v>
      </c>
      <c r="BL33" s="667">
        <f>IF(OR($C$60=$AR33,$D$60=$AR33),Schweine_Werte!$I33*0.5,IF(OR($C$60&gt;$AR33,$D$60&lt;$AR33),0,Schweine_Werte!$I33))</f>
        <v>0</v>
      </c>
      <c r="BM33" s="677"/>
      <c r="BN33" s="667"/>
      <c r="BO33" s="667"/>
      <c r="BP33" s="667"/>
      <c r="BQ33" s="667"/>
      <c r="BR33" s="677">
        <f>IF(OR($C$74=$AR33,$D$74=$AR33),Schweine_Werte!$M33*0.5,IF(OR($C$74&gt;$AR33,$D$74&lt;$AR33),0,Schweine_Werte!$M33))</f>
        <v>0</v>
      </c>
      <c r="BS33" s="677">
        <f>IF(OR($C$83=$AR33,$D$83=$AR33),Schweine_Werte!$M33*0.5,IF(OR($C$83&gt;$AR33,$D$83&lt;$AR33),0,Schweine_Werte!$M33))</f>
        <v>0</v>
      </c>
      <c r="BT33" s="679">
        <f>IF(OR($C$92=$AR33,$D$92=$AR33),Schweine_Werte!$M33*0.5,IF(OR($C$92&gt;$AR33,$D$92&lt;$AR33),0,Schweine_Werte!$M33))</f>
        <v>0</v>
      </c>
      <c r="BU33" s="679">
        <f>IF(OR($C$101=$AR33,$D$101=$AR33),Schweine_Werte!$M33*0.5,IF(OR($C$101&gt;$AR33,$D$101&lt;$AR33),0,Schweine_Werte!$M33))</f>
        <v>0</v>
      </c>
      <c r="BV33" s="679">
        <f>IF(OR($C$110=$AR33,$D$110=$AR33),Schweine_Werte!$M33*0.5,IF(OR($C$110&gt;$AR33,$D$110&lt;$AR33),0,Schweine_Werte!$M33))</f>
        <v>0</v>
      </c>
      <c r="BW33" s="679">
        <f>IF(OR(8=$AR33,$E$127=$AR33),Schweine_Werte!$M33*0.5,IF(OR(8&gt;$AR33,$E$127&lt;$AR33),0,Schweine_Werte!$M33))</f>
        <v>1.3904204668329827</v>
      </c>
      <c r="BX33" s="679">
        <f>IF(OR(8=$AR33,$E$145=$AR33),Schweine_Werte!$M33*0.5,IF(OR(8&gt;$AR33,$E$145&lt;$AR33),0,Schweine_Werte!$M33))</f>
        <v>1.3904204668329827</v>
      </c>
      <c r="BY33" s="677">
        <f>IF(OR($C$74=$AR33,$D$74=$AR33),Schweine_Werte!$O33*0.5,IF(OR($C$74&gt;$AR33,$D$74&lt;$AR33),0,Schweine_Werte!$O33))</f>
        <v>0</v>
      </c>
      <c r="BZ33" s="677">
        <f>IF(OR($C$83=$AR33,$D$83=$AR33),Schweine_Werte!$O33*0.5,IF(OR($C$83&gt;$AR33,$D$83&lt;$AR33),0,Schweine_Werte!$O33))</f>
        <v>0</v>
      </c>
      <c r="CA33" s="679">
        <f>IF(OR($C$92=$AR33,$D$92=$AR33),Schweine_Werte!$O33*0.5,IF(OR($C$92&gt;$AR33,$D$92&lt;$AR33),0,Schweine_Werte!$O33))</f>
        <v>0</v>
      </c>
      <c r="CB33" s="679">
        <f>IF(OR($C$101=$AR33,$D$101=$AR33),Schweine_Werte!$O33*0.5,IF(OR($C$101&gt;$AR33,$D$101&lt;$AR33),0,Schweine_Werte!$O33))</f>
        <v>0</v>
      </c>
      <c r="CC33" s="679">
        <f>IF(OR($C$110=$AR33,$D$110=$AR33),Schweine_Werte!$O33*0.5,IF(OR($C$110&gt;$AR33,$D$110&lt;$AR33),0,Schweine_Werte!$O33))</f>
        <v>0</v>
      </c>
    </row>
    <row r="34" spans="1:81" ht="15.75" x14ac:dyDescent="0.25">
      <c r="F34" s="521"/>
      <c r="G34" s="1722" t="s">
        <v>486</v>
      </c>
      <c r="H34" s="1723"/>
      <c r="I34" s="1724"/>
      <c r="J34" s="681" t="s">
        <v>474</v>
      </c>
      <c r="K34" s="681" t="s">
        <v>487</v>
      </c>
      <c r="L34" s="1725" t="s">
        <v>488</v>
      </c>
      <c r="M34" s="1726"/>
      <c r="N34" s="1727"/>
      <c r="O34" s="1725" t="s">
        <v>489</v>
      </c>
      <c r="P34" s="1727"/>
      <c r="Q34" s="1725" t="s">
        <v>490</v>
      </c>
      <c r="R34" s="1726"/>
      <c r="S34" s="1727"/>
      <c r="T34" s="1725" t="s">
        <v>491</v>
      </c>
      <c r="U34" s="1726"/>
      <c r="V34" s="1727"/>
      <c r="W34" s="1725" t="s">
        <v>492</v>
      </c>
      <c r="X34" s="1726"/>
      <c r="Y34" s="1727"/>
      <c r="Z34" s="1728" t="s">
        <v>493</v>
      </c>
      <c r="AA34" s="1729"/>
      <c r="AB34" s="1728" t="s">
        <v>411</v>
      </c>
      <c r="AC34" s="1729"/>
      <c r="AD34" s="1728" t="s">
        <v>412</v>
      </c>
      <c r="AE34" s="1729"/>
      <c r="AF34" s="682" t="s">
        <v>494</v>
      </c>
      <c r="AG34" s="1733" t="s">
        <v>495</v>
      </c>
      <c r="AH34" s="1734"/>
      <c r="AI34" s="683" t="s">
        <v>515</v>
      </c>
      <c r="AJ34" s="1728" t="s">
        <v>493</v>
      </c>
      <c r="AK34" s="1729"/>
      <c r="AL34" s="1728" t="s">
        <v>411</v>
      </c>
      <c r="AM34" s="1729"/>
      <c r="AN34" s="1728" t="s">
        <v>412</v>
      </c>
      <c r="AO34" s="1729"/>
      <c r="AR34" s="698">
        <v>38</v>
      </c>
      <c r="AS34" s="677">
        <f>IF(OR($C$12=$AR34,$D$12=$AR34),Schweine_Werte!$C34*0.5,IF(OR($C$12&gt;$AR34,$D$12&lt;$AR34),0,Schweine_Werte!$C34))</f>
        <v>0</v>
      </c>
      <c r="AT34" s="667">
        <f>IF(OR($C$24=$AR34,$D$24=$AR34),Schweine_Werte!$C34*0.5,IF(OR($C$24&gt;$AR34,$D$24&lt;$AR34),0,Schweine_Werte!$C34))</f>
        <v>0</v>
      </c>
      <c r="AU34" s="677">
        <f>IF(OR($C$36=$AR34,$D$36=$AR34),Schweine_Werte!$C34*0.5,IF(OR($C$36&gt;$AR34,$D$36&lt;$AR34),0,Schweine_Werte!$C34))</f>
        <v>0</v>
      </c>
      <c r="AV34" s="677">
        <f>IF(OR($C$48=$AR34,$D$48=$AR34),Schweine_Werte!$C34*0.5,IF(OR($C$48&gt;$AR34,$D$48&lt;$AR34),0,Schweine_Werte!$C34))</f>
        <v>0</v>
      </c>
      <c r="AW34" s="677">
        <f>IF(OR($C$60=$AR34,$D$60=$AR34),Schweine_Werte!$C34*0.5,IF(OR($C$60&gt;$AR34,$D$60&lt;$AR34),0,Schweine_Werte!$C34))</f>
        <v>0</v>
      </c>
      <c r="AX34" s="677">
        <f>IF(OR($C$12=$AR34,$D$12=$AR34),Schweine_Werte!$E34*0.5,IF(OR($C$12&gt;$AR34,$D$12&lt;$AR34),0,Schweine_Werte!$E34))</f>
        <v>0</v>
      </c>
      <c r="AY34" s="667">
        <f>IF(OR($C$24=$AR34,$D$24=$AR34),Schweine_Werte!$E34*0.5,IF(OR($C$24&gt;$AR34,$D$24&lt;$AR34),0,Schweine_Werte!$E34))</f>
        <v>0</v>
      </c>
      <c r="AZ34" s="667">
        <f>IF(OR($C$36=$AR34,$D$36=$AR34),Schweine_Werte!$E34*0.5,IF(OR($C$36&gt;$AR34,$D$36&lt;$AR34),0,Schweine_Werte!$E34))</f>
        <v>0</v>
      </c>
      <c r="BA34" s="667">
        <f>IF(OR($C$48=$AR34,$D$48=$AR34),Schweine_Werte!$E34*0.5,IF(OR($C$48&gt;$AR34,$D$48&lt;$AR34),0,Schweine_Werte!$E34))</f>
        <v>0</v>
      </c>
      <c r="BB34" s="667">
        <f>IF(OR($C$60=$AR34,$D$60=$AR34),Schweine_Werte!$E34*0.5,IF(OR($C$60&gt;$AR34,$D$60&lt;$AR34),0,Schweine_Werte!$E34))</f>
        <v>0</v>
      </c>
      <c r="BC34" s="677">
        <f>IF(OR($C$12=$AR34,$D$12=$AR34),Schweine_Werte!$G34*0.5,IF(OR($C$12&gt;$AR34,$D$12&lt;$AR34),0,Schweine_Werte!$G34))</f>
        <v>0</v>
      </c>
      <c r="BD34" s="667">
        <f>IF(OR($C$24=$AR34,$D$24=$AR34),Schweine_Werte!$G34*0.5,IF(OR($C$24&gt;$AR34,$D$24&lt;$AR34),0,Schweine_Werte!$G34))</f>
        <v>0</v>
      </c>
      <c r="BE34" s="667">
        <f>IF(OR($C$36=$AR34,$D$36=$AR34),Schweine_Werte!$G34*0.5,IF(OR($C$36&gt;$AR34,$D$36&lt;$AR34),0,Schweine_Werte!$G34))</f>
        <v>0</v>
      </c>
      <c r="BF34" s="667">
        <f>IF(OR($C$48=$AR34,$D$48=$AR34),Schweine_Werte!$G34*0.5,IF(OR($C$48&gt;$AR34,$D$48&lt;$AR34),0,Schweine_Werte!$G34))</f>
        <v>0</v>
      </c>
      <c r="BG34" s="667">
        <f>IF(OR($C$60=$AR34,$D$60=$AR34),Schweine_Werte!$G34*0.5,IF(OR($C$60&gt;$AR34,$D$60&lt;$AR34),0,Schweine_Werte!$G34))</f>
        <v>0</v>
      </c>
      <c r="BH34" s="677">
        <f>IF(OR($C$12=$AR34,$D$12=$AR34),Schweine_Werte!$I34*0.5,IF(OR($C$12&gt;$AR34,$D$12&lt;$AR34),0,Schweine_Werte!$I34))</f>
        <v>0</v>
      </c>
      <c r="BI34" s="667">
        <f>IF(OR($C$24=$AR34,$D$24=$AR34),Schweine_Werte!$I34*0.5,IF(OR($C$24&gt;$AR34,$D$24&lt;$AR34),0,Schweine_Werte!$I34))</f>
        <v>0</v>
      </c>
      <c r="BJ34" s="667">
        <f>IF(OR($C$36=$AR34,$D$36=$AR34),Schweine_Werte!$I34*0.5,IF(OR($C$36&gt;$AR34,$D$36&lt;$AR34),0,Schweine_Werte!$I34))</f>
        <v>0</v>
      </c>
      <c r="BK34" s="667">
        <f>IF(OR($C$48=$AR34,$D$48=$AR34),Schweine_Werte!$I34*0.5,IF(OR($C$48&gt;$AR34,$D$48&lt;$AR34),0,Schweine_Werte!$I34))</f>
        <v>0</v>
      </c>
      <c r="BL34" s="667">
        <f>IF(OR($C$60=$AR34,$D$60=$AR34),Schweine_Werte!$I34*0.5,IF(OR($C$60&gt;$AR34,$D$60&lt;$AR34),0,Schweine_Werte!$I34))</f>
        <v>0</v>
      </c>
      <c r="BM34" s="677"/>
      <c r="BN34" s="667"/>
      <c r="BO34" s="667"/>
      <c r="BP34" s="667"/>
      <c r="BQ34" s="667"/>
      <c r="BR34" s="677">
        <f>IF(OR($C$74=$AR34,$D$74=$AR34),Schweine_Werte!$M34*0.5,IF(OR($C$74&gt;$AR34,$D$74&lt;$AR34),0,Schweine_Werte!$M34))</f>
        <v>0</v>
      </c>
      <c r="BS34" s="677">
        <f>IF(OR($C$83=$AR34,$D$83=$AR34),Schweine_Werte!$M34*0.5,IF(OR($C$83&gt;$AR34,$D$83&lt;$AR34),0,Schweine_Werte!$M34))</f>
        <v>0</v>
      </c>
      <c r="BT34" s="679">
        <f>IF(OR($C$92=$AR34,$D$92=$AR34),Schweine_Werte!$M34*0.5,IF(OR($C$92&gt;$AR34,$D$92&lt;$AR34),0,Schweine_Werte!$M34))</f>
        <v>0</v>
      </c>
      <c r="BU34" s="679">
        <f>IF(OR($C$101=$AR34,$D$101=$AR34),Schweine_Werte!$M34*0.5,IF(OR($C$101&gt;$AR34,$D$101&lt;$AR34),0,Schweine_Werte!$M34))</f>
        <v>0</v>
      </c>
      <c r="BV34" s="679">
        <f>IF(OR($C$110=$AR34,$D$110=$AR34),Schweine_Werte!$M34*0.5,IF(OR($C$110&gt;$AR34,$D$110&lt;$AR34),0,Schweine_Werte!$M34))</f>
        <v>0</v>
      </c>
      <c r="BW34" s="679">
        <f>IF(OR(8=$AR34,$E$127=$AR34),Schweine_Werte!$M34*0.5,IF(OR(8&gt;$AR34,$E$127&lt;$AR34),0,Schweine_Werte!$M34))</f>
        <v>1.3707820838974658</v>
      </c>
      <c r="BX34" s="679">
        <f>IF(OR(8=$AR34,$E$145=$AR34),Schweine_Werte!$M34*0.5,IF(OR(8&gt;$AR34,$E$145&lt;$AR34),0,Schweine_Werte!$M34))</f>
        <v>1.3707820838974658</v>
      </c>
      <c r="BY34" s="677">
        <f>IF(OR($C$74=$AR34,$D$74=$AR34),Schweine_Werte!$O34*0.5,IF(OR($C$74&gt;$AR34,$D$74&lt;$AR34),0,Schweine_Werte!$O34))</f>
        <v>0</v>
      </c>
      <c r="BZ34" s="677">
        <f>IF(OR($C$83=$AR34,$D$83=$AR34),Schweine_Werte!$O34*0.5,IF(OR($C$83&gt;$AR34,$D$83&lt;$AR34),0,Schweine_Werte!$O34))</f>
        <v>0</v>
      </c>
      <c r="CA34" s="679">
        <f>IF(OR($C$92=$AR34,$D$92=$AR34),Schweine_Werte!$O34*0.5,IF(OR($C$92&gt;$AR34,$D$92&lt;$AR34),0,Schweine_Werte!$O34))</f>
        <v>0</v>
      </c>
      <c r="CB34" s="679">
        <f>IF(OR($C$101=$AR34,$D$101=$AR34),Schweine_Werte!$O34*0.5,IF(OR($C$101&gt;$AR34,$D$101&lt;$AR34),0,Schweine_Werte!$O34))</f>
        <v>0</v>
      </c>
      <c r="CC34" s="679">
        <f>IF(OR($C$110=$AR34,$D$110=$AR34),Schweine_Werte!$O34*0.5,IF(OR($C$110&gt;$AR34,$D$110&lt;$AR34),0,Schweine_Werte!$O34))</f>
        <v>0</v>
      </c>
    </row>
    <row r="35" spans="1:81" ht="18.75" x14ac:dyDescent="0.2">
      <c r="B35" s="684" t="s">
        <v>497</v>
      </c>
      <c r="C35" s="685" t="s">
        <v>375</v>
      </c>
      <c r="D35" s="685" t="s">
        <v>498</v>
      </c>
      <c r="E35" s="685" t="s">
        <v>377</v>
      </c>
      <c r="F35" s="686" t="s">
        <v>363</v>
      </c>
      <c r="G35" s="687" t="s">
        <v>1</v>
      </c>
      <c r="H35" s="687" t="s">
        <v>499</v>
      </c>
      <c r="I35" s="687" t="s">
        <v>500</v>
      </c>
      <c r="J35" s="688" t="s">
        <v>501</v>
      </c>
      <c r="K35" s="688" t="s">
        <v>501</v>
      </c>
      <c r="L35" s="689" t="s">
        <v>365</v>
      </c>
      <c r="M35" s="689" t="s">
        <v>502</v>
      </c>
      <c r="N35" s="689" t="s">
        <v>367</v>
      </c>
      <c r="O35" s="690" t="s">
        <v>358</v>
      </c>
      <c r="P35" s="690" t="s">
        <v>359</v>
      </c>
      <c r="Q35" s="689" t="s">
        <v>365</v>
      </c>
      <c r="R35" s="689" t="s">
        <v>366</v>
      </c>
      <c r="S35" s="689" t="s">
        <v>367</v>
      </c>
      <c r="T35" s="689" t="s">
        <v>365</v>
      </c>
      <c r="U35" s="689" t="s">
        <v>366</v>
      </c>
      <c r="V35" s="689" t="s">
        <v>367</v>
      </c>
      <c r="W35" s="688" t="s">
        <v>503</v>
      </c>
      <c r="X35" s="688" t="s">
        <v>504</v>
      </c>
      <c r="Y35" s="688" t="s">
        <v>505</v>
      </c>
      <c r="Z35" s="691" t="s">
        <v>506</v>
      </c>
      <c r="AA35" s="691" t="s">
        <v>298</v>
      </c>
      <c r="AB35" s="691" t="s">
        <v>506</v>
      </c>
      <c r="AC35" s="691" t="s">
        <v>298</v>
      </c>
      <c r="AD35" s="691" t="s">
        <v>506</v>
      </c>
      <c r="AE35" s="691" t="s">
        <v>298</v>
      </c>
      <c r="AF35" s="691" t="s">
        <v>507</v>
      </c>
      <c r="AG35" s="692" t="s">
        <v>508</v>
      </c>
      <c r="AH35" s="691" t="s">
        <v>17</v>
      </c>
      <c r="AI35" s="691"/>
      <c r="AJ35" s="691" t="s">
        <v>509</v>
      </c>
      <c r="AK35" s="691" t="s">
        <v>510</v>
      </c>
      <c r="AL35" s="691" t="s">
        <v>511</v>
      </c>
      <c r="AM35" s="691" t="s">
        <v>512</v>
      </c>
      <c r="AN35" s="691" t="s">
        <v>511</v>
      </c>
      <c r="AO35" s="691" t="s">
        <v>513</v>
      </c>
      <c r="AR35" s="698">
        <v>39</v>
      </c>
      <c r="AS35" s="677">
        <f>IF(OR($C$12=$AR35,$D$12=$AR35),Schweine_Werte!$C35*0.5,IF(OR($C$12&gt;$AR35,$D$12&lt;$AR35),0,Schweine_Werte!$C35))</f>
        <v>0</v>
      </c>
      <c r="AT35" s="667">
        <f>IF(OR($C$24=$AR35,$D$24=$AR35),Schweine_Werte!$C35*0.5,IF(OR($C$24&gt;$AR35,$D$24&lt;$AR35),0,Schweine_Werte!$C35))</f>
        <v>0</v>
      </c>
      <c r="AU35" s="677">
        <f>IF(OR($C$36=$AR35,$D$36=$AR35),Schweine_Werte!$C35*0.5,IF(OR($C$36&gt;$AR35,$D$36&lt;$AR35),0,Schweine_Werte!$C35))</f>
        <v>0</v>
      </c>
      <c r="AV35" s="677">
        <f>IF(OR($C$48=$AR35,$D$48=$AR35),Schweine_Werte!$C35*0.5,IF(OR($C$48&gt;$AR35,$D$48&lt;$AR35),0,Schweine_Werte!$C35))</f>
        <v>0</v>
      </c>
      <c r="AW35" s="677">
        <f>IF(OR($C$60=$AR35,$D$60=$AR35),Schweine_Werte!$C35*0.5,IF(OR($C$60&gt;$AR35,$D$60&lt;$AR35),0,Schweine_Werte!$C35))</f>
        <v>0</v>
      </c>
      <c r="AX35" s="677">
        <f>IF(OR($C$12=$AR35,$D$12=$AR35),Schweine_Werte!$E35*0.5,IF(OR($C$12&gt;$AR35,$D$12&lt;$AR35),0,Schweine_Werte!$E35))</f>
        <v>0</v>
      </c>
      <c r="AY35" s="667">
        <f>IF(OR($C$24=$AR35,$D$24=$AR35),Schweine_Werte!$E35*0.5,IF(OR($C$24&gt;$AR35,$D$24&lt;$AR35),0,Schweine_Werte!$E35))</f>
        <v>0</v>
      </c>
      <c r="AZ35" s="667">
        <f>IF(OR($C$36=$AR35,$D$36=$AR35),Schweine_Werte!$E35*0.5,IF(OR($C$36&gt;$AR35,$D$36&lt;$AR35),0,Schweine_Werte!$E35))</f>
        <v>0</v>
      </c>
      <c r="BA35" s="667">
        <f>IF(OR($C$48=$AR35,$D$48=$AR35),Schweine_Werte!$E35*0.5,IF(OR($C$48&gt;$AR35,$D$48&lt;$AR35),0,Schweine_Werte!$E35))</f>
        <v>0</v>
      </c>
      <c r="BB35" s="667">
        <f>IF(OR($C$60=$AR35,$D$60=$AR35),Schweine_Werte!$E35*0.5,IF(OR($C$60&gt;$AR35,$D$60&lt;$AR35),0,Schweine_Werte!$E35))</f>
        <v>0</v>
      </c>
      <c r="BC35" s="677">
        <f>IF(OR($C$12=$AR35,$D$12=$AR35),Schweine_Werte!$G35*0.5,IF(OR($C$12&gt;$AR35,$D$12&lt;$AR35),0,Schweine_Werte!$G35))</f>
        <v>0</v>
      </c>
      <c r="BD35" s="667">
        <f>IF(OR($C$24=$AR35,$D$24=$AR35),Schweine_Werte!$G35*0.5,IF(OR($C$24&gt;$AR35,$D$24&lt;$AR35),0,Schweine_Werte!$G35))</f>
        <v>0</v>
      </c>
      <c r="BE35" s="667">
        <f>IF(OR($C$36=$AR35,$D$36=$AR35),Schweine_Werte!$G35*0.5,IF(OR($C$36&gt;$AR35,$D$36&lt;$AR35),0,Schweine_Werte!$G35))</f>
        <v>0</v>
      </c>
      <c r="BF35" s="667">
        <f>IF(OR($C$48=$AR35,$D$48=$AR35),Schweine_Werte!$G35*0.5,IF(OR($C$48&gt;$AR35,$D$48&lt;$AR35),0,Schweine_Werte!$G35))</f>
        <v>0</v>
      </c>
      <c r="BG35" s="667">
        <f>IF(OR($C$60=$AR35,$D$60=$AR35),Schweine_Werte!$G35*0.5,IF(OR($C$60&gt;$AR35,$D$60&lt;$AR35),0,Schweine_Werte!$G35))</f>
        <v>0</v>
      </c>
      <c r="BH35" s="677">
        <f>IF(OR($C$12=$AR35,$D$12=$AR35),Schweine_Werte!$I35*0.5,IF(OR($C$12&gt;$AR35,$D$12&lt;$AR35),0,Schweine_Werte!$I35))</f>
        <v>0</v>
      </c>
      <c r="BI35" s="667">
        <f>IF(OR($C$24=$AR35,$D$24=$AR35),Schweine_Werte!$I35*0.5,IF(OR($C$24&gt;$AR35,$D$24&lt;$AR35),0,Schweine_Werte!$I35))</f>
        <v>0</v>
      </c>
      <c r="BJ35" s="667">
        <f>IF(OR($C$36=$AR35,$D$36=$AR35),Schweine_Werte!$I35*0.5,IF(OR($C$36&gt;$AR35,$D$36&lt;$AR35),0,Schweine_Werte!$I35))</f>
        <v>0</v>
      </c>
      <c r="BK35" s="667">
        <f>IF(OR($C$48=$AR35,$D$48=$AR35),Schweine_Werte!$I35*0.5,IF(OR($C$48&gt;$AR35,$D$48&lt;$AR35),0,Schweine_Werte!$I35))</f>
        <v>0</v>
      </c>
      <c r="BL35" s="667">
        <f>IF(OR($C$60=$AR35,$D$60=$AR35),Schweine_Werte!$I35*0.5,IF(OR($C$60&gt;$AR35,$D$60&lt;$AR35),0,Schweine_Werte!$I35))</f>
        <v>0</v>
      </c>
      <c r="BM35" s="677"/>
      <c r="BN35" s="667"/>
      <c r="BO35" s="667"/>
      <c r="BP35" s="667"/>
      <c r="BQ35" s="667"/>
      <c r="BR35" s="677">
        <f>IF(OR($C$74=$AR35,$D$74=$AR35),Schweine_Werte!$M35*0.5,IF(OR($C$74&gt;$AR35,$D$74&lt;$AR35),0,Schweine_Werte!$M35))</f>
        <v>0</v>
      </c>
      <c r="BS35" s="677">
        <f>IF(OR($C$83=$AR35,$D$83=$AR35),Schweine_Werte!$M35*0.5,IF(OR($C$83&gt;$AR35,$D$83&lt;$AR35),0,Schweine_Werte!$M35))</f>
        <v>0</v>
      </c>
      <c r="BT35" s="679">
        <f>IF(OR($C$92=$AR35,$D$92=$AR35),Schweine_Werte!$M35*0.5,IF(OR($C$92&gt;$AR35,$D$92&lt;$AR35),0,Schweine_Werte!$M35))</f>
        <v>0</v>
      </c>
      <c r="BU35" s="679">
        <f>IF(OR($C$101=$AR35,$D$101=$AR35),Schweine_Werte!$M35*0.5,IF(OR($C$101&gt;$AR35,$D$101&lt;$AR35),0,Schweine_Werte!$M35))</f>
        <v>0</v>
      </c>
      <c r="BV35" s="679">
        <f>IF(OR($C$110=$AR35,$D$110=$AR35),Schweine_Werte!$M35*0.5,IF(OR($C$110&gt;$AR35,$D$110&lt;$AR35),0,Schweine_Werte!$M35))</f>
        <v>0</v>
      </c>
      <c r="BW35" s="679">
        <f>IF(OR(8=$AR35,$E$127=$AR35),Schweine_Werte!$M35*0.5,IF(OR(8&gt;$AR35,$E$127&lt;$AR35),0,Schweine_Werte!$M35))</f>
        <v>1.3522208276626688</v>
      </c>
      <c r="BX35" s="679">
        <f>IF(OR(8=$AR35,$E$145=$AR35),Schweine_Werte!$M35*0.5,IF(OR(8&gt;$AR35,$E$145&lt;$AR35),0,Schweine_Werte!$M35))</f>
        <v>1.3522208276626688</v>
      </c>
      <c r="BY35" s="677">
        <f>IF(OR($C$74=$AR35,$D$74=$AR35),Schweine_Werte!$O35*0.5,IF(OR($C$74&gt;$AR35,$D$74&lt;$AR35),0,Schweine_Werte!$O35))</f>
        <v>0</v>
      </c>
      <c r="BZ35" s="677">
        <f>IF(OR($C$83=$AR35,$D$83=$AR35),Schweine_Werte!$O35*0.5,IF(OR($C$83&gt;$AR35,$D$83&lt;$AR35),0,Schweine_Werte!$O35))</f>
        <v>0</v>
      </c>
      <c r="CA35" s="679">
        <f>IF(OR($C$92=$AR35,$D$92=$AR35),Schweine_Werte!$O35*0.5,IF(OR($C$92&gt;$AR35,$D$92&lt;$AR35),0,Schweine_Werte!$O35))</f>
        <v>0</v>
      </c>
      <c r="CB35" s="679">
        <f>IF(OR($C$101=$AR35,$D$101=$AR35),Schweine_Werte!$O35*0.5,IF(OR($C$101&gt;$AR35,$D$101&lt;$AR35),0,Schweine_Werte!$O35))</f>
        <v>0</v>
      </c>
      <c r="CC35" s="679">
        <f>IF(OR($C$110=$AR35,$D$110=$AR35),Schweine_Werte!$O35*0.5,IF(OR($C$110&gt;$AR35,$D$110&lt;$AR35),0,Schweine_Werte!$O35))</f>
        <v>0</v>
      </c>
    </row>
    <row r="36" spans="1:81" ht="15.75" x14ac:dyDescent="0.2">
      <c r="A36" s="520" t="s">
        <v>458</v>
      </c>
      <c r="B36" s="693" t="str">
        <f>IF('Abweichende Werte'!W7=1,'Abweichende Werte'!F7,"")</f>
        <v/>
      </c>
      <c r="C36" s="694" t="str">
        <f>IF('Abweichende Werte'!W7=1,'Abweichende Werte'!J7,"")</f>
        <v/>
      </c>
      <c r="D36" s="694" t="str">
        <f>IF('Abweichende Werte'!W7=1,'Abweichende Werte'!M7,"")</f>
        <v/>
      </c>
      <c r="E36" s="506" t="str">
        <f>IF('Abweichende Werte'!W7=1,'Abweichende Werte'!P7,"")</f>
        <v/>
      </c>
      <c r="F36" s="695" t="e">
        <f>IF($E36&lt;=$E29,F29,IF(AND($E36&gt;$E29,$E36&lt;=$E30),F29+(F30-F29)/($E30-$E29)*($E36-$E29),IF(AND($E36&gt;$E30,$E36&lt;=$E31),F30+(F31-F30)/($E31-$E30)*($E36-$E30),IF(AND($E36&gt;$E31,$E36&lt;=$E32),F31+(F32-F31)/($E32-$E31)*($E36-$E31),IF($E36&gt;$E32,F32)))))</f>
        <v>#VALUE!</v>
      </c>
      <c r="G36" s="695" t="e">
        <f t="shared" ref="G36:N36" si="17">IF($E36&lt;=$E29,G29,IF(AND($E36&gt;$E29,$E36&lt;=$E30),G29+(G30-G29)/($E30-$E29)*($E36-$E29),IF(AND($E36&gt;$E30,$E36&lt;=$E31),G30+(G31-G30)/($E31-$E30)*($E36-$E30),IF(AND($E36&gt;$E31,$E36&lt;=$E32),G31+(G32-G31)/($E32-$E31)*($E36-$E31),IF($E36&gt;$E32,G32)))))</f>
        <v>#VALUE!</v>
      </c>
      <c r="H36" s="695" t="e">
        <f t="shared" si="17"/>
        <v>#VALUE!</v>
      </c>
      <c r="I36" s="695" t="e">
        <f t="shared" si="17"/>
        <v>#VALUE!</v>
      </c>
      <c r="J36" s="695" t="e">
        <f t="shared" si="17"/>
        <v>#VALUE!</v>
      </c>
      <c r="K36" s="695" t="e">
        <f t="shared" si="17"/>
        <v>#VALUE!</v>
      </c>
      <c r="L36" s="695" t="e">
        <f t="shared" si="17"/>
        <v>#VALUE!</v>
      </c>
      <c r="M36" s="695" t="e">
        <f t="shared" si="17"/>
        <v>#VALUE!</v>
      </c>
      <c r="N36" s="695" t="e">
        <f t="shared" si="17"/>
        <v>#VALUE!</v>
      </c>
      <c r="O36" s="696">
        <v>5.5</v>
      </c>
      <c r="P36" s="696">
        <v>1.8</v>
      </c>
      <c r="Q36" s="695" t="e">
        <f t="shared" ref="Q36:Z36" si="18">IF($E36&lt;=$E29,Q29,IF(AND($E36&gt;$E29,$E36&lt;=$E30),Q29+(Q30-Q29)/($E30-$E29)*($E36-$E29),IF(AND($E36&gt;$E30,$E36&lt;=$E31),Q30+(Q31-Q30)/($E31-$E30)*($E36-$E30),IF(AND($E36&gt;$E31,$E36&lt;=$E32),Q31+(Q32-Q31)/($E32-$E31)*($E36-$E31),IF($E36&gt;$E32,Q32)))))</f>
        <v>#VALUE!</v>
      </c>
      <c r="R36" s="695" t="e">
        <f t="shared" si="18"/>
        <v>#VALUE!</v>
      </c>
      <c r="S36" s="695" t="e">
        <f t="shared" si="18"/>
        <v>#VALUE!</v>
      </c>
      <c r="T36" s="695" t="e">
        <f t="shared" si="18"/>
        <v>#VALUE!</v>
      </c>
      <c r="U36" s="695" t="e">
        <f t="shared" si="18"/>
        <v>#VALUE!</v>
      </c>
      <c r="V36" s="695" t="e">
        <f t="shared" si="18"/>
        <v>#VALUE!</v>
      </c>
      <c r="W36" s="695" t="e">
        <f t="shared" si="18"/>
        <v>#VALUE!</v>
      </c>
      <c r="X36" s="695" t="e">
        <f t="shared" si="18"/>
        <v>#VALUE!</v>
      </c>
      <c r="Y36" s="695" t="e">
        <f t="shared" si="18"/>
        <v>#VALUE!</v>
      </c>
      <c r="Z36" s="695" t="e">
        <f t="shared" si="18"/>
        <v>#VALUE!</v>
      </c>
      <c r="AA36" s="697" t="e">
        <f>+Z36*6.25</f>
        <v>#VALUE!</v>
      </c>
      <c r="AB36" s="695" t="e">
        <f t="shared" ref="AB36" si="19">IF($E36&lt;=$E29,AB29,IF(AND($E36&gt;$E29,$E36&lt;=$E30),AB29+(AB30-AB29)/($E30-$E29)*($E36-$E29),IF(AND($E36&gt;$E30,$E36&lt;=$E31),AB30+(AB31-AB30)/($E31-$E30)*($E36-$E30),IF(AND($E36&gt;$E31,$E36&lt;=$E32),AB31+(AB32-AB31)/($E32-$E31)*($E36-$E31),IF($E36&gt;$E32,AB32)))))</f>
        <v>#VALUE!</v>
      </c>
      <c r="AC36" s="697" t="e">
        <f>+AB36*6.25</f>
        <v>#VALUE!</v>
      </c>
      <c r="AD36" s="695" t="e">
        <f t="shared" ref="AD36" si="20">IF($E36&lt;=$E29,AD29,IF(AND($E36&gt;$E29,$E36&lt;=$E30),AD29+(AD30-AD29)/($E30-$E29)*($E36-$E29),IF(AND($E36&gt;$E30,$E36&lt;=$E31),AD30+(AD31-AD30)/($E31-$E30)*($E36-$E30),IF(AND($E36&gt;$E31,$E36&lt;=$E32),AD31+(AD32-AD31)/($E32-$E31)*($E36-$E31),IF($E36&gt;$E32,AD32)))))</f>
        <v>#VALUE!</v>
      </c>
      <c r="AE36" s="697" t="e">
        <f>+AD36*6.25</f>
        <v>#VALUE!</v>
      </c>
      <c r="AF36" s="697" t="e">
        <f>365/((D36-C36)/E36*1000)</f>
        <v>#VALUE!</v>
      </c>
      <c r="AG36" s="695" t="e">
        <f>IF($E36&lt;=$E29,AG29,IF(AND($E36&gt;$E29,$E36&lt;=$E30),AG29+(AG30-AG29)/($E30-$E29)*($E36-$E29),IF(AND($E36&gt;$E30,$E36&lt;=$E31),AG30+(AG31-AG30)/($E31-$E30)*($E36-$E30),IF(AND($E36&gt;$E31,$E36&lt;=$E32),AG31+(AG32-AG31)/($E32-$E31)*($E36-$E31),IF($E36&gt;$E32,AG32)))))</f>
        <v>#VALUE!</v>
      </c>
      <c r="AH36" s="697" t="e">
        <f>+AG36/AF36</f>
        <v>#VALUE!</v>
      </c>
      <c r="AI36" s="697" t="e">
        <f>+CONCATENATE(ROUND(AH36/(D36-C36),1)," : 1")</f>
        <v>#VALUE!</v>
      </c>
      <c r="AJ36" s="695" t="e">
        <f t="shared" ref="AJ36" si="21">IF($E36&lt;=$E29,AJ29,IF(AND($E36&gt;$E29,$E36&lt;=$E30),AJ29+(AJ30-AJ29)/($E30-$E29)*($E36-$E29),IF(AND($E36&gt;$E30,$E36&lt;=$E31),AJ30+(AJ31-AJ30)/($E31-$E30)*($E36-$E30),IF(AND($E36&gt;$E31,$E36&lt;=$E32),AJ31+(AJ32-AJ31)/($E32-$E31)*($E36-$E31),IF($E36&gt;$E32,AJ32)))))</f>
        <v>#VALUE!</v>
      </c>
      <c r="AK36" s="697" t="e">
        <f>+AJ36/2.291</f>
        <v>#VALUE!</v>
      </c>
      <c r="AL36" s="695" t="e">
        <f t="shared" ref="AL36" si="22">IF($E36&lt;=$E29,AL29,IF(AND($E36&gt;$E29,$E36&lt;=$E30),AL29+(AL30-AL29)/($E30-$E29)*($E36-$E29),IF(AND($E36&gt;$E30,$E36&lt;=$E31),AL30+(AL31-AL30)/($E31-$E30)*($E36-$E30),IF(AND($E36&gt;$E31,$E36&lt;=$E32),AL31+(AL32-AL31)/($E32-$E31)*($E36-$E31),IF($E36&gt;$E32,AL32)))))</f>
        <v>#VALUE!</v>
      </c>
      <c r="AM36" s="697" t="e">
        <f>+AL36/2.291</f>
        <v>#VALUE!</v>
      </c>
      <c r="AN36" s="695" t="e">
        <f t="shared" ref="AN36" si="23">IF($E36&lt;=$E29,AN29,IF(AND($E36&gt;$E29,$E36&lt;=$E30),AN29+(AN30-AN29)/($E30-$E29)*($E36-$E29),IF(AND($E36&gt;$E30,$E36&lt;=$E31),AN30+(AN31-AN30)/($E31-$E30)*($E36-$E30),IF(AND($E36&gt;$E31,$E36&lt;=$E32),AN31+(AN32-AN31)/($E32-$E31)*($E36-$E31),IF($E36&gt;$E32,AN32)))))</f>
        <v>#VALUE!</v>
      </c>
      <c r="AO36" s="697" t="e">
        <f>+AN36/2.291</f>
        <v>#VALUE!</v>
      </c>
      <c r="AR36" s="698">
        <v>40</v>
      </c>
      <c r="AS36" s="677">
        <f>IF(OR($C$12=$AR36,$D$12=$AR36),Schweine_Werte!$C36*0.5,IF(OR($C$12&gt;$AR36,$D$12&lt;$AR36),0,Schweine_Werte!$C36))</f>
        <v>0</v>
      </c>
      <c r="AT36" s="667">
        <f>IF(OR($C$24=$AR36,$D$24=$AR36),Schweine_Werte!$C36*0.5,IF(OR($C$24&gt;$AR36,$D$24&lt;$AR36),0,Schweine_Werte!$C36))</f>
        <v>0</v>
      </c>
      <c r="AU36" s="677">
        <f>IF(OR($C$36=$AR36,$D$36=$AR36),Schweine_Werte!$C36*0.5,IF(OR($C$36&gt;$AR36,$D$36&lt;$AR36),0,Schweine_Werte!$C36))</f>
        <v>0</v>
      </c>
      <c r="AV36" s="677">
        <f>IF(OR($C$48=$AR36,$D$48=$AR36),Schweine_Werte!$C36*0.5,IF(OR($C$48&gt;$AR36,$D$48&lt;$AR36),0,Schweine_Werte!$C36))</f>
        <v>0</v>
      </c>
      <c r="AW36" s="677">
        <f>IF(OR($C$60=$AR36,$D$60=$AR36),Schweine_Werte!$C36*0.5,IF(OR($C$60&gt;$AR36,$D$60&lt;$AR36),0,Schweine_Werte!$C36))</f>
        <v>0</v>
      </c>
      <c r="AX36" s="677">
        <f>IF(OR($C$12=$AR36,$D$12=$AR36),Schweine_Werte!$E36*0.5,IF(OR($C$12&gt;$AR36,$D$12&lt;$AR36),0,Schweine_Werte!$E36))</f>
        <v>0</v>
      </c>
      <c r="AY36" s="667">
        <f>IF(OR($C$24=$AR36,$D$24=$AR36),Schweine_Werte!$E36*0.5,IF(OR($C$24&gt;$AR36,$D$24&lt;$AR36),0,Schweine_Werte!$E36))</f>
        <v>0</v>
      </c>
      <c r="AZ36" s="667">
        <f>IF(OR($C$36=$AR36,$D$36=$AR36),Schweine_Werte!$E36*0.5,IF(OR($C$36&gt;$AR36,$D$36&lt;$AR36),0,Schweine_Werte!$E36))</f>
        <v>0</v>
      </c>
      <c r="BA36" s="667">
        <f>IF(OR($C$48=$AR36,$D$48=$AR36),Schweine_Werte!$E36*0.5,IF(OR($C$48&gt;$AR36,$D$48&lt;$AR36),0,Schweine_Werte!$E36))</f>
        <v>0</v>
      </c>
      <c r="BB36" s="667">
        <f>IF(OR($C$60=$AR36,$D$60=$AR36),Schweine_Werte!$E36*0.5,IF(OR($C$60&gt;$AR36,$D$60&lt;$AR36),0,Schweine_Werte!$E36))</f>
        <v>0</v>
      </c>
      <c r="BC36" s="677">
        <f>IF(OR($C$12=$AR36,$D$12=$AR36),Schweine_Werte!$G36*0.5,IF(OR($C$12&gt;$AR36,$D$12&lt;$AR36),0,Schweine_Werte!$G36))</f>
        <v>0</v>
      </c>
      <c r="BD36" s="667">
        <f>IF(OR($C$24=$AR36,$D$24=$AR36),Schweine_Werte!$G36*0.5,IF(OR($C$24&gt;$AR36,$D$24&lt;$AR36),0,Schweine_Werte!$G36))</f>
        <v>0</v>
      </c>
      <c r="BE36" s="667">
        <f>IF(OR($C$36=$AR36,$D$36=$AR36),Schweine_Werte!$G36*0.5,IF(OR($C$36&gt;$AR36,$D$36&lt;$AR36),0,Schweine_Werte!$G36))</f>
        <v>0</v>
      </c>
      <c r="BF36" s="667">
        <f>IF(OR($C$48=$AR36,$D$48=$AR36),Schweine_Werte!$G36*0.5,IF(OR($C$48&gt;$AR36,$D$48&lt;$AR36),0,Schweine_Werte!$G36))</f>
        <v>0</v>
      </c>
      <c r="BG36" s="667">
        <f>IF(OR($C$60=$AR36,$D$60=$AR36),Schweine_Werte!$G36*0.5,IF(OR($C$60&gt;$AR36,$D$60&lt;$AR36),0,Schweine_Werte!$G36))</f>
        <v>0</v>
      </c>
      <c r="BH36" s="677">
        <f>IF(OR($C$12=$AR36,$D$12=$AR36),Schweine_Werte!$I36*0.5,IF(OR($C$12&gt;$AR36,$D$12&lt;$AR36),0,Schweine_Werte!$I36))</f>
        <v>0</v>
      </c>
      <c r="BI36" s="667">
        <f>IF(OR($C$24=$AR36,$D$24=$AR36),Schweine_Werte!$I36*0.5,IF(OR($C$24&gt;$AR36,$D$24&lt;$AR36),0,Schweine_Werte!$I36))</f>
        <v>0</v>
      </c>
      <c r="BJ36" s="667">
        <f>IF(OR($C$36=$AR36,$D$36=$AR36),Schweine_Werte!$I36*0.5,IF(OR($C$36&gt;$AR36,$D$36&lt;$AR36),0,Schweine_Werte!$I36))</f>
        <v>0</v>
      </c>
      <c r="BK36" s="667">
        <f>IF(OR($C$48=$AR36,$D$48=$AR36),Schweine_Werte!$I36*0.5,IF(OR($C$48&gt;$AR36,$D$48&lt;$AR36),0,Schweine_Werte!$I36))</f>
        <v>0</v>
      </c>
      <c r="BL36" s="667">
        <f>IF(OR($C$60=$AR36,$D$60=$AR36),Schweine_Werte!$I36*0.5,IF(OR($C$60&gt;$AR36,$D$60&lt;$AR36),0,Schweine_Werte!$I36))</f>
        <v>0</v>
      </c>
      <c r="BM36" s="677"/>
      <c r="BN36" s="667"/>
      <c r="BO36" s="667"/>
      <c r="BP36" s="667"/>
      <c r="BQ36" s="667"/>
      <c r="BR36" s="677">
        <f>IF(OR($C$74=$AR36,$D$74=$AR36),Schweine_Werte!$M36*0.5,IF(OR($C$74&gt;$AR36,$D$74&lt;$AR36),0,Schweine_Werte!$M36))</f>
        <v>0</v>
      </c>
      <c r="BS36" s="677">
        <f>IF(OR($C$83=$AR36,$D$83=$AR36),Schweine_Werte!$M36*0.5,IF(OR($C$83&gt;$AR36,$D$83&lt;$AR36),0,Schweine_Werte!$M36))</f>
        <v>0</v>
      </c>
      <c r="BT36" s="679">
        <f>IF(OR($C$92=$AR36,$D$92=$AR36),Schweine_Werte!$M36*0.5,IF(OR($C$92&gt;$AR36,$D$92&lt;$AR36),0,Schweine_Werte!$M36))</f>
        <v>0</v>
      </c>
      <c r="BU36" s="679">
        <f>IF(OR($C$101=$AR36,$D$101=$AR36),Schweine_Werte!$M36*0.5,IF(OR($C$101&gt;$AR36,$D$101&lt;$AR36),0,Schweine_Werte!$M36))</f>
        <v>0</v>
      </c>
      <c r="BV36" s="679">
        <f>IF(OR($C$110=$AR36,$D$110=$AR36),Schweine_Werte!$M36*0.5,IF(OR($C$110&gt;$AR36,$D$110&lt;$AR36),0,Schweine_Werte!$M36))</f>
        <v>0</v>
      </c>
      <c r="BW36" s="679">
        <f>IF(OR(8=$AR36,$E$127=$AR36),Schweine_Werte!$M36*0.5,IF(OR(8&gt;$AR36,$E$127&lt;$AR36),0,Schweine_Werte!$M36))</f>
        <v>1.3346726601939383</v>
      </c>
      <c r="BX36" s="679">
        <f>IF(OR(8=$AR36,$E$145=$AR36),Schweine_Werte!$M36*0.5,IF(OR(8&gt;$AR36,$E$145&lt;$AR36),0,Schweine_Werte!$M36))</f>
        <v>1.3346726601939383</v>
      </c>
      <c r="BY36" s="677">
        <f>IF(OR($C$74=$AR36,$D$74=$AR36),Schweine_Werte!$O36*0.5,IF(OR($C$74&gt;$AR36,$D$74&lt;$AR36),0,Schweine_Werte!$O36))</f>
        <v>0</v>
      </c>
      <c r="BZ36" s="677">
        <f>IF(OR($C$83=$AR36,$D$83=$AR36),Schweine_Werte!$O36*0.5,IF(OR($C$83&gt;$AR36,$D$83&lt;$AR36),0,Schweine_Werte!$O36))</f>
        <v>0</v>
      </c>
      <c r="CA36" s="679">
        <f>IF(OR($C$92=$AR36,$D$92=$AR36),Schweine_Werte!$O36*0.5,IF(OR($C$92&gt;$AR36,$D$92&lt;$AR36),0,Schweine_Werte!$O36))</f>
        <v>0</v>
      </c>
      <c r="CB36" s="679">
        <f>IF(OR($C$101=$AR36,$D$101=$AR36),Schweine_Werte!$O36*0.5,IF(OR($C$101&gt;$AR36,$D$101&lt;$AR36),0,Schweine_Werte!$O36))</f>
        <v>0</v>
      </c>
      <c r="CC36" s="679">
        <f>IF(OR($C$110=$AR36,$D$110=$AR36),Schweine_Werte!$O36*0.5,IF(OR($C$110&gt;$AR36,$D$110&lt;$AR36),0,Schweine_Werte!$O36))</f>
        <v>0</v>
      </c>
    </row>
    <row r="37" spans="1:81" x14ac:dyDescent="0.2">
      <c r="AR37" s="698">
        <v>41</v>
      </c>
      <c r="AS37" s="677">
        <f>IF(OR($C$12=$AR37,$D$12=$AR37),Schweine_Werte!$C37*0.5,IF(OR($C$12&gt;$AR37,$D$12&lt;$AR37),0,Schweine_Werte!$C37))</f>
        <v>0</v>
      </c>
      <c r="AT37" s="667">
        <f>IF(OR($C$24=$AR37,$D$24=$AR37),Schweine_Werte!$C37*0.5,IF(OR($C$24&gt;$AR37,$D$24&lt;$AR37),0,Schweine_Werte!$C37))</f>
        <v>0</v>
      </c>
      <c r="AU37" s="677">
        <f>IF(OR($C$36=$AR37,$D$36=$AR37),Schweine_Werte!$C37*0.5,IF(OR($C$36&gt;$AR37,$D$36&lt;$AR37),0,Schweine_Werte!$C37))</f>
        <v>0</v>
      </c>
      <c r="AV37" s="677">
        <f>IF(OR($C$48=$AR37,$D$48=$AR37),Schweine_Werte!$C37*0.5,IF(OR($C$48&gt;$AR37,$D$48&lt;$AR37),0,Schweine_Werte!$C37))</f>
        <v>0</v>
      </c>
      <c r="AW37" s="677">
        <f>IF(OR($C$60=$AR37,$D$60=$AR37),Schweine_Werte!$C37*0.5,IF(OR($C$60&gt;$AR37,$D$60&lt;$AR37),0,Schweine_Werte!$C37))</f>
        <v>0</v>
      </c>
      <c r="AX37" s="677">
        <f>IF(OR($C$12=$AR37,$D$12=$AR37),Schweine_Werte!$E37*0.5,IF(OR($C$12&gt;$AR37,$D$12&lt;$AR37),0,Schweine_Werte!$E37))</f>
        <v>0</v>
      </c>
      <c r="AY37" s="667">
        <f>IF(OR($C$24=$AR37,$D$24=$AR37),Schweine_Werte!$E37*0.5,IF(OR($C$24&gt;$AR37,$D$24&lt;$AR37),0,Schweine_Werte!$E37))</f>
        <v>0</v>
      </c>
      <c r="AZ37" s="667">
        <f>IF(OR($C$36=$AR37,$D$36=$AR37),Schweine_Werte!$E37*0.5,IF(OR($C$36&gt;$AR37,$D$36&lt;$AR37),0,Schweine_Werte!$E37))</f>
        <v>0</v>
      </c>
      <c r="BA37" s="667">
        <f>IF(OR($C$48=$AR37,$D$48=$AR37),Schweine_Werte!$E37*0.5,IF(OR($C$48&gt;$AR37,$D$48&lt;$AR37),0,Schweine_Werte!$E37))</f>
        <v>0</v>
      </c>
      <c r="BB37" s="667">
        <f>IF(OR($C$60=$AR37,$D$60=$AR37),Schweine_Werte!$E37*0.5,IF(OR($C$60&gt;$AR37,$D$60&lt;$AR37),0,Schweine_Werte!$E37))</f>
        <v>0</v>
      </c>
      <c r="BC37" s="677">
        <f>IF(OR($C$12=$AR37,$D$12=$AR37),Schweine_Werte!$G37*0.5,IF(OR($C$12&gt;$AR37,$D$12&lt;$AR37),0,Schweine_Werte!$G37))</f>
        <v>0</v>
      </c>
      <c r="BD37" s="667">
        <f>IF(OR($C$24=$AR37,$D$24=$AR37),Schweine_Werte!$G37*0.5,IF(OR($C$24&gt;$AR37,$D$24&lt;$AR37),0,Schweine_Werte!$G37))</f>
        <v>0</v>
      </c>
      <c r="BE37" s="667">
        <f>IF(OR($C$36=$AR37,$D$36=$AR37),Schweine_Werte!$G37*0.5,IF(OR($C$36&gt;$AR37,$D$36&lt;$AR37),0,Schweine_Werte!$G37))</f>
        <v>0</v>
      </c>
      <c r="BF37" s="667">
        <f>IF(OR($C$48=$AR37,$D$48=$AR37),Schweine_Werte!$G37*0.5,IF(OR($C$48&gt;$AR37,$D$48&lt;$AR37),0,Schweine_Werte!$G37))</f>
        <v>0</v>
      </c>
      <c r="BG37" s="667">
        <f>IF(OR($C$60=$AR37,$D$60=$AR37),Schweine_Werte!$G37*0.5,IF(OR($C$60&gt;$AR37,$D$60&lt;$AR37),0,Schweine_Werte!$G37))</f>
        <v>0</v>
      </c>
      <c r="BH37" s="677">
        <f>IF(OR($C$12=$AR37,$D$12=$AR37),Schweine_Werte!$I37*0.5,IF(OR($C$12&gt;$AR37,$D$12&lt;$AR37),0,Schweine_Werte!$I37))</f>
        <v>0</v>
      </c>
      <c r="BI37" s="667">
        <f>IF(OR($C$24=$AR37,$D$24=$AR37),Schweine_Werte!$I37*0.5,IF(OR($C$24&gt;$AR37,$D$24&lt;$AR37),0,Schweine_Werte!$I37))</f>
        <v>0</v>
      </c>
      <c r="BJ37" s="667">
        <f>IF(OR($C$36=$AR37,$D$36=$AR37),Schweine_Werte!$I37*0.5,IF(OR($C$36&gt;$AR37,$D$36&lt;$AR37),0,Schweine_Werte!$I37))</f>
        <v>0</v>
      </c>
      <c r="BK37" s="667">
        <f>IF(OR($C$48=$AR37,$D$48=$AR37),Schweine_Werte!$I37*0.5,IF(OR($C$48&gt;$AR37,$D$48&lt;$AR37),0,Schweine_Werte!$I37))</f>
        <v>0</v>
      </c>
      <c r="BL37" s="667">
        <f>IF(OR($C$60=$AR37,$D$60=$AR37),Schweine_Werte!$I37*0.5,IF(OR($C$60&gt;$AR37,$D$60&lt;$AR37),0,Schweine_Werte!$I37))</f>
        <v>0</v>
      </c>
      <c r="BM37" s="677"/>
      <c r="BN37" s="667"/>
      <c r="BO37" s="667"/>
      <c r="BP37" s="667"/>
      <c r="BQ37" s="667"/>
      <c r="BR37" s="677">
        <f>IF(OR($C$74=$AR37,$D$74=$AR37),Schweine_Werte!$M37*0.5,IF(OR($C$74&gt;$AR37,$D$74&lt;$AR37),0,Schweine_Werte!$M37))</f>
        <v>0</v>
      </c>
      <c r="BS37" s="677">
        <f>IF(OR($C$83=$AR37,$D$83=$AR37),Schweine_Werte!$M37*0.5,IF(OR($C$83&gt;$AR37,$D$83&lt;$AR37),0,Schweine_Werte!$M37))</f>
        <v>0</v>
      </c>
      <c r="BT37" s="679">
        <f>IF(OR($C$92=$AR37,$D$92=$AR37),Schweine_Werte!$M37*0.5,IF(OR($C$92&gt;$AR37,$D$92&lt;$AR37),0,Schweine_Werte!$M37))</f>
        <v>0</v>
      </c>
      <c r="BU37" s="679">
        <f>IF(OR($C$101=$AR37,$D$101=$AR37),Schweine_Werte!$M37*0.5,IF(OR($C$101&gt;$AR37,$D$101&lt;$AR37),0,Schweine_Werte!$M37))</f>
        <v>0</v>
      </c>
      <c r="BV37" s="679">
        <f>IF(OR($C$110=$AR37,$D$110=$AR37),Schweine_Werte!$M37*0.5,IF(OR($C$110&gt;$AR37,$D$110&lt;$AR37),0,Schweine_Werte!$M37))</f>
        <v>0</v>
      </c>
      <c r="BW37" s="679">
        <f>IF(OR(8=$AR37,$E$127=$AR37),Schweine_Werte!$M37*0.5,IF(OR(8&gt;$AR37,$E$127&lt;$AR37),0,Schweine_Werte!$M37))</f>
        <v>1.318079145127627</v>
      </c>
      <c r="BX37" s="679">
        <f>IF(OR(8=$AR37,$E$145=$AR37),Schweine_Werte!$M37*0.5,IF(OR(8&gt;$AR37,$E$145&lt;$AR37),0,Schweine_Werte!$M37))</f>
        <v>1.318079145127627</v>
      </c>
      <c r="BY37" s="677">
        <f>IF(OR($C$74=$AR37,$D$74=$AR37),Schweine_Werte!$O37*0.5,IF(OR($C$74&gt;$AR37,$D$74&lt;$AR37),0,Schweine_Werte!$O37))</f>
        <v>0</v>
      </c>
      <c r="BZ37" s="677">
        <f>IF(OR($C$83=$AR37,$D$83=$AR37),Schweine_Werte!$O37*0.5,IF(OR($C$83&gt;$AR37,$D$83&lt;$AR37),0,Schweine_Werte!$O37))</f>
        <v>0</v>
      </c>
      <c r="CA37" s="679">
        <f>IF(OR($C$92=$AR37,$D$92=$AR37),Schweine_Werte!$O37*0.5,IF(OR($C$92&gt;$AR37,$D$92&lt;$AR37),0,Schweine_Werte!$O37))</f>
        <v>0</v>
      </c>
      <c r="CB37" s="679">
        <f>IF(OR($C$101=$AR37,$D$101=$AR37),Schweine_Werte!$O37*0.5,IF(OR($C$101&gt;$AR37,$D$101&lt;$AR37),0,Schweine_Werte!$O37))</f>
        <v>0</v>
      </c>
      <c r="CC37" s="679">
        <f>IF(OR($C$110=$AR37,$D$110=$AR37),Schweine_Werte!$O37*0.5,IF(OR($C$110&gt;$AR37,$D$110&lt;$AR37),0,Schweine_Werte!$O37))</f>
        <v>0</v>
      </c>
    </row>
    <row r="38" spans="1:81" ht="18.75" x14ac:dyDescent="0.3">
      <c r="H38" s="666"/>
      <c r="I38" s="666"/>
      <c r="L38" s="667"/>
      <c r="W38" s="1735" t="s">
        <v>435</v>
      </c>
      <c r="X38" s="1735"/>
      <c r="Y38" s="1735"/>
      <c r="AR38" s="698">
        <v>42</v>
      </c>
      <c r="AS38" s="677">
        <f>IF(OR($C$12=$AR38,$D$12=$AR38),Schweine_Werte!$C38*0.5,IF(OR($C$12&gt;$AR38,$D$12&lt;$AR38),0,Schweine_Werte!$C38))</f>
        <v>0</v>
      </c>
      <c r="AT38" s="667">
        <f>IF(OR($C$24=$AR38,$D$24=$AR38),Schweine_Werte!$C38*0.5,IF(OR($C$24&gt;$AR38,$D$24&lt;$AR38),0,Schweine_Werte!$C38))</f>
        <v>0</v>
      </c>
      <c r="AU38" s="677">
        <f>IF(OR($C$36=$AR38,$D$36=$AR38),Schweine_Werte!$C38*0.5,IF(OR($C$36&gt;$AR38,$D$36&lt;$AR38),0,Schweine_Werte!$C38))</f>
        <v>0</v>
      </c>
      <c r="AV38" s="677">
        <f>IF(OR($C$48=$AR38,$D$48=$AR38),Schweine_Werte!$C38*0.5,IF(OR($C$48&gt;$AR38,$D$48&lt;$AR38),0,Schweine_Werte!$C38))</f>
        <v>0</v>
      </c>
      <c r="AW38" s="677">
        <f>IF(OR($C$60=$AR38,$D$60=$AR38),Schweine_Werte!$C38*0.5,IF(OR($C$60&gt;$AR38,$D$60&lt;$AR38),0,Schweine_Werte!$C38))</f>
        <v>0</v>
      </c>
      <c r="AX38" s="677">
        <f>IF(OR($C$12=$AR38,$D$12=$AR38),Schweine_Werte!$E38*0.5,IF(OR($C$12&gt;$AR38,$D$12&lt;$AR38),0,Schweine_Werte!$E38))</f>
        <v>0</v>
      </c>
      <c r="AY38" s="667">
        <f>IF(OR($C$24=$AR38,$D$24=$AR38),Schweine_Werte!$E38*0.5,IF(OR($C$24&gt;$AR38,$D$24&lt;$AR38),0,Schweine_Werte!$E38))</f>
        <v>0</v>
      </c>
      <c r="AZ38" s="667">
        <f>IF(OR($C$36=$AR38,$D$36=$AR38),Schweine_Werte!$E38*0.5,IF(OR($C$36&gt;$AR38,$D$36&lt;$AR38),0,Schweine_Werte!$E38))</f>
        <v>0</v>
      </c>
      <c r="BA38" s="667">
        <f>IF(OR($C$48=$AR38,$D$48=$AR38),Schweine_Werte!$E38*0.5,IF(OR($C$48&gt;$AR38,$D$48&lt;$AR38),0,Schweine_Werte!$E38))</f>
        <v>0</v>
      </c>
      <c r="BB38" s="667">
        <f>IF(OR($C$60=$AR38,$D$60=$AR38),Schweine_Werte!$E38*0.5,IF(OR($C$60&gt;$AR38,$D$60&lt;$AR38),0,Schweine_Werte!$E38))</f>
        <v>0</v>
      </c>
      <c r="BC38" s="677">
        <f>IF(OR($C$12=$AR38,$D$12=$AR38),Schweine_Werte!$G38*0.5,IF(OR($C$12&gt;$AR38,$D$12&lt;$AR38),0,Schweine_Werte!$G38))</f>
        <v>0</v>
      </c>
      <c r="BD38" s="667">
        <f>IF(OR($C$24=$AR38,$D$24=$AR38),Schweine_Werte!$G38*0.5,IF(OR($C$24&gt;$AR38,$D$24&lt;$AR38),0,Schweine_Werte!$G38))</f>
        <v>0</v>
      </c>
      <c r="BE38" s="667">
        <f>IF(OR($C$36=$AR38,$D$36=$AR38),Schweine_Werte!$G38*0.5,IF(OR($C$36&gt;$AR38,$D$36&lt;$AR38),0,Schweine_Werte!$G38))</f>
        <v>0</v>
      </c>
      <c r="BF38" s="667">
        <f>IF(OR($C$48=$AR38,$D$48=$AR38),Schweine_Werte!$G38*0.5,IF(OR($C$48&gt;$AR38,$D$48&lt;$AR38),0,Schweine_Werte!$G38))</f>
        <v>0</v>
      </c>
      <c r="BG38" s="667">
        <f>IF(OR($C$60=$AR38,$D$60=$AR38),Schweine_Werte!$G38*0.5,IF(OR($C$60&gt;$AR38,$D$60&lt;$AR38),0,Schweine_Werte!$G38))</f>
        <v>0</v>
      </c>
      <c r="BH38" s="677">
        <f>IF(OR($C$12=$AR38,$D$12=$AR38),Schweine_Werte!$I38*0.5,IF(OR($C$12&gt;$AR38,$D$12&lt;$AR38),0,Schweine_Werte!$I38))</f>
        <v>0</v>
      </c>
      <c r="BI38" s="667">
        <f>IF(OR($C$24=$AR38,$D$24=$AR38),Schweine_Werte!$I38*0.5,IF(OR($C$24&gt;$AR38,$D$24&lt;$AR38),0,Schweine_Werte!$I38))</f>
        <v>0</v>
      </c>
      <c r="BJ38" s="667">
        <f>IF(OR($C$36=$AR38,$D$36=$AR38),Schweine_Werte!$I38*0.5,IF(OR($C$36&gt;$AR38,$D$36&lt;$AR38),0,Schweine_Werte!$I38))</f>
        <v>0</v>
      </c>
      <c r="BK38" s="667">
        <f>IF(OR($C$48=$AR38,$D$48=$AR38),Schweine_Werte!$I38*0.5,IF(OR($C$48&gt;$AR38,$D$48&lt;$AR38),0,Schweine_Werte!$I38))</f>
        <v>0</v>
      </c>
      <c r="BL38" s="667">
        <f>IF(OR($C$60=$AR38,$D$60=$AR38),Schweine_Werte!$I38*0.5,IF(OR($C$60&gt;$AR38,$D$60&lt;$AR38),0,Schweine_Werte!$I38))</f>
        <v>0</v>
      </c>
      <c r="BM38" s="677"/>
      <c r="BN38" s="667"/>
      <c r="BO38" s="667"/>
      <c r="BP38" s="667"/>
      <c r="BQ38" s="667"/>
      <c r="BR38" s="677">
        <f>IF(OR($C$74=$AR38,$D$74=$AR38),Schweine_Werte!$M38*0.5,IF(OR($C$74&gt;$AR38,$D$74&lt;$AR38),0,Schweine_Werte!$M38))</f>
        <v>0</v>
      </c>
      <c r="BS38" s="677">
        <f>IF(OR($C$83=$AR38,$D$83=$AR38),Schweine_Werte!$M38*0.5,IF(OR($C$83&gt;$AR38,$D$83&lt;$AR38),0,Schweine_Werte!$M38))</f>
        <v>0</v>
      </c>
      <c r="BT38" s="679">
        <f>IF(OR($C$92=$AR38,$D$92=$AR38),Schweine_Werte!$M38*0.5,IF(OR($C$92&gt;$AR38,$D$92&lt;$AR38),0,Schweine_Werte!$M38))</f>
        <v>0</v>
      </c>
      <c r="BU38" s="679">
        <f>IF(OR($C$101=$AR38,$D$101=$AR38),Schweine_Werte!$M38*0.5,IF(OR($C$101&gt;$AR38,$D$101&lt;$AR38),0,Schweine_Werte!$M38))</f>
        <v>0</v>
      </c>
      <c r="BV38" s="679">
        <f>IF(OR($C$110=$AR38,$D$110=$AR38),Schweine_Werte!$M38*0.5,IF(OR($C$110&gt;$AR38,$D$110&lt;$AR38),0,Schweine_Werte!$M38))</f>
        <v>0</v>
      </c>
      <c r="BW38" s="679">
        <f>IF(OR(8=$AR38,$E$127=$AR38),Schweine_Werte!$M38*0.5,IF(OR(8&gt;$AR38,$E$127&lt;$AR38),0,Schweine_Werte!$M38))</f>
        <v>1.3023868779742263</v>
      </c>
      <c r="BX38" s="679">
        <f>IF(OR(8=$AR38,$E$145=$AR38),Schweine_Werte!$M38*0.5,IF(OR(8&gt;$AR38,$E$145&lt;$AR38),0,Schweine_Werte!$M38))</f>
        <v>1.3023868779742263</v>
      </c>
      <c r="BY38" s="677">
        <f>IF(OR($C$74=$AR38,$D$74=$AR38),Schweine_Werte!$O38*0.5,IF(OR($C$74&gt;$AR38,$D$74&lt;$AR38),0,Schweine_Werte!$O38))</f>
        <v>0</v>
      </c>
      <c r="BZ38" s="677">
        <f>IF(OR($C$83=$AR38,$D$83=$AR38),Schweine_Werte!$O38*0.5,IF(OR($C$83&gt;$AR38,$D$83&lt;$AR38),0,Schweine_Werte!$O38))</f>
        <v>0</v>
      </c>
      <c r="CA38" s="679">
        <f>IF(OR($C$92=$AR38,$D$92=$AR38),Schweine_Werte!$O38*0.5,IF(OR($C$92&gt;$AR38,$D$92&lt;$AR38),0,Schweine_Werte!$O38))</f>
        <v>0</v>
      </c>
      <c r="CB38" s="679">
        <f>IF(OR($C$101=$AR38,$D$101=$AR38),Schweine_Werte!$O38*0.5,IF(OR($C$101&gt;$AR38,$D$101&lt;$AR38),0,Schweine_Werte!$O38))</f>
        <v>0</v>
      </c>
      <c r="CC38" s="679">
        <f>IF(OR($C$110=$AR38,$D$110=$AR38),Schweine_Werte!$O38*0.5,IF(OR($C$110&gt;$AR38,$D$110&lt;$AR38),0,Schweine_Werte!$O38))</f>
        <v>0</v>
      </c>
    </row>
    <row r="39" spans="1:81" ht="18.75" x14ac:dyDescent="0.3">
      <c r="B39" s="670"/>
      <c r="C39" s="670"/>
      <c r="D39" s="670"/>
      <c r="E39" s="670"/>
      <c r="F39" s="670"/>
      <c r="G39" s="670"/>
      <c r="H39" s="671"/>
      <c r="L39" s="520" t="s">
        <v>445</v>
      </c>
      <c r="Q39" s="1735" t="s">
        <v>446</v>
      </c>
      <c r="R39" s="1735"/>
      <c r="S39" s="1735"/>
      <c r="T39" s="1735" t="s">
        <v>447</v>
      </c>
      <c r="U39" s="1735"/>
      <c r="V39" s="1735"/>
      <c r="W39" s="520" t="s">
        <v>448</v>
      </c>
      <c r="X39" s="520" t="s">
        <v>449</v>
      </c>
      <c r="Y39" s="520" t="s">
        <v>450</v>
      </c>
      <c r="Z39" s="520" t="s">
        <v>451</v>
      </c>
      <c r="AG39" s="520" t="s">
        <v>452</v>
      </c>
      <c r="AJ39" s="520" t="s">
        <v>453</v>
      </c>
      <c r="AR39" s="698">
        <v>43</v>
      </c>
      <c r="AS39" s="677">
        <f>IF(OR($C$12=$AR39,$D$12=$AR39),Schweine_Werte!$C39*0.5,IF(OR($C$12&gt;$AR39,$D$12&lt;$AR39),0,Schweine_Werte!$C39))</f>
        <v>0</v>
      </c>
      <c r="AT39" s="667">
        <f>IF(OR($C$24=$AR39,$D$24=$AR39),Schweine_Werte!$C39*0.5,IF(OR($C$24&gt;$AR39,$D$24&lt;$AR39),0,Schweine_Werte!$C39))</f>
        <v>0</v>
      </c>
      <c r="AU39" s="677">
        <f>IF(OR($C$36=$AR39,$D$36=$AR39),Schweine_Werte!$C39*0.5,IF(OR($C$36&gt;$AR39,$D$36&lt;$AR39),0,Schweine_Werte!$C39))</f>
        <v>0</v>
      </c>
      <c r="AV39" s="677">
        <f>IF(OR($C$48=$AR39,$D$48=$AR39),Schweine_Werte!$C39*0.5,IF(OR($C$48&gt;$AR39,$D$48&lt;$AR39),0,Schweine_Werte!$C39))</f>
        <v>0</v>
      </c>
      <c r="AW39" s="677">
        <f>IF(OR($C$60=$AR39,$D$60=$AR39),Schweine_Werte!$C39*0.5,IF(OR($C$60&gt;$AR39,$D$60&lt;$AR39),0,Schweine_Werte!$C39))</f>
        <v>0</v>
      </c>
      <c r="AX39" s="677">
        <f>IF(OR($C$12=$AR39,$D$12=$AR39),Schweine_Werte!$E39*0.5,IF(OR($C$12&gt;$AR39,$D$12&lt;$AR39),0,Schweine_Werte!$E39))</f>
        <v>0</v>
      </c>
      <c r="AY39" s="667">
        <f>IF(OR($C$24=$AR39,$D$24=$AR39),Schweine_Werte!$E39*0.5,IF(OR($C$24&gt;$AR39,$D$24&lt;$AR39),0,Schweine_Werte!$E39))</f>
        <v>0</v>
      </c>
      <c r="AZ39" s="667">
        <f>IF(OR($C$36=$AR39,$D$36=$AR39),Schweine_Werte!$E39*0.5,IF(OR($C$36&gt;$AR39,$D$36&lt;$AR39),0,Schweine_Werte!$E39))</f>
        <v>0</v>
      </c>
      <c r="BA39" s="667">
        <f>IF(OR($C$48=$AR39,$D$48=$AR39),Schweine_Werte!$E39*0.5,IF(OR($C$48&gt;$AR39,$D$48&lt;$AR39),0,Schweine_Werte!$E39))</f>
        <v>0</v>
      </c>
      <c r="BB39" s="667">
        <f>IF(OR($C$60=$AR39,$D$60=$AR39),Schweine_Werte!$E39*0.5,IF(OR($C$60&gt;$AR39,$D$60&lt;$AR39),0,Schweine_Werte!$E39))</f>
        <v>0</v>
      </c>
      <c r="BC39" s="677">
        <f>IF(OR($C$12=$AR39,$D$12=$AR39),Schweine_Werte!$G39*0.5,IF(OR($C$12&gt;$AR39,$D$12&lt;$AR39),0,Schweine_Werte!$G39))</f>
        <v>0</v>
      </c>
      <c r="BD39" s="667">
        <f>IF(OR($C$24=$AR39,$D$24=$AR39),Schweine_Werte!$G39*0.5,IF(OR($C$24&gt;$AR39,$D$24&lt;$AR39),0,Schweine_Werte!$G39))</f>
        <v>0</v>
      </c>
      <c r="BE39" s="667">
        <f>IF(OR($C$36=$AR39,$D$36=$AR39),Schweine_Werte!$G39*0.5,IF(OR($C$36&gt;$AR39,$D$36&lt;$AR39),0,Schweine_Werte!$G39))</f>
        <v>0</v>
      </c>
      <c r="BF39" s="667">
        <f>IF(OR($C$48=$AR39,$D$48=$AR39),Schweine_Werte!$G39*0.5,IF(OR($C$48&gt;$AR39,$D$48&lt;$AR39),0,Schweine_Werte!$G39))</f>
        <v>0</v>
      </c>
      <c r="BG39" s="667">
        <f>IF(OR($C$60=$AR39,$D$60=$AR39),Schweine_Werte!$G39*0.5,IF(OR($C$60&gt;$AR39,$D$60&lt;$AR39),0,Schweine_Werte!$G39))</f>
        <v>0</v>
      </c>
      <c r="BH39" s="677">
        <f>IF(OR($C$12=$AR39,$D$12=$AR39),Schweine_Werte!$I39*0.5,IF(OR($C$12&gt;$AR39,$D$12&lt;$AR39),0,Schweine_Werte!$I39))</f>
        <v>0</v>
      </c>
      <c r="BI39" s="667">
        <f>IF(OR($C$24=$AR39,$D$24=$AR39),Schweine_Werte!$I39*0.5,IF(OR($C$24&gt;$AR39,$D$24&lt;$AR39),0,Schweine_Werte!$I39))</f>
        <v>0</v>
      </c>
      <c r="BJ39" s="667">
        <f>IF(OR($C$36=$AR39,$D$36=$AR39),Schweine_Werte!$I39*0.5,IF(OR($C$36&gt;$AR39,$D$36&lt;$AR39),0,Schweine_Werte!$I39))</f>
        <v>0</v>
      </c>
      <c r="BK39" s="667">
        <f>IF(OR($C$48=$AR39,$D$48=$AR39),Schweine_Werte!$I39*0.5,IF(OR($C$48&gt;$AR39,$D$48&lt;$AR39),0,Schweine_Werte!$I39))</f>
        <v>0</v>
      </c>
      <c r="BL39" s="667">
        <f>IF(OR($C$60=$AR39,$D$60=$AR39),Schweine_Werte!$I39*0.5,IF(OR($C$60&gt;$AR39,$D$60&lt;$AR39),0,Schweine_Werte!$I39))</f>
        <v>0</v>
      </c>
      <c r="BM39" s="677"/>
      <c r="BN39" s="667"/>
      <c r="BO39" s="667"/>
      <c r="BP39" s="667"/>
      <c r="BQ39" s="667"/>
      <c r="BR39" s="677">
        <f>IF(OR($C$74=$AR39,$D$74=$AR39),Schweine_Werte!$M39*0.5,IF(OR($C$74&gt;$AR39,$D$74&lt;$AR39),0,Schweine_Werte!$M39))</f>
        <v>0</v>
      </c>
      <c r="BS39" s="677">
        <f>IF(OR($C$83=$AR39,$D$83=$AR39),Schweine_Werte!$M39*0.5,IF(OR($C$83&gt;$AR39,$D$83&lt;$AR39),0,Schweine_Werte!$M39))</f>
        <v>0</v>
      </c>
      <c r="BT39" s="679">
        <f>IF(OR($C$92=$AR39,$D$92=$AR39),Schweine_Werte!$M39*0.5,IF(OR($C$92&gt;$AR39,$D$92&lt;$AR39),0,Schweine_Werte!$M39))</f>
        <v>0</v>
      </c>
      <c r="BU39" s="679">
        <f>IF(OR($C$101=$AR39,$D$101=$AR39),Schweine_Werte!$M39*0.5,IF(OR($C$101&gt;$AR39,$D$101&lt;$AR39),0,Schweine_Werte!$M39))</f>
        <v>0</v>
      </c>
      <c r="BV39" s="679">
        <f>IF(OR($C$110=$AR39,$D$110=$AR39),Schweine_Werte!$M39*0.5,IF(OR($C$110&gt;$AR39,$D$110&lt;$AR39),0,Schweine_Werte!$M39))</f>
        <v>0</v>
      </c>
      <c r="BW39" s="679">
        <f>IF(OR(8=$AR39,$E$127=$AR39),Schweine_Werte!$M39*0.5,IF(OR(8&gt;$AR39,$E$127&lt;$AR39),0,Schweine_Werte!$M39))</f>
        <v>1.2875469860865005</v>
      </c>
      <c r="BX39" s="679">
        <f>IF(OR(8=$AR39,$E$145=$AR39),Schweine_Werte!$M39*0.5,IF(OR(8&gt;$AR39,$E$145&lt;$AR39),0,Schweine_Werte!$M39))</f>
        <v>1.2875469860865005</v>
      </c>
      <c r="BY39" s="677">
        <f>IF(OR($C$74=$AR39,$D$74=$AR39),Schweine_Werte!$O39*0.5,IF(OR($C$74&gt;$AR39,$D$74&lt;$AR39),0,Schweine_Werte!$O39))</f>
        <v>0</v>
      </c>
      <c r="BZ39" s="677">
        <f>IF(OR($C$83=$AR39,$D$83=$AR39),Schweine_Werte!$O39*0.5,IF(OR($C$83&gt;$AR39,$D$83&lt;$AR39),0,Schweine_Werte!$O39))</f>
        <v>0</v>
      </c>
      <c r="CA39" s="679">
        <f>IF(OR($C$92=$AR39,$D$92=$AR39),Schweine_Werte!$O39*0.5,IF(OR($C$92&gt;$AR39,$D$92&lt;$AR39),0,Schweine_Werte!$O39))</f>
        <v>0</v>
      </c>
      <c r="CB39" s="679">
        <f>IF(OR($C$101=$AR39,$D$101=$AR39),Schweine_Werte!$O39*0.5,IF(OR($C$101&gt;$AR39,$D$101&lt;$AR39),0,Schweine_Werte!$O39))</f>
        <v>0</v>
      </c>
      <c r="CC39" s="679">
        <f>IF(OR($C$110=$AR39,$D$110=$AR39),Schweine_Werte!$O39*0.5,IF(OR($C$110&gt;$AR39,$D$110&lt;$AR39),0,Schweine_Werte!$O39))</f>
        <v>0</v>
      </c>
    </row>
    <row r="40" spans="1:81" x14ac:dyDescent="0.2">
      <c r="B40" s="520" t="s">
        <v>469</v>
      </c>
      <c r="E40" s="520" t="s">
        <v>470</v>
      </c>
      <c r="F40" s="520" t="s">
        <v>363</v>
      </c>
      <c r="G40" s="520" t="s">
        <v>471</v>
      </c>
      <c r="H40" s="520" t="s">
        <v>472</v>
      </c>
      <c r="I40" s="520" t="s">
        <v>473</v>
      </c>
      <c r="J40" s="520" t="s">
        <v>474</v>
      </c>
      <c r="K40" s="520" t="s">
        <v>475</v>
      </c>
      <c r="L40" s="520" t="s">
        <v>476</v>
      </c>
      <c r="M40" s="520" t="s">
        <v>477</v>
      </c>
      <c r="N40" s="520" t="s">
        <v>478</v>
      </c>
      <c r="O40" s="520" t="s">
        <v>479</v>
      </c>
      <c r="P40" s="520" t="s">
        <v>480</v>
      </c>
      <c r="Q40" s="520" t="s">
        <v>365</v>
      </c>
      <c r="R40" s="520" t="s">
        <v>366</v>
      </c>
      <c r="S40" s="520" t="s">
        <v>367</v>
      </c>
      <c r="T40" s="520" t="s">
        <v>365</v>
      </c>
      <c r="U40" s="520" t="s">
        <v>366</v>
      </c>
      <c r="V40" s="520" t="s">
        <v>367</v>
      </c>
      <c r="AR40" s="698">
        <v>44</v>
      </c>
      <c r="AS40" s="677">
        <f>IF(OR($C$12=$AR40,$D$12=$AR40),Schweine_Werte!$C40*0.5,IF(OR($C$12&gt;$AR40,$D$12&lt;$AR40),0,Schweine_Werte!$C40))</f>
        <v>0</v>
      </c>
      <c r="AT40" s="667">
        <f>IF(OR($C$24=$AR40,$D$24=$AR40),Schweine_Werte!$C40*0.5,IF(OR($C$24&gt;$AR40,$D$24&lt;$AR40),0,Schweine_Werte!$C40))</f>
        <v>0</v>
      </c>
      <c r="AU40" s="677">
        <f>IF(OR($C$36=$AR40,$D$36=$AR40),Schweine_Werte!$C40*0.5,IF(OR($C$36&gt;$AR40,$D$36&lt;$AR40),0,Schweine_Werte!$C40))</f>
        <v>0</v>
      </c>
      <c r="AV40" s="677">
        <f>IF(OR($C$48=$AR40,$D$48=$AR40),Schweine_Werte!$C40*0.5,IF(OR($C$48&gt;$AR40,$D$48&lt;$AR40),0,Schweine_Werte!$C40))</f>
        <v>0</v>
      </c>
      <c r="AW40" s="677">
        <f>IF(OR($C$60=$AR40,$D$60=$AR40),Schweine_Werte!$C40*0.5,IF(OR($C$60&gt;$AR40,$D$60&lt;$AR40),0,Schweine_Werte!$C40))</f>
        <v>0</v>
      </c>
      <c r="AX40" s="677">
        <f>IF(OR($C$12=$AR40,$D$12=$AR40),Schweine_Werte!$E40*0.5,IF(OR($C$12&gt;$AR40,$D$12&lt;$AR40),0,Schweine_Werte!$E40))</f>
        <v>0</v>
      </c>
      <c r="AY40" s="667">
        <f>IF(OR($C$24=$AR40,$D$24=$AR40),Schweine_Werte!$E40*0.5,IF(OR($C$24&gt;$AR40,$D$24&lt;$AR40),0,Schweine_Werte!$E40))</f>
        <v>0</v>
      </c>
      <c r="AZ40" s="667">
        <f>IF(OR($C$36=$AR40,$D$36=$AR40),Schweine_Werte!$E40*0.5,IF(OR($C$36&gt;$AR40,$D$36&lt;$AR40),0,Schweine_Werte!$E40))</f>
        <v>0</v>
      </c>
      <c r="BA40" s="667">
        <f>IF(OR($C$48=$AR40,$D$48=$AR40),Schweine_Werte!$E40*0.5,IF(OR($C$48&gt;$AR40,$D$48&lt;$AR40),0,Schweine_Werte!$E40))</f>
        <v>0</v>
      </c>
      <c r="BB40" s="667">
        <f>IF(OR($C$60=$AR40,$D$60=$AR40),Schweine_Werte!$E40*0.5,IF(OR($C$60&gt;$AR40,$D$60&lt;$AR40),0,Schweine_Werte!$E40))</f>
        <v>0</v>
      </c>
      <c r="BC40" s="677">
        <f>IF(OR($C$12=$AR40,$D$12=$AR40),Schweine_Werte!$G40*0.5,IF(OR($C$12&gt;$AR40,$D$12&lt;$AR40),0,Schweine_Werte!$G40))</f>
        <v>0</v>
      </c>
      <c r="BD40" s="667">
        <f>IF(OR($C$24=$AR40,$D$24=$AR40),Schweine_Werte!$G40*0.5,IF(OR($C$24&gt;$AR40,$D$24&lt;$AR40),0,Schweine_Werte!$G40))</f>
        <v>0</v>
      </c>
      <c r="BE40" s="667">
        <f>IF(OR($C$36=$AR40,$D$36=$AR40),Schweine_Werte!$G40*0.5,IF(OR($C$36&gt;$AR40,$D$36&lt;$AR40),0,Schweine_Werte!$G40))</f>
        <v>0</v>
      </c>
      <c r="BF40" s="667">
        <f>IF(OR($C$48=$AR40,$D$48=$AR40),Schweine_Werte!$G40*0.5,IF(OR($C$48&gt;$AR40,$D$48&lt;$AR40),0,Schweine_Werte!$G40))</f>
        <v>0</v>
      </c>
      <c r="BG40" s="667">
        <f>IF(OR($C$60=$AR40,$D$60=$AR40),Schweine_Werte!$G40*0.5,IF(OR($C$60&gt;$AR40,$D$60&lt;$AR40),0,Schweine_Werte!$G40))</f>
        <v>0</v>
      </c>
      <c r="BH40" s="677">
        <f>IF(OR($C$12=$AR40,$D$12=$AR40),Schweine_Werte!$I40*0.5,IF(OR($C$12&gt;$AR40,$D$12&lt;$AR40),0,Schweine_Werte!$I40))</f>
        <v>0</v>
      </c>
      <c r="BI40" s="667">
        <f>IF(OR($C$24=$AR40,$D$24=$AR40),Schweine_Werte!$I40*0.5,IF(OR($C$24&gt;$AR40,$D$24&lt;$AR40),0,Schweine_Werte!$I40))</f>
        <v>0</v>
      </c>
      <c r="BJ40" s="667">
        <f>IF(OR($C$36=$AR40,$D$36=$AR40),Schweine_Werte!$I40*0.5,IF(OR($C$36&gt;$AR40,$D$36&lt;$AR40),0,Schweine_Werte!$I40))</f>
        <v>0</v>
      </c>
      <c r="BK40" s="667">
        <f>IF(OR($C$48=$AR40,$D$48=$AR40),Schweine_Werte!$I40*0.5,IF(OR($C$48&gt;$AR40,$D$48&lt;$AR40),0,Schweine_Werte!$I40))</f>
        <v>0</v>
      </c>
      <c r="BL40" s="667">
        <f>IF(OR($C$60=$AR40,$D$60=$AR40),Schweine_Werte!$I40*0.5,IF(OR($C$60&gt;$AR40,$D$60&lt;$AR40),0,Schweine_Werte!$I40))</f>
        <v>0</v>
      </c>
      <c r="BM40" s="677"/>
      <c r="BN40" s="667"/>
      <c r="BO40" s="667"/>
      <c r="BP40" s="667"/>
      <c r="BQ40" s="667"/>
      <c r="BR40" s="677">
        <f>IF(OR($C$74=$AR40,$D$74=$AR40),Schweine_Werte!$M40*0.5,IF(OR($C$74&gt;$AR40,$D$74&lt;$AR40),0,Schweine_Werte!$M40))</f>
        <v>0</v>
      </c>
      <c r="BS40" s="677">
        <f>IF(OR($C$83=$AR40,$D$83=$AR40),Schweine_Werte!$M40*0.5,IF(OR($C$83&gt;$AR40,$D$83&lt;$AR40),0,Schweine_Werte!$M40))</f>
        <v>0</v>
      </c>
      <c r="BT40" s="679">
        <f>IF(OR($C$92=$AR40,$D$92=$AR40),Schweine_Werte!$M40*0.5,IF(OR($C$92&gt;$AR40,$D$92&lt;$AR40),0,Schweine_Werte!$M40))</f>
        <v>0</v>
      </c>
      <c r="BU40" s="679">
        <f>IF(OR($C$101=$AR40,$D$101=$AR40),Schweine_Werte!$M40*0.5,IF(OR($C$101&gt;$AR40,$D$101&lt;$AR40),0,Schweine_Werte!$M40))</f>
        <v>0</v>
      </c>
      <c r="BV40" s="679">
        <f>IF(OR($C$110=$AR40,$D$110=$AR40),Schweine_Werte!$M40*0.5,IF(OR($C$110&gt;$AR40,$D$110&lt;$AR40),0,Schweine_Werte!$M40))</f>
        <v>0</v>
      </c>
      <c r="BW40" s="679">
        <f>IF(OR(8=$AR40,$E$127=$AR40),Schweine_Werte!$M40*0.5,IF(OR(8&gt;$AR40,$E$127&lt;$AR40),0,Schweine_Werte!$M40))</f>
        <v>1.2735146886492412</v>
      </c>
      <c r="BX40" s="679">
        <f>IF(OR(8=$AR40,$E$145=$AR40),Schweine_Werte!$M40*0.5,IF(OR(8&gt;$AR40,$E$145&lt;$AR40),0,Schweine_Werte!$M40))</f>
        <v>1.2735146886492412</v>
      </c>
      <c r="BY40" s="677">
        <f>IF(OR($C$74=$AR40,$D$74=$AR40),Schweine_Werte!$O40*0.5,IF(OR($C$74&gt;$AR40,$D$74&lt;$AR40),0,Schweine_Werte!$O40))</f>
        <v>0</v>
      </c>
      <c r="BZ40" s="677">
        <f>IF(OR($C$83=$AR40,$D$83=$AR40),Schweine_Werte!$O40*0.5,IF(OR($C$83&gt;$AR40,$D$83&lt;$AR40),0,Schweine_Werte!$O40))</f>
        <v>0</v>
      </c>
      <c r="CA40" s="679">
        <f>IF(OR($C$92=$AR40,$D$92=$AR40),Schweine_Werte!$O40*0.5,IF(OR($C$92&gt;$AR40,$D$92&lt;$AR40),0,Schweine_Werte!$O40))</f>
        <v>0</v>
      </c>
      <c r="CB40" s="679">
        <f>IF(OR($C$101=$AR40,$D$101=$AR40),Schweine_Werte!$O40*0.5,IF(OR($C$101&gt;$AR40,$D$101&lt;$AR40),0,Schweine_Werte!$O40))</f>
        <v>0</v>
      </c>
      <c r="CC40" s="679">
        <f>IF(OR($C$110=$AR40,$D$110=$AR40),Schweine_Werte!$O40*0.5,IF(OR($C$110&gt;$AR40,$D$110&lt;$AR40),0,Schweine_Werte!$O40))</f>
        <v>0</v>
      </c>
    </row>
    <row r="41" spans="1:81" x14ac:dyDescent="0.2">
      <c r="B41" s="504">
        <v>700</v>
      </c>
      <c r="D41" s="667"/>
      <c r="E41" s="667" t="e">
        <f>($D48-$C48)*1000/SUM($AV$4:$AV$146)</f>
        <v>#VALUE!</v>
      </c>
      <c r="F41" s="667" t="e">
        <f>SUMPRODUCT($AV$4:$AV$146,Schweine_Werte!$Q$4:$Q$146)/SUM($AV$4:$AV$146)</f>
        <v>#DIV/0!</v>
      </c>
      <c r="G41" s="667" t="e">
        <f>IF($B48=$A$8,SUMPRODUCT($AV$4:$AV$146,Schweine_Werte!EH$4:EH$146)/SUM($AV$4:$AV$146),IF($B48=$A$7,SUMPRODUCT($AV$4:$AV$146,Schweine_Werte!DB$4:DB$146)/SUM($AV$4:$AV$146),IF($B48=$A$6,SUMPRODUCT($AV$4:$AV$146,Schweine_Werte!BV$4:BV$146)/SUM($AV$4:$AV$146),SUMPRODUCT($AV$4:$AV$146,Schweine_Werte!AP$4:AP$146)/SUM($AV$4:$AV$146))))</f>
        <v>#DIV/0!</v>
      </c>
      <c r="H41" s="667" t="e">
        <f>IF($B48=$A$8,SUMPRODUCT($AV$4:$AV$146,Schweine_Werte!EI$4:EI$146)/SUM($AV$4:$AV$146),IF($B48=$A$7,SUMPRODUCT($AV$4:$AV$146,Schweine_Werte!DC$4:DC$146)/SUM($AV$4:$AV$146),IF($B48=$A$6,SUMPRODUCT($AV$4:$AV$146,Schweine_Werte!BW$4:BW$146)/SUM($AV$4:$AV$146),SUMPRODUCT($AV$4:$AV$146,Schweine_Werte!AQ$4:AQ$146)/SUM($AV$4:$AV$146))))</f>
        <v>#DIV/0!</v>
      </c>
      <c r="I41" s="667" t="e">
        <f>IF($B48=$A$8,SUMPRODUCT($AV$4:$AV$146,Schweine_Werte!EJ$4:EJ$146)/SUM($AV$4:$AV$146),IF($B48=$A$7,SUMPRODUCT($AV$4:$AV$146,Schweine_Werte!DD$4:DD$146)/SUM($AV$4:$AV$146),IF($B48=$A$6,SUMPRODUCT($AV$4:$AV$146,Schweine_Werte!BX$4:BX$146)/SUM($AV$4:$AV$146),SUMPRODUCT($AV$4:$AV$146,Schweine_Werte!AR$4:AR$146)/SUM($AV$4:$AV$146))))</f>
        <v>#DIV/0!</v>
      </c>
      <c r="J41" s="667" t="e">
        <f>SUMPRODUCT($AV$4:$AV$146,Schweine_Werte!$Y$4:$Y$146)/SUM($AV$4:$AV$146)</f>
        <v>#DIV/0!</v>
      </c>
      <c r="K41" s="667" t="e">
        <f>SUMPRODUCT($AV$4:$AV$146,Schweine_Werte!$AG$4:$AG$146)/SUM($AV$4:$AV$146)</f>
        <v>#DIV/0!</v>
      </c>
      <c r="L41" s="667" t="e">
        <f>T41*$F41*365/1000+$J41-$K41</f>
        <v>#DIV/0!</v>
      </c>
      <c r="M41" s="667" t="e">
        <f>U41*$F41*365/1000+$J41-$K41/2</f>
        <v>#DIV/0!</v>
      </c>
      <c r="N41" s="667" t="e">
        <f>V41*$F41*365/1000+$J41</f>
        <v>#DIV/0!</v>
      </c>
      <c r="O41" s="667">
        <f>IF($C48&lt;28,SUM($AV$4:$AV$23)+IF($D48&gt;28,$AV$24*0.5,$AV$24),0)</f>
        <v>0</v>
      </c>
      <c r="P41" s="667">
        <f>IF($D48&gt;28,SUM($AV$25:$AV$146)+IF($C48&lt;28,$AV$24*0.5,$AV$24),0)</f>
        <v>0</v>
      </c>
      <c r="Q41" s="667" t="e">
        <f t="shared" ref="Q41:S44" si="24">+T41*$F41</f>
        <v>#DIV/0!</v>
      </c>
      <c r="R41" s="667" t="e">
        <f t="shared" si="24"/>
        <v>#DIV/0!</v>
      </c>
      <c r="S41" s="667" t="e">
        <f t="shared" si="24"/>
        <v>#DIV/0!</v>
      </c>
      <c r="T41" s="667" t="e">
        <f>+($O41*Schweine_Werte!$HT$5+$P41*Schweine_Werte!$HU$5)/SUM($O41:$P41)</f>
        <v>#DIV/0!</v>
      </c>
      <c r="U41" s="667" t="e">
        <f>+($O41*Schweine_Werte!$HV$5+$P41*Schweine_Werte!$HW$5)/SUM($O41:$P41)</f>
        <v>#DIV/0!</v>
      </c>
      <c r="V41" s="667" t="e">
        <f>+($O41*Schweine_Werte!$HX$5+$P41*Schweine_Werte!$HY$5)/SUM($O41:$P41)</f>
        <v>#DIV/0!</v>
      </c>
      <c r="W41" s="678" t="e">
        <f>($J41*0.055+T41*0.365*0.86*$F41-$K41*0.018)/L41*100</f>
        <v>#DIV/0!</v>
      </c>
      <c r="X41" s="667" t="e">
        <f>($J41*0.055+U41*0.365*0.86*$F41-$K41*0.018/2)/M41*100</f>
        <v>#DIV/0!</v>
      </c>
      <c r="Y41" s="667" t="e">
        <f>($J41*0.055+V41*0.365*0.86*$F41)/N41*100</f>
        <v>#DIV/0!</v>
      </c>
      <c r="Z41" s="667" t="e">
        <f>IF($B48=$A$8,SUMPRODUCT($AV$4:$AV$146,Schweine_Werte!$EK$4:$EK$146,Schweine_Werte!$EL$4:$EL$146)/SUMPRODUCT($AV$4:$AV$146,Schweine_Werte!$EK$4:$EK$146),IF($B48=$A$7,SUMPRODUCT($AV$4:$AV$146,Schweine_Werte!$DE$4:$DE$146,Schweine_Werte!$DF$4:$DF$146)/SUMPRODUCT($AV$4:$AV$146,Schweine_Werte!$DE$4:$DE$146),IF($B48=$A$6,SUMPRODUCT($AV$4:$AV$146,Schweine_Werte!$BY$4:$BY$146,Schweine_Werte!$BZ$4:$BZ$146)/SUMPRODUCT($AV$4:$AV$146,Schweine_Werte!$BY$4:$BY$146),SUMPRODUCT($AV$4:$AV$146,Schweine_Werte!$AS$4:$AS$146,Schweine_Werte!$AT$4:$AT$146)/SUMPRODUCT($AV$4:$AV$146,Schweine_Werte!$AS$4:$AS$146))))</f>
        <v>#DIV/0!</v>
      </c>
      <c r="AA41" s="667"/>
      <c r="AB41" s="667">
        <f>IF($B48=$A$8,SUMIF(Schweine_Werte!$AO$4:$AO$146,$C48,Schweine_Werte!$EL$4:$EL$146),IF($B48=$A$7,SUMIF(Schweine_Werte!$AO$4:$AO$146,$C48,Schweine_Werte!$DF$4:$DF$146),IF($B48=$A$6,SUMIF(Schweine_Werte!$AO$4:$AO$146,$C48,Schweine_Werte!$BZ$4:$BZ$146),SUMIF(Schweine_Werte!$AO$4:$AO$146,$C48,Schweine_Werte!$AT$4:$AT$146))))</f>
        <v>0</v>
      </c>
      <c r="AC41" s="667"/>
      <c r="AD41" s="667">
        <f>IF($B48=$A$8,SUMIF(Schweine_Werte!$AO$4:$AO$146,$D48,Schweine_Werte!$EL$4:$EL$146),IF($B48=$A$7,SUMIF(Schweine_Werte!$AO$4:$AO$146,$D48,Schweine_Werte!$DF$4:$DF$146),IF($B48=$A$6,SUMIF(Schweine_Werte!$AO$4:$AO$146,$D48,Schweine_Werte!$BZ$4:$BZ$146),SUMIF(Schweine_Werte!$AO$4:$AO$146,$D48,Schweine_Werte!$AT$4:$AT$146))))</f>
        <v>0</v>
      </c>
      <c r="AE41" s="667"/>
      <c r="AF41" s="667"/>
      <c r="AG41" s="667" t="e">
        <f>IF($B48=$A$8,SUMPRODUCT($AV$4:$AV$146,Schweine_Werte!$EK$4:$EK$146)/SUM($AV$4:$AV$146),IF($B48=$A$7,SUMPRODUCT($AV$4:$AV$146,Schweine_Werte!$DE$4:$DE$146)/SUM($AV$4:$AV$146),IF($B48=$A$6,SUMPRODUCT($AV$4:$AV$146,Schweine_Werte!$BY$4:$BY$146)/SUM($AV$4:$AV$146),SUMPRODUCT($AV$4:$AV$146,Schweine_Werte!$AS$4:$AS$146)/SUM($AV$4:$AV$146))))</f>
        <v>#DIV/0!</v>
      </c>
      <c r="AH41" s="667"/>
      <c r="AI41" s="667"/>
      <c r="AJ41" s="667" t="e">
        <f>IF($B48=$A$8,SUMPRODUCT($AV$4:$AV$146,Schweine_Werte!$EK$4:$EK$146,Schweine_Werte!$EM$4:$EM$146)/SUMPRODUCT($AV$4:$AV$146,Schweine_Werte!$EK$4:$EK$146),IF($B48=$A$7,SUMPRODUCT($AV$4:$AV$146,Schweine_Werte!$DE$4:$DE$146,Schweine_Werte!$DG$4:$DG$146)/SUMPRODUCT($AV$4:$AV$146,Schweine_Werte!$DE$4:$DE$146),IF($B48=$A$6,SUMPRODUCT($AV$4:$AV$146,Schweine_Werte!$BY$4:$BY$146,Schweine_Werte!$CA$4:$CA$146)/SUMPRODUCT($AV$4:$AV$146,Schweine_Werte!$BY$4:$BY$146),SUMPRODUCT($AV$4:$AV$146,Schweine_Werte!$AS$4:$AS$146,Schweine_Werte!$AU$4:$AU$146)/SUMPRODUCT($AV$4:$AV$146,Schweine_Werte!$AS$4:$AS$146))))</f>
        <v>#DIV/0!</v>
      </c>
      <c r="AK41" s="667"/>
      <c r="AL41" s="667">
        <f>IF($B48=$A$8,SUMIF(Schweine_Werte!$AO$4:$AO$146,$C48,Schweine_Werte!$EM$4:$EM$146),IF($B48=$A$7,SUMIF(Schweine_Werte!$AO$4:$AO$146,$C48,Schweine_Werte!$DG$4:$DG$146),IF($B48=$A$6,SUMIF(Schweine_Werte!$AO$4:$AO$146,$C48,Schweine_Werte!$CA$4:$CA$146),SUMIF(Schweine_Werte!$AO$4:$AO$146,$C48,Schweine_Werte!$AU$4:$AU$146))))</f>
        <v>0</v>
      </c>
      <c r="AM41" s="667"/>
      <c r="AN41" s="667">
        <f>IF($B48=$A$8,SUMIF(Schweine_Werte!$AO$4:$AO$146,$D48,Schweine_Werte!$EM$4:$EM$146),IF($B48=$A$7,SUMIF(Schweine_Werte!$AO$4:$AO$146,$D48,Schweine_Werte!$DG$4:$DG$146),IF($B48=$A$6,SUMIF(Schweine_Werte!$AO$4:$AO$146,$D48,Schweine_Werte!$CA$4:$CA$146),SUMIF(Schweine_Werte!$AO$4:$AO$146,$D48,Schweine_Werte!$AU$4:$AU$146))))</f>
        <v>0</v>
      </c>
      <c r="AR41" s="698">
        <v>45</v>
      </c>
      <c r="AS41" s="677">
        <f>IF(OR($C$12=$AR41,$D$12=$AR41),Schweine_Werte!$C41*0.5,IF(OR($C$12&gt;$AR41,$D$12&lt;$AR41),0,Schweine_Werte!$C41))</f>
        <v>0</v>
      </c>
      <c r="AT41" s="667">
        <f>IF(OR($C$24=$AR41,$D$24=$AR41),Schweine_Werte!$C41*0.5,IF(OR($C$24&gt;$AR41,$D$24&lt;$AR41),0,Schweine_Werte!$C41))</f>
        <v>0</v>
      </c>
      <c r="AU41" s="677">
        <f>IF(OR($C$36=$AR41,$D$36=$AR41),Schweine_Werte!$C41*0.5,IF(OR($C$36&gt;$AR41,$D$36&lt;$AR41),0,Schweine_Werte!$C41))</f>
        <v>0</v>
      </c>
      <c r="AV41" s="677">
        <f>IF(OR($C$48=$AR41,$D$48=$AR41),Schweine_Werte!$C41*0.5,IF(OR($C$48&gt;$AR41,$D$48&lt;$AR41),0,Schweine_Werte!$C41))</f>
        <v>0</v>
      </c>
      <c r="AW41" s="677">
        <f>IF(OR($C$60=$AR41,$D$60=$AR41),Schweine_Werte!$C41*0.5,IF(OR($C$60&gt;$AR41,$D$60&lt;$AR41),0,Schweine_Werte!$C41))</f>
        <v>0</v>
      </c>
      <c r="AX41" s="677">
        <f>IF(OR($C$12=$AR41,$D$12=$AR41),Schweine_Werte!$E41*0.5,IF(OR($C$12&gt;$AR41,$D$12&lt;$AR41),0,Schweine_Werte!$E41))</f>
        <v>0</v>
      </c>
      <c r="AY41" s="667">
        <f>IF(OR($C$24=$AR41,$D$24=$AR41),Schweine_Werte!$E41*0.5,IF(OR($C$24&gt;$AR41,$D$24&lt;$AR41),0,Schweine_Werte!$E41))</f>
        <v>0</v>
      </c>
      <c r="AZ41" s="667">
        <f>IF(OR($C$36=$AR41,$D$36=$AR41),Schweine_Werte!$E41*0.5,IF(OR($C$36&gt;$AR41,$D$36&lt;$AR41),0,Schweine_Werte!$E41))</f>
        <v>0</v>
      </c>
      <c r="BA41" s="667">
        <f>IF(OR($C$48=$AR41,$D$48=$AR41),Schweine_Werte!$E41*0.5,IF(OR($C$48&gt;$AR41,$D$48&lt;$AR41),0,Schweine_Werte!$E41))</f>
        <v>0</v>
      </c>
      <c r="BB41" s="667">
        <f>IF(OR($C$60=$AR41,$D$60=$AR41),Schweine_Werte!$E41*0.5,IF(OR($C$60&gt;$AR41,$D$60&lt;$AR41),0,Schweine_Werte!$E41))</f>
        <v>0</v>
      </c>
      <c r="BC41" s="677">
        <f>IF(OR($C$12=$AR41,$D$12=$AR41),Schweine_Werte!$G41*0.5,IF(OR($C$12&gt;$AR41,$D$12&lt;$AR41),0,Schweine_Werte!$G41))</f>
        <v>0</v>
      </c>
      <c r="BD41" s="667">
        <f>IF(OR($C$24=$AR41,$D$24=$AR41),Schweine_Werte!$G41*0.5,IF(OR($C$24&gt;$AR41,$D$24&lt;$AR41),0,Schweine_Werte!$G41))</f>
        <v>0</v>
      </c>
      <c r="BE41" s="667">
        <f>IF(OR($C$36=$AR41,$D$36=$AR41),Schweine_Werte!$G41*0.5,IF(OR($C$36&gt;$AR41,$D$36&lt;$AR41),0,Schweine_Werte!$G41))</f>
        <v>0</v>
      </c>
      <c r="BF41" s="667">
        <f>IF(OR($C$48=$AR41,$D$48=$AR41),Schweine_Werte!$G41*0.5,IF(OR($C$48&gt;$AR41,$D$48&lt;$AR41),0,Schweine_Werte!$G41))</f>
        <v>0</v>
      </c>
      <c r="BG41" s="667">
        <f>IF(OR($C$60=$AR41,$D$60=$AR41),Schweine_Werte!$G41*0.5,IF(OR($C$60&gt;$AR41,$D$60&lt;$AR41),0,Schweine_Werte!$G41))</f>
        <v>0</v>
      </c>
      <c r="BH41" s="677">
        <f>IF(OR($C$12=$AR41,$D$12=$AR41),Schweine_Werte!$I41*0.5,IF(OR($C$12&gt;$AR41,$D$12&lt;$AR41),0,Schweine_Werte!$I41))</f>
        <v>0</v>
      </c>
      <c r="BI41" s="667">
        <f>IF(OR($C$24=$AR41,$D$24=$AR41),Schweine_Werte!$I41*0.5,IF(OR($C$24&gt;$AR41,$D$24&lt;$AR41),0,Schweine_Werte!$I41))</f>
        <v>0</v>
      </c>
      <c r="BJ41" s="667">
        <f>IF(OR($C$36=$AR41,$D$36=$AR41),Schweine_Werte!$I41*0.5,IF(OR($C$36&gt;$AR41,$D$36&lt;$AR41),0,Schweine_Werte!$I41))</f>
        <v>0</v>
      </c>
      <c r="BK41" s="667">
        <f>IF(OR($C$48=$AR41,$D$48=$AR41),Schweine_Werte!$I41*0.5,IF(OR($C$48&gt;$AR41,$D$48&lt;$AR41),0,Schweine_Werte!$I41))</f>
        <v>0</v>
      </c>
      <c r="BL41" s="667">
        <f>IF(OR($C$60=$AR41,$D$60=$AR41),Schweine_Werte!$I41*0.5,IF(OR($C$60&gt;$AR41,$D$60&lt;$AR41),0,Schweine_Werte!$I41))</f>
        <v>0</v>
      </c>
      <c r="BM41" s="677"/>
      <c r="BN41" s="667"/>
      <c r="BO41" s="667"/>
      <c r="BP41" s="667"/>
      <c r="BQ41" s="667"/>
      <c r="BR41" s="677">
        <f>IF(OR($C$74=$AR41,$D$74=$AR41),Schweine_Werte!$M41*0.5,IF(OR($C$74&gt;$AR41,$D$74&lt;$AR41),0,Schweine_Werte!$M41))</f>
        <v>0</v>
      </c>
      <c r="BS41" s="677">
        <f>IF(OR($C$83=$AR41,$D$83=$AR41),Schweine_Werte!$M41*0.5,IF(OR($C$83&gt;$AR41,$D$83&lt;$AR41),0,Schweine_Werte!$M41))</f>
        <v>0</v>
      </c>
      <c r="BT41" s="679">
        <f>IF(OR($C$92=$AR41,$D$92=$AR41),Schweine_Werte!$M41*0.5,IF(OR($C$92&gt;$AR41,$D$92&lt;$AR41),0,Schweine_Werte!$M41))</f>
        <v>0</v>
      </c>
      <c r="BU41" s="679">
        <f>IF(OR($C$101=$AR41,$D$101=$AR41),Schweine_Werte!$M41*0.5,IF(OR($C$101&gt;$AR41,$D$101&lt;$AR41),0,Schweine_Werte!$M41))</f>
        <v>0</v>
      </c>
      <c r="BV41" s="679">
        <f>IF(OR($C$110=$AR41,$D$110=$AR41),Schweine_Werte!$M41*0.5,IF(OR($C$110&gt;$AR41,$D$110&lt;$AR41),0,Schweine_Werte!$M41))</f>
        <v>0</v>
      </c>
      <c r="BW41" s="679">
        <f>IF(OR(8=$AR41,$E$127=$AR41),Schweine_Werte!$M41*0.5,IF(OR(8&gt;$AR41,$E$127&lt;$AR41),0,Schweine_Werte!$M41))</f>
        <v>1.2602489085502044</v>
      </c>
      <c r="BX41" s="679">
        <f>IF(OR(8=$AR41,$E$145=$AR41),Schweine_Werte!$M41*0.5,IF(OR(8&gt;$AR41,$E$145&lt;$AR41),0,Schweine_Werte!$M41))</f>
        <v>1.2602489085502044</v>
      </c>
      <c r="BY41" s="677">
        <f>IF(OR($C$74=$AR41,$D$74=$AR41),Schweine_Werte!$O41*0.5,IF(OR($C$74&gt;$AR41,$D$74&lt;$AR41),0,Schweine_Werte!$O41))</f>
        <v>0</v>
      </c>
      <c r="BZ41" s="677">
        <f>IF(OR($C$83=$AR41,$D$83=$AR41),Schweine_Werte!$O41*0.5,IF(OR($C$83&gt;$AR41,$D$83&lt;$AR41),0,Schweine_Werte!$O41))</f>
        <v>0</v>
      </c>
      <c r="CA41" s="679">
        <f>IF(OR($C$92=$AR41,$D$92=$AR41),Schweine_Werte!$O41*0.5,IF(OR($C$92&gt;$AR41,$D$92&lt;$AR41),0,Schweine_Werte!$O41))</f>
        <v>0</v>
      </c>
      <c r="CB41" s="679">
        <f>IF(OR($C$101=$AR41,$D$101=$AR41),Schweine_Werte!$O41*0.5,IF(OR($C$101&gt;$AR41,$D$101&lt;$AR41),0,Schweine_Werte!$O41))</f>
        <v>0</v>
      </c>
      <c r="CC41" s="679">
        <f>IF(OR($C$110=$AR41,$D$110=$AR41),Schweine_Werte!$O41*0.5,IF(OR($C$110&gt;$AR41,$D$110&lt;$AR41),0,Schweine_Werte!$O41))</f>
        <v>0</v>
      </c>
    </row>
    <row r="42" spans="1:81" x14ac:dyDescent="0.2">
      <c r="B42" s="504">
        <v>750</v>
      </c>
      <c r="D42" s="680"/>
      <c r="E42" s="667" t="e">
        <f>($D48-$C48)*1000/SUM($BA$4:$BA$146)</f>
        <v>#VALUE!</v>
      </c>
      <c r="F42" s="667" t="e">
        <f>SUMPRODUCT($BA$4:$BA$146,Schweine_Werte!$R$4:$R$146)/SUM($BA$4:$BA$146)</f>
        <v>#DIV/0!</v>
      </c>
      <c r="G42" s="667" t="e">
        <f>IF($B48=$A$8,SUMPRODUCT($BA$4:$BA$146,Schweine_Werte!EN$4:EN$146)/SUM($BA$4:$BA$146),IF($B48=$A$7,SUMPRODUCT($BA$4:$BA$146,Schweine_Werte!DH$4:DH$146)/SUM($BA$4:$BA$146),IF($B48=$A$6,SUMPRODUCT($BA$4:$BA$146,Schweine_Werte!CB$4:CB$146)/SUM($BA$4:$BA$146),SUMPRODUCT($BA$4:$BA$146,Schweine_Werte!AV$4:AV$146)/SUM($BA$4:$BA$146))))</f>
        <v>#DIV/0!</v>
      </c>
      <c r="H42" s="667" t="e">
        <f>IF($B48=$A$8,SUMPRODUCT($BA$4:$BA$146,Schweine_Werte!EO$4:EO$146)/SUM($BA$4:$BA$146),IF($B48=$A$7,SUMPRODUCT($BA$4:$BA$146,Schweine_Werte!DI$4:DI$146)/SUM($BA$4:$BA$146),IF($B48=$A$6,SUMPRODUCT($BA$4:$BA$146,Schweine_Werte!CC$4:CC$146)/SUM($BA$4:$BA$146),SUMPRODUCT($BA$4:$BA$146,Schweine_Werte!AW$4:AW$146)/SUM($BA$4:$BA$146))))</f>
        <v>#DIV/0!</v>
      </c>
      <c r="I42" s="667" t="e">
        <f>IF($B48=$A$8,SUMPRODUCT($BA$4:$BA$146,Schweine_Werte!EP$4:EP$146)/SUM($BA$4:$BA$146),IF($B48=$A$7,SUMPRODUCT($BA$4:$BA$146,Schweine_Werte!DJ$4:DJ$146)/SUM($BA$4:$BA$146),IF($B48=$A$6,SUMPRODUCT($BA$4:$BA$146,Schweine_Werte!CD$4:CD$146)/SUM($BA$4:$BA$146),SUMPRODUCT($BA$4:$BA$146,Schweine_Werte!AX$4:AX$146)/SUM($BA$4:$BA$146))))</f>
        <v>#DIV/0!</v>
      </c>
      <c r="J42" s="667" t="e">
        <f>SUMPRODUCT($BA$4:$BA$146,Schweine_Werte!$Z$4:$Z$146)/SUM($BA$4:$BA$146)</f>
        <v>#DIV/0!</v>
      </c>
      <c r="K42" s="667" t="e">
        <f>SUMPRODUCT($BA$4:$BA$146,Schweine_Werte!$AH$4:$AH$146)/SUM($BA$4:$BA$146)</f>
        <v>#DIV/0!</v>
      </c>
      <c r="L42" s="667" t="e">
        <f>T42*$F42*365/1000+$J42-$K42</f>
        <v>#DIV/0!</v>
      </c>
      <c r="M42" s="667" t="e">
        <f>U42*$F42*365/1000+$J42-$K42/2</f>
        <v>#DIV/0!</v>
      </c>
      <c r="N42" s="667" t="e">
        <f>V42*$F42*365/1000+$J42</f>
        <v>#DIV/0!</v>
      </c>
      <c r="O42" s="667">
        <f>IF($C48&lt;28,SUM($BA$4:$BA$23)+IF($D48&gt;28,$BA$24*0.5,$BA$24),0)</f>
        <v>0</v>
      </c>
      <c r="P42" s="667">
        <f>IF($D48&gt;28,SUM($BA$25:$BA$146)+IF($C48&lt;28,$BA$24*0.5,$BA$24),0)</f>
        <v>0</v>
      </c>
      <c r="Q42" s="667" t="e">
        <f t="shared" si="24"/>
        <v>#DIV/0!</v>
      </c>
      <c r="R42" s="667" t="e">
        <f t="shared" si="24"/>
        <v>#DIV/0!</v>
      </c>
      <c r="S42" s="667" t="e">
        <f t="shared" si="24"/>
        <v>#DIV/0!</v>
      </c>
      <c r="T42" s="667" t="e">
        <f>+($O42*Schweine_Werte!$HT$6+$P42*Schweine_Werte!$HU$6)/SUM($O42:$P42)</f>
        <v>#DIV/0!</v>
      </c>
      <c r="U42" s="667" t="e">
        <f>+($O42*Schweine_Werte!$HV$6+$P42*Schweine_Werte!$HW$6)/SUM($O42:$P42)</f>
        <v>#DIV/0!</v>
      </c>
      <c r="V42" s="667" t="e">
        <f>+($O42*Schweine_Werte!$HX$6+$P42*Schweine_Werte!$HY$6)/SUM($O42:$P42)</f>
        <v>#DIV/0!</v>
      </c>
      <c r="W42" s="678" t="e">
        <f>($J42*0.055+T42*0.365*0.86*$F42-$K42*0.018)/L42*100</f>
        <v>#DIV/0!</v>
      </c>
      <c r="X42" s="667" t="e">
        <f>($J42*0.055+U42*0.365*0.86*$F42-$K42*0.018/2)/M42*100</f>
        <v>#DIV/0!</v>
      </c>
      <c r="Y42" s="667" t="e">
        <f>($J42*0.055+V42*0.365*0.86*$F42)/N42*100</f>
        <v>#DIV/0!</v>
      </c>
      <c r="Z42" s="667" t="e">
        <f>IF($B48=$A$8,SUMPRODUCT($BA$4:$BA$146,Schweine_Werte!$EQ$4:$EQ$146,Schweine_Werte!$ER$4:$ER$146)/SUMPRODUCT($BA$4:$BA$146,Schweine_Werte!$EQ$4:$EQ$146),IF($B48=$A$7,SUMPRODUCT($BA$4:$BA$146,Schweine_Werte!$DK$4:$DK$146,Schweine_Werte!$DL$4:$DL$146)/SUMPRODUCT($BA$4:$BA$146,Schweine_Werte!$DK$4:$DK$146),IF($B48=$A$6,SUMPRODUCT($BA$4:$BA$146,Schweine_Werte!$CE$4:$CE$146,Schweine_Werte!$CF$4:$CF$146)/SUMPRODUCT($BA$4:$BA$146,Schweine_Werte!$CE$4:$CE$146),SUMPRODUCT($BA$4:$BA$146,Schweine_Werte!$AY$4:$AY$146,Schweine_Werte!$AZ$4:$AZ$146)/SUMPRODUCT($BA$4:$BA$146,Schweine_Werte!$AY$4:$AY$146))))</f>
        <v>#DIV/0!</v>
      </c>
      <c r="AA42" s="667"/>
      <c r="AB42" s="667">
        <f>IF($B48=$A$8,SUMIF(Schweine_Werte!$AO$4:$AO$146,$C48,Schweine_Werte!$ER$4:$ER$146),IF($B48=$A$7,SUMIF(Schweine_Werte!$AO$4:$AO$146,$C48,Schweine_Werte!$DL$4:$DL$146),IF($B48=$A$6,SUMIF(Schweine_Werte!$AO$4:$AO$146,$C48,Schweine_Werte!$CF$4:$CF$146),SUMIF(Schweine_Werte!$AO$4:$AO$146,$C48,Schweine_Werte!$AZ$4:$AZ$146))))</f>
        <v>0</v>
      </c>
      <c r="AC42" s="667"/>
      <c r="AD42" s="667">
        <f>IF($B48=$A$8,SUMIF(Schweine_Werte!$AO$4:$AO$146,$D48,Schweine_Werte!$ER$4:$ER$146),IF($B48=$A$7,SUMIF(Schweine_Werte!$AO$4:$AO$146,$D48,Schweine_Werte!$DL$4:$DL$146),IF($B48=$A$6,SUMIF(Schweine_Werte!$AO$4:$AO$146,$D48,Schweine_Werte!$CF$4:$CF$146),SUMIF(Schweine_Werte!$AO$4:$AO$146,$D48,Schweine_Werte!$AZ$4:$AZ$146))))</f>
        <v>0</v>
      </c>
      <c r="AE42" s="667"/>
      <c r="AF42" s="667"/>
      <c r="AG42" s="667" t="e">
        <f>IF($B48=$A$8,SUMPRODUCT($BA$4:$BA$146,Schweine_Werte!$EQ$4:$EQ$146)/SUM($BA$4:$BA$146),IF($B48=$A$7,SUMPRODUCT($BA$4:$BA$146,Schweine_Werte!$DK$4:$DK$146)/SUM($BA$4:$BA$146),IF($B48=$A$6,SUMPRODUCT($BA$4:$BA$146,Schweine_Werte!$CE$4:$CE$146)/SUM($BA$4:$BA$146),SUMPRODUCT($BA$4:$BA$146,Schweine_Werte!$AY$4:$AY$146)/SUM($BA$4:$BA$146))))</f>
        <v>#DIV/0!</v>
      </c>
      <c r="AH42" s="667"/>
      <c r="AI42" s="667"/>
      <c r="AJ42" s="667" t="e">
        <f>IF($B48=$A$8,SUMPRODUCT($BA$4:$BA$146,Schweine_Werte!$EQ$4:$EQ$146,Schweine_Werte!$ES$4:$ES$146)/SUMPRODUCT($BA$4:$BA$146,Schweine_Werte!$EQ$4:$EQ$146),IF($B48=$A$7,SUMPRODUCT($BA$4:$BA$146,Schweine_Werte!$DK$4:$DK$146,Schweine_Werte!$DM$4:$DM$146)/SUMPRODUCT($BA$4:$BA$146,Schweine_Werte!$DK$4:$DK$146),IF($B48=$A$6,SUMPRODUCT($BA$4:$BA$146,Schweine_Werte!$CE$4:$CE$146,Schweine_Werte!$CG$4:$CG$146)/SUMPRODUCT($BA$4:$BA$146,Schweine_Werte!$CE$4:$CE$146),SUMPRODUCT($BA$4:$BA$146,Schweine_Werte!$AY$4:$AY$146,Schweine_Werte!$BA$4:$BA$146)/SUMPRODUCT($BA$4:$BA$146,Schweine_Werte!$AY$4:$AY$146))))</f>
        <v>#DIV/0!</v>
      </c>
      <c r="AK42" s="667"/>
      <c r="AL42" s="667">
        <f>IF($B48=$A$8,SUMIF(Schweine_Werte!$AO$4:$AO$146,$C48,Schweine_Werte!$ES$4:$ES$146),IF($B48=$A$7,SUMIF(Schweine_Werte!$AO$4:$AO$146,$C48,Schweine_Werte!$DM$4:$DM$146),IF($B48=$A$6,SUMIF(Schweine_Werte!$AO$4:$AO$146,$C48,Schweine_Werte!$CG$4:$CG$146),SUMIF(Schweine_Werte!$AO$4:$AO$146,$C48,Schweine_Werte!$BA$4:$BA$146))))</f>
        <v>0</v>
      </c>
      <c r="AM42" s="667"/>
      <c r="AN42" s="667">
        <f>IF($B48=$A$8,SUMIF(Schweine_Werte!$AO$4:$AO$146,$D48,Schweine_Werte!$ES$4:$ES$146),IF($B48=$A$7,SUMIF(Schweine_Werte!$AO$4:$AO$146,$D48,Schweine_Werte!$DM$4:$DM$146),IF($B48=$A$6,SUMIF(Schweine_Werte!$AO$4:$AO$146,$D48,Schweine_Werte!$CG$4:$CG$146),SUMIF(Schweine_Werte!$AO$4:$AO$146,$D48,Schweine_Werte!$BA$4:$BA$146))))</f>
        <v>0</v>
      </c>
      <c r="AR42" s="698">
        <v>46</v>
      </c>
      <c r="AS42" s="677">
        <f>IF(OR($C$12=$AR42,$D$12=$AR42),Schweine_Werte!$C42*0.5,IF(OR($C$12&gt;$AR42,$D$12&lt;$AR42),0,Schweine_Werte!$C42))</f>
        <v>0</v>
      </c>
      <c r="AT42" s="667">
        <f>IF(OR($C$24=$AR42,$D$24=$AR42),Schweine_Werte!$C42*0.5,IF(OR($C$24&gt;$AR42,$D$24&lt;$AR42),0,Schweine_Werte!$C42))</f>
        <v>0</v>
      </c>
      <c r="AU42" s="677">
        <f>IF(OR($C$36=$AR42,$D$36=$AR42),Schweine_Werte!$C42*0.5,IF(OR($C$36&gt;$AR42,$D$36&lt;$AR42),0,Schweine_Werte!$C42))</f>
        <v>0</v>
      </c>
      <c r="AV42" s="677">
        <f>IF(OR($C$48=$AR42,$D$48=$AR42),Schweine_Werte!$C42*0.5,IF(OR($C$48&gt;$AR42,$D$48&lt;$AR42),0,Schweine_Werte!$C42))</f>
        <v>0</v>
      </c>
      <c r="AW42" s="677">
        <f>IF(OR($C$60=$AR42,$D$60=$AR42),Schweine_Werte!$C42*0.5,IF(OR($C$60&gt;$AR42,$D$60&lt;$AR42),0,Schweine_Werte!$C42))</f>
        <v>0</v>
      </c>
      <c r="AX42" s="677">
        <f>IF(OR($C$12=$AR42,$D$12=$AR42),Schweine_Werte!$E42*0.5,IF(OR($C$12&gt;$AR42,$D$12&lt;$AR42),0,Schweine_Werte!$E42))</f>
        <v>0</v>
      </c>
      <c r="AY42" s="667">
        <f>IF(OR($C$24=$AR42,$D$24=$AR42),Schweine_Werte!$E42*0.5,IF(OR($C$24&gt;$AR42,$D$24&lt;$AR42),0,Schweine_Werte!$E42))</f>
        <v>0</v>
      </c>
      <c r="AZ42" s="667">
        <f>IF(OR($C$36=$AR42,$D$36=$AR42),Schweine_Werte!$E42*0.5,IF(OR($C$36&gt;$AR42,$D$36&lt;$AR42),0,Schweine_Werte!$E42))</f>
        <v>0</v>
      </c>
      <c r="BA42" s="667">
        <f>IF(OR($C$48=$AR42,$D$48=$AR42),Schweine_Werte!$E42*0.5,IF(OR($C$48&gt;$AR42,$D$48&lt;$AR42),0,Schweine_Werte!$E42))</f>
        <v>0</v>
      </c>
      <c r="BB42" s="667">
        <f>IF(OR($C$60=$AR42,$D$60=$AR42),Schweine_Werte!$E42*0.5,IF(OR($C$60&gt;$AR42,$D$60&lt;$AR42),0,Schweine_Werte!$E42))</f>
        <v>0</v>
      </c>
      <c r="BC42" s="677">
        <f>IF(OR($C$12=$AR42,$D$12=$AR42),Schweine_Werte!$G42*0.5,IF(OR($C$12&gt;$AR42,$D$12&lt;$AR42),0,Schweine_Werte!$G42))</f>
        <v>0</v>
      </c>
      <c r="BD42" s="667">
        <f>IF(OR($C$24=$AR42,$D$24=$AR42),Schweine_Werte!$G42*0.5,IF(OR($C$24&gt;$AR42,$D$24&lt;$AR42),0,Schweine_Werte!$G42))</f>
        <v>0</v>
      </c>
      <c r="BE42" s="667">
        <f>IF(OR($C$36=$AR42,$D$36=$AR42),Schweine_Werte!$G42*0.5,IF(OR($C$36&gt;$AR42,$D$36&lt;$AR42),0,Schweine_Werte!$G42))</f>
        <v>0</v>
      </c>
      <c r="BF42" s="667">
        <f>IF(OR($C$48=$AR42,$D$48=$AR42),Schweine_Werte!$G42*0.5,IF(OR($C$48&gt;$AR42,$D$48&lt;$AR42),0,Schweine_Werte!$G42))</f>
        <v>0</v>
      </c>
      <c r="BG42" s="667">
        <f>IF(OR($C$60=$AR42,$D$60=$AR42),Schweine_Werte!$G42*0.5,IF(OR($C$60&gt;$AR42,$D$60&lt;$AR42),0,Schweine_Werte!$G42))</f>
        <v>0</v>
      </c>
      <c r="BH42" s="677">
        <f>IF(OR($C$12=$AR42,$D$12=$AR42),Schweine_Werte!$I42*0.5,IF(OR($C$12&gt;$AR42,$D$12&lt;$AR42),0,Schweine_Werte!$I42))</f>
        <v>0</v>
      </c>
      <c r="BI42" s="667">
        <f>IF(OR($C$24=$AR42,$D$24=$AR42),Schweine_Werte!$I42*0.5,IF(OR($C$24&gt;$AR42,$D$24&lt;$AR42),0,Schweine_Werte!$I42))</f>
        <v>0</v>
      </c>
      <c r="BJ42" s="667">
        <f>IF(OR($C$36=$AR42,$D$36=$AR42),Schweine_Werte!$I42*0.5,IF(OR($C$36&gt;$AR42,$D$36&lt;$AR42),0,Schweine_Werte!$I42))</f>
        <v>0</v>
      </c>
      <c r="BK42" s="667">
        <f>IF(OR($C$48=$AR42,$D$48=$AR42),Schweine_Werte!$I42*0.5,IF(OR($C$48&gt;$AR42,$D$48&lt;$AR42),0,Schweine_Werte!$I42))</f>
        <v>0</v>
      </c>
      <c r="BL42" s="667">
        <f>IF(OR($C$60=$AR42,$D$60=$AR42),Schweine_Werte!$I42*0.5,IF(OR($C$60&gt;$AR42,$D$60&lt;$AR42),0,Schweine_Werte!$I42))</f>
        <v>0</v>
      </c>
      <c r="BM42" s="677"/>
      <c r="BN42" s="667"/>
      <c r="BO42" s="667"/>
      <c r="BP42" s="667"/>
      <c r="BQ42" s="667"/>
      <c r="BR42" s="677">
        <f>IF(OR($C$74=$AR42,$D$74=$AR42),Schweine_Werte!$M42*0.5,IF(OR($C$74&gt;$AR42,$D$74&lt;$AR42),0,Schweine_Werte!$M42))</f>
        <v>0</v>
      </c>
      <c r="BS42" s="677">
        <f>IF(OR($C$83=$AR42,$D$83=$AR42),Schweine_Werte!$M42*0.5,IF(OR($C$83&gt;$AR42,$D$83&lt;$AR42),0,Schweine_Werte!$M42))</f>
        <v>0</v>
      </c>
      <c r="BT42" s="679">
        <f>IF(OR($C$92=$AR42,$D$92=$AR42),Schweine_Werte!$M42*0.5,IF(OR($C$92&gt;$AR42,$D$92&lt;$AR42),0,Schweine_Werte!$M42))</f>
        <v>0</v>
      </c>
      <c r="BU42" s="679">
        <f>IF(OR($C$101=$AR42,$D$101=$AR42),Schweine_Werte!$M42*0.5,IF(OR($C$101&gt;$AR42,$D$101&lt;$AR42),0,Schweine_Werte!$M42))</f>
        <v>0</v>
      </c>
      <c r="BV42" s="679">
        <f>IF(OR($C$110=$AR42,$D$110=$AR42),Schweine_Werte!$M42*0.5,IF(OR($C$110&gt;$AR42,$D$110&lt;$AR42),0,Schweine_Werte!$M42))</f>
        <v>0</v>
      </c>
      <c r="BW42" s="679">
        <f>IF(OR(8=$AR42,$E$127=$AR42),Schweine_Werte!$M42*0.5,IF(OR(8&gt;$AR42,$E$127&lt;$AR42),0,Schweine_Werte!$M42))</f>
        <v>1.2477119292368446</v>
      </c>
      <c r="BX42" s="679">
        <f>IF(OR(8=$AR42,$E$145=$AR42),Schweine_Werte!$M42*0.5,IF(OR(8&gt;$AR42,$E$145&lt;$AR42),0,Schweine_Werte!$M42))</f>
        <v>1.2477119292368446</v>
      </c>
      <c r="BY42" s="677">
        <f>IF(OR($C$74=$AR42,$D$74=$AR42),Schweine_Werte!$O42*0.5,IF(OR($C$74&gt;$AR42,$D$74&lt;$AR42),0,Schweine_Werte!$O42))</f>
        <v>0</v>
      </c>
      <c r="BZ42" s="677">
        <f>IF(OR($C$83=$AR42,$D$83=$AR42),Schweine_Werte!$O42*0.5,IF(OR($C$83&gt;$AR42,$D$83&lt;$AR42),0,Schweine_Werte!$O42))</f>
        <v>0</v>
      </c>
      <c r="CA42" s="679">
        <f>IF(OR($C$92=$AR42,$D$92=$AR42),Schweine_Werte!$O42*0.5,IF(OR($C$92&gt;$AR42,$D$92&lt;$AR42),0,Schweine_Werte!$O42))</f>
        <v>0</v>
      </c>
      <c r="CB42" s="679">
        <f>IF(OR($C$101=$AR42,$D$101=$AR42),Schweine_Werte!$O42*0.5,IF(OR($C$101&gt;$AR42,$D$101&lt;$AR42),0,Schweine_Werte!$O42))</f>
        <v>0</v>
      </c>
      <c r="CC42" s="679">
        <f>IF(OR($C$110=$AR42,$D$110=$AR42),Schweine_Werte!$O42*0.5,IF(OR($C$110&gt;$AR42,$D$110&lt;$AR42),0,Schweine_Werte!$O42))</f>
        <v>0</v>
      </c>
    </row>
    <row r="43" spans="1:81" x14ac:dyDescent="0.2">
      <c r="B43" s="504">
        <v>850</v>
      </c>
      <c r="D43" s="667"/>
      <c r="E43" s="667" t="e">
        <f>($D48-$C48)*1000/SUM($BF$4:$BF$146)</f>
        <v>#VALUE!</v>
      </c>
      <c r="F43" s="667" t="e">
        <f>SUMPRODUCT($BF$4:$BF$146,Schweine_Werte!$S$4:$S$146)/SUM($BF$4:$BF$146)</f>
        <v>#DIV/0!</v>
      </c>
      <c r="G43" s="667" t="e">
        <f>IF($B48=$A$8,SUMPRODUCT($BF$4:$BF$146,Schweine_Werte!ET$4:ET$146)/SUM($BF$4:$BF$146),IF($B48=$A$7,SUMPRODUCT($BF$4:$BF$146,Schweine_Werte!DN$4:DN$146)/SUM($BF$4:$BF$146),IF($B48=$A$6,SUMPRODUCT($BF$4:$BF$146,Schweine_Werte!CH$4:CH$146)/SUM($BF$4:$BF$146),SUMPRODUCT($BF$4:$BF$146,Schweine_Werte!BB$4:BB$146)/SUM($BF$4:$BF$146))))</f>
        <v>#DIV/0!</v>
      </c>
      <c r="H43" s="667" t="e">
        <f>IF($B48=$A$8,SUMPRODUCT($BF$4:$BF$146,Schweine_Werte!EU$4:EU$146)/SUM($BF$4:$BF$146),IF($B48=$A$7,SUMPRODUCT($BF$4:$BF$146,Schweine_Werte!DO$4:DO$146)/SUM($BF$4:$BF$146),IF($B48=$A$6,SUMPRODUCT($BF$4:$BF$146,Schweine_Werte!CI$4:CI$146)/SUM($BF$4:$BF$146),SUMPRODUCT($BF$4:$BF$146,Schweine_Werte!BC$4:BC$146)/SUM($BF$4:$BF$146))))</f>
        <v>#DIV/0!</v>
      </c>
      <c r="I43" s="667" t="e">
        <f>IF($B48=$A$8,SUMPRODUCT($BF$4:$BF$146,Schweine_Werte!EV$4:EV$146)/SUM($BF$4:$BF$146),IF($B48=$A$7,SUMPRODUCT($BF$4:$BF$146,Schweine_Werte!DP$4:DP$146)/SUM($BF$4:$BF$146),IF($B48=$A$6,SUMPRODUCT($BF$4:$BF$146,Schweine_Werte!CJ$4:CJ$146)/SUM($BF$4:$BF$146),SUMPRODUCT($BF$4:$BF$146,Schweine_Werte!BD$4:BD$146)/SUM($BF$4:$BF$146))))</f>
        <v>#DIV/0!</v>
      </c>
      <c r="J43" s="667" t="e">
        <f>SUMPRODUCT($BF$4:$BF$146,Schweine_Werte!$AA$4:$AA$146)/SUM($BF$4:$BF$146)</f>
        <v>#DIV/0!</v>
      </c>
      <c r="K43" s="667" t="e">
        <f>SUMPRODUCT($BF$4:$BF$146,Schweine_Werte!$AI$4:$AI$146)/SUM($BF$4:$BF$146)</f>
        <v>#DIV/0!</v>
      </c>
      <c r="L43" s="667" t="e">
        <f>T43*$F43*365/1000+$J43-$K43</f>
        <v>#DIV/0!</v>
      </c>
      <c r="M43" s="667" t="e">
        <f>U43*$F43*365/1000+$J43-$K43/2</f>
        <v>#DIV/0!</v>
      </c>
      <c r="N43" s="667" t="e">
        <f>V43*$F43*365/1000+$J43</f>
        <v>#DIV/0!</v>
      </c>
      <c r="O43" s="667">
        <f>IF($C48&lt;28,SUM($BF$4:$BF$23)+IF($D48&gt;28,$BF$24*0.5,$BF$24),0)</f>
        <v>0</v>
      </c>
      <c r="P43" s="667">
        <f>IF($D48&gt;28,SUM($BF$25:$BF$146)+IF($C48&lt;28,$BF$24*0.5,$BF$24),0)</f>
        <v>0</v>
      </c>
      <c r="Q43" s="667" t="e">
        <f t="shared" si="24"/>
        <v>#DIV/0!</v>
      </c>
      <c r="R43" s="667" t="e">
        <f t="shared" si="24"/>
        <v>#DIV/0!</v>
      </c>
      <c r="S43" s="667" t="e">
        <f t="shared" si="24"/>
        <v>#DIV/0!</v>
      </c>
      <c r="T43" s="667" t="e">
        <f>+($O43*Schweine_Werte!$HT$7+$P43*Schweine_Werte!$HU$7)/SUM($O43:$P43)</f>
        <v>#DIV/0!</v>
      </c>
      <c r="U43" s="667" t="e">
        <f>+($O43*Schweine_Werte!$HV$7+$P43*Schweine_Werte!$HW$7)/SUM($O43:$P43)</f>
        <v>#DIV/0!</v>
      </c>
      <c r="V43" s="667" t="e">
        <f>+($O43*Schweine_Werte!$HX$7+$P43*Schweine_Werte!$HY$7)/SUM($O43:$P43)</f>
        <v>#DIV/0!</v>
      </c>
      <c r="W43" s="667" t="e">
        <f>($J43*0.055+T43*0.365*0.86*$F43-$K43*0.018)/L43*100</f>
        <v>#DIV/0!</v>
      </c>
      <c r="X43" s="667" t="e">
        <f>($J43*0.055+U43*0.365*0.86*$F43-$K43*0.018/2)/M43*100</f>
        <v>#DIV/0!</v>
      </c>
      <c r="Y43" s="667" t="e">
        <f>($J43*0.055+V43*0.365*0.86*$F43)/N43*100</f>
        <v>#DIV/0!</v>
      </c>
      <c r="Z43" s="667" t="e">
        <f>IF($B48=$A$8,SUMPRODUCT($BF$4:$BF$146,Schweine_Werte!$EW$4:$EW$146,Schweine_Werte!$EX$4:$EX$146)/SUMPRODUCT($BF$4:$BF$146,Schweine_Werte!$EW$4:$EW$146),IF($B48=$A$7,SUMPRODUCT($BF$4:$BF$146,Schweine_Werte!$DQ$4:$DQ$146,Schweine_Werte!$DR$4:$DR$146)/SUMPRODUCT($BF$4:$BF$146,Schweine_Werte!$DQ$4:$DQ$146),IF($B48=$A$6,SUMPRODUCT($BF$4:$BF$146,Schweine_Werte!$CK$4:$CK$146,Schweine_Werte!$CL$4:$CL$146)/SUMPRODUCT($BF$4:$BF$146,Schweine_Werte!$CK$4:$CK$146),SUMPRODUCT($BF$4:$BF$146,Schweine_Werte!$BE$4:$BE$146,Schweine_Werte!$BF$4:$BF$146)/SUMPRODUCT($BF$4:$BF$146,Schweine_Werte!$BE$4:$BE$146))))</f>
        <v>#DIV/0!</v>
      </c>
      <c r="AA43" s="667"/>
      <c r="AB43" s="667">
        <f>IF($B48=$A$8,SUMIF(Schweine_Werte!$AO$4:$AO$146,$C48,Schweine_Werte!$EX$4:$EX$146),IF($B48=$A$7,SUMIF(Schweine_Werte!$AO$4:$AO$146,$C48,Schweine_Werte!$DR$4:$DR$146),IF($B48=$A$6,SUMIF(Schweine_Werte!$AO$4:$AO$146,$C48,Schweine_Werte!$CL$4:$CL$146),SUMIF(Schweine_Werte!$AO$4:$AO$146,$C48,Schweine_Werte!$BF$4:$BF$146))))</f>
        <v>0</v>
      </c>
      <c r="AC43" s="667"/>
      <c r="AD43" s="667">
        <f>IF($B48=$A$8,SUMIF(Schweine_Werte!$AO$4:$AO$146,$D48,Schweine_Werte!$EX$4:$EX$146),IF($B48=$A$7,SUMIF(Schweine_Werte!$AO$4:$AO$146,$D48,Schweine_Werte!$DR$4:$DR$146),IF($B48=$A$6,SUMIF(Schweine_Werte!$AO$4:$AO$146,$D48,Schweine_Werte!$CL$4:$CL$146),SUMIF(Schweine_Werte!$AO$4:$AO$146,$D48,Schweine_Werte!$BF$4:$BF$146))))</f>
        <v>0</v>
      </c>
      <c r="AE43" s="667"/>
      <c r="AF43" s="667"/>
      <c r="AG43" s="667" t="e">
        <f>IF($B48=$A$8,SUMPRODUCT($BF$4:$BF$146,Schweine_Werte!$EW$4:$EW$146)/SUM($BF$4:$BF$146),IF($B48=$A$7,SUMPRODUCT($BF$4:$BF$146,Schweine_Werte!$DQ$4:$DQ$146)/SUM($BF$4:$BF$146),IF($B48=$A$6,SUMPRODUCT($BF$4:$BF$146,Schweine_Werte!$CK$4:$CK$146)/SUM($BF$4:$BF$146),SUMPRODUCT($BF$4:$BF$146,Schweine_Werte!$BE$4:$BE$146)/SUM($BF$4:$BF$146))))</f>
        <v>#DIV/0!</v>
      </c>
      <c r="AH43" s="667"/>
      <c r="AI43" s="667"/>
      <c r="AJ43" s="667" t="e">
        <f>IF($B48=$A$8,SUMPRODUCT($BF$4:$BF$146,Schweine_Werte!$EW$4:$EW$146,Schweine_Werte!$EY$4:$EY$146)/SUMPRODUCT($BF$4:$BF$146,Schweine_Werte!$EW$4:$EW$146),IF($B48=$A$7,SUMPRODUCT($BF$4:$BF$146,Schweine_Werte!$DQ$4:$DQ$146,Schweine_Werte!$DS$4:$DS$146)/SUMPRODUCT($BF$4:$BF$146,Schweine_Werte!$DQ$4:$DQ$146),IF($B48=$A$6,SUMPRODUCT($BF$4:$BF$146,Schweine_Werte!$CK$4:$CK$146,Schweine_Werte!$CM$4:$CM$146)/SUMPRODUCT($BF$4:$BF$146,Schweine_Werte!$CK$4:$CK$146),SUMPRODUCT($BF$4:$BF$146,Schweine_Werte!$BE$4:$BE$146,Schweine_Werte!$BG$4:$BG$146)/SUMPRODUCT($BF$4:$BF$146,Schweine_Werte!$BE$4:$BE$146))))</f>
        <v>#DIV/0!</v>
      </c>
      <c r="AK43" s="667"/>
      <c r="AL43" s="667">
        <f>IF($B48=$A$8,SUMIF(Schweine_Werte!$AO$4:$AO$146,$C48,Schweine_Werte!$EY$4:$EY$146),IF($B48=$A$7,SUMIF(Schweine_Werte!$AO$4:$AO$146,$C48,Schweine_Werte!$DS$4:$DS$146),IF($B48=$A$6,SUMIF(Schweine_Werte!$AO$4:$AO$146,$C48,Schweine_Werte!$CM$4:$CM$146),SUMIF(Schweine_Werte!$AO$4:$AO$146,$C48,Schweine_Werte!$BG$4:$BG$146))))</f>
        <v>0</v>
      </c>
      <c r="AM43" s="667"/>
      <c r="AN43" s="667">
        <f>IF($B48=$A$8,SUMIF(Schweine_Werte!$AO$4:$AO$146,$D48,Schweine_Werte!$EY$4:$EY$146),IF($B48=$A$7,SUMIF(Schweine_Werte!$AO$4:$AO$146,$D48,Schweine_Werte!$DS$4:$DS$146),IF($B48=$A$6,SUMIF(Schweine_Werte!$AO$4:$AO$146,$D48,Schweine_Werte!$CM$4:$CM$146),SUMIF(Schweine_Werte!$AO$4:$AO$146,$D48,Schweine_Werte!$BG$4:$BG$146))))</f>
        <v>0</v>
      </c>
      <c r="AR43" s="698">
        <v>47</v>
      </c>
      <c r="AS43" s="677">
        <f>IF(OR($C$12=$AR43,$D$12=$AR43),Schweine_Werte!$C43*0.5,IF(OR($C$12&gt;$AR43,$D$12&lt;$AR43),0,Schweine_Werte!$C43))</f>
        <v>0</v>
      </c>
      <c r="AT43" s="667">
        <f>IF(OR($C$24=$AR43,$D$24=$AR43),Schweine_Werte!$C43*0.5,IF(OR($C$24&gt;$AR43,$D$24&lt;$AR43),0,Schweine_Werte!$C43))</f>
        <v>0</v>
      </c>
      <c r="AU43" s="677">
        <f>IF(OR($C$36=$AR43,$D$36=$AR43),Schweine_Werte!$C43*0.5,IF(OR($C$36&gt;$AR43,$D$36&lt;$AR43),0,Schweine_Werte!$C43))</f>
        <v>0</v>
      </c>
      <c r="AV43" s="677">
        <f>IF(OR($C$48=$AR43,$D$48=$AR43),Schweine_Werte!$C43*0.5,IF(OR($C$48&gt;$AR43,$D$48&lt;$AR43),0,Schweine_Werte!$C43))</f>
        <v>0</v>
      </c>
      <c r="AW43" s="677">
        <f>IF(OR($C$60=$AR43,$D$60=$AR43),Schweine_Werte!$C43*0.5,IF(OR($C$60&gt;$AR43,$D$60&lt;$AR43),0,Schweine_Werte!$C43))</f>
        <v>0</v>
      </c>
      <c r="AX43" s="677">
        <f>IF(OR($C$12=$AR43,$D$12=$AR43),Schweine_Werte!$E43*0.5,IF(OR($C$12&gt;$AR43,$D$12&lt;$AR43),0,Schweine_Werte!$E43))</f>
        <v>0</v>
      </c>
      <c r="AY43" s="667">
        <f>IF(OR($C$24=$AR43,$D$24=$AR43),Schweine_Werte!$E43*0.5,IF(OR($C$24&gt;$AR43,$D$24&lt;$AR43),0,Schweine_Werte!$E43))</f>
        <v>0</v>
      </c>
      <c r="AZ43" s="667">
        <f>IF(OR($C$36=$AR43,$D$36=$AR43),Schweine_Werte!$E43*0.5,IF(OR($C$36&gt;$AR43,$D$36&lt;$AR43),0,Schweine_Werte!$E43))</f>
        <v>0</v>
      </c>
      <c r="BA43" s="667">
        <f>IF(OR($C$48=$AR43,$D$48=$AR43),Schweine_Werte!$E43*0.5,IF(OR($C$48&gt;$AR43,$D$48&lt;$AR43),0,Schweine_Werte!$E43))</f>
        <v>0</v>
      </c>
      <c r="BB43" s="667">
        <f>IF(OR($C$60=$AR43,$D$60=$AR43),Schweine_Werte!$E43*0.5,IF(OR($C$60&gt;$AR43,$D$60&lt;$AR43),0,Schweine_Werte!$E43))</f>
        <v>0</v>
      </c>
      <c r="BC43" s="677">
        <f>IF(OR($C$12=$AR43,$D$12=$AR43),Schweine_Werte!$G43*0.5,IF(OR($C$12&gt;$AR43,$D$12&lt;$AR43),0,Schweine_Werte!$G43))</f>
        <v>0</v>
      </c>
      <c r="BD43" s="667">
        <f>IF(OR($C$24=$AR43,$D$24=$AR43),Schweine_Werte!$G43*0.5,IF(OR($C$24&gt;$AR43,$D$24&lt;$AR43),0,Schweine_Werte!$G43))</f>
        <v>0</v>
      </c>
      <c r="BE43" s="667">
        <f>IF(OR($C$36=$AR43,$D$36=$AR43),Schweine_Werte!$G43*0.5,IF(OR($C$36&gt;$AR43,$D$36&lt;$AR43),0,Schweine_Werte!$G43))</f>
        <v>0</v>
      </c>
      <c r="BF43" s="667">
        <f>IF(OR($C$48=$AR43,$D$48=$AR43),Schweine_Werte!$G43*0.5,IF(OR($C$48&gt;$AR43,$D$48&lt;$AR43),0,Schweine_Werte!$G43))</f>
        <v>0</v>
      </c>
      <c r="BG43" s="667">
        <f>IF(OR($C$60=$AR43,$D$60=$AR43),Schweine_Werte!$G43*0.5,IF(OR($C$60&gt;$AR43,$D$60&lt;$AR43),0,Schweine_Werte!$G43))</f>
        <v>0</v>
      </c>
      <c r="BH43" s="677">
        <f>IF(OR($C$12=$AR43,$D$12=$AR43),Schweine_Werte!$I43*0.5,IF(OR($C$12&gt;$AR43,$D$12&lt;$AR43),0,Schweine_Werte!$I43))</f>
        <v>0</v>
      </c>
      <c r="BI43" s="667">
        <f>IF(OR($C$24=$AR43,$D$24=$AR43),Schweine_Werte!$I43*0.5,IF(OR($C$24&gt;$AR43,$D$24&lt;$AR43),0,Schweine_Werte!$I43))</f>
        <v>0</v>
      </c>
      <c r="BJ43" s="667">
        <f>IF(OR($C$36=$AR43,$D$36=$AR43),Schweine_Werte!$I43*0.5,IF(OR($C$36&gt;$AR43,$D$36&lt;$AR43),0,Schweine_Werte!$I43))</f>
        <v>0</v>
      </c>
      <c r="BK43" s="667">
        <f>IF(OR($C$48=$AR43,$D$48=$AR43),Schweine_Werte!$I43*0.5,IF(OR($C$48&gt;$AR43,$D$48&lt;$AR43),0,Schweine_Werte!$I43))</f>
        <v>0</v>
      </c>
      <c r="BL43" s="667">
        <f>IF(OR($C$60=$AR43,$D$60=$AR43),Schweine_Werte!$I43*0.5,IF(OR($C$60&gt;$AR43,$D$60&lt;$AR43),0,Schweine_Werte!$I43))</f>
        <v>0</v>
      </c>
      <c r="BM43" s="677"/>
      <c r="BN43" s="667"/>
      <c r="BO43" s="667"/>
      <c r="BP43" s="667"/>
      <c r="BQ43" s="667"/>
      <c r="BR43" s="677">
        <f>IF(OR($C$74=$AR43,$D$74=$AR43),Schweine_Werte!$M43*0.5,IF(OR($C$74&gt;$AR43,$D$74&lt;$AR43),0,Schweine_Werte!$M43))</f>
        <v>0</v>
      </c>
      <c r="BS43" s="677">
        <f>IF(OR($C$83=$AR43,$D$83=$AR43),Schweine_Werte!$M43*0.5,IF(OR($C$83&gt;$AR43,$D$83&lt;$AR43),0,Schweine_Werte!$M43))</f>
        <v>0</v>
      </c>
      <c r="BT43" s="679">
        <f>IF(OR($C$92=$AR43,$D$92=$AR43),Schweine_Werte!$M43*0.5,IF(OR($C$92&gt;$AR43,$D$92&lt;$AR43),0,Schweine_Werte!$M43))</f>
        <v>0</v>
      </c>
      <c r="BU43" s="679">
        <f>IF(OR($C$101=$AR43,$D$101=$AR43),Schweine_Werte!$M43*0.5,IF(OR($C$101&gt;$AR43,$D$101&lt;$AR43),0,Schweine_Werte!$M43))</f>
        <v>0</v>
      </c>
      <c r="BV43" s="679">
        <f>IF(OR($C$110=$AR43,$D$110=$AR43),Schweine_Werte!$M43*0.5,IF(OR($C$110&gt;$AR43,$D$110&lt;$AR43),0,Schweine_Werte!$M43))</f>
        <v>0</v>
      </c>
      <c r="BW43" s="679">
        <f>IF(OR(8=$AR43,$E$127=$AR43),Schweine_Werte!$M43*0.5,IF(OR(8&gt;$AR43,$E$127&lt;$AR43),0,Schweine_Werte!$M43))</f>
        <v>1.2358690906989118</v>
      </c>
      <c r="BX43" s="679">
        <f>IF(OR(8=$AR43,$E$145=$AR43),Schweine_Werte!$M43*0.5,IF(OR(8&gt;$AR43,$E$145&lt;$AR43),0,Schweine_Werte!$M43))</f>
        <v>1.2358690906989118</v>
      </c>
      <c r="BY43" s="677">
        <f>IF(OR($C$74=$AR43,$D$74=$AR43),Schweine_Werte!$O43*0.5,IF(OR($C$74&gt;$AR43,$D$74&lt;$AR43),0,Schweine_Werte!$O43))</f>
        <v>0</v>
      </c>
      <c r="BZ43" s="677">
        <f>IF(OR($C$83=$AR43,$D$83=$AR43),Schweine_Werte!$O43*0.5,IF(OR($C$83&gt;$AR43,$D$83&lt;$AR43),0,Schweine_Werte!$O43))</f>
        <v>0</v>
      </c>
      <c r="CA43" s="679">
        <f>IF(OR($C$92=$AR43,$D$92=$AR43),Schweine_Werte!$O43*0.5,IF(OR($C$92&gt;$AR43,$D$92&lt;$AR43),0,Schweine_Werte!$O43))</f>
        <v>0</v>
      </c>
      <c r="CB43" s="679">
        <f>IF(OR($C$101=$AR43,$D$101=$AR43),Schweine_Werte!$O43*0.5,IF(OR($C$101&gt;$AR43,$D$101&lt;$AR43),0,Schweine_Werte!$O43))</f>
        <v>0</v>
      </c>
      <c r="CC43" s="679">
        <f>IF(OR($C$110=$AR43,$D$110=$AR43),Schweine_Werte!$O43*0.5,IF(OR($C$110&gt;$AR43,$D$110&lt;$AR43),0,Schweine_Werte!$O43))</f>
        <v>0</v>
      </c>
    </row>
    <row r="44" spans="1:81" x14ac:dyDescent="0.2">
      <c r="B44" s="504">
        <v>950</v>
      </c>
      <c r="D44" s="667"/>
      <c r="E44" s="667" t="e">
        <f>($D48-$C48)*1000/SUM($BK$4:$BK$146)</f>
        <v>#VALUE!</v>
      </c>
      <c r="F44" s="667" t="e">
        <f>SUMPRODUCT($BK$4:$BK$146,Schweine_Werte!$T$4:$T$146)/SUM($BK$4:$BK$146)</f>
        <v>#DIV/0!</v>
      </c>
      <c r="G44" s="667" t="e">
        <f>IF($B48=$A$8,SUMPRODUCT($BK$4:$BK$146,Schweine_Werte!EZ$4:EZ$146)/SUM($BK$4:$BK$146),IF($B48=$A$7,SUMPRODUCT($BK$4:$BK$146,Schweine_Werte!DT$4:DT$146)/SUM($BK$4:$BK$146),IF($B48=$A$6,SUMPRODUCT($BK$4:$BK$146,Schweine_Werte!CN$4:CN$146)/SUM($BK$4:$BK$146),SUMPRODUCT($BK$4:$BK$146,Schweine_Werte!BH$4:BH$146)/SUM($BK$4:$BK$146))))</f>
        <v>#DIV/0!</v>
      </c>
      <c r="H44" s="667" t="e">
        <f>IF($B48=$A$8,SUMPRODUCT($BK$4:$BK$146,Schweine_Werte!FA$4:FA$146)/SUM($BK$4:$BK$146),IF($B48=$A$7,SUMPRODUCT($BK$4:$BK$146,Schweine_Werte!DU$4:DU$146)/SUM($BK$4:$BK$146),IF($B48=$A$6,SUMPRODUCT($BK$4:$BK$146,Schweine_Werte!CO$4:CO$146)/SUM($BK$4:$BK$146),SUMPRODUCT($BK$4:$BK$146,Schweine_Werte!BI$4:BI$146)/SUM($BK$4:$BK$146))))</f>
        <v>#DIV/0!</v>
      </c>
      <c r="I44" s="667" t="e">
        <f>IF($B48=$A$8,SUMPRODUCT($BK$4:$BK$146,Schweine_Werte!FB$4:FB$146)/SUM($BK$4:$BK$146),IF($B48=$A$7,SUMPRODUCT($BK$4:$BK$146,Schweine_Werte!DV$4:DV$146)/SUM($BK$4:$BK$146),IF($B48=$A$6,SUMPRODUCT($BK$4:$BK$146,Schweine_Werte!CP$4:CP$146)/SUM($BK$4:$BK$146),SUMPRODUCT($BK$4:$BK$146,Schweine_Werte!BJ$4:BJ$146)/SUM($BK$4:$BK$146))))</f>
        <v>#DIV/0!</v>
      </c>
      <c r="J44" s="667" t="e">
        <f>SUMPRODUCT($BK$4:$BK$146,Schweine_Werte!$AB$4:$AB$146)/SUM($BK$4:$BK$146)</f>
        <v>#DIV/0!</v>
      </c>
      <c r="K44" s="667" t="e">
        <f>SUMPRODUCT($BK$4:$BK$146,Schweine_Werte!$AJ$4:$AJ$146)/SUM($BK$4:$BK$146)</f>
        <v>#DIV/0!</v>
      </c>
      <c r="L44" s="667" t="e">
        <f>T44*$F44*365/1000+$J44-$K44</f>
        <v>#DIV/0!</v>
      </c>
      <c r="M44" s="667" t="e">
        <f>U44*$F44*365/1000+$J44-$K44/2</f>
        <v>#DIV/0!</v>
      </c>
      <c r="N44" s="667" t="e">
        <f>V44*$F44*365/1000+$J44</f>
        <v>#DIV/0!</v>
      </c>
      <c r="O44" s="667">
        <f>IF($C48&lt;28,SUM($BK$4:$BK$23)+IF($D48&gt;28,$BK$24*0.5,$BK$24),0)</f>
        <v>0</v>
      </c>
      <c r="P44" s="667">
        <f>IF($D48&gt;28,SUM($BK$25:$BK$146)+IF($C48&lt;28,$BK$24*0.5,$BK$24),0)</f>
        <v>0</v>
      </c>
      <c r="Q44" s="667" t="e">
        <f t="shared" si="24"/>
        <v>#DIV/0!</v>
      </c>
      <c r="R44" s="667" t="e">
        <f t="shared" si="24"/>
        <v>#DIV/0!</v>
      </c>
      <c r="S44" s="667" t="e">
        <f t="shared" si="24"/>
        <v>#DIV/0!</v>
      </c>
      <c r="T44" s="667" t="e">
        <f>+($O44*Schweine_Werte!$HT$8+$P44*Schweine_Werte!$HU$8)/SUM($O44:$P44)</f>
        <v>#DIV/0!</v>
      </c>
      <c r="U44" s="667" t="e">
        <f>+($O44*Schweine_Werte!$HV$8+$P44*Schweine_Werte!$HW$8)/SUM($O44:$P44)</f>
        <v>#DIV/0!</v>
      </c>
      <c r="V44" s="667" t="e">
        <f>+($O44*Schweine_Werte!$HX$8+$P44*Schweine_Werte!$HY$8)/SUM($O44:$P44)</f>
        <v>#DIV/0!</v>
      </c>
      <c r="W44" s="678" t="e">
        <f>($J44*0.055+T44*0.365*0.86*$F44-$K44*0.018)/L44*100</f>
        <v>#DIV/0!</v>
      </c>
      <c r="X44" s="667" t="e">
        <f>($J44*0.055+U44*0.365*0.86*$F44-$K44*0.018/2)/M44*100</f>
        <v>#DIV/0!</v>
      </c>
      <c r="Y44" s="667" t="e">
        <f>($J44*0.055+V44*0.365*0.86*$F44)/N44*100</f>
        <v>#DIV/0!</v>
      </c>
      <c r="Z44" s="667" t="e">
        <f>IF($B48=$A$8,SUMPRODUCT($BK$4:$BK$146,Schweine_Werte!$FC$4:$FC$146,Schweine_Werte!$FD$4:$FD$146)/SUMPRODUCT($BK$4:$BK$146,Schweine_Werte!$FC$4:$FC$146),IF($B48=$A$7,SUMPRODUCT($BK$4:$BK$146,Schweine_Werte!$DW$4:$DW$146,Schweine_Werte!$DX$4:$DX$146)/SUMPRODUCT($BK$4:$BK$146,Schweine_Werte!$DW$4:$DW$146),IF($B48=$A$6,SUMPRODUCT($BK$4:$BK$146,Schweine_Werte!$CQ$4:$CQ$146,Schweine_Werte!$CR$4:$CR$146)/SUMPRODUCT($BK$4:$BK$146,Schweine_Werte!$CQ$4:$CQ$146),SUMPRODUCT($BK$4:$BK$146,Schweine_Werte!$BK$4:$BK$146,Schweine_Werte!$BL$4:$BL$146)/SUMPRODUCT($BK$4:$BK$146,Schweine_Werte!$BK$4:$BK$146))))</f>
        <v>#DIV/0!</v>
      </c>
      <c r="AA44" s="667"/>
      <c r="AB44" s="667">
        <f>IF($B48=$A$8,SUMIF(Schweine_Werte!$AO$4:$AO$146,$C48,Schweine_Werte!$FD$4:$FD$146),IF($B48=$A$7,SUMIF(Schweine_Werte!$AO$4:$AO$146,$C48,Schweine_Werte!$DX$4:$DX$146),IF($B48=$A$6,SUMIF(Schweine_Werte!$AO$4:$AO$146,$C48,Schweine_Werte!$CR$4:$CR$146),SUMIF(Schweine_Werte!$AO$4:$AO$146,$C48,Schweine_Werte!$BL$4:$BL$146))))</f>
        <v>0</v>
      </c>
      <c r="AC44" s="667"/>
      <c r="AD44" s="667">
        <f>IF($B48=$A$8,SUMIF(Schweine_Werte!$AO$4:$AO$146,$D48,Schweine_Werte!$FD$4:$FD$146),IF($B48=$A$7,SUMIF(Schweine_Werte!$AO$4:$AO$146,$D48,Schweine_Werte!$DX$4:$DX$146),IF($B48=$A$6,SUMIF(Schweine_Werte!$AO$4:$AO$146,$D48,Schweine_Werte!$CR$4:$CR$146),SUMIF(Schweine_Werte!$AO$4:$AO$146,$D48,Schweine_Werte!$BL$4:$BL$146))))</f>
        <v>0</v>
      </c>
      <c r="AE44" s="667"/>
      <c r="AF44" s="667"/>
      <c r="AG44" s="667" t="e">
        <f>IF($B48=$A$8,SUMPRODUCT($BK$4:$BK$146,Schweine_Werte!$FC$4:$FC$146)/SUM($BK$4:$BK$146),IF($B48=$A$7,SUMPRODUCT($BK$4:$BK$146,Schweine_Werte!$DW$4:$DW$146)/SUM($BK$4:$BK$146),IF($B48=$A$6,SUMPRODUCT($BK$4:$BK$146,Schweine_Werte!$CQ$4:$CQ$146)/SUM($BK$4:$BK$146),SUMPRODUCT($BK$4:$BK$146,Schweine_Werte!$BK$4:$BK$146)/SUM($BK$4:$BK$146))))</f>
        <v>#DIV/0!</v>
      </c>
      <c r="AH44" s="667"/>
      <c r="AI44" s="667"/>
      <c r="AJ44" s="667" t="e">
        <f>IF($B48=$A$8,SUMPRODUCT($BK$4:$BK$146,Schweine_Werte!$FC$4:$FC$146,Schweine_Werte!$FE$4:$FE$146)/SUMPRODUCT($BK$4:$BK$146,Schweine_Werte!$FC$4:$FC$146),IF($B48=$A$7,SUMPRODUCT($BK$4:$BK$146,Schweine_Werte!$DW$4:$DW$146,Schweine_Werte!$DY$4:$DY$146)/SUMPRODUCT($BK$4:$BK$146,Schweine_Werte!$DW$4:$DW$146),IF($B48=$A$6,SUMPRODUCT($BK$4:$BK$146,Schweine_Werte!$CQ$4:$CQ$146,Schweine_Werte!$CS$4:$CS$146)/SUMPRODUCT($BK$4:$BK$146,Schweine_Werte!$CQ$4:$CQ$146),SUMPRODUCT($BK$4:$BK$146,Schweine_Werte!$BK$4:$BK$146,Schweine_Werte!$BM$4:$BM$146)/SUMPRODUCT($BK$4:$BK$146,Schweine_Werte!$BK$4:$BK$146))))</f>
        <v>#DIV/0!</v>
      </c>
      <c r="AK44" s="667"/>
      <c r="AL44" s="667">
        <f>IF($B48=$A$8,SUMIF(Schweine_Werte!$AO$4:$AO$146,$C48,Schweine_Werte!$FE$4:$FE$146),IF($B48=$A$7,SUMIF(Schweine_Werte!$AO$4:$AO$146,$C48,Schweine_Werte!$DY$4:$DY$146),IF($B48=$A$6,SUMIF(Schweine_Werte!$AO$4:$AO$146,$C48,Schweine_Werte!$CS$4:$CS$146),SUMIF(Schweine_Werte!$AO$4:$AO$146,$C48,Schweine_Werte!$BM$4:$BM$146))))</f>
        <v>0</v>
      </c>
      <c r="AM44" s="667"/>
      <c r="AN44" s="667">
        <f>IF($B48=$A$8,SUMIF(Schweine_Werte!$AO$4:$AO$146,$D48,Schweine_Werte!$FE$4:$FE$146),IF($B48=$A$7,SUMIF(Schweine_Werte!$AO$4:$AO$146,$D48,Schweine_Werte!$DY$4:$DY$146),IF($B48=$A$6,SUMIF(Schweine_Werte!$AO$4:$AO$146,$D48,Schweine_Werte!$CS$4:$CS$146),SUMIF(Schweine_Werte!$AO$4:$AO$146,$D48,Schweine_Werte!$BM$4:$BM$146))))</f>
        <v>0</v>
      </c>
      <c r="AR44" s="698">
        <v>48</v>
      </c>
      <c r="AS44" s="677">
        <f>IF(OR($C$12=$AR44,$D$12=$AR44),Schweine_Werte!$C44*0.5,IF(OR($C$12&gt;$AR44,$D$12&lt;$AR44),0,Schweine_Werte!$C44))</f>
        <v>0</v>
      </c>
      <c r="AT44" s="667">
        <f>IF(OR($C$24=$AR44,$D$24=$AR44),Schweine_Werte!$C44*0.5,IF(OR($C$24&gt;$AR44,$D$24&lt;$AR44),0,Schweine_Werte!$C44))</f>
        <v>0</v>
      </c>
      <c r="AU44" s="677">
        <f>IF(OR($C$36=$AR44,$D$36=$AR44),Schweine_Werte!$C44*0.5,IF(OR($C$36&gt;$AR44,$D$36&lt;$AR44),0,Schweine_Werte!$C44))</f>
        <v>0</v>
      </c>
      <c r="AV44" s="677">
        <f>IF(OR($C$48=$AR44,$D$48=$AR44),Schweine_Werte!$C44*0.5,IF(OR($C$48&gt;$AR44,$D$48&lt;$AR44),0,Schweine_Werte!$C44))</f>
        <v>0</v>
      </c>
      <c r="AW44" s="677">
        <f>IF(OR($C$60=$AR44,$D$60=$AR44),Schweine_Werte!$C44*0.5,IF(OR($C$60&gt;$AR44,$D$60&lt;$AR44),0,Schweine_Werte!$C44))</f>
        <v>0</v>
      </c>
      <c r="AX44" s="677">
        <f>IF(OR($C$12=$AR44,$D$12=$AR44),Schweine_Werte!$E44*0.5,IF(OR($C$12&gt;$AR44,$D$12&lt;$AR44),0,Schweine_Werte!$E44))</f>
        <v>0</v>
      </c>
      <c r="AY44" s="667">
        <f>IF(OR($C$24=$AR44,$D$24=$AR44),Schweine_Werte!$E44*0.5,IF(OR($C$24&gt;$AR44,$D$24&lt;$AR44),0,Schweine_Werte!$E44))</f>
        <v>0</v>
      </c>
      <c r="AZ44" s="667">
        <f>IF(OR($C$36=$AR44,$D$36=$AR44),Schweine_Werte!$E44*0.5,IF(OR($C$36&gt;$AR44,$D$36&lt;$AR44),0,Schweine_Werte!$E44))</f>
        <v>0</v>
      </c>
      <c r="BA44" s="667">
        <f>IF(OR($C$48=$AR44,$D$48=$AR44),Schweine_Werte!$E44*0.5,IF(OR($C$48&gt;$AR44,$D$48&lt;$AR44),0,Schweine_Werte!$E44))</f>
        <v>0</v>
      </c>
      <c r="BB44" s="667">
        <f>IF(OR($C$60=$AR44,$D$60=$AR44),Schweine_Werte!$E44*0.5,IF(OR($C$60&gt;$AR44,$D$60&lt;$AR44),0,Schweine_Werte!$E44))</f>
        <v>0</v>
      </c>
      <c r="BC44" s="677">
        <f>IF(OR($C$12=$AR44,$D$12=$AR44),Schweine_Werte!$G44*0.5,IF(OR($C$12&gt;$AR44,$D$12&lt;$AR44),0,Schweine_Werte!$G44))</f>
        <v>0</v>
      </c>
      <c r="BD44" s="667">
        <f>IF(OR($C$24=$AR44,$D$24=$AR44),Schweine_Werte!$G44*0.5,IF(OR($C$24&gt;$AR44,$D$24&lt;$AR44),0,Schweine_Werte!$G44))</f>
        <v>0</v>
      </c>
      <c r="BE44" s="667">
        <f>IF(OR($C$36=$AR44,$D$36=$AR44),Schweine_Werte!$G44*0.5,IF(OR($C$36&gt;$AR44,$D$36&lt;$AR44),0,Schweine_Werte!$G44))</f>
        <v>0</v>
      </c>
      <c r="BF44" s="667">
        <f>IF(OR($C$48=$AR44,$D$48=$AR44),Schweine_Werte!$G44*0.5,IF(OR($C$48&gt;$AR44,$D$48&lt;$AR44),0,Schweine_Werte!$G44))</f>
        <v>0</v>
      </c>
      <c r="BG44" s="667">
        <f>IF(OR($C$60=$AR44,$D$60=$AR44),Schweine_Werte!$G44*0.5,IF(OR($C$60&gt;$AR44,$D$60&lt;$AR44),0,Schweine_Werte!$G44))</f>
        <v>0</v>
      </c>
      <c r="BH44" s="677">
        <f>IF(OR($C$12=$AR44,$D$12=$AR44),Schweine_Werte!$I44*0.5,IF(OR($C$12&gt;$AR44,$D$12&lt;$AR44),0,Schweine_Werte!$I44))</f>
        <v>0</v>
      </c>
      <c r="BI44" s="667">
        <f>IF(OR($C$24=$AR44,$D$24=$AR44),Schweine_Werte!$I44*0.5,IF(OR($C$24&gt;$AR44,$D$24&lt;$AR44),0,Schweine_Werte!$I44))</f>
        <v>0</v>
      </c>
      <c r="BJ44" s="667">
        <f>IF(OR($C$36=$AR44,$D$36=$AR44),Schweine_Werte!$I44*0.5,IF(OR($C$36&gt;$AR44,$D$36&lt;$AR44),0,Schweine_Werte!$I44))</f>
        <v>0</v>
      </c>
      <c r="BK44" s="667">
        <f>IF(OR($C$48=$AR44,$D$48=$AR44),Schweine_Werte!$I44*0.5,IF(OR($C$48&gt;$AR44,$D$48&lt;$AR44),0,Schweine_Werte!$I44))</f>
        <v>0</v>
      </c>
      <c r="BL44" s="667">
        <f>IF(OR($C$60=$AR44,$D$60=$AR44),Schweine_Werte!$I44*0.5,IF(OR($C$60&gt;$AR44,$D$60&lt;$AR44),0,Schweine_Werte!$I44))</f>
        <v>0</v>
      </c>
      <c r="BM44" s="677"/>
      <c r="BN44" s="667"/>
      <c r="BO44" s="667"/>
      <c r="BP44" s="667"/>
      <c r="BQ44" s="667"/>
      <c r="BR44" s="677">
        <f>IF(OR($C$74=$AR44,$D$74=$AR44),Schweine_Werte!$M44*0.5,IF(OR($C$74&gt;$AR44,$D$74&lt;$AR44),0,Schweine_Werte!$M44))</f>
        <v>0</v>
      </c>
      <c r="BS44" s="677">
        <f>IF(OR($C$83=$AR44,$D$83=$AR44),Schweine_Werte!$M44*0.5,IF(OR($C$83&gt;$AR44,$D$83&lt;$AR44),0,Schweine_Werte!$M44))</f>
        <v>0</v>
      </c>
      <c r="BT44" s="679">
        <f>IF(OR($C$92=$AR44,$D$92=$AR44),Schweine_Werte!$M44*0.5,IF(OR($C$92&gt;$AR44,$D$92&lt;$AR44),0,Schweine_Werte!$M44))</f>
        <v>0</v>
      </c>
      <c r="BU44" s="679">
        <f>IF(OR($C$101=$AR44,$D$101=$AR44),Schweine_Werte!$M44*0.5,IF(OR($C$101&gt;$AR44,$D$101&lt;$AR44),0,Schweine_Werte!$M44))</f>
        <v>0</v>
      </c>
      <c r="BV44" s="679">
        <f>IF(OR($C$110=$AR44,$D$110=$AR44),Schweine_Werte!$M44*0.5,IF(OR($C$110&gt;$AR44,$D$110&lt;$AR44),0,Schweine_Werte!$M44))</f>
        <v>0</v>
      </c>
      <c r="BW44" s="679">
        <f>IF(OR(8=$AR44,$E$127=$AR44),Schweine_Werte!$M44*0.5,IF(OR(8&gt;$AR44,$E$127&lt;$AR44),0,Schweine_Werte!$M44))</f>
        <v>1.2246885195813491</v>
      </c>
      <c r="BX44" s="679">
        <f>IF(OR(8=$AR44,$E$145=$AR44),Schweine_Werte!$M44*0.5,IF(OR(8&gt;$AR44,$E$145&lt;$AR44),0,Schweine_Werte!$M44))</f>
        <v>1.2246885195813491</v>
      </c>
      <c r="BY44" s="677">
        <f>IF(OR($C$74=$AR44,$D$74=$AR44),Schweine_Werte!$O44*0.5,IF(OR($C$74&gt;$AR44,$D$74&lt;$AR44),0,Schweine_Werte!$O44))</f>
        <v>0</v>
      </c>
      <c r="BZ44" s="677">
        <f>IF(OR($C$83=$AR44,$D$83=$AR44),Schweine_Werte!$O44*0.5,IF(OR($C$83&gt;$AR44,$D$83&lt;$AR44),0,Schweine_Werte!$O44))</f>
        <v>0</v>
      </c>
      <c r="CA44" s="679">
        <f>IF(OR($C$92=$AR44,$D$92=$AR44),Schweine_Werte!$O44*0.5,IF(OR($C$92&gt;$AR44,$D$92&lt;$AR44),0,Schweine_Werte!$O44))</f>
        <v>0</v>
      </c>
      <c r="CB44" s="679">
        <f>IF(OR($C$101=$AR44,$D$101=$AR44),Schweine_Werte!$O44*0.5,IF(OR($C$101&gt;$AR44,$D$101&lt;$AR44),0,Schweine_Werte!$O44))</f>
        <v>0</v>
      </c>
      <c r="CC44" s="679">
        <f>IF(OR($C$110=$AR44,$D$110=$AR44),Schweine_Werte!$O44*0.5,IF(OR($C$110&gt;$AR44,$D$110&lt;$AR44),0,Schweine_Werte!$O44))</f>
        <v>0</v>
      </c>
    </row>
    <row r="45" spans="1:81" x14ac:dyDescent="0.2">
      <c r="B45" s="504"/>
      <c r="D45" s="667"/>
      <c r="E45" s="667"/>
      <c r="F45" s="667"/>
      <c r="G45" s="667"/>
      <c r="H45" s="667"/>
      <c r="I45" s="667"/>
      <c r="J45" s="667"/>
      <c r="K45" s="667"/>
      <c r="L45" s="667"/>
      <c r="M45" s="667"/>
      <c r="N45" s="667"/>
      <c r="O45" s="667"/>
      <c r="P45" s="667"/>
      <c r="Q45" s="667"/>
      <c r="R45" s="667"/>
      <c r="S45" s="667"/>
      <c r="T45" s="667"/>
      <c r="U45" s="667"/>
      <c r="V45" s="667"/>
      <c r="W45" s="678"/>
      <c r="X45" s="667"/>
      <c r="Y45" s="667"/>
      <c r="Z45" s="667"/>
      <c r="AA45" s="667"/>
      <c r="AB45" s="667"/>
      <c r="AC45" s="667"/>
      <c r="AD45" s="667"/>
      <c r="AE45" s="667"/>
      <c r="AF45" s="667"/>
      <c r="AG45" s="667"/>
      <c r="AH45" s="667"/>
      <c r="AI45" s="667"/>
      <c r="AJ45" s="667"/>
      <c r="AK45" s="667"/>
      <c r="AL45" s="667"/>
      <c r="AM45" s="667"/>
      <c r="AN45" s="667"/>
      <c r="AR45" s="698">
        <v>49</v>
      </c>
      <c r="AS45" s="677">
        <f>IF(OR($C$12=$AR45,$D$12=$AR45),Schweine_Werte!$C45*0.5,IF(OR($C$12&gt;$AR45,$D$12&lt;$AR45),0,Schweine_Werte!$C45))</f>
        <v>0</v>
      </c>
      <c r="AT45" s="667">
        <f>IF(OR($C$24=$AR45,$D$24=$AR45),Schweine_Werte!$C45*0.5,IF(OR($C$24&gt;$AR45,$D$24&lt;$AR45),0,Schweine_Werte!$C45))</f>
        <v>0</v>
      </c>
      <c r="AU45" s="677">
        <f>IF(OR($C$36=$AR45,$D$36=$AR45),Schweine_Werte!$C45*0.5,IF(OR($C$36&gt;$AR45,$D$36&lt;$AR45),0,Schweine_Werte!$C45))</f>
        <v>0</v>
      </c>
      <c r="AV45" s="677">
        <f>IF(OR($C$48=$AR45,$D$48=$AR45),Schweine_Werte!$C45*0.5,IF(OR($C$48&gt;$AR45,$D$48&lt;$AR45),0,Schweine_Werte!$C45))</f>
        <v>0</v>
      </c>
      <c r="AW45" s="677">
        <f>IF(OR($C$60=$AR45,$D$60=$AR45),Schweine_Werte!$C45*0.5,IF(OR($C$60&gt;$AR45,$D$60&lt;$AR45),0,Schweine_Werte!$C45))</f>
        <v>0</v>
      </c>
      <c r="AX45" s="677">
        <f>IF(OR($C$12=$AR45,$D$12=$AR45),Schweine_Werte!$E45*0.5,IF(OR($C$12&gt;$AR45,$D$12&lt;$AR45),0,Schweine_Werte!$E45))</f>
        <v>0</v>
      </c>
      <c r="AY45" s="667">
        <f>IF(OR($C$24=$AR45,$D$24=$AR45),Schweine_Werte!$E45*0.5,IF(OR($C$24&gt;$AR45,$D$24&lt;$AR45),0,Schweine_Werte!$E45))</f>
        <v>0</v>
      </c>
      <c r="AZ45" s="667">
        <f>IF(OR($C$36=$AR45,$D$36=$AR45),Schweine_Werte!$E45*0.5,IF(OR($C$36&gt;$AR45,$D$36&lt;$AR45),0,Schweine_Werte!$E45))</f>
        <v>0</v>
      </c>
      <c r="BA45" s="667">
        <f>IF(OR($C$48=$AR45,$D$48=$AR45),Schweine_Werte!$E45*0.5,IF(OR($C$48&gt;$AR45,$D$48&lt;$AR45),0,Schweine_Werte!$E45))</f>
        <v>0</v>
      </c>
      <c r="BB45" s="667">
        <f>IF(OR($C$60=$AR45,$D$60=$AR45),Schweine_Werte!$E45*0.5,IF(OR($C$60&gt;$AR45,$D$60&lt;$AR45),0,Schweine_Werte!$E45))</f>
        <v>0</v>
      </c>
      <c r="BC45" s="677">
        <f>IF(OR($C$12=$AR45,$D$12=$AR45),Schweine_Werte!$G45*0.5,IF(OR($C$12&gt;$AR45,$D$12&lt;$AR45),0,Schweine_Werte!$G45))</f>
        <v>0</v>
      </c>
      <c r="BD45" s="667">
        <f>IF(OR($C$24=$AR45,$D$24=$AR45),Schweine_Werte!$G45*0.5,IF(OR($C$24&gt;$AR45,$D$24&lt;$AR45),0,Schweine_Werte!$G45))</f>
        <v>0</v>
      </c>
      <c r="BE45" s="667">
        <f>IF(OR($C$36=$AR45,$D$36=$AR45),Schweine_Werte!$G45*0.5,IF(OR($C$36&gt;$AR45,$D$36&lt;$AR45),0,Schweine_Werte!$G45))</f>
        <v>0</v>
      </c>
      <c r="BF45" s="667">
        <f>IF(OR($C$48=$AR45,$D$48=$AR45),Schweine_Werte!$G45*0.5,IF(OR($C$48&gt;$AR45,$D$48&lt;$AR45),0,Schweine_Werte!$G45))</f>
        <v>0</v>
      </c>
      <c r="BG45" s="667">
        <f>IF(OR($C$60=$AR45,$D$60=$AR45),Schweine_Werte!$G45*0.5,IF(OR($C$60&gt;$AR45,$D$60&lt;$AR45),0,Schweine_Werte!$G45))</f>
        <v>0</v>
      </c>
      <c r="BH45" s="677">
        <f>IF(OR($C$12=$AR45,$D$12=$AR45),Schweine_Werte!$I45*0.5,IF(OR($C$12&gt;$AR45,$D$12&lt;$AR45),0,Schweine_Werte!$I45))</f>
        <v>0</v>
      </c>
      <c r="BI45" s="667">
        <f>IF(OR($C$24=$AR45,$D$24=$AR45),Schweine_Werte!$I45*0.5,IF(OR($C$24&gt;$AR45,$D$24&lt;$AR45),0,Schweine_Werte!$I45))</f>
        <v>0</v>
      </c>
      <c r="BJ45" s="667">
        <f>IF(OR($C$36=$AR45,$D$36=$AR45),Schweine_Werte!$I45*0.5,IF(OR($C$36&gt;$AR45,$D$36&lt;$AR45),0,Schweine_Werte!$I45))</f>
        <v>0</v>
      </c>
      <c r="BK45" s="667">
        <f>IF(OR($C$48=$AR45,$D$48=$AR45),Schweine_Werte!$I45*0.5,IF(OR($C$48&gt;$AR45,$D$48&lt;$AR45),0,Schweine_Werte!$I45))</f>
        <v>0</v>
      </c>
      <c r="BL45" s="667">
        <f>IF(OR($C$60=$AR45,$D$60=$AR45),Schweine_Werte!$I45*0.5,IF(OR($C$60&gt;$AR45,$D$60&lt;$AR45),0,Schweine_Werte!$I45))</f>
        <v>0</v>
      </c>
      <c r="BM45" s="677"/>
      <c r="BN45" s="667"/>
      <c r="BO45" s="667"/>
      <c r="BP45" s="667"/>
      <c r="BQ45" s="667"/>
      <c r="BR45" s="677">
        <f>IF(OR($C$74=$AR45,$D$74=$AR45),Schweine_Werte!$M45*0.5,IF(OR($C$74&gt;$AR45,$D$74&lt;$AR45),0,Schweine_Werte!$M45))</f>
        <v>0</v>
      </c>
      <c r="BS45" s="677">
        <f>IF(OR($C$83=$AR45,$D$83=$AR45),Schweine_Werte!$M45*0.5,IF(OR($C$83&gt;$AR45,$D$83&lt;$AR45),0,Schweine_Werte!$M45))</f>
        <v>0</v>
      </c>
      <c r="BT45" s="679">
        <f>IF(OR($C$92=$AR45,$D$92=$AR45),Schweine_Werte!$M45*0.5,IF(OR($C$92&gt;$AR45,$D$92&lt;$AR45),0,Schweine_Werte!$M45))</f>
        <v>0</v>
      </c>
      <c r="BU45" s="679">
        <f>IF(OR($C$101=$AR45,$D$101=$AR45),Schweine_Werte!$M45*0.5,IF(OR($C$101&gt;$AR45,$D$101&lt;$AR45),0,Schweine_Werte!$M45))</f>
        <v>0</v>
      </c>
      <c r="BV45" s="679">
        <f>IF(OR($C$110=$AR45,$D$110=$AR45),Schweine_Werte!$M45*0.5,IF(OR($C$110&gt;$AR45,$D$110&lt;$AR45),0,Schweine_Werte!$M45))</f>
        <v>0</v>
      </c>
      <c r="BW45" s="679">
        <f>IF(OR(8=$AR45,$E$127=$AR45),Schweine_Werte!$M45*0.5,IF(OR(8&gt;$AR45,$E$127&lt;$AR45),0,Schweine_Werte!$M45))</f>
        <v>1.2141408891561545</v>
      </c>
      <c r="BX45" s="679">
        <f>IF(OR(8=$AR45,$E$145=$AR45),Schweine_Werte!$M45*0.5,IF(OR(8&gt;$AR45,$E$145&lt;$AR45),0,Schweine_Werte!$M45))</f>
        <v>1.2141408891561545</v>
      </c>
      <c r="BY45" s="677">
        <f>IF(OR($C$74=$AR45,$D$74=$AR45),Schweine_Werte!$O45*0.5,IF(OR($C$74&gt;$AR45,$D$74&lt;$AR45),0,Schweine_Werte!$O45))</f>
        <v>0</v>
      </c>
      <c r="BZ45" s="677">
        <f>IF(OR($C$83=$AR45,$D$83=$AR45),Schweine_Werte!$O45*0.5,IF(OR($C$83&gt;$AR45,$D$83&lt;$AR45),0,Schweine_Werte!$O45))</f>
        <v>0</v>
      </c>
      <c r="CA45" s="679">
        <f>IF(OR($C$92=$AR45,$D$92=$AR45),Schweine_Werte!$O45*0.5,IF(OR($C$92&gt;$AR45,$D$92&lt;$AR45),0,Schweine_Werte!$O45))</f>
        <v>0</v>
      </c>
      <c r="CB45" s="679">
        <f>IF(OR($C$101=$AR45,$D$101=$AR45),Schweine_Werte!$O45*0.5,IF(OR($C$101&gt;$AR45,$D$101&lt;$AR45),0,Schweine_Werte!$O45))</f>
        <v>0</v>
      </c>
      <c r="CC45" s="679">
        <f>IF(OR($C$110=$AR45,$D$110=$AR45),Schweine_Werte!$O45*0.5,IF(OR($C$110&gt;$AR45,$D$110&lt;$AR45),0,Schweine_Werte!$O45))</f>
        <v>0</v>
      </c>
    </row>
    <row r="46" spans="1:81" ht="15.75" x14ac:dyDescent="0.25">
      <c r="F46" s="521"/>
      <c r="G46" s="1722" t="s">
        <v>486</v>
      </c>
      <c r="H46" s="1723"/>
      <c r="I46" s="1724"/>
      <c r="J46" s="681" t="s">
        <v>474</v>
      </c>
      <c r="K46" s="681" t="s">
        <v>487</v>
      </c>
      <c r="L46" s="1725" t="s">
        <v>488</v>
      </c>
      <c r="M46" s="1726"/>
      <c r="N46" s="1727"/>
      <c r="O46" s="1725" t="s">
        <v>489</v>
      </c>
      <c r="P46" s="1727"/>
      <c r="Q46" s="1725" t="s">
        <v>490</v>
      </c>
      <c r="R46" s="1726"/>
      <c r="S46" s="1727"/>
      <c r="T46" s="1725" t="s">
        <v>491</v>
      </c>
      <c r="U46" s="1726"/>
      <c r="V46" s="1727"/>
      <c r="W46" s="1725" t="s">
        <v>492</v>
      </c>
      <c r="X46" s="1726"/>
      <c r="Y46" s="1727"/>
      <c r="Z46" s="1728" t="s">
        <v>493</v>
      </c>
      <c r="AA46" s="1729"/>
      <c r="AB46" s="1728" t="s">
        <v>411</v>
      </c>
      <c r="AC46" s="1729"/>
      <c r="AD46" s="1728" t="s">
        <v>412</v>
      </c>
      <c r="AE46" s="1729"/>
      <c r="AF46" s="682" t="s">
        <v>494</v>
      </c>
      <c r="AG46" s="1733" t="s">
        <v>495</v>
      </c>
      <c r="AH46" s="1734"/>
      <c r="AI46" s="683" t="s">
        <v>515</v>
      </c>
      <c r="AJ46" s="1728" t="s">
        <v>493</v>
      </c>
      <c r="AK46" s="1729"/>
      <c r="AL46" s="1728" t="s">
        <v>411</v>
      </c>
      <c r="AM46" s="1729"/>
      <c r="AN46" s="1728" t="s">
        <v>412</v>
      </c>
      <c r="AO46" s="1729"/>
      <c r="AR46" s="698">
        <v>50</v>
      </c>
      <c r="AS46" s="677">
        <f>IF(OR($C$12=$AR46,$D$12=$AR46),Schweine_Werte!$C46*0.5,IF(OR($C$12&gt;$AR46,$D$12&lt;$AR46),0,Schweine_Werte!$C46))</f>
        <v>0</v>
      </c>
      <c r="AT46" s="667">
        <f>IF(OR($C$24=$AR46,$D$24=$AR46),Schweine_Werte!$C46*0.5,IF(OR($C$24&gt;$AR46,$D$24&lt;$AR46),0,Schweine_Werte!$C46))</f>
        <v>0</v>
      </c>
      <c r="AU46" s="677">
        <f>IF(OR($C$36=$AR46,$D$36=$AR46),Schweine_Werte!$C46*0.5,IF(OR($C$36&gt;$AR46,$D$36&lt;$AR46),0,Schweine_Werte!$C46))</f>
        <v>0</v>
      </c>
      <c r="AV46" s="677">
        <f>IF(OR($C$48=$AR46,$D$48=$AR46),Schweine_Werte!$C46*0.5,IF(OR($C$48&gt;$AR46,$D$48&lt;$AR46),0,Schweine_Werte!$C46))</f>
        <v>0</v>
      </c>
      <c r="AW46" s="677">
        <f>IF(OR($C$60=$AR46,$D$60=$AR46),Schweine_Werte!$C46*0.5,IF(OR($C$60&gt;$AR46,$D$60&lt;$AR46),0,Schweine_Werte!$C46))</f>
        <v>0</v>
      </c>
      <c r="AX46" s="677">
        <f>IF(OR($C$12=$AR46,$D$12=$AR46),Schweine_Werte!$E46*0.5,IF(OR($C$12&gt;$AR46,$D$12&lt;$AR46),0,Schweine_Werte!$E46))</f>
        <v>0</v>
      </c>
      <c r="AY46" s="667">
        <f>IF(OR($C$24=$AR46,$D$24=$AR46),Schweine_Werte!$E46*0.5,IF(OR($C$24&gt;$AR46,$D$24&lt;$AR46),0,Schweine_Werte!$E46))</f>
        <v>0</v>
      </c>
      <c r="AZ46" s="667">
        <f>IF(OR($C$36=$AR46,$D$36=$AR46),Schweine_Werte!$E46*0.5,IF(OR($C$36&gt;$AR46,$D$36&lt;$AR46),0,Schweine_Werte!$E46))</f>
        <v>0</v>
      </c>
      <c r="BA46" s="667">
        <f>IF(OR($C$48=$AR46,$D$48=$AR46),Schweine_Werte!$E46*0.5,IF(OR($C$48&gt;$AR46,$D$48&lt;$AR46),0,Schweine_Werte!$E46))</f>
        <v>0</v>
      </c>
      <c r="BB46" s="667">
        <f>IF(OR($C$60=$AR46,$D$60=$AR46),Schweine_Werte!$E46*0.5,IF(OR($C$60&gt;$AR46,$D$60&lt;$AR46),0,Schweine_Werte!$E46))</f>
        <v>0</v>
      </c>
      <c r="BC46" s="677">
        <f>IF(OR($C$12=$AR46,$D$12=$AR46),Schweine_Werte!$G46*0.5,IF(OR($C$12&gt;$AR46,$D$12&lt;$AR46),0,Schweine_Werte!$G46))</f>
        <v>0</v>
      </c>
      <c r="BD46" s="667">
        <f>IF(OR($C$24=$AR46,$D$24=$AR46),Schweine_Werte!$G46*0.5,IF(OR($C$24&gt;$AR46,$D$24&lt;$AR46),0,Schweine_Werte!$G46))</f>
        <v>0</v>
      </c>
      <c r="BE46" s="667">
        <f>IF(OR($C$36=$AR46,$D$36=$AR46),Schweine_Werte!$G46*0.5,IF(OR($C$36&gt;$AR46,$D$36&lt;$AR46),0,Schweine_Werte!$G46))</f>
        <v>0</v>
      </c>
      <c r="BF46" s="667">
        <f>IF(OR($C$48=$AR46,$D$48=$AR46),Schweine_Werte!$G46*0.5,IF(OR($C$48&gt;$AR46,$D$48&lt;$AR46),0,Schweine_Werte!$G46))</f>
        <v>0</v>
      </c>
      <c r="BG46" s="667">
        <f>IF(OR($C$60=$AR46,$D$60=$AR46),Schweine_Werte!$G46*0.5,IF(OR($C$60&gt;$AR46,$D$60&lt;$AR46),0,Schweine_Werte!$G46))</f>
        <v>0</v>
      </c>
      <c r="BH46" s="677">
        <f>IF(OR($C$12=$AR46,$D$12=$AR46),Schweine_Werte!$I46*0.5,IF(OR($C$12&gt;$AR46,$D$12&lt;$AR46),0,Schweine_Werte!$I46))</f>
        <v>0</v>
      </c>
      <c r="BI46" s="667">
        <f>IF(OR($C$24=$AR46,$D$24=$AR46),Schweine_Werte!$I46*0.5,IF(OR($C$24&gt;$AR46,$D$24&lt;$AR46),0,Schweine_Werte!$I46))</f>
        <v>0</v>
      </c>
      <c r="BJ46" s="667">
        <f>IF(OR($C$36=$AR46,$D$36=$AR46),Schweine_Werte!$I46*0.5,IF(OR($C$36&gt;$AR46,$D$36&lt;$AR46),0,Schweine_Werte!$I46))</f>
        <v>0</v>
      </c>
      <c r="BK46" s="667">
        <f>IF(OR($C$48=$AR46,$D$48=$AR46),Schweine_Werte!$I46*0.5,IF(OR($C$48&gt;$AR46,$D$48&lt;$AR46),0,Schweine_Werte!$I46))</f>
        <v>0</v>
      </c>
      <c r="BL46" s="667">
        <f>IF(OR($C$60=$AR46,$D$60=$AR46),Schweine_Werte!$I46*0.5,IF(OR($C$60&gt;$AR46,$D$60&lt;$AR46),0,Schweine_Werte!$I46))</f>
        <v>0</v>
      </c>
      <c r="BM46" s="677"/>
      <c r="BN46" s="667"/>
      <c r="BO46" s="667"/>
      <c r="BP46" s="667"/>
      <c r="BQ46" s="667"/>
      <c r="BR46" s="677">
        <f>IF(OR($C$74=$AR46,$D$74=$AR46),Schweine_Werte!$M46*0.5,IF(OR($C$74&gt;$AR46,$D$74&lt;$AR46),0,Schweine_Werte!$M46))</f>
        <v>0</v>
      </c>
      <c r="BS46" s="677">
        <f>IF(OR($C$83=$AR46,$D$83=$AR46),Schweine_Werte!$M46*0.5,IF(OR($C$83&gt;$AR46,$D$83&lt;$AR46),0,Schweine_Werte!$M46))</f>
        <v>0</v>
      </c>
      <c r="BT46" s="679">
        <f>IF(OR($C$92=$AR46,$D$92=$AR46),Schweine_Werte!$M46*0.5,IF(OR($C$92&gt;$AR46,$D$92&lt;$AR46),0,Schweine_Werte!$M46))</f>
        <v>0</v>
      </c>
      <c r="BU46" s="679">
        <f>IF(OR($C$101=$AR46,$D$101=$AR46),Schweine_Werte!$M46*0.5,IF(OR($C$101&gt;$AR46,$D$101&lt;$AR46),0,Schweine_Werte!$M46))</f>
        <v>0</v>
      </c>
      <c r="BV46" s="679">
        <f>IF(OR($C$110=$AR46,$D$110=$AR46),Schweine_Werte!$M46*0.5,IF(OR($C$110&gt;$AR46,$D$110&lt;$AR46),0,Schweine_Werte!$M46))</f>
        <v>0</v>
      </c>
      <c r="BW46" s="679">
        <f>IF(OR(8=$AR46,$E$127=$AR46),Schweine_Werte!$M46*0.5,IF(OR(8&gt;$AR46,$E$127&lt;$AR46),0,Schweine_Werte!$M46))</f>
        <v>1.204199205490788</v>
      </c>
      <c r="BX46" s="679">
        <f>IF(OR(8=$AR46,$E$145=$AR46),Schweine_Werte!$M46*0.5,IF(OR(8&gt;$AR46,$E$145&lt;$AR46),0,Schweine_Werte!$M46))</f>
        <v>1.204199205490788</v>
      </c>
      <c r="BY46" s="677">
        <f>IF(OR($C$74=$AR46,$D$74=$AR46),Schweine_Werte!$O46*0.5,IF(OR($C$74&gt;$AR46,$D$74&lt;$AR46),0,Schweine_Werte!$O46))</f>
        <v>0</v>
      </c>
      <c r="BZ46" s="677">
        <f>IF(OR($C$83=$AR46,$D$83=$AR46),Schweine_Werte!$O46*0.5,IF(OR($C$83&gt;$AR46,$D$83&lt;$AR46),0,Schweine_Werte!$O46))</f>
        <v>0</v>
      </c>
      <c r="CA46" s="679">
        <f>IF(OR($C$92=$AR46,$D$92=$AR46),Schweine_Werte!$O46*0.5,IF(OR($C$92&gt;$AR46,$D$92&lt;$AR46),0,Schweine_Werte!$O46))</f>
        <v>0</v>
      </c>
      <c r="CB46" s="679">
        <f>IF(OR($C$101=$AR46,$D$101=$AR46),Schweine_Werte!$O46*0.5,IF(OR($C$101&gt;$AR46,$D$101&lt;$AR46),0,Schweine_Werte!$O46))</f>
        <v>0</v>
      </c>
      <c r="CC46" s="679">
        <f>IF(OR($C$110=$AR46,$D$110=$AR46),Schweine_Werte!$O46*0.5,IF(OR($C$110&gt;$AR46,$D$110&lt;$AR46),0,Schweine_Werte!$O46))</f>
        <v>0</v>
      </c>
    </row>
    <row r="47" spans="1:81" ht="18.75" x14ac:dyDescent="0.2">
      <c r="B47" s="684" t="s">
        <v>497</v>
      </c>
      <c r="C47" s="685" t="s">
        <v>375</v>
      </c>
      <c r="D47" s="685" t="s">
        <v>498</v>
      </c>
      <c r="E47" s="685" t="s">
        <v>377</v>
      </c>
      <c r="F47" s="686" t="s">
        <v>363</v>
      </c>
      <c r="G47" s="687" t="s">
        <v>1</v>
      </c>
      <c r="H47" s="687" t="s">
        <v>499</v>
      </c>
      <c r="I47" s="687" t="s">
        <v>500</v>
      </c>
      <c r="J47" s="688" t="s">
        <v>501</v>
      </c>
      <c r="K47" s="688" t="s">
        <v>501</v>
      </c>
      <c r="L47" s="689" t="s">
        <v>365</v>
      </c>
      <c r="M47" s="689" t="s">
        <v>502</v>
      </c>
      <c r="N47" s="689" t="s">
        <v>367</v>
      </c>
      <c r="O47" s="690" t="s">
        <v>358</v>
      </c>
      <c r="P47" s="690" t="s">
        <v>359</v>
      </c>
      <c r="Q47" s="689" t="s">
        <v>365</v>
      </c>
      <c r="R47" s="689" t="s">
        <v>366</v>
      </c>
      <c r="S47" s="689" t="s">
        <v>367</v>
      </c>
      <c r="T47" s="689" t="s">
        <v>365</v>
      </c>
      <c r="U47" s="689" t="s">
        <v>366</v>
      </c>
      <c r="V47" s="689" t="s">
        <v>367</v>
      </c>
      <c r="W47" s="688" t="s">
        <v>503</v>
      </c>
      <c r="X47" s="688" t="s">
        <v>504</v>
      </c>
      <c r="Y47" s="688" t="s">
        <v>505</v>
      </c>
      <c r="Z47" s="691" t="s">
        <v>506</v>
      </c>
      <c r="AA47" s="691" t="s">
        <v>298</v>
      </c>
      <c r="AB47" s="691" t="s">
        <v>506</v>
      </c>
      <c r="AC47" s="691" t="s">
        <v>298</v>
      </c>
      <c r="AD47" s="691" t="s">
        <v>506</v>
      </c>
      <c r="AE47" s="691" t="s">
        <v>298</v>
      </c>
      <c r="AF47" s="691" t="s">
        <v>507</v>
      </c>
      <c r="AG47" s="692" t="s">
        <v>508</v>
      </c>
      <c r="AH47" s="691" t="s">
        <v>17</v>
      </c>
      <c r="AI47" s="691"/>
      <c r="AJ47" s="691" t="s">
        <v>509</v>
      </c>
      <c r="AK47" s="691" t="s">
        <v>510</v>
      </c>
      <c r="AL47" s="691" t="s">
        <v>511</v>
      </c>
      <c r="AM47" s="691" t="s">
        <v>512</v>
      </c>
      <c r="AN47" s="691" t="s">
        <v>511</v>
      </c>
      <c r="AO47" s="691" t="s">
        <v>513</v>
      </c>
      <c r="AR47" s="698">
        <v>51</v>
      </c>
      <c r="AS47" s="677">
        <f>IF(OR($C$12=$AR47,$D$12=$AR47),Schweine_Werte!$C47*0.5,IF(OR($C$12&gt;$AR47,$D$12&lt;$AR47),0,Schweine_Werte!$C47))</f>
        <v>0</v>
      </c>
      <c r="AT47" s="667">
        <f>IF(OR($C$24=$AR47,$D$24=$AR47),Schweine_Werte!$C47*0.5,IF(OR($C$24&gt;$AR47,$D$24&lt;$AR47),0,Schweine_Werte!$C47))</f>
        <v>0</v>
      </c>
      <c r="AU47" s="677">
        <f>IF(OR($C$36=$AR47,$D$36=$AR47),Schweine_Werte!$C47*0.5,IF(OR($C$36&gt;$AR47,$D$36&lt;$AR47),0,Schweine_Werte!$C47))</f>
        <v>0</v>
      </c>
      <c r="AV47" s="677">
        <f>IF(OR($C$48=$AR47,$D$48=$AR47),Schweine_Werte!$C47*0.5,IF(OR($C$48&gt;$AR47,$D$48&lt;$AR47),0,Schweine_Werte!$C47))</f>
        <v>0</v>
      </c>
      <c r="AW47" s="677">
        <f>IF(OR($C$60=$AR47,$D$60=$AR47),Schweine_Werte!$C47*0.5,IF(OR($C$60&gt;$AR47,$D$60&lt;$AR47),0,Schweine_Werte!$C47))</f>
        <v>0</v>
      </c>
      <c r="AX47" s="677">
        <f>IF(OR($C$12=$AR47,$D$12=$AR47),Schweine_Werte!$E47*0.5,IF(OR($C$12&gt;$AR47,$D$12&lt;$AR47),0,Schweine_Werte!$E47))</f>
        <v>0</v>
      </c>
      <c r="AY47" s="667">
        <f>IF(OR($C$24=$AR47,$D$24=$AR47),Schweine_Werte!$E47*0.5,IF(OR($C$24&gt;$AR47,$D$24&lt;$AR47),0,Schweine_Werte!$E47))</f>
        <v>0</v>
      </c>
      <c r="AZ47" s="667">
        <f>IF(OR($C$36=$AR47,$D$36=$AR47),Schweine_Werte!$E47*0.5,IF(OR($C$36&gt;$AR47,$D$36&lt;$AR47),0,Schweine_Werte!$E47))</f>
        <v>0</v>
      </c>
      <c r="BA47" s="667">
        <f>IF(OR($C$48=$AR47,$D$48=$AR47),Schweine_Werte!$E47*0.5,IF(OR($C$48&gt;$AR47,$D$48&lt;$AR47),0,Schweine_Werte!$E47))</f>
        <v>0</v>
      </c>
      <c r="BB47" s="667">
        <f>IF(OR($C$60=$AR47,$D$60=$AR47),Schweine_Werte!$E47*0.5,IF(OR($C$60&gt;$AR47,$D$60&lt;$AR47),0,Schweine_Werte!$E47))</f>
        <v>0</v>
      </c>
      <c r="BC47" s="677">
        <f>IF(OR($C$12=$AR47,$D$12=$AR47),Schweine_Werte!$G47*0.5,IF(OR($C$12&gt;$AR47,$D$12&lt;$AR47),0,Schweine_Werte!$G47))</f>
        <v>0</v>
      </c>
      <c r="BD47" s="667">
        <f>IF(OR($C$24=$AR47,$D$24=$AR47),Schweine_Werte!$G47*0.5,IF(OR($C$24&gt;$AR47,$D$24&lt;$AR47),0,Schweine_Werte!$G47))</f>
        <v>0</v>
      </c>
      <c r="BE47" s="667">
        <f>IF(OR($C$36=$AR47,$D$36=$AR47),Schweine_Werte!$G47*0.5,IF(OR($C$36&gt;$AR47,$D$36&lt;$AR47),0,Schweine_Werte!$G47))</f>
        <v>0</v>
      </c>
      <c r="BF47" s="667">
        <f>IF(OR($C$48=$AR47,$D$48=$AR47),Schweine_Werte!$G47*0.5,IF(OR($C$48&gt;$AR47,$D$48&lt;$AR47),0,Schweine_Werte!$G47))</f>
        <v>0</v>
      </c>
      <c r="BG47" s="667">
        <f>IF(OR($C$60=$AR47,$D$60=$AR47),Schweine_Werte!$G47*0.5,IF(OR($C$60&gt;$AR47,$D$60&lt;$AR47),0,Schweine_Werte!$G47))</f>
        <v>0</v>
      </c>
      <c r="BH47" s="677">
        <f>IF(OR($C$12=$AR47,$D$12=$AR47),Schweine_Werte!$I47*0.5,IF(OR($C$12&gt;$AR47,$D$12&lt;$AR47),0,Schweine_Werte!$I47))</f>
        <v>0</v>
      </c>
      <c r="BI47" s="667">
        <f>IF(OR($C$24=$AR47,$D$24=$AR47),Schweine_Werte!$I47*0.5,IF(OR($C$24&gt;$AR47,$D$24&lt;$AR47),0,Schweine_Werte!$I47))</f>
        <v>0</v>
      </c>
      <c r="BJ47" s="667">
        <f>IF(OR($C$36=$AR47,$D$36=$AR47),Schweine_Werte!$I47*0.5,IF(OR($C$36&gt;$AR47,$D$36&lt;$AR47),0,Schweine_Werte!$I47))</f>
        <v>0</v>
      </c>
      <c r="BK47" s="667">
        <f>IF(OR($C$48=$AR47,$D$48=$AR47),Schweine_Werte!$I47*0.5,IF(OR($C$48&gt;$AR47,$D$48&lt;$AR47),0,Schweine_Werte!$I47))</f>
        <v>0</v>
      </c>
      <c r="BL47" s="667">
        <f>IF(OR($C$60=$AR47,$D$60=$AR47),Schweine_Werte!$I47*0.5,IF(OR($C$60&gt;$AR47,$D$60&lt;$AR47),0,Schweine_Werte!$I47))</f>
        <v>0</v>
      </c>
      <c r="BM47" s="677"/>
      <c r="BN47" s="667"/>
      <c r="BO47" s="667"/>
      <c r="BP47" s="667"/>
      <c r="BQ47" s="667"/>
      <c r="BR47" s="677">
        <f>IF(OR($C$74=$AR47,$D$74=$AR47),Schweine_Werte!$M47*0.5,IF(OR($C$74&gt;$AR47,$D$74&lt;$AR47),0,Schweine_Werte!$M47))</f>
        <v>0</v>
      </c>
      <c r="BS47" s="677">
        <f>IF(OR($C$83=$AR47,$D$83=$AR47),Schweine_Werte!$M47*0.5,IF(OR($C$83&gt;$AR47,$D$83&lt;$AR47),0,Schweine_Werte!$M47))</f>
        <v>0</v>
      </c>
      <c r="BT47" s="679">
        <f>IF(OR($C$92=$AR47,$D$92=$AR47),Schweine_Werte!$M47*0.5,IF(OR($C$92&gt;$AR47,$D$92&lt;$AR47),0,Schweine_Werte!$M47))</f>
        <v>0</v>
      </c>
      <c r="BU47" s="679">
        <f>IF(OR($C$101=$AR47,$D$101=$AR47),Schweine_Werte!$M47*0.5,IF(OR($C$101&gt;$AR47,$D$101&lt;$AR47),0,Schweine_Werte!$M47))</f>
        <v>0</v>
      </c>
      <c r="BV47" s="679">
        <f>IF(OR($C$110=$AR47,$D$110=$AR47),Schweine_Werte!$M47*0.5,IF(OR($C$110&gt;$AR47,$D$110&lt;$AR47),0,Schweine_Werte!$M47))</f>
        <v>0</v>
      </c>
      <c r="BW47" s="679">
        <f>IF(OR(8=$AR47,$E$127=$AR47),Schweine_Werte!$M47*0.5,IF(OR(8&gt;$AR47,$E$127&lt;$AR47),0,Schweine_Werte!$M47))</f>
        <v>1.1948386166644513</v>
      </c>
      <c r="BX47" s="679">
        <f>IF(OR(8=$AR47,$E$145=$AR47),Schweine_Werte!$M47*0.5,IF(OR(8&gt;$AR47,$E$145&lt;$AR47),0,Schweine_Werte!$M47))</f>
        <v>1.1948386166644513</v>
      </c>
      <c r="BY47" s="677">
        <f>IF(OR($C$74=$AR47,$D$74=$AR47),Schweine_Werte!$O47*0.5,IF(OR($C$74&gt;$AR47,$D$74&lt;$AR47),0,Schweine_Werte!$O47))</f>
        <v>0</v>
      </c>
      <c r="BZ47" s="677">
        <f>IF(OR($C$83=$AR47,$D$83=$AR47),Schweine_Werte!$O47*0.5,IF(OR($C$83&gt;$AR47,$D$83&lt;$AR47),0,Schweine_Werte!$O47))</f>
        <v>0</v>
      </c>
      <c r="CA47" s="679">
        <f>IF(OR($C$92=$AR47,$D$92=$AR47),Schweine_Werte!$O47*0.5,IF(OR($C$92&gt;$AR47,$D$92&lt;$AR47),0,Schweine_Werte!$O47))</f>
        <v>0</v>
      </c>
      <c r="CB47" s="679">
        <f>IF(OR($C$101=$AR47,$D$101=$AR47),Schweine_Werte!$O47*0.5,IF(OR($C$101&gt;$AR47,$D$101&lt;$AR47),0,Schweine_Werte!$O47))</f>
        <v>0</v>
      </c>
      <c r="CC47" s="679">
        <f>IF(OR($C$110=$AR47,$D$110=$AR47),Schweine_Werte!$O47*0.5,IF(OR($C$110&gt;$AR47,$D$110&lt;$AR47),0,Schweine_Werte!$O47))</f>
        <v>0</v>
      </c>
    </row>
    <row r="48" spans="1:81" ht="15.75" x14ac:dyDescent="0.2">
      <c r="A48" s="520" t="s">
        <v>459</v>
      </c>
      <c r="B48" s="693" t="str">
        <f>IF('Abweichende Werte'!W8=1,'Abweichende Werte'!F8,"")</f>
        <v/>
      </c>
      <c r="C48" s="694" t="str">
        <f>IF('Abweichende Werte'!W8=1,'Abweichende Werte'!J8,"")</f>
        <v/>
      </c>
      <c r="D48" s="694" t="str">
        <f>IF('Abweichende Werte'!W8=1,'Abweichende Werte'!M8,"")</f>
        <v/>
      </c>
      <c r="E48" s="506" t="str">
        <f>IF('Abweichende Werte'!W8=1,'Abweichende Werte'!P8,"")</f>
        <v/>
      </c>
      <c r="F48" s="695" t="e">
        <f>IF($E48&lt;=$E41,F41,IF(AND($E48&gt;$E41,$E48&lt;=$E42),F41+(F42-F41)/($E42-$E41)*($E48-$E41),IF(AND($E48&gt;$E42,$E48&lt;=$E43),F42+(F43-F42)/($E43-$E42)*($E48-$E42),IF(AND($E48&gt;$E43,$E48&lt;=$E44),F43+(F44-F43)/($E44-$E43)*($E48-$E43),IF($E48&gt;$E44,F44)))))</f>
        <v>#VALUE!</v>
      </c>
      <c r="G48" s="695" t="e">
        <f t="shared" ref="G48:N48" si="25">IF($E48&lt;=$E41,G41,IF(AND($E48&gt;$E41,$E48&lt;=$E42),G41+(G42-G41)/($E42-$E41)*($E48-$E41),IF(AND($E48&gt;$E42,$E48&lt;=$E43),G42+(G43-G42)/($E43-$E42)*($E48-$E42),IF(AND($E48&gt;$E43,$E48&lt;=$E44),G43+(G44-G43)/($E44-$E43)*($E48-$E43),IF($E48&gt;$E44,G44)))))</f>
        <v>#VALUE!</v>
      </c>
      <c r="H48" s="695" t="e">
        <f t="shared" si="25"/>
        <v>#VALUE!</v>
      </c>
      <c r="I48" s="695" t="e">
        <f t="shared" si="25"/>
        <v>#VALUE!</v>
      </c>
      <c r="J48" s="695" t="e">
        <f t="shared" si="25"/>
        <v>#VALUE!</v>
      </c>
      <c r="K48" s="695" t="e">
        <f t="shared" si="25"/>
        <v>#VALUE!</v>
      </c>
      <c r="L48" s="695" t="e">
        <f t="shared" si="25"/>
        <v>#VALUE!</v>
      </c>
      <c r="M48" s="695" t="e">
        <f t="shared" si="25"/>
        <v>#VALUE!</v>
      </c>
      <c r="N48" s="695" t="e">
        <f t="shared" si="25"/>
        <v>#VALUE!</v>
      </c>
      <c r="O48" s="696">
        <v>5.5</v>
      </c>
      <c r="P48" s="696">
        <v>1.8</v>
      </c>
      <c r="Q48" s="695" t="e">
        <f t="shared" ref="Q48:Z48" si="26">IF($E48&lt;=$E41,Q41,IF(AND($E48&gt;$E41,$E48&lt;=$E42),Q41+(Q42-Q41)/($E42-$E41)*($E48-$E41),IF(AND($E48&gt;$E42,$E48&lt;=$E43),Q42+(Q43-Q42)/($E43-$E42)*($E48-$E42),IF(AND($E48&gt;$E43,$E48&lt;=$E44),Q43+(Q44-Q43)/($E44-$E43)*($E48-$E43),IF($E48&gt;$E44,Q44)))))</f>
        <v>#VALUE!</v>
      </c>
      <c r="R48" s="695" t="e">
        <f t="shared" si="26"/>
        <v>#VALUE!</v>
      </c>
      <c r="S48" s="695" t="e">
        <f t="shared" si="26"/>
        <v>#VALUE!</v>
      </c>
      <c r="T48" s="695" t="e">
        <f t="shared" si="26"/>
        <v>#VALUE!</v>
      </c>
      <c r="U48" s="695" t="e">
        <f t="shared" si="26"/>
        <v>#VALUE!</v>
      </c>
      <c r="V48" s="695" t="e">
        <f t="shared" si="26"/>
        <v>#VALUE!</v>
      </c>
      <c r="W48" s="695" t="e">
        <f t="shared" si="26"/>
        <v>#VALUE!</v>
      </c>
      <c r="X48" s="695" t="e">
        <f t="shared" si="26"/>
        <v>#VALUE!</v>
      </c>
      <c r="Y48" s="695" t="e">
        <f t="shared" si="26"/>
        <v>#VALUE!</v>
      </c>
      <c r="Z48" s="695" t="e">
        <f t="shared" si="26"/>
        <v>#VALUE!</v>
      </c>
      <c r="AA48" s="697" t="e">
        <f>+Z48*6.25</f>
        <v>#VALUE!</v>
      </c>
      <c r="AB48" s="695" t="e">
        <f t="shared" ref="AB48" si="27">IF($E48&lt;=$E41,AB41,IF(AND($E48&gt;$E41,$E48&lt;=$E42),AB41+(AB42-AB41)/($E42-$E41)*($E48-$E41),IF(AND($E48&gt;$E42,$E48&lt;=$E43),AB42+(AB43-AB42)/($E43-$E42)*($E48-$E42),IF(AND($E48&gt;$E43,$E48&lt;=$E44),AB43+(AB44-AB43)/($E44-$E43)*($E48-$E43),IF($E48&gt;$E44,AB44)))))</f>
        <v>#VALUE!</v>
      </c>
      <c r="AC48" s="697" t="e">
        <f>+AB48*6.25</f>
        <v>#VALUE!</v>
      </c>
      <c r="AD48" s="695" t="e">
        <f t="shared" ref="AD48" si="28">IF($E48&lt;=$E41,AD41,IF(AND($E48&gt;$E41,$E48&lt;=$E42),AD41+(AD42-AD41)/($E42-$E41)*($E48-$E41),IF(AND($E48&gt;$E42,$E48&lt;=$E43),AD42+(AD43-AD42)/($E43-$E42)*($E48-$E42),IF(AND($E48&gt;$E43,$E48&lt;=$E44),AD43+(AD44-AD43)/($E44-$E43)*($E48-$E43),IF($E48&gt;$E44,AD44)))))</f>
        <v>#VALUE!</v>
      </c>
      <c r="AE48" s="697" t="e">
        <f>+AD48*6.25</f>
        <v>#VALUE!</v>
      </c>
      <c r="AF48" s="697" t="e">
        <f>365/((D48-C48)/E48*1000)</f>
        <v>#VALUE!</v>
      </c>
      <c r="AG48" s="695" t="e">
        <f>IF($E48&lt;=$E41,AG41,IF(AND($E48&gt;$E41,$E48&lt;=$E42),AG41+(AG42-AG41)/($E42-$E41)*($E48-$E41),IF(AND($E48&gt;$E42,$E48&lt;=$E43),AG42+(AG43-AG42)/($E43-$E42)*($E48-$E42),IF(AND($E48&gt;$E43,$E48&lt;=$E44),AG43+(AG44-AG43)/($E44-$E43)*($E48-$E43),IF($E48&gt;$E44,AG44)))))</f>
        <v>#VALUE!</v>
      </c>
      <c r="AH48" s="697" t="e">
        <f>+AG48/AF48</f>
        <v>#VALUE!</v>
      </c>
      <c r="AI48" s="697" t="e">
        <f>+CONCATENATE(ROUND(AH48/(D48-C48),1)," : 1")</f>
        <v>#VALUE!</v>
      </c>
      <c r="AJ48" s="695" t="e">
        <f t="shared" ref="AJ48" si="29">IF($E48&lt;=$E41,AJ41,IF(AND($E48&gt;$E41,$E48&lt;=$E42),AJ41+(AJ42-AJ41)/($E42-$E41)*($E48-$E41),IF(AND($E48&gt;$E42,$E48&lt;=$E43),AJ42+(AJ43-AJ42)/($E43-$E42)*($E48-$E42),IF(AND($E48&gt;$E43,$E48&lt;=$E44),AJ43+(AJ44-AJ43)/($E44-$E43)*($E48-$E43),IF($E48&gt;$E44,AJ44)))))</f>
        <v>#VALUE!</v>
      </c>
      <c r="AK48" s="697" t="e">
        <f>+AJ48/2.291</f>
        <v>#VALUE!</v>
      </c>
      <c r="AL48" s="695" t="e">
        <f t="shared" ref="AL48" si="30">IF($E48&lt;=$E41,AL41,IF(AND($E48&gt;$E41,$E48&lt;=$E42),AL41+(AL42-AL41)/($E42-$E41)*($E48-$E41),IF(AND($E48&gt;$E42,$E48&lt;=$E43),AL42+(AL43-AL42)/($E43-$E42)*($E48-$E42),IF(AND($E48&gt;$E43,$E48&lt;=$E44),AL43+(AL44-AL43)/($E44-$E43)*($E48-$E43),IF($E48&gt;$E44,AL44)))))</f>
        <v>#VALUE!</v>
      </c>
      <c r="AM48" s="697" t="e">
        <f>+AL48/2.291</f>
        <v>#VALUE!</v>
      </c>
      <c r="AN48" s="695" t="e">
        <f t="shared" ref="AN48" si="31">IF($E48&lt;=$E41,AN41,IF(AND($E48&gt;$E41,$E48&lt;=$E42),AN41+(AN42-AN41)/($E42-$E41)*($E48-$E41),IF(AND($E48&gt;$E42,$E48&lt;=$E43),AN42+(AN43-AN42)/($E43-$E42)*($E48-$E42),IF(AND($E48&gt;$E43,$E48&lt;=$E44),AN43+(AN44-AN43)/($E44-$E43)*($E48-$E43),IF($E48&gt;$E44,AN44)))))</f>
        <v>#VALUE!</v>
      </c>
      <c r="AO48" s="697" t="e">
        <f>+AN48/2.291</f>
        <v>#VALUE!</v>
      </c>
      <c r="AR48" s="698">
        <v>52</v>
      </c>
      <c r="AS48" s="677">
        <f>IF(OR($C$12=$AR48,$D$12=$AR48),Schweine_Werte!$C48*0.5,IF(OR($C$12&gt;$AR48,$D$12&lt;$AR48),0,Schweine_Werte!$C48))</f>
        <v>0</v>
      </c>
      <c r="AT48" s="667">
        <f>IF(OR($C$24=$AR48,$D$24=$AR48),Schweine_Werte!$C48*0.5,IF(OR($C$24&gt;$AR48,$D$24&lt;$AR48),0,Schweine_Werte!$C48))</f>
        <v>0</v>
      </c>
      <c r="AU48" s="677">
        <f>IF(OR($C$36=$AR48,$D$36=$AR48),Schweine_Werte!$C48*0.5,IF(OR($C$36&gt;$AR48,$D$36&lt;$AR48),0,Schweine_Werte!$C48))</f>
        <v>0</v>
      </c>
      <c r="AV48" s="677">
        <f>IF(OR($C$48=$AR48,$D$48=$AR48),Schweine_Werte!$C48*0.5,IF(OR($C$48&gt;$AR48,$D$48&lt;$AR48),0,Schweine_Werte!$C48))</f>
        <v>0</v>
      </c>
      <c r="AW48" s="677">
        <f>IF(OR($C$60=$AR48,$D$60=$AR48),Schweine_Werte!$C48*0.5,IF(OR($C$60&gt;$AR48,$D$60&lt;$AR48),0,Schweine_Werte!$C48))</f>
        <v>0</v>
      </c>
      <c r="AX48" s="677">
        <f>IF(OR($C$12=$AR48,$D$12=$AR48),Schweine_Werte!$E48*0.5,IF(OR($C$12&gt;$AR48,$D$12&lt;$AR48),0,Schweine_Werte!$E48))</f>
        <v>0</v>
      </c>
      <c r="AY48" s="667">
        <f>IF(OR($C$24=$AR48,$D$24=$AR48),Schweine_Werte!$E48*0.5,IF(OR($C$24&gt;$AR48,$D$24&lt;$AR48),0,Schweine_Werte!$E48))</f>
        <v>0</v>
      </c>
      <c r="AZ48" s="667">
        <f>IF(OR($C$36=$AR48,$D$36=$AR48),Schweine_Werte!$E48*0.5,IF(OR($C$36&gt;$AR48,$D$36&lt;$AR48),0,Schweine_Werte!$E48))</f>
        <v>0</v>
      </c>
      <c r="BA48" s="667">
        <f>IF(OR($C$48=$AR48,$D$48=$AR48),Schweine_Werte!$E48*0.5,IF(OR($C$48&gt;$AR48,$D$48&lt;$AR48),0,Schweine_Werte!$E48))</f>
        <v>0</v>
      </c>
      <c r="BB48" s="667">
        <f>IF(OR($C$60=$AR48,$D$60=$AR48),Schweine_Werte!$E48*0.5,IF(OR($C$60&gt;$AR48,$D$60&lt;$AR48),0,Schweine_Werte!$E48))</f>
        <v>0</v>
      </c>
      <c r="BC48" s="677">
        <f>IF(OR($C$12=$AR48,$D$12=$AR48),Schweine_Werte!$G48*0.5,IF(OR($C$12&gt;$AR48,$D$12&lt;$AR48),0,Schweine_Werte!$G48))</f>
        <v>0</v>
      </c>
      <c r="BD48" s="667">
        <f>IF(OR($C$24=$AR48,$D$24=$AR48),Schweine_Werte!$G48*0.5,IF(OR($C$24&gt;$AR48,$D$24&lt;$AR48),0,Schweine_Werte!$G48))</f>
        <v>0</v>
      </c>
      <c r="BE48" s="667">
        <f>IF(OR($C$36=$AR48,$D$36=$AR48),Schweine_Werte!$G48*0.5,IF(OR($C$36&gt;$AR48,$D$36&lt;$AR48),0,Schweine_Werte!$G48))</f>
        <v>0</v>
      </c>
      <c r="BF48" s="667">
        <f>IF(OR($C$48=$AR48,$D$48=$AR48),Schweine_Werte!$G48*0.5,IF(OR($C$48&gt;$AR48,$D$48&lt;$AR48),0,Schweine_Werte!$G48))</f>
        <v>0</v>
      </c>
      <c r="BG48" s="667">
        <f>IF(OR($C$60=$AR48,$D$60=$AR48),Schweine_Werte!$G48*0.5,IF(OR($C$60&gt;$AR48,$D$60&lt;$AR48),0,Schweine_Werte!$G48))</f>
        <v>0</v>
      </c>
      <c r="BH48" s="677">
        <f>IF(OR($C$12=$AR48,$D$12=$AR48),Schweine_Werte!$I48*0.5,IF(OR($C$12&gt;$AR48,$D$12&lt;$AR48),0,Schweine_Werte!$I48))</f>
        <v>0</v>
      </c>
      <c r="BI48" s="667">
        <f>IF(OR($C$24=$AR48,$D$24=$AR48),Schweine_Werte!$I48*0.5,IF(OR($C$24&gt;$AR48,$D$24&lt;$AR48),0,Schweine_Werte!$I48))</f>
        <v>0</v>
      </c>
      <c r="BJ48" s="667">
        <f>IF(OR($C$36=$AR48,$D$36=$AR48),Schweine_Werte!$I48*0.5,IF(OR($C$36&gt;$AR48,$D$36&lt;$AR48),0,Schweine_Werte!$I48))</f>
        <v>0</v>
      </c>
      <c r="BK48" s="667">
        <f>IF(OR($C$48=$AR48,$D$48=$AR48),Schweine_Werte!$I48*0.5,IF(OR($C$48&gt;$AR48,$D$48&lt;$AR48),0,Schweine_Werte!$I48))</f>
        <v>0</v>
      </c>
      <c r="BL48" s="667">
        <f>IF(OR($C$60=$AR48,$D$60=$AR48),Schweine_Werte!$I48*0.5,IF(OR($C$60&gt;$AR48,$D$60&lt;$AR48),0,Schweine_Werte!$I48))</f>
        <v>0</v>
      </c>
      <c r="BM48" s="677"/>
      <c r="BN48" s="667"/>
      <c r="BO48" s="667"/>
      <c r="BP48" s="667"/>
      <c r="BQ48" s="667"/>
      <c r="BR48" s="677">
        <f>IF(OR($C$74=$AR48,$D$74=$AR48),Schweine_Werte!$M48*0.5,IF(OR($C$74&gt;$AR48,$D$74&lt;$AR48),0,Schweine_Werte!$M48))</f>
        <v>0</v>
      </c>
      <c r="BS48" s="677">
        <f>IF(OR($C$83=$AR48,$D$83=$AR48),Schweine_Werte!$M48*0.5,IF(OR($C$83&gt;$AR48,$D$83&lt;$AR48),0,Schweine_Werte!$M48))</f>
        <v>0</v>
      </c>
      <c r="BT48" s="679">
        <f>IF(OR($C$92=$AR48,$D$92=$AR48),Schweine_Werte!$M48*0.5,IF(OR($C$92&gt;$AR48,$D$92&lt;$AR48),0,Schweine_Werte!$M48))</f>
        <v>0</v>
      </c>
      <c r="BU48" s="679">
        <f>IF(OR($C$101=$AR48,$D$101=$AR48),Schweine_Werte!$M48*0.5,IF(OR($C$101&gt;$AR48,$D$101&lt;$AR48),0,Schweine_Werte!$M48))</f>
        <v>0</v>
      </c>
      <c r="BV48" s="679">
        <f>IF(OR($C$110=$AR48,$D$110=$AR48),Schweine_Werte!$M48*0.5,IF(OR($C$110&gt;$AR48,$D$110&lt;$AR48),0,Schweine_Werte!$M48))</f>
        <v>0</v>
      </c>
      <c r="BW48" s="679">
        <f>IF(OR(8=$AR48,$E$127=$AR48),Schweine_Werte!$M48*0.5,IF(OR(8&gt;$AR48,$E$127&lt;$AR48),0,Schweine_Werte!$M48))</f>
        <v>1.1860362423184319</v>
      </c>
      <c r="BX48" s="679">
        <f>IF(OR(8=$AR48,$E$145=$AR48),Schweine_Werte!$M48*0.5,IF(OR(8&gt;$AR48,$E$145&lt;$AR48),0,Schweine_Werte!$M48))</f>
        <v>1.1860362423184319</v>
      </c>
      <c r="BY48" s="677">
        <f>IF(OR($C$74=$AR48,$D$74=$AR48),Schweine_Werte!$O48*0.5,IF(OR($C$74&gt;$AR48,$D$74&lt;$AR48),0,Schweine_Werte!$O48))</f>
        <v>0</v>
      </c>
      <c r="BZ48" s="677">
        <f>IF(OR($C$83=$AR48,$D$83=$AR48),Schweine_Werte!$O48*0.5,IF(OR($C$83&gt;$AR48,$D$83&lt;$AR48),0,Schweine_Werte!$O48))</f>
        <v>0</v>
      </c>
      <c r="CA48" s="679">
        <f>IF(OR($C$92=$AR48,$D$92=$AR48),Schweine_Werte!$O48*0.5,IF(OR($C$92&gt;$AR48,$D$92&lt;$AR48),0,Schweine_Werte!$O48))</f>
        <v>0</v>
      </c>
      <c r="CB48" s="679">
        <f>IF(OR($C$101=$AR48,$D$101=$AR48),Schweine_Werte!$O48*0.5,IF(OR($C$101&gt;$AR48,$D$101&lt;$AR48),0,Schweine_Werte!$O48))</f>
        <v>0</v>
      </c>
      <c r="CC48" s="679">
        <f>IF(OR($C$110=$AR48,$D$110=$AR48),Schweine_Werte!$O48*0.5,IF(OR($C$110&gt;$AR48,$D$110&lt;$AR48),0,Schweine_Werte!$O48))</f>
        <v>0</v>
      </c>
    </row>
    <row r="49" spans="1:81" x14ac:dyDescent="0.2">
      <c r="AR49" s="698">
        <v>53</v>
      </c>
      <c r="AS49" s="677">
        <f>IF(OR($C$12=$AR49,$D$12=$AR49),Schweine_Werte!$C49*0.5,IF(OR($C$12&gt;$AR49,$D$12&lt;$AR49),0,Schweine_Werte!$C49))</f>
        <v>0</v>
      </c>
      <c r="AT49" s="667">
        <f>IF(OR($C$24=$AR49,$D$24=$AR49),Schweine_Werte!$C49*0.5,IF(OR($C$24&gt;$AR49,$D$24&lt;$AR49),0,Schweine_Werte!$C49))</f>
        <v>0</v>
      </c>
      <c r="AU49" s="677">
        <f>IF(OR($C$36=$AR49,$D$36=$AR49),Schweine_Werte!$C49*0.5,IF(OR($C$36&gt;$AR49,$D$36&lt;$AR49),0,Schweine_Werte!$C49))</f>
        <v>0</v>
      </c>
      <c r="AV49" s="677">
        <f>IF(OR($C$48=$AR49,$D$48=$AR49),Schweine_Werte!$C49*0.5,IF(OR($C$48&gt;$AR49,$D$48&lt;$AR49),0,Schweine_Werte!$C49))</f>
        <v>0</v>
      </c>
      <c r="AW49" s="677">
        <f>IF(OR($C$60=$AR49,$D$60=$AR49),Schweine_Werte!$C49*0.5,IF(OR($C$60&gt;$AR49,$D$60&lt;$AR49),0,Schweine_Werte!$C49))</f>
        <v>0</v>
      </c>
      <c r="AX49" s="677">
        <f>IF(OR($C$12=$AR49,$D$12=$AR49),Schweine_Werte!$E49*0.5,IF(OR($C$12&gt;$AR49,$D$12&lt;$AR49),0,Schweine_Werte!$E49))</f>
        <v>0</v>
      </c>
      <c r="AY49" s="667">
        <f>IF(OR($C$24=$AR49,$D$24=$AR49),Schweine_Werte!$E49*0.5,IF(OR($C$24&gt;$AR49,$D$24&lt;$AR49),0,Schweine_Werte!$E49))</f>
        <v>0</v>
      </c>
      <c r="AZ49" s="667">
        <f>IF(OR($C$36=$AR49,$D$36=$AR49),Schweine_Werte!$E49*0.5,IF(OR($C$36&gt;$AR49,$D$36&lt;$AR49),0,Schweine_Werte!$E49))</f>
        <v>0</v>
      </c>
      <c r="BA49" s="667">
        <f>IF(OR($C$48=$AR49,$D$48=$AR49),Schweine_Werte!$E49*0.5,IF(OR($C$48&gt;$AR49,$D$48&lt;$AR49),0,Schweine_Werte!$E49))</f>
        <v>0</v>
      </c>
      <c r="BB49" s="667">
        <f>IF(OR($C$60=$AR49,$D$60=$AR49),Schweine_Werte!$E49*0.5,IF(OR($C$60&gt;$AR49,$D$60&lt;$AR49),0,Schweine_Werte!$E49))</f>
        <v>0</v>
      </c>
      <c r="BC49" s="677">
        <f>IF(OR($C$12=$AR49,$D$12=$AR49),Schweine_Werte!$G49*0.5,IF(OR($C$12&gt;$AR49,$D$12&lt;$AR49),0,Schweine_Werte!$G49))</f>
        <v>0</v>
      </c>
      <c r="BD49" s="667">
        <f>IF(OR($C$24=$AR49,$D$24=$AR49),Schweine_Werte!$G49*0.5,IF(OR($C$24&gt;$AR49,$D$24&lt;$AR49),0,Schweine_Werte!$G49))</f>
        <v>0</v>
      </c>
      <c r="BE49" s="667">
        <f>IF(OR($C$36=$AR49,$D$36=$AR49),Schweine_Werte!$G49*0.5,IF(OR($C$36&gt;$AR49,$D$36&lt;$AR49),0,Schweine_Werte!$G49))</f>
        <v>0</v>
      </c>
      <c r="BF49" s="667">
        <f>IF(OR($C$48=$AR49,$D$48=$AR49),Schweine_Werte!$G49*0.5,IF(OR($C$48&gt;$AR49,$D$48&lt;$AR49),0,Schweine_Werte!$G49))</f>
        <v>0</v>
      </c>
      <c r="BG49" s="667">
        <f>IF(OR($C$60=$AR49,$D$60=$AR49),Schweine_Werte!$G49*0.5,IF(OR($C$60&gt;$AR49,$D$60&lt;$AR49),0,Schweine_Werte!$G49))</f>
        <v>0</v>
      </c>
      <c r="BH49" s="677">
        <f>IF(OR($C$12=$AR49,$D$12=$AR49),Schweine_Werte!$I49*0.5,IF(OR($C$12&gt;$AR49,$D$12&lt;$AR49),0,Schweine_Werte!$I49))</f>
        <v>0</v>
      </c>
      <c r="BI49" s="667">
        <f>IF(OR($C$24=$AR49,$D$24=$AR49),Schweine_Werte!$I49*0.5,IF(OR($C$24&gt;$AR49,$D$24&lt;$AR49),0,Schweine_Werte!$I49))</f>
        <v>0</v>
      </c>
      <c r="BJ49" s="667">
        <f>IF(OR($C$36=$AR49,$D$36=$AR49),Schweine_Werte!$I49*0.5,IF(OR($C$36&gt;$AR49,$D$36&lt;$AR49),0,Schweine_Werte!$I49))</f>
        <v>0</v>
      </c>
      <c r="BK49" s="667">
        <f>IF(OR($C$48=$AR49,$D$48=$AR49),Schweine_Werte!$I49*0.5,IF(OR($C$48&gt;$AR49,$D$48&lt;$AR49),0,Schweine_Werte!$I49))</f>
        <v>0</v>
      </c>
      <c r="BL49" s="667">
        <f>IF(OR($C$60=$AR49,$D$60=$AR49),Schweine_Werte!$I49*0.5,IF(OR($C$60&gt;$AR49,$D$60&lt;$AR49),0,Schweine_Werte!$I49))</f>
        <v>0</v>
      </c>
      <c r="BM49" s="677"/>
      <c r="BN49" s="667"/>
      <c r="BO49" s="667"/>
      <c r="BP49" s="667"/>
      <c r="BQ49" s="667"/>
      <c r="BR49" s="677">
        <f>IF(OR($C$74=$AR49,$D$74=$AR49),Schweine_Werte!$M49*0.5,IF(OR($C$74&gt;$AR49,$D$74&lt;$AR49),0,Schweine_Werte!$M49))</f>
        <v>0</v>
      </c>
      <c r="BS49" s="677">
        <f>IF(OR($C$83=$AR49,$D$83=$AR49),Schweine_Werte!$M49*0.5,IF(OR($C$83&gt;$AR49,$D$83&lt;$AR49),0,Schweine_Werte!$M49))</f>
        <v>0</v>
      </c>
      <c r="BT49" s="679">
        <f>IF(OR($C$92=$AR49,$D$92=$AR49),Schweine_Werte!$M49*0.5,IF(OR($C$92&gt;$AR49,$D$92&lt;$AR49),0,Schweine_Werte!$M49))</f>
        <v>0</v>
      </c>
      <c r="BU49" s="679">
        <f>IF(OR($C$101=$AR49,$D$101=$AR49),Schweine_Werte!$M49*0.5,IF(OR($C$101&gt;$AR49,$D$101&lt;$AR49),0,Schweine_Werte!$M49))</f>
        <v>0</v>
      </c>
      <c r="BV49" s="679">
        <f>IF(OR($C$110=$AR49,$D$110=$AR49),Schweine_Werte!$M49*0.5,IF(OR($C$110&gt;$AR49,$D$110&lt;$AR49),0,Schweine_Werte!$M49))</f>
        <v>0</v>
      </c>
      <c r="BW49" s="679">
        <f>IF(OR(8=$AR49,$E$127=$AR49),Schweine_Werte!$M49*0.5,IF(OR(8&gt;$AR49,$E$127&lt;$AR49),0,Schweine_Werte!$M49))</f>
        <v>1.1777710211960304</v>
      </c>
      <c r="BX49" s="679">
        <f>IF(OR(8=$AR49,$E$145=$AR49),Schweine_Werte!$M49*0.5,IF(OR(8&gt;$AR49,$E$145&lt;$AR49),0,Schweine_Werte!$M49))</f>
        <v>1.1777710211960304</v>
      </c>
      <c r="BY49" s="677">
        <f>IF(OR($C$74=$AR49,$D$74=$AR49),Schweine_Werte!$O49*0.5,IF(OR($C$74&gt;$AR49,$D$74&lt;$AR49),0,Schweine_Werte!$O49))</f>
        <v>0</v>
      </c>
      <c r="BZ49" s="677">
        <f>IF(OR($C$83=$AR49,$D$83=$AR49),Schweine_Werte!$O49*0.5,IF(OR($C$83&gt;$AR49,$D$83&lt;$AR49),0,Schweine_Werte!$O49))</f>
        <v>0</v>
      </c>
      <c r="CA49" s="679">
        <f>IF(OR($C$92=$AR49,$D$92=$AR49),Schweine_Werte!$O49*0.5,IF(OR($C$92&gt;$AR49,$D$92&lt;$AR49),0,Schweine_Werte!$O49))</f>
        <v>0</v>
      </c>
      <c r="CB49" s="679">
        <f>IF(OR($C$101=$AR49,$D$101=$AR49),Schweine_Werte!$O49*0.5,IF(OR($C$101&gt;$AR49,$D$101&lt;$AR49),0,Schweine_Werte!$O49))</f>
        <v>0</v>
      </c>
      <c r="CC49" s="679">
        <f>IF(OR($C$110=$AR49,$D$110=$AR49),Schweine_Werte!$O49*0.5,IF(OR($C$110&gt;$AR49,$D$110&lt;$AR49),0,Schweine_Werte!$O49))</f>
        <v>0</v>
      </c>
    </row>
    <row r="50" spans="1:81" ht="18.75" x14ac:dyDescent="0.3">
      <c r="H50" s="666"/>
      <c r="I50" s="666"/>
      <c r="L50" s="667"/>
      <c r="W50" s="1735" t="s">
        <v>435</v>
      </c>
      <c r="X50" s="1735"/>
      <c r="Y50" s="1735"/>
      <c r="AR50" s="698">
        <v>54</v>
      </c>
      <c r="AS50" s="677">
        <f>IF(OR($C$12=$AR50,$D$12=$AR50),Schweine_Werte!$C50*0.5,IF(OR($C$12&gt;$AR50,$D$12&lt;$AR50),0,Schweine_Werte!$C50))</f>
        <v>0</v>
      </c>
      <c r="AT50" s="667">
        <f>IF(OR($C$24=$AR50,$D$24=$AR50),Schweine_Werte!$C50*0.5,IF(OR($C$24&gt;$AR50,$D$24&lt;$AR50),0,Schweine_Werte!$C50))</f>
        <v>0</v>
      </c>
      <c r="AU50" s="677">
        <f>IF(OR($C$36=$AR50,$D$36=$AR50),Schweine_Werte!$C50*0.5,IF(OR($C$36&gt;$AR50,$D$36&lt;$AR50),0,Schweine_Werte!$C50))</f>
        <v>0</v>
      </c>
      <c r="AV50" s="677">
        <f>IF(OR($C$48=$AR50,$D$48=$AR50),Schweine_Werte!$C50*0.5,IF(OR($C$48&gt;$AR50,$D$48&lt;$AR50),0,Schweine_Werte!$C50))</f>
        <v>0</v>
      </c>
      <c r="AW50" s="677">
        <f>IF(OR($C$60=$AR50,$D$60=$AR50),Schweine_Werte!$C50*0.5,IF(OR($C$60&gt;$AR50,$D$60&lt;$AR50),0,Schweine_Werte!$C50))</f>
        <v>0</v>
      </c>
      <c r="AX50" s="677">
        <f>IF(OR($C$12=$AR50,$D$12=$AR50),Schweine_Werte!$E50*0.5,IF(OR($C$12&gt;$AR50,$D$12&lt;$AR50),0,Schweine_Werte!$E50))</f>
        <v>0</v>
      </c>
      <c r="AY50" s="667">
        <f>IF(OR($C$24=$AR50,$D$24=$AR50),Schweine_Werte!$E50*0.5,IF(OR($C$24&gt;$AR50,$D$24&lt;$AR50),0,Schweine_Werte!$E50))</f>
        <v>0</v>
      </c>
      <c r="AZ50" s="667">
        <f>IF(OR($C$36=$AR50,$D$36=$AR50),Schweine_Werte!$E50*0.5,IF(OR($C$36&gt;$AR50,$D$36&lt;$AR50),0,Schweine_Werte!$E50))</f>
        <v>0</v>
      </c>
      <c r="BA50" s="667">
        <f>IF(OR($C$48=$AR50,$D$48=$AR50),Schweine_Werte!$E50*0.5,IF(OR($C$48&gt;$AR50,$D$48&lt;$AR50),0,Schweine_Werte!$E50))</f>
        <v>0</v>
      </c>
      <c r="BB50" s="667">
        <f>IF(OR($C$60=$AR50,$D$60=$AR50),Schweine_Werte!$E50*0.5,IF(OR($C$60&gt;$AR50,$D$60&lt;$AR50),0,Schweine_Werte!$E50))</f>
        <v>0</v>
      </c>
      <c r="BC50" s="677">
        <f>IF(OR($C$12=$AR50,$D$12=$AR50),Schweine_Werte!$G50*0.5,IF(OR($C$12&gt;$AR50,$D$12&lt;$AR50),0,Schweine_Werte!$G50))</f>
        <v>0</v>
      </c>
      <c r="BD50" s="667">
        <f>IF(OR($C$24=$AR50,$D$24=$AR50),Schweine_Werte!$G50*0.5,IF(OR($C$24&gt;$AR50,$D$24&lt;$AR50),0,Schweine_Werte!$G50))</f>
        <v>0</v>
      </c>
      <c r="BE50" s="667">
        <f>IF(OR($C$36=$AR50,$D$36=$AR50),Schweine_Werte!$G50*0.5,IF(OR($C$36&gt;$AR50,$D$36&lt;$AR50),0,Schweine_Werte!$G50))</f>
        <v>0</v>
      </c>
      <c r="BF50" s="667">
        <f>IF(OR($C$48=$AR50,$D$48=$AR50),Schweine_Werte!$G50*0.5,IF(OR($C$48&gt;$AR50,$D$48&lt;$AR50),0,Schweine_Werte!$G50))</f>
        <v>0</v>
      </c>
      <c r="BG50" s="667">
        <f>IF(OR($C$60=$AR50,$D$60=$AR50),Schweine_Werte!$G50*0.5,IF(OR($C$60&gt;$AR50,$D$60&lt;$AR50),0,Schweine_Werte!$G50))</f>
        <v>0</v>
      </c>
      <c r="BH50" s="677">
        <f>IF(OR($C$12=$AR50,$D$12=$AR50),Schweine_Werte!$I50*0.5,IF(OR($C$12&gt;$AR50,$D$12&lt;$AR50),0,Schweine_Werte!$I50))</f>
        <v>0</v>
      </c>
      <c r="BI50" s="667">
        <f>IF(OR($C$24=$AR50,$D$24=$AR50),Schweine_Werte!$I50*0.5,IF(OR($C$24&gt;$AR50,$D$24&lt;$AR50),0,Schweine_Werte!$I50))</f>
        <v>0</v>
      </c>
      <c r="BJ50" s="667">
        <f>IF(OR($C$36=$AR50,$D$36=$AR50),Schweine_Werte!$I50*0.5,IF(OR($C$36&gt;$AR50,$D$36&lt;$AR50),0,Schweine_Werte!$I50))</f>
        <v>0</v>
      </c>
      <c r="BK50" s="667">
        <f>IF(OR($C$48=$AR50,$D$48=$AR50),Schweine_Werte!$I50*0.5,IF(OR($C$48&gt;$AR50,$D$48&lt;$AR50),0,Schweine_Werte!$I50))</f>
        <v>0</v>
      </c>
      <c r="BL50" s="667">
        <f>IF(OR($C$60=$AR50,$D$60=$AR50),Schweine_Werte!$I50*0.5,IF(OR($C$60&gt;$AR50,$D$60&lt;$AR50),0,Schweine_Werte!$I50))</f>
        <v>0</v>
      </c>
      <c r="BM50" s="677"/>
      <c r="BN50" s="667"/>
      <c r="BO50" s="667"/>
      <c r="BP50" s="667"/>
      <c r="BQ50" s="667"/>
      <c r="BR50" s="677">
        <f>IF(OR($C$74=$AR50,$D$74=$AR50),Schweine_Werte!$M50*0.5,IF(OR($C$74&gt;$AR50,$D$74&lt;$AR50),0,Schweine_Werte!$M50))</f>
        <v>0</v>
      </c>
      <c r="BS50" s="677">
        <f>IF(OR($C$83=$AR50,$D$83=$AR50),Schweine_Werte!$M50*0.5,IF(OR($C$83&gt;$AR50,$D$83&lt;$AR50),0,Schweine_Werte!$M50))</f>
        <v>0</v>
      </c>
      <c r="BT50" s="679">
        <f>IF(OR($C$92=$AR50,$D$92=$AR50),Schweine_Werte!$M50*0.5,IF(OR($C$92&gt;$AR50,$D$92&lt;$AR50),0,Schweine_Werte!$M50))</f>
        <v>0</v>
      </c>
      <c r="BU50" s="679">
        <f>IF(OR($C$101=$AR50,$D$101=$AR50),Schweine_Werte!$M50*0.5,IF(OR($C$101&gt;$AR50,$D$101&lt;$AR50),0,Schweine_Werte!$M50))</f>
        <v>0</v>
      </c>
      <c r="BV50" s="679">
        <f>IF(OR($C$110=$AR50,$D$110=$AR50),Schweine_Werte!$M50*0.5,IF(OR($C$110&gt;$AR50,$D$110&lt;$AR50),0,Schweine_Werte!$M50))</f>
        <v>0</v>
      </c>
      <c r="BW50" s="679">
        <f>IF(OR(8=$AR50,$E$127=$AR50),Schweine_Werte!$M50*0.5,IF(OR(8&gt;$AR50,$E$127&lt;$AR50),0,Schweine_Werte!$M50))</f>
        <v>1.1700235746422327</v>
      </c>
      <c r="BX50" s="679">
        <f>IF(OR(8=$AR50,$E$145=$AR50),Schweine_Werte!$M50*0.5,IF(OR(8&gt;$AR50,$E$145&lt;$AR50),0,Schweine_Werte!$M50))</f>
        <v>1.1700235746422327</v>
      </c>
      <c r="BY50" s="677">
        <f>IF(OR($C$74=$AR50,$D$74=$AR50),Schweine_Werte!$O50*0.5,IF(OR($C$74&gt;$AR50,$D$74&lt;$AR50),0,Schweine_Werte!$O50))</f>
        <v>0</v>
      </c>
      <c r="BZ50" s="677">
        <f>IF(OR($C$83=$AR50,$D$83=$AR50),Schweine_Werte!$O50*0.5,IF(OR($C$83&gt;$AR50,$D$83&lt;$AR50),0,Schweine_Werte!$O50))</f>
        <v>0</v>
      </c>
      <c r="CA50" s="679">
        <f>IF(OR($C$92=$AR50,$D$92=$AR50),Schweine_Werte!$O50*0.5,IF(OR($C$92&gt;$AR50,$D$92&lt;$AR50),0,Schweine_Werte!$O50))</f>
        <v>0</v>
      </c>
      <c r="CB50" s="679">
        <f>IF(OR($C$101=$AR50,$D$101=$AR50),Schweine_Werte!$O50*0.5,IF(OR($C$101&gt;$AR50,$D$101&lt;$AR50),0,Schweine_Werte!$O50))</f>
        <v>0</v>
      </c>
      <c r="CC50" s="679">
        <f>IF(OR($C$110=$AR50,$D$110=$AR50),Schweine_Werte!$O50*0.5,IF(OR($C$110&gt;$AR50,$D$110&lt;$AR50),0,Schweine_Werte!$O50))</f>
        <v>0</v>
      </c>
    </row>
    <row r="51" spans="1:81" ht="18.75" x14ac:dyDescent="0.3">
      <c r="B51" s="670"/>
      <c r="C51" s="670"/>
      <c r="D51" s="670"/>
      <c r="E51" s="670"/>
      <c r="F51" s="670"/>
      <c r="G51" s="670"/>
      <c r="H51" s="671"/>
      <c r="L51" s="520" t="s">
        <v>445</v>
      </c>
      <c r="Q51" s="1735" t="s">
        <v>446</v>
      </c>
      <c r="R51" s="1735"/>
      <c r="S51" s="1735"/>
      <c r="T51" s="1735" t="s">
        <v>447</v>
      </c>
      <c r="U51" s="1735"/>
      <c r="V51" s="1735"/>
      <c r="W51" s="520" t="s">
        <v>448</v>
      </c>
      <c r="X51" s="520" t="s">
        <v>449</v>
      </c>
      <c r="Y51" s="520" t="s">
        <v>450</v>
      </c>
      <c r="Z51" s="520" t="s">
        <v>451</v>
      </c>
      <c r="AG51" s="520" t="s">
        <v>452</v>
      </c>
      <c r="AJ51" s="520" t="s">
        <v>453</v>
      </c>
      <c r="AR51" s="698">
        <v>55</v>
      </c>
      <c r="AS51" s="677">
        <f>IF(OR($C$12=$AR51,$D$12=$AR51),Schweine_Werte!$C51*0.5,IF(OR($C$12&gt;$AR51,$D$12&lt;$AR51),0,Schweine_Werte!$C51))</f>
        <v>0</v>
      </c>
      <c r="AT51" s="667">
        <f>IF(OR($C$24=$AR51,$D$24=$AR51),Schweine_Werte!$C51*0.5,IF(OR($C$24&gt;$AR51,$D$24&lt;$AR51),0,Schweine_Werte!$C51))</f>
        <v>0</v>
      </c>
      <c r="AU51" s="677">
        <f>IF(OR($C$36=$AR51,$D$36=$AR51),Schweine_Werte!$C51*0.5,IF(OR($C$36&gt;$AR51,$D$36&lt;$AR51),0,Schweine_Werte!$C51))</f>
        <v>0</v>
      </c>
      <c r="AV51" s="677">
        <f>IF(OR($C$48=$AR51,$D$48=$AR51),Schweine_Werte!$C51*0.5,IF(OR($C$48&gt;$AR51,$D$48&lt;$AR51),0,Schweine_Werte!$C51))</f>
        <v>0</v>
      </c>
      <c r="AW51" s="677">
        <f>IF(OR($C$60=$AR51,$D$60=$AR51),Schweine_Werte!$C51*0.5,IF(OR($C$60&gt;$AR51,$D$60&lt;$AR51),0,Schweine_Werte!$C51))</f>
        <v>0</v>
      </c>
      <c r="AX51" s="677">
        <f>IF(OR($C$12=$AR51,$D$12=$AR51),Schweine_Werte!$E51*0.5,IF(OR($C$12&gt;$AR51,$D$12&lt;$AR51),0,Schweine_Werte!$E51))</f>
        <v>0</v>
      </c>
      <c r="AY51" s="667">
        <f>IF(OR($C$24=$AR51,$D$24=$AR51),Schweine_Werte!$E51*0.5,IF(OR($C$24&gt;$AR51,$D$24&lt;$AR51),0,Schweine_Werte!$E51))</f>
        <v>0</v>
      </c>
      <c r="AZ51" s="667">
        <f>IF(OR($C$36=$AR51,$D$36=$AR51),Schweine_Werte!$E51*0.5,IF(OR($C$36&gt;$AR51,$D$36&lt;$AR51),0,Schweine_Werte!$E51))</f>
        <v>0</v>
      </c>
      <c r="BA51" s="667">
        <f>IF(OR($C$48=$AR51,$D$48=$AR51),Schweine_Werte!$E51*0.5,IF(OR($C$48&gt;$AR51,$D$48&lt;$AR51),0,Schweine_Werte!$E51))</f>
        <v>0</v>
      </c>
      <c r="BB51" s="667">
        <f>IF(OR($C$60=$AR51,$D$60=$AR51),Schweine_Werte!$E51*0.5,IF(OR($C$60&gt;$AR51,$D$60&lt;$AR51),0,Schweine_Werte!$E51))</f>
        <v>0</v>
      </c>
      <c r="BC51" s="677">
        <f>IF(OR($C$12=$AR51,$D$12=$AR51),Schweine_Werte!$G51*0.5,IF(OR($C$12&gt;$AR51,$D$12&lt;$AR51),0,Schweine_Werte!$G51))</f>
        <v>0</v>
      </c>
      <c r="BD51" s="667">
        <f>IF(OR($C$24=$AR51,$D$24=$AR51),Schweine_Werte!$G51*0.5,IF(OR($C$24&gt;$AR51,$D$24&lt;$AR51),0,Schweine_Werte!$G51))</f>
        <v>0</v>
      </c>
      <c r="BE51" s="667">
        <f>IF(OR($C$36=$AR51,$D$36=$AR51),Schweine_Werte!$G51*0.5,IF(OR($C$36&gt;$AR51,$D$36&lt;$AR51),0,Schweine_Werte!$G51))</f>
        <v>0</v>
      </c>
      <c r="BF51" s="667">
        <f>IF(OR($C$48=$AR51,$D$48=$AR51),Schweine_Werte!$G51*0.5,IF(OR($C$48&gt;$AR51,$D$48&lt;$AR51),0,Schweine_Werte!$G51))</f>
        <v>0</v>
      </c>
      <c r="BG51" s="667">
        <f>IF(OR($C$60=$AR51,$D$60=$AR51),Schweine_Werte!$G51*0.5,IF(OR($C$60&gt;$AR51,$D$60&lt;$AR51),0,Schweine_Werte!$G51))</f>
        <v>0</v>
      </c>
      <c r="BH51" s="677">
        <f>IF(OR($C$12=$AR51,$D$12=$AR51),Schweine_Werte!$I51*0.5,IF(OR($C$12&gt;$AR51,$D$12&lt;$AR51),0,Schweine_Werte!$I51))</f>
        <v>0</v>
      </c>
      <c r="BI51" s="667">
        <f>IF(OR($C$24=$AR51,$D$24=$AR51),Schweine_Werte!$I51*0.5,IF(OR($C$24&gt;$AR51,$D$24&lt;$AR51),0,Schweine_Werte!$I51))</f>
        <v>0</v>
      </c>
      <c r="BJ51" s="667">
        <f>IF(OR($C$36=$AR51,$D$36=$AR51),Schweine_Werte!$I51*0.5,IF(OR($C$36&gt;$AR51,$D$36&lt;$AR51),0,Schweine_Werte!$I51))</f>
        <v>0</v>
      </c>
      <c r="BK51" s="667">
        <f>IF(OR($C$48=$AR51,$D$48=$AR51),Schweine_Werte!$I51*0.5,IF(OR($C$48&gt;$AR51,$D$48&lt;$AR51),0,Schweine_Werte!$I51))</f>
        <v>0</v>
      </c>
      <c r="BL51" s="667">
        <f>IF(OR($C$60=$AR51,$D$60=$AR51),Schweine_Werte!$I51*0.5,IF(OR($C$60&gt;$AR51,$D$60&lt;$AR51),0,Schweine_Werte!$I51))</f>
        <v>0</v>
      </c>
      <c r="BM51" s="677"/>
      <c r="BN51" s="667"/>
      <c r="BO51" s="667"/>
      <c r="BP51" s="667"/>
      <c r="BQ51" s="667"/>
      <c r="BR51" s="677">
        <f>IF(OR($C$74=$AR51,$D$74=$AR51),Schweine_Werte!$M51*0.5,IF(OR($C$74&gt;$AR51,$D$74&lt;$AR51),0,Schweine_Werte!$M51))</f>
        <v>0</v>
      </c>
      <c r="BS51" s="677">
        <f>IF(OR($C$83=$AR51,$D$83=$AR51),Schweine_Werte!$M51*0.5,IF(OR($C$83&gt;$AR51,$D$83&lt;$AR51),0,Schweine_Werte!$M51))</f>
        <v>0</v>
      </c>
      <c r="BT51" s="679">
        <f>IF(OR($C$92=$AR51,$D$92=$AR51),Schweine_Werte!$M51*0.5,IF(OR($C$92&gt;$AR51,$D$92&lt;$AR51),0,Schweine_Werte!$M51))</f>
        <v>0</v>
      </c>
      <c r="BU51" s="679">
        <f>IF(OR($C$101=$AR51,$D$101=$AR51),Schweine_Werte!$M51*0.5,IF(OR($C$101&gt;$AR51,$D$101&lt;$AR51),0,Schweine_Werte!$M51))</f>
        <v>0</v>
      </c>
      <c r="BV51" s="679">
        <f>IF(OR($C$110=$AR51,$D$110=$AR51),Schweine_Werte!$M51*0.5,IF(OR($C$110&gt;$AR51,$D$110&lt;$AR51),0,Schweine_Werte!$M51))</f>
        <v>0</v>
      </c>
      <c r="BW51" s="679">
        <f>IF(OR(8=$AR51,$E$127=$AR51),Schweine_Werte!$M51*0.5,IF(OR(8&gt;$AR51,$E$127&lt;$AR51),0,Schweine_Werte!$M51))</f>
        <v>1.1627760843022101</v>
      </c>
      <c r="BX51" s="679">
        <f>IF(OR(8=$AR51,$E$145=$AR51),Schweine_Werte!$M51*0.5,IF(OR(8&gt;$AR51,$E$145&lt;$AR51),0,Schweine_Werte!$M51))</f>
        <v>1.1627760843022101</v>
      </c>
      <c r="BY51" s="677">
        <f>IF(OR($C$74=$AR51,$D$74=$AR51),Schweine_Werte!$O51*0.5,IF(OR($C$74&gt;$AR51,$D$74&lt;$AR51),0,Schweine_Werte!$O51))</f>
        <v>0</v>
      </c>
      <c r="BZ51" s="677">
        <f>IF(OR($C$83=$AR51,$D$83=$AR51),Schweine_Werte!$O51*0.5,IF(OR($C$83&gt;$AR51,$D$83&lt;$AR51),0,Schweine_Werte!$O51))</f>
        <v>0</v>
      </c>
      <c r="CA51" s="679">
        <f>IF(OR($C$92=$AR51,$D$92=$AR51),Schweine_Werte!$O51*0.5,IF(OR($C$92&gt;$AR51,$D$92&lt;$AR51),0,Schweine_Werte!$O51))</f>
        <v>0</v>
      </c>
      <c r="CB51" s="679">
        <f>IF(OR($C$101=$AR51,$D$101=$AR51),Schweine_Werte!$O51*0.5,IF(OR($C$101&gt;$AR51,$D$101&lt;$AR51),0,Schweine_Werte!$O51))</f>
        <v>0</v>
      </c>
      <c r="CC51" s="679">
        <f>IF(OR($C$110=$AR51,$D$110=$AR51),Schweine_Werte!$O51*0.5,IF(OR($C$110&gt;$AR51,$D$110&lt;$AR51),0,Schweine_Werte!$O51))</f>
        <v>0</v>
      </c>
    </row>
    <row r="52" spans="1:81" x14ac:dyDescent="0.2">
      <c r="B52" s="520" t="s">
        <v>469</v>
      </c>
      <c r="E52" s="520" t="s">
        <v>470</v>
      </c>
      <c r="F52" s="520" t="s">
        <v>363</v>
      </c>
      <c r="G52" s="520" t="s">
        <v>471</v>
      </c>
      <c r="H52" s="520" t="s">
        <v>472</v>
      </c>
      <c r="I52" s="520" t="s">
        <v>473</v>
      </c>
      <c r="J52" s="520" t="s">
        <v>474</v>
      </c>
      <c r="K52" s="520" t="s">
        <v>475</v>
      </c>
      <c r="L52" s="520" t="s">
        <v>476</v>
      </c>
      <c r="M52" s="520" t="s">
        <v>477</v>
      </c>
      <c r="N52" s="520" t="s">
        <v>478</v>
      </c>
      <c r="O52" s="520" t="s">
        <v>479</v>
      </c>
      <c r="P52" s="520" t="s">
        <v>480</v>
      </c>
      <c r="Q52" s="520" t="s">
        <v>365</v>
      </c>
      <c r="R52" s="520" t="s">
        <v>366</v>
      </c>
      <c r="S52" s="520" t="s">
        <v>367</v>
      </c>
      <c r="T52" s="520" t="s">
        <v>365</v>
      </c>
      <c r="U52" s="520" t="s">
        <v>366</v>
      </c>
      <c r="V52" s="520" t="s">
        <v>367</v>
      </c>
      <c r="AR52" s="698">
        <v>56</v>
      </c>
      <c r="AS52" s="677">
        <f>IF(OR($C$12=$AR52,$D$12=$AR52),Schweine_Werte!$C52*0.5,IF(OR($C$12&gt;$AR52,$D$12&lt;$AR52),0,Schweine_Werte!$C52))</f>
        <v>0</v>
      </c>
      <c r="AT52" s="667">
        <f>IF(OR($C$24=$AR52,$D$24=$AR52),Schweine_Werte!$C52*0.5,IF(OR($C$24&gt;$AR52,$D$24&lt;$AR52),0,Schweine_Werte!$C52))</f>
        <v>0</v>
      </c>
      <c r="AU52" s="677">
        <f>IF(OR($C$36=$AR52,$D$36=$AR52),Schweine_Werte!$C52*0.5,IF(OR($C$36&gt;$AR52,$D$36&lt;$AR52),0,Schweine_Werte!$C52))</f>
        <v>0</v>
      </c>
      <c r="AV52" s="677">
        <f>IF(OR($C$48=$AR52,$D$48=$AR52),Schweine_Werte!$C52*0.5,IF(OR($C$48&gt;$AR52,$D$48&lt;$AR52),0,Schweine_Werte!$C52))</f>
        <v>0</v>
      </c>
      <c r="AW52" s="677">
        <f>IF(OR($C$60=$AR52,$D$60=$AR52),Schweine_Werte!$C52*0.5,IF(OR($C$60&gt;$AR52,$D$60&lt;$AR52),0,Schweine_Werte!$C52))</f>
        <v>0</v>
      </c>
      <c r="AX52" s="677">
        <f>IF(OR($C$12=$AR52,$D$12=$AR52),Schweine_Werte!$E52*0.5,IF(OR($C$12&gt;$AR52,$D$12&lt;$AR52),0,Schweine_Werte!$E52))</f>
        <v>0</v>
      </c>
      <c r="AY52" s="667">
        <f>IF(OR($C$24=$AR52,$D$24=$AR52),Schweine_Werte!$E52*0.5,IF(OR($C$24&gt;$AR52,$D$24&lt;$AR52),0,Schweine_Werte!$E52))</f>
        <v>0</v>
      </c>
      <c r="AZ52" s="667">
        <f>IF(OR($C$36=$AR52,$D$36=$AR52),Schweine_Werte!$E52*0.5,IF(OR($C$36&gt;$AR52,$D$36&lt;$AR52),0,Schweine_Werte!$E52))</f>
        <v>0</v>
      </c>
      <c r="BA52" s="667">
        <f>IF(OR($C$48=$AR52,$D$48=$AR52),Schweine_Werte!$E52*0.5,IF(OR($C$48&gt;$AR52,$D$48&lt;$AR52),0,Schweine_Werte!$E52))</f>
        <v>0</v>
      </c>
      <c r="BB52" s="667">
        <f>IF(OR($C$60=$AR52,$D$60=$AR52),Schweine_Werte!$E52*0.5,IF(OR($C$60&gt;$AR52,$D$60&lt;$AR52),0,Schweine_Werte!$E52))</f>
        <v>0</v>
      </c>
      <c r="BC52" s="677">
        <f>IF(OR($C$12=$AR52,$D$12=$AR52),Schweine_Werte!$G52*0.5,IF(OR($C$12&gt;$AR52,$D$12&lt;$AR52),0,Schweine_Werte!$G52))</f>
        <v>0</v>
      </c>
      <c r="BD52" s="667">
        <f>IF(OR($C$24=$AR52,$D$24=$AR52),Schweine_Werte!$G52*0.5,IF(OR($C$24&gt;$AR52,$D$24&lt;$AR52),0,Schweine_Werte!$G52))</f>
        <v>0</v>
      </c>
      <c r="BE52" s="667">
        <f>IF(OR($C$36=$AR52,$D$36=$AR52),Schweine_Werte!$G52*0.5,IF(OR($C$36&gt;$AR52,$D$36&lt;$AR52),0,Schweine_Werte!$G52))</f>
        <v>0</v>
      </c>
      <c r="BF52" s="667">
        <f>IF(OR($C$48=$AR52,$D$48=$AR52),Schweine_Werte!$G52*0.5,IF(OR($C$48&gt;$AR52,$D$48&lt;$AR52),0,Schweine_Werte!$G52))</f>
        <v>0</v>
      </c>
      <c r="BG52" s="667">
        <f>IF(OR($C$60=$AR52,$D$60=$AR52),Schweine_Werte!$G52*0.5,IF(OR($C$60&gt;$AR52,$D$60&lt;$AR52),0,Schweine_Werte!$G52))</f>
        <v>0</v>
      </c>
      <c r="BH52" s="677">
        <f>IF(OR($C$12=$AR52,$D$12=$AR52),Schweine_Werte!$I52*0.5,IF(OR($C$12&gt;$AR52,$D$12&lt;$AR52),0,Schweine_Werte!$I52))</f>
        <v>0</v>
      </c>
      <c r="BI52" s="667">
        <f>IF(OR($C$24=$AR52,$D$24=$AR52),Schweine_Werte!$I52*0.5,IF(OR($C$24&gt;$AR52,$D$24&lt;$AR52),0,Schweine_Werte!$I52))</f>
        <v>0</v>
      </c>
      <c r="BJ52" s="667">
        <f>IF(OR($C$36=$AR52,$D$36=$AR52),Schweine_Werte!$I52*0.5,IF(OR($C$36&gt;$AR52,$D$36&lt;$AR52),0,Schweine_Werte!$I52))</f>
        <v>0</v>
      </c>
      <c r="BK52" s="667">
        <f>IF(OR($C$48=$AR52,$D$48=$AR52),Schweine_Werte!$I52*0.5,IF(OR($C$48&gt;$AR52,$D$48&lt;$AR52),0,Schweine_Werte!$I52))</f>
        <v>0</v>
      </c>
      <c r="BL52" s="667">
        <f>IF(OR($C$60=$AR52,$D$60=$AR52),Schweine_Werte!$I52*0.5,IF(OR($C$60&gt;$AR52,$D$60&lt;$AR52),0,Schweine_Werte!$I52))</f>
        <v>0</v>
      </c>
      <c r="BM52" s="677"/>
      <c r="BN52" s="667"/>
      <c r="BO52" s="667"/>
      <c r="BP52" s="667"/>
      <c r="BQ52" s="667"/>
      <c r="BR52" s="677">
        <f>IF(OR($C$74=$AR52,$D$74=$AR52),Schweine_Werte!$M52*0.5,IF(OR($C$74&gt;$AR52,$D$74&lt;$AR52),0,Schweine_Werte!$M52))</f>
        <v>0</v>
      </c>
      <c r="BS52" s="677">
        <f>IF(OR($C$83=$AR52,$D$83=$AR52),Schweine_Werte!$M52*0.5,IF(OR($C$83&gt;$AR52,$D$83&lt;$AR52),0,Schweine_Werte!$M52))</f>
        <v>0</v>
      </c>
      <c r="BT52" s="679">
        <f>IF(OR($C$92=$AR52,$D$92=$AR52),Schweine_Werte!$M52*0.5,IF(OR($C$92&gt;$AR52,$D$92&lt;$AR52),0,Schweine_Werte!$M52))</f>
        <v>0</v>
      </c>
      <c r="BU52" s="679">
        <f>IF(OR($C$101=$AR52,$D$101=$AR52),Schweine_Werte!$M52*0.5,IF(OR($C$101&gt;$AR52,$D$101&lt;$AR52),0,Schweine_Werte!$M52))</f>
        <v>0</v>
      </c>
      <c r="BV52" s="679">
        <f>IF(OR($C$110=$AR52,$D$110=$AR52),Schweine_Werte!$M52*0.5,IF(OR($C$110&gt;$AR52,$D$110&lt;$AR52),0,Schweine_Werte!$M52))</f>
        <v>0</v>
      </c>
      <c r="BW52" s="679">
        <f>IF(OR(8=$AR52,$E$127=$AR52),Schweine_Werte!$M52*0.5,IF(OR(8&gt;$AR52,$E$127&lt;$AR52),0,Schweine_Werte!$M52))</f>
        <v>1.1560121824882652</v>
      </c>
      <c r="BX52" s="679">
        <f>IF(OR(8=$AR52,$E$145=$AR52),Schweine_Werte!$M52*0.5,IF(OR(8&gt;$AR52,$E$145&lt;$AR52),0,Schweine_Werte!$M52))</f>
        <v>1.1560121824882652</v>
      </c>
      <c r="BY52" s="677">
        <f>IF(OR($C$74=$AR52,$D$74=$AR52),Schweine_Werte!$O52*0.5,IF(OR($C$74&gt;$AR52,$D$74&lt;$AR52),0,Schweine_Werte!$O52))</f>
        <v>0</v>
      </c>
      <c r="BZ52" s="677">
        <f>IF(OR($C$83=$AR52,$D$83=$AR52),Schweine_Werte!$O52*0.5,IF(OR($C$83&gt;$AR52,$D$83&lt;$AR52),0,Schweine_Werte!$O52))</f>
        <v>0</v>
      </c>
      <c r="CA52" s="679">
        <f>IF(OR($C$92=$AR52,$D$92=$AR52),Schweine_Werte!$O52*0.5,IF(OR($C$92&gt;$AR52,$D$92&lt;$AR52),0,Schweine_Werte!$O52))</f>
        <v>0</v>
      </c>
      <c r="CB52" s="679">
        <f>IF(OR($C$101=$AR52,$D$101=$AR52),Schweine_Werte!$O52*0.5,IF(OR($C$101&gt;$AR52,$D$101&lt;$AR52),0,Schweine_Werte!$O52))</f>
        <v>0</v>
      </c>
      <c r="CC52" s="679">
        <f>IF(OR($C$110=$AR52,$D$110=$AR52),Schweine_Werte!$O52*0.5,IF(OR($C$110&gt;$AR52,$D$110&lt;$AR52),0,Schweine_Werte!$O52))</f>
        <v>0</v>
      </c>
    </row>
    <row r="53" spans="1:81" x14ac:dyDescent="0.2">
      <c r="B53" s="504">
        <v>700</v>
      </c>
      <c r="D53" s="667"/>
      <c r="E53" s="667" t="e">
        <f>($D60-$C60)*1000/SUM($AW$4:$AW$146)</f>
        <v>#VALUE!</v>
      </c>
      <c r="F53" s="667" t="e">
        <f>SUMPRODUCT($AW$4:$AW$146,Schweine_Werte!$Q$4:$Q$146)/SUM($AW$4:$AW$146)</f>
        <v>#DIV/0!</v>
      </c>
      <c r="G53" s="667" t="e">
        <f>IF($B60=$A$8,SUMPRODUCT($AW$4:$AW$146,Schweine_Werte!EH$4:EH$146)/SUM($AW$4:$AW$146),IF($B60=$A$7,SUMPRODUCT($AW$4:$AW$146,Schweine_Werte!DB$4:DB$146)/SUM($AW$4:$AW$146),IF($B60=$A$6,SUMPRODUCT($AW$4:$AW$146,Schweine_Werte!BV$4:BV$146)/SUM($AW$4:$AW$146),SUMPRODUCT($AW$4:$AW$146,Schweine_Werte!AP$4:AP$146)/SUM($AW$4:$AW$146))))</f>
        <v>#DIV/0!</v>
      </c>
      <c r="H53" s="667" t="e">
        <f>IF($B60=$A$8,SUMPRODUCT($AW$4:$AW$146,Schweine_Werte!EI$4:EI$146)/SUM($AW$4:$AW$146),IF($B60=$A$7,SUMPRODUCT($AW$4:$AW$146,Schweine_Werte!DC$4:DC$146)/SUM($AW$4:$AW$146),IF($B60=$A$6,SUMPRODUCT($AW$4:$AW$146,Schweine_Werte!BW$4:BW$146)/SUM($AW$4:$AW$146),SUMPRODUCT($AW$4:$AW$146,Schweine_Werte!AQ$4:AQ$146)/SUM($AW$4:$AW$146))))</f>
        <v>#DIV/0!</v>
      </c>
      <c r="I53" s="667" t="e">
        <f>IF($B60=$A$8,SUMPRODUCT($AW$4:$AW$146,Schweine_Werte!EJ$4:EJ$146)/SUM($AW$4:$AW$146),IF($B60=$A$7,SUMPRODUCT($AW$4:$AW$146,Schweine_Werte!DD$4:DD$146)/SUM($AW$4:$AW$146),IF($B60=$A$6,SUMPRODUCT($AW$4:$AW$146,Schweine_Werte!BX$4:BX$146)/SUM($AW$4:$AW$146),SUMPRODUCT($AW$4:$AW$146,Schweine_Werte!AR$4:AR$146)/SUM($AW$4:$AW$146))))</f>
        <v>#DIV/0!</v>
      </c>
      <c r="J53" s="667" t="e">
        <f>SUMPRODUCT($AW$4:$AW$146,Schweine_Werte!$Y$4:$Y$146)/SUM($AW$4:$AW$146)</f>
        <v>#DIV/0!</v>
      </c>
      <c r="K53" s="667" t="e">
        <f>SUMPRODUCT($AW$4:$AW$146,Schweine_Werte!$AG$4:$AG$146)/SUM($AW$4:$AW$146)</f>
        <v>#DIV/0!</v>
      </c>
      <c r="L53" s="667" t="e">
        <f>T53*$F53*365/1000+$J53-$K53</f>
        <v>#DIV/0!</v>
      </c>
      <c r="M53" s="667" t="e">
        <f>U53*$F53*365/1000+$J53-$K53/2</f>
        <v>#DIV/0!</v>
      </c>
      <c r="N53" s="667" t="e">
        <f>V53*$F53*365/1000+$J53</f>
        <v>#DIV/0!</v>
      </c>
      <c r="O53" s="667">
        <f>IF($C60&lt;28,SUM($AW$4:$AW$23)+IF($D60&gt;28,$AW$24*0.5,$AW$24),0)</f>
        <v>0</v>
      </c>
      <c r="P53" s="667">
        <f>IF($D60&gt;28,SUM($AW$25:$AW$146)+IF($C60&lt;28,$AW$24*0.5,$AW$24),0)</f>
        <v>0</v>
      </c>
      <c r="Q53" s="667" t="e">
        <f t="shared" ref="Q53:S56" si="32">+T53*$F53</f>
        <v>#DIV/0!</v>
      </c>
      <c r="R53" s="667" t="e">
        <f t="shared" si="32"/>
        <v>#DIV/0!</v>
      </c>
      <c r="S53" s="667" t="e">
        <f t="shared" si="32"/>
        <v>#DIV/0!</v>
      </c>
      <c r="T53" s="667" t="e">
        <f>+($O53*Schweine_Werte!$HT$5+$P53*Schweine_Werte!$HU$5)/SUM($O53:$P53)</f>
        <v>#DIV/0!</v>
      </c>
      <c r="U53" s="667" t="e">
        <f>+($O53*Schweine_Werte!$HV$5+$P53*Schweine_Werte!$HW$5)/SUM($O53:$P53)</f>
        <v>#DIV/0!</v>
      </c>
      <c r="V53" s="667" t="e">
        <f>+($O53*Schweine_Werte!$HX$5+$P53*Schweine_Werte!$HY$5)/SUM($O53:$P53)</f>
        <v>#DIV/0!</v>
      </c>
      <c r="W53" s="678" t="e">
        <f>($J53*0.055+T53*0.365*0.86*$F53-$K53*0.018)/L53*100</f>
        <v>#DIV/0!</v>
      </c>
      <c r="X53" s="667" t="e">
        <f>($J53*0.055+U53*0.365*0.86*$F53-$K53*0.018/2)/M53*100</f>
        <v>#DIV/0!</v>
      </c>
      <c r="Y53" s="667" t="e">
        <f>($J53*0.055+V53*0.365*0.86*$F53)/N53*100</f>
        <v>#DIV/0!</v>
      </c>
      <c r="Z53" s="667" t="e">
        <f>IF($B60=$A$8,SUMPRODUCT($AW$4:$AW$146,Schweine_Werte!$EK$4:$EK$146,Schweine_Werte!$EL$4:$EL$146)/SUMPRODUCT($AW$4:$AW$146,Schweine_Werte!$EK$4:$EK$146),IF($B60=$A$7,SUMPRODUCT($AW$4:$AW$146,Schweine_Werte!$DE$4:$DE$146,Schweine_Werte!$DF$4:$DF$146)/SUMPRODUCT($AW$4:$AW$146,Schweine_Werte!$DE$4:$DE$146),IF($B60=$A$6,SUMPRODUCT($AW$4:$AW$146,Schweine_Werte!$BY$4:$BY$146,Schweine_Werte!$BZ$4:$BZ$146)/SUMPRODUCT($AW$4:$AW$146,Schweine_Werte!$BY$4:$BY$146),SUMPRODUCT($AW$4:$AW$146,Schweine_Werte!$AS$4:$AS$146,Schweine_Werte!$AT$4:$AT$146)/SUMPRODUCT($AW$4:$AW$146,Schweine_Werte!$AS$4:$AS$146))))</f>
        <v>#DIV/0!</v>
      </c>
      <c r="AA53" s="667"/>
      <c r="AB53" s="667">
        <f>IF($B60=$A$8,SUMIF(Schweine_Werte!$AO$4:$AO$146,$C60,Schweine_Werte!$EL$4:$EL$146),IF($B60=$A$7,SUMIF(Schweine_Werte!$AO$4:$AO$146,$C60,Schweine_Werte!$DF$4:$DF$146),IF($B60=$A$6,SUMIF(Schweine_Werte!$AO$4:$AO$146,$C60,Schweine_Werte!$BZ$4:$BZ$146),SUMIF(Schweine_Werte!$AO$4:$AO$146,$C60,Schweine_Werte!$AT$4:$AT$146))))</f>
        <v>0</v>
      </c>
      <c r="AC53" s="667"/>
      <c r="AD53" s="667">
        <f>IF($B60=$A$8,SUMIF(Schweine_Werte!$AO$4:$AO$146,$D60,Schweine_Werte!$EL$4:$EL$146),IF($B60=$A$7,SUMIF(Schweine_Werte!$AO$4:$AO$146,$D60,Schweine_Werte!$DF$4:$DF$146),IF($B60=$A$6,SUMIF(Schweine_Werte!$AO$4:$AO$146,$D60,Schweine_Werte!$BZ$4:$BZ$146),SUMIF(Schweine_Werte!$AO$4:$AO$146,$D60,Schweine_Werte!$AT$4:$AT$146))))</f>
        <v>0</v>
      </c>
      <c r="AE53" s="667"/>
      <c r="AF53" s="667"/>
      <c r="AG53" s="667" t="e">
        <f>IF($B60=$A$8,SUMPRODUCT($AW$4:$AW$146,Schweine_Werte!$EK$4:$EK$146)/SUM($AW$4:$AW$146),IF($B60=$A$7,SUMPRODUCT($AW$4:$AW$146,Schweine_Werte!$DE$4:$DE$146)/SUM($AW$4:$AW$146),IF($B60=$A$6,SUMPRODUCT($AW$4:$AW$146,Schweine_Werte!$BY$4:$BY$146)/SUM($AW$4:$AW$146),SUMPRODUCT($AW$4:$AW$146,Schweine_Werte!$AS$4:$AS$146)/SUM($AW$4:$AW$146))))</f>
        <v>#DIV/0!</v>
      </c>
      <c r="AH53" s="667"/>
      <c r="AI53" s="667"/>
      <c r="AJ53" s="667" t="e">
        <f>IF($B60=$A$8,SUMPRODUCT($AW$4:$AW$146,Schweine_Werte!$EK$4:$EK$146,Schweine_Werte!$EM$4:$EM$146)/SUMPRODUCT($AW$4:$AW$146,Schweine_Werte!$EK$4:$EK$146),IF($B60=$A$7,SUMPRODUCT($AW$4:$AW$146,Schweine_Werte!$DE$4:$DE$146,Schweine_Werte!$DG$4:$DG$146)/SUMPRODUCT($AW$4:$AW$146,Schweine_Werte!$DE$4:$DE$146),IF($B60=$A$6,SUMPRODUCT($AW$4:$AW$146,Schweine_Werte!$BY$4:$BY$146,Schweine_Werte!$CA$4:$CA$146)/SUMPRODUCT($AW$4:$AW$146,Schweine_Werte!$BY$4:$BY$146),SUMPRODUCT($AW$4:$AW$146,Schweine_Werte!$AS$4:$AS$146,Schweine_Werte!$AU$4:$AU$146)/SUMPRODUCT($AW$4:$AW$146,Schweine_Werte!$AS$4:$AS$146))))</f>
        <v>#DIV/0!</v>
      </c>
      <c r="AK53" s="667"/>
      <c r="AL53" s="667">
        <f>IF($B60=$A$8,SUMIF(Schweine_Werte!$AO$4:$AO$146,$C60,Schweine_Werte!$EM$4:$EM$146),IF($B60=$A$7,SUMIF(Schweine_Werte!$AO$4:$AO$146,$C60,Schweine_Werte!$DG$4:$DG$146),IF($B60=$A$6,SUMIF(Schweine_Werte!$AO$4:$AO$146,$C60,Schweine_Werte!$CA$4:$CA$146),SUMIF(Schweine_Werte!$AO$4:$AO$146,$C60,Schweine_Werte!$AU$4:$AU$146))))</f>
        <v>0</v>
      </c>
      <c r="AM53" s="667"/>
      <c r="AN53" s="667">
        <f>IF($B60=$A$8,SUMIF(Schweine_Werte!$AO$4:$AO$146,$D60,Schweine_Werte!$EM$4:$EM$146),IF($B60=$A$7,SUMIF(Schweine_Werte!$AO$4:$AO$146,$D60,Schweine_Werte!$DG$4:$DG$146),IF($B60=$A$6,SUMIF(Schweine_Werte!$AO$4:$AO$146,$D60,Schweine_Werte!$CA$4:$CA$146),SUMIF(Schweine_Werte!$AO$4:$AO$146,$D60,Schweine_Werte!$AU$4:$AU$146))))</f>
        <v>0</v>
      </c>
      <c r="AR53" s="698">
        <v>57</v>
      </c>
      <c r="AS53" s="677">
        <f>IF(OR($C$12=$AR53,$D$12=$AR53),Schweine_Werte!$C53*0.5,IF(OR($C$12&gt;$AR53,$D$12&lt;$AR53),0,Schweine_Werte!$C53))</f>
        <v>0</v>
      </c>
      <c r="AT53" s="667">
        <f>IF(OR($C$24=$AR53,$D$24=$AR53),Schweine_Werte!$C53*0.5,IF(OR($C$24&gt;$AR53,$D$24&lt;$AR53),0,Schweine_Werte!$C53))</f>
        <v>0</v>
      </c>
      <c r="AU53" s="677">
        <f>IF(OR($C$36=$AR53,$D$36=$AR53),Schweine_Werte!$C53*0.5,IF(OR($C$36&gt;$AR53,$D$36&lt;$AR53),0,Schweine_Werte!$C53))</f>
        <v>0</v>
      </c>
      <c r="AV53" s="677">
        <f>IF(OR($C$48=$AR53,$D$48=$AR53),Schweine_Werte!$C53*0.5,IF(OR($C$48&gt;$AR53,$D$48&lt;$AR53),0,Schweine_Werte!$C53))</f>
        <v>0</v>
      </c>
      <c r="AW53" s="677">
        <f>IF(OR($C$60=$AR53,$D$60=$AR53),Schweine_Werte!$C53*0.5,IF(OR($C$60&gt;$AR53,$D$60&lt;$AR53),0,Schweine_Werte!$C53))</f>
        <v>0</v>
      </c>
      <c r="AX53" s="677">
        <f>IF(OR($C$12=$AR53,$D$12=$AR53),Schweine_Werte!$E53*0.5,IF(OR($C$12&gt;$AR53,$D$12&lt;$AR53),0,Schweine_Werte!$E53))</f>
        <v>0</v>
      </c>
      <c r="AY53" s="667">
        <f>IF(OR($C$24=$AR53,$D$24=$AR53),Schweine_Werte!$E53*0.5,IF(OR($C$24&gt;$AR53,$D$24&lt;$AR53),0,Schweine_Werte!$E53))</f>
        <v>0</v>
      </c>
      <c r="AZ53" s="667">
        <f>IF(OR($C$36=$AR53,$D$36=$AR53),Schweine_Werte!$E53*0.5,IF(OR($C$36&gt;$AR53,$D$36&lt;$AR53),0,Schweine_Werte!$E53))</f>
        <v>0</v>
      </c>
      <c r="BA53" s="667">
        <f>IF(OR($C$48=$AR53,$D$48=$AR53),Schweine_Werte!$E53*0.5,IF(OR($C$48&gt;$AR53,$D$48&lt;$AR53),0,Schweine_Werte!$E53))</f>
        <v>0</v>
      </c>
      <c r="BB53" s="667">
        <f>IF(OR($C$60=$AR53,$D$60=$AR53),Schweine_Werte!$E53*0.5,IF(OR($C$60&gt;$AR53,$D$60&lt;$AR53),0,Schweine_Werte!$E53))</f>
        <v>0</v>
      </c>
      <c r="BC53" s="677">
        <f>IF(OR($C$12=$AR53,$D$12=$AR53),Schweine_Werte!$G53*0.5,IF(OR($C$12&gt;$AR53,$D$12&lt;$AR53),0,Schweine_Werte!$G53))</f>
        <v>0</v>
      </c>
      <c r="BD53" s="667">
        <f>IF(OR($C$24=$AR53,$D$24=$AR53),Schweine_Werte!$G53*0.5,IF(OR($C$24&gt;$AR53,$D$24&lt;$AR53),0,Schweine_Werte!$G53))</f>
        <v>0</v>
      </c>
      <c r="BE53" s="667">
        <f>IF(OR($C$36=$AR53,$D$36=$AR53),Schweine_Werte!$G53*0.5,IF(OR($C$36&gt;$AR53,$D$36&lt;$AR53),0,Schweine_Werte!$G53))</f>
        <v>0</v>
      </c>
      <c r="BF53" s="667">
        <f>IF(OR($C$48=$AR53,$D$48=$AR53),Schweine_Werte!$G53*0.5,IF(OR($C$48&gt;$AR53,$D$48&lt;$AR53),0,Schweine_Werte!$G53))</f>
        <v>0</v>
      </c>
      <c r="BG53" s="667">
        <f>IF(OR($C$60=$AR53,$D$60=$AR53),Schweine_Werte!$G53*0.5,IF(OR($C$60&gt;$AR53,$D$60&lt;$AR53),0,Schweine_Werte!$G53))</f>
        <v>0</v>
      </c>
      <c r="BH53" s="677">
        <f>IF(OR($C$12=$AR53,$D$12=$AR53),Schweine_Werte!$I53*0.5,IF(OR($C$12&gt;$AR53,$D$12&lt;$AR53),0,Schweine_Werte!$I53))</f>
        <v>0</v>
      </c>
      <c r="BI53" s="667">
        <f>IF(OR($C$24=$AR53,$D$24=$AR53),Schweine_Werte!$I53*0.5,IF(OR($C$24&gt;$AR53,$D$24&lt;$AR53),0,Schweine_Werte!$I53))</f>
        <v>0</v>
      </c>
      <c r="BJ53" s="667">
        <f>IF(OR($C$36=$AR53,$D$36=$AR53),Schweine_Werte!$I53*0.5,IF(OR($C$36&gt;$AR53,$D$36&lt;$AR53),0,Schweine_Werte!$I53))</f>
        <v>0</v>
      </c>
      <c r="BK53" s="667">
        <f>IF(OR($C$48=$AR53,$D$48=$AR53),Schweine_Werte!$I53*0.5,IF(OR($C$48&gt;$AR53,$D$48&lt;$AR53),0,Schweine_Werte!$I53))</f>
        <v>0</v>
      </c>
      <c r="BL53" s="667">
        <f>IF(OR($C$60=$AR53,$D$60=$AR53),Schweine_Werte!$I53*0.5,IF(OR($C$60&gt;$AR53,$D$60&lt;$AR53),0,Schweine_Werte!$I53))</f>
        <v>0</v>
      </c>
      <c r="BM53" s="677"/>
      <c r="BN53" s="667"/>
      <c r="BO53" s="667"/>
      <c r="BP53" s="667"/>
      <c r="BQ53" s="667"/>
      <c r="BR53" s="677">
        <f>IF(OR($C$74=$AR53,$D$74=$AR53),Schweine_Werte!$M53*0.5,IF(OR($C$74&gt;$AR53,$D$74&lt;$AR53),0,Schweine_Werte!$M53))</f>
        <v>0</v>
      </c>
      <c r="BS53" s="677">
        <f>IF(OR($C$83=$AR53,$D$83=$AR53),Schweine_Werte!$M53*0.5,IF(OR($C$83&gt;$AR53,$D$83&lt;$AR53),0,Schweine_Werte!$M53))</f>
        <v>0</v>
      </c>
      <c r="BT53" s="679">
        <f>IF(OR($C$92=$AR53,$D$92=$AR53),Schweine_Werte!$M53*0.5,IF(OR($C$92&gt;$AR53,$D$92&lt;$AR53),0,Schweine_Werte!$M53))</f>
        <v>0</v>
      </c>
      <c r="BU53" s="679">
        <f>IF(OR($C$101=$AR53,$D$101=$AR53),Schweine_Werte!$M53*0.5,IF(OR($C$101&gt;$AR53,$D$101&lt;$AR53),0,Schweine_Werte!$M53))</f>
        <v>0</v>
      </c>
      <c r="BV53" s="679">
        <f>IF(OR($C$110=$AR53,$D$110=$AR53),Schweine_Werte!$M53*0.5,IF(OR($C$110&gt;$AR53,$D$110&lt;$AR53),0,Schweine_Werte!$M53))</f>
        <v>0</v>
      </c>
      <c r="BW53" s="679">
        <f>IF(OR(8=$AR53,$E$127=$AR53),Schweine_Werte!$M53*0.5,IF(OR(8&gt;$AR53,$E$127&lt;$AR53),0,Schweine_Werte!$M53))</f>
        <v>1.1497168538831328</v>
      </c>
      <c r="BX53" s="679">
        <f>IF(OR(8=$AR53,$E$145=$AR53),Schweine_Werte!$M53*0.5,IF(OR(8&gt;$AR53,$E$145&lt;$AR53),0,Schweine_Werte!$M53))</f>
        <v>1.1497168538831328</v>
      </c>
      <c r="BY53" s="677">
        <f>IF(OR($C$74=$AR53,$D$74=$AR53),Schweine_Werte!$O53*0.5,IF(OR($C$74&gt;$AR53,$D$74&lt;$AR53),0,Schweine_Werte!$O53))</f>
        <v>0</v>
      </c>
      <c r="BZ53" s="677">
        <f>IF(OR($C$83=$AR53,$D$83=$AR53),Schweine_Werte!$O53*0.5,IF(OR($C$83&gt;$AR53,$D$83&lt;$AR53),0,Schweine_Werte!$O53))</f>
        <v>0</v>
      </c>
      <c r="CA53" s="679">
        <f>IF(OR($C$92=$AR53,$D$92=$AR53),Schweine_Werte!$O53*0.5,IF(OR($C$92&gt;$AR53,$D$92&lt;$AR53),0,Schweine_Werte!$O53))</f>
        <v>0</v>
      </c>
      <c r="CB53" s="679">
        <f>IF(OR($C$101=$AR53,$D$101=$AR53),Schweine_Werte!$O53*0.5,IF(OR($C$101&gt;$AR53,$D$101&lt;$AR53),0,Schweine_Werte!$O53))</f>
        <v>0</v>
      </c>
      <c r="CC53" s="679">
        <f>IF(OR($C$110=$AR53,$D$110=$AR53),Schweine_Werte!$O53*0.5,IF(OR($C$110&gt;$AR53,$D$110&lt;$AR53),0,Schweine_Werte!$O53))</f>
        <v>0</v>
      </c>
    </row>
    <row r="54" spans="1:81" x14ac:dyDescent="0.2">
      <c r="B54" s="504">
        <v>750</v>
      </c>
      <c r="D54" s="680"/>
      <c r="E54" s="667" t="e">
        <f>($D60-$C60)*1000/SUM($BB$4:$BB$146)</f>
        <v>#VALUE!</v>
      </c>
      <c r="F54" s="667" t="e">
        <f>SUMPRODUCT($BB$4:$BB$146,Schweine_Werte!$R$4:$R$146)/SUM($BB$4:$BB$146)</f>
        <v>#DIV/0!</v>
      </c>
      <c r="G54" s="667" t="e">
        <f>IF($B60=$A$8,SUMPRODUCT($BB$4:$BB$146,Schweine_Werte!EN$4:EN$146)/SUM($BB$4:$BB$146),IF($B60=$A$7,SUMPRODUCT($BB$4:$BB$146,Schweine_Werte!DH$4:DH$146)/SUM($BB$4:$BB$146),IF($B60=$A$6,SUMPRODUCT($BB$4:$BB$146,Schweine_Werte!CB$4:CB$146)/SUM($BB$4:$BB$146),SUMPRODUCT($BB$4:$BB$146,Schweine_Werte!AV$4:AV$146)/SUM($BB$4:$BB$146))))</f>
        <v>#DIV/0!</v>
      </c>
      <c r="H54" s="667" t="e">
        <f>IF($B60=$A$8,SUMPRODUCT($BB$4:$BB$146,Schweine_Werte!EO$4:EO$146)/SUM($BB$4:$BB$146),IF($B60=$A$7,SUMPRODUCT($BB$4:$BB$146,Schweine_Werte!DI$4:DI$146)/SUM($BB$4:$BB$146),IF($B60=$A$6,SUMPRODUCT($BB$4:$BB$146,Schweine_Werte!CC$4:CC$146)/SUM($BB$4:$BB$146),SUMPRODUCT($BB$4:$BB$146,Schweine_Werte!AW$4:AW$146)/SUM($BB$4:$BB$146))))</f>
        <v>#DIV/0!</v>
      </c>
      <c r="I54" s="667" t="e">
        <f>IF($B60=$A$8,SUMPRODUCT($BB$4:$BB$146,Schweine_Werte!EP$4:EP$146)/SUM($BB$4:$BB$146),IF($B60=$A$7,SUMPRODUCT($BB$4:$BB$146,Schweine_Werte!DJ$4:DJ$146)/SUM($BB$4:$BB$146),IF($B60=$A$6,SUMPRODUCT($BB$4:$BB$146,Schweine_Werte!CD$4:CD$146)/SUM($BB$4:$BB$146),SUMPRODUCT($BB$4:$BB$146,Schweine_Werte!AX$4:AX$146)/SUM($BB$4:$BB$146))))</f>
        <v>#DIV/0!</v>
      </c>
      <c r="J54" s="667" t="e">
        <f>SUMPRODUCT($BB$4:$BB$146,Schweine_Werte!$Z$4:$Z$146)/SUM($BB$4:$BB$146)</f>
        <v>#DIV/0!</v>
      </c>
      <c r="K54" s="667" t="e">
        <f>SUMPRODUCT($BB$4:$BB$146,Schweine_Werte!$AH$4:$AH$146)/SUM($BB$4:$BB$146)</f>
        <v>#DIV/0!</v>
      </c>
      <c r="L54" s="667" t="e">
        <f>T54*$F54*365/1000+$J54-$K54</f>
        <v>#DIV/0!</v>
      </c>
      <c r="M54" s="667" t="e">
        <f>U54*$F54*365/1000+$J54-$K54/2</f>
        <v>#DIV/0!</v>
      </c>
      <c r="N54" s="667" t="e">
        <f>V54*$F54*365/1000+$J54</f>
        <v>#DIV/0!</v>
      </c>
      <c r="O54" s="667">
        <f>IF($C60&lt;28,SUM($BB$4:$BB$23)+IF($D60&gt;28,$BB$24*0.5,$BB$24),0)</f>
        <v>0</v>
      </c>
      <c r="P54" s="667">
        <f>IF($D60&gt;28,SUM($BB$25:$BB$146)+IF($C60&lt;28,$BB$24*0.5,$BB$24),0)</f>
        <v>0</v>
      </c>
      <c r="Q54" s="667" t="e">
        <f t="shared" si="32"/>
        <v>#DIV/0!</v>
      </c>
      <c r="R54" s="667" t="e">
        <f t="shared" si="32"/>
        <v>#DIV/0!</v>
      </c>
      <c r="S54" s="667" t="e">
        <f t="shared" si="32"/>
        <v>#DIV/0!</v>
      </c>
      <c r="T54" s="667" t="e">
        <f>+($O54*Schweine_Werte!$HT$6+$P54*Schweine_Werte!$HU$6)/SUM($O54:$P54)</f>
        <v>#DIV/0!</v>
      </c>
      <c r="U54" s="667" t="e">
        <f>+($O54*Schweine_Werte!$HV$6+$P54*Schweine_Werte!$HW$6)/SUM($O54:$P54)</f>
        <v>#DIV/0!</v>
      </c>
      <c r="V54" s="667" t="e">
        <f>+($O54*Schweine_Werte!$HX$6+$P54*Schweine_Werte!$HY$6)/SUM($O54:$P54)</f>
        <v>#DIV/0!</v>
      </c>
      <c r="W54" s="678" t="e">
        <f>($J54*0.055+T54*0.365*0.86*$F54-$K54*0.018)/L54*100</f>
        <v>#DIV/0!</v>
      </c>
      <c r="X54" s="667" t="e">
        <f>($J54*0.055+U54*0.365*0.86*$F54-$K54*0.018/2)/M54*100</f>
        <v>#DIV/0!</v>
      </c>
      <c r="Y54" s="667" t="e">
        <f>($J54*0.055+V54*0.365*0.86*$F54)/N54*100</f>
        <v>#DIV/0!</v>
      </c>
      <c r="Z54" s="667" t="e">
        <f>IF($B60=$A$8,SUMPRODUCT($BB$4:$BB$146,Schweine_Werte!$EQ$4:$EQ$146,Schweine_Werte!$ER$4:$ER$146)/SUMPRODUCT($BB$4:$BB$146,Schweine_Werte!$EQ$4:$EQ$146),IF($B60=$A$7,SUMPRODUCT($BB$4:$BB$146,Schweine_Werte!$DK$4:$DK$146,Schweine_Werte!$DL$4:$DL$146)/SUMPRODUCT($BB$4:$BB$146,Schweine_Werte!$DK$4:$DK$146),IF($B60=$A$6,SUMPRODUCT($BB$4:$BB$146,Schweine_Werte!$CE$4:$CE$146,Schweine_Werte!$CF$4:$CF$146)/SUMPRODUCT($BB$4:$BB$146,Schweine_Werte!$CE$4:$CE$146),SUMPRODUCT($BB$4:$BB$146,Schweine_Werte!$AY$4:$AY$146,Schweine_Werte!$AZ$4:$AZ$146)/SUMPRODUCT($BB$4:$BB$146,Schweine_Werte!$AY$4:$AY$146))))</f>
        <v>#DIV/0!</v>
      </c>
      <c r="AA54" s="667"/>
      <c r="AB54" s="667">
        <f>IF($B60=$A$8,SUMIF(Schweine_Werte!$AO$4:$AO$146,$C60,Schweine_Werte!$ER$4:$ER$146),IF($B60=$A$7,SUMIF(Schweine_Werte!$AO$4:$AO$146,$C60,Schweine_Werte!$DL$4:$DL$146),IF($B60=$A$6,SUMIF(Schweine_Werte!$AO$4:$AO$146,$C60,Schweine_Werte!$CF$4:$CF$146),SUMIF(Schweine_Werte!$AO$4:$AO$146,$C60,Schweine_Werte!$AZ$4:$AZ$146))))</f>
        <v>0</v>
      </c>
      <c r="AC54" s="667"/>
      <c r="AD54" s="667">
        <f>IF($B60=$A$8,SUMIF(Schweine_Werte!$AO$4:$AO$146,$D60,Schweine_Werte!$ER$4:$ER$146),IF($B60=$A$7,SUMIF(Schweine_Werte!$AO$4:$AO$146,$D60,Schweine_Werte!$DL$4:$DL$146),IF($B60=$A$6,SUMIF(Schweine_Werte!$AO$4:$AO$146,$D60,Schweine_Werte!$CF$4:$CF$146),SUMIF(Schweine_Werte!$AO$4:$AO$146,$D60,Schweine_Werte!$AZ$4:$AZ$146))))</f>
        <v>0</v>
      </c>
      <c r="AE54" s="667"/>
      <c r="AF54" s="667"/>
      <c r="AG54" s="667" t="e">
        <f>IF($B60=$A$8,SUMPRODUCT($BB$4:$BB$146,Schweine_Werte!$EQ$4:$EQ$146)/SUM($BB$4:$BB$146),IF($B60=$A$7,SUMPRODUCT($BB$4:$BB$146,Schweine_Werte!$DK$4:$DK$146)/SUM($BB$4:$BB$146),IF($B60=$A$6,SUMPRODUCT($BB$4:$BB$146,Schweine_Werte!$CE$4:$CE$146)/SUM($BB$4:$BB$146),SUMPRODUCT($BB$4:$BB$146,Schweine_Werte!$AY$4:$AY$146)/SUM($BB$4:$BB$146))))</f>
        <v>#DIV/0!</v>
      </c>
      <c r="AH54" s="667"/>
      <c r="AI54" s="667"/>
      <c r="AJ54" s="667" t="e">
        <f>IF($B60=$A$8,SUMPRODUCT($BB$4:$BB$146,Schweine_Werte!$EQ$4:$EQ$146,Schweine_Werte!$ES$4:$ES$146)/SUMPRODUCT($BB$4:$BB$146,Schweine_Werte!$EQ$4:$EQ$146),IF($B60=$A$7,SUMPRODUCT($BB$4:$BB$146,Schweine_Werte!$DK$4:$DK$146,Schweine_Werte!$DM$4:$DM$146)/SUMPRODUCT($BB$4:$BB$146,Schweine_Werte!$DK$4:$DK$146),IF($B60=$A$6,SUMPRODUCT($BB$4:$BB$146,Schweine_Werte!$CE$4:$CE$146,Schweine_Werte!$CG$4:$CG$146)/SUMPRODUCT($BB$4:$BB$146,Schweine_Werte!$CE$4:$CE$146),SUMPRODUCT($BB$4:$BB$146,Schweine_Werte!$AY$4:$AY$146,Schweine_Werte!$BA$4:$BA$146)/SUMPRODUCT($BB$4:$BB$146,Schweine_Werte!$AY$4:$AY$146))))</f>
        <v>#DIV/0!</v>
      </c>
      <c r="AK54" s="667"/>
      <c r="AL54" s="667">
        <f>IF($B60=$A$8,SUMIF(Schweine_Werte!$AO$4:$AO$146,$C60,Schweine_Werte!$ES$4:$ES$146),IF($B60=$A$7,SUMIF(Schweine_Werte!$AO$4:$AO$146,$C60,Schweine_Werte!$DM$4:$DM$146),IF($B60=$A$6,SUMIF(Schweine_Werte!$AO$4:$AO$146,$C60,Schweine_Werte!$CG$4:$CG$146),SUMIF(Schweine_Werte!$AO$4:$AO$146,$C60,Schweine_Werte!$BA$4:$BA$146))))</f>
        <v>0</v>
      </c>
      <c r="AM54" s="667"/>
      <c r="AN54" s="667">
        <f>IF($B60=$A$8,SUMIF(Schweine_Werte!$AO$4:$AO$146,$D60,Schweine_Werte!$ES$4:$ES$146),IF($B60=$A$7,SUMIF(Schweine_Werte!$AO$4:$AO$146,$D60,Schweine_Werte!$DM$4:$DM$146),IF($B60=$A$6,SUMIF(Schweine_Werte!$AO$4:$AO$146,$D60,Schweine_Werte!$CG$4:$CG$146),SUMIF(Schweine_Werte!$AO$4:$AO$146,$D60,Schweine_Werte!$BA$4:$BA$146))))</f>
        <v>0</v>
      </c>
      <c r="AR54" s="698">
        <v>58</v>
      </c>
      <c r="AS54" s="677">
        <f>IF(OR($C$12=$AR54,$D$12=$AR54),Schweine_Werte!$C54*0.5,IF(OR($C$12&gt;$AR54,$D$12&lt;$AR54),0,Schweine_Werte!$C54))</f>
        <v>0</v>
      </c>
      <c r="AT54" s="667">
        <f>IF(OR($C$24=$AR54,$D$24=$AR54),Schweine_Werte!$C54*0.5,IF(OR($C$24&gt;$AR54,$D$24&lt;$AR54),0,Schweine_Werte!$C54))</f>
        <v>0</v>
      </c>
      <c r="AU54" s="677">
        <f>IF(OR($C$36=$AR54,$D$36=$AR54),Schweine_Werte!$C54*0.5,IF(OR($C$36&gt;$AR54,$D$36&lt;$AR54),0,Schweine_Werte!$C54))</f>
        <v>0</v>
      </c>
      <c r="AV54" s="677">
        <f>IF(OR($C$48=$AR54,$D$48=$AR54),Schweine_Werte!$C54*0.5,IF(OR($C$48&gt;$AR54,$D$48&lt;$AR54),0,Schweine_Werte!$C54))</f>
        <v>0</v>
      </c>
      <c r="AW54" s="677">
        <f>IF(OR($C$60=$AR54,$D$60=$AR54),Schweine_Werte!$C54*0.5,IF(OR($C$60&gt;$AR54,$D$60&lt;$AR54),0,Schweine_Werte!$C54))</f>
        <v>0</v>
      </c>
      <c r="AX54" s="677">
        <f>IF(OR($C$12=$AR54,$D$12=$AR54),Schweine_Werte!$E54*0.5,IF(OR($C$12&gt;$AR54,$D$12&lt;$AR54),0,Schweine_Werte!$E54))</f>
        <v>0</v>
      </c>
      <c r="AY54" s="667">
        <f>IF(OR($C$24=$AR54,$D$24=$AR54),Schweine_Werte!$E54*0.5,IF(OR($C$24&gt;$AR54,$D$24&lt;$AR54),0,Schweine_Werte!$E54))</f>
        <v>0</v>
      </c>
      <c r="AZ54" s="667">
        <f>IF(OR($C$36=$AR54,$D$36=$AR54),Schweine_Werte!$E54*0.5,IF(OR($C$36&gt;$AR54,$D$36&lt;$AR54),0,Schweine_Werte!$E54))</f>
        <v>0</v>
      </c>
      <c r="BA54" s="667">
        <f>IF(OR($C$48=$AR54,$D$48=$AR54),Schweine_Werte!$E54*0.5,IF(OR($C$48&gt;$AR54,$D$48&lt;$AR54),0,Schweine_Werte!$E54))</f>
        <v>0</v>
      </c>
      <c r="BB54" s="667">
        <f>IF(OR($C$60=$AR54,$D$60=$AR54),Schweine_Werte!$E54*0.5,IF(OR($C$60&gt;$AR54,$D$60&lt;$AR54),0,Schweine_Werte!$E54))</f>
        <v>0</v>
      </c>
      <c r="BC54" s="677">
        <f>IF(OR($C$12=$AR54,$D$12=$AR54),Schweine_Werte!$G54*0.5,IF(OR($C$12&gt;$AR54,$D$12&lt;$AR54),0,Schweine_Werte!$G54))</f>
        <v>0</v>
      </c>
      <c r="BD54" s="667">
        <f>IF(OR($C$24=$AR54,$D$24=$AR54),Schweine_Werte!$G54*0.5,IF(OR($C$24&gt;$AR54,$D$24&lt;$AR54),0,Schweine_Werte!$G54))</f>
        <v>0</v>
      </c>
      <c r="BE54" s="667">
        <f>IF(OR($C$36=$AR54,$D$36=$AR54),Schweine_Werte!$G54*0.5,IF(OR($C$36&gt;$AR54,$D$36&lt;$AR54),0,Schweine_Werte!$G54))</f>
        <v>0</v>
      </c>
      <c r="BF54" s="667">
        <f>IF(OR($C$48=$AR54,$D$48=$AR54),Schweine_Werte!$G54*0.5,IF(OR($C$48&gt;$AR54,$D$48&lt;$AR54),0,Schweine_Werte!$G54))</f>
        <v>0</v>
      </c>
      <c r="BG54" s="667">
        <f>IF(OR($C$60=$AR54,$D$60=$AR54),Schweine_Werte!$G54*0.5,IF(OR($C$60&gt;$AR54,$D$60&lt;$AR54),0,Schweine_Werte!$G54))</f>
        <v>0</v>
      </c>
      <c r="BH54" s="677">
        <f>IF(OR($C$12=$AR54,$D$12=$AR54),Schweine_Werte!$I54*0.5,IF(OR($C$12&gt;$AR54,$D$12&lt;$AR54),0,Schweine_Werte!$I54))</f>
        <v>0</v>
      </c>
      <c r="BI54" s="667">
        <f>IF(OR($C$24=$AR54,$D$24=$AR54),Schweine_Werte!$I54*0.5,IF(OR($C$24&gt;$AR54,$D$24&lt;$AR54),0,Schweine_Werte!$I54))</f>
        <v>0</v>
      </c>
      <c r="BJ54" s="667">
        <f>IF(OR($C$36=$AR54,$D$36=$AR54),Schweine_Werte!$I54*0.5,IF(OR($C$36&gt;$AR54,$D$36&lt;$AR54),0,Schweine_Werte!$I54))</f>
        <v>0</v>
      </c>
      <c r="BK54" s="667">
        <f>IF(OR($C$48=$AR54,$D$48=$AR54),Schweine_Werte!$I54*0.5,IF(OR($C$48&gt;$AR54,$D$48&lt;$AR54),0,Schweine_Werte!$I54))</f>
        <v>0</v>
      </c>
      <c r="BL54" s="667">
        <f>IF(OR($C$60=$AR54,$D$60=$AR54),Schweine_Werte!$I54*0.5,IF(OR($C$60&gt;$AR54,$D$60&lt;$AR54),0,Schweine_Werte!$I54))</f>
        <v>0</v>
      </c>
      <c r="BM54" s="677"/>
      <c r="BN54" s="667"/>
      <c r="BO54" s="667"/>
      <c r="BP54" s="667"/>
      <c r="BQ54" s="667"/>
      <c r="BR54" s="677">
        <f>IF(OR($C$74=$AR54,$D$74=$AR54),Schweine_Werte!$M54*0.5,IF(OR($C$74&gt;$AR54,$D$74&lt;$AR54),0,Schweine_Werte!$M54))</f>
        <v>0</v>
      </c>
      <c r="BS54" s="677">
        <f>IF(OR($C$83=$AR54,$D$83=$AR54),Schweine_Werte!$M54*0.5,IF(OR($C$83&gt;$AR54,$D$83&lt;$AR54),0,Schweine_Werte!$M54))</f>
        <v>0</v>
      </c>
      <c r="BT54" s="679">
        <f>IF(OR($C$92=$AR54,$D$92=$AR54),Schweine_Werte!$M54*0.5,IF(OR($C$92&gt;$AR54,$D$92&lt;$AR54),0,Schweine_Werte!$M54))</f>
        <v>0</v>
      </c>
      <c r="BU54" s="679">
        <f>IF(OR($C$101=$AR54,$D$101=$AR54),Schweine_Werte!$M54*0.5,IF(OR($C$101&gt;$AR54,$D$101&lt;$AR54),0,Schweine_Werte!$M54))</f>
        <v>0</v>
      </c>
      <c r="BV54" s="679">
        <f>IF(OR($C$110=$AR54,$D$110=$AR54),Schweine_Werte!$M54*0.5,IF(OR($C$110&gt;$AR54,$D$110&lt;$AR54),0,Schweine_Werte!$M54))</f>
        <v>0</v>
      </c>
      <c r="BW54" s="679">
        <f>IF(OR(8=$AR54,$E$127=$AR54),Schweine_Werte!$M54*0.5,IF(OR(8&gt;$AR54,$E$127&lt;$AR54),0,Schweine_Werte!$M54))</f>
        <v>1.1438763474186027</v>
      </c>
      <c r="BX54" s="679">
        <f>IF(OR(8=$AR54,$E$145=$AR54),Schweine_Werte!$M54*0.5,IF(OR(8&gt;$AR54,$E$145&lt;$AR54),0,Schweine_Werte!$M54))</f>
        <v>1.1438763474186027</v>
      </c>
      <c r="BY54" s="677">
        <f>IF(OR($C$74=$AR54,$D$74=$AR54),Schweine_Werte!$O54*0.5,IF(OR($C$74&gt;$AR54,$D$74&lt;$AR54),0,Schweine_Werte!$O54))</f>
        <v>0</v>
      </c>
      <c r="BZ54" s="677">
        <f>IF(OR($C$83=$AR54,$D$83=$AR54),Schweine_Werte!$O54*0.5,IF(OR($C$83&gt;$AR54,$D$83&lt;$AR54),0,Schweine_Werte!$O54))</f>
        <v>0</v>
      </c>
      <c r="CA54" s="679">
        <f>IF(OR($C$92=$AR54,$D$92=$AR54),Schweine_Werte!$O54*0.5,IF(OR($C$92&gt;$AR54,$D$92&lt;$AR54),0,Schweine_Werte!$O54))</f>
        <v>0</v>
      </c>
      <c r="CB54" s="679">
        <f>IF(OR($C$101=$AR54,$D$101=$AR54),Schweine_Werte!$O54*0.5,IF(OR($C$101&gt;$AR54,$D$101&lt;$AR54),0,Schweine_Werte!$O54))</f>
        <v>0</v>
      </c>
      <c r="CC54" s="679">
        <f>IF(OR($C$110=$AR54,$D$110=$AR54),Schweine_Werte!$O54*0.5,IF(OR($C$110&gt;$AR54,$D$110&lt;$AR54),0,Schweine_Werte!$O54))</f>
        <v>0</v>
      </c>
    </row>
    <row r="55" spans="1:81" x14ac:dyDescent="0.2">
      <c r="B55" s="504">
        <v>850</v>
      </c>
      <c r="D55" s="667"/>
      <c r="E55" s="667" t="e">
        <f>($D60-$C60)*1000/SUM($BG$4:$BG$146)</f>
        <v>#VALUE!</v>
      </c>
      <c r="F55" s="667" t="e">
        <f>SUMPRODUCT($BG$4:$BG$146,Schweine_Werte!$S$4:$S$146)/SUM($BG$4:$BG$146)</f>
        <v>#DIV/0!</v>
      </c>
      <c r="G55" s="667" t="e">
        <f>IF($B60=$A$8,SUMPRODUCT($BG$4:$BG$146,Schweine_Werte!ET$4:ET$146)/SUM($BG$4:$BG$146),IF($B60=$A$7,SUMPRODUCT($BG$4:$BG$146,Schweine_Werte!DN$4:DN$146)/SUM($BG$4:$BG$146),IF($B60=$A$6,SUMPRODUCT($BG$4:$BG$146,Schweine_Werte!CH$4:CH$146)/SUM($BG$4:$BG$146),SUMPRODUCT($BG$4:$BG$146,Schweine_Werte!BB$4:BB$146)/SUM($BG$4:$BG$146))))</f>
        <v>#DIV/0!</v>
      </c>
      <c r="H55" s="667" t="e">
        <f>IF($B60=$A$8,SUMPRODUCT($BG$4:$BG$146,Schweine_Werte!EU$4:EU$146)/SUM($BG$4:$BG$146),IF($B60=$A$7,SUMPRODUCT($BG$4:$BG$146,Schweine_Werte!DO$4:DO$146)/SUM($BG$4:$BG$146),IF($B60=$A$6,SUMPRODUCT($BG$4:$BG$146,Schweine_Werte!CI$4:CI$146)/SUM($BG$4:$BG$146),SUMPRODUCT($BG$4:$BG$146,Schweine_Werte!BC$4:BC$146)/SUM($BG$4:$BG$146))))</f>
        <v>#DIV/0!</v>
      </c>
      <c r="I55" s="667" t="e">
        <f>IF($B60=$A$8,SUMPRODUCT($BG$4:$BG$146,Schweine_Werte!EV$4:EV$146)/SUM($BG$4:$BG$146),IF($B60=$A$7,SUMPRODUCT($BG$4:$BG$146,Schweine_Werte!DP$4:DP$146)/SUM($BG$4:$BG$146),IF($B60=$A$6,SUMPRODUCT($BG$4:$BG$146,Schweine_Werte!CJ$4:CJ$146)/SUM($BG$4:$BG$146),SUMPRODUCT($BG$4:$BG$146,Schweine_Werte!BD$4:BD$146)/SUM($BG$4:$BG$146))))</f>
        <v>#DIV/0!</v>
      </c>
      <c r="J55" s="667" t="e">
        <f>SUMPRODUCT($BG$4:$BG$146,Schweine_Werte!$AA$4:$AA$146)/SUM($BG$4:$BG$146)</f>
        <v>#DIV/0!</v>
      </c>
      <c r="K55" s="667" t="e">
        <f>SUMPRODUCT($BG$4:$BG$146,Schweine_Werte!$AI$4:$AI$146)/SUM($BG$4:$BG$146)</f>
        <v>#DIV/0!</v>
      </c>
      <c r="L55" s="667" t="e">
        <f>T55*$F55*365/1000+$J55-$K55</f>
        <v>#DIV/0!</v>
      </c>
      <c r="M55" s="667" t="e">
        <f>U55*$F55*365/1000+$J55-$K55/2</f>
        <v>#DIV/0!</v>
      </c>
      <c r="N55" s="667" t="e">
        <f>V55*$F55*365/1000+$J55</f>
        <v>#DIV/0!</v>
      </c>
      <c r="O55" s="667">
        <f>IF($C60&lt;28,SUM($BG$4:$BG$23)+IF($D60&gt;28,$BG$24*0.5,$BG$24),0)</f>
        <v>0</v>
      </c>
      <c r="P55" s="667">
        <f>IF($D60&gt;28,SUM($BG$25:$BG$146)+IF($C60&lt;28,$BG$24*0.5,$BG$24),0)</f>
        <v>0</v>
      </c>
      <c r="Q55" s="667" t="e">
        <f t="shared" si="32"/>
        <v>#DIV/0!</v>
      </c>
      <c r="R55" s="667" t="e">
        <f t="shared" si="32"/>
        <v>#DIV/0!</v>
      </c>
      <c r="S55" s="667" t="e">
        <f t="shared" si="32"/>
        <v>#DIV/0!</v>
      </c>
      <c r="T55" s="667" t="e">
        <f>+($O55*Schweine_Werte!$HT$7+$P55*Schweine_Werte!$HU$7)/SUM($O55:$P55)</f>
        <v>#DIV/0!</v>
      </c>
      <c r="U55" s="667" t="e">
        <f>+($O55*Schweine_Werte!$HV$7+$P55*Schweine_Werte!$HW$7)/SUM($O55:$P55)</f>
        <v>#DIV/0!</v>
      </c>
      <c r="V55" s="667" t="e">
        <f>+($O55*Schweine_Werte!$HX$7+$P55*Schweine_Werte!$HY$7)/SUM($O55:$P55)</f>
        <v>#DIV/0!</v>
      </c>
      <c r="W55" s="667" t="e">
        <f>($J55*0.055+T55*0.365*0.86*$F55-$K55*0.018)/L55*100</f>
        <v>#DIV/0!</v>
      </c>
      <c r="X55" s="667" t="e">
        <f>($J55*0.055+U55*0.365*0.86*$F55-$K55*0.018/2)/M55*100</f>
        <v>#DIV/0!</v>
      </c>
      <c r="Y55" s="667" t="e">
        <f>($J55*0.055+V55*0.365*0.86*$F55)/N55*100</f>
        <v>#DIV/0!</v>
      </c>
      <c r="Z55" s="667" t="e">
        <f>IF($B60=$A$8,SUMPRODUCT($BG$4:$BG$146,Schweine_Werte!$EW$4:$EW$146,Schweine_Werte!$EX$4:$EX$146)/SUMPRODUCT($BG$4:$BG$146,Schweine_Werte!$EW$4:$EW$146),IF($B60=$A$7,SUMPRODUCT($BG$4:$BG$146,Schweine_Werte!$DQ$4:$DQ$146,Schweine_Werte!$DR$4:$DR$146)/SUMPRODUCT($BG$4:$BG$146,Schweine_Werte!$DQ$4:$DQ$146),IF($B60=$A$6,SUMPRODUCT($BG$4:$BG$146,Schweine_Werte!$CK$4:$CK$146,Schweine_Werte!$CL$4:$CL$146)/SUMPRODUCT($BG$4:$BG$146,Schweine_Werte!$CK$4:$CK$146),SUMPRODUCT($BG$4:$BG$146,Schweine_Werte!$BE$4:$BE$146,Schweine_Werte!$BF$4:$BF$146)/SUMPRODUCT($BG$4:$BG$146,Schweine_Werte!$BE$4:$BE$146))))</f>
        <v>#DIV/0!</v>
      </c>
      <c r="AA55" s="667"/>
      <c r="AB55" s="667">
        <f>IF($B60=$A$8,SUMIF(Schweine_Werte!$AO$4:$AO$146,$C60,Schweine_Werte!$EX$4:$EX$146),IF($B60=$A$7,SUMIF(Schweine_Werte!$AO$4:$AO$146,$C60,Schweine_Werte!$DR$4:$DR$146),IF($B60=$A$6,SUMIF(Schweine_Werte!$AO$4:$AO$146,$C60,Schweine_Werte!$CL$4:$CL$146),SUMIF(Schweine_Werte!$AO$4:$AO$146,$C60,Schweine_Werte!$BF$4:$BF$146))))</f>
        <v>0</v>
      </c>
      <c r="AC55" s="667"/>
      <c r="AD55" s="667">
        <f>IF($B60=$A$8,SUMIF(Schweine_Werte!$AO$4:$AO$146,$D60,Schweine_Werte!$EX$4:$EX$146),IF($B60=$A$7,SUMIF(Schweine_Werte!$AO$4:$AO$146,$D60,Schweine_Werte!$DR$4:$DR$146),IF($B60=$A$6,SUMIF(Schweine_Werte!$AO$4:$AO$146,$D60,Schweine_Werte!$CL$4:$CL$146),SUMIF(Schweine_Werte!$AO$4:$AO$146,$D60,Schweine_Werte!$BF$4:$BF$146))))</f>
        <v>0</v>
      </c>
      <c r="AE55" s="667"/>
      <c r="AF55" s="667"/>
      <c r="AG55" s="667" t="e">
        <f>IF($B60=$A$8,SUMPRODUCT($BG$4:$BG$146,Schweine_Werte!$EW$4:$EW$146)/SUM($BG$4:$BG$146),IF($B60=$A$7,SUMPRODUCT($BG$4:$BG$146,Schweine_Werte!$DQ$4:$DQ$146)/SUM($BG$4:$BG$146),IF($B60=$A$6,SUMPRODUCT($BG$4:$BG$146,Schweine_Werte!$CK$4:$CK$146)/SUM($BG$4:$BG$146),SUMPRODUCT($BG$4:$BG$146,Schweine_Werte!$BE$4:$BE$146)/SUM($BG$4:$BG$146))))</f>
        <v>#DIV/0!</v>
      </c>
      <c r="AH55" s="667"/>
      <c r="AI55" s="667"/>
      <c r="AJ55" s="667" t="e">
        <f>IF($B60=$A$8,SUMPRODUCT($BG$4:$BG$146,Schweine_Werte!$EW$4:$EW$146,Schweine_Werte!$EY$4:$EY$146)/SUMPRODUCT($BG$4:$BG$146,Schweine_Werte!$EW$4:$EW$146),IF($B60=$A$7,SUMPRODUCT($BG$4:$BG$146,Schweine_Werte!$DQ$4:$DQ$146,Schweine_Werte!$DS$4:$DS$146)/SUMPRODUCT($BG$4:$BG$146,Schweine_Werte!$DQ$4:$DQ$146),IF($B60=$A$6,SUMPRODUCT($BG$4:$BG$146,Schweine_Werte!$CK$4:$CK$146,Schweine_Werte!$CM$4:$CM$146)/SUMPRODUCT($BG$4:$BG$146,Schweine_Werte!$CK$4:$CK$146),SUMPRODUCT($BG$4:$BG$146,Schweine_Werte!$BE$4:$BE$146,Schweine_Werte!$BG$4:$BG$146)/SUMPRODUCT($BG$4:$BG$146,Schweine_Werte!$BE$4:$BE$146))))</f>
        <v>#DIV/0!</v>
      </c>
      <c r="AK55" s="667"/>
      <c r="AL55" s="667">
        <f>IF($B60=$A$8,SUMIF(Schweine_Werte!$AO$4:$AO$146,$C60,Schweine_Werte!$EY$4:$EY$146),IF($B60=$A$7,SUMIF(Schweine_Werte!$AO$4:$AO$146,$C60,Schweine_Werte!$DS$4:$DS$146),IF($B60=$A$6,SUMIF(Schweine_Werte!$AO$4:$AO$146,$C60,Schweine_Werte!$CM$4:$CM$146),SUMIF(Schweine_Werte!$AO$4:$AO$146,$C60,Schweine_Werte!$BG$4:$BG$146))))</f>
        <v>0</v>
      </c>
      <c r="AM55" s="667"/>
      <c r="AN55" s="667">
        <f>IF($B60=$A$8,SUMIF(Schweine_Werte!$AO$4:$AO$146,$D60,Schweine_Werte!$EY$4:$EY$146),IF($B60=$A$7,SUMIF(Schweine_Werte!$AO$4:$AO$146,$D60,Schweine_Werte!$DS$4:$DS$146),IF($B60=$A$6,SUMIF(Schweine_Werte!$AO$4:$AO$146,$D60,Schweine_Werte!$CM$4:$CM$146),SUMIF(Schweine_Werte!$AO$4:$AO$146,$D60,Schweine_Werte!$BG$4:$BG$146))))</f>
        <v>0</v>
      </c>
      <c r="AR55" s="698">
        <v>59</v>
      </c>
      <c r="AS55" s="677">
        <f>IF(OR($C$12=$AR55,$D$12=$AR55),Schweine_Werte!$C55*0.5,IF(OR($C$12&gt;$AR55,$D$12&lt;$AR55),0,Schweine_Werte!$C55))</f>
        <v>0</v>
      </c>
      <c r="AT55" s="667">
        <f>IF(OR($C$24=$AR55,$D$24=$AR55),Schweine_Werte!$C55*0.5,IF(OR($C$24&gt;$AR55,$D$24&lt;$AR55),0,Schweine_Werte!$C55))</f>
        <v>0</v>
      </c>
      <c r="AU55" s="677">
        <f>IF(OR($C$36=$AR55,$D$36=$AR55),Schweine_Werte!$C55*0.5,IF(OR($C$36&gt;$AR55,$D$36&lt;$AR55),0,Schweine_Werte!$C55))</f>
        <v>0</v>
      </c>
      <c r="AV55" s="677">
        <f>IF(OR($C$48=$AR55,$D$48=$AR55),Schweine_Werte!$C55*0.5,IF(OR($C$48&gt;$AR55,$D$48&lt;$AR55),0,Schweine_Werte!$C55))</f>
        <v>0</v>
      </c>
      <c r="AW55" s="677">
        <f>IF(OR($C$60=$AR55,$D$60=$AR55),Schweine_Werte!$C55*0.5,IF(OR($C$60&gt;$AR55,$D$60&lt;$AR55),0,Schweine_Werte!$C55))</f>
        <v>0</v>
      </c>
      <c r="AX55" s="677">
        <f>IF(OR($C$12=$AR55,$D$12=$AR55),Schweine_Werte!$E55*0.5,IF(OR($C$12&gt;$AR55,$D$12&lt;$AR55),0,Schweine_Werte!$E55))</f>
        <v>0</v>
      </c>
      <c r="AY55" s="667">
        <f>IF(OR($C$24=$AR55,$D$24=$AR55),Schweine_Werte!$E55*0.5,IF(OR($C$24&gt;$AR55,$D$24&lt;$AR55),0,Schweine_Werte!$E55))</f>
        <v>0</v>
      </c>
      <c r="AZ55" s="667">
        <f>IF(OR($C$36=$AR55,$D$36=$AR55),Schweine_Werte!$E55*0.5,IF(OR($C$36&gt;$AR55,$D$36&lt;$AR55),0,Schweine_Werte!$E55))</f>
        <v>0</v>
      </c>
      <c r="BA55" s="667">
        <f>IF(OR($C$48=$AR55,$D$48=$AR55),Schweine_Werte!$E55*0.5,IF(OR($C$48&gt;$AR55,$D$48&lt;$AR55),0,Schweine_Werte!$E55))</f>
        <v>0</v>
      </c>
      <c r="BB55" s="667">
        <f>IF(OR($C$60=$AR55,$D$60=$AR55),Schweine_Werte!$E55*0.5,IF(OR($C$60&gt;$AR55,$D$60&lt;$AR55),0,Schweine_Werte!$E55))</f>
        <v>0</v>
      </c>
      <c r="BC55" s="677">
        <f>IF(OR($C$12=$AR55,$D$12=$AR55),Schweine_Werte!$G55*0.5,IF(OR($C$12&gt;$AR55,$D$12&lt;$AR55),0,Schweine_Werte!$G55))</f>
        <v>0</v>
      </c>
      <c r="BD55" s="667">
        <f>IF(OR($C$24=$AR55,$D$24=$AR55),Schweine_Werte!$G55*0.5,IF(OR($C$24&gt;$AR55,$D$24&lt;$AR55),0,Schweine_Werte!$G55))</f>
        <v>0</v>
      </c>
      <c r="BE55" s="667">
        <f>IF(OR($C$36=$AR55,$D$36=$AR55),Schweine_Werte!$G55*0.5,IF(OR($C$36&gt;$AR55,$D$36&lt;$AR55),0,Schweine_Werte!$G55))</f>
        <v>0</v>
      </c>
      <c r="BF55" s="667">
        <f>IF(OR($C$48=$AR55,$D$48=$AR55),Schweine_Werte!$G55*0.5,IF(OR($C$48&gt;$AR55,$D$48&lt;$AR55),0,Schweine_Werte!$G55))</f>
        <v>0</v>
      </c>
      <c r="BG55" s="667">
        <f>IF(OR($C$60=$AR55,$D$60=$AR55),Schweine_Werte!$G55*0.5,IF(OR($C$60&gt;$AR55,$D$60&lt;$AR55),0,Schweine_Werte!$G55))</f>
        <v>0</v>
      </c>
      <c r="BH55" s="677">
        <f>IF(OR($C$12=$AR55,$D$12=$AR55),Schweine_Werte!$I55*0.5,IF(OR($C$12&gt;$AR55,$D$12&lt;$AR55),0,Schweine_Werte!$I55))</f>
        <v>0</v>
      </c>
      <c r="BI55" s="667">
        <f>IF(OR($C$24=$AR55,$D$24=$AR55),Schweine_Werte!$I55*0.5,IF(OR($C$24&gt;$AR55,$D$24&lt;$AR55),0,Schweine_Werte!$I55))</f>
        <v>0</v>
      </c>
      <c r="BJ55" s="667">
        <f>IF(OR($C$36=$AR55,$D$36=$AR55),Schweine_Werte!$I55*0.5,IF(OR($C$36&gt;$AR55,$D$36&lt;$AR55),0,Schweine_Werte!$I55))</f>
        <v>0</v>
      </c>
      <c r="BK55" s="667">
        <f>IF(OR($C$48=$AR55,$D$48=$AR55),Schweine_Werte!$I55*0.5,IF(OR($C$48&gt;$AR55,$D$48&lt;$AR55),0,Schweine_Werte!$I55))</f>
        <v>0</v>
      </c>
      <c r="BL55" s="667">
        <f>IF(OR($C$60=$AR55,$D$60=$AR55),Schweine_Werte!$I55*0.5,IF(OR($C$60&gt;$AR55,$D$60&lt;$AR55),0,Schweine_Werte!$I55))</f>
        <v>0</v>
      </c>
      <c r="BM55" s="677"/>
      <c r="BN55" s="667"/>
      <c r="BO55" s="667"/>
      <c r="BP55" s="667"/>
      <c r="BQ55" s="667"/>
      <c r="BR55" s="677">
        <f>IF(OR($C$74=$AR55,$D$74=$AR55),Schweine_Werte!$M55*0.5,IF(OR($C$74&gt;$AR55,$D$74&lt;$AR55),0,Schweine_Werte!$M55))</f>
        <v>0</v>
      </c>
      <c r="BS55" s="677">
        <f>IF(OR($C$83=$AR55,$D$83=$AR55),Schweine_Werte!$M55*0.5,IF(OR($C$83&gt;$AR55,$D$83&lt;$AR55),0,Schweine_Werte!$M55))</f>
        <v>0</v>
      </c>
      <c r="BT55" s="679">
        <f>IF(OR($C$92=$AR55,$D$92=$AR55),Schweine_Werte!$M55*0.5,IF(OR($C$92&gt;$AR55,$D$92&lt;$AR55),0,Schweine_Werte!$M55))</f>
        <v>0</v>
      </c>
      <c r="BU55" s="679">
        <f>IF(OR($C$101=$AR55,$D$101=$AR55),Schweine_Werte!$M55*0.5,IF(OR($C$101&gt;$AR55,$D$101&lt;$AR55),0,Schweine_Werte!$M55))</f>
        <v>0</v>
      </c>
      <c r="BV55" s="679">
        <f>IF(OR($C$110=$AR55,$D$110=$AR55),Schweine_Werte!$M55*0.5,IF(OR($C$110&gt;$AR55,$D$110&lt;$AR55),0,Schweine_Werte!$M55))</f>
        <v>0</v>
      </c>
      <c r="BW55" s="679">
        <f>IF(OR(8=$AR55,$E$127=$AR55),Schweine_Werte!$M55*0.5,IF(OR(8&gt;$AR55,$E$127&lt;$AR55),0,Schweine_Werte!$M55))</f>
        <v>1.1384780973164939</v>
      </c>
      <c r="BX55" s="679">
        <f>IF(OR(8=$AR55,$E$145=$AR55),Schweine_Werte!$M55*0.5,IF(OR(8&gt;$AR55,$E$145&lt;$AR55),0,Schweine_Werte!$M55))</f>
        <v>1.1384780973164939</v>
      </c>
      <c r="BY55" s="677">
        <f>IF(OR($C$74=$AR55,$D$74=$AR55),Schweine_Werte!$O55*0.5,IF(OR($C$74&gt;$AR55,$D$74&lt;$AR55),0,Schweine_Werte!$O55))</f>
        <v>0</v>
      </c>
      <c r="BZ55" s="677">
        <f>IF(OR($C$83=$AR55,$D$83=$AR55),Schweine_Werte!$O55*0.5,IF(OR($C$83&gt;$AR55,$D$83&lt;$AR55),0,Schweine_Werte!$O55))</f>
        <v>0</v>
      </c>
      <c r="CA55" s="679">
        <f>IF(OR($C$92=$AR55,$D$92=$AR55),Schweine_Werte!$O55*0.5,IF(OR($C$92&gt;$AR55,$D$92&lt;$AR55),0,Schweine_Werte!$O55))</f>
        <v>0</v>
      </c>
      <c r="CB55" s="679">
        <f>IF(OR($C$101=$AR55,$D$101=$AR55),Schweine_Werte!$O55*0.5,IF(OR($C$101&gt;$AR55,$D$101&lt;$AR55),0,Schweine_Werte!$O55))</f>
        <v>0</v>
      </c>
      <c r="CC55" s="679">
        <f>IF(OR($C$110=$AR55,$D$110=$AR55),Schweine_Werte!$O55*0.5,IF(OR($C$110&gt;$AR55,$D$110&lt;$AR55),0,Schweine_Werte!$O55))</f>
        <v>0</v>
      </c>
    </row>
    <row r="56" spans="1:81" x14ac:dyDescent="0.2">
      <c r="B56" s="504">
        <v>950</v>
      </c>
      <c r="D56" s="667"/>
      <c r="E56" s="667" t="e">
        <f>($D60-$C60)*1000/SUM($BL$4:$BL$146)</f>
        <v>#VALUE!</v>
      </c>
      <c r="F56" s="667" t="e">
        <f>SUMPRODUCT($BL$4:$BL$146,Schweine_Werte!$T$4:$T$146)/SUM($BL$4:$BL$146)</f>
        <v>#DIV/0!</v>
      </c>
      <c r="G56" s="667" t="e">
        <f>IF($B60=$A$8,SUMPRODUCT($BL$4:$BL$146,Schweine_Werte!EZ$4:EZ$146)/SUM($BL$4:$BL$146),IF($B60=$A$7,SUMPRODUCT($BL$4:$BL$146,Schweine_Werte!DT$4:DT$146)/SUM($BL$4:$BL$146),IF($B60=$A$6,SUMPRODUCT($BL$4:$BL$146,Schweine_Werte!CN$4:CN$146)/SUM($BL$4:$BL$146),SUMPRODUCT($BL$4:$BL$146,Schweine_Werte!BH$4:BH$146)/SUM($BL$4:$BL$146))))</f>
        <v>#DIV/0!</v>
      </c>
      <c r="H56" s="667" t="e">
        <f>IF($B60=$A$8,SUMPRODUCT($BL$4:$BL$146,Schweine_Werte!FA$4:FA$146)/SUM($BL$4:$BL$146),IF($B60=$A$7,SUMPRODUCT($BL$4:$BL$146,Schweine_Werte!DU$4:DU$146)/SUM($BL$4:$BL$146),IF($B60=$A$6,SUMPRODUCT($BL$4:$BL$146,Schweine_Werte!CO$4:CO$146)/SUM($BL$4:$BL$146),SUMPRODUCT($BL$4:$BL$146,Schweine_Werte!BI$4:BI$146)/SUM($BL$4:$BL$146))))</f>
        <v>#DIV/0!</v>
      </c>
      <c r="I56" s="667" t="e">
        <f>IF($B60=$A$8,SUMPRODUCT($BL$4:$BL$146,Schweine_Werte!FB$4:FB$146)/SUM($BL$4:$BL$146),IF($B60=$A$7,SUMPRODUCT($BL$4:$BL$146,Schweine_Werte!DV$4:DV$146)/SUM($BL$4:$BL$146),IF($B60=$A$6,SUMPRODUCT($BL$4:$BL$146,Schweine_Werte!CP$4:CP$146)/SUM($BL$4:$BL$146),SUMPRODUCT($BL$4:$BL$146,Schweine_Werte!BJ$4:BJ$146)/SUM($BL$4:$BL$146))))</f>
        <v>#DIV/0!</v>
      </c>
      <c r="J56" s="667" t="e">
        <f>SUMPRODUCT($BL$4:$BL$146,Schweine_Werte!$AB$4:$AB$146)/SUM($BL$4:$BL$146)</f>
        <v>#DIV/0!</v>
      </c>
      <c r="K56" s="667" t="e">
        <f>SUMPRODUCT($BL$4:$BL$146,Schweine_Werte!$AJ$4:$AJ$146)/SUM($BL$4:$BL$146)</f>
        <v>#DIV/0!</v>
      </c>
      <c r="L56" s="667" t="e">
        <f>T56*$F56*365/1000+$J56-$K56</f>
        <v>#DIV/0!</v>
      </c>
      <c r="M56" s="667" t="e">
        <f>U56*$F56*365/1000+$J56-$K56/2</f>
        <v>#DIV/0!</v>
      </c>
      <c r="N56" s="667" t="e">
        <f>V56*$F56*365/1000+$J56</f>
        <v>#DIV/0!</v>
      </c>
      <c r="O56" s="667">
        <f>IF($C60&lt;28,SUM($BL$4:$BL$23)+IF($D60&gt;28,$BL$24*0.5,$BL$24),0)</f>
        <v>0</v>
      </c>
      <c r="P56" s="667">
        <f>IF($D60&gt;28,SUM($BL$25:$BL$146)+IF($C60&lt;28,$BL$24*0.5,$BL$24),0)</f>
        <v>0</v>
      </c>
      <c r="Q56" s="667" t="e">
        <f t="shared" si="32"/>
        <v>#DIV/0!</v>
      </c>
      <c r="R56" s="667" t="e">
        <f t="shared" si="32"/>
        <v>#DIV/0!</v>
      </c>
      <c r="S56" s="667" t="e">
        <f t="shared" si="32"/>
        <v>#DIV/0!</v>
      </c>
      <c r="T56" s="667" t="e">
        <f>+($O56*Schweine_Werte!$HT$8+$P56*Schweine_Werte!$HU$8)/SUM($O56:$P56)</f>
        <v>#DIV/0!</v>
      </c>
      <c r="U56" s="667" t="e">
        <f>+($O56*Schweine_Werte!$HV$8+$P56*Schweine_Werte!$HW$8)/SUM($O56:$P56)</f>
        <v>#DIV/0!</v>
      </c>
      <c r="V56" s="667" t="e">
        <f>+($O56*Schweine_Werte!$HX$8+$P56*Schweine_Werte!$HY$8)/SUM($O56:$P56)</f>
        <v>#DIV/0!</v>
      </c>
      <c r="W56" s="678" t="e">
        <f>($J56*0.055+T56*0.365*0.86*$F56-$K56*0.018)/L56*100</f>
        <v>#DIV/0!</v>
      </c>
      <c r="X56" s="667" t="e">
        <f>($J56*0.055+U56*0.365*0.86*$F56-$K56*0.018/2)/M56*100</f>
        <v>#DIV/0!</v>
      </c>
      <c r="Y56" s="667" t="e">
        <f>($J56*0.055+V56*0.365*0.86*$F56)/N56*100</f>
        <v>#DIV/0!</v>
      </c>
      <c r="Z56" s="667" t="e">
        <f>IF($B60=$A$8,SUMPRODUCT($BL$4:$BL$146,Schweine_Werte!$FC$4:$FC$146,Schweine_Werte!$FD$4:$FD$146)/SUMPRODUCT($BL$4:$BL$146,Schweine_Werte!$FC$4:$FC$146),IF($B60=$A$7,SUMPRODUCT($BL$4:$BL$146,Schweine_Werte!$DW$4:$DW$146,Schweine_Werte!$DX$4:$DX$146)/SUMPRODUCT($BL$4:$BL$146,Schweine_Werte!$DW$4:$DW$146),IF($B60=$A$6,SUMPRODUCT($BL$4:$BL$146,Schweine_Werte!$CQ$4:$CQ$146,Schweine_Werte!$CR$4:$CR$146)/SUMPRODUCT($BL$4:$BL$146,Schweine_Werte!$CQ$4:$CQ$146),SUMPRODUCT($BL$4:$BL$146,Schweine_Werte!$BK$4:$BK$146,Schweine_Werte!$BL$4:$BL$146)/SUMPRODUCT($BL$4:$BL$146,Schweine_Werte!$BK$4:$BK$146))))</f>
        <v>#DIV/0!</v>
      </c>
      <c r="AA56" s="667"/>
      <c r="AB56" s="667">
        <f>IF($B60=$A$8,SUMIF(Schweine_Werte!$AO$4:$AO$146,$C60,Schweine_Werte!$FD$4:$FD$146),IF($B60=$A$7,SUMIF(Schweine_Werte!$AO$4:$AO$146,$C60,Schweine_Werte!$DX$4:$DX$146),IF($B60=$A$6,SUMIF(Schweine_Werte!$AO$4:$AO$146,$C60,Schweine_Werte!$CR$4:$CR$146),SUMIF(Schweine_Werte!$AO$4:$AO$146,$C60,Schweine_Werte!$BL$4:$BL$146))))</f>
        <v>0</v>
      </c>
      <c r="AC56" s="667"/>
      <c r="AD56" s="667">
        <f>IF($B60=$A$8,SUMIF(Schweine_Werte!$AO$4:$AO$146,$D60,Schweine_Werte!$FD$4:$FD$146),IF($B60=$A$7,SUMIF(Schweine_Werte!$AO$4:$AO$146,$D60,Schweine_Werte!$DX$4:$DX$146),IF($B60=$A$6,SUMIF(Schweine_Werte!$AO$4:$AO$146,$D60,Schweine_Werte!$CR$4:$CR$146),SUMIF(Schweine_Werte!$AO$4:$AO$146,$D60,Schweine_Werte!$BL$4:$BL$146))))</f>
        <v>0</v>
      </c>
      <c r="AE56" s="667"/>
      <c r="AF56" s="667"/>
      <c r="AG56" s="667" t="e">
        <f>IF($B60=$A$8,SUMPRODUCT($BL$4:$BL$146,Schweine_Werte!$FC$4:$FC$146)/SUM($BL$4:$BL$146),IF($B60=$A$7,SUMPRODUCT($BL$4:$BL$146,Schweine_Werte!$DW$4:$DW$146)/SUM($BL$4:$BL$146),IF($B60=$A$6,SUMPRODUCT($BL$4:$BL$146,Schweine_Werte!$CQ$4:$CQ$146)/SUM($BL$4:$BL$146),SUMPRODUCT($BL$4:$BL$146,Schweine_Werte!$BK$4:$BK$146)/SUM($BL$4:$BL$146))))</f>
        <v>#DIV/0!</v>
      </c>
      <c r="AH56" s="667"/>
      <c r="AI56" s="667"/>
      <c r="AJ56" s="667" t="e">
        <f>IF($B60=$A$8,SUMPRODUCT($BL$4:$BL$146,Schweine_Werte!$FC$4:$FC$146,Schweine_Werte!$FE$4:$FE$146)/SUMPRODUCT($BL$4:$BL$146,Schweine_Werte!$FC$4:$FC$146),IF($B60=$A$7,SUMPRODUCT($BL$4:$BL$146,Schweine_Werte!$DW$4:$DW$146,Schweine_Werte!$DY$4:$DY$146)/SUMPRODUCT($BL$4:$BL$146,Schweine_Werte!$DW$4:$DW$146),IF($B60=$A$6,SUMPRODUCT($BL$4:$BL$146,Schweine_Werte!$CQ$4:$CQ$146,Schweine_Werte!$CS$4:$CS$146)/SUMPRODUCT($BL$4:$BL$146,Schweine_Werte!$CQ$4:$CQ$146),SUMPRODUCT($BL$4:$BL$146,Schweine_Werte!$BK$4:$BK$146,Schweine_Werte!$BM$4:$BM$146)/SUMPRODUCT($BL$4:$BL$146,Schweine_Werte!$BK$4:$BK$146))))</f>
        <v>#DIV/0!</v>
      </c>
      <c r="AK56" s="667"/>
      <c r="AL56" s="667">
        <f>IF($B60=$A$8,SUMIF(Schweine_Werte!$AO$4:$AO$146,$C60,Schweine_Werte!$FE$4:$FE$146),IF($B60=$A$7,SUMIF(Schweine_Werte!$AO$4:$AO$146,$C60,Schweine_Werte!$DY$4:$DY$146),IF($B60=$A$6,SUMIF(Schweine_Werte!$AO$4:$AO$146,$C60,Schweine_Werte!$CS$4:$CS$146),SUMIF(Schweine_Werte!$AO$4:$AO$146,$C60,Schweine_Werte!$BM$4:$BM$146))))</f>
        <v>0</v>
      </c>
      <c r="AM56" s="667"/>
      <c r="AN56" s="667">
        <f>IF($B60=$A$8,SUMIF(Schweine_Werte!$AO$4:$AO$146,$D60,Schweine_Werte!$FE$4:$FE$146),IF($B60=$A$7,SUMIF(Schweine_Werte!$AO$4:$AO$146,$D60,Schweine_Werte!$DY$4:$DY$146),IF($B60=$A$6,SUMIF(Schweine_Werte!$AO$4:$AO$146,$D60,Schweine_Werte!$CS$4:$CS$146),SUMIF(Schweine_Werte!$AO$4:$AO$146,$D60,Schweine_Werte!$BM$4:$BM$146))))</f>
        <v>0</v>
      </c>
      <c r="AR56" s="698">
        <v>60</v>
      </c>
      <c r="AS56" s="677">
        <f>IF(OR($C$12=$AR56,$D$12=$AR56),Schweine_Werte!$C56*0.5,IF(OR($C$12&gt;$AR56,$D$12&lt;$AR56),0,Schweine_Werte!$C56))</f>
        <v>0</v>
      </c>
      <c r="AT56" s="667">
        <f>IF(OR($C$24=$AR56,$D$24=$AR56),Schweine_Werte!$C56*0.5,IF(OR($C$24&gt;$AR56,$D$24&lt;$AR56),0,Schweine_Werte!$C56))</f>
        <v>0</v>
      </c>
      <c r="AU56" s="677">
        <f>IF(OR($C$36=$AR56,$D$36=$AR56),Schweine_Werte!$C56*0.5,IF(OR($C$36&gt;$AR56,$D$36&lt;$AR56),0,Schweine_Werte!$C56))</f>
        <v>0</v>
      </c>
      <c r="AV56" s="677">
        <f>IF(OR($C$48=$AR56,$D$48=$AR56),Schweine_Werte!$C56*0.5,IF(OR($C$48&gt;$AR56,$D$48&lt;$AR56),0,Schweine_Werte!$C56))</f>
        <v>0</v>
      </c>
      <c r="AW56" s="677">
        <f>IF(OR($C$60=$AR56,$D$60=$AR56),Schweine_Werte!$C56*0.5,IF(OR($C$60&gt;$AR56,$D$60&lt;$AR56),0,Schweine_Werte!$C56))</f>
        <v>0</v>
      </c>
      <c r="AX56" s="677">
        <f>IF(OR($C$12=$AR56,$D$12=$AR56),Schweine_Werte!$E56*0.5,IF(OR($C$12&gt;$AR56,$D$12&lt;$AR56),0,Schweine_Werte!$E56))</f>
        <v>0</v>
      </c>
      <c r="AY56" s="667">
        <f>IF(OR($C$24=$AR56,$D$24=$AR56),Schweine_Werte!$E56*0.5,IF(OR($C$24&gt;$AR56,$D$24&lt;$AR56),0,Schweine_Werte!$E56))</f>
        <v>0</v>
      </c>
      <c r="AZ56" s="667">
        <f>IF(OR($C$36=$AR56,$D$36=$AR56),Schweine_Werte!$E56*0.5,IF(OR($C$36&gt;$AR56,$D$36&lt;$AR56),0,Schweine_Werte!$E56))</f>
        <v>0</v>
      </c>
      <c r="BA56" s="667">
        <f>IF(OR($C$48=$AR56,$D$48=$AR56),Schweine_Werte!$E56*0.5,IF(OR($C$48&gt;$AR56,$D$48&lt;$AR56),0,Schweine_Werte!$E56))</f>
        <v>0</v>
      </c>
      <c r="BB56" s="667">
        <f>IF(OR($C$60=$AR56,$D$60=$AR56),Schweine_Werte!$E56*0.5,IF(OR($C$60&gt;$AR56,$D$60&lt;$AR56),0,Schweine_Werte!$E56))</f>
        <v>0</v>
      </c>
      <c r="BC56" s="677">
        <f>IF(OR($C$12=$AR56,$D$12=$AR56),Schweine_Werte!$G56*0.5,IF(OR($C$12&gt;$AR56,$D$12&lt;$AR56),0,Schweine_Werte!$G56))</f>
        <v>0</v>
      </c>
      <c r="BD56" s="667">
        <f>IF(OR($C$24=$AR56,$D$24=$AR56),Schweine_Werte!$G56*0.5,IF(OR($C$24&gt;$AR56,$D$24&lt;$AR56),0,Schweine_Werte!$G56))</f>
        <v>0</v>
      </c>
      <c r="BE56" s="667">
        <f>IF(OR($C$36=$AR56,$D$36=$AR56),Schweine_Werte!$G56*0.5,IF(OR($C$36&gt;$AR56,$D$36&lt;$AR56),0,Schweine_Werte!$G56))</f>
        <v>0</v>
      </c>
      <c r="BF56" s="667">
        <f>IF(OR($C$48=$AR56,$D$48=$AR56),Schweine_Werte!$G56*0.5,IF(OR($C$48&gt;$AR56,$D$48&lt;$AR56),0,Schweine_Werte!$G56))</f>
        <v>0</v>
      </c>
      <c r="BG56" s="667">
        <f>IF(OR($C$60=$AR56,$D$60=$AR56),Schweine_Werte!$G56*0.5,IF(OR($C$60&gt;$AR56,$D$60&lt;$AR56),0,Schweine_Werte!$G56))</f>
        <v>0</v>
      </c>
      <c r="BH56" s="677">
        <f>IF(OR($C$12=$AR56,$D$12=$AR56),Schweine_Werte!$I56*0.5,IF(OR($C$12&gt;$AR56,$D$12&lt;$AR56),0,Schweine_Werte!$I56))</f>
        <v>0</v>
      </c>
      <c r="BI56" s="667">
        <f>IF(OR($C$24=$AR56,$D$24=$AR56),Schweine_Werte!$I56*0.5,IF(OR($C$24&gt;$AR56,$D$24&lt;$AR56),0,Schweine_Werte!$I56))</f>
        <v>0</v>
      </c>
      <c r="BJ56" s="667">
        <f>IF(OR($C$36=$AR56,$D$36=$AR56),Schweine_Werte!$I56*0.5,IF(OR($C$36&gt;$AR56,$D$36&lt;$AR56),0,Schweine_Werte!$I56))</f>
        <v>0</v>
      </c>
      <c r="BK56" s="667">
        <f>IF(OR($C$48=$AR56,$D$48=$AR56),Schweine_Werte!$I56*0.5,IF(OR($C$48&gt;$AR56,$D$48&lt;$AR56),0,Schweine_Werte!$I56))</f>
        <v>0</v>
      </c>
      <c r="BL56" s="667">
        <f>IF(OR($C$60=$AR56,$D$60=$AR56),Schweine_Werte!$I56*0.5,IF(OR($C$60&gt;$AR56,$D$60&lt;$AR56),0,Schweine_Werte!$I56))</f>
        <v>0</v>
      </c>
      <c r="BM56" s="677"/>
      <c r="BN56" s="667"/>
      <c r="BO56" s="667"/>
      <c r="BP56" s="667"/>
      <c r="BQ56" s="667"/>
      <c r="BR56" s="677">
        <f>IF(OR($C$74=$AR56,$D$74=$AR56),Schweine_Werte!$M56*0.5,IF(OR($C$74&gt;$AR56,$D$74&lt;$AR56),0,Schweine_Werte!$M56))</f>
        <v>0</v>
      </c>
      <c r="BS56" s="677">
        <f>IF(OR($C$83=$AR56,$D$83=$AR56),Schweine_Werte!$M56*0.5,IF(OR($C$83&gt;$AR56,$D$83&lt;$AR56),0,Schweine_Werte!$M56))</f>
        <v>0</v>
      </c>
      <c r="BT56" s="679">
        <f>IF(OR($C$92=$AR56,$D$92=$AR56),Schweine_Werte!$M56*0.5,IF(OR($C$92&gt;$AR56,$D$92&lt;$AR56),0,Schweine_Werte!$M56))</f>
        <v>0</v>
      </c>
      <c r="BU56" s="679">
        <f>IF(OR($C$101=$AR56,$D$101=$AR56),Schweine_Werte!$M56*0.5,IF(OR($C$101&gt;$AR56,$D$101&lt;$AR56),0,Schweine_Werte!$M56))</f>
        <v>0</v>
      </c>
      <c r="BV56" s="679">
        <f>IF(OR($C$110=$AR56,$D$110=$AR56),Schweine_Werte!$M56*0.5,IF(OR($C$110&gt;$AR56,$D$110&lt;$AR56),0,Schweine_Werte!$M56))</f>
        <v>0</v>
      </c>
      <c r="BW56" s="679">
        <f>IF(OR(8=$AR56,$E$127=$AR56),Schweine_Werte!$M56*0.5,IF(OR(8&gt;$AR56,$E$127&lt;$AR56),0,Schweine_Werte!$M56))</f>
        <v>1.1335106524075971</v>
      </c>
      <c r="BX56" s="679">
        <f>IF(OR(8=$AR56,$E$145=$AR56),Schweine_Werte!$M56*0.5,IF(OR(8&gt;$AR56,$E$145&lt;$AR56),0,Schweine_Werte!$M56))</f>
        <v>1.1335106524075971</v>
      </c>
      <c r="BY56" s="677">
        <f>IF(OR($C$74=$AR56,$D$74=$AR56),Schweine_Werte!$O56*0.5,IF(OR($C$74&gt;$AR56,$D$74&lt;$AR56),0,Schweine_Werte!$O56))</f>
        <v>0</v>
      </c>
      <c r="BZ56" s="677">
        <f>IF(OR($C$83=$AR56,$D$83=$AR56),Schweine_Werte!$O56*0.5,IF(OR($C$83&gt;$AR56,$D$83&lt;$AR56),0,Schweine_Werte!$O56))</f>
        <v>0</v>
      </c>
      <c r="CA56" s="679">
        <f>IF(OR($C$92=$AR56,$D$92=$AR56),Schweine_Werte!$O56*0.5,IF(OR($C$92&gt;$AR56,$D$92&lt;$AR56),0,Schweine_Werte!$O56))</f>
        <v>0</v>
      </c>
      <c r="CB56" s="679">
        <f>IF(OR($C$101=$AR56,$D$101=$AR56),Schweine_Werte!$O56*0.5,IF(OR($C$101&gt;$AR56,$D$101&lt;$AR56),0,Schweine_Werte!$O56))</f>
        <v>0</v>
      </c>
      <c r="CC56" s="679">
        <f>IF(OR($C$110=$AR56,$D$110=$AR56),Schweine_Werte!$O56*0.5,IF(OR($C$110&gt;$AR56,$D$110&lt;$AR56),0,Schweine_Werte!$O56))</f>
        <v>0</v>
      </c>
    </row>
    <row r="57" spans="1:81" x14ac:dyDescent="0.2">
      <c r="B57" s="504"/>
      <c r="D57" s="667"/>
      <c r="E57" s="667"/>
      <c r="F57" s="667"/>
      <c r="G57" s="667"/>
      <c r="H57" s="667"/>
      <c r="I57" s="667"/>
      <c r="J57" s="667"/>
      <c r="K57" s="667"/>
      <c r="L57" s="667"/>
      <c r="M57" s="667"/>
      <c r="N57" s="667"/>
      <c r="O57" s="667"/>
      <c r="P57" s="667"/>
      <c r="Q57" s="667"/>
      <c r="R57" s="667"/>
      <c r="S57" s="667"/>
      <c r="T57" s="667"/>
      <c r="U57" s="667"/>
      <c r="V57" s="667"/>
      <c r="W57" s="678"/>
      <c r="X57" s="667"/>
      <c r="Y57" s="667"/>
      <c r="Z57" s="667"/>
      <c r="AA57" s="667"/>
      <c r="AB57" s="667"/>
      <c r="AC57" s="667"/>
      <c r="AD57" s="667"/>
      <c r="AE57" s="667"/>
      <c r="AF57" s="667"/>
      <c r="AG57" s="667"/>
      <c r="AH57" s="667"/>
      <c r="AI57" s="667"/>
      <c r="AJ57" s="667"/>
      <c r="AK57" s="667"/>
      <c r="AL57" s="667"/>
      <c r="AM57" s="667"/>
      <c r="AN57" s="667"/>
      <c r="AR57" s="698">
        <v>61</v>
      </c>
      <c r="AS57" s="677">
        <f>IF(OR($C$12=$AR57,$D$12=$AR57),Schweine_Werte!$C57*0.5,IF(OR($C$12&gt;$AR57,$D$12&lt;$AR57),0,Schweine_Werte!$C57))</f>
        <v>0</v>
      </c>
      <c r="AT57" s="667">
        <f>IF(OR($C$24=$AR57,$D$24=$AR57),Schweine_Werte!$C57*0.5,IF(OR($C$24&gt;$AR57,$D$24&lt;$AR57),0,Schweine_Werte!$C57))</f>
        <v>0</v>
      </c>
      <c r="AU57" s="677">
        <f>IF(OR($C$36=$AR57,$D$36=$AR57),Schweine_Werte!$C57*0.5,IF(OR($C$36&gt;$AR57,$D$36&lt;$AR57),0,Schweine_Werte!$C57))</f>
        <v>0</v>
      </c>
      <c r="AV57" s="677">
        <f>IF(OR($C$48=$AR57,$D$48=$AR57),Schweine_Werte!$C57*0.5,IF(OR($C$48&gt;$AR57,$D$48&lt;$AR57),0,Schweine_Werte!$C57))</f>
        <v>0</v>
      </c>
      <c r="AW57" s="677">
        <f>IF(OR($C$60=$AR57,$D$60=$AR57),Schweine_Werte!$C57*0.5,IF(OR($C$60&gt;$AR57,$D$60&lt;$AR57),0,Schweine_Werte!$C57))</f>
        <v>0</v>
      </c>
      <c r="AX57" s="677">
        <f>IF(OR($C$12=$AR57,$D$12=$AR57),Schweine_Werte!$E57*0.5,IF(OR($C$12&gt;$AR57,$D$12&lt;$AR57),0,Schweine_Werte!$E57))</f>
        <v>0</v>
      </c>
      <c r="AY57" s="667">
        <f>IF(OR($C$24=$AR57,$D$24=$AR57),Schweine_Werte!$E57*0.5,IF(OR($C$24&gt;$AR57,$D$24&lt;$AR57),0,Schweine_Werte!$E57))</f>
        <v>0</v>
      </c>
      <c r="AZ57" s="667">
        <f>IF(OR($C$36=$AR57,$D$36=$AR57),Schweine_Werte!$E57*0.5,IF(OR($C$36&gt;$AR57,$D$36&lt;$AR57),0,Schweine_Werte!$E57))</f>
        <v>0</v>
      </c>
      <c r="BA57" s="667">
        <f>IF(OR($C$48=$AR57,$D$48=$AR57),Schweine_Werte!$E57*0.5,IF(OR($C$48&gt;$AR57,$D$48&lt;$AR57),0,Schweine_Werte!$E57))</f>
        <v>0</v>
      </c>
      <c r="BB57" s="667">
        <f>IF(OR($C$60=$AR57,$D$60=$AR57),Schweine_Werte!$E57*0.5,IF(OR($C$60&gt;$AR57,$D$60&lt;$AR57),0,Schweine_Werte!$E57))</f>
        <v>0</v>
      </c>
      <c r="BC57" s="677">
        <f>IF(OR($C$12=$AR57,$D$12=$AR57),Schweine_Werte!$G57*0.5,IF(OR($C$12&gt;$AR57,$D$12&lt;$AR57),0,Schweine_Werte!$G57))</f>
        <v>0</v>
      </c>
      <c r="BD57" s="667">
        <f>IF(OR($C$24=$AR57,$D$24=$AR57),Schweine_Werte!$G57*0.5,IF(OR($C$24&gt;$AR57,$D$24&lt;$AR57),0,Schweine_Werte!$G57))</f>
        <v>0</v>
      </c>
      <c r="BE57" s="667">
        <f>IF(OR($C$36=$AR57,$D$36=$AR57),Schweine_Werte!$G57*0.5,IF(OR($C$36&gt;$AR57,$D$36&lt;$AR57),0,Schweine_Werte!$G57))</f>
        <v>0</v>
      </c>
      <c r="BF57" s="667">
        <f>IF(OR($C$48=$AR57,$D$48=$AR57),Schweine_Werte!$G57*0.5,IF(OR($C$48&gt;$AR57,$D$48&lt;$AR57),0,Schweine_Werte!$G57))</f>
        <v>0</v>
      </c>
      <c r="BG57" s="667">
        <f>IF(OR($C$60=$AR57,$D$60=$AR57),Schweine_Werte!$G57*0.5,IF(OR($C$60&gt;$AR57,$D$60&lt;$AR57),0,Schweine_Werte!$G57))</f>
        <v>0</v>
      </c>
      <c r="BH57" s="677">
        <f>IF(OR($C$12=$AR57,$D$12=$AR57),Schweine_Werte!$I57*0.5,IF(OR($C$12&gt;$AR57,$D$12&lt;$AR57),0,Schweine_Werte!$I57))</f>
        <v>0</v>
      </c>
      <c r="BI57" s="667">
        <f>IF(OR($C$24=$AR57,$D$24=$AR57),Schweine_Werte!$I57*0.5,IF(OR($C$24&gt;$AR57,$D$24&lt;$AR57),0,Schweine_Werte!$I57))</f>
        <v>0</v>
      </c>
      <c r="BJ57" s="667">
        <f>IF(OR($C$36=$AR57,$D$36=$AR57),Schweine_Werte!$I57*0.5,IF(OR($C$36&gt;$AR57,$D$36&lt;$AR57),0,Schweine_Werte!$I57))</f>
        <v>0</v>
      </c>
      <c r="BK57" s="667">
        <f>IF(OR($C$48=$AR57,$D$48=$AR57),Schweine_Werte!$I57*0.5,IF(OR($C$48&gt;$AR57,$D$48&lt;$AR57),0,Schweine_Werte!$I57))</f>
        <v>0</v>
      </c>
      <c r="BL57" s="667">
        <f>IF(OR($C$60=$AR57,$D$60=$AR57),Schweine_Werte!$I57*0.5,IF(OR($C$60&gt;$AR57,$D$60&lt;$AR57),0,Schweine_Werte!$I57))</f>
        <v>0</v>
      </c>
      <c r="BM57" s="677"/>
      <c r="BN57" s="667"/>
      <c r="BO57" s="667"/>
      <c r="BP57" s="667"/>
      <c r="BQ57" s="667"/>
      <c r="BR57" s="677">
        <f>IF(OR($C$74=$AR57,$D$74=$AR57),Schweine_Werte!$M57*0.5,IF(OR($C$74&gt;$AR57,$D$74&lt;$AR57),0,Schweine_Werte!$M57))</f>
        <v>0</v>
      </c>
      <c r="BS57" s="677">
        <f>IF(OR($C$83=$AR57,$D$83=$AR57),Schweine_Werte!$M57*0.5,IF(OR($C$83&gt;$AR57,$D$83&lt;$AR57),0,Schweine_Werte!$M57))</f>
        <v>0</v>
      </c>
      <c r="BT57" s="679">
        <f>IF(OR($C$92=$AR57,$D$92=$AR57),Schweine_Werte!$M57*0.5,IF(OR($C$92&gt;$AR57,$D$92&lt;$AR57),0,Schweine_Werte!$M57))</f>
        <v>0</v>
      </c>
      <c r="BU57" s="679">
        <f>IF(OR($C$101=$AR57,$D$101=$AR57),Schweine_Werte!$M57*0.5,IF(OR($C$101&gt;$AR57,$D$101&lt;$AR57),0,Schweine_Werte!$M57))</f>
        <v>0</v>
      </c>
      <c r="BV57" s="679">
        <f>IF(OR($C$110=$AR57,$D$110=$AR57),Schweine_Werte!$M57*0.5,IF(OR($C$110&gt;$AR57,$D$110&lt;$AR57),0,Schweine_Werte!$M57))</f>
        <v>0</v>
      </c>
      <c r="BW57" s="679">
        <f>IF(OR(8=$AR57,$E$127=$AR57),Schweine_Werte!$M57*0.5,IF(OR(8&gt;$AR57,$E$127&lt;$AR57),0,Schweine_Werte!$M57))</f>
        <v>1.1289636129562686</v>
      </c>
      <c r="BX57" s="679">
        <f>IF(OR(8=$AR57,$E$145=$AR57),Schweine_Werte!$M57*0.5,IF(OR(8&gt;$AR57,$E$145&lt;$AR57),0,Schweine_Werte!$M57))</f>
        <v>1.1289636129562686</v>
      </c>
      <c r="BY57" s="677">
        <f>IF(OR($C$74=$AR57,$D$74=$AR57),Schweine_Werte!$O57*0.5,IF(OR($C$74&gt;$AR57,$D$74&lt;$AR57),0,Schweine_Werte!$O57))</f>
        <v>0</v>
      </c>
      <c r="BZ57" s="677">
        <f>IF(OR($C$83=$AR57,$D$83=$AR57),Schweine_Werte!$O57*0.5,IF(OR($C$83&gt;$AR57,$D$83&lt;$AR57),0,Schweine_Werte!$O57))</f>
        <v>0</v>
      </c>
      <c r="CA57" s="679">
        <f>IF(OR($C$92=$AR57,$D$92=$AR57),Schweine_Werte!$O57*0.5,IF(OR($C$92&gt;$AR57,$D$92&lt;$AR57),0,Schweine_Werte!$O57))</f>
        <v>0</v>
      </c>
      <c r="CB57" s="679">
        <f>IF(OR($C$101=$AR57,$D$101=$AR57),Schweine_Werte!$O57*0.5,IF(OR($C$101&gt;$AR57,$D$101&lt;$AR57),0,Schweine_Werte!$O57))</f>
        <v>0</v>
      </c>
      <c r="CC57" s="679">
        <f>IF(OR($C$110=$AR57,$D$110=$AR57),Schweine_Werte!$O57*0.5,IF(OR($C$110&gt;$AR57,$D$110&lt;$AR57),0,Schweine_Werte!$O57))</f>
        <v>0</v>
      </c>
    </row>
    <row r="58" spans="1:81" ht="15.75" x14ac:dyDescent="0.25">
      <c r="F58" s="521"/>
      <c r="G58" s="1722" t="s">
        <v>486</v>
      </c>
      <c r="H58" s="1723"/>
      <c r="I58" s="1724"/>
      <c r="J58" s="681" t="s">
        <v>474</v>
      </c>
      <c r="K58" s="681" t="s">
        <v>487</v>
      </c>
      <c r="L58" s="1725" t="s">
        <v>488</v>
      </c>
      <c r="M58" s="1726"/>
      <c r="N58" s="1727"/>
      <c r="O58" s="1725" t="s">
        <v>489</v>
      </c>
      <c r="P58" s="1727"/>
      <c r="Q58" s="1725" t="s">
        <v>490</v>
      </c>
      <c r="R58" s="1726"/>
      <c r="S58" s="1727"/>
      <c r="T58" s="1725" t="s">
        <v>491</v>
      </c>
      <c r="U58" s="1726"/>
      <c r="V58" s="1727"/>
      <c r="W58" s="1725" t="s">
        <v>492</v>
      </c>
      <c r="X58" s="1726"/>
      <c r="Y58" s="1727"/>
      <c r="Z58" s="1728" t="s">
        <v>493</v>
      </c>
      <c r="AA58" s="1729"/>
      <c r="AB58" s="1728" t="s">
        <v>411</v>
      </c>
      <c r="AC58" s="1729"/>
      <c r="AD58" s="1728" t="s">
        <v>412</v>
      </c>
      <c r="AE58" s="1729"/>
      <c r="AF58" s="682" t="s">
        <v>494</v>
      </c>
      <c r="AG58" s="1733" t="s">
        <v>495</v>
      </c>
      <c r="AH58" s="1734"/>
      <c r="AI58" s="683" t="s">
        <v>515</v>
      </c>
      <c r="AJ58" s="1728" t="s">
        <v>493</v>
      </c>
      <c r="AK58" s="1729"/>
      <c r="AL58" s="1728" t="s">
        <v>411</v>
      </c>
      <c r="AM58" s="1729"/>
      <c r="AN58" s="1728" t="s">
        <v>412</v>
      </c>
      <c r="AO58" s="1729"/>
      <c r="AR58" s="698">
        <v>62</v>
      </c>
      <c r="AS58" s="677">
        <f>IF(OR($C$12=$AR58,$D$12=$AR58),Schweine_Werte!$C58*0.5,IF(OR($C$12&gt;$AR58,$D$12&lt;$AR58),0,Schweine_Werte!$C58))</f>
        <v>0</v>
      </c>
      <c r="AT58" s="667">
        <f>IF(OR($C$24=$AR58,$D$24=$AR58),Schweine_Werte!$C58*0.5,IF(OR($C$24&gt;$AR58,$D$24&lt;$AR58),0,Schweine_Werte!$C58))</f>
        <v>0</v>
      </c>
      <c r="AU58" s="677">
        <f>IF(OR($C$36=$AR58,$D$36=$AR58),Schweine_Werte!$C58*0.5,IF(OR($C$36&gt;$AR58,$D$36&lt;$AR58),0,Schweine_Werte!$C58))</f>
        <v>0</v>
      </c>
      <c r="AV58" s="677">
        <f>IF(OR($C$48=$AR58,$D$48=$AR58),Schweine_Werte!$C58*0.5,IF(OR($C$48&gt;$AR58,$D$48&lt;$AR58),0,Schweine_Werte!$C58))</f>
        <v>0</v>
      </c>
      <c r="AW58" s="677">
        <f>IF(OR($C$60=$AR58,$D$60=$AR58),Schweine_Werte!$C58*0.5,IF(OR($C$60&gt;$AR58,$D$60&lt;$AR58),0,Schweine_Werte!$C58))</f>
        <v>0</v>
      </c>
      <c r="AX58" s="677">
        <f>IF(OR($C$12=$AR58,$D$12=$AR58),Schweine_Werte!$E58*0.5,IF(OR($C$12&gt;$AR58,$D$12&lt;$AR58),0,Schweine_Werte!$E58))</f>
        <v>0</v>
      </c>
      <c r="AY58" s="667">
        <f>IF(OR($C$24=$AR58,$D$24=$AR58),Schweine_Werte!$E58*0.5,IF(OR($C$24&gt;$AR58,$D$24&lt;$AR58),0,Schweine_Werte!$E58))</f>
        <v>0</v>
      </c>
      <c r="AZ58" s="667">
        <f>IF(OR($C$36=$AR58,$D$36=$AR58),Schweine_Werte!$E58*0.5,IF(OR($C$36&gt;$AR58,$D$36&lt;$AR58),0,Schweine_Werte!$E58))</f>
        <v>0</v>
      </c>
      <c r="BA58" s="667">
        <f>IF(OR($C$48=$AR58,$D$48=$AR58),Schweine_Werte!$E58*0.5,IF(OR($C$48&gt;$AR58,$D$48&lt;$AR58),0,Schweine_Werte!$E58))</f>
        <v>0</v>
      </c>
      <c r="BB58" s="667">
        <f>IF(OR($C$60=$AR58,$D$60=$AR58),Schweine_Werte!$E58*0.5,IF(OR($C$60&gt;$AR58,$D$60&lt;$AR58),0,Schweine_Werte!$E58))</f>
        <v>0</v>
      </c>
      <c r="BC58" s="677">
        <f>IF(OR($C$12=$AR58,$D$12=$AR58),Schweine_Werte!$G58*0.5,IF(OR($C$12&gt;$AR58,$D$12&lt;$AR58),0,Schweine_Werte!$G58))</f>
        <v>0</v>
      </c>
      <c r="BD58" s="667">
        <f>IF(OR($C$24=$AR58,$D$24=$AR58),Schweine_Werte!$G58*0.5,IF(OR($C$24&gt;$AR58,$D$24&lt;$AR58),0,Schweine_Werte!$G58))</f>
        <v>0</v>
      </c>
      <c r="BE58" s="667">
        <f>IF(OR($C$36=$AR58,$D$36=$AR58),Schweine_Werte!$G58*0.5,IF(OR($C$36&gt;$AR58,$D$36&lt;$AR58),0,Schweine_Werte!$G58))</f>
        <v>0</v>
      </c>
      <c r="BF58" s="667">
        <f>IF(OR($C$48=$AR58,$D$48=$AR58),Schweine_Werte!$G58*0.5,IF(OR($C$48&gt;$AR58,$D$48&lt;$AR58),0,Schweine_Werte!$G58))</f>
        <v>0</v>
      </c>
      <c r="BG58" s="667">
        <f>IF(OR($C$60=$AR58,$D$60=$AR58),Schweine_Werte!$G58*0.5,IF(OR($C$60&gt;$AR58,$D$60&lt;$AR58),0,Schweine_Werte!$G58))</f>
        <v>0</v>
      </c>
      <c r="BH58" s="677">
        <f>IF(OR($C$12=$AR58,$D$12=$AR58),Schweine_Werte!$I58*0.5,IF(OR($C$12&gt;$AR58,$D$12&lt;$AR58),0,Schweine_Werte!$I58))</f>
        <v>0</v>
      </c>
      <c r="BI58" s="667">
        <f>IF(OR($C$24=$AR58,$D$24=$AR58),Schweine_Werte!$I58*0.5,IF(OR($C$24&gt;$AR58,$D$24&lt;$AR58),0,Schweine_Werte!$I58))</f>
        <v>0</v>
      </c>
      <c r="BJ58" s="667">
        <f>IF(OR($C$36=$AR58,$D$36=$AR58),Schweine_Werte!$I58*0.5,IF(OR($C$36&gt;$AR58,$D$36&lt;$AR58),0,Schweine_Werte!$I58))</f>
        <v>0</v>
      </c>
      <c r="BK58" s="667">
        <f>IF(OR($C$48=$AR58,$D$48=$AR58),Schweine_Werte!$I58*0.5,IF(OR($C$48&gt;$AR58,$D$48&lt;$AR58),0,Schweine_Werte!$I58))</f>
        <v>0</v>
      </c>
      <c r="BL58" s="667">
        <f>IF(OR($C$60=$AR58,$D$60=$AR58),Schweine_Werte!$I58*0.5,IF(OR($C$60&gt;$AR58,$D$60&lt;$AR58),0,Schweine_Werte!$I58))</f>
        <v>0</v>
      </c>
      <c r="BM58" s="677"/>
      <c r="BN58" s="667"/>
      <c r="BO58" s="667"/>
      <c r="BP58" s="667"/>
      <c r="BQ58" s="667"/>
      <c r="BR58" s="677">
        <f>IF(OR($C$74=$AR58,$D$74=$AR58),Schweine_Werte!$M58*0.5,IF(OR($C$74&gt;$AR58,$D$74&lt;$AR58),0,Schweine_Werte!$M58))</f>
        <v>0</v>
      </c>
      <c r="BS58" s="677">
        <f>IF(OR($C$83=$AR58,$D$83=$AR58),Schweine_Werte!$M58*0.5,IF(OR($C$83&gt;$AR58,$D$83&lt;$AR58),0,Schweine_Werte!$M58))</f>
        <v>0</v>
      </c>
      <c r="BT58" s="679">
        <f>IF(OR($C$92=$AR58,$D$92=$AR58),Schweine_Werte!$M58*0.5,IF(OR($C$92&gt;$AR58,$D$92&lt;$AR58),0,Schweine_Werte!$M58))</f>
        <v>0</v>
      </c>
      <c r="BU58" s="679">
        <f>IF(OR($C$101=$AR58,$D$101=$AR58),Schweine_Werte!$M58*0.5,IF(OR($C$101&gt;$AR58,$D$101&lt;$AR58),0,Schweine_Werte!$M58))</f>
        <v>0</v>
      </c>
      <c r="BV58" s="679">
        <f>IF(OR($C$110=$AR58,$D$110=$AR58),Schweine_Werte!$M58*0.5,IF(OR($C$110&gt;$AR58,$D$110&lt;$AR58),0,Schweine_Werte!$M58))</f>
        <v>0</v>
      </c>
      <c r="BW58" s="679">
        <f>IF(OR(8=$AR58,$E$127=$AR58),Schweine_Werte!$M58*0.5,IF(OR(8&gt;$AR58,$E$127&lt;$AR58),0,Schweine_Werte!$M58))</f>
        <v>1.1248275743163625</v>
      </c>
      <c r="BX58" s="679">
        <f>IF(OR(8=$AR58,$E$145=$AR58),Schweine_Werte!$M58*0.5,IF(OR(8&gt;$AR58,$E$145&lt;$AR58),0,Schweine_Werte!$M58))</f>
        <v>1.1248275743163625</v>
      </c>
      <c r="BY58" s="677">
        <f>IF(OR($C$74=$AR58,$D$74=$AR58),Schweine_Werte!$O58*0.5,IF(OR($C$74&gt;$AR58,$D$74&lt;$AR58),0,Schweine_Werte!$O58))</f>
        <v>0</v>
      </c>
      <c r="BZ58" s="677">
        <f>IF(OR($C$83=$AR58,$D$83=$AR58),Schweine_Werte!$O58*0.5,IF(OR($C$83&gt;$AR58,$D$83&lt;$AR58),0,Schweine_Werte!$O58))</f>
        <v>0</v>
      </c>
      <c r="CA58" s="679">
        <f>IF(OR($C$92=$AR58,$D$92=$AR58),Schweine_Werte!$O58*0.5,IF(OR($C$92&gt;$AR58,$D$92&lt;$AR58),0,Schweine_Werte!$O58))</f>
        <v>0</v>
      </c>
      <c r="CB58" s="679">
        <f>IF(OR($C$101=$AR58,$D$101=$AR58),Schweine_Werte!$O58*0.5,IF(OR($C$101&gt;$AR58,$D$101&lt;$AR58),0,Schweine_Werte!$O58))</f>
        <v>0</v>
      </c>
      <c r="CC58" s="679">
        <f>IF(OR($C$110=$AR58,$D$110=$AR58),Schweine_Werte!$O58*0.5,IF(OR($C$110&gt;$AR58,$D$110&lt;$AR58),0,Schweine_Werte!$O58))</f>
        <v>0</v>
      </c>
    </row>
    <row r="59" spans="1:81" ht="18.75" x14ac:dyDescent="0.2">
      <c r="B59" s="684" t="s">
        <v>497</v>
      </c>
      <c r="C59" s="685" t="s">
        <v>375</v>
      </c>
      <c r="D59" s="685" t="s">
        <v>498</v>
      </c>
      <c r="E59" s="685" t="s">
        <v>377</v>
      </c>
      <c r="F59" s="686" t="s">
        <v>363</v>
      </c>
      <c r="G59" s="687" t="s">
        <v>1</v>
      </c>
      <c r="H59" s="687" t="s">
        <v>499</v>
      </c>
      <c r="I59" s="687" t="s">
        <v>500</v>
      </c>
      <c r="J59" s="688" t="s">
        <v>501</v>
      </c>
      <c r="K59" s="688" t="s">
        <v>501</v>
      </c>
      <c r="L59" s="689" t="s">
        <v>365</v>
      </c>
      <c r="M59" s="689" t="s">
        <v>502</v>
      </c>
      <c r="N59" s="689" t="s">
        <v>367</v>
      </c>
      <c r="O59" s="690" t="s">
        <v>358</v>
      </c>
      <c r="P59" s="690" t="s">
        <v>359</v>
      </c>
      <c r="Q59" s="689" t="s">
        <v>365</v>
      </c>
      <c r="R59" s="689" t="s">
        <v>366</v>
      </c>
      <c r="S59" s="689" t="s">
        <v>367</v>
      </c>
      <c r="T59" s="689" t="s">
        <v>365</v>
      </c>
      <c r="U59" s="689" t="s">
        <v>366</v>
      </c>
      <c r="V59" s="689" t="s">
        <v>367</v>
      </c>
      <c r="W59" s="688" t="s">
        <v>503</v>
      </c>
      <c r="X59" s="688" t="s">
        <v>504</v>
      </c>
      <c r="Y59" s="688" t="s">
        <v>505</v>
      </c>
      <c r="Z59" s="691" t="s">
        <v>506</v>
      </c>
      <c r="AA59" s="691" t="s">
        <v>298</v>
      </c>
      <c r="AB59" s="691" t="s">
        <v>506</v>
      </c>
      <c r="AC59" s="691" t="s">
        <v>298</v>
      </c>
      <c r="AD59" s="691" t="s">
        <v>506</v>
      </c>
      <c r="AE59" s="691" t="s">
        <v>298</v>
      </c>
      <c r="AF59" s="691" t="s">
        <v>507</v>
      </c>
      <c r="AG59" s="692" t="s">
        <v>508</v>
      </c>
      <c r="AH59" s="691" t="s">
        <v>17</v>
      </c>
      <c r="AI59" s="691"/>
      <c r="AJ59" s="691" t="s">
        <v>509</v>
      </c>
      <c r="AK59" s="691" t="s">
        <v>510</v>
      </c>
      <c r="AL59" s="691" t="s">
        <v>511</v>
      </c>
      <c r="AM59" s="691" t="s">
        <v>512</v>
      </c>
      <c r="AN59" s="691" t="s">
        <v>511</v>
      </c>
      <c r="AO59" s="691" t="s">
        <v>513</v>
      </c>
      <c r="AR59" s="698">
        <v>63</v>
      </c>
      <c r="AS59" s="677">
        <f>IF(OR($C$12=$AR59,$D$12=$AR59),Schweine_Werte!$C59*0.5,IF(OR($C$12&gt;$AR59,$D$12&lt;$AR59),0,Schweine_Werte!$C59))</f>
        <v>0</v>
      </c>
      <c r="AT59" s="667">
        <f>IF(OR($C$24=$AR59,$D$24=$AR59),Schweine_Werte!$C59*0.5,IF(OR($C$24&gt;$AR59,$D$24&lt;$AR59),0,Schweine_Werte!$C59))</f>
        <v>0</v>
      </c>
      <c r="AU59" s="677">
        <f>IF(OR($C$36=$AR59,$D$36=$AR59),Schweine_Werte!$C59*0.5,IF(OR($C$36&gt;$AR59,$D$36&lt;$AR59),0,Schweine_Werte!$C59))</f>
        <v>0</v>
      </c>
      <c r="AV59" s="677">
        <f>IF(OR($C$48=$AR59,$D$48=$AR59),Schweine_Werte!$C59*0.5,IF(OR($C$48&gt;$AR59,$D$48&lt;$AR59),0,Schweine_Werte!$C59))</f>
        <v>0</v>
      </c>
      <c r="AW59" s="677">
        <f>IF(OR($C$60=$AR59,$D$60=$AR59),Schweine_Werte!$C59*0.5,IF(OR($C$60&gt;$AR59,$D$60&lt;$AR59),0,Schweine_Werte!$C59))</f>
        <v>0</v>
      </c>
      <c r="AX59" s="677">
        <f>IF(OR($C$12=$AR59,$D$12=$AR59),Schweine_Werte!$E59*0.5,IF(OR($C$12&gt;$AR59,$D$12&lt;$AR59),0,Schweine_Werte!$E59))</f>
        <v>0</v>
      </c>
      <c r="AY59" s="667">
        <f>IF(OR($C$24=$AR59,$D$24=$AR59),Schweine_Werte!$E59*0.5,IF(OR($C$24&gt;$AR59,$D$24&lt;$AR59),0,Schweine_Werte!$E59))</f>
        <v>0</v>
      </c>
      <c r="AZ59" s="667">
        <f>IF(OR($C$36=$AR59,$D$36=$AR59),Schweine_Werte!$E59*0.5,IF(OR($C$36&gt;$AR59,$D$36&lt;$AR59),0,Schweine_Werte!$E59))</f>
        <v>0</v>
      </c>
      <c r="BA59" s="667">
        <f>IF(OR($C$48=$AR59,$D$48=$AR59),Schweine_Werte!$E59*0.5,IF(OR($C$48&gt;$AR59,$D$48&lt;$AR59),0,Schweine_Werte!$E59))</f>
        <v>0</v>
      </c>
      <c r="BB59" s="667">
        <f>IF(OR($C$60=$AR59,$D$60=$AR59),Schweine_Werte!$E59*0.5,IF(OR($C$60&gt;$AR59,$D$60&lt;$AR59),0,Schweine_Werte!$E59))</f>
        <v>0</v>
      </c>
      <c r="BC59" s="677">
        <f>IF(OR($C$12=$AR59,$D$12=$AR59),Schweine_Werte!$G59*0.5,IF(OR($C$12&gt;$AR59,$D$12&lt;$AR59),0,Schweine_Werte!$G59))</f>
        <v>0</v>
      </c>
      <c r="BD59" s="667">
        <f>IF(OR($C$24=$AR59,$D$24=$AR59),Schweine_Werte!$G59*0.5,IF(OR($C$24&gt;$AR59,$D$24&lt;$AR59),0,Schweine_Werte!$G59))</f>
        <v>0</v>
      </c>
      <c r="BE59" s="667">
        <f>IF(OR($C$36=$AR59,$D$36=$AR59),Schweine_Werte!$G59*0.5,IF(OR($C$36&gt;$AR59,$D$36&lt;$AR59),0,Schweine_Werte!$G59))</f>
        <v>0</v>
      </c>
      <c r="BF59" s="667">
        <f>IF(OR($C$48=$AR59,$D$48=$AR59),Schweine_Werte!$G59*0.5,IF(OR($C$48&gt;$AR59,$D$48&lt;$AR59),0,Schweine_Werte!$G59))</f>
        <v>0</v>
      </c>
      <c r="BG59" s="667">
        <f>IF(OR($C$60=$AR59,$D$60=$AR59),Schweine_Werte!$G59*0.5,IF(OR($C$60&gt;$AR59,$D$60&lt;$AR59),0,Schweine_Werte!$G59))</f>
        <v>0</v>
      </c>
      <c r="BH59" s="677">
        <f>IF(OR($C$12=$AR59,$D$12=$AR59),Schweine_Werte!$I59*0.5,IF(OR($C$12&gt;$AR59,$D$12&lt;$AR59),0,Schweine_Werte!$I59))</f>
        <v>0</v>
      </c>
      <c r="BI59" s="667">
        <f>IF(OR($C$24=$AR59,$D$24=$AR59),Schweine_Werte!$I59*0.5,IF(OR($C$24&gt;$AR59,$D$24&lt;$AR59),0,Schweine_Werte!$I59))</f>
        <v>0</v>
      </c>
      <c r="BJ59" s="667">
        <f>IF(OR($C$36=$AR59,$D$36=$AR59),Schweine_Werte!$I59*0.5,IF(OR($C$36&gt;$AR59,$D$36&lt;$AR59),0,Schweine_Werte!$I59))</f>
        <v>0</v>
      </c>
      <c r="BK59" s="667">
        <f>IF(OR($C$48=$AR59,$D$48=$AR59),Schweine_Werte!$I59*0.5,IF(OR($C$48&gt;$AR59,$D$48&lt;$AR59),0,Schweine_Werte!$I59))</f>
        <v>0</v>
      </c>
      <c r="BL59" s="667">
        <f>IF(OR($C$60=$AR59,$D$60=$AR59),Schweine_Werte!$I59*0.5,IF(OR($C$60&gt;$AR59,$D$60&lt;$AR59),0,Schweine_Werte!$I59))</f>
        <v>0</v>
      </c>
      <c r="BM59" s="677"/>
      <c r="BN59" s="667"/>
      <c r="BO59" s="667"/>
      <c r="BP59" s="667"/>
      <c r="BQ59" s="667"/>
      <c r="BR59" s="677">
        <f>IF(OR($C$74=$AR59,$D$74=$AR59),Schweine_Werte!$M59*0.5,IF(OR($C$74&gt;$AR59,$D$74&lt;$AR59),0,Schweine_Werte!$M59))</f>
        <v>0</v>
      </c>
      <c r="BS59" s="677">
        <f>IF(OR($C$83=$AR59,$D$83=$AR59),Schweine_Werte!$M59*0.5,IF(OR($C$83&gt;$AR59,$D$83&lt;$AR59),0,Schweine_Werte!$M59))</f>
        <v>0</v>
      </c>
      <c r="BT59" s="679">
        <f>IF(OR($C$92=$AR59,$D$92=$AR59),Schweine_Werte!$M59*0.5,IF(OR($C$92&gt;$AR59,$D$92&lt;$AR59),0,Schweine_Werte!$M59))</f>
        <v>0</v>
      </c>
      <c r="BU59" s="679">
        <f>IF(OR($C$101=$AR59,$D$101=$AR59),Schweine_Werte!$M59*0.5,IF(OR($C$101&gt;$AR59,$D$101&lt;$AR59),0,Schweine_Werte!$M59))</f>
        <v>0</v>
      </c>
      <c r="BV59" s="679">
        <f>IF(OR($C$110=$AR59,$D$110=$AR59),Schweine_Werte!$M59*0.5,IF(OR($C$110&gt;$AR59,$D$110&lt;$AR59),0,Schweine_Werte!$M59))</f>
        <v>0</v>
      </c>
      <c r="BW59" s="679">
        <f>IF(OR(8=$AR59,$E$127=$AR59),Schweine_Werte!$M59*0.5,IF(OR(8&gt;$AR59,$E$127&lt;$AR59),0,Schweine_Werte!$M59))</f>
        <v>1.1210940768302988</v>
      </c>
      <c r="BX59" s="679">
        <f>IF(OR(8=$AR59,$E$145=$AR59),Schweine_Werte!$M59*0.5,IF(OR(8&gt;$AR59,$E$145&lt;$AR59),0,Schweine_Werte!$M59))</f>
        <v>1.1210940768302988</v>
      </c>
      <c r="BY59" s="677">
        <f>IF(OR($C$74=$AR59,$D$74=$AR59),Schweine_Werte!$O59*0.5,IF(OR($C$74&gt;$AR59,$D$74&lt;$AR59),0,Schweine_Werte!$O59))</f>
        <v>0</v>
      </c>
      <c r="BZ59" s="677">
        <f>IF(OR($C$83=$AR59,$D$83=$AR59),Schweine_Werte!$O59*0.5,IF(OR($C$83&gt;$AR59,$D$83&lt;$AR59),0,Schweine_Werte!$O59))</f>
        <v>0</v>
      </c>
      <c r="CA59" s="679">
        <f>IF(OR($C$92=$AR59,$D$92=$AR59),Schweine_Werte!$O59*0.5,IF(OR($C$92&gt;$AR59,$D$92&lt;$AR59),0,Schweine_Werte!$O59))</f>
        <v>0</v>
      </c>
      <c r="CB59" s="679">
        <f>IF(OR($C$101=$AR59,$D$101=$AR59),Schweine_Werte!$O59*0.5,IF(OR($C$101&gt;$AR59,$D$101&lt;$AR59),0,Schweine_Werte!$O59))</f>
        <v>0</v>
      </c>
      <c r="CC59" s="679">
        <f>IF(OR($C$110=$AR59,$D$110=$AR59),Schweine_Werte!$O59*0.5,IF(OR($C$110&gt;$AR59,$D$110&lt;$AR59),0,Schweine_Werte!$O59))</f>
        <v>0</v>
      </c>
    </row>
    <row r="60" spans="1:81" ht="15.75" x14ac:dyDescent="0.2">
      <c r="A60" s="520" t="s">
        <v>460</v>
      </c>
      <c r="B60" s="693" t="str">
        <f>IF('Abweichende Werte'!W9=1,'Abweichende Werte'!F9,"")</f>
        <v/>
      </c>
      <c r="C60" s="694" t="str">
        <f>IF('Abweichende Werte'!W9=1,'Abweichende Werte'!J9,"")</f>
        <v/>
      </c>
      <c r="D60" s="694" t="str">
        <f>IF('Abweichende Werte'!W9=1,'Abweichende Werte'!M9,"")</f>
        <v/>
      </c>
      <c r="E60" s="506" t="str">
        <f>IF('Abweichende Werte'!W9=1,'Abweichende Werte'!P9,"")</f>
        <v/>
      </c>
      <c r="F60" s="695" t="e">
        <f>IF($E60&lt;=$E53,F53,IF(AND($E60&gt;$E53,$E60&lt;=$E54),F53+(F54-F53)/($E54-$E53)*($E60-$E53),IF(AND($E60&gt;$E54,$E60&lt;=$E55),F54+(F55-F54)/($E55-$E54)*($E60-$E54),IF(AND($E60&gt;$E55,$E60&lt;=$E56),F55+(F56-F55)/($E56-$E55)*($E60-$E55),IF($E60&gt;$E56,F56)))))</f>
        <v>#VALUE!</v>
      </c>
      <c r="G60" s="695" t="e">
        <f t="shared" ref="G60:N60" si="33">IF($E60&lt;=$E53,G53,IF(AND($E60&gt;$E53,$E60&lt;=$E54),G53+(G54-G53)/($E54-$E53)*($E60-$E53),IF(AND($E60&gt;$E54,$E60&lt;=$E55),G54+(G55-G54)/($E55-$E54)*($E60-$E54),IF(AND($E60&gt;$E55,$E60&lt;=$E56),G55+(G56-G55)/($E56-$E55)*($E60-$E55),IF($E60&gt;$E56,G56)))))</f>
        <v>#VALUE!</v>
      </c>
      <c r="H60" s="695" t="e">
        <f t="shared" si="33"/>
        <v>#VALUE!</v>
      </c>
      <c r="I60" s="695" t="e">
        <f t="shared" si="33"/>
        <v>#VALUE!</v>
      </c>
      <c r="J60" s="695" t="e">
        <f t="shared" si="33"/>
        <v>#VALUE!</v>
      </c>
      <c r="K60" s="695" t="e">
        <f t="shared" si="33"/>
        <v>#VALUE!</v>
      </c>
      <c r="L60" s="695" t="e">
        <f t="shared" si="33"/>
        <v>#VALUE!</v>
      </c>
      <c r="M60" s="695" t="e">
        <f t="shared" si="33"/>
        <v>#VALUE!</v>
      </c>
      <c r="N60" s="695" t="e">
        <f t="shared" si="33"/>
        <v>#VALUE!</v>
      </c>
      <c r="O60" s="696">
        <v>5.5</v>
      </c>
      <c r="P60" s="696">
        <v>1.8</v>
      </c>
      <c r="Q60" s="695" t="e">
        <f t="shared" ref="Q60:Z60" si="34">IF($E60&lt;=$E53,Q53,IF(AND($E60&gt;$E53,$E60&lt;=$E54),Q53+(Q54-Q53)/($E54-$E53)*($E60-$E53),IF(AND($E60&gt;$E54,$E60&lt;=$E55),Q54+(Q55-Q54)/($E55-$E54)*($E60-$E54),IF(AND($E60&gt;$E55,$E60&lt;=$E56),Q55+(Q56-Q55)/($E56-$E55)*($E60-$E55),IF($E60&gt;$E56,Q56)))))</f>
        <v>#VALUE!</v>
      </c>
      <c r="R60" s="695" t="e">
        <f t="shared" si="34"/>
        <v>#VALUE!</v>
      </c>
      <c r="S60" s="695" t="e">
        <f t="shared" si="34"/>
        <v>#VALUE!</v>
      </c>
      <c r="T60" s="695" t="e">
        <f t="shared" si="34"/>
        <v>#VALUE!</v>
      </c>
      <c r="U60" s="695" t="e">
        <f t="shared" si="34"/>
        <v>#VALUE!</v>
      </c>
      <c r="V60" s="695" t="e">
        <f t="shared" si="34"/>
        <v>#VALUE!</v>
      </c>
      <c r="W60" s="695" t="e">
        <f t="shared" si="34"/>
        <v>#VALUE!</v>
      </c>
      <c r="X60" s="695" t="e">
        <f t="shared" si="34"/>
        <v>#VALUE!</v>
      </c>
      <c r="Y60" s="695" t="e">
        <f t="shared" si="34"/>
        <v>#VALUE!</v>
      </c>
      <c r="Z60" s="695" t="e">
        <f t="shared" si="34"/>
        <v>#VALUE!</v>
      </c>
      <c r="AA60" s="697" t="e">
        <f>+Z60*6.25</f>
        <v>#VALUE!</v>
      </c>
      <c r="AB60" s="695" t="e">
        <f t="shared" ref="AB60" si="35">IF($E60&lt;=$E53,AB53,IF(AND($E60&gt;$E53,$E60&lt;=$E54),AB53+(AB54-AB53)/($E54-$E53)*($E60-$E53),IF(AND($E60&gt;$E54,$E60&lt;=$E55),AB54+(AB55-AB54)/($E55-$E54)*($E60-$E54),IF(AND($E60&gt;$E55,$E60&lt;=$E56),AB55+(AB56-AB55)/($E56-$E55)*($E60-$E55),IF($E60&gt;$E56,AB56)))))</f>
        <v>#VALUE!</v>
      </c>
      <c r="AC60" s="697" t="e">
        <f>+AB60*6.25</f>
        <v>#VALUE!</v>
      </c>
      <c r="AD60" s="695" t="e">
        <f t="shared" ref="AD60" si="36">IF($E60&lt;=$E53,AD53,IF(AND($E60&gt;$E53,$E60&lt;=$E54),AD53+(AD54-AD53)/($E54-$E53)*($E60-$E53),IF(AND($E60&gt;$E54,$E60&lt;=$E55),AD54+(AD55-AD54)/($E55-$E54)*($E60-$E54),IF(AND($E60&gt;$E55,$E60&lt;=$E56),AD55+(AD56-AD55)/($E56-$E55)*($E60-$E55),IF($E60&gt;$E56,AD56)))))</f>
        <v>#VALUE!</v>
      </c>
      <c r="AE60" s="697" t="e">
        <f>+AD60*6.25</f>
        <v>#VALUE!</v>
      </c>
      <c r="AF60" s="697" t="e">
        <f>365/((D60-C60)/E60*1000)</f>
        <v>#VALUE!</v>
      </c>
      <c r="AG60" s="695" t="e">
        <f>IF($E60&lt;=$E53,AG53,IF(AND($E60&gt;$E53,$E60&lt;=$E54),AG53+(AG54-AG53)/($E54-$E53)*($E60-$E53),IF(AND($E60&gt;$E54,$E60&lt;=$E55),AG54+(AG55-AG54)/($E55-$E54)*($E60-$E54),IF(AND($E60&gt;$E55,$E60&lt;=$E56),AG55+(AG56-AG55)/($E56-$E55)*($E60-$E55),IF($E60&gt;$E56,AG56)))))</f>
        <v>#VALUE!</v>
      </c>
      <c r="AH60" s="697" t="e">
        <f>+AG60/AF60</f>
        <v>#VALUE!</v>
      </c>
      <c r="AI60" s="697" t="e">
        <f>+CONCATENATE(ROUND(AH60/(D60-C60),1)," : 1")</f>
        <v>#VALUE!</v>
      </c>
      <c r="AJ60" s="695" t="e">
        <f t="shared" ref="AJ60" si="37">IF($E60&lt;=$E53,AJ53,IF(AND($E60&gt;$E53,$E60&lt;=$E54),AJ53+(AJ54-AJ53)/($E54-$E53)*($E60-$E53),IF(AND($E60&gt;$E54,$E60&lt;=$E55),AJ54+(AJ55-AJ54)/($E55-$E54)*($E60-$E54),IF(AND($E60&gt;$E55,$E60&lt;=$E56),AJ55+(AJ56-AJ55)/($E56-$E55)*($E60-$E55),IF($E60&gt;$E56,AJ56)))))</f>
        <v>#VALUE!</v>
      </c>
      <c r="AK60" s="697" t="e">
        <f>+AJ60/2.291</f>
        <v>#VALUE!</v>
      </c>
      <c r="AL60" s="695" t="e">
        <f t="shared" ref="AL60" si="38">IF($E60&lt;=$E53,AL53,IF(AND($E60&gt;$E53,$E60&lt;=$E54),AL53+(AL54-AL53)/($E54-$E53)*($E60-$E53),IF(AND($E60&gt;$E54,$E60&lt;=$E55),AL54+(AL55-AL54)/($E55-$E54)*($E60-$E54),IF(AND($E60&gt;$E55,$E60&lt;=$E56),AL55+(AL56-AL55)/($E56-$E55)*($E60-$E55),IF($E60&gt;$E56,AL56)))))</f>
        <v>#VALUE!</v>
      </c>
      <c r="AM60" s="697" t="e">
        <f>+AL60/2.291</f>
        <v>#VALUE!</v>
      </c>
      <c r="AN60" s="695" t="e">
        <f t="shared" ref="AN60" si="39">IF($E60&lt;=$E53,AN53,IF(AND($E60&gt;$E53,$E60&lt;=$E54),AN53+(AN54-AN53)/($E54-$E53)*($E60-$E53),IF(AND($E60&gt;$E54,$E60&lt;=$E55),AN54+(AN55-AN54)/($E55-$E54)*($E60-$E54),IF(AND($E60&gt;$E55,$E60&lt;=$E56),AN55+(AN56-AN55)/($E56-$E55)*($E60-$E55),IF($E60&gt;$E56,AN56)))))</f>
        <v>#VALUE!</v>
      </c>
      <c r="AO60" s="697" t="e">
        <f>+AN60/2.291</f>
        <v>#VALUE!</v>
      </c>
      <c r="AR60" s="698">
        <v>64</v>
      </c>
      <c r="AS60" s="677">
        <f>IF(OR($C$12=$AR60,$D$12=$AR60),Schweine_Werte!$C60*0.5,IF(OR($C$12&gt;$AR60,$D$12&lt;$AR60),0,Schweine_Werte!$C60))</f>
        <v>0</v>
      </c>
      <c r="AT60" s="667">
        <f>IF(OR($C$24=$AR60,$D$24=$AR60),Schweine_Werte!$C60*0.5,IF(OR($C$24&gt;$AR60,$D$24&lt;$AR60),0,Schweine_Werte!$C60))</f>
        <v>0</v>
      </c>
      <c r="AU60" s="677">
        <f>IF(OR($C$36=$AR60,$D$36=$AR60),Schweine_Werte!$C60*0.5,IF(OR($C$36&gt;$AR60,$D$36&lt;$AR60),0,Schweine_Werte!$C60))</f>
        <v>0</v>
      </c>
      <c r="AV60" s="677">
        <f>IF(OR($C$48=$AR60,$D$48=$AR60),Schweine_Werte!$C60*0.5,IF(OR($C$48&gt;$AR60,$D$48&lt;$AR60),0,Schweine_Werte!$C60))</f>
        <v>0</v>
      </c>
      <c r="AW60" s="677">
        <f>IF(OR($C$60=$AR60,$D$60=$AR60),Schweine_Werte!$C60*0.5,IF(OR($C$60&gt;$AR60,$D$60&lt;$AR60),0,Schweine_Werte!$C60))</f>
        <v>0</v>
      </c>
      <c r="AX60" s="677">
        <f>IF(OR($C$12=$AR60,$D$12=$AR60),Schweine_Werte!$E60*0.5,IF(OR($C$12&gt;$AR60,$D$12&lt;$AR60),0,Schweine_Werte!$E60))</f>
        <v>0</v>
      </c>
      <c r="AY60" s="667">
        <f>IF(OR($C$24=$AR60,$D$24=$AR60),Schweine_Werte!$E60*0.5,IF(OR($C$24&gt;$AR60,$D$24&lt;$AR60),0,Schweine_Werte!$E60))</f>
        <v>0</v>
      </c>
      <c r="AZ60" s="667">
        <f>IF(OR($C$36=$AR60,$D$36=$AR60),Schweine_Werte!$E60*0.5,IF(OR($C$36&gt;$AR60,$D$36&lt;$AR60),0,Schweine_Werte!$E60))</f>
        <v>0</v>
      </c>
      <c r="BA60" s="667">
        <f>IF(OR($C$48=$AR60,$D$48=$AR60),Schweine_Werte!$E60*0.5,IF(OR($C$48&gt;$AR60,$D$48&lt;$AR60),0,Schweine_Werte!$E60))</f>
        <v>0</v>
      </c>
      <c r="BB60" s="667">
        <f>IF(OR($C$60=$AR60,$D$60=$AR60),Schweine_Werte!$E60*0.5,IF(OR($C$60&gt;$AR60,$D$60&lt;$AR60),0,Schweine_Werte!$E60))</f>
        <v>0</v>
      </c>
      <c r="BC60" s="677">
        <f>IF(OR($C$12=$AR60,$D$12=$AR60),Schweine_Werte!$G60*0.5,IF(OR($C$12&gt;$AR60,$D$12&lt;$AR60),0,Schweine_Werte!$G60))</f>
        <v>0</v>
      </c>
      <c r="BD60" s="667">
        <f>IF(OR($C$24=$AR60,$D$24=$AR60),Schweine_Werte!$G60*0.5,IF(OR($C$24&gt;$AR60,$D$24&lt;$AR60),0,Schweine_Werte!$G60))</f>
        <v>0</v>
      </c>
      <c r="BE60" s="667">
        <f>IF(OR($C$36=$AR60,$D$36=$AR60),Schweine_Werte!$G60*0.5,IF(OR($C$36&gt;$AR60,$D$36&lt;$AR60),0,Schweine_Werte!$G60))</f>
        <v>0</v>
      </c>
      <c r="BF60" s="667">
        <f>IF(OR($C$48=$AR60,$D$48=$AR60),Schweine_Werte!$G60*0.5,IF(OR($C$48&gt;$AR60,$D$48&lt;$AR60),0,Schweine_Werte!$G60))</f>
        <v>0</v>
      </c>
      <c r="BG60" s="667">
        <f>IF(OR($C$60=$AR60,$D$60=$AR60),Schweine_Werte!$G60*0.5,IF(OR($C$60&gt;$AR60,$D$60&lt;$AR60),0,Schweine_Werte!$G60))</f>
        <v>0</v>
      </c>
      <c r="BH60" s="677">
        <f>IF(OR($C$12=$AR60,$D$12=$AR60),Schweine_Werte!$I60*0.5,IF(OR($C$12&gt;$AR60,$D$12&lt;$AR60),0,Schweine_Werte!$I60))</f>
        <v>0</v>
      </c>
      <c r="BI60" s="667">
        <f>IF(OR($C$24=$AR60,$D$24=$AR60),Schweine_Werte!$I60*0.5,IF(OR($C$24&gt;$AR60,$D$24&lt;$AR60),0,Schweine_Werte!$I60))</f>
        <v>0</v>
      </c>
      <c r="BJ60" s="667">
        <f>IF(OR($C$36=$AR60,$D$36=$AR60),Schweine_Werte!$I60*0.5,IF(OR($C$36&gt;$AR60,$D$36&lt;$AR60),0,Schweine_Werte!$I60))</f>
        <v>0</v>
      </c>
      <c r="BK60" s="667">
        <f>IF(OR($C$48=$AR60,$D$48=$AR60),Schweine_Werte!$I60*0.5,IF(OR($C$48&gt;$AR60,$D$48&lt;$AR60),0,Schweine_Werte!$I60))</f>
        <v>0</v>
      </c>
      <c r="BL60" s="667">
        <f>IF(OR($C$60=$AR60,$D$60=$AR60),Schweine_Werte!$I60*0.5,IF(OR($C$60&gt;$AR60,$D$60&lt;$AR60),0,Schweine_Werte!$I60))</f>
        <v>0</v>
      </c>
      <c r="BM60" s="677"/>
      <c r="BN60" s="667"/>
      <c r="BO60" s="667"/>
      <c r="BP60" s="667"/>
      <c r="BQ60" s="667"/>
      <c r="BR60" s="677">
        <f>IF(OR($C$74=$AR60,$D$74=$AR60),Schweine_Werte!$M60*0.5,IF(OR($C$74&gt;$AR60,$D$74&lt;$AR60),0,Schweine_Werte!$M60))</f>
        <v>0</v>
      </c>
      <c r="BS60" s="677">
        <f>IF(OR($C$83=$AR60,$D$83=$AR60),Schweine_Werte!$M60*0.5,IF(OR($C$83&gt;$AR60,$D$83&lt;$AR60),0,Schweine_Werte!$M60))</f>
        <v>0</v>
      </c>
      <c r="BT60" s="679">
        <f>IF(OR($C$92=$AR60,$D$92=$AR60),Schweine_Werte!$M60*0.5,IF(OR($C$92&gt;$AR60,$D$92&lt;$AR60),0,Schweine_Werte!$M60))</f>
        <v>0</v>
      </c>
      <c r="BU60" s="679">
        <f>IF(OR($C$101=$AR60,$D$101=$AR60),Schweine_Werte!$M60*0.5,IF(OR($C$101&gt;$AR60,$D$101&lt;$AR60),0,Schweine_Werte!$M60))</f>
        <v>0</v>
      </c>
      <c r="BV60" s="679">
        <f>IF(OR($C$110=$AR60,$D$110=$AR60),Schweine_Werte!$M60*0.5,IF(OR($C$110&gt;$AR60,$D$110&lt;$AR60),0,Schweine_Werte!$M60))</f>
        <v>0</v>
      </c>
      <c r="BW60" s="679">
        <f>IF(OR(8=$AR60,$E$127=$AR60),Schweine_Werte!$M60*0.5,IF(OR(8&gt;$AR60,$E$127&lt;$AR60),0,Schweine_Werte!$M60))</f>
        <v>1.1177555614589696</v>
      </c>
      <c r="BX60" s="679">
        <f>IF(OR(8=$AR60,$E$145=$AR60),Schweine_Werte!$M60*0.5,IF(OR(8&gt;$AR60,$E$145&lt;$AR60),0,Schweine_Werte!$M60))</f>
        <v>1.1177555614589696</v>
      </c>
      <c r="BY60" s="677">
        <f>IF(OR($C$74=$AR60,$D$74=$AR60),Schweine_Werte!$O60*0.5,IF(OR($C$74&gt;$AR60,$D$74&lt;$AR60),0,Schweine_Werte!$O60))</f>
        <v>0</v>
      </c>
      <c r="BZ60" s="677">
        <f>IF(OR($C$83=$AR60,$D$83=$AR60),Schweine_Werte!$O60*0.5,IF(OR($C$83&gt;$AR60,$D$83&lt;$AR60),0,Schweine_Werte!$O60))</f>
        <v>0</v>
      </c>
      <c r="CA60" s="679">
        <f>IF(OR($C$92=$AR60,$D$92=$AR60),Schweine_Werte!$O60*0.5,IF(OR($C$92&gt;$AR60,$D$92&lt;$AR60),0,Schweine_Werte!$O60))</f>
        <v>0</v>
      </c>
      <c r="CB60" s="679">
        <f>IF(OR($C$101=$AR60,$D$101=$AR60),Schweine_Werte!$O60*0.5,IF(OR($C$101&gt;$AR60,$D$101&lt;$AR60),0,Schweine_Werte!$O60))</f>
        <v>0</v>
      </c>
      <c r="CC60" s="679">
        <f>IF(OR($C$110=$AR60,$D$110=$AR60),Schweine_Werte!$O60*0.5,IF(OR($C$110&gt;$AR60,$D$110&lt;$AR60),0,Schweine_Werte!$O60))</f>
        <v>0</v>
      </c>
    </row>
    <row r="61" spans="1:81" x14ac:dyDescent="0.2">
      <c r="AR61" s="698">
        <v>65</v>
      </c>
      <c r="AS61" s="677">
        <f>IF(OR($C$12=$AR61,$D$12=$AR61),Schweine_Werte!$C61*0.5,IF(OR($C$12&gt;$AR61,$D$12&lt;$AR61),0,Schweine_Werte!$C61))</f>
        <v>0</v>
      </c>
      <c r="AT61" s="667">
        <f>IF(OR($C$24=$AR61,$D$24=$AR61),Schweine_Werte!$C61*0.5,IF(OR($C$24&gt;$AR61,$D$24&lt;$AR61),0,Schweine_Werte!$C61))</f>
        <v>0</v>
      </c>
      <c r="AU61" s="677">
        <f>IF(OR($C$36=$AR61,$D$36=$AR61),Schweine_Werte!$C61*0.5,IF(OR($C$36&gt;$AR61,$D$36&lt;$AR61),0,Schweine_Werte!$C61))</f>
        <v>0</v>
      </c>
      <c r="AV61" s="677">
        <f>IF(OR($C$48=$AR61,$D$48=$AR61),Schweine_Werte!$C61*0.5,IF(OR($C$48&gt;$AR61,$D$48&lt;$AR61),0,Schweine_Werte!$C61))</f>
        <v>0</v>
      </c>
      <c r="AW61" s="677">
        <f>IF(OR($C$60=$AR61,$D$60=$AR61),Schweine_Werte!$C61*0.5,IF(OR($C$60&gt;$AR61,$D$60&lt;$AR61),0,Schweine_Werte!$C61))</f>
        <v>0</v>
      </c>
      <c r="AX61" s="677">
        <f>IF(OR($C$12=$AR61,$D$12=$AR61),Schweine_Werte!$E61*0.5,IF(OR($C$12&gt;$AR61,$D$12&lt;$AR61),0,Schweine_Werte!$E61))</f>
        <v>0</v>
      </c>
      <c r="AY61" s="667">
        <f>IF(OR($C$24=$AR61,$D$24=$AR61),Schweine_Werte!$E61*0.5,IF(OR($C$24&gt;$AR61,$D$24&lt;$AR61),0,Schweine_Werte!$E61))</f>
        <v>0</v>
      </c>
      <c r="AZ61" s="667">
        <f>IF(OR($C$36=$AR61,$D$36=$AR61),Schweine_Werte!$E61*0.5,IF(OR($C$36&gt;$AR61,$D$36&lt;$AR61),0,Schweine_Werte!$E61))</f>
        <v>0</v>
      </c>
      <c r="BA61" s="667">
        <f>IF(OR($C$48=$AR61,$D$48=$AR61),Schweine_Werte!$E61*0.5,IF(OR($C$48&gt;$AR61,$D$48&lt;$AR61),0,Schweine_Werte!$E61))</f>
        <v>0</v>
      </c>
      <c r="BB61" s="667">
        <f>IF(OR($C$60=$AR61,$D$60=$AR61),Schweine_Werte!$E61*0.5,IF(OR($C$60&gt;$AR61,$D$60&lt;$AR61),0,Schweine_Werte!$E61))</f>
        <v>0</v>
      </c>
      <c r="BC61" s="677">
        <f>IF(OR($C$12=$AR61,$D$12=$AR61),Schweine_Werte!$G61*0.5,IF(OR($C$12&gt;$AR61,$D$12&lt;$AR61),0,Schweine_Werte!$G61))</f>
        <v>0</v>
      </c>
      <c r="BD61" s="667">
        <f>IF(OR($C$24=$AR61,$D$24=$AR61),Schweine_Werte!$G61*0.5,IF(OR($C$24&gt;$AR61,$D$24&lt;$AR61),0,Schweine_Werte!$G61))</f>
        <v>0</v>
      </c>
      <c r="BE61" s="667">
        <f>IF(OR($C$36=$AR61,$D$36=$AR61),Schweine_Werte!$G61*0.5,IF(OR($C$36&gt;$AR61,$D$36&lt;$AR61),0,Schweine_Werte!$G61))</f>
        <v>0</v>
      </c>
      <c r="BF61" s="667">
        <f>IF(OR($C$48=$AR61,$D$48=$AR61),Schweine_Werte!$G61*0.5,IF(OR($C$48&gt;$AR61,$D$48&lt;$AR61),0,Schweine_Werte!$G61))</f>
        <v>0</v>
      </c>
      <c r="BG61" s="667">
        <f>IF(OR($C$60=$AR61,$D$60=$AR61),Schweine_Werte!$G61*0.5,IF(OR($C$60&gt;$AR61,$D$60&lt;$AR61),0,Schweine_Werte!$G61))</f>
        <v>0</v>
      </c>
      <c r="BH61" s="677">
        <f>IF(OR($C$12=$AR61,$D$12=$AR61),Schweine_Werte!$I61*0.5,IF(OR($C$12&gt;$AR61,$D$12&lt;$AR61),0,Schweine_Werte!$I61))</f>
        <v>0</v>
      </c>
      <c r="BI61" s="667">
        <f>IF(OR($C$24=$AR61,$D$24=$AR61),Schweine_Werte!$I61*0.5,IF(OR($C$24&gt;$AR61,$D$24&lt;$AR61),0,Schweine_Werte!$I61))</f>
        <v>0</v>
      </c>
      <c r="BJ61" s="667">
        <f>IF(OR($C$36=$AR61,$D$36=$AR61),Schweine_Werte!$I61*0.5,IF(OR($C$36&gt;$AR61,$D$36&lt;$AR61),0,Schweine_Werte!$I61))</f>
        <v>0</v>
      </c>
      <c r="BK61" s="667">
        <f>IF(OR($C$48=$AR61,$D$48=$AR61),Schweine_Werte!$I61*0.5,IF(OR($C$48&gt;$AR61,$D$48&lt;$AR61),0,Schweine_Werte!$I61))</f>
        <v>0</v>
      </c>
      <c r="BL61" s="667">
        <f>IF(OR($C$60=$AR61,$D$60=$AR61),Schweine_Werte!$I61*0.5,IF(OR($C$60&gt;$AR61,$D$60&lt;$AR61),0,Schweine_Werte!$I61))</f>
        <v>0</v>
      </c>
      <c r="BM61" s="677"/>
      <c r="BN61" s="667"/>
      <c r="BO61" s="667"/>
      <c r="BP61" s="667"/>
      <c r="BQ61" s="667"/>
      <c r="BR61" s="677">
        <f>IF(OR($C$74=$AR61,$D$74=$AR61),Schweine_Werte!$M61*0.5,IF(OR($C$74&gt;$AR61,$D$74&lt;$AR61),0,Schweine_Werte!$M61))</f>
        <v>0</v>
      </c>
      <c r="BS61" s="677">
        <f>IF(OR($C$83=$AR61,$D$83=$AR61),Schweine_Werte!$M61*0.5,IF(OR($C$83&gt;$AR61,$D$83&lt;$AR61),0,Schweine_Werte!$M61))</f>
        <v>0</v>
      </c>
      <c r="BT61" s="679">
        <f>IF(OR($C$92=$AR61,$D$92=$AR61),Schweine_Werte!$M61*0.5,IF(OR($C$92&gt;$AR61,$D$92&lt;$AR61),0,Schweine_Werte!$M61))</f>
        <v>0</v>
      </c>
      <c r="BU61" s="679">
        <f>IF(OR($C$101=$AR61,$D$101=$AR61),Schweine_Werte!$M61*0.5,IF(OR($C$101&gt;$AR61,$D$101&lt;$AR61),0,Schweine_Werte!$M61))</f>
        <v>0</v>
      </c>
      <c r="BV61" s="679">
        <f>IF(OR($C$110=$AR61,$D$110=$AR61),Schweine_Werte!$M61*0.5,IF(OR($C$110&gt;$AR61,$D$110&lt;$AR61),0,Schweine_Werte!$M61))</f>
        <v>0</v>
      </c>
      <c r="BW61" s="679">
        <f>IF(OR(8=$AR61,$E$127=$AR61),Schweine_Werte!$M61*0.5,IF(OR(8&gt;$AR61,$E$127&lt;$AR61),0,Schweine_Werte!$M61))</f>
        <v>1.1148053306975045</v>
      </c>
      <c r="BX61" s="679">
        <f>IF(OR(8=$AR61,$E$145=$AR61),Schweine_Werte!$M61*0.5,IF(OR(8&gt;$AR61,$E$145&lt;$AR61),0,Schweine_Werte!$M61))</f>
        <v>1.1148053306975045</v>
      </c>
      <c r="BY61" s="677">
        <f>IF(OR($C$74=$AR61,$D$74=$AR61),Schweine_Werte!$O61*0.5,IF(OR($C$74&gt;$AR61,$D$74&lt;$AR61),0,Schweine_Werte!$O61))</f>
        <v>0</v>
      </c>
      <c r="BZ61" s="677">
        <f>IF(OR($C$83=$AR61,$D$83=$AR61),Schweine_Werte!$O61*0.5,IF(OR($C$83&gt;$AR61,$D$83&lt;$AR61),0,Schweine_Werte!$O61))</f>
        <v>0</v>
      </c>
      <c r="CA61" s="679">
        <f>IF(OR($C$92=$AR61,$D$92=$AR61),Schweine_Werte!$O61*0.5,IF(OR($C$92&gt;$AR61,$D$92&lt;$AR61),0,Schweine_Werte!$O61))</f>
        <v>0</v>
      </c>
      <c r="CB61" s="679">
        <f>IF(OR($C$101=$AR61,$D$101=$AR61),Schweine_Werte!$O61*0.5,IF(OR($C$101&gt;$AR61,$D$101&lt;$AR61),0,Schweine_Werte!$O61))</f>
        <v>0</v>
      </c>
      <c r="CC61" s="679">
        <f>IF(OR($C$110=$AR61,$D$110=$AR61),Schweine_Werte!$O61*0.5,IF(OR($C$110&gt;$AR61,$D$110&lt;$AR61),0,Schweine_Werte!$O61))</f>
        <v>0</v>
      </c>
    </row>
    <row r="62" spans="1:81" x14ac:dyDescent="0.2">
      <c r="AR62" s="698">
        <v>66</v>
      </c>
      <c r="AS62" s="677">
        <f>IF(OR($C$12=$AR62,$D$12=$AR62),Schweine_Werte!$C62*0.5,IF(OR($C$12&gt;$AR62,$D$12&lt;$AR62),0,Schweine_Werte!$C62))</f>
        <v>0</v>
      </c>
      <c r="AT62" s="667">
        <f>IF(OR($C$24=$AR62,$D$24=$AR62),Schweine_Werte!$C62*0.5,IF(OR($C$24&gt;$AR62,$D$24&lt;$AR62),0,Schweine_Werte!$C62))</f>
        <v>0</v>
      </c>
      <c r="AU62" s="677">
        <f>IF(OR($C$36=$AR62,$D$36=$AR62),Schweine_Werte!$C62*0.5,IF(OR($C$36&gt;$AR62,$D$36&lt;$AR62),0,Schweine_Werte!$C62))</f>
        <v>0</v>
      </c>
      <c r="AV62" s="677">
        <f>IF(OR($C$48=$AR62,$D$48=$AR62),Schweine_Werte!$C62*0.5,IF(OR($C$48&gt;$AR62,$D$48&lt;$AR62),0,Schweine_Werte!$C62))</f>
        <v>0</v>
      </c>
      <c r="AW62" s="677">
        <f>IF(OR($C$60=$AR62,$D$60=$AR62),Schweine_Werte!$C62*0.5,IF(OR($C$60&gt;$AR62,$D$60&lt;$AR62),0,Schweine_Werte!$C62))</f>
        <v>0</v>
      </c>
      <c r="AX62" s="677">
        <f>IF(OR($C$12=$AR62,$D$12=$AR62),Schweine_Werte!$E62*0.5,IF(OR($C$12&gt;$AR62,$D$12&lt;$AR62),0,Schweine_Werte!$E62))</f>
        <v>0</v>
      </c>
      <c r="AY62" s="667">
        <f>IF(OR($C$24=$AR62,$D$24=$AR62),Schweine_Werte!$E62*0.5,IF(OR($C$24&gt;$AR62,$D$24&lt;$AR62),0,Schweine_Werte!$E62))</f>
        <v>0</v>
      </c>
      <c r="AZ62" s="667">
        <f>IF(OR($C$36=$AR62,$D$36=$AR62),Schweine_Werte!$E62*0.5,IF(OR($C$36&gt;$AR62,$D$36&lt;$AR62),0,Schweine_Werte!$E62))</f>
        <v>0</v>
      </c>
      <c r="BA62" s="667">
        <f>IF(OR($C$48=$AR62,$D$48=$AR62),Schweine_Werte!$E62*0.5,IF(OR($C$48&gt;$AR62,$D$48&lt;$AR62),0,Schweine_Werte!$E62))</f>
        <v>0</v>
      </c>
      <c r="BB62" s="667">
        <f>IF(OR($C$60=$AR62,$D$60=$AR62),Schweine_Werte!$E62*0.5,IF(OR($C$60&gt;$AR62,$D$60&lt;$AR62),0,Schweine_Werte!$E62))</f>
        <v>0</v>
      </c>
      <c r="BC62" s="677">
        <f>IF(OR($C$12=$AR62,$D$12=$AR62),Schweine_Werte!$G62*0.5,IF(OR($C$12&gt;$AR62,$D$12&lt;$AR62),0,Schweine_Werte!$G62))</f>
        <v>0</v>
      </c>
      <c r="BD62" s="667">
        <f>IF(OR($C$24=$AR62,$D$24=$AR62),Schweine_Werte!$G62*0.5,IF(OR($C$24&gt;$AR62,$D$24&lt;$AR62),0,Schweine_Werte!$G62))</f>
        <v>0</v>
      </c>
      <c r="BE62" s="667">
        <f>IF(OR($C$36=$AR62,$D$36=$AR62),Schweine_Werte!$G62*0.5,IF(OR($C$36&gt;$AR62,$D$36&lt;$AR62),0,Schweine_Werte!$G62))</f>
        <v>0</v>
      </c>
      <c r="BF62" s="667">
        <f>IF(OR($C$48=$AR62,$D$48=$AR62),Schweine_Werte!$G62*0.5,IF(OR($C$48&gt;$AR62,$D$48&lt;$AR62),0,Schweine_Werte!$G62))</f>
        <v>0</v>
      </c>
      <c r="BG62" s="667">
        <f>IF(OR($C$60=$AR62,$D$60=$AR62),Schweine_Werte!$G62*0.5,IF(OR($C$60&gt;$AR62,$D$60&lt;$AR62),0,Schweine_Werte!$G62))</f>
        <v>0</v>
      </c>
      <c r="BH62" s="677">
        <f>IF(OR($C$12=$AR62,$D$12=$AR62),Schweine_Werte!$I62*0.5,IF(OR($C$12&gt;$AR62,$D$12&lt;$AR62),0,Schweine_Werte!$I62))</f>
        <v>0</v>
      </c>
      <c r="BI62" s="667">
        <f>IF(OR($C$24=$AR62,$D$24=$AR62),Schweine_Werte!$I62*0.5,IF(OR($C$24&gt;$AR62,$D$24&lt;$AR62),0,Schweine_Werte!$I62))</f>
        <v>0</v>
      </c>
      <c r="BJ62" s="667">
        <f>IF(OR($C$36=$AR62,$D$36=$AR62),Schweine_Werte!$I62*0.5,IF(OR($C$36&gt;$AR62,$D$36&lt;$AR62),0,Schweine_Werte!$I62))</f>
        <v>0</v>
      </c>
      <c r="BK62" s="667">
        <f>IF(OR($C$48=$AR62,$D$48=$AR62),Schweine_Werte!$I62*0.5,IF(OR($C$48&gt;$AR62,$D$48&lt;$AR62),0,Schweine_Werte!$I62))</f>
        <v>0</v>
      </c>
      <c r="BL62" s="667">
        <f>IF(OR($C$60=$AR62,$D$60=$AR62),Schweine_Werte!$I62*0.5,IF(OR($C$60&gt;$AR62,$D$60&lt;$AR62),0,Schweine_Werte!$I62))</f>
        <v>0</v>
      </c>
      <c r="BM62" s="677"/>
      <c r="BN62" s="667"/>
      <c r="BO62" s="667"/>
      <c r="BP62" s="667"/>
      <c r="BQ62" s="667"/>
      <c r="BR62" s="677">
        <f>IF(OR($C$74=$AR62,$D$74=$AR62),Schweine_Werte!$M62*0.5,IF(OR($C$74&gt;$AR62,$D$74&lt;$AR62),0,Schweine_Werte!$M62))</f>
        <v>0</v>
      </c>
      <c r="BS62" s="677">
        <f>IF(OR($C$83=$AR62,$D$83=$AR62),Schweine_Werte!$M62*0.5,IF(OR($C$83&gt;$AR62,$D$83&lt;$AR62),0,Schweine_Werte!$M62))</f>
        <v>0</v>
      </c>
      <c r="BT62" s="679">
        <f>IF(OR($C$92=$AR62,$D$92=$AR62),Schweine_Werte!$M62*0.5,IF(OR($C$92&gt;$AR62,$D$92&lt;$AR62),0,Schweine_Werte!$M62))</f>
        <v>0</v>
      </c>
      <c r="BU62" s="679">
        <f>IF(OR($C$101=$AR62,$D$101=$AR62),Schweine_Werte!$M62*0.5,IF(OR($C$101&gt;$AR62,$D$101&lt;$AR62),0,Schweine_Werte!$M62))</f>
        <v>0</v>
      </c>
      <c r="BV62" s="679">
        <f>IF(OR($C$110=$AR62,$D$110=$AR62),Schweine_Werte!$M62*0.5,IF(OR($C$110&gt;$AR62,$D$110&lt;$AR62),0,Schweine_Werte!$M62))</f>
        <v>0</v>
      </c>
      <c r="BW62" s="679">
        <f>IF(OR(8=$AR62,$E$127=$AR62),Schweine_Werte!$M62*0.5,IF(OR(8&gt;$AR62,$E$127&lt;$AR62),0,Schweine_Werte!$M62))</f>
        <v>1.1122375143918541</v>
      </c>
      <c r="BX62" s="679">
        <f>IF(OR(8=$AR62,$E$145=$AR62),Schweine_Werte!$M62*0.5,IF(OR(8&gt;$AR62,$E$145&lt;$AR62),0,Schweine_Werte!$M62))</f>
        <v>1.1122375143918541</v>
      </c>
      <c r="BY62" s="677">
        <f>IF(OR($C$74=$AR62,$D$74=$AR62),Schweine_Werte!$O62*0.5,IF(OR($C$74&gt;$AR62,$D$74&lt;$AR62),0,Schweine_Werte!$O62))</f>
        <v>0</v>
      </c>
      <c r="BZ62" s="677">
        <f>IF(OR($C$83=$AR62,$D$83=$AR62),Schweine_Werte!$O62*0.5,IF(OR($C$83&gt;$AR62,$D$83&lt;$AR62),0,Schweine_Werte!$O62))</f>
        <v>0</v>
      </c>
      <c r="CA62" s="679">
        <f>IF(OR($C$92=$AR62,$D$92=$AR62),Schweine_Werte!$O62*0.5,IF(OR($C$92&gt;$AR62,$D$92&lt;$AR62),0,Schweine_Werte!$O62))</f>
        <v>0</v>
      </c>
      <c r="CB62" s="679">
        <f>IF(OR($C$101=$AR62,$D$101=$AR62),Schweine_Werte!$O62*0.5,IF(OR($C$101&gt;$AR62,$D$101&lt;$AR62),0,Schweine_Werte!$O62))</f>
        <v>0</v>
      </c>
      <c r="CC62" s="679">
        <f>IF(OR($C$110=$AR62,$D$110=$AR62),Schweine_Werte!$O62*0.5,IF(OR($C$110&gt;$AR62,$D$110&lt;$AR62),0,Schweine_Werte!$O62))</f>
        <v>0</v>
      </c>
    </row>
    <row r="63" spans="1:81" x14ac:dyDescent="0.2">
      <c r="AR63" s="698">
        <v>67</v>
      </c>
      <c r="AS63" s="677">
        <f>IF(OR($C$12=$AR63,$D$12=$AR63),Schweine_Werte!$C63*0.5,IF(OR($C$12&gt;$AR63,$D$12&lt;$AR63),0,Schweine_Werte!$C63))</f>
        <v>0</v>
      </c>
      <c r="AT63" s="667">
        <f>IF(OR($C$24=$AR63,$D$24=$AR63),Schweine_Werte!$C63*0.5,IF(OR($C$24&gt;$AR63,$D$24&lt;$AR63),0,Schweine_Werte!$C63))</f>
        <v>0</v>
      </c>
      <c r="AU63" s="677">
        <f>IF(OR($C$36=$AR63,$D$36=$AR63),Schweine_Werte!$C63*0.5,IF(OR($C$36&gt;$AR63,$D$36&lt;$AR63),0,Schweine_Werte!$C63))</f>
        <v>0</v>
      </c>
      <c r="AV63" s="677">
        <f>IF(OR($C$48=$AR63,$D$48=$AR63),Schweine_Werte!$C63*0.5,IF(OR($C$48&gt;$AR63,$D$48&lt;$AR63),0,Schweine_Werte!$C63))</f>
        <v>0</v>
      </c>
      <c r="AW63" s="677">
        <f>IF(OR($C$60=$AR63,$D$60=$AR63),Schweine_Werte!$C63*0.5,IF(OR($C$60&gt;$AR63,$D$60&lt;$AR63),0,Schweine_Werte!$C63))</f>
        <v>0</v>
      </c>
      <c r="AX63" s="677">
        <f>IF(OR($C$12=$AR63,$D$12=$AR63),Schweine_Werte!$E63*0.5,IF(OR($C$12&gt;$AR63,$D$12&lt;$AR63),0,Schweine_Werte!$E63))</f>
        <v>0</v>
      </c>
      <c r="AY63" s="667">
        <f>IF(OR($C$24=$AR63,$D$24=$AR63),Schweine_Werte!$E63*0.5,IF(OR($C$24&gt;$AR63,$D$24&lt;$AR63),0,Schweine_Werte!$E63))</f>
        <v>0</v>
      </c>
      <c r="AZ63" s="667">
        <f>IF(OR($C$36=$AR63,$D$36=$AR63),Schweine_Werte!$E63*0.5,IF(OR($C$36&gt;$AR63,$D$36&lt;$AR63),0,Schweine_Werte!$E63))</f>
        <v>0</v>
      </c>
      <c r="BA63" s="667">
        <f>IF(OR($C$48=$AR63,$D$48=$AR63),Schweine_Werte!$E63*0.5,IF(OR($C$48&gt;$AR63,$D$48&lt;$AR63),0,Schweine_Werte!$E63))</f>
        <v>0</v>
      </c>
      <c r="BB63" s="667">
        <f>IF(OR($C$60=$AR63,$D$60=$AR63),Schweine_Werte!$E63*0.5,IF(OR($C$60&gt;$AR63,$D$60&lt;$AR63),0,Schweine_Werte!$E63))</f>
        <v>0</v>
      </c>
      <c r="BC63" s="677">
        <f>IF(OR($C$12=$AR63,$D$12=$AR63),Schweine_Werte!$G63*0.5,IF(OR($C$12&gt;$AR63,$D$12&lt;$AR63),0,Schweine_Werte!$G63))</f>
        <v>0</v>
      </c>
      <c r="BD63" s="667">
        <f>IF(OR($C$24=$AR63,$D$24=$AR63),Schweine_Werte!$G63*0.5,IF(OR($C$24&gt;$AR63,$D$24&lt;$AR63),0,Schweine_Werte!$G63))</f>
        <v>0</v>
      </c>
      <c r="BE63" s="667">
        <f>IF(OR($C$36=$AR63,$D$36=$AR63),Schweine_Werte!$G63*0.5,IF(OR($C$36&gt;$AR63,$D$36&lt;$AR63),0,Schweine_Werte!$G63))</f>
        <v>0</v>
      </c>
      <c r="BF63" s="667">
        <f>IF(OR($C$48=$AR63,$D$48=$AR63),Schweine_Werte!$G63*0.5,IF(OR($C$48&gt;$AR63,$D$48&lt;$AR63),0,Schweine_Werte!$G63))</f>
        <v>0</v>
      </c>
      <c r="BG63" s="667">
        <f>IF(OR($C$60=$AR63,$D$60=$AR63),Schweine_Werte!$G63*0.5,IF(OR($C$60&gt;$AR63,$D$60&lt;$AR63),0,Schweine_Werte!$G63))</f>
        <v>0</v>
      </c>
      <c r="BH63" s="677">
        <f>IF(OR($C$12=$AR63,$D$12=$AR63),Schweine_Werte!$I63*0.5,IF(OR($C$12&gt;$AR63,$D$12&lt;$AR63),0,Schweine_Werte!$I63))</f>
        <v>0</v>
      </c>
      <c r="BI63" s="667">
        <f>IF(OR($C$24=$AR63,$D$24=$AR63),Schweine_Werte!$I63*0.5,IF(OR($C$24&gt;$AR63,$D$24&lt;$AR63),0,Schweine_Werte!$I63))</f>
        <v>0</v>
      </c>
      <c r="BJ63" s="667">
        <f>IF(OR($C$36=$AR63,$D$36=$AR63),Schweine_Werte!$I63*0.5,IF(OR($C$36&gt;$AR63,$D$36&lt;$AR63),0,Schweine_Werte!$I63))</f>
        <v>0</v>
      </c>
      <c r="BK63" s="667">
        <f>IF(OR($C$48=$AR63,$D$48=$AR63),Schweine_Werte!$I63*0.5,IF(OR($C$48&gt;$AR63,$D$48&lt;$AR63),0,Schweine_Werte!$I63))</f>
        <v>0</v>
      </c>
      <c r="BL63" s="667">
        <f>IF(OR($C$60=$AR63,$D$60=$AR63),Schweine_Werte!$I63*0.5,IF(OR($C$60&gt;$AR63,$D$60&lt;$AR63),0,Schweine_Werte!$I63))</f>
        <v>0</v>
      </c>
      <c r="BM63" s="677"/>
      <c r="BN63" s="667"/>
      <c r="BO63" s="667"/>
      <c r="BP63" s="667"/>
      <c r="BQ63" s="667"/>
      <c r="BR63" s="677">
        <f>IF(OR($C$74=$AR63,$D$74=$AR63),Schweine_Werte!$M63*0.5,IF(OR($C$74&gt;$AR63,$D$74&lt;$AR63),0,Schweine_Werte!$M63))</f>
        <v>0</v>
      </c>
      <c r="BS63" s="677">
        <f>IF(OR($C$83=$AR63,$D$83=$AR63),Schweine_Werte!$M63*0.5,IF(OR($C$83&gt;$AR63,$D$83&lt;$AR63),0,Schweine_Werte!$M63))</f>
        <v>0</v>
      </c>
      <c r="BT63" s="679">
        <f>IF(OR($C$92=$AR63,$D$92=$AR63),Schweine_Werte!$M63*0.5,IF(OR($C$92&gt;$AR63,$D$92&lt;$AR63),0,Schweine_Werte!$M63))</f>
        <v>0</v>
      </c>
      <c r="BU63" s="679">
        <f>IF(OR($C$101=$AR63,$D$101=$AR63),Schweine_Werte!$M63*0.5,IF(OR($C$101&gt;$AR63,$D$101&lt;$AR63),0,Schweine_Werte!$M63))</f>
        <v>0</v>
      </c>
      <c r="BV63" s="679">
        <f>IF(OR($C$110=$AR63,$D$110=$AR63),Schweine_Werte!$M63*0.5,IF(OR($C$110&gt;$AR63,$D$110&lt;$AR63),0,Schweine_Werte!$M63))</f>
        <v>0</v>
      </c>
      <c r="BW63" s="679">
        <f>IF(OR(8=$AR63,$E$127=$AR63),Schweine_Werte!$M63*0.5,IF(OR(8&gt;$AR63,$E$127&lt;$AR63),0,Schweine_Werte!$M63))</f>
        <v>1.1100470401249107</v>
      </c>
      <c r="BX63" s="679">
        <f>IF(OR(8=$AR63,$E$145=$AR63),Schweine_Werte!$M63*0.5,IF(OR(8&gt;$AR63,$E$145&lt;$AR63),0,Schweine_Werte!$M63))</f>
        <v>1.1100470401249107</v>
      </c>
      <c r="BY63" s="677">
        <f>IF(OR($C$74=$AR63,$D$74=$AR63),Schweine_Werte!$O63*0.5,IF(OR($C$74&gt;$AR63,$D$74&lt;$AR63),0,Schweine_Werte!$O63))</f>
        <v>0</v>
      </c>
      <c r="BZ63" s="677">
        <f>IF(OR($C$83=$AR63,$D$83=$AR63),Schweine_Werte!$O63*0.5,IF(OR($C$83&gt;$AR63,$D$83&lt;$AR63),0,Schweine_Werte!$O63))</f>
        <v>0</v>
      </c>
      <c r="CA63" s="679">
        <f>IF(OR($C$92=$AR63,$D$92=$AR63),Schweine_Werte!$O63*0.5,IF(OR($C$92&gt;$AR63,$D$92&lt;$AR63),0,Schweine_Werte!$O63))</f>
        <v>0</v>
      </c>
      <c r="CB63" s="679">
        <f>IF(OR($C$101=$AR63,$D$101=$AR63),Schweine_Werte!$O63*0.5,IF(OR($C$101&gt;$AR63,$D$101&lt;$AR63),0,Schweine_Werte!$O63))</f>
        <v>0</v>
      </c>
      <c r="CC63" s="679">
        <f>IF(OR($C$110=$AR63,$D$110=$AR63),Schweine_Werte!$O63*0.5,IF(OR($C$110&gt;$AR63,$D$110&lt;$AR63),0,Schweine_Werte!$O63))</f>
        <v>0</v>
      </c>
    </row>
    <row r="64" spans="1:81" x14ac:dyDescent="0.2">
      <c r="AR64" s="698">
        <v>68</v>
      </c>
      <c r="AS64" s="677">
        <f>IF(OR($C$12=$AR64,$D$12=$AR64),Schweine_Werte!$C64*0.5,IF(OR($C$12&gt;$AR64,$D$12&lt;$AR64),0,Schweine_Werte!$C64))</f>
        <v>0</v>
      </c>
      <c r="AT64" s="667">
        <f>IF(OR($C$24=$AR64,$D$24=$AR64),Schweine_Werte!$C64*0.5,IF(OR($C$24&gt;$AR64,$D$24&lt;$AR64),0,Schweine_Werte!$C64))</f>
        <v>0</v>
      </c>
      <c r="AU64" s="677">
        <f>IF(OR($C$36=$AR64,$D$36=$AR64),Schweine_Werte!$C64*0.5,IF(OR($C$36&gt;$AR64,$D$36&lt;$AR64),0,Schweine_Werte!$C64))</f>
        <v>0</v>
      </c>
      <c r="AV64" s="677">
        <f>IF(OR($C$48=$AR64,$D$48=$AR64),Schweine_Werte!$C64*0.5,IF(OR($C$48&gt;$AR64,$D$48&lt;$AR64),0,Schweine_Werte!$C64))</f>
        <v>0</v>
      </c>
      <c r="AW64" s="677">
        <f>IF(OR($C$60=$AR64,$D$60=$AR64),Schweine_Werte!$C64*0.5,IF(OR($C$60&gt;$AR64,$D$60&lt;$AR64),0,Schweine_Werte!$C64))</f>
        <v>0</v>
      </c>
      <c r="AX64" s="677">
        <f>IF(OR($C$12=$AR64,$D$12=$AR64),Schweine_Werte!$E64*0.5,IF(OR($C$12&gt;$AR64,$D$12&lt;$AR64),0,Schweine_Werte!$E64))</f>
        <v>0</v>
      </c>
      <c r="AY64" s="667">
        <f>IF(OR($C$24=$AR64,$D$24=$AR64),Schweine_Werte!$E64*0.5,IF(OR($C$24&gt;$AR64,$D$24&lt;$AR64),0,Schweine_Werte!$E64))</f>
        <v>0</v>
      </c>
      <c r="AZ64" s="667">
        <f>IF(OR($C$36=$AR64,$D$36=$AR64),Schweine_Werte!$E64*0.5,IF(OR($C$36&gt;$AR64,$D$36&lt;$AR64),0,Schweine_Werte!$E64))</f>
        <v>0</v>
      </c>
      <c r="BA64" s="667">
        <f>IF(OR($C$48=$AR64,$D$48=$AR64),Schweine_Werte!$E64*0.5,IF(OR($C$48&gt;$AR64,$D$48&lt;$AR64),0,Schweine_Werte!$E64))</f>
        <v>0</v>
      </c>
      <c r="BB64" s="667">
        <f>IF(OR($C$60=$AR64,$D$60=$AR64),Schweine_Werte!$E64*0.5,IF(OR($C$60&gt;$AR64,$D$60&lt;$AR64),0,Schweine_Werte!$E64))</f>
        <v>0</v>
      </c>
      <c r="BC64" s="677">
        <f>IF(OR($C$12=$AR64,$D$12=$AR64),Schweine_Werte!$G64*0.5,IF(OR($C$12&gt;$AR64,$D$12&lt;$AR64),0,Schweine_Werte!$G64))</f>
        <v>0</v>
      </c>
      <c r="BD64" s="667">
        <f>IF(OR($C$24=$AR64,$D$24=$AR64),Schweine_Werte!$G64*0.5,IF(OR($C$24&gt;$AR64,$D$24&lt;$AR64),0,Schweine_Werte!$G64))</f>
        <v>0</v>
      </c>
      <c r="BE64" s="667">
        <f>IF(OR($C$36=$AR64,$D$36=$AR64),Schweine_Werte!$G64*0.5,IF(OR($C$36&gt;$AR64,$D$36&lt;$AR64),0,Schweine_Werte!$G64))</f>
        <v>0</v>
      </c>
      <c r="BF64" s="667">
        <f>IF(OR($C$48=$AR64,$D$48=$AR64),Schweine_Werte!$G64*0.5,IF(OR($C$48&gt;$AR64,$D$48&lt;$AR64),0,Schweine_Werte!$G64))</f>
        <v>0</v>
      </c>
      <c r="BG64" s="667">
        <f>IF(OR($C$60=$AR64,$D$60=$AR64),Schweine_Werte!$G64*0.5,IF(OR($C$60&gt;$AR64,$D$60&lt;$AR64),0,Schweine_Werte!$G64))</f>
        <v>0</v>
      </c>
      <c r="BH64" s="677">
        <f>IF(OR($C$12=$AR64,$D$12=$AR64),Schweine_Werte!$I64*0.5,IF(OR($C$12&gt;$AR64,$D$12&lt;$AR64),0,Schweine_Werte!$I64))</f>
        <v>0</v>
      </c>
      <c r="BI64" s="667">
        <f>IF(OR($C$24=$AR64,$D$24=$AR64),Schweine_Werte!$I64*0.5,IF(OR($C$24&gt;$AR64,$D$24&lt;$AR64),0,Schweine_Werte!$I64))</f>
        <v>0</v>
      </c>
      <c r="BJ64" s="667">
        <f>IF(OR($C$36=$AR64,$D$36=$AR64),Schweine_Werte!$I64*0.5,IF(OR($C$36&gt;$AR64,$D$36&lt;$AR64),0,Schweine_Werte!$I64))</f>
        <v>0</v>
      </c>
      <c r="BK64" s="667">
        <f>IF(OR($C$48=$AR64,$D$48=$AR64),Schweine_Werte!$I64*0.5,IF(OR($C$48&gt;$AR64,$D$48&lt;$AR64),0,Schweine_Werte!$I64))</f>
        <v>0</v>
      </c>
      <c r="BL64" s="667">
        <f>IF(OR($C$60=$AR64,$D$60=$AR64),Schweine_Werte!$I64*0.5,IF(OR($C$60&gt;$AR64,$D$60&lt;$AR64),0,Schweine_Werte!$I64))</f>
        <v>0</v>
      </c>
      <c r="BM64" s="677"/>
      <c r="BN64" s="667"/>
      <c r="BO64" s="667"/>
      <c r="BP64" s="667"/>
      <c r="BQ64" s="667"/>
      <c r="BR64" s="677">
        <f>IF(OR($C$74=$AR64,$D$74=$AR64),Schweine_Werte!$M64*0.5,IF(OR($C$74&gt;$AR64,$D$74&lt;$AR64),0,Schweine_Werte!$M64))</f>
        <v>0</v>
      </c>
      <c r="BS64" s="677">
        <f>IF(OR($C$83=$AR64,$D$83=$AR64),Schweine_Werte!$M64*0.5,IF(OR($C$83&gt;$AR64,$D$83&lt;$AR64),0,Schweine_Werte!$M64))</f>
        <v>0</v>
      </c>
      <c r="BT64" s="679">
        <f>IF(OR($C$92=$AR64,$D$92=$AR64),Schweine_Werte!$M64*0.5,IF(OR($C$92&gt;$AR64,$D$92&lt;$AR64),0,Schweine_Werte!$M64))</f>
        <v>0</v>
      </c>
      <c r="BU64" s="679">
        <f>IF(OR($C$101=$AR64,$D$101=$AR64),Schweine_Werte!$M64*0.5,IF(OR($C$101&gt;$AR64,$D$101&lt;$AR64),0,Schweine_Werte!$M64))</f>
        <v>0</v>
      </c>
      <c r="BV64" s="679">
        <f>IF(OR($C$110=$AR64,$D$110=$AR64),Schweine_Werte!$M64*0.5,IF(OR($C$110&gt;$AR64,$D$110&lt;$AR64),0,Schweine_Werte!$M64))</f>
        <v>0</v>
      </c>
      <c r="BW64" s="679">
        <f>IF(OR(8=$AR64,$E$127=$AR64),Schweine_Werte!$M64*0.5,IF(OR(8&gt;$AR64,$E$127&lt;$AR64),0,Schweine_Werte!$M64))</f>
        <v>1.1082296078893841</v>
      </c>
      <c r="BX64" s="679">
        <f>IF(OR(8=$AR64,$E$145=$AR64),Schweine_Werte!$M64*0.5,IF(OR(8&gt;$AR64,$E$145&lt;$AR64),0,Schweine_Werte!$M64))</f>
        <v>1.1082296078893841</v>
      </c>
      <c r="BY64" s="677">
        <f>IF(OR($C$74=$AR64,$D$74=$AR64),Schweine_Werte!$O64*0.5,IF(OR($C$74&gt;$AR64,$D$74&lt;$AR64),0,Schweine_Werte!$O64))</f>
        <v>0</v>
      </c>
      <c r="BZ64" s="677">
        <f>IF(OR($C$83=$AR64,$D$83=$AR64),Schweine_Werte!$O64*0.5,IF(OR($C$83&gt;$AR64,$D$83&lt;$AR64),0,Schweine_Werte!$O64))</f>
        <v>0</v>
      </c>
      <c r="CA64" s="679">
        <f>IF(OR($C$92=$AR64,$D$92=$AR64),Schweine_Werte!$O64*0.5,IF(OR($C$92&gt;$AR64,$D$92&lt;$AR64),0,Schweine_Werte!$O64))</f>
        <v>0</v>
      </c>
      <c r="CB64" s="679">
        <f>IF(OR($C$101=$AR64,$D$101=$AR64),Schweine_Werte!$O64*0.5,IF(OR($C$101&gt;$AR64,$D$101&lt;$AR64),0,Schweine_Werte!$O64))</f>
        <v>0</v>
      </c>
      <c r="CC64" s="679">
        <f>IF(OR($C$110=$AR64,$D$110=$AR64),Schweine_Werte!$O64*0.5,IF(OR($C$110&gt;$AR64,$D$110&lt;$AR64),0,Schweine_Werte!$O64))</f>
        <v>0</v>
      </c>
    </row>
    <row r="65" spans="1:81" ht="18.75" x14ac:dyDescent="0.3">
      <c r="B65" s="669" t="s">
        <v>516</v>
      </c>
      <c r="C65" s="670"/>
      <c r="D65" s="670"/>
      <c r="E65" s="670"/>
      <c r="F65" s="670"/>
      <c r="G65" s="670"/>
      <c r="H65" s="671"/>
      <c r="I65" s="666"/>
      <c r="AR65" s="698">
        <v>69</v>
      </c>
      <c r="AS65" s="677">
        <f>IF(OR($C$12=$AR65,$D$12=$AR65),Schweine_Werte!$C65*0.5,IF(OR($C$12&gt;$AR65,$D$12&lt;$AR65),0,Schweine_Werte!$C65))</f>
        <v>0</v>
      </c>
      <c r="AT65" s="667">
        <f>IF(OR($C$24=$AR65,$D$24=$AR65),Schweine_Werte!$C65*0.5,IF(OR($C$24&gt;$AR65,$D$24&lt;$AR65),0,Schweine_Werte!$C65))</f>
        <v>0</v>
      </c>
      <c r="AU65" s="677">
        <f>IF(OR($C$36=$AR65,$D$36=$AR65),Schweine_Werte!$C65*0.5,IF(OR($C$36&gt;$AR65,$D$36&lt;$AR65),0,Schweine_Werte!$C65))</f>
        <v>0</v>
      </c>
      <c r="AV65" s="677">
        <f>IF(OR($C$48=$AR65,$D$48=$AR65),Schweine_Werte!$C65*0.5,IF(OR($C$48&gt;$AR65,$D$48&lt;$AR65),0,Schweine_Werte!$C65))</f>
        <v>0</v>
      </c>
      <c r="AW65" s="677">
        <f>IF(OR($C$60=$AR65,$D$60=$AR65),Schweine_Werte!$C65*0.5,IF(OR($C$60&gt;$AR65,$D$60&lt;$AR65),0,Schweine_Werte!$C65))</f>
        <v>0</v>
      </c>
      <c r="AX65" s="677">
        <f>IF(OR($C$12=$AR65,$D$12=$AR65),Schweine_Werte!$E65*0.5,IF(OR($C$12&gt;$AR65,$D$12&lt;$AR65),0,Schweine_Werte!$E65))</f>
        <v>0</v>
      </c>
      <c r="AY65" s="667">
        <f>IF(OR($C$24=$AR65,$D$24=$AR65),Schweine_Werte!$E65*0.5,IF(OR($C$24&gt;$AR65,$D$24&lt;$AR65),0,Schweine_Werte!$E65))</f>
        <v>0</v>
      </c>
      <c r="AZ65" s="667">
        <f>IF(OR($C$36=$AR65,$D$36=$AR65),Schweine_Werte!$E65*0.5,IF(OR($C$36&gt;$AR65,$D$36&lt;$AR65),0,Schweine_Werte!$E65))</f>
        <v>0</v>
      </c>
      <c r="BA65" s="667">
        <f>IF(OR($C$48=$AR65,$D$48=$AR65),Schweine_Werte!$E65*0.5,IF(OR($C$48&gt;$AR65,$D$48&lt;$AR65),0,Schweine_Werte!$E65))</f>
        <v>0</v>
      </c>
      <c r="BB65" s="667">
        <f>IF(OR($C$60=$AR65,$D$60=$AR65),Schweine_Werte!$E65*0.5,IF(OR($C$60&gt;$AR65,$D$60&lt;$AR65),0,Schweine_Werte!$E65))</f>
        <v>0</v>
      </c>
      <c r="BC65" s="677">
        <f>IF(OR($C$12=$AR65,$D$12=$AR65),Schweine_Werte!$G65*0.5,IF(OR($C$12&gt;$AR65,$D$12&lt;$AR65),0,Schweine_Werte!$G65))</f>
        <v>0</v>
      </c>
      <c r="BD65" s="667">
        <f>IF(OR($C$24=$AR65,$D$24=$AR65),Schweine_Werte!$G65*0.5,IF(OR($C$24&gt;$AR65,$D$24&lt;$AR65),0,Schweine_Werte!$G65))</f>
        <v>0</v>
      </c>
      <c r="BE65" s="667">
        <f>IF(OR($C$36=$AR65,$D$36=$AR65),Schweine_Werte!$G65*0.5,IF(OR($C$36&gt;$AR65,$D$36&lt;$AR65),0,Schweine_Werte!$G65))</f>
        <v>0</v>
      </c>
      <c r="BF65" s="667">
        <f>IF(OR($C$48=$AR65,$D$48=$AR65),Schweine_Werte!$G65*0.5,IF(OR($C$48&gt;$AR65,$D$48&lt;$AR65),0,Schweine_Werte!$G65))</f>
        <v>0</v>
      </c>
      <c r="BG65" s="667">
        <f>IF(OR($C$60=$AR65,$D$60=$AR65),Schweine_Werte!$G65*0.5,IF(OR($C$60&gt;$AR65,$D$60&lt;$AR65),0,Schweine_Werte!$G65))</f>
        <v>0</v>
      </c>
      <c r="BH65" s="677">
        <f>IF(OR($C$12=$AR65,$D$12=$AR65),Schweine_Werte!$I65*0.5,IF(OR($C$12&gt;$AR65,$D$12&lt;$AR65),0,Schweine_Werte!$I65))</f>
        <v>0</v>
      </c>
      <c r="BI65" s="667">
        <f>IF(OR($C$24=$AR65,$D$24=$AR65),Schweine_Werte!$I65*0.5,IF(OR($C$24&gt;$AR65,$D$24&lt;$AR65),0,Schweine_Werte!$I65))</f>
        <v>0</v>
      </c>
      <c r="BJ65" s="667">
        <f>IF(OR($C$36=$AR65,$D$36=$AR65),Schweine_Werte!$I65*0.5,IF(OR($C$36&gt;$AR65,$D$36&lt;$AR65),0,Schweine_Werte!$I65))</f>
        <v>0</v>
      </c>
      <c r="BK65" s="667">
        <f>IF(OR($C$48=$AR65,$D$48=$AR65),Schweine_Werte!$I65*0.5,IF(OR($C$48&gt;$AR65,$D$48&lt;$AR65),0,Schweine_Werte!$I65))</f>
        <v>0</v>
      </c>
      <c r="BL65" s="667">
        <f>IF(OR($C$60=$AR65,$D$60=$AR65),Schweine_Werte!$I65*0.5,IF(OR($C$60&gt;$AR65,$D$60&lt;$AR65),0,Schweine_Werte!$I65))</f>
        <v>0</v>
      </c>
      <c r="BM65" s="677"/>
      <c r="BN65" s="667"/>
      <c r="BO65" s="667"/>
      <c r="BP65" s="667"/>
      <c r="BQ65" s="667"/>
      <c r="BR65" s="677">
        <f>IF(OR($C$74=$AR65,$D$74=$AR65),Schweine_Werte!$M65*0.5,IF(OR($C$74&gt;$AR65,$D$74&lt;$AR65),0,Schweine_Werte!$M65))</f>
        <v>0</v>
      </c>
      <c r="BS65" s="677">
        <f>IF(OR($C$83=$AR65,$D$83=$AR65),Schweine_Werte!$M65*0.5,IF(OR($C$83&gt;$AR65,$D$83&lt;$AR65),0,Schweine_Werte!$M65))</f>
        <v>0</v>
      </c>
      <c r="BT65" s="679">
        <f>IF(OR($C$92=$AR65,$D$92=$AR65),Schweine_Werte!$M65*0.5,IF(OR($C$92&gt;$AR65,$D$92&lt;$AR65),0,Schweine_Werte!$M65))</f>
        <v>0</v>
      </c>
      <c r="BU65" s="679">
        <f>IF(OR($C$101=$AR65,$D$101=$AR65),Schweine_Werte!$M65*0.5,IF(OR($C$101&gt;$AR65,$D$101&lt;$AR65),0,Schweine_Werte!$M65))</f>
        <v>0</v>
      </c>
      <c r="BV65" s="679">
        <f>IF(OR($C$110=$AR65,$D$110=$AR65),Schweine_Werte!$M65*0.5,IF(OR($C$110&gt;$AR65,$D$110&lt;$AR65),0,Schweine_Werte!$M65))</f>
        <v>0</v>
      </c>
      <c r="BW65" s="679">
        <f>IF(OR(8=$AR65,$E$127=$AR65),Schweine_Werte!$M65*0.5,IF(OR(8&gt;$AR65,$E$127&lt;$AR65),0,Schweine_Werte!$M65))</f>
        <v>1.106781668808736</v>
      </c>
      <c r="BX65" s="679">
        <f>IF(OR(8=$AR65,$E$145=$AR65),Schweine_Werte!$M65*0.5,IF(OR(8&gt;$AR65,$E$145&lt;$AR65),0,Schweine_Werte!$M65))</f>
        <v>1.106781668808736</v>
      </c>
      <c r="BY65" s="677">
        <f>IF(OR($C$74=$AR65,$D$74=$AR65),Schweine_Werte!$O65*0.5,IF(OR($C$74&gt;$AR65,$D$74&lt;$AR65),0,Schweine_Werte!$O65))</f>
        <v>0</v>
      </c>
      <c r="BZ65" s="677">
        <f>IF(OR($C$83=$AR65,$D$83=$AR65),Schweine_Werte!$O65*0.5,IF(OR($C$83&gt;$AR65,$D$83&lt;$AR65),0,Schweine_Werte!$O65))</f>
        <v>0</v>
      </c>
      <c r="CA65" s="679">
        <f>IF(OR($C$92=$AR65,$D$92=$AR65),Schweine_Werte!$O65*0.5,IF(OR($C$92&gt;$AR65,$D$92&lt;$AR65),0,Schweine_Werte!$O65))</f>
        <v>0</v>
      </c>
      <c r="CB65" s="679">
        <f>IF(OR($C$101=$AR65,$D$101=$AR65),Schweine_Werte!$O65*0.5,IF(OR($C$101&gt;$AR65,$D$101&lt;$AR65),0,Schweine_Werte!$O65))</f>
        <v>0</v>
      </c>
      <c r="CC65" s="679">
        <f>IF(OR($C$110=$AR65,$D$110=$AR65),Schweine_Werte!$O65*0.5,IF(OR($C$110&gt;$AR65,$D$110&lt;$AR65),0,Schweine_Werte!$O65))</f>
        <v>0</v>
      </c>
    </row>
    <row r="66" spans="1:81" x14ac:dyDescent="0.2">
      <c r="AR66" s="698">
        <v>70</v>
      </c>
      <c r="AS66" s="677">
        <f>IF(OR($C$12=$AR66,$D$12=$AR66),Schweine_Werte!$C66*0.5,IF(OR($C$12&gt;$AR66,$D$12&lt;$AR66),0,Schweine_Werte!$C66))</f>
        <v>0</v>
      </c>
      <c r="AT66" s="667">
        <f>IF(OR($C$24=$AR66,$D$24=$AR66),Schweine_Werte!$C66*0.5,IF(OR($C$24&gt;$AR66,$D$24&lt;$AR66),0,Schweine_Werte!$C66))</f>
        <v>0</v>
      </c>
      <c r="AU66" s="677">
        <f>IF(OR($C$36=$AR66,$D$36=$AR66),Schweine_Werte!$C66*0.5,IF(OR($C$36&gt;$AR66,$D$36&lt;$AR66),0,Schweine_Werte!$C66))</f>
        <v>0</v>
      </c>
      <c r="AV66" s="677">
        <f>IF(OR($C$48=$AR66,$D$48=$AR66),Schweine_Werte!$C66*0.5,IF(OR($C$48&gt;$AR66,$D$48&lt;$AR66),0,Schweine_Werte!$C66))</f>
        <v>0</v>
      </c>
      <c r="AW66" s="677">
        <f>IF(OR($C$60=$AR66,$D$60=$AR66),Schweine_Werte!$C66*0.5,IF(OR($C$60&gt;$AR66,$D$60&lt;$AR66),0,Schweine_Werte!$C66))</f>
        <v>0</v>
      </c>
      <c r="AX66" s="677">
        <f>IF(OR($C$12=$AR66,$D$12=$AR66),Schweine_Werte!$E66*0.5,IF(OR($C$12&gt;$AR66,$D$12&lt;$AR66),0,Schweine_Werte!$E66))</f>
        <v>0</v>
      </c>
      <c r="AY66" s="667">
        <f>IF(OR($C$24=$AR66,$D$24=$AR66),Schweine_Werte!$E66*0.5,IF(OR($C$24&gt;$AR66,$D$24&lt;$AR66),0,Schweine_Werte!$E66))</f>
        <v>0</v>
      </c>
      <c r="AZ66" s="667">
        <f>IF(OR($C$36=$AR66,$D$36=$AR66),Schweine_Werte!$E66*0.5,IF(OR($C$36&gt;$AR66,$D$36&lt;$AR66),0,Schweine_Werte!$E66))</f>
        <v>0</v>
      </c>
      <c r="BA66" s="667">
        <f>IF(OR($C$48=$AR66,$D$48=$AR66),Schweine_Werte!$E66*0.5,IF(OR($C$48&gt;$AR66,$D$48&lt;$AR66),0,Schweine_Werte!$E66))</f>
        <v>0</v>
      </c>
      <c r="BB66" s="667">
        <f>IF(OR($C$60=$AR66,$D$60=$AR66),Schweine_Werte!$E66*0.5,IF(OR($C$60&gt;$AR66,$D$60&lt;$AR66),0,Schweine_Werte!$E66))</f>
        <v>0</v>
      </c>
      <c r="BC66" s="677">
        <f>IF(OR($C$12=$AR66,$D$12=$AR66),Schweine_Werte!$G66*0.5,IF(OR($C$12&gt;$AR66,$D$12&lt;$AR66),0,Schweine_Werte!$G66))</f>
        <v>0</v>
      </c>
      <c r="BD66" s="667">
        <f>IF(OR($C$24=$AR66,$D$24=$AR66),Schweine_Werte!$G66*0.5,IF(OR($C$24&gt;$AR66,$D$24&lt;$AR66),0,Schweine_Werte!$G66))</f>
        <v>0</v>
      </c>
      <c r="BE66" s="667">
        <f>IF(OR($C$36=$AR66,$D$36=$AR66),Schweine_Werte!$G66*0.5,IF(OR($C$36&gt;$AR66,$D$36&lt;$AR66),0,Schweine_Werte!$G66))</f>
        <v>0</v>
      </c>
      <c r="BF66" s="667">
        <f>IF(OR($C$48=$AR66,$D$48=$AR66),Schweine_Werte!$G66*0.5,IF(OR($C$48&gt;$AR66,$D$48&lt;$AR66),0,Schweine_Werte!$G66))</f>
        <v>0</v>
      </c>
      <c r="BG66" s="667">
        <f>IF(OR($C$60=$AR66,$D$60=$AR66),Schweine_Werte!$G66*0.5,IF(OR($C$60&gt;$AR66,$D$60&lt;$AR66),0,Schweine_Werte!$G66))</f>
        <v>0</v>
      </c>
      <c r="BH66" s="677">
        <f>IF(OR($C$12=$AR66,$D$12=$AR66),Schweine_Werte!$I66*0.5,IF(OR($C$12&gt;$AR66,$D$12&lt;$AR66),0,Schweine_Werte!$I66))</f>
        <v>0</v>
      </c>
      <c r="BI66" s="667">
        <f>IF(OR($C$24=$AR66,$D$24=$AR66),Schweine_Werte!$I66*0.5,IF(OR($C$24&gt;$AR66,$D$24&lt;$AR66),0,Schweine_Werte!$I66))</f>
        <v>0</v>
      </c>
      <c r="BJ66" s="667">
        <f>IF(OR($C$36=$AR66,$D$36=$AR66),Schweine_Werte!$I66*0.5,IF(OR($C$36&gt;$AR66,$D$36&lt;$AR66),0,Schweine_Werte!$I66))</f>
        <v>0</v>
      </c>
      <c r="BK66" s="667">
        <f>IF(OR($C$48=$AR66,$D$48=$AR66),Schweine_Werte!$I66*0.5,IF(OR($C$48&gt;$AR66,$D$48&lt;$AR66),0,Schweine_Werte!$I66))</f>
        <v>0</v>
      </c>
      <c r="BL66" s="667">
        <f>IF(OR($C$60=$AR66,$D$60=$AR66),Schweine_Werte!$I66*0.5,IF(OR($C$60&gt;$AR66,$D$60&lt;$AR66),0,Schweine_Werte!$I66))</f>
        <v>0</v>
      </c>
      <c r="BM66" s="677"/>
      <c r="BN66" s="667"/>
      <c r="BO66" s="667"/>
      <c r="BP66" s="667"/>
      <c r="BQ66" s="667"/>
      <c r="BR66" s="677">
        <f>IF(OR($C$74=$AR66,$D$74=$AR66),Schweine_Werte!$M66*0.5,IF(OR($C$74&gt;$AR66,$D$74&lt;$AR66),0,Schweine_Werte!$M66))</f>
        <v>0</v>
      </c>
      <c r="BS66" s="677">
        <f>IF(OR($C$83=$AR66,$D$83=$AR66),Schweine_Werte!$M66*0.5,IF(OR($C$83&gt;$AR66,$D$83&lt;$AR66),0,Schweine_Werte!$M66))</f>
        <v>0</v>
      </c>
      <c r="BT66" s="679">
        <f>IF(OR($C$92=$AR66,$D$92=$AR66),Schweine_Werte!$M66*0.5,IF(OR($C$92&gt;$AR66,$D$92&lt;$AR66),0,Schweine_Werte!$M66))</f>
        <v>0</v>
      </c>
      <c r="BU66" s="679">
        <f>IF(OR($C$101=$AR66,$D$101=$AR66),Schweine_Werte!$M66*0.5,IF(OR($C$101&gt;$AR66,$D$101&lt;$AR66),0,Schweine_Werte!$M66))</f>
        <v>0</v>
      </c>
      <c r="BV66" s="679">
        <f>IF(OR($C$110=$AR66,$D$110=$AR66),Schweine_Werte!$M66*0.5,IF(OR($C$110&gt;$AR66,$D$110&lt;$AR66),0,Schweine_Werte!$M66))</f>
        <v>0</v>
      </c>
      <c r="BW66" s="679">
        <f>IF(OR(8=$AR66,$E$127=$AR66),Schweine_Werte!$M66*0.5,IF(OR(8&gt;$AR66,$E$127&lt;$AR66),0,Schweine_Werte!$M66))</f>
        <v>1.1057004077079438</v>
      </c>
      <c r="BX66" s="679">
        <f>IF(OR(8=$AR66,$E$145=$AR66),Schweine_Werte!$M66*0.5,IF(OR(8&gt;$AR66,$E$145&lt;$AR66),0,Schweine_Werte!$M66))</f>
        <v>1.1057004077079438</v>
      </c>
      <c r="BY66" s="677">
        <f>IF(OR($C$74=$AR66,$D$74=$AR66),Schweine_Werte!$O66*0.5,IF(OR($C$74&gt;$AR66,$D$74&lt;$AR66),0,Schweine_Werte!$O66))</f>
        <v>0</v>
      </c>
      <c r="BZ66" s="677">
        <f>IF(OR($C$83=$AR66,$D$83=$AR66),Schweine_Werte!$O66*0.5,IF(OR($C$83&gt;$AR66,$D$83&lt;$AR66),0,Schweine_Werte!$O66))</f>
        <v>0</v>
      </c>
      <c r="CA66" s="679">
        <f>IF(OR($C$92=$AR66,$D$92=$AR66),Schweine_Werte!$O66*0.5,IF(OR($C$92&gt;$AR66,$D$92&lt;$AR66),0,Schweine_Werte!$O66))</f>
        <v>0</v>
      </c>
      <c r="CB66" s="679">
        <f>IF(OR($C$101=$AR66,$D$101=$AR66),Schweine_Werte!$O66*0.5,IF(OR($C$101&gt;$AR66,$D$101&lt;$AR66),0,Schweine_Werte!$O66))</f>
        <v>0</v>
      </c>
      <c r="CC66" s="679">
        <f>IF(OR($C$110=$AR66,$D$110=$AR66),Schweine_Werte!$O66*0.5,IF(OR($C$110&gt;$AR66,$D$110&lt;$AR66),0,Schweine_Werte!$O66))</f>
        <v>0</v>
      </c>
    </row>
    <row r="67" spans="1:81" x14ac:dyDescent="0.2">
      <c r="AR67" s="698">
        <v>71</v>
      </c>
      <c r="AS67" s="677">
        <f>IF(OR($C$12=$AR67,$D$12=$AR67),Schweine_Werte!$C67*0.5,IF(OR($C$12&gt;$AR67,$D$12&lt;$AR67),0,Schweine_Werte!$C67))</f>
        <v>0</v>
      </c>
      <c r="AT67" s="667">
        <f>IF(OR($C$24=$AR67,$D$24=$AR67),Schweine_Werte!$C67*0.5,IF(OR($C$24&gt;$AR67,$D$24&lt;$AR67),0,Schweine_Werte!$C67))</f>
        <v>0</v>
      </c>
      <c r="AU67" s="677">
        <f>IF(OR($C$36=$AR67,$D$36=$AR67),Schweine_Werte!$C67*0.5,IF(OR($C$36&gt;$AR67,$D$36&lt;$AR67),0,Schweine_Werte!$C67))</f>
        <v>0</v>
      </c>
      <c r="AV67" s="677">
        <f>IF(OR($C$48=$AR67,$D$48=$AR67),Schweine_Werte!$C67*0.5,IF(OR($C$48&gt;$AR67,$D$48&lt;$AR67),0,Schweine_Werte!$C67))</f>
        <v>0</v>
      </c>
      <c r="AW67" s="677">
        <f>IF(OR($C$60=$AR67,$D$60=$AR67),Schweine_Werte!$C67*0.5,IF(OR($C$60&gt;$AR67,$D$60&lt;$AR67),0,Schweine_Werte!$C67))</f>
        <v>0</v>
      </c>
      <c r="AX67" s="677">
        <f>IF(OR($C$12=$AR67,$D$12=$AR67),Schweine_Werte!$E67*0.5,IF(OR($C$12&gt;$AR67,$D$12&lt;$AR67),0,Schweine_Werte!$E67))</f>
        <v>0</v>
      </c>
      <c r="AY67" s="667">
        <f>IF(OR($C$24=$AR67,$D$24=$AR67),Schweine_Werte!$E67*0.5,IF(OR($C$24&gt;$AR67,$D$24&lt;$AR67),0,Schweine_Werte!$E67))</f>
        <v>0</v>
      </c>
      <c r="AZ67" s="667">
        <f>IF(OR($C$36=$AR67,$D$36=$AR67),Schweine_Werte!$E67*0.5,IF(OR($C$36&gt;$AR67,$D$36&lt;$AR67),0,Schweine_Werte!$E67))</f>
        <v>0</v>
      </c>
      <c r="BA67" s="667">
        <f>IF(OR($C$48=$AR67,$D$48=$AR67),Schweine_Werte!$E67*0.5,IF(OR($C$48&gt;$AR67,$D$48&lt;$AR67),0,Schweine_Werte!$E67))</f>
        <v>0</v>
      </c>
      <c r="BB67" s="667">
        <f>IF(OR($C$60=$AR67,$D$60=$AR67),Schweine_Werte!$E67*0.5,IF(OR($C$60&gt;$AR67,$D$60&lt;$AR67),0,Schweine_Werte!$E67))</f>
        <v>0</v>
      </c>
      <c r="BC67" s="677">
        <f>IF(OR($C$12=$AR67,$D$12=$AR67),Schweine_Werte!$G67*0.5,IF(OR($C$12&gt;$AR67,$D$12&lt;$AR67),0,Schweine_Werte!$G67))</f>
        <v>0</v>
      </c>
      <c r="BD67" s="667">
        <f>IF(OR($C$24=$AR67,$D$24=$AR67),Schweine_Werte!$G67*0.5,IF(OR($C$24&gt;$AR67,$D$24&lt;$AR67),0,Schweine_Werte!$G67))</f>
        <v>0</v>
      </c>
      <c r="BE67" s="667">
        <f>IF(OR($C$36=$AR67,$D$36=$AR67),Schweine_Werte!$G67*0.5,IF(OR($C$36&gt;$AR67,$D$36&lt;$AR67),0,Schweine_Werte!$G67))</f>
        <v>0</v>
      </c>
      <c r="BF67" s="667">
        <f>IF(OR($C$48=$AR67,$D$48=$AR67),Schweine_Werte!$G67*0.5,IF(OR($C$48&gt;$AR67,$D$48&lt;$AR67),0,Schweine_Werte!$G67))</f>
        <v>0</v>
      </c>
      <c r="BG67" s="667">
        <f>IF(OR($C$60=$AR67,$D$60=$AR67),Schweine_Werte!$G67*0.5,IF(OR($C$60&gt;$AR67,$D$60&lt;$AR67),0,Schweine_Werte!$G67))</f>
        <v>0</v>
      </c>
      <c r="BH67" s="677">
        <f>IF(OR($C$12=$AR67,$D$12=$AR67),Schweine_Werte!$I67*0.5,IF(OR($C$12&gt;$AR67,$D$12&lt;$AR67),0,Schweine_Werte!$I67))</f>
        <v>0</v>
      </c>
      <c r="BI67" s="667">
        <f>IF(OR($C$24=$AR67,$D$24=$AR67),Schweine_Werte!$I67*0.5,IF(OR($C$24&gt;$AR67,$D$24&lt;$AR67),0,Schweine_Werte!$I67))</f>
        <v>0</v>
      </c>
      <c r="BJ67" s="667">
        <f>IF(OR($C$36=$AR67,$D$36=$AR67),Schweine_Werte!$I67*0.5,IF(OR($C$36&gt;$AR67,$D$36&lt;$AR67),0,Schweine_Werte!$I67))</f>
        <v>0</v>
      </c>
      <c r="BK67" s="667">
        <f>IF(OR($C$48=$AR67,$D$48=$AR67),Schweine_Werte!$I67*0.5,IF(OR($C$48&gt;$AR67,$D$48&lt;$AR67),0,Schweine_Werte!$I67))</f>
        <v>0</v>
      </c>
      <c r="BL67" s="667">
        <f>IF(OR($C$60=$AR67,$D$60=$AR67),Schweine_Werte!$I67*0.5,IF(OR($C$60&gt;$AR67,$D$60&lt;$AR67),0,Schweine_Werte!$I67))</f>
        <v>0</v>
      </c>
      <c r="BM67" s="677"/>
      <c r="BN67" s="667"/>
      <c r="BO67" s="667"/>
      <c r="BP67" s="667"/>
      <c r="BQ67" s="667"/>
      <c r="BR67" s="677">
        <f>IF(OR($C$74=$AR67,$D$74=$AR67),Schweine_Werte!$M67*0.5,IF(OR($C$74&gt;$AR67,$D$74&lt;$AR67),0,Schweine_Werte!$M67))</f>
        <v>0</v>
      </c>
      <c r="BS67" s="677">
        <f>IF(OR($C$83=$AR67,$D$83=$AR67),Schweine_Werte!$M67*0.5,IF(OR($C$83&gt;$AR67,$D$83&lt;$AR67),0,Schweine_Werte!$M67))</f>
        <v>0</v>
      </c>
      <c r="BT67" s="679">
        <f>IF(OR($C$92=$AR67,$D$92=$AR67),Schweine_Werte!$M67*0.5,IF(OR($C$92&gt;$AR67,$D$92&lt;$AR67),0,Schweine_Werte!$M67))</f>
        <v>0</v>
      </c>
      <c r="BU67" s="679">
        <f>IF(OR($C$101=$AR67,$D$101=$AR67),Schweine_Werte!$M67*0.5,IF(OR($C$101&gt;$AR67,$D$101&lt;$AR67),0,Schweine_Werte!$M67))</f>
        <v>0</v>
      </c>
      <c r="BV67" s="679">
        <f>IF(OR($C$110=$AR67,$D$110=$AR67),Schweine_Werte!$M67*0.5,IF(OR($C$110&gt;$AR67,$D$110&lt;$AR67),0,Schweine_Werte!$M67))</f>
        <v>0</v>
      </c>
      <c r="BW67" s="679">
        <f>IF(OR(8=$AR67,$E$127=$AR67),Schweine_Werte!$M67*0.5,IF(OR(8&gt;$AR67,$E$127&lt;$AR67),0,Schweine_Werte!$M67))</f>
        <v>1.1049837293732905</v>
      </c>
      <c r="BX67" s="679">
        <f>IF(OR(8=$AR67,$E$145=$AR67),Schweine_Werte!$M67*0.5,IF(OR(8&gt;$AR67,$E$145&lt;$AR67),0,Schweine_Werte!$M67))</f>
        <v>1.1049837293732905</v>
      </c>
      <c r="BY67" s="677">
        <f>IF(OR($C$74=$AR67,$D$74=$AR67),Schweine_Werte!$O67*0.5,IF(OR($C$74&gt;$AR67,$D$74&lt;$AR67),0,Schweine_Werte!$O67))</f>
        <v>0</v>
      </c>
      <c r="BZ67" s="677">
        <f>IF(OR($C$83=$AR67,$D$83=$AR67),Schweine_Werte!$O67*0.5,IF(OR($C$83&gt;$AR67,$D$83&lt;$AR67),0,Schweine_Werte!$O67))</f>
        <v>0</v>
      </c>
      <c r="CA67" s="679">
        <f>IF(OR($C$92=$AR67,$D$92=$AR67),Schweine_Werte!$O67*0.5,IF(OR($C$92&gt;$AR67,$D$92&lt;$AR67),0,Schweine_Werte!$O67))</f>
        <v>0</v>
      </c>
      <c r="CB67" s="679">
        <f>IF(OR($C$101=$AR67,$D$101=$AR67),Schweine_Werte!$O67*0.5,IF(OR($C$101&gt;$AR67,$D$101&lt;$AR67),0,Schweine_Werte!$O67))</f>
        <v>0</v>
      </c>
      <c r="CC67" s="679">
        <f>IF(OR($C$110=$AR67,$D$110=$AR67),Schweine_Werte!$O67*0.5,IF(OR($C$110&gt;$AR67,$D$110&lt;$AR67),0,Schweine_Werte!$O67))</f>
        <v>0</v>
      </c>
    </row>
    <row r="68" spans="1:81" x14ac:dyDescent="0.2">
      <c r="Q68" s="1735" t="s">
        <v>446</v>
      </c>
      <c r="R68" s="1735"/>
      <c r="S68" s="1735"/>
      <c r="T68" s="1735" t="s">
        <v>447</v>
      </c>
      <c r="U68" s="1735"/>
      <c r="V68" s="1735"/>
      <c r="W68" s="517" t="s">
        <v>435</v>
      </c>
      <c r="X68" s="517"/>
      <c r="Y68" s="517"/>
      <c r="AR68" s="698">
        <v>72</v>
      </c>
      <c r="AS68" s="677">
        <f>IF(OR($C$12=$AR68,$D$12=$AR68),Schweine_Werte!$C68*0.5,IF(OR($C$12&gt;$AR68,$D$12&lt;$AR68),0,Schweine_Werte!$C68))</f>
        <v>0</v>
      </c>
      <c r="AT68" s="667">
        <f>IF(OR($C$24=$AR68,$D$24=$AR68),Schweine_Werte!$C68*0.5,IF(OR($C$24&gt;$AR68,$D$24&lt;$AR68),0,Schweine_Werte!$C68))</f>
        <v>0</v>
      </c>
      <c r="AU68" s="677">
        <f>IF(OR($C$36=$AR68,$D$36=$AR68),Schweine_Werte!$C68*0.5,IF(OR($C$36&gt;$AR68,$D$36&lt;$AR68),0,Schweine_Werte!$C68))</f>
        <v>0</v>
      </c>
      <c r="AV68" s="677">
        <f>IF(OR($C$48=$AR68,$D$48=$AR68),Schweine_Werte!$C68*0.5,IF(OR($C$48&gt;$AR68,$D$48&lt;$AR68),0,Schweine_Werte!$C68))</f>
        <v>0</v>
      </c>
      <c r="AW68" s="677">
        <f>IF(OR($C$60=$AR68,$D$60=$AR68),Schweine_Werte!$C68*0.5,IF(OR($C$60&gt;$AR68,$D$60&lt;$AR68),0,Schweine_Werte!$C68))</f>
        <v>0</v>
      </c>
      <c r="AX68" s="677">
        <f>IF(OR($C$12=$AR68,$D$12=$AR68),Schweine_Werte!$E68*0.5,IF(OR($C$12&gt;$AR68,$D$12&lt;$AR68),0,Schweine_Werte!$E68))</f>
        <v>0</v>
      </c>
      <c r="AY68" s="667">
        <f>IF(OR($C$24=$AR68,$D$24=$AR68),Schweine_Werte!$E68*0.5,IF(OR($C$24&gt;$AR68,$D$24&lt;$AR68),0,Schweine_Werte!$E68))</f>
        <v>0</v>
      </c>
      <c r="AZ68" s="667">
        <f>IF(OR($C$36=$AR68,$D$36=$AR68),Schweine_Werte!$E68*0.5,IF(OR($C$36&gt;$AR68,$D$36&lt;$AR68),0,Schweine_Werte!$E68))</f>
        <v>0</v>
      </c>
      <c r="BA68" s="667">
        <f>IF(OR($C$48=$AR68,$D$48=$AR68),Schweine_Werte!$E68*0.5,IF(OR($C$48&gt;$AR68,$D$48&lt;$AR68),0,Schweine_Werte!$E68))</f>
        <v>0</v>
      </c>
      <c r="BB68" s="667">
        <f>IF(OR($C$60=$AR68,$D$60=$AR68),Schweine_Werte!$E68*0.5,IF(OR($C$60&gt;$AR68,$D$60&lt;$AR68),0,Schweine_Werte!$E68))</f>
        <v>0</v>
      </c>
      <c r="BC68" s="677">
        <f>IF(OR($C$12=$AR68,$D$12=$AR68),Schweine_Werte!$G68*0.5,IF(OR($C$12&gt;$AR68,$D$12&lt;$AR68),0,Schweine_Werte!$G68))</f>
        <v>0</v>
      </c>
      <c r="BD68" s="667">
        <f>IF(OR($C$24=$AR68,$D$24=$AR68),Schweine_Werte!$G68*0.5,IF(OR($C$24&gt;$AR68,$D$24&lt;$AR68),0,Schweine_Werte!$G68))</f>
        <v>0</v>
      </c>
      <c r="BE68" s="667">
        <f>IF(OR($C$36=$AR68,$D$36=$AR68),Schweine_Werte!$G68*0.5,IF(OR($C$36&gt;$AR68,$D$36&lt;$AR68),0,Schweine_Werte!$G68))</f>
        <v>0</v>
      </c>
      <c r="BF68" s="667">
        <f>IF(OR($C$48=$AR68,$D$48=$AR68),Schweine_Werte!$G68*0.5,IF(OR($C$48&gt;$AR68,$D$48&lt;$AR68),0,Schweine_Werte!$G68))</f>
        <v>0</v>
      </c>
      <c r="BG68" s="667">
        <f>IF(OR($C$60=$AR68,$D$60=$AR68),Schweine_Werte!$G68*0.5,IF(OR($C$60&gt;$AR68,$D$60&lt;$AR68),0,Schweine_Werte!$G68))</f>
        <v>0</v>
      </c>
      <c r="BH68" s="677">
        <f>IF(OR($C$12=$AR68,$D$12=$AR68),Schweine_Werte!$I68*0.5,IF(OR($C$12&gt;$AR68,$D$12&lt;$AR68),0,Schweine_Werte!$I68))</f>
        <v>0</v>
      </c>
      <c r="BI68" s="667">
        <f>IF(OR($C$24=$AR68,$D$24=$AR68),Schweine_Werte!$I68*0.5,IF(OR($C$24&gt;$AR68,$D$24&lt;$AR68),0,Schweine_Werte!$I68))</f>
        <v>0</v>
      </c>
      <c r="BJ68" s="667">
        <f>IF(OR($C$36=$AR68,$D$36=$AR68),Schweine_Werte!$I68*0.5,IF(OR($C$36&gt;$AR68,$D$36&lt;$AR68),0,Schweine_Werte!$I68))</f>
        <v>0</v>
      </c>
      <c r="BK68" s="667">
        <f>IF(OR($C$48=$AR68,$D$48=$AR68),Schweine_Werte!$I68*0.5,IF(OR($C$48&gt;$AR68,$D$48&lt;$AR68),0,Schweine_Werte!$I68))</f>
        <v>0</v>
      </c>
      <c r="BL68" s="667">
        <f>IF(OR($C$60=$AR68,$D$60=$AR68),Schweine_Werte!$I68*0.5,IF(OR($C$60&gt;$AR68,$D$60&lt;$AR68),0,Schweine_Werte!$I68))</f>
        <v>0</v>
      </c>
      <c r="BM68" s="677"/>
      <c r="BN68" s="667"/>
      <c r="BO68" s="667"/>
      <c r="BP68" s="667"/>
      <c r="BQ68" s="667"/>
      <c r="BR68" s="677">
        <f>IF(OR($C$74=$AR68,$D$74=$AR68),Schweine_Werte!$M68*0.5,IF(OR($C$74&gt;$AR68,$D$74&lt;$AR68),0,Schweine_Werte!$M68))</f>
        <v>0</v>
      </c>
      <c r="BS68" s="677">
        <f>IF(OR($C$83=$AR68,$D$83=$AR68),Schweine_Werte!$M68*0.5,IF(OR($C$83&gt;$AR68,$D$83&lt;$AR68),0,Schweine_Werte!$M68))</f>
        <v>0</v>
      </c>
      <c r="BT68" s="679">
        <f>IF(OR($C$92=$AR68,$D$92=$AR68),Schweine_Werte!$M68*0.5,IF(OR($C$92&gt;$AR68,$D$92&lt;$AR68),0,Schweine_Werte!$M68))</f>
        <v>0</v>
      </c>
      <c r="BU68" s="679">
        <f>IF(OR($C$101=$AR68,$D$101=$AR68),Schweine_Werte!$M68*0.5,IF(OR($C$101&gt;$AR68,$D$101&lt;$AR68),0,Schweine_Werte!$M68))</f>
        <v>0</v>
      </c>
      <c r="BV68" s="679">
        <f>IF(OR($C$110=$AR68,$D$110=$AR68),Schweine_Werte!$M68*0.5,IF(OR($C$110&gt;$AR68,$D$110&lt;$AR68),0,Schweine_Werte!$M68))</f>
        <v>0</v>
      </c>
      <c r="BW68" s="679">
        <f>IF(OR(8=$AR68,$E$127=$AR68),Schweine_Werte!$M68*0.5,IF(OR(8&gt;$AR68,$E$127&lt;$AR68),0,Schweine_Werte!$M68))</f>
        <v>1.104630248375454</v>
      </c>
      <c r="BX68" s="679">
        <f>IF(OR(8=$AR68,$E$145=$AR68),Schweine_Werte!$M68*0.5,IF(OR(8&gt;$AR68,$E$145&lt;$AR68),0,Schweine_Werte!$M68))</f>
        <v>1.104630248375454</v>
      </c>
      <c r="BY68" s="677">
        <f>IF(OR($C$74=$AR68,$D$74=$AR68),Schweine_Werte!$O68*0.5,IF(OR($C$74&gt;$AR68,$D$74&lt;$AR68),0,Schweine_Werte!$O68))</f>
        <v>0</v>
      </c>
      <c r="BZ68" s="677">
        <f>IF(OR($C$83=$AR68,$D$83=$AR68),Schweine_Werte!$O68*0.5,IF(OR($C$83&gt;$AR68,$D$83&lt;$AR68),0,Schweine_Werte!$O68))</f>
        <v>0</v>
      </c>
      <c r="CA68" s="679">
        <f>IF(OR($C$92=$AR68,$D$92=$AR68),Schweine_Werte!$O68*0.5,IF(OR($C$92&gt;$AR68,$D$92&lt;$AR68),0,Schweine_Werte!$O68))</f>
        <v>0</v>
      </c>
      <c r="CB68" s="679">
        <f>IF(OR($C$101=$AR68,$D$101=$AR68),Schweine_Werte!$O68*0.5,IF(OR($C$101&gt;$AR68,$D$101&lt;$AR68),0,Schweine_Werte!$O68))</f>
        <v>0</v>
      </c>
      <c r="CC68" s="679">
        <f>IF(OR($C$110=$AR68,$D$110=$AR68),Schweine_Werte!$O68*0.5,IF(OR($C$110&gt;$AR68,$D$110&lt;$AR68),0,Schweine_Werte!$O68))</f>
        <v>0</v>
      </c>
    </row>
    <row r="69" spans="1:81" x14ac:dyDescent="0.2">
      <c r="B69" s="520" t="s">
        <v>517</v>
      </c>
      <c r="E69" s="520" t="s">
        <v>470</v>
      </c>
      <c r="F69" s="520" t="s">
        <v>363</v>
      </c>
      <c r="G69" s="520" t="s">
        <v>471</v>
      </c>
      <c r="H69" s="520" t="s">
        <v>472</v>
      </c>
      <c r="I69" s="520" t="s">
        <v>473</v>
      </c>
      <c r="J69" s="520" t="s">
        <v>474</v>
      </c>
      <c r="K69" s="520" t="s">
        <v>475</v>
      </c>
      <c r="L69" s="520" t="s">
        <v>476</v>
      </c>
      <c r="M69" s="520" t="s">
        <v>477</v>
      </c>
      <c r="N69" s="520" t="s">
        <v>478</v>
      </c>
      <c r="O69" s="520" t="s">
        <v>479</v>
      </c>
      <c r="P69" s="520" t="s">
        <v>480</v>
      </c>
      <c r="Q69" s="520" t="s">
        <v>365</v>
      </c>
      <c r="R69" s="520" t="s">
        <v>366</v>
      </c>
      <c r="S69" s="520" t="s">
        <v>367</v>
      </c>
      <c r="T69" s="520" t="s">
        <v>365</v>
      </c>
      <c r="U69" s="520" t="s">
        <v>366</v>
      </c>
      <c r="V69" s="520" t="s">
        <v>367</v>
      </c>
      <c r="W69" s="520" t="s">
        <v>448</v>
      </c>
      <c r="X69" s="520" t="s">
        <v>449</v>
      </c>
      <c r="Y69" s="520" t="s">
        <v>450</v>
      </c>
      <c r="AR69" s="698">
        <v>73</v>
      </c>
      <c r="AS69" s="677">
        <f>IF(OR($C$12=$AR69,$D$12=$AR69),Schweine_Werte!$C69*0.5,IF(OR($C$12&gt;$AR69,$D$12&lt;$AR69),0,Schweine_Werte!$C69))</f>
        <v>0</v>
      </c>
      <c r="AT69" s="667">
        <f>IF(OR($C$24=$AR69,$D$24=$AR69),Schweine_Werte!$C69*0.5,IF(OR($C$24&gt;$AR69,$D$24&lt;$AR69),0,Schweine_Werte!$C69))</f>
        <v>0</v>
      </c>
      <c r="AU69" s="677">
        <f>IF(OR($C$36=$AR69,$D$36=$AR69),Schweine_Werte!$C69*0.5,IF(OR($C$36&gt;$AR69,$D$36&lt;$AR69),0,Schweine_Werte!$C69))</f>
        <v>0</v>
      </c>
      <c r="AV69" s="677">
        <f>IF(OR($C$48=$AR69,$D$48=$AR69),Schweine_Werte!$C69*0.5,IF(OR($C$48&gt;$AR69,$D$48&lt;$AR69),0,Schweine_Werte!$C69))</f>
        <v>0</v>
      </c>
      <c r="AW69" s="677">
        <f>IF(OR($C$60=$AR69,$D$60=$AR69),Schweine_Werte!$C69*0.5,IF(OR($C$60&gt;$AR69,$D$60&lt;$AR69),0,Schweine_Werte!$C69))</f>
        <v>0</v>
      </c>
      <c r="AX69" s="677">
        <f>IF(OR($C$12=$AR69,$D$12=$AR69),Schweine_Werte!$E69*0.5,IF(OR($C$12&gt;$AR69,$D$12&lt;$AR69),0,Schweine_Werte!$E69))</f>
        <v>0</v>
      </c>
      <c r="AY69" s="667">
        <f>IF(OR($C$24=$AR69,$D$24=$AR69),Schweine_Werte!$E69*0.5,IF(OR($C$24&gt;$AR69,$D$24&lt;$AR69),0,Schweine_Werte!$E69))</f>
        <v>0</v>
      </c>
      <c r="AZ69" s="667">
        <f>IF(OR($C$36=$AR69,$D$36=$AR69),Schweine_Werte!$E69*0.5,IF(OR($C$36&gt;$AR69,$D$36&lt;$AR69),0,Schweine_Werte!$E69))</f>
        <v>0</v>
      </c>
      <c r="BA69" s="667">
        <f>IF(OR($C$48=$AR69,$D$48=$AR69),Schweine_Werte!$E69*0.5,IF(OR($C$48&gt;$AR69,$D$48&lt;$AR69),0,Schweine_Werte!$E69))</f>
        <v>0</v>
      </c>
      <c r="BB69" s="667">
        <f>IF(OR($C$60=$AR69,$D$60=$AR69),Schweine_Werte!$E69*0.5,IF(OR($C$60&gt;$AR69,$D$60&lt;$AR69),0,Schweine_Werte!$E69))</f>
        <v>0</v>
      </c>
      <c r="BC69" s="677">
        <f>IF(OR($C$12=$AR69,$D$12=$AR69),Schweine_Werte!$G69*0.5,IF(OR($C$12&gt;$AR69,$D$12&lt;$AR69),0,Schweine_Werte!$G69))</f>
        <v>0</v>
      </c>
      <c r="BD69" s="667">
        <f>IF(OR($C$24=$AR69,$D$24=$AR69),Schweine_Werte!$G69*0.5,IF(OR($C$24&gt;$AR69,$D$24&lt;$AR69),0,Schweine_Werte!$G69))</f>
        <v>0</v>
      </c>
      <c r="BE69" s="667">
        <f>IF(OR($C$36=$AR69,$D$36=$AR69),Schweine_Werte!$G69*0.5,IF(OR($C$36&gt;$AR69,$D$36&lt;$AR69),0,Schweine_Werte!$G69))</f>
        <v>0</v>
      </c>
      <c r="BF69" s="667">
        <f>IF(OR($C$48=$AR69,$D$48=$AR69),Schweine_Werte!$G69*0.5,IF(OR($C$48&gt;$AR69,$D$48&lt;$AR69),0,Schweine_Werte!$G69))</f>
        <v>0</v>
      </c>
      <c r="BG69" s="667">
        <f>IF(OR($C$60=$AR69,$D$60=$AR69),Schweine_Werte!$G69*0.5,IF(OR($C$60&gt;$AR69,$D$60&lt;$AR69),0,Schweine_Werte!$G69))</f>
        <v>0</v>
      </c>
      <c r="BH69" s="677">
        <f>IF(OR($C$12=$AR69,$D$12=$AR69),Schweine_Werte!$I69*0.5,IF(OR($C$12&gt;$AR69,$D$12&lt;$AR69),0,Schweine_Werte!$I69))</f>
        <v>0</v>
      </c>
      <c r="BI69" s="667">
        <f>IF(OR($C$24=$AR69,$D$24=$AR69),Schweine_Werte!$I69*0.5,IF(OR($C$24&gt;$AR69,$D$24&lt;$AR69),0,Schweine_Werte!$I69))</f>
        <v>0</v>
      </c>
      <c r="BJ69" s="667">
        <f>IF(OR($C$36=$AR69,$D$36=$AR69),Schweine_Werte!$I69*0.5,IF(OR($C$36&gt;$AR69,$D$36&lt;$AR69),0,Schweine_Werte!$I69))</f>
        <v>0</v>
      </c>
      <c r="BK69" s="667">
        <f>IF(OR($C$48=$AR69,$D$48=$AR69),Schweine_Werte!$I69*0.5,IF(OR($C$48&gt;$AR69,$D$48&lt;$AR69),0,Schweine_Werte!$I69))</f>
        <v>0</v>
      </c>
      <c r="BL69" s="667">
        <f>IF(OR($C$60=$AR69,$D$60=$AR69),Schweine_Werte!$I69*0.5,IF(OR($C$60&gt;$AR69,$D$60&lt;$AR69),0,Schweine_Werte!$I69))</f>
        <v>0</v>
      </c>
      <c r="BM69" s="677"/>
      <c r="BN69" s="667"/>
      <c r="BO69" s="667"/>
      <c r="BP69" s="667"/>
      <c r="BQ69" s="667"/>
      <c r="BR69" s="677">
        <f>IF(OR($C$74=$AR69,$D$74=$AR69),Schweine_Werte!$M69*0.5,IF(OR($C$74&gt;$AR69,$D$74&lt;$AR69),0,Schweine_Werte!$M69))</f>
        <v>0</v>
      </c>
      <c r="BS69" s="677">
        <f>IF(OR($C$83=$AR69,$D$83=$AR69),Schweine_Werte!$M69*0.5,IF(OR($C$83&gt;$AR69,$D$83&lt;$AR69),0,Schweine_Werte!$M69))</f>
        <v>0</v>
      </c>
      <c r="BT69" s="679">
        <f>IF(OR($C$92=$AR69,$D$92=$AR69),Schweine_Werte!$M69*0.5,IF(OR($C$92&gt;$AR69,$D$92&lt;$AR69),0,Schweine_Werte!$M69))</f>
        <v>0</v>
      </c>
      <c r="BU69" s="679">
        <f>IF(OR($C$101=$AR69,$D$101=$AR69),Schweine_Werte!$M69*0.5,IF(OR($C$101&gt;$AR69,$D$101&lt;$AR69),0,Schweine_Werte!$M69))</f>
        <v>0</v>
      </c>
      <c r="BV69" s="679">
        <f>IF(OR($C$110=$AR69,$D$110=$AR69),Schweine_Werte!$M69*0.5,IF(OR($C$110&gt;$AR69,$D$110&lt;$AR69),0,Schweine_Werte!$M69))</f>
        <v>0</v>
      </c>
      <c r="BW69" s="679">
        <f>IF(OR(8=$AR69,$E$127=$AR69),Schweine_Werte!$M69*0.5,IF(OR(8&gt;$AR69,$E$127&lt;$AR69),0,Schweine_Werte!$M69))</f>
        <v>1.1046392823633366</v>
      </c>
      <c r="BX69" s="679">
        <f>IF(OR(8=$AR69,$E$145=$AR69),Schweine_Werte!$M69*0.5,IF(OR(8&gt;$AR69,$E$145&lt;$AR69),0,Schweine_Werte!$M69))</f>
        <v>1.1046392823633366</v>
      </c>
      <c r="BY69" s="677">
        <f>IF(OR($C$74=$AR69,$D$74=$AR69),Schweine_Werte!$O69*0.5,IF(OR($C$74&gt;$AR69,$D$74&lt;$AR69),0,Schweine_Werte!$O69))</f>
        <v>0</v>
      </c>
      <c r="BZ69" s="677">
        <f>IF(OR($C$83=$AR69,$D$83=$AR69),Schweine_Werte!$O69*0.5,IF(OR($C$83&gt;$AR69,$D$83&lt;$AR69),0,Schweine_Werte!$O69))</f>
        <v>0</v>
      </c>
      <c r="CA69" s="679">
        <f>IF(OR($C$92=$AR69,$D$92=$AR69),Schweine_Werte!$O69*0.5,IF(OR($C$92&gt;$AR69,$D$92&lt;$AR69),0,Schweine_Werte!$O69))</f>
        <v>0</v>
      </c>
      <c r="CB69" s="679">
        <f>IF(OR($C$101=$AR69,$D$101=$AR69),Schweine_Werte!$O69*0.5,IF(OR($C$101&gt;$AR69,$D$101&lt;$AR69),0,Schweine_Werte!$O69))</f>
        <v>0</v>
      </c>
      <c r="CC69" s="679">
        <f>IF(OR($C$110=$AR69,$D$110=$AR69),Schweine_Werte!$O69*0.5,IF(OR($C$110&gt;$AR69,$D$110&lt;$AR69),0,Schweine_Werte!$O69))</f>
        <v>0</v>
      </c>
    </row>
    <row r="70" spans="1:81" x14ac:dyDescent="0.2">
      <c r="B70" s="520">
        <v>450</v>
      </c>
      <c r="D70" s="667"/>
      <c r="E70" s="520" t="e">
        <f>($D74-$C74)*1000/SUM($BR$4:$BR$31)</f>
        <v>#VALUE!</v>
      </c>
      <c r="F70" s="667" t="e">
        <f>SUMPRODUCT($BR$4:$BR$31,Schweine_Werte!$V$4:$V$31)/SUM($BR$4:$BR$31)</f>
        <v>#DIV/0!</v>
      </c>
      <c r="G70" s="667" t="e">
        <f>IF($B74=$A$8,SUMPRODUCT($BR$4:$BR$31,Schweine_Werte!HE$4:HE$31)/SUM($BR$4:$BR$31),IF($B74=$A$7,SUMPRODUCT($BR$4:$BR$31,Schweine_Werte!GQ$4:GQ$31)/SUM($BR$4:$BR$31),IF($B74=$A$6,SUMPRODUCT($BR$4:$BR$31,Schweine_Werte!GC$4:GC$31)/SUM($BR$4:$BR$31),SUMPRODUCT($BR$4:$BR$31,Schweine_Werte!FO$4:FO$31)/SUM($BR$4:$BR$31))))</f>
        <v>#DIV/0!</v>
      </c>
      <c r="H70" s="667" t="e">
        <f>IF($B74=$A$8,SUMPRODUCT($BR$4:$BR$31,Schweine_Werte!HF$4:HF$31)/SUM($BR$4:$BR$31),IF($B74=$A$7,SUMPRODUCT($BR$4:$BR$31,Schweine_Werte!GR$4:GR$31)/SUM($BR$4:$BR$31),IF($B74=$A$6,SUMPRODUCT($BR$4:$BR$31,Schweine_Werte!GD$4:GD$31)/SUM($BR$4:$BR$31),SUMPRODUCT($BR$4:$BR$31,Schweine_Werte!FP$4:FP$31)/SUM($BR$4:$BR$31))))</f>
        <v>#DIV/0!</v>
      </c>
      <c r="I70" s="667" t="e">
        <f>IF($B74=$A$8,SUMPRODUCT($BR$4:$BR$31,Schweine_Werte!HG$4:HG$31)/SUM($BR$4:$BR$31),IF($B74=$A$7,SUMPRODUCT($BR$4:$BR$31,Schweine_Werte!GS$4:GS$31)/SUM($BR$4:$BR$31),IF($B74=$A$6,SUMPRODUCT($BR$4:$BR$31,Schweine_Werte!GE$4:GE$31)/SUM($BR$4:$BR$31),SUMPRODUCT($BR$4:$BR$31,Schweine_Werte!FQ$4:FQ$31)/SUM($BR$4:$BR$31))))</f>
        <v>#DIV/0!</v>
      </c>
      <c r="J70" s="667" t="e">
        <f>SUMPRODUCT($BR$4:$BR$31,Schweine_Werte!$AD$4:$AD$31)/SUM($BR$4:$BR$31)</f>
        <v>#DIV/0!</v>
      </c>
      <c r="K70" s="667" t="e">
        <f>SUMPRODUCT($BR$4:$BR$31,Schweine_Werte!$AL$4:$AL$31)/SUM($BR$4:$BR$31)</f>
        <v>#DIV/0!</v>
      </c>
      <c r="L70" s="667" t="e">
        <f>T70*$F70*365/1000+$J70-$K70</f>
        <v>#DIV/0!</v>
      </c>
      <c r="M70" s="667" t="e">
        <f>U70*$F70*365/1000+$J70-$K70/2</f>
        <v>#DIV/0!</v>
      </c>
      <c r="N70" s="667" t="e">
        <f>V70*$F70*365/1000+$J70</f>
        <v>#DIV/0!</v>
      </c>
      <c r="O70" s="667">
        <f>IF($C74&lt;28,SUM($BR$4:$BR$23)+IF($D74&gt;28,$BR$24*0.5,$BR$24),0)</f>
        <v>0</v>
      </c>
      <c r="P70" s="667">
        <f>IF($D74&gt;28,SUM($BR$25:$BR$31)+IF($C74&lt;28,$BR$24*0.5,$BR$24),0)</f>
        <v>0</v>
      </c>
      <c r="Q70" s="667" t="e">
        <f t="shared" ref="Q70:S71" si="40">+T70*$F70</f>
        <v>#DIV/0!</v>
      </c>
      <c r="R70" s="667" t="e">
        <f t="shared" si="40"/>
        <v>#DIV/0!</v>
      </c>
      <c r="S70" s="667" t="e">
        <f t="shared" si="40"/>
        <v>#DIV/0!</v>
      </c>
      <c r="T70" s="667" t="e">
        <f>+($O70*Schweine_Werte!$HT$15+$P70*Schweine_Werte!$HU$15)/SUM($O70:$P70)</f>
        <v>#DIV/0!</v>
      </c>
      <c r="U70" s="667" t="e">
        <f>+($O70*Schweine_Werte!$HV$15+$P70*Schweine_Werte!$HW$15)/SUM($O70:$P70)</f>
        <v>#DIV/0!</v>
      </c>
      <c r="V70" s="667" t="e">
        <f>+($O70*Schweine_Werte!$HX$15+$P70*Schweine_Werte!$HY$15)/SUM($O70:$P70)</f>
        <v>#DIV/0!</v>
      </c>
      <c r="W70" s="678" t="e">
        <f>($J70*0.055+T70*0.365*0.86*$F70-$K70*0.018)/L70*100</f>
        <v>#DIV/0!</v>
      </c>
      <c r="X70" s="678" t="e">
        <f>($J70*0.055+U70*0.365*0.86*$F70-$K70*0.018/2)/M70*100</f>
        <v>#DIV/0!</v>
      </c>
      <c r="Y70" s="667" t="e">
        <f>($J70*0.055+V70*0.365*0.86*$F70)/N70*100</f>
        <v>#DIV/0!</v>
      </c>
      <c r="Z70" s="667" t="e">
        <f>IF($B74=$A$8,SUMPRODUCT($BR$4:$BR$31,Schweine_Werte!$HH$4:$HH$31,Schweine_Werte!$HI$4:$HI$31)/SUMPRODUCT($BR$4:$BR$31,Schweine_Werte!$HH$4:$HH$31),IF($B74=$A$7,SUMPRODUCT($BR$4:$BR$31,Schweine_Werte!$GT$4:$GT$31,Schweine_Werte!$GU$4:$GU$31)/SUMPRODUCT($BR$4:$BR$31,Schweine_Werte!$GT$4:$GT$31),IF($B74=$A$6,SUMPRODUCT($BR$4:$BR$31,Schweine_Werte!$GF$4:$GF$31,Schweine_Werte!$GG$4:$GG$31)/SUMPRODUCT($BR$4:$BR$31,Schweine_Werte!$GF$4:$GF$31),SUMPRODUCT($BR$4:$BR$31,Schweine_Werte!$FR$4:$FR$31,Schweine_Werte!$FS$4:$FS$31)/SUMPRODUCT($BR$4:$BR$31,Schweine_Werte!$FR$4:$FR$31))))</f>
        <v>#DIV/0!</v>
      </c>
      <c r="AA70" s="667"/>
      <c r="AB70" s="667">
        <f>IF($B74=$A$8,SUMIF(Schweine_Werte!$AO$4:$AO$31,$C74,Schweine_Werte!$HI$4:$HI$31),IF($B74=$A$7,SUMIF(Schweine_Werte!$AO$4:$AO$31,$C74,Schweine_Werte!$GU$4:$GU$31),IF($B74=$A$6,SUMIF(Schweine_Werte!$AO$4:$AO$31,$C74,Schweine_Werte!$GG$4:$GG$31),SUMIF(Schweine_Werte!$AO$4:$AO$31,$C74,Schweine_Werte!$FS$4:$FS$31))))</f>
        <v>0</v>
      </c>
      <c r="AC70" s="667"/>
      <c r="AD70" s="667">
        <f>IF($B74=$A$8,SUMIF(Schweine_Werte!$AO$4:$AO$31,$D74,Schweine_Werte!$HI$4:$HI$31),IF($B74=$A$7,SUMIF(Schweine_Werte!$AO$4:$AO$31,$D74,Schweine_Werte!$GU$4:$GU$31),IF($B74=$A$6,SUMIF(Schweine_Werte!$AO$4:$AO$31,$D74,Schweine_Werte!$GG$4:$GG$31),SUMIF(Schweine_Werte!$AO$4:$AO$31,$D74,Schweine_Werte!$FS$4:$FS$31))))</f>
        <v>0</v>
      </c>
      <c r="AE70" s="667"/>
      <c r="AF70" s="667"/>
      <c r="AG70" s="667" t="e">
        <f>IF($B74=$A$8,SUMPRODUCT($BR$4:$BR$31,Schweine_Werte!$HH$4:$HH$31)/SUM($BR$4:$BR$31),IF($B74=$A$7,SUMPRODUCT($BR$4:$BR$31,Schweine_Werte!$GT$4:$GT$31)/SUM($BR$4:$BR$31),IF($B74=$A$6,SUMPRODUCT($BR$4:$BR$31,Schweine_Werte!$GF$4:$GF$31)/SUM($BR$4:$BR$31),SUMPRODUCT($BR$4:$BR$31,Schweine_Werte!$FR$4:$FR$31)/SUM($BR$4:$BR$31))))</f>
        <v>#DIV/0!</v>
      </c>
      <c r="AH70" s="667"/>
      <c r="AI70" s="667"/>
      <c r="AJ70" s="667" t="e">
        <f>IF($B74=$A$8,SUMPRODUCT($BR$4:$BR$31,Schweine_Werte!$HH$4:$HH$31,Schweine_Werte!$HJ$4:$HJ$31)/SUMPRODUCT($BR$4:$BR$31,Schweine_Werte!$HH$4:$HH$31),IF($B74=$A$7,SUMPRODUCT($BR$4:$BR$31,Schweine_Werte!$GT$4:$GT$31,Schweine_Werte!$GV$4:$GV$31)/SUMPRODUCT($BR$4:$BR$31,Schweine_Werte!$GT$4:$GT$31),IF($B74=$A$6,SUMPRODUCT($BR$4:$BR$31,Schweine_Werte!$GF$4:$GF$31,Schweine_Werte!$GH$4:$GH$31)/SUMPRODUCT($BR$4:$BR$31,Schweine_Werte!$GF$4:$GF$31),SUMPRODUCT($BR$4:$BR$31,Schweine_Werte!$FR$4:$FR$31,Schweine_Werte!$FT$4:$FT$31)/SUMPRODUCT($BR$4:$BR$31,Schweine_Werte!$FR$4:$FR$31))))</f>
        <v>#DIV/0!</v>
      </c>
      <c r="AK70" s="667"/>
      <c r="AL70" s="667">
        <f>IF($B74=$A$8,SUMIF(Schweine_Werte!$AO$4:$AO$31,$C74,Schweine_Werte!$HJ$4:$HJ$31),IF($B74=$A$7,SUMIF(Schweine_Werte!$AO$4:$AO$31,$C74,Schweine_Werte!$GV$4:$GV$31),IF($B74=$A$6,SUMIF(Schweine_Werte!$AO$4:$AO$31,$C74,Schweine_Werte!$GH$4:$GH$31),SUMIF(Schweine_Werte!$AO$4:$AO$31,$C74,Schweine_Werte!$FT$4:$FT$31))))</f>
        <v>0</v>
      </c>
      <c r="AM70" s="667"/>
      <c r="AN70" s="667">
        <f>IF($B74=$A$8,SUMIF(Schweine_Werte!$AO$4:$AO$31,$D74,Schweine_Werte!$HJ$4:$HJ$31),IF($B74=$A$7,SUMIF(Schweine_Werte!$AO$4:$AO$31,$D74,Schweine_Werte!$GV$4:$GV$31),IF($B74=$A$6,SUMIF(Schweine_Werte!$AO$4:$AO$31,$D74,Schweine_Werte!$GH$4:$GH$31),SUMIF(Schweine_Werte!$AO$4:$AO$31,$D74,Schweine_Werte!$FT$4:$FT$31))))</f>
        <v>0</v>
      </c>
      <c r="AO70" s="667"/>
      <c r="AR70" s="698">
        <v>74</v>
      </c>
      <c r="AS70" s="677">
        <f>IF(OR($C$12=$AR70,$D$12=$AR70),Schweine_Werte!$C70*0.5,IF(OR($C$12&gt;$AR70,$D$12&lt;$AR70),0,Schweine_Werte!$C70))</f>
        <v>0</v>
      </c>
      <c r="AT70" s="667">
        <f>IF(OR($C$24=$AR70,$D$24=$AR70),Schweine_Werte!$C70*0.5,IF(OR($C$24&gt;$AR70,$D$24&lt;$AR70),0,Schweine_Werte!$C70))</f>
        <v>0</v>
      </c>
      <c r="AU70" s="677">
        <f>IF(OR($C$36=$AR70,$D$36=$AR70),Schweine_Werte!$C70*0.5,IF(OR($C$36&gt;$AR70,$D$36&lt;$AR70),0,Schweine_Werte!$C70))</f>
        <v>0</v>
      </c>
      <c r="AV70" s="677">
        <f>IF(OR($C$48=$AR70,$D$48=$AR70),Schweine_Werte!$C70*0.5,IF(OR($C$48&gt;$AR70,$D$48&lt;$AR70),0,Schweine_Werte!$C70))</f>
        <v>0</v>
      </c>
      <c r="AW70" s="677">
        <f>IF(OR($C$60=$AR70,$D$60=$AR70),Schweine_Werte!$C70*0.5,IF(OR($C$60&gt;$AR70,$D$60&lt;$AR70),0,Schweine_Werte!$C70))</f>
        <v>0</v>
      </c>
      <c r="AX70" s="677">
        <f>IF(OR($C$12=$AR70,$D$12=$AR70),Schweine_Werte!$E70*0.5,IF(OR($C$12&gt;$AR70,$D$12&lt;$AR70),0,Schweine_Werte!$E70))</f>
        <v>0</v>
      </c>
      <c r="AY70" s="667">
        <f>IF(OR($C$24=$AR70,$D$24=$AR70),Schweine_Werte!$E70*0.5,IF(OR($C$24&gt;$AR70,$D$24&lt;$AR70),0,Schweine_Werte!$E70))</f>
        <v>0</v>
      </c>
      <c r="AZ70" s="667">
        <f>IF(OR($C$36=$AR70,$D$36=$AR70),Schweine_Werte!$E70*0.5,IF(OR($C$36&gt;$AR70,$D$36&lt;$AR70),0,Schweine_Werte!$E70))</f>
        <v>0</v>
      </c>
      <c r="BA70" s="667">
        <f>IF(OR($C$48=$AR70,$D$48=$AR70),Schweine_Werte!$E70*0.5,IF(OR($C$48&gt;$AR70,$D$48&lt;$AR70),0,Schweine_Werte!$E70))</f>
        <v>0</v>
      </c>
      <c r="BB70" s="667">
        <f>IF(OR($C$60=$AR70,$D$60=$AR70),Schweine_Werte!$E70*0.5,IF(OR($C$60&gt;$AR70,$D$60&lt;$AR70),0,Schweine_Werte!$E70))</f>
        <v>0</v>
      </c>
      <c r="BC70" s="677">
        <f>IF(OR($C$12=$AR70,$D$12=$AR70),Schweine_Werte!$G70*0.5,IF(OR($C$12&gt;$AR70,$D$12&lt;$AR70),0,Schweine_Werte!$G70))</f>
        <v>0</v>
      </c>
      <c r="BD70" s="667">
        <f>IF(OR($C$24=$AR70,$D$24=$AR70),Schweine_Werte!$G70*0.5,IF(OR($C$24&gt;$AR70,$D$24&lt;$AR70),0,Schweine_Werte!$G70))</f>
        <v>0</v>
      </c>
      <c r="BE70" s="667">
        <f>IF(OR($C$36=$AR70,$D$36=$AR70),Schweine_Werte!$G70*0.5,IF(OR($C$36&gt;$AR70,$D$36&lt;$AR70),0,Schweine_Werte!$G70))</f>
        <v>0</v>
      </c>
      <c r="BF70" s="667">
        <f>IF(OR($C$48=$AR70,$D$48=$AR70),Schweine_Werte!$G70*0.5,IF(OR($C$48&gt;$AR70,$D$48&lt;$AR70),0,Schweine_Werte!$G70))</f>
        <v>0</v>
      </c>
      <c r="BG70" s="667">
        <f>IF(OR($C$60=$AR70,$D$60=$AR70),Schweine_Werte!$G70*0.5,IF(OR($C$60&gt;$AR70,$D$60&lt;$AR70),0,Schweine_Werte!$G70))</f>
        <v>0</v>
      </c>
      <c r="BH70" s="677">
        <f>IF(OR($C$12=$AR70,$D$12=$AR70),Schweine_Werte!$I70*0.5,IF(OR($C$12&gt;$AR70,$D$12&lt;$AR70),0,Schweine_Werte!$I70))</f>
        <v>0</v>
      </c>
      <c r="BI70" s="667">
        <f>IF(OR($C$24=$AR70,$D$24=$AR70),Schweine_Werte!$I70*0.5,IF(OR($C$24&gt;$AR70,$D$24&lt;$AR70),0,Schweine_Werte!$I70))</f>
        <v>0</v>
      </c>
      <c r="BJ70" s="667">
        <f>IF(OR($C$36=$AR70,$D$36=$AR70),Schweine_Werte!$I70*0.5,IF(OR($C$36&gt;$AR70,$D$36&lt;$AR70),0,Schweine_Werte!$I70))</f>
        <v>0</v>
      </c>
      <c r="BK70" s="667">
        <f>IF(OR($C$48=$AR70,$D$48=$AR70),Schweine_Werte!$I70*0.5,IF(OR($C$48&gt;$AR70,$D$48&lt;$AR70),0,Schweine_Werte!$I70))</f>
        <v>0</v>
      </c>
      <c r="BL70" s="667">
        <f>IF(OR($C$60=$AR70,$D$60=$AR70),Schweine_Werte!$I70*0.5,IF(OR($C$60&gt;$AR70,$D$60&lt;$AR70),0,Schweine_Werte!$I70))</f>
        <v>0</v>
      </c>
      <c r="BM70" s="677"/>
      <c r="BN70" s="667"/>
      <c r="BO70" s="667"/>
      <c r="BP70" s="667"/>
      <c r="BQ70" s="667"/>
      <c r="BR70" s="677">
        <f>IF(OR($C$74=$AR70,$D$74=$AR70),Schweine_Werte!$M70*0.5,IF(OR($C$74&gt;$AR70,$D$74&lt;$AR70),0,Schweine_Werte!$M70))</f>
        <v>0</v>
      </c>
      <c r="BS70" s="677">
        <f>IF(OR($C$83=$AR70,$D$83=$AR70),Schweine_Werte!$M70*0.5,IF(OR($C$83&gt;$AR70,$D$83&lt;$AR70),0,Schweine_Werte!$M70))</f>
        <v>0</v>
      </c>
      <c r="BT70" s="679">
        <f>IF(OR($C$92=$AR70,$D$92=$AR70),Schweine_Werte!$M70*0.5,IF(OR($C$92&gt;$AR70,$D$92&lt;$AR70),0,Schweine_Werte!$M70))</f>
        <v>0</v>
      </c>
      <c r="BU70" s="679">
        <f>IF(OR($C$101=$AR70,$D$101=$AR70),Schweine_Werte!$M70*0.5,IF(OR($C$101&gt;$AR70,$D$101&lt;$AR70),0,Schweine_Werte!$M70))</f>
        <v>0</v>
      </c>
      <c r="BV70" s="679">
        <f>IF(OR($C$110=$AR70,$D$110=$AR70),Schweine_Werte!$M70*0.5,IF(OR($C$110&gt;$AR70,$D$110&lt;$AR70),0,Schweine_Werte!$M70))</f>
        <v>0</v>
      </c>
      <c r="BW70" s="679">
        <f>IF(OR(8=$AR70,$E$127=$AR70),Schweine_Werte!$M70*0.5,IF(OR(8&gt;$AR70,$E$127&lt;$AR70),0,Schweine_Werte!$M70))</f>
        <v>1.1050108487679347</v>
      </c>
      <c r="BX70" s="679">
        <f>IF(OR(8=$AR70,$E$145=$AR70),Schweine_Werte!$M70*0.5,IF(OR(8&gt;$AR70,$E$145&lt;$AR70),0,Schweine_Werte!$M70))</f>
        <v>1.1050108487679347</v>
      </c>
      <c r="BY70" s="677">
        <f>IF(OR($C$74=$AR70,$D$74=$AR70),Schweine_Werte!$O70*0.5,IF(OR($C$74&gt;$AR70,$D$74&lt;$AR70),0,Schweine_Werte!$O70))</f>
        <v>0</v>
      </c>
      <c r="BZ70" s="677">
        <f>IF(OR($C$83=$AR70,$D$83=$AR70),Schweine_Werte!$O70*0.5,IF(OR($C$83&gt;$AR70,$D$83&lt;$AR70),0,Schweine_Werte!$O70))</f>
        <v>0</v>
      </c>
      <c r="CA70" s="679">
        <f>IF(OR($C$92=$AR70,$D$92=$AR70),Schweine_Werte!$O70*0.5,IF(OR($C$92&gt;$AR70,$D$92&lt;$AR70),0,Schweine_Werte!$O70))</f>
        <v>0</v>
      </c>
      <c r="CB70" s="679">
        <f>IF(OR($C$101=$AR70,$D$101=$AR70),Schweine_Werte!$O70*0.5,IF(OR($C$101&gt;$AR70,$D$101&lt;$AR70),0,Schweine_Werte!$O70))</f>
        <v>0</v>
      </c>
      <c r="CC70" s="679">
        <f>IF(OR($C$110=$AR70,$D$110=$AR70),Schweine_Werte!$O70*0.5,IF(OR($C$110&gt;$AR70,$D$110&lt;$AR70),0,Schweine_Werte!$O70))</f>
        <v>0</v>
      </c>
    </row>
    <row r="71" spans="1:81" x14ac:dyDescent="0.2">
      <c r="B71" s="520">
        <v>500</v>
      </c>
      <c r="D71" s="667"/>
      <c r="E71" s="520" t="e">
        <f>($D74-$C74)*1000/SUM($BY$4:$BY$31)</f>
        <v>#VALUE!</v>
      </c>
      <c r="F71" s="667" t="e">
        <f>SUMPRODUCT($BY$4:$BY$31,Schweine_Werte!$W$4:$W$31)/SUM($BY$4:$BY$31)</f>
        <v>#DIV/0!</v>
      </c>
      <c r="G71" s="667" t="e">
        <f>IF($B74=$A$8,SUMPRODUCT($BY$4:$BY$31,Schweine_Werte!HK$4:HK$31)/SUM($BY$4:$BY$31),IF($B74=$A$7,SUMPRODUCT($BY$4:$BY$31,Schweine_Werte!GW$4:GW$31)/SUM($BY$4:$BY$31),IF($B74=$A$6,SUMPRODUCT($BY$4:$BY$31,Schweine_Werte!GI$4:GI$31)/SUM($BY$4:$BY$31),SUMPRODUCT($BY$4:$BY$31,Schweine_Werte!FU$4:FU$31)/SUM($BY$4:$BY$31))))</f>
        <v>#DIV/0!</v>
      </c>
      <c r="H71" s="667" t="e">
        <f>IF($B74=$A$8,SUMPRODUCT($BY$4:$BY$31,Schweine_Werte!HL$4:HL$31)/SUM($BY$4:$BY$31),IF($B74=$A$7,SUMPRODUCT($BY$4:$BY$31,Schweine_Werte!GX$4:GX$31)/SUM($BY$4:$BY$31),IF($B74=$A$6,SUMPRODUCT($BY$4:$BY$31,Schweine_Werte!GJ$4:GJ$31)/SUM($BY$4:$BY$31),SUMPRODUCT($BY$4:$BY$31,Schweine_Werte!FV$4:FV$31)/SUM($BY$4:$BY$31))))</f>
        <v>#DIV/0!</v>
      </c>
      <c r="I71" s="667" t="e">
        <f>IF($B74=$A$8,SUMPRODUCT($BY$4:$BY$31,Schweine_Werte!HM$4:HM$31)/SUM($BY$4:$BY$31),IF($B74=$A$7,SUMPRODUCT($BY$4:$BY$31,Schweine_Werte!GY$4:GY$31)/SUM($BY$4:$BY$31),IF($B74=$A$6,SUMPRODUCT($BY$4:$BY$31,Schweine_Werte!GK$4:GK$31)/SUM($BY$4:$BY$31),SUMPRODUCT($BY$4:$BY$31,Schweine_Werte!FW$4:FW$31)/SUM($BY$4:$BY$31))))</f>
        <v>#DIV/0!</v>
      </c>
      <c r="J71" s="667" t="e">
        <f>SUMPRODUCT($BY$4:$BY$31,Schweine_Werte!$AE$4:$AE$31)/SUM($BY$4:$BY$31)</f>
        <v>#DIV/0!</v>
      </c>
      <c r="K71" s="667" t="e">
        <f>SUMPRODUCT($BY$4:$BY$31,Schweine_Werte!$AM$4:$AM$31)/SUM($BY$4:$BY$31)</f>
        <v>#DIV/0!</v>
      </c>
      <c r="L71" s="667" t="e">
        <f>T71*$F71*365/1000+$J71-$K71</f>
        <v>#DIV/0!</v>
      </c>
      <c r="M71" s="667" t="e">
        <f>U71*$F71*365/1000+$J71-$K71/2</f>
        <v>#DIV/0!</v>
      </c>
      <c r="N71" s="667" t="e">
        <f>V71*$F71*365/1000+$J71</f>
        <v>#DIV/0!</v>
      </c>
      <c r="O71" s="667">
        <f>IF($C74&lt;28,SUM($BY$4:$BY$23)+IF($D74&gt;28,$BY$24*0.5,$BY$24),0)</f>
        <v>0</v>
      </c>
      <c r="P71" s="667">
        <f>IF($D74&gt;28,SUM($BY$25:$BY$31)+IF($C74&lt;28,$BY$24*0.5,$BY$24),0)</f>
        <v>0</v>
      </c>
      <c r="Q71" s="667" t="e">
        <f t="shared" si="40"/>
        <v>#DIV/0!</v>
      </c>
      <c r="R71" s="667" t="e">
        <f t="shared" si="40"/>
        <v>#DIV/0!</v>
      </c>
      <c r="S71" s="667" t="e">
        <f t="shared" si="40"/>
        <v>#DIV/0!</v>
      </c>
      <c r="T71" s="667" t="e">
        <f>+($O71*Schweine_Werte!$HT$16+$P71*Schweine_Werte!$HU$16)/SUM($O71:$P71)</f>
        <v>#DIV/0!</v>
      </c>
      <c r="U71" s="667" t="e">
        <f>+($O71*Schweine_Werte!$HV$16+$P71*Schweine_Werte!$HW$16)/SUM($O71:$P71)</f>
        <v>#DIV/0!</v>
      </c>
      <c r="V71" s="667" t="e">
        <f>+($O71*Schweine_Werte!$HX$16+$P71*Schweine_Werte!$HY$16)/SUM($O71:$P71)</f>
        <v>#DIV/0!</v>
      </c>
      <c r="W71" s="667" t="e">
        <f>($J71*0.055+T71*0.365*0.86*$F71-$K71*0.018)/L71*100</f>
        <v>#DIV/0!</v>
      </c>
      <c r="X71" s="667" t="e">
        <f>($J71*0.055+U71*0.365*0.86*$F71-$K71*0.018/2)/M71*100</f>
        <v>#DIV/0!</v>
      </c>
      <c r="Y71" s="667" t="e">
        <f>($J71*0.055+V71*0.365*0.86*$F71)/N71*100</f>
        <v>#DIV/0!</v>
      </c>
      <c r="Z71" s="667" t="e">
        <f>IF($B74=$A$8,SUMPRODUCT($BY$4:$BY$31,Schweine_Werte!$HN$4:$HN$31,Schweine_Werte!$HO$4:$HO$31)/SUMPRODUCT($BY$4:$BY$31,Schweine_Werte!$HN$4:$HN$31),IF($B74=$A$7,SUMPRODUCT($BY$4:$BY$31,Schweine_Werte!$GZ$4:$GZ$31,Schweine_Werte!$HA$4:$HA$31)/SUMPRODUCT($BY$4:$BY$31,Schweine_Werte!$GZ$4:$GZ$31),IF($B74=$A$6,SUMPRODUCT($BY$4:$BY$31,Schweine_Werte!$GL$4:$GL$31,Schweine_Werte!$GM$4:$GM$31)/SUMPRODUCT($BY$4:$BY$31,Schweine_Werte!$GL$4:$GL$31),SUMPRODUCT($BY$4:$BY$31,Schweine_Werte!$FX$4:$FX$31,Schweine_Werte!$FY$4:$FY$31)/SUMPRODUCT($BY$4:$BY$31,Schweine_Werte!$FX$4:$FX$31))))</f>
        <v>#DIV/0!</v>
      </c>
      <c r="AA71" s="667"/>
      <c r="AB71" s="667">
        <f>IF($B74=$A$8,SUMIF(Schweine_Werte!$AO$4:$AO$31,$C74,Schweine_Werte!$HO$4:$HO$31),IF($B74=$A$7,SUMIF(Schweine_Werte!$AO$4:$AO$31,$C74,Schweine_Werte!$HA$4:$HA$31),IF($B74=$A$6,SUMIF(Schweine_Werte!$AO$4:$AO$31,$C74,Schweine_Werte!$GM$4:$GM$31),SUMIF(Schweine_Werte!$AO$4:$AO$31,$C74,Schweine_Werte!$FY$4:$FY$31))))</f>
        <v>0</v>
      </c>
      <c r="AC71" s="667"/>
      <c r="AD71" s="667">
        <f>IF($B74=$A$8,SUMIF(Schweine_Werte!$AO$4:$AO$31,$D74,Schweine_Werte!$HO$4:$HO$31),IF($B74=$A$7,SUMIF(Schweine_Werte!$AO$4:$AO$31,$D74,Schweine_Werte!$HA$4:$HA$31),IF($B74=$A$6,SUMIF(Schweine_Werte!$AO$4:$AO$31,$D74,Schweine_Werte!$GM$4:$GM$31),SUMIF(Schweine_Werte!$AO$4:$AO$31,$D74,Schweine_Werte!$FY$4:$FY$31))))</f>
        <v>0</v>
      </c>
      <c r="AE71" s="667"/>
      <c r="AF71" s="667"/>
      <c r="AG71" s="667" t="e">
        <f>IF($B74=$A$8,SUMPRODUCT($BY$4:$BY$31,Schweine_Werte!$HN$4:$HN$31)/SUM($BY$4:$BY$31),IF($B74=$A$7,SUMPRODUCT($BY$4:$BY$31,Schweine_Werte!$GZ$4:$GZ$31)/SUM($BY$4:$BY$31),IF($B74=$A$6,SUMPRODUCT($BY$4:$BY$31,Schweine_Werte!$GL$4:$GL$31)/SUM($BY$4:$BY$31),SUMPRODUCT($BY$4:$BY$31,Schweine_Werte!$FX$4:$FX$31)/SUM($BY$4:$BY$31))))</f>
        <v>#DIV/0!</v>
      </c>
      <c r="AH71" s="667"/>
      <c r="AI71" s="667"/>
      <c r="AJ71" s="667" t="e">
        <f>IF($B74=$A$8,SUMPRODUCT($BY$4:$BY$31,Schweine_Werte!$HN$4:$HN$31,Schweine_Werte!$HP$4:$HP$31)/SUMPRODUCT($BY$4:$BY$31,Schweine_Werte!$HN$4:$HN$31),IF($B74=$A$7,SUMPRODUCT($BY$4:$BY$31,Schweine_Werte!$GZ$4:$GZ$31,Schweine_Werte!$HB$4:$HB$31)/SUMPRODUCT($BY$4:$BY$31,Schweine_Werte!$GZ$4:$GZ$31),IF($B74=$A$6,SUMPRODUCT($BY$4:$BY$31,Schweine_Werte!$GL$4:$GL$31,Schweine_Werte!$GN$4:$GN$31)/SUMPRODUCT($BY$4:$BY$31,Schweine_Werte!$GL$4:$GL$31),SUMPRODUCT($BY$4:$BY$31,Schweine_Werte!$FX$4:$FX$31,Schweine_Werte!$FZ$4:$FZ$31)/SUMPRODUCT($BY$4:$BY$31,Schweine_Werte!$FX$4:$FX$31))))</f>
        <v>#DIV/0!</v>
      </c>
      <c r="AK71" s="667"/>
      <c r="AL71" s="667">
        <f>IF($B74=$A$8,SUMIF(Schweine_Werte!$AO$4:$AO$31,$C74,Schweine_Werte!$HP$4:$HP$31),IF($B74=$A$7,SUMIF(Schweine_Werte!$AO$4:$AO$31,$C74,Schweine_Werte!$HB$4:$HB$31),IF($B74=$A$6,SUMIF(Schweine_Werte!$AO$4:$AO$31,$C74,Schweine_Werte!$GN$4:$GN$31),SUMIF(Schweine_Werte!$AO$4:$AO$31,$C74,Schweine_Werte!$FZ$4:$FZ$31))))</f>
        <v>0</v>
      </c>
      <c r="AM71" s="667"/>
      <c r="AN71" s="667">
        <f>IF($B74=$A$8,SUMIF(Schweine_Werte!$AO$4:$AO$31,$D74,Schweine_Werte!$HP$4:$HP$31),IF($B74=$A$7,SUMIF(Schweine_Werte!$AO$4:$AO$31,$D74,Schweine_Werte!$HB$4:$HB$31),IF($B74=$A$6,SUMIF(Schweine_Werte!$AO$4:$AO$31,$D74,Schweine_Werte!$GN$4:$GN$31),SUMIF(Schweine_Werte!$AO$4:$AO$31,$D74,Schweine_Werte!$FZ$4:$FZ$31))))</f>
        <v>0</v>
      </c>
      <c r="AO71" s="667"/>
      <c r="AR71" s="698">
        <v>75</v>
      </c>
      <c r="AS71" s="677">
        <f>IF(OR($C$12=$AR71,$D$12=$AR71),Schweine_Werte!$C71*0.5,IF(OR($C$12&gt;$AR71,$D$12&lt;$AR71),0,Schweine_Werte!$C71))</f>
        <v>0</v>
      </c>
      <c r="AT71" s="667">
        <f>IF(OR($C$24=$AR71,$D$24=$AR71),Schweine_Werte!$C71*0.5,IF(OR($C$24&gt;$AR71,$D$24&lt;$AR71),0,Schweine_Werte!$C71))</f>
        <v>0</v>
      </c>
      <c r="AU71" s="677">
        <f>IF(OR($C$36=$AR71,$D$36=$AR71),Schweine_Werte!$C71*0.5,IF(OR($C$36&gt;$AR71,$D$36&lt;$AR71),0,Schweine_Werte!$C71))</f>
        <v>0</v>
      </c>
      <c r="AV71" s="677">
        <f>IF(OR($C$48=$AR71,$D$48=$AR71),Schweine_Werte!$C71*0.5,IF(OR($C$48&gt;$AR71,$D$48&lt;$AR71),0,Schweine_Werte!$C71))</f>
        <v>0</v>
      </c>
      <c r="AW71" s="677">
        <f>IF(OR($C$60=$AR71,$D$60=$AR71),Schweine_Werte!$C71*0.5,IF(OR($C$60&gt;$AR71,$D$60&lt;$AR71),0,Schweine_Werte!$C71))</f>
        <v>0</v>
      </c>
      <c r="AX71" s="677">
        <f>IF(OR($C$12=$AR71,$D$12=$AR71),Schweine_Werte!$E71*0.5,IF(OR($C$12&gt;$AR71,$D$12&lt;$AR71),0,Schweine_Werte!$E71))</f>
        <v>0</v>
      </c>
      <c r="AY71" s="667">
        <f>IF(OR($C$24=$AR71,$D$24=$AR71),Schweine_Werte!$E71*0.5,IF(OR($C$24&gt;$AR71,$D$24&lt;$AR71),0,Schweine_Werte!$E71))</f>
        <v>0</v>
      </c>
      <c r="AZ71" s="667">
        <f>IF(OR($C$36=$AR71,$D$36=$AR71),Schweine_Werte!$E71*0.5,IF(OR($C$36&gt;$AR71,$D$36&lt;$AR71),0,Schweine_Werte!$E71))</f>
        <v>0</v>
      </c>
      <c r="BA71" s="667">
        <f>IF(OR($C$48=$AR71,$D$48=$AR71),Schweine_Werte!$E71*0.5,IF(OR($C$48&gt;$AR71,$D$48&lt;$AR71),0,Schweine_Werte!$E71))</f>
        <v>0</v>
      </c>
      <c r="BB71" s="667">
        <f>IF(OR($C$60=$AR71,$D$60=$AR71),Schweine_Werte!$E71*0.5,IF(OR($C$60&gt;$AR71,$D$60&lt;$AR71),0,Schweine_Werte!$E71))</f>
        <v>0</v>
      </c>
      <c r="BC71" s="677">
        <f>IF(OR($C$12=$AR71,$D$12=$AR71),Schweine_Werte!$G71*0.5,IF(OR($C$12&gt;$AR71,$D$12&lt;$AR71),0,Schweine_Werte!$G71))</f>
        <v>0</v>
      </c>
      <c r="BD71" s="667">
        <f>IF(OR($C$24=$AR71,$D$24=$AR71),Schweine_Werte!$G71*0.5,IF(OR($C$24&gt;$AR71,$D$24&lt;$AR71),0,Schweine_Werte!$G71))</f>
        <v>0</v>
      </c>
      <c r="BE71" s="667">
        <f>IF(OR($C$36=$AR71,$D$36=$AR71),Schweine_Werte!$G71*0.5,IF(OR($C$36&gt;$AR71,$D$36&lt;$AR71),0,Schweine_Werte!$G71))</f>
        <v>0</v>
      </c>
      <c r="BF71" s="667">
        <f>IF(OR($C$48=$AR71,$D$48=$AR71),Schweine_Werte!$G71*0.5,IF(OR($C$48&gt;$AR71,$D$48&lt;$AR71),0,Schweine_Werte!$G71))</f>
        <v>0</v>
      </c>
      <c r="BG71" s="667">
        <f>IF(OR($C$60=$AR71,$D$60=$AR71),Schweine_Werte!$G71*0.5,IF(OR($C$60&gt;$AR71,$D$60&lt;$AR71),0,Schweine_Werte!$G71))</f>
        <v>0</v>
      </c>
      <c r="BH71" s="677">
        <f>IF(OR($C$12=$AR71,$D$12=$AR71),Schweine_Werte!$I71*0.5,IF(OR($C$12&gt;$AR71,$D$12&lt;$AR71),0,Schweine_Werte!$I71))</f>
        <v>0</v>
      </c>
      <c r="BI71" s="667">
        <f>IF(OR($C$24=$AR71,$D$24=$AR71),Schweine_Werte!$I71*0.5,IF(OR($C$24&gt;$AR71,$D$24&lt;$AR71),0,Schweine_Werte!$I71))</f>
        <v>0</v>
      </c>
      <c r="BJ71" s="667">
        <f>IF(OR($C$36=$AR71,$D$36=$AR71),Schweine_Werte!$I71*0.5,IF(OR($C$36&gt;$AR71,$D$36&lt;$AR71),0,Schweine_Werte!$I71))</f>
        <v>0</v>
      </c>
      <c r="BK71" s="667">
        <f>IF(OR($C$48=$AR71,$D$48=$AR71),Schweine_Werte!$I71*0.5,IF(OR($C$48&gt;$AR71,$D$48&lt;$AR71),0,Schweine_Werte!$I71))</f>
        <v>0</v>
      </c>
      <c r="BL71" s="667">
        <f>IF(OR($C$60=$AR71,$D$60=$AR71),Schweine_Werte!$I71*0.5,IF(OR($C$60&gt;$AR71,$D$60&lt;$AR71),0,Schweine_Werte!$I71))</f>
        <v>0</v>
      </c>
      <c r="BM71" s="677"/>
      <c r="BN71" s="667"/>
      <c r="BO71" s="667"/>
      <c r="BP71" s="667"/>
      <c r="BQ71" s="667"/>
      <c r="BR71" s="677">
        <f>IF(OR($C$74=$AR71,$D$74=$AR71),Schweine_Werte!$M71*0.5,IF(OR($C$74&gt;$AR71,$D$74&lt;$AR71),0,Schweine_Werte!$M71))</f>
        <v>0</v>
      </c>
      <c r="BS71" s="677">
        <f>IF(OR($C$83=$AR71,$D$83=$AR71),Schweine_Werte!$M71*0.5,IF(OR($C$83&gt;$AR71,$D$83&lt;$AR71),0,Schweine_Werte!$M71))</f>
        <v>0</v>
      </c>
      <c r="BT71" s="679">
        <f>IF(OR($C$92=$AR71,$D$92=$AR71),Schweine_Werte!$M71*0.5,IF(OR($C$92&gt;$AR71,$D$92&lt;$AR71),0,Schweine_Werte!$M71))</f>
        <v>0</v>
      </c>
      <c r="BU71" s="679">
        <f>IF(OR($C$101=$AR71,$D$101=$AR71),Schweine_Werte!$M71*0.5,IF(OR($C$101&gt;$AR71,$D$101&lt;$AR71),0,Schweine_Werte!$M71))</f>
        <v>0</v>
      </c>
      <c r="BV71" s="679">
        <f>IF(OR($C$110=$AR71,$D$110=$AR71),Schweine_Werte!$M71*0.5,IF(OR($C$110&gt;$AR71,$D$110&lt;$AR71),0,Schweine_Werte!$M71))</f>
        <v>0</v>
      </c>
      <c r="BW71" s="679">
        <f>IF(OR(8=$AR71,$E$127=$AR71),Schweine_Werte!$M71*0.5,IF(OR(8&gt;$AR71,$E$127&lt;$AR71),0,Schweine_Werte!$M71))</f>
        <v>1.1057456648864845</v>
      </c>
      <c r="BX71" s="679">
        <f>IF(OR(8=$AR71,$E$145=$AR71),Schweine_Werte!$M71*0.5,IF(OR(8&gt;$AR71,$E$145&lt;$AR71),0,Schweine_Werte!$M71))</f>
        <v>1.1057456648864845</v>
      </c>
      <c r="BY71" s="677">
        <f>IF(OR($C$74=$AR71,$D$74=$AR71),Schweine_Werte!$O71*0.5,IF(OR($C$74&gt;$AR71,$D$74&lt;$AR71),0,Schweine_Werte!$O71))</f>
        <v>0</v>
      </c>
      <c r="BZ71" s="677">
        <f>IF(OR($C$83=$AR71,$D$83=$AR71),Schweine_Werte!$O71*0.5,IF(OR($C$83&gt;$AR71,$D$83&lt;$AR71),0,Schweine_Werte!$O71))</f>
        <v>0</v>
      </c>
      <c r="CA71" s="679">
        <f>IF(OR($C$92=$AR71,$D$92=$AR71),Schweine_Werte!$O71*0.5,IF(OR($C$92&gt;$AR71,$D$92&lt;$AR71),0,Schweine_Werte!$O71))</f>
        <v>0</v>
      </c>
      <c r="CB71" s="679">
        <f>IF(OR($C$101=$AR71,$D$101=$AR71),Schweine_Werte!$O71*0.5,IF(OR($C$101&gt;$AR71,$D$101&lt;$AR71),0,Schweine_Werte!$O71))</f>
        <v>0</v>
      </c>
      <c r="CC71" s="679">
        <f>IF(OR($C$110=$AR71,$D$110=$AR71),Schweine_Werte!$O71*0.5,IF(OR($C$110&gt;$AR71,$D$110&lt;$AR71),0,Schweine_Werte!$O71))</f>
        <v>0</v>
      </c>
    </row>
    <row r="72" spans="1:81" ht="15.75" x14ac:dyDescent="0.25">
      <c r="F72" s="521"/>
      <c r="G72" s="1722" t="s">
        <v>486</v>
      </c>
      <c r="H72" s="1723"/>
      <c r="I72" s="1724"/>
      <c r="J72" s="681" t="s">
        <v>474</v>
      </c>
      <c r="K72" s="681" t="s">
        <v>487</v>
      </c>
      <c r="L72" s="1725" t="s">
        <v>488</v>
      </c>
      <c r="M72" s="1726"/>
      <c r="N72" s="1727"/>
      <c r="O72" s="1725" t="s">
        <v>489</v>
      </c>
      <c r="P72" s="1727"/>
      <c r="Q72" s="1725" t="s">
        <v>490</v>
      </c>
      <c r="R72" s="1726"/>
      <c r="S72" s="1727"/>
      <c r="T72" s="1725" t="s">
        <v>491</v>
      </c>
      <c r="U72" s="1726"/>
      <c r="V72" s="1727"/>
      <c r="W72" s="1725" t="s">
        <v>492</v>
      </c>
      <c r="X72" s="1726"/>
      <c r="Y72" s="1727"/>
      <c r="Z72" s="1728" t="s">
        <v>493</v>
      </c>
      <c r="AA72" s="1729"/>
      <c r="AB72" s="1728" t="s">
        <v>411</v>
      </c>
      <c r="AC72" s="1729"/>
      <c r="AD72" s="1728" t="s">
        <v>412</v>
      </c>
      <c r="AE72" s="1729"/>
      <c r="AF72" s="682" t="s">
        <v>494</v>
      </c>
      <c r="AG72" s="1733" t="s">
        <v>495</v>
      </c>
      <c r="AH72" s="1734"/>
      <c r="AI72" s="683" t="s">
        <v>515</v>
      </c>
      <c r="AJ72" s="1728" t="s">
        <v>493</v>
      </c>
      <c r="AK72" s="1729"/>
      <c r="AL72" s="1728" t="s">
        <v>411</v>
      </c>
      <c r="AM72" s="1729"/>
      <c r="AN72" s="1728" t="s">
        <v>412</v>
      </c>
      <c r="AO72" s="1729"/>
      <c r="AR72" s="698">
        <v>76</v>
      </c>
      <c r="AS72" s="677">
        <f>IF(OR($C$12=$AR72,$D$12=$AR72),Schweine_Werte!$C72*0.5,IF(OR($C$12&gt;$AR72,$D$12&lt;$AR72),0,Schweine_Werte!$C72))</f>
        <v>0</v>
      </c>
      <c r="AT72" s="667">
        <f>IF(OR($C$24=$AR72,$D$24=$AR72),Schweine_Werte!$C72*0.5,IF(OR($C$24&gt;$AR72,$D$24&lt;$AR72),0,Schweine_Werte!$C72))</f>
        <v>0</v>
      </c>
      <c r="AU72" s="677">
        <f>IF(OR($C$36=$AR72,$D$36=$AR72),Schweine_Werte!$C72*0.5,IF(OR($C$36&gt;$AR72,$D$36&lt;$AR72),0,Schweine_Werte!$C72))</f>
        <v>0</v>
      </c>
      <c r="AV72" s="677">
        <f>IF(OR($C$48=$AR72,$D$48=$AR72),Schweine_Werte!$C72*0.5,IF(OR($C$48&gt;$AR72,$D$48&lt;$AR72),0,Schweine_Werte!$C72))</f>
        <v>0</v>
      </c>
      <c r="AW72" s="677">
        <f>IF(OR($C$60=$AR72,$D$60=$AR72),Schweine_Werte!$C72*0.5,IF(OR($C$60&gt;$AR72,$D$60&lt;$AR72),0,Schweine_Werte!$C72))</f>
        <v>0</v>
      </c>
      <c r="AX72" s="677">
        <f>IF(OR($C$12=$AR72,$D$12=$AR72),Schweine_Werte!$E72*0.5,IF(OR($C$12&gt;$AR72,$D$12&lt;$AR72),0,Schweine_Werte!$E72))</f>
        <v>0</v>
      </c>
      <c r="AY72" s="667">
        <f>IF(OR($C$24=$AR72,$D$24=$AR72),Schweine_Werte!$E72*0.5,IF(OR($C$24&gt;$AR72,$D$24&lt;$AR72),0,Schweine_Werte!$E72))</f>
        <v>0</v>
      </c>
      <c r="AZ72" s="667">
        <f>IF(OR($C$36=$AR72,$D$36=$AR72),Schweine_Werte!$E72*0.5,IF(OR($C$36&gt;$AR72,$D$36&lt;$AR72),0,Schweine_Werte!$E72))</f>
        <v>0</v>
      </c>
      <c r="BA72" s="667">
        <f>IF(OR($C$48=$AR72,$D$48=$AR72),Schweine_Werte!$E72*0.5,IF(OR($C$48&gt;$AR72,$D$48&lt;$AR72),0,Schweine_Werte!$E72))</f>
        <v>0</v>
      </c>
      <c r="BB72" s="667">
        <f>IF(OR($C$60=$AR72,$D$60=$AR72),Schweine_Werte!$E72*0.5,IF(OR($C$60&gt;$AR72,$D$60&lt;$AR72),0,Schweine_Werte!$E72))</f>
        <v>0</v>
      </c>
      <c r="BC72" s="677">
        <f>IF(OR($C$12=$AR72,$D$12=$AR72),Schweine_Werte!$G72*0.5,IF(OR($C$12&gt;$AR72,$D$12&lt;$AR72),0,Schweine_Werte!$G72))</f>
        <v>0</v>
      </c>
      <c r="BD72" s="667">
        <f>IF(OR($C$24=$AR72,$D$24=$AR72),Schweine_Werte!$G72*0.5,IF(OR($C$24&gt;$AR72,$D$24&lt;$AR72),0,Schweine_Werte!$G72))</f>
        <v>0</v>
      </c>
      <c r="BE72" s="667">
        <f>IF(OR($C$36=$AR72,$D$36=$AR72),Schweine_Werte!$G72*0.5,IF(OR($C$36&gt;$AR72,$D$36&lt;$AR72),0,Schweine_Werte!$G72))</f>
        <v>0</v>
      </c>
      <c r="BF72" s="667">
        <f>IF(OR($C$48=$AR72,$D$48=$AR72),Schweine_Werte!$G72*0.5,IF(OR($C$48&gt;$AR72,$D$48&lt;$AR72),0,Schweine_Werte!$G72))</f>
        <v>0</v>
      </c>
      <c r="BG72" s="667">
        <f>IF(OR($C$60=$AR72,$D$60=$AR72),Schweine_Werte!$G72*0.5,IF(OR($C$60&gt;$AR72,$D$60&lt;$AR72),0,Schweine_Werte!$G72))</f>
        <v>0</v>
      </c>
      <c r="BH72" s="677">
        <f>IF(OR($C$12=$AR72,$D$12=$AR72),Schweine_Werte!$I72*0.5,IF(OR($C$12&gt;$AR72,$D$12&lt;$AR72),0,Schweine_Werte!$I72))</f>
        <v>0</v>
      </c>
      <c r="BI72" s="667">
        <f>IF(OR($C$24=$AR72,$D$24=$AR72),Schweine_Werte!$I72*0.5,IF(OR($C$24&gt;$AR72,$D$24&lt;$AR72),0,Schweine_Werte!$I72))</f>
        <v>0</v>
      </c>
      <c r="BJ72" s="667">
        <f>IF(OR($C$36=$AR72,$D$36=$AR72),Schweine_Werte!$I72*0.5,IF(OR($C$36&gt;$AR72,$D$36&lt;$AR72),0,Schweine_Werte!$I72))</f>
        <v>0</v>
      </c>
      <c r="BK72" s="667">
        <f>IF(OR($C$48=$AR72,$D$48=$AR72),Schweine_Werte!$I72*0.5,IF(OR($C$48&gt;$AR72,$D$48&lt;$AR72),0,Schweine_Werte!$I72))</f>
        <v>0</v>
      </c>
      <c r="BL72" s="667">
        <f>IF(OR($C$60=$AR72,$D$60=$AR72),Schweine_Werte!$I72*0.5,IF(OR($C$60&gt;$AR72,$D$60&lt;$AR72),0,Schweine_Werte!$I72))</f>
        <v>0</v>
      </c>
      <c r="BM72" s="677"/>
      <c r="BN72" s="667"/>
      <c r="BO72" s="667"/>
      <c r="BP72" s="667"/>
      <c r="BQ72" s="667"/>
      <c r="BR72" s="677">
        <f>IF(OR($C$74=$AR72,$D$74=$AR72),Schweine_Werte!$M72*0.5,IF(OR($C$74&gt;$AR72,$D$74&lt;$AR72),0,Schweine_Werte!$M72))</f>
        <v>0</v>
      </c>
      <c r="BS72" s="677">
        <f>IF(OR($C$83=$AR72,$D$83=$AR72),Schweine_Werte!$M72*0.5,IF(OR($C$83&gt;$AR72,$D$83&lt;$AR72),0,Schweine_Werte!$M72))</f>
        <v>0</v>
      </c>
      <c r="BT72" s="679">
        <f>IF(OR($C$92=$AR72,$D$92=$AR72),Schweine_Werte!$M72*0.5,IF(OR($C$92&gt;$AR72,$D$92&lt;$AR72),0,Schweine_Werte!$M72))</f>
        <v>0</v>
      </c>
      <c r="BU72" s="679">
        <f>IF(OR($C$101=$AR72,$D$101=$AR72),Schweine_Werte!$M72*0.5,IF(OR($C$101&gt;$AR72,$D$101&lt;$AR72),0,Schweine_Werte!$M72))</f>
        <v>0</v>
      </c>
      <c r="BV72" s="679">
        <f>IF(OR($C$110=$AR72,$D$110=$AR72),Schweine_Werte!$M72*0.5,IF(OR($C$110&gt;$AR72,$D$110&lt;$AR72),0,Schweine_Werte!$M72))</f>
        <v>0</v>
      </c>
      <c r="BW72" s="679">
        <f>IF(OR(8=$AR72,$E$127=$AR72),Schweine_Werte!$M72*0.5,IF(OR(8&gt;$AR72,$E$127&lt;$AR72),0,Schweine_Werte!$M72))</f>
        <v>1.1068451513476441</v>
      </c>
      <c r="BX72" s="679">
        <f>IF(OR(8=$AR72,$E$145=$AR72),Schweine_Werte!$M72*0.5,IF(OR(8&gt;$AR72,$E$145&lt;$AR72),0,Schweine_Werte!$M72))</f>
        <v>1.1068451513476441</v>
      </c>
      <c r="BY72" s="677">
        <f>IF(OR($C$74=$AR72,$D$74=$AR72),Schweine_Werte!$O72*0.5,IF(OR($C$74&gt;$AR72,$D$74&lt;$AR72),0,Schweine_Werte!$O72))</f>
        <v>0</v>
      </c>
      <c r="BZ72" s="677">
        <f>IF(OR($C$83=$AR72,$D$83=$AR72),Schweine_Werte!$O72*0.5,IF(OR($C$83&gt;$AR72,$D$83&lt;$AR72),0,Schweine_Werte!$O72))</f>
        <v>0</v>
      </c>
      <c r="CA72" s="679">
        <f>IF(OR($C$92=$AR72,$D$92=$AR72),Schweine_Werte!$O72*0.5,IF(OR($C$92&gt;$AR72,$D$92&lt;$AR72),0,Schweine_Werte!$O72))</f>
        <v>0</v>
      </c>
      <c r="CB72" s="679">
        <f>IF(OR($C$101=$AR72,$D$101=$AR72),Schweine_Werte!$O72*0.5,IF(OR($C$101&gt;$AR72,$D$101&lt;$AR72),0,Schweine_Werte!$O72))</f>
        <v>0</v>
      </c>
      <c r="CC72" s="679">
        <f>IF(OR($C$110=$AR72,$D$110=$AR72),Schweine_Werte!$O72*0.5,IF(OR($C$110&gt;$AR72,$D$110&lt;$AR72),0,Schweine_Werte!$O72))</f>
        <v>0</v>
      </c>
    </row>
    <row r="73" spans="1:81" ht="18.75" x14ac:dyDescent="0.2">
      <c r="B73" s="684" t="s">
        <v>497</v>
      </c>
      <c r="C73" s="685" t="s">
        <v>375</v>
      </c>
      <c r="D73" s="685" t="s">
        <v>498</v>
      </c>
      <c r="E73" s="685" t="s">
        <v>377</v>
      </c>
      <c r="F73" s="686" t="s">
        <v>363</v>
      </c>
      <c r="G73" s="687" t="s">
        <v>1</v>
      </c>
      <c r="H73" s="687" t="s">
        <v>499</v>
      </c>
      <c r="I73" s="687" t="s">
        <v>500</v>
      </c>
      <c r="J73" s="688" t="s">
        <v>501</v>
      </c>
      <c r="K73" s="688" t="s">
        <v>501</v>
      </c>
      <c r="L73" s="689" t="s">
        <v>365</v>
      </c>
      <c r="M73" s="689" t="s">
        <v>502</v>
      </c>
      <c r="N73" s="689" t="s">
        <v>367</v>
      </c>
      <c r="O73" s="690" t="s">
        <v>358</v>
      </c>
      <c r="P73" s="690" t="s">
        <v>359</v>
      </c>
      <c r="Q73" s="689" t="s">
        <v>365</v>
      </c>
      <c r="R73" s="689" t="s">
        <v>366</v>
      </c>
      <c r="S73" s="689" t="s">
        <v>367</v>
      </c>
      <c r="T73" s="689" t="s">
        <v>365</v>
      </c>
      <c r="U73" s="689" t="s">
        <v>366</v>
      </c>
      <c r="V73" s="689" t="s">
        <v>367</v>
      </c>
      <c r="W73" s="688" t="s">
        <v>503</v>
      </c>
      <c r="X73" s="688" t="s">
        <v>504</v>
      </c>
      <c r="Y73" s="688" t="s">
        <v>505</v>
      </c>
      <c r="Z73" s="691" t="s">
        <v>506</v>
      </c>
      <c r="AA73" s="691" t="s">
        <v>298</v>
      </c>
      <c r="AB73" s="691" t="s">
        <v>506</v>
      </c>
      <c r="AC73" s="691" t="s">
        <v>298</v>
      </c>
      <c r="AD73" s="691" t="s">
        <v>506</v>
      </c>
      <c r="AE73" s="691" t="s">
        <v>298</v>
      </c>
      <c r="AF73" s="691" t="s">
        <v>507</v>
      </c>
      <c r="AG73" s="692" t="s">
        <v>508</v>
      </c>
      <c r="AH73" s="691" t="s">
        <v>17</v>
      </c>
      <c r="AI73" s="691"/>
      <c r="AJ73" s="691" t="s">
        <v>509</v>
      </c>
      <c r="AK73" s="691" t="s">
        <v>510</v>
      </c>
      <c r="AL73" s="691" t="s">
        <v>511</v>
      </c>
      <c r="AM73" s="691" t="s">
        <v>512</v>
      </c>
      <c r="AN73" s="691" t="s">
        <v>511</v>
      </c>
      <c r="AO73" s="691" t="s">
        <v>513</v>
      </c>
      <c r="AR73" s="698">
        <v>77</v>
      </c>
      <c r="AS73" s="677">
        <f>IF(OR($C$12=$AR73,$D$12=$AR73),Schweine_Werte!$C73*0.5,IF(OR($C$12&gt;$AR73,$D$12&lt;$AR73),0,Schweine_Werte!$C73))</f>
        <v>0</v>
      </c>
      <c r="AT73" s="667">
        <f>IF(OR($C$24=$AR73,$D$24=$AR73),Schweine_Werte!$C73*0.5,IF(OR($C$24&gt;$AR73,$D$24&lt;$AR73),0,Schweine_Werte!$C73))</f>
        <v>0</v>
      </c>
      <c r="AU73" s="677">
        <f>IF(OR($C$36=$AR73,$D$36=$AR73),Schweine_Werte!$C73*0.5,IF(OR($C$36&gt;$AR73,$D$36&lt;$AR73),0,Schweine_Werte!$C73))</f>
        <v>0</v>
      </c>
      <c r="AV73" s="677">
        <f>IF(OR($C$48=$AR73,$D$48=$AR73),Schweine_Werte!$C73*0.5,IF(OR($C$48&gt;$AR73,$D$48&lt;$AR73),0,Schweine_Werte!$C73))</f>
        <v>0</v>
      </c>
      <c r="AW73" s="677">
        <f>IF(OR($C$60=$AR73,$D$60=$AR73),Schweine_Werte!$C73*0.5,IF(OR($C$60&gt;$AR73,$D$60&lt;$AR73),0,Schweine_Werte!$C73))</f>
        <v>0</v>
      </c>
      <c r="AX73" s="677">
        <f>IF(OR($C$12=$AR73,$D$12=$AR73),Schweine_Werte!$E73*0.5,IF(OR($C$12&gt;$AR73,$D$12&lt;$AR73),0,Schweine_Werte!$E73))</f>
        <v>0</v>
      </c>
      <c r="AY73" s="667">
        <f>IF(OR($C$24=$AR73,$D$24=$AR73),Schweine_Werte!$E73*0.5,IF(OR($C$24&gt;$AR73,$D$24&lt;$AR73),0,Schweine_Werte!$E73))</f>
        <v>0</v>
      </c>
      <c r="AZ73" s="667">
        <f>IF(OR($C$36=$AR73,$D$36=$AR73),Schweine_Werte!$E73*0.5,IF(OR($C$36&gt;$AR73,$D$36&lt;$AR73),0,Schweine_Werte!$E73))</f>
        <v>0</v>
      </c>
      <c r="BA73" s="667">
        <f>IF(OR($C$48=$AR73,$D$48=$AR73),Schweine_Werte!$E73*0.5,IF(OR($C$48&gt;$AR73,$D$48&lt;$AR73),0,Schweine_Werte!$E73))</f>
        <v>0</v>
      </c>
      <c r="BB73" s="667">
        <f>IF(OR($C$60=$AR73,$D$60=$AR73),Schweine_Werte!$E73*0.5,IF(OR($C$60&gt;$AR73,$D$60&lt;$AR73),0,Schweine_Werte!$E73))</f>
        <v>0</v>
      </c>
      <c r="BC73" s="677">
        <f>IF(OR($C$12=$AR73,$D$12=$AR73),Schweine_Werte!$G73*0.5,IF(OR($C$12&gt;$AR73,$D$12&lt;$AR73),0,Schweine_Werte!$G73))</f>
        <v>0</v>
      </c>
      <c r="BD73" s="667">
        <f>IF(OR($C$24=$AR73,$D$24=$AR73),Schweine_Werte!$G73*0.5,IF(OR($C$24&gt;$AR73,$D$24&lt;$AR73),0,Schweine_Werte!$G73))</f>
        <v>0</v>
      </c>
      <c r="BE73" s="667">
        <f>IF(OR($C$36=$AR73,$D$36=$AR73),Schweine_Werte!$G73*0.5,IF(OR($C$36&gt;$AR73,$D$36&lt;$AR73),0,Schweine_Werte!$G73))</f>
        <v>0</v>
      </c>
      <c r="BF73" s="667">
        <f>IF(OR($C$48=$AR73,$D$48=$AR73),Schweine_Werte!$G73*0.5,IF(OR($C$48&gt;$AR73,$D$48&lt;$AR73),0,Schweine_Werte!$G73))</f>
        <v>0</v>
      </c>
      <c r="BG73" s="667">
        <f>IF(OR($C$60=$AR73,$D$60=$AR73),Schweine_Werte!$G73*0.5,IF(OR($C$60&gt;$AR73,$D$60&lt;$AR73),0,Schweine_Werte!$G73))</f>
        <v>0</v>
      </c>
      <c r="BH73" s="677">
        <f>IF(OR($C$12=$AR73,$D$12=$AR73),Schweine_Werte!$I73*0.5,IF(OR($C$12&gt;$AR73,$D$12&lt;$AR73),0,Schweine_Werte!$I73))</f>
        <v>0</v>
      </c>
      <c r="BI73" s="667">
        <f>IF(OR($C$24=$AR73,$D$24=$AR73),Schweine_Werte!$I73*0.5,IF(OR($C$24&gt;$AR73,$D$24&lt;$AR73),0,Schweine_Werte!$I73))</f>
        <v>0</v>
      </c>
      <c r="BJ73" s="667">
        <f>IF(OR($C$36=$AR73,$D$36=$AR73),Schweine_Werte!$I73*0.5,IF(OR($C$36&gt;$AR73,$D$36&lt;$AR73),0,Schweine_Werte!$I73))</f>
        <v>0</v>
      </c>
      <c r="BK73" s="667">
        <f>IF(OR($C$48=$AR73,$D$48=$AR73),Schweine_Werte!$I73*0.5,IF(OR($C$48&gt;$AR73,$D$48&lt;$AR73),0,Schweine_Werte!$I73))</f>
        <v>0</v>
      </c>
      <c r="BL73" s="667">
        <f>IF(OR($C$60=$AR73,$D$60=$AR73),Schweine_Werte!$I73*0.5,IF(OR($C$60&gt;$AR73,$D$60&lt;$AR73),0,Schweine_Werte!$I73))</f>
        <v>0</v>
      </c>
      <c r="BM73" s="677"/>
      <c r="BN73" s="667"/>
      <c r="BO73" s="667"/>
      <c r="BP73" s="667"/>
      <c r="BQ73" s="667"/>
      <c r="BR73" s="677">
        <f>IF(OR($C$74=$AR73,$D$74=$AR73),Schweine_Werte!$M73*0.5,IF(OR($C$74&gt;$AR73,$D$74&lt;$AR73),0,Schweine_Werte!$M73))</f>
        <v>0</v>
      </c>
      <c r="BS73" s="677">
        <f>IF(OR($C$83=$AR73,$D$83=$AR73),Schweine_Werte!$M73*0.5,IF(OR($C$83&gt;$AR73,$D$83&lt;$AR73),0,Schweine_Werte!$M73))</f>
        <v>0</v>
      </c>
      <c r="BT73" s="679">
        <f>IF(OR($C$92=$AR73,$D$92=$AR73),Schweine_Werte!$M73*0.5,IF(OR($C$92&gt;$AR73,$D$92&lt;$AR73),0,Schweine_Werte!$M73))</f>
        <v>0</v>
      </c>
      <c r="BU73" s="679">
        <f>IF(OR($C$101=$AR73,$D$101=$AR73),Schweine_Werte!$M73*0.5,IF(OR($C$101&gt;$AR73,$D$101&lt;$AR73),0,Schweine_Werte!$M73))</f>
        <v>0</v>
      </c>
      <c r="BV73" s="679">
        <f>IF(OR($C$110=$AR73,$D$110=$AR73),Schweine_Werte!$M73*0.5,IF(OR($C$110&gt;$AR73,$D$110&lt;$AR73),0,Schweine_Werte!$M73))</f>
        <v>0</v>
      </c>
      <c r="BW73" s="679">
        <f>IF(OR(8=$AR73,$E$127=$AR73),Schweine_Werte!$M73*0.5,IF(OR(8&gt;$AR73,$E$127&lt;$AR73),0,Schweine_Werte!$M73))</f>
        <v>1.1083114389889972</v>
      </c>
      <c r="BX73" s="679">
        <f>IF(OR(8=$AR73,$E$145=$AR73),Schweine_Werte!$M73*0.5,IF(OR(8&gt;$AR73,$E$145&lt;$AR73),0,Schweine_Werte!$M73))</f>
        <v>1.1083114389889972</v>
      </c>
      <c r="BY73" s="677">
        <f>IF(OR($C$74=$AR73,$D$74=$AR73),Schweine_Werte!$O73*0.5,IF(OR($C$74&gt;$AR73,$D$74&lt;$AR73),0,Schweine_Werte!$O73))</f>
        <v>0</v>
      </c>
      <c r="BZ73" s="677">
        <f>IF(OR($C$83=$AR73,$D$83=$AR73),Schweine_Werte!$O73*0.5,IF(OR($C$83&gt;$AR73,$D$83&lt;$AR73),0,Schweine_Werte!$O73))</f>
        <v>0</v>
      </c>
      <c r="CA73" s="679">
        <f>IF(OR($C$92=$AR73,$D$92=$AR73),Schweine_Werte!$O73*0.5,IF(OR($C$92&gt;$AR73,$D$92&lt;$AR73),0,Schweine_Werte!$O73))</f>
        <v>0</v>
      </c>
      <c r="CB73" s="679">
        <f>IF(OR($C$101=$AR73,$D$101=$AR73),Schweine_Werte!$O73*0.5,IF(OR($C$101&gt;$AR73,$D$101&lt;$AR73),0,Schweine_Werte!$O73))</f>
        <v>0</v>
      </c>
      <c r="CC73" s="679">
        <f>IF(OR($C$110=$AR73,$D$110=$AR73),Schweine_Werte!$O73*0.5,IF(OR($C$110&gt;$AR73,$D$110&lt;$AR73),0,Schweine_Werte!$O73))</f>
        <v>0</v>
      </c>
    </row>
    <row r="74" spans="1:81" ht="15.75" x14ac:dyDescent="0.25">
      <c r="A74" s="520" t="s">
        <v>461</v>
      </c>
      <c r="B74" s="699" t="str">
        <f>IF('Abweichende Werte'!X5=1,'Abweichende Werte'!F5,"")</f>
        <v/>
      </c>
      <c r="C74" s="694" t="str">
        <f>IF('Abweichende Werte'!X5=1,'Abweichende Werte'!J5,"")</f>
        <v/>
      </c>
      <c r="D74" s="700" t="str">
        <f>IF('Abweichende Werte'!X5=1,'Abweichende Werte'!M5,"")</f>
        <v/>
      </c>
      <c r="E74" s="700" t="str">
        <f>IF('Abweichende Werte'!X5=1,'Abweichende Werte'!P5,"")</f>
        <v/>
      </c>
      <c r="F74" s="695" t="e">
        <f>IF($E74&lt;=$E70,F70,IF(AND($E74&gt;$E70,$E74&lt;=$E71),F70+(F71-F70)/($E71-$E70)*($E74-$E70),IF($E74&gt;$E71,F71)))</f>
        <v>#VALUE!</v>
      </c>
      <c r="G74" s="695" t="e">
        <f t="shared" ref="G74:N74" si="41">IF($E74&lt;=$E70,G70,IF(AND($E74&gt;$E70,$E74&lt;=$E71),G70+(G71-G70)/($E71-$E70)*($E74-$E70),IF($E74&gt;$E71,G71)))</f>
        <v>#VALUE!</v>
      </c>
      <c r="H74" s="695" t="e">
        <f t="shared" si="41"/>
        <v>#VALUE!</v>
      </c>
      <c r="I74" s="695" t="e">
        <f t="shared" si="41"/>
        <v>#VALUE!</v>
      </c>
      <c r="J74" s="695" t="e">
        <f t="shared" si="41"/>
        <v>#VALUE!</v>
      </c>
      <c r="K74" s="695" t="e">
        <f t="shared" si="41"/>
        <v>#VALUE!</v>
      </c>
      <c r="L74" s="695" t="e">
        <f t="shared" si="41"/>
        <v>#VALUE!</v>
      </c>
      <c r="M74" s="695" t="e">
        <f t="shared" si="41"/>
        <v>#VALUE!</v>
      </c>
      <c r="N74" s="695" t="e">
        <f t="shared" si="41"/>
        <v>#VALUE!</v>
      </c>
      <c r="O74" s="696">
        <v>5.5</v>
      </c>
      <c r="P74" s="696">
        <v>1.8</v>
      </c>
      <c r="Q74" s="695" t="e">
        <f t="shared" ref="Q74:Z74" si="42">IF($E74&lt;=$E70,Q70,IF(AND($E74&gt;$E70,$E74&lt;=$E71),Q70+(Q71-Q70)/($E71-$E70)*($E74-$E70),IF($E74&gt;$E71,Q71)))</f>
        <v>#VALUE!</v>
      </c>
      <c r="R74" s="695" t="e">
        <f t="shared" si="42"/>
        <v>#VALUE!</v>
      </c>
      <c r="S74" s="695" t="e">
        <f t="shared" si="42"/>
        <v>#VALUE!</v>
      </c>
      <c r="T74" s="695" t="e">
        <f t="shared" si="42"/>
        <v>#VALUE!</v>
      </c>
      <c r="U74" s="695" t="e">
        <f t="shared" si="42"/>
        <v>#VALUE!</v>
      </c>
      <c r="V74" s="695" t="e">
        <f t="shared" si="42"/>
        <v>#VALUE!</v>
      </c>
      <c r="W74" s="695" t="e">
        <f t="shared" si="42"/>
        <v>#VALUE!</v>
      </c>
      <c r="X74" s="695" t="e">
        <f t="shared" si="42"/>
        <v>#VALUE!</v>
      </c>
      <c r="Y74" s="695" t="e">
        <f t="shared" si="42"/>
        <v>#VALUE!</v>
      </c>
      <c r="Z74" s="695" t="e">
        <f t="shared" si="42"/>
        <v>#VALUE!</v>
      </c>
      <c r="AA74" s="697" t="e">
        <f>+Z74*6.25</f>
        <v>#VALUE!</v>
      </c>
      <c r="AB74" s="695" t="e">
        <f>IF($E74&lt;=$E70,AB70,IF(AND($E74&gt;$E70,$E74&lt;=$E71),AB70+(AB71-AB70)/($E71-$E70)*($E74-$E70),IF($E74&gt;$E71,AB71)))</f>
        <v>#VALUE!</v>
      </c>
      <c r="AC74" s="697" t="e">
        <f>+AB74*6.25</f>
        <v>#VALUE!</v>
      </c>
      <c r="AD74" s="695" t="e">
        <f>IF($E74&lt;=$E70,AD70,IF(AND($E74&gt;$E70,$E74&lt;=$E71),AD70+(AD71-AD70)/($E71-$E70)*($E74-$E70),IF($E74&gt;$E71,AD71)))</f>
        <v>#VALUE!</v>
      </c>
      <c r="AE74" s="697" t="e">
        <f>+AD74*6.25</f>
        <v>#VALUE!</v>
      </c>
      <c r="AF74" s="697" t="e">
        <f>365/((D74-C74)/E74*1000)</f>
        <v>#VALUE!</v>
      </c>
      <c r="AG74" s="695" t="e">
        <f>IF($E74&lt;=$E70,AG70,IF(AND($E74&gt;$E70,$E74&lt;=$E71),AG70+(AG71-AG70)/($E71-$E70)*($E74-$E70),IF($E74&gt;$E71,AG71)))</f>
        <v>#VALUE!</v>
      </c>
      <c r="AH74" s="697" t="e">
        <f>+AG74/AF74</f>
        <v>#VALUE!</v>
      </c>
      <c r="AI74" s="697" t="e">
        <f>+CONCATENATE(ROUND(AH74/(D74-C74),1)," : 1")</f>
        <v>#VALUE!</v>
      </c>
      <c r="AJ74" s="695" t="e">
        <f>IF($E74&lt;=$E70,AJ70,IF(AND($E74&gt;$E70,$E74&lt;=$E71),AJ70+(AJ71-AJ70)/($E71-$E70)*($E74-$E70),IF($E74&gt;$E71,AJ71)))</f>
        <v>#VALUE!</v>
      </c>
      <c r="AK74" s="697" t="e">
        <f>+AJ74/2.291</f>
        <v>#VALUE!</v>
      </c>
      <c r="AL74" s="695" t="e">
        <f>IF($E74&lt;=$E70,AL70,IF(AND($E74&gt;$E70,$E74&lt;=$E71),AL70+(AL71-AL70)/($E71-$E70)*($E74-$E70),IF($E74&gt;$E71,AL71)))</f>
        <v>#VALUE!</v>
      </c>
      <c r="AM74" s="697" t="e">
        <f>+AL74/2.291</f>
        <v>#VALUE!</v>
      </c>
      <c r="AN74" s="695" t="e">
        <f>IF($E74&lt;=$E70,AN70,IF(AND($E74&gt;$E70,$E74&lt;=$E71),AN70+(AN71-AN70)/($E71-$E70)*($E74-$E70),IF($E74&gt;$E71,AN71)))</f>
        <v>#VALUE!</v>
      </c>
      <c r="AO74" s="697" t="e">
        <f>+AN74/2.291</f>
        <v>#VALUE!</v>
      </c>
      <c r="AR74" s="698">
        <v>78</v>
      </c>
      <c r="AS74" s="677">
        <f>IF(OR($C$12=$AR74,$D$12=$AR74),Schweine_Werte!$C74*0.5,IF(OR($C$12&gt;$AR74,$D$12&lt;$AR74),0,Schweine_Werte!$C74))</f>
        <v>0</v>
      </c>
      <c r="AT74" s="667">
        <f>IF(OR($C$24=$AR74,$D$24=$AR74),Schweine_Werte!$C74*0.5,IF(OR($C$24&gt;$AR74,$D$24&lt;$AR74),0,Schweine_Werte!$C74))</f>
        <v>0</v>
      </c>
      <c r="AU74" s="677">
        <f>IF(OR($C$36=$AR74,$D$36=$AR74),Schweine_Werte!$C74*0.5,IF(OR($C$36&gt;$AR74,$D$36&lt;$AR74),0,Schweine_Werte!$C74))</f>
        <v>0</v>
      </c>
      <c r="AV74" s="677">
        <f>IF(OR($C$48=$AR74,$D$48=$AR74),Schweine_Werte!$C74*0.5,IF(OR($C$48&gt;$AR74,$D$48&lt;$AR74),0,Schweine_Werte!$C74))</f>
        <v>0</v>
      </c>
      <c r="AW74" s="677">
        <f>IF(OR($C$60=$AR74,$D$60=$AR74),Schweine_Werte!$C74*0.5,IF(OR($C$60&gt;$AR74,$D$60&lt;$AR74),0,Schweine_Werte!$C74))</f>
        <v>0</v>
      </c>
      <c r="AX74" s="677">
        <f>IF(OR($C$12=$AR74,$D$12=$AR74),Schweine_Werte!$E74*0.5,IF(OR($C$12&gt;$AR74,$D$12&lt;$AR74),0,Schweine_Werte!$E74))</f>
        <v>0</v>
      </c>
      <c r="AY74" s="667">
        <f>IF(OR($C$24=$AR74,$D$24=$AR74),Schweine_Werte!$E74*0.5,IF(OR($C$24&gt;$AR74,$D$24&lt;$AR74),0,Schweine_Werte!$E74))</f>
        <v>0</v>
      </c>
      <c r="AZ74" s="667">
        <f>IF(OR($C$36=$AR74,$D$36=$AR74),Schweine_Werte!$E74*0.5,IF(OR($C$36&gt;$AR74,$D$36&lt;$AR74),0,Schweine_Werte!$E74))</f>
        <v>0</v>
      </c>
      <c r="BA74" s="667">
        <f>IF(OR($C$48=$AR74,$D$48=$AR74),Schweine_Werte!$E74*0.5,IF(OR($C$48&gt;$AR74,$D$48&lt;$AR74),0,Schweine_Werte!$E74))</f>
        <v>0</v>
      </c>
      <c r="BB74" s="667">
        <f>IF(OR($C$60=$AR74,$D$60=$AR74),Schweine_Werte!$E74*0.5,IF(OR($C$60&gt;$AR74,$D$60&lt;$AR74),0,Schweine_Werte!$E74))</f>
        <v>0</v>
      </c>
      <c r="BC74" s="677">
        <f>IF(OR($C$12=$AR74,$D$12=$AR74),Schweine_Werte!$G74*0.5,IF(OR($C$12&gt;$AR74,$D$12&lt;$AR74),0,Schweine_Werte!$G74))</f>
        <v>0</v>
      </c>
      <c r="BD74" s="667">
        <f>IF(OR($C$24=$AR74,$D$24=$AR74),Schweine_Werte!$G74*0.5,IF(OR($C$24&gt;$AR74,$D$24&lt;$AR74),0,Schweine_Werte!$G74))</f>
        <v>0</v>
      </c>
      <c r="BE74" s="667">
        <f>IF(OR($C$36=$AR74,$D$36=$AR74),Schweine_Werte!$G74*0.5,IF(OR($C$36&gt;$AR74,$D$36&lt;$AR74),0,Schweine_Werte!$G74))</f>
        <v>0</v>
      </c>
      <c r="BF74" s="667">
        <f>IF(OR($C$48=$AR74,$D$48=$AR74),Schweine_Werte!$G74*0.5,IF(OR($C$48&gt;$AR74,$D$48&lt;$AR74),0,Schweine_Werte!$G74))</f>
        <v>0</v>
      </c>
      <c r="BG74" s="667">
        <f>IF(OR($C$60=$AR74,$D$60=$AR74),Schweine_Werte!$G74*0.5,IF(OR($C$60&gt;$AR74,$D$60&lt;$AR74),0,Schweine_Werte!$G74))</f>
        <v>0</v>
      </c>
      <c r="BH74" s="677">
        <f>IF(OR($C$12=$AR74,$D$12=$AR74),Schweine_Werte!$I74*0.5,IF(OR($C$12&gt;$AR74,$D$12&lt;$AR74),0,Schweine_Werte!$I74))</f>
        <v>0</v>
      </c>
      <c r="BI74" s="667">
        <f>IF(OR($C$24=$AR74,$D$24=$AR74),Schweine_Werte!$I74*0.5,IF(OR($C$24&gt;$AR74,$D$24&lt;$AR74),0,Schweine_Werte!$I74))</f>
        <v>0</v>
      </c>
      <c r="BJ74" s="667">
        <f>IF(OR($C$36=$AR74,$D$36=$AR74),Schweine_Werte!$I74*0.5,IF(OR($C$36&gt;$AR74,$D$36&lt;$AR74),0,Schweine_Werte!$I74))</f>
        <v>0</v>
      </c>
      <c r="BK74" s="667">
        <f>IF(OR($C$48=$AR74,$D$48=$AR74),Schweine_Werte!$I74*0.5,IF(OR($C$48&gt;$AR74,$D$48&lt;$AR74),0,Schweine_Werte!$I74))</f>
        <v>0</v>
      </c>
      <c r="BL74" s="667">
        <f>IF(OR($C$60=$AR74,$D$60=$AR74),Schweine_Werte!$I74*0.5,IF(OR($C$60&gt;$AR74,$D$60&lt;$AR74),0,Schweine_Werte!$I74))</f>
        <v>0</v>
      </c>
      <c r="BM74" s="677"/>
      <c r="BN74" s="667"/>
      <c r="BO74" s="667"/>
      <c r="BP74" s="667"/>
      <c r="BQ74" s="667"/>
      <c r="BR74" s="677">
        <f>IF(OR($C$74=$AR74,$D$74=$AR74),Schweine_Werte!$M74*0.5,IF(OR($C$74&gt;$AR74,$D$74&lt;$AR74),0,Schweine_Werte!$M74))</f>
        <v>0</v>
      </c>
      <c r="BS74" s="677">
        <f>IF(OR($C$83=$AR74,$D$83=$AR74),Schweine_Werte!$M74*0.5,IF(OR($C$83&gt;$AR74,$D$83&lt;$AR74),0,Schweine_Werte!$M74))</f>
        <v>0</v>
      </c>
      <c r="BT74" s="679">
        <f>IF(OR($C$92=$AR74,$D$92=$AR74),Schweine_Werte!$M74*0.5,IF(OR($C$92&gt;$AR74,$D$92&lt;$AR74),0,Schweine_Werte!$M74))</f>
        <v>0</v>
      </c>
      <c r="BU74" s="679">
        <f>IF(OR($C$101=$AR74,$D$101=$AR74),Schweine_Werte!$M74*0.5,IF(OR($C$101&gt;$AR74,$D$101&lt;$AR74),0,Schweine_Werte!$M74))</f>
        <v>0</v>
      </c>
      <c r="BV74" s="679">
        <f>IF(OR($C$110=$AR74,$D$110=$AR74),Schweine_Werte!$M74*0.5,IF(OR($C$110&gt;$AR74,$D$110&lt;$AR74),0,Schweine_Werte!$M74))</f>
        <v>0</v>
      </c>
      <c r="BW74" s="679">
        <f>IF(OR(8=$AR74,$E$127=$AR74),Schweine_Werte!$M74*0.5,IF(OR(8&gt;$AR74,$E$127&lt;$AR74),0,Schweine_Werte!$M74))</f>
        <v>1.1101473792091585</v>
      </c>
      <c r="BX74" s="679">
        <f>IF(OR(8=$AR74,$E$145=$AR74),Schweine_Werte!$M74*0.5,IF(OR(8&gt;$AR74,$E$145&lt;$AR74),0,Schweine_Werte!$M74))</f>
        <v>1.1101473792091585</v>
      </c>
      <c r="BY74" s="677">
        <f>IF(OR($C$74=$AR74,$D$74=$AR74),Schweine_Werte!$O74*0.5,IF(OR($C$74&gt;$AR74,$D$74&lt;$AR74),0,Schweine_Werte!$O74))</f>
        <v>0</v>
      </c>
      <c r="BZ74" s="677">
        <f>IF(OR($C$83=$AR74,$D$83=$AR74),Schweine_Werte!$O74*0.5,IF(OR($C$83&gt;$AR74,$D$83&lt;$AR74),0,Schweine_Werte!$O74))</f>
        <v>0</v>
      </c>
      <c r="CA74" s="679">
        <f>IF(OR($C$92=$AR74,$D$92=$AR74),Schweine_Werte!$O74*0.5,IF(OR($C$92&gt;$AR74,$D$92&lt;$AR74),0,Schweine_Werte!$O74))</f>
        <v>0</v>
      </c>
      <c r="CB74" s="679">
        <f>IF(OR($C$101=$AR74,$D$101=$AR74),Schweine_Werte!$O74*0.5,IF(OR($C$101&gt;$AR74,$D$101&lt;$AR74),0,Schweine_Werte!$O74))</f>
        <v>0</v>
      </c>
      <c r="CC74" s="679">
        <f>IF(OR($C$110=$AR74,$D$110=$AR74),Schweine_Werte!$O74*0.5,IF(OR($C$110&gt;$AR74,$D$110&lt;$AR74),0,Schweine_Werte!$O74))</f>
        <v>0</v>
      </c>
    </row>
    <row r="75" spans="1:81" ht="15" x14ac:dyDescent="0.2">
      <c r="B75" s="504"/>
      <c r="C75" s="1736" t="s">
        <v>518</v>
      </c>
      <c r="D75" s="1736"/>
      <c r="E75" s="667"/>
      <c r="F75" s="667"/>
      <c r="G75" s="667"/>
      <c r="AR75" s="698">
        <v>79</v>
      </c>
      <c r="AS75" s="677">
        <f>IF(OR($C$12=$AR75,$D$12=$AR75),Schweine_Werte!$C75*0.5,IF(OR($C$12&gt;$AR75,$D$12&lt;$AR75),0,Schweine_Werte!$C75))</f>
        <v>0</v>
      </c>
      <c r="AT75" s="667">
        <f>IF(OR($C$24=$AR75,$D$24=$AR75),Schweine_Werte!$C75*0.5,IF(OR($C$24&gt;$AR75,$D$24&lt;$AR75),0,Schweine_Werte!$C75))</f>
        <v>0</v>
      </c>
      <c r="AU75" s="677">
        <f>IF(OR($C$36=$AR75,$D$36=$AR75),Schweine_Werte!$C75*0.5,IF(OR($C$36&gt;$AR75,$D$36&lt;$AR75),0,Schweine_Werte!$C75))</f>
        <v>0</v>
      </c>
      <c r="AV75" s="677">
        <f>IF(OR($C$48=$AR75,$D$48=$AR75),Schweine_Werte!$C75*0.5,IF(OR($C$48&gt;$AR75,$D$48&lt;$AR75),0,Schweine_Werte!$C75))</f>
        <v>0</v>
      </c>
      <c r="AW75" s="677">
        <f>IF(OR($C$60=$AR75,$D$60=$AR75),Schweine_Werte!$C75*0.5,IF(OR($C$60&gt;$AR75,$D$60&lt;$AR75),0,Schweine_Werte!$C75))</f>
        <v>0</v>
      </c>
      <c r="AX75" s="677">
        <f>IF(OR($C$12=$AR75,$D$12=$AR75),Schweine_Werte!$E75*0.5,IF(OR($C$12&gt;$AR75,$D$12&lt;$AR75),0,Schweine_Werte!$E75))</f>
        <v>0</v>
      </c>
      <c r="AY75" s="667">
        <f>IF(OR($C$24=$AR75,$D$24=$AR75),Schweine_Werte!$E75*0.5,IF(OR($C$24&gt;$AR75,$D$24&lt;$AR75),0,Schweine_Werte!$E75))</f>
        <v>0</v>
      </c>
      <c r="AZ75" s="667">
        <f>IF(OR($C$36=$AR75,$D$36=$AR75),Schweine_Werte!$E75*0.5,IF(OR($C$36&gt;$AR75,$D$36&lt;$AR75),0,Schweine_Werte!$E75))</f>
        <v>0</v>
      </c>
      <c r="BA75" s="667">
        <f>IF(OR($C$48=$AR75,$D$48=$AR75),Schweine_Werte!$E75*0.5,IF(OR($C$48&gt;$AR75,$D$48&lt;$AR75),0,Schweine_Werte!$E75))</f>
        <v>0</v>
      </c>
      <c r="BB75" s="667">
        <f>IF(OR($C$60=$AR75,$D$60=$AR75),Schweine_Werte!$E75*0.5,IF(OR($C$60&gt;$AR75,$D$60&lt;$AR75),0,Schweine_Werte!$E75))</f>
        <v>0</v>
      </c>
      <c r="BC75" s="677">
        <f>IF(OR($C$12=$AR75,$D$12=$AR75),Schweine_Werte!$G75*0.5,IF(OR($C$12&gt;$AR75,$D$12&lt;$AR75),0,Schweine_Werte!$G75))</f>
        <v>0</v>
      </c>
      <c r="BD75" s="667">
        <f>IF(OR($C$24=$AR75,$D$24=$AR75),Schweine_Werte!$G75*0.5,IF(OR($C$24&gt;$AR75,$D$24&lt;$AR75),0,Schweine_Werte!$G75))</f>
        <v>0</v>
      </c>
      <c r="BE75" s="667">
        <f>IF(OR($C$36=$AR75,$D$36=$AR75),Schweine_Werte!$G75*0.5,IF(OR($C$36&gt;$AR75,$D$36&lt;$AR75),0,Schweine_Werte!$G75))</f>
        <v>0</v>
      </c>
      <c r="BF75" s="667">
        <f>IF(OR($C$48=$AR75,$D$48=$AR75),Schweine_Werte!$G75*0.5,IF(OR($C$48&gt;$AR75,$D$48&lt;$AR75),0,Schweine_Werte!$G75))</f>
        <v>0</v>
      </c>
      <c r="BG75" s="667">
        <f>IF(OR($C$60=$AR75,$D$60=$AR75),Schweine_Werte!$G75*0.5,IF(OR($C$60&gt;$AR75,$D$60&lt;$AR75),0,Schweine_Werte!$G75))</f>
        <v>0</v>
      </c>
      <c r="BH75" s="677">
        <f>IF(OR($C$12=$AR75,$D$12=$AR75),Schweine_Werte!$I75*0.5,IF(OR($C$12&gt;$AR75,$D$12&lt;$AR75),0,Schweine_Werte!$I75))</f>
        <v>0</v>
      </c>
      <c r="BI75" s="667">
        <f>IF(OR($C$24=$AR75,$D$24=$AR75),Schweine_Werte!$I75*0.5,IF(OR($C$24&gt;$AR75,$D$24&lt;$AR75),0,Schweine_Werte!$I75))</f>
        <v>0</v>
      </c>
      <c r="BJ75" s="667">
        <f>IF(OR($C$36=$AR75,$D$36=$AR75),Schweine_Werte!$I75*0.5,IF(OR($C$36&gt;$AR75,$D$36&lt;$AR75),0,Schweine_Werte!$I75))</f>
        <v>0</v>
      </c>
      <c r="BK75" s="667">
        <f>IF(OR($C$48=$AR75,$D$48=$AR75),Schweine_Werte!$I75*0.5,IF(OR($C$48&gt;$AR75,$D$48&lt;$AR75),0,Schweine_Werte!$I75))</f>
        <v>0</v>
      </c>
      <c r="BL75" s="667">
        <f>IF(OR($C$60=$AR75,$D$60=$AR75),Schweine_Werte!$I75*0.5,IF(OR($C$60&gt;$AR75,$D$60&lt;$AR75),0,Schweine_Werte!$I75))</f>
        <v>0</v>
      </c>
      <c r="BM75" s="677"/>
      <c r="BN75" s="667"/>
      <c r="BO75" s="667"/>
      <c r="BP75" s="667"/>
      <c r="BQ75" s="667"/>
      <c r="BR75" s="677">
        <f>IF(OR($C$74=$AR75,$D$74=$AR75),Schweine_Werte!$M75*0.5,IF(OR($C$74&gt;$AR75,$D$74&lt;$AR75),0,Schweine_Werte!$M75))</f>
        <v>0</v>
      </c>
      <c r="BS75" s="677">
        <f>IF(OR($C$83=$AR75,$D$83=$AR75),Schweine_Werte!$M75*0.5,IF(OR($C$83&gt;$AR75,$D$83&lt;$AR75),0,Schweine_Werte!$M75))</f>
        <v>0</v>
      </c>
      <c r="BT75" s="679">
        <f>IF(OR($C$92=$AR75,$D$92=$AR75),Schweine_Werte!$M75*0.5,IF(OR($C$92&gt;$AR75,$D$92&lt;$AR75),0,Schweine_Werte!$M75))</f>
        <v>0</v>
      </c>
      <c r="BU75" s="679">
        <f>IF(OR($C$101=$AR75,$D$101=$AR75),Schweine_Werte!$M75*0.5,IF(OR($C$101&gt;$AR75,$D$101&lt;$AR75),0,Schweine_Werte!$M75))</f>
        <v>0</v>
      </c>
      <c r="BV75" s="679">
        <f>IF(OR($C$110=$AR75,$D$110=$AR75),Schweine_Werte!$M75*0.5,IF(OR($C$110&gt;$AR75,$D$110&lt;$AR75),0,Schweine_Werte!$M75))</f>
        <v>0</v>
      </c>
      <c r="BW75" s="679">
        <f>IF(OR(8=$AR75,$E$127=$AR75),Schweine_Werte!$M75*0.5,IF(OR(8&gt;$AR75,$E$127&lt;$AR75),0,Schweine_Werte!$M75))</f>
        <v>1.1123565578886376</v>
      </c>
      <c r="BX75" s="679">
        <f>IF(OR(8=$AR75,$E$145=$AR75),Schweine_Werte!$M75*0.5,IF(OR(8&gt;$AR75,$E$145&lt;$AR75),0,Schweine_Werte!$M75))</f>
        <v>1.1123565578886376</v>
      </c>
      <c r="BY75" s="677">
        <f>IF(OR($C$74=$AR75,$D$74=$AR75),Schweine_Werte!$O75*0.5,IF(OR($C$74&gt;$AR75,$D$74&lt;$AR75),0,Schweine_Werte!$O75))</f>
        <v>0</v>
      </c>
      <c r="BZ75" s="677">
        <f>IF(OR($C$83=$AR75,$D$83=$AR75),Schweine_Werte!$O75*0.5,IF(OR($C$83&gt;$AR75,$D$83&lt;$AR75),0,Schweine_Werte!$O75))</f>
        <v>0</v>
      </c>
      <c r="CA75" s="679">
        <f>IF(OR($C$92=$AR75,$D$92=$AR75),Schweine_Werte!$O75*0.5,IF(OR($C$92&gt;$AR75,$D$92&lt;$AR75),0,Schweine_Werte!$O75))</f>
        <v>0</v>
      </c>
      <c r="CB75" s="679">
        <f>IF(OR($C$101=$AR75,$D$101=$AR75),Schweine_Werte!$O75*0.5,IF(OR($C$101&gt;$AR75,$D$101&lt;$AR75),0,Schweine_Werte!$O75))</f>
        <v>0</v>
      </c>
      <c r="CC75" s="679">
        <f>IF(OR($C$110=$AR75,$D$110=$AR75),Schweine_Werte!$O75*0.5,IF(OR($C$110&gt;$AR75,$D$110&lt;$AR75),0,Schweine_Werte!$O75))</f>
        <v>0</v>
      </c>
    </row>
    <row r="76" spans="1:81" x14ac:dyDescent="0.2">
      <c r="AR76" s="698">
        <v>80</v>
      </c>
      <c r="AS76" s="677">
        <f>IF(OR($C$12=$AR76,$D$12=$AR76),Schweine_Werte!$C76*0.5,IF(OR($C$12&gt;$AR76,$D$12&lt;$AR76),0,Schweine_Werte!$C76))</f>
        <v>0</v>
      </c>
      <c r="AT76" s="667">
        <f>IF(OR($C$24=$AR76,$D$24=$AR76),Schweine_Werte!$C76*0.5,IF(OR($C$24&gt;$AR76,$D$24&lt;$AR76),0,Schweine_Werte!$C76))</f>
        <v>0</v>
      </c>
      <c r="AU76" s="677">
        <f>IF(OR($C$36=$AR76,$D$36=$AR76),Schweine_Werte!$C76*0.5,IF(OR($C$36&gt;$AR76,$D$36&lt;$AR76),0,Schweine_Werte!$C76))</f>
        <v>0</v>
      </c>
      <c r="AV76" s="677">
        <f>IF(OR($C$48=$AR76,$D$48=$AR76),Schweine_Werte!$C76*0.5,IF(OR($C$48&gt;$AR76,$D$48&lt;$AR76),0,Schweine_Werte!$C76))</f>
        <v>0</v>
      </c>
      <c r="AW76" s="677">
        <f>IF(OR($C$60=$AR76,$D$60=$AR76),Schweine_Werte!$C76*0.5,IF(OR($C$60&gt;$AR76,$D$60&lt;$AR76),0,Schweine_Werte!$C76))</f>
        <v>0</v>
      </c>
      <c r="AX76" s="677">
        <f>IF(OR($C$12=$AR76,$D$12=$AR76),Schweine_Werte!$E76*0.5,IF(OR($C$12&gt;$AR76,$D$12&lt;$AR76),0,Schweine_Werte!$E76))</f>
        <v>0</v>
      </c>
      <c r="AY76" s="667">
        <f>IF(OR($C$24=$AR76,$D$24=$AR76),Schweine_Werte!$E76*0.5,IF(OR($C$24&gt;$AR76,$D$24&lt;$AR76),0,Schweine_Werte!$E76))</f>
        <v>0</v>
      </c>
      <c r="AZ76" s="667">
        <f>IF(OR($C$36=$AR76,$D$36=$AR76),Schweine_Werte!$E76*0.5,IF(OR($C$36&gt;$AR76,$D$36&lt;$AR76),0,Schweine_Werte!$E76))</f>
        <v>0</v>
      </c>
      <c r="BA76" s="667">
        <f>IF(OR($C$48=$AR76,$D$48=$AR76),Schweine_Werte!$E76*0.5,IF(OR($C$48&gt;$AR76,$D$48&lt;$AR76),0,Schweine_Werte!$E76))</f>
        <v>0</v>
      </c>
      <c r="BB76" s="667">
        <f>IF(OR($C$60=$AR76,$D$60=$AR76),Schweine_Werte!$E76*0.5,IF(OR($C$60&gt;$AR76,$D$60&lt;$AR76),0,Schweine_Werte!$E76))</f>
        <v>0</v>
      </c>
      <c r="BC76" s="677">
        <f>IF(OR($C$12=$AR76,$D$12=$AR76),Schweine_Werte!$G76*0.5,IF(OR($C$12&gt;$AR76,$D$12&lt;$AR76),0,Schweine_Werte!$G76))</f>
        <v>0</v>
      </c>
      <c r="BD76" s="667">
        <f>IF(OR($C$24=$AR76,$D$24=$AR76),Schweine_Werte!$G76*0.5,IF(OR($C$24&gt;$AR76,$D$24&lt;$AR76),0,Schweine_Werte!$G76))</f>
        <v>0</v>
      </c>
      <c r="BE76" s="667">
        <f>IF(OR($C$36=$AR76,$D$36=$AR76),Schweine_Werte!$G76*0.5,IF(OR($C$36&gt;$AR76,$D$36&lt;$AR76),0,Schweine_Werte!$G76))</f>
        <v>0</v>
      </c>
      <c r="BF76" s="667">
        <f>IF(OR($C$48=$AR76,$D$48=$AR76),Schweine_Werte!$G76*0.5,IF(OR($C$48&gt;$AR76,$D$48&lt;$AR76),0,Schweine_Werte!$G76))</f>
        <v>0</v>
      </c>
      <c r="BG76" s="667">
        <f>IF(OR($C$60=$AR76,$D$60=$AR76),Schweine_Werte!$G76*0.5,IF(OR($C$60&gt;$AR76,$D$60&lt;$AR76),0,Schweine_Werte!$G76))</f>
        <v>0</v>
      </c>
      <c r="BH76" s="677">
        <f>IF(OR($C$12=$AR76,$D$12=$AR76),Schweine_Werte!$I76*0.5,IF(OR($C$12&gt;$AR76,$D$12&lt;$AR76),0,Schweine_Werte!$I76))</f>
        <v>0</v>
      </c>
      <c r="BI76" s="667">
        <f>IF(OR($C$24=$AR76,$D$24=$AR76),Schweine_Werte!$I76*0.5,IF(OR($C$24&gt;$AR76,$D$24&lt;$AR76),0,Schweine_Werte!$I76))</f>
        <v>0</v>
      </c>
      <c r="BJ76" s="667">
        <f>IF(OR($C$36=$AR76,$D$36=$AR76),Schweine_Werte!$I76*0.5,IF(OR($C$36&gt;$AR76,$D$36&lt;$AR76),0,Schweine_Werte!$I76))</f>
        <v>0</v>
      </c>
      <c r="BK76" s="667">
        <f>IF(OR($C$48=$AR76,$D$48=$AR76),Schweine_Werte!$I76*0.5,IF(OR($C$48&gt;$AR76,$D$48&lt;$AR76),0,Schweine_Werte!$I76))</f>
        <v>0</v>
      </c>
      <c r="BL76" s="667">
        <f>IF(OR($C$60=$AR76,$D$60=$AR76),Schweine_Werte!$I76*0.5,IF(OR($C$60&gt;$AR76,$D$60&lt;$AR76),0,Schweine_Werte!$I76))</f>
        <v>0</v>
      </c>
      <c r="BM76" s="677"/>
      <c r="BN76" s="667"/>
      <c r="BO76" s="667"/>
      <c r="BP76" s="667"/>
      <c r="BQ76" s="667"/>
      <c r="BR76" s="677">
        <f>IF(OR($C$74=$AR76,$D$74=$AR76),Schweine_Werte!$M76*0.5,IF(OR($C$74&gt;$AR76,$D$74&lt;$AR76),0,Schweine_Werte!$M76))</f>
        <v>0</v>
      </c>
      <c r="BS76" s="677">
        <f>IF(OR($C$83=$AR76,$D$83=$AR76),Schweine_Werte!$M76*0.5,IF(OR($C$83&gt;$AR76,$D$83&lt;$AR76),0,Schweine_Werte!$M76))</f>
        <v>0</v>
      </c>
      <c r="BT76" s="679">
        <f>IF(OR($C$92=$AR76,$D$92=$AR76),Schweine_Werte!$M76*0.5,IF(OR($C$92&gt;$AR76,$D$92&lt;$AR76),0,Schweine_Werte!$M76))</f>
        <v>0</v>
      </c>
      <c r="BU76" s="679">
        <f>IF(OR($C$101=$AR76,$D$101=$AR76),Schweine_Werte!$M76*0.5,IF(OR($C$101&gt;$AR76,$D$101&lt;$AR76),0,Schweine_Werte!$M76))</f>
        <v>0</v>
      </c>
      <c r="BV76" s="679">
        <f>IF(OR($C$110=$AR76,$D$110=$AR76),Schweine_Werte!$M76*0.5,IF(OR($C$110&gt;$AR76,$D$110&lt;$AR76),0,Schweine_Werte!$M76))</f>
        <v>0</v>
      </c>
      <c r="BW76" s="679">
        <f>IF(OR(8=$AR76,$E$127=$AR76),Schweine_Werte!$M76*0.5,IF(OR(8&gt;$AR76,$E$127&lt;$AR76),0,Schweine_Werte!$M76))</f>
        <v>1.1149433130069055</v>
      </c>
      <c r="BX76" s="679">
        <f>IF(OR(8=$AR76,$E$145=$AR76),Schweine_Werte!$M76*0.5,IF(OR(8&gt;$AR76,$E$145&lt;$AR76),0,Schweine_Werte!$M76))</f>
        <v>1.1149433130069055</v>
      </c>
      <c r="BY76" s="677">
        <f>IF(OR($C$74=$AR76,$D$74=$AR76),Schweine_Werte!$O76*0.5,IF(OR($C$74&gt;$AR76,$D$74&lt;$AR76),0,Schweine_Werte!$O76))</f>
        <v>0</v>
      </c>
      <c r="BZ76" s="677">
        <f>IF(OR($C$83=$AR76,$D$83=$AR76),Schweine_Werte!$O76*0.5,IF(OR($C$83&gt;$AR76,$D$83&lt;$AR76),0,Schweine_Werte!$O76))</f>
        <v>0</v>
      </c>
      <c r="CA76" s="679">
        <f>IF(OR($C$92=$AR76,$D$92=$AR76),Schweine_Werte!$O76*0.5,IF(OR($C$92&gt;$AR76,$D$92&lt;$AR76),0,Schweine_Werte!$O76))</f>
        <v>0</v>
      </c>
      <c r="CB76" s="679">
        <f>IF(OR($C$101=$AR76,$D$101=$AR76),Schweine_Werte!$O76*0.5,IF(OR($C$101&gt;$AR76,$D$101&lt;$AR76),0,Schweine_Werte!$O76))</f>
        <v>0</v>
      </c>
      <c r="CC76" s="679">
        <f>IF(OR($C$110=$AR76,$D$110=$AR76),Schweine_Werte!$O76*0.5,IF(OR($C$110&gt;$AR76,$D$110&lt;$AR76),0,Schweine_Werte!$O76))</f>
        <v>0</v>
      </c>
    </row>
    <row r="77" spans="1:81" x14ac:dyDescent="0.2">
      <c r="Q77" s="1735" t="s">
        <v>446</v>
      </c>
      <c r="R77" s="1735"/>
      <c r="S77" s="1735"/>
      <c r="T77" s="1735" t="s">
        <v>447</v>
      </c>
      <c r="U77" s="1735"/>
      <c r="V77" s="1735"/>
      <c r="W77" s="517" t="s">
        <v>435</v>
      </c>
      <c r="X77" s="517"/>
      <c r="Y77" s="517"/>
      <c r="AR77" s="698">
        <v>81</v>
      </c>
      <c r="AS77" s="677">
        <f>IF(OR($C$12=$AR77,$D$12=$AR77),Schweine_Werte!$C77*0.5,IF(OR($C$12&gt;$AR77,$D$12&lt;$AR77),0,Schweine_Werte!$C77))</f>
        <v>0</v>
      </c>
      <c r="AT77" s="667">
        <f>IF(OR($C$24=$AR77,$D$24=$AR77),Schweine_Werte!$C77*0.5,IF(OR($C$24&gt;$AR77,$D$24&lt;$AR77),0,Schweine_Werte!$C77))</f>
        <v>0</v>
      </c>
      <c r="AU77" s="677">
        <f>IF(OR($C$36=$AR77,$D$36=$AR77),Schweine_Werte!$C77*0.5,IF(OR($C$36&gt;$AR77,$D$36&lt;$AR77),0,Schweine_Werte!$C77))</f>
        <v>0</v>
      </c>
      <c r="AV77" s="677">
        <f>IF(OR($C$48=$AR77,$D$48=$AR77),Schweine_Werte!$C77*0.5,IF(OR($C$48&gt;$AR77,$D$48&lt;$AR77),0,Schweine_Werte!$C77))</f>
        <v>0</v>
      </c>
      <c r="AW77" s="677">
        <f>IF(OR($C$60=$AR77,$D$60=$AR77),Schweine_Werte!$C77*0.5,IF(OR($C$60&gt;$AR77,$D$60&lt;$AR77),0,Schweine_Werte!$C77))</f>
        <v>0</v>
      </c>
      <c r="AX77" s="677">
        <f>IF(OR($C$12=$AR77,$D$12=$AR77),Schweine_Werte!$E77*0.5,IF(OR($C$12&gt;$AR77,$D$12&lt;$AR77),0,Schweine_Werte!$E77))</f>
        <v>0</v>
      </c>
      <c r="AY77" s="667">
        <f>IF(OR($C$24=$AR77,$D$24=$AR77),Schweine_Werte!$E77*0.5,IF(OR($C$24&gt;$AR77,$D$24&lt;$AR77),0,Schweine_Werte!$E77))</f>
        <v>0</v>
      </c>
      <c r="AZ77" s="667">
        <f>IF(OR($C$36=$AR77,$D$36=$AR77),Schweine_Werte!$E77*0.5,IF(OR($C$36&gt;$AR77,$D$36&lt;$AR77),0,Schweine_Werte!$E77))</f>
        <v>0</v>
      </c>
      <c r="BA77" s="667">
        <f>IF(OR($C$48=$AR77,$D$48=$AR77),Schweine_Werte!$E77*0.5,IF(OR($C$48&gt;$AR77,$D$48&lt;$AR77),0,Schweine_Werte!$E77))</f>
        <v>0</v>
      </c>
      <c r="BB77" s="667">
        <f>IF(OR($C$60=$AR77,$D$60=$AR77),Schweine_Werte!$E77*0.5,IF(OR($C$60&gt;$AR77,$D$60&lt;$AR77),0,Schweine_Werte!$E77))</f>
        <v>0</v>
      </c>
      <c r="BC77" s="677">
        <f>IF(OR($C$12=$AR77,$D$12=$AR77),Schweine_Werte!$G77*0.5,IF(OR($C$12&gt;$AR77,$D$12&lt;$AR77),0,Schweine_Werte!$G77))</f>
        <v>0</v>
      </c>
      <c r="BD77" s="667">
        <f>IF(OR($C$24=$AR77,$D$24=$AR77),Schweine_Werte!$G77*0.5,IF(OR($C$24&gt;$AR77,$D$24&lt;$AR77),0,Schweine_Werte!$G77))</f>
        <v>0</v>
      </c>
      <c r="BE77" s="667">
        <f>IF(OR($C$36=$AR77,$D$36=$AR77),Schweine_Werte!$G77*0.5,IF(OR($C$36&gt;$AR77,$D$36&lt;$AR77),0,Schweine_Werte!$G77))</f>
        <v>0</v>
      </c>
      <c r="BF77" s="667">
        <f>IF(OR($C$48=$AR77,$D$48=$AR77),Schweine_Werte!$G77*0.5,IF(OR($C$48&gt;$AR77,$D$48&lt;$AR77),0,Schweine_Werte!$G77))</f>
        <v>0</v>
      </c>
      <c r="BG77" s="667">
        <f>IF(OR($C$60=$AR77,$D$60=$AR77),Schweine_Werte!$G77*0.5,IF(OR($C$60&gt;$AR77,$D$60&lt;$AR77),0,Schweine_Werte!$G77))</f>
        <v>0</v>
      </c>
      <c r="BH77" s="677">
        <f>IF(OR($C$12=$AR77,$D$12=$AR77),Schweine_Werte!$I77*0.5,IF(OR($C$12&gt;$AR77,$D$12&lt;$AR77),0,Schweine_Werte!$I77))</f>
        <v>0</v>
      </c>
      <c r="BI77" s="667">
        <f>IF(OR($C$24=$AR77,$D$24=$AR77),Schweine_Werte!$I77*0.5,IF(OR($C$24&gt;$AR77,$D$24&lt;$AR77),0,Schweine_Werte!$I77))</f>
        <v>0</v>
      </c>
      <c r="BJ77" s="667">
        <f>IF(OR($C$36=$AR77,$D$36=$AR77),Schweine_Werte!$I77*0.5,IF(OR($C$36&gt;$AR77,$D$36&lt;$AR77),0,Schweine_Werte!$I77))</f>
        <v>0</v>
      </c>
      <c r="BK77" s="667">
        <f>IF(OR($C$48=$AR77,$D$48=$AR77),Schweine_Werte!$I77*0.5,IF(OR($C$48&gt;$AR77,$D$48&lt;$AR77),0,Schweine_Werte!$I77))</f>
        <v>0</v>
      </c>
      <c r="BL77" s="667">
        <f>IF(OR($C$60=$AR77,$D$60=$AR77),Schweine_Werte!$I77*0.5,IF(OR($C$60&gt;$AR77,$D$60&lt;$AR77),0,Schweine_Werte!$I77))</f>
        <v>0</v>
      </c>
      <c r="BM77" s="677"/>
      <c r="BN77" s="667"/>
      <c r="BO77" s="667"/>
      <c r="BP77" s="667"/>
      <c r="BQ77" s="667"/>
      <c r="BR77" s="677">
        <f>IF(OR($C$74=$AR77,$D$74=$AR77),Schweine_Werte!$M77*0.5,IF(OR($C$74&gt;$AR77,$D$74&lt;$AR77),0,Schweine_Werte!$M77))</f>
        <v>0</v>
      </c>
      <c r="BS77" s="677">
        <f>IF(OR($C$83=$AR77,$D$83=$AR77),Schweine_Werte!$M77*0.5,IF(OR($C$83&gt;$AR77,$D$83&lt;$AR77),0,Schweine_Werte!$M77))</f>
        <v>0</v>
      </c>
      <c r="BT77" s="679">
        <f>IF(OR($C$92=$AR77,$D$92=$AR77),Schweine_Werte!$M77*0.5,IF(OR($C$92&gt;$AR77,$D$92&lt;$AR77),0,Schweine_Werte!$M77))</f>
        <v>0</v>
      </c>
      <c r="BU77" s="679">
        <f>IF(OR($C$101=$AR77,$D$101=$AR77),Schweine_Werte!$M77*0.5,IF(OR($C$101&gt;$AR77,$D$101&lt;$AR77),0,Schweine_Werte!$M77))</f>
        <v>0</v>
      </c>
      <c r="BV77" s="679">
        <f>IF(OR($C$110=$AR77,$D$110=$AR77),Schweine_Werte!$M77*0.5,IF(OR($C$110&gt;$AR77,$D$110&lt;$AR77),0,Schweine_Werte!$M77))</f>
        <v>0</v>
      </c>
      <c r="BW77" s="679">
        <f>IF(OR(8=$AR77,$E$127=$AR77),Schweine_Werte!$M77*0.5,IF(OR(8&gt;$AR77,$E$127&lt;$AR77),0,Schweine_Werte!$M77))</f>
        <v>1.1179127561182562</v>
      </c>
      <c r="BX77" s="679">
        <f>IF(OR(8=$AR77,$E$145=$AR77),Schweine_Werte!$M77*0.5,IF(OR(8&gt;$AR77,$E$145&lt;$AR77),0,Schweine_Werte!$M77))</f>
        <v>1.1179127561182562</v>
      </c>
      <c r="BY77" s="677">
        <f>IF(OR($C$74=$AR77,$D$74=$AR77),Schweine_Werte!$O77*0.5,IF(OR($C$74&gt;$AR77,$D$74&lt;$AR77),0,Schweine_Werte!$O77))</f>
        <v>0</v>
      </c>
      <c r="BZ77" s="677">
        <f>IF(OR($C$83=$AR77,$D$83=$AR77),Schweine_Werte!$O77*0.5,IF(OR($C$83&gt;$AR77,$D$83&lt;$AR77),0,Schweine_Werte!$O77))</f>
        <v>0</v>
      </c>
      <c r="CA77" s="679">
        <f>IF(OR($C$92=$AR77,$D$92=$AR77),Schweine_Werte!$O77*0.5,IF(OR($C$92&gt;$AR77,$D$92&lt;$AR77),0,Schweine_Werte!$O77))</f>
        <v>0</v>
      </c>
      <c r="CB77" s="679">
        <f>IF(OR($C$101=$AR77,$D$101=$AR77),Schweine_Werte!$O77*0.5,IF(OR($C$101&gt;$AR77,$D$101&lt;$AR77),0,Schweine_Werte!$O77))</f>
        <v>0</v>
      </c>
      <c r="CC77" s="679">
        <f>IF(OR($C$110=$AR77,$D$110=$AR77),Schweine_Werte!$O77*0.5,IF(OR($C$110&gt;$AR77,$D$110&lt;$AR77),0,Schweine_Werte!$O77))</f>
        <v>0</v>
      </c>
    </row>
    <row r="78" spans="1:81" x14ac:dyDescent="0.2">
      <c r="B78" s="520" t="s">
        <v>517</v>
      </c>
      <c r="E78" s="520" t="s">
        <v>470</v>
      </c>
      <c r="F78" s="520" t="s">
        <v>363</v>
      </c>
      <c r="G78" s="520" t="s">
        <v>471</v>
      </c>
      <c r="H78" s="520" t="s">
        <v>472</v>
      </c>
      <c r="I78" s="520" t="s">
        <v>473</v>
      </c>
      <c r="J78" s="520" t="s">
        <v>474</v>
      </c>
      <c r="K78" s="520" t="s">
        <v>475</v>
      </c>
      <c r="L78" s="520" t="s">
        <v>476</v>
      </c>
      <c r="M78" s="520" t="s">
        <v>477</v>
      </c>
      <c r="N78" s="520" t="s">
        <v>478</v>
      </c>
      <c r="O78" s="520" t="s">
        <v>479</v>
      </c>
      <c r="P78" s="520" t="s">
        <v>480</v>
      </c>
      <c r="Q78" s="520" t="s">
        <v>365</v>
      </c>
      <c r="R78" s="520" t="s">
        <v>366</v>
      </c>
      <c r="S78" s="520" t="s">
        <v>367</v>
      </c>
      <c r="T78" s="520" t="s">
        <v>365</v>
      </c>
      <c r="U78" s="520" t="s">
        <v>366</v>
      </c>
      <c r="V78" s="520" t="s">
        <v>367</v>
      </c>
      <c r="W78" s="520" t="s">
        <v>448</v>
      </c>
      <c r="X78" s="520" t="s">
        <v>449</v>
      </c>
      <c r="Y78" s="520" t="s">
        <v>450</v>
      </c>
      <c r="AR78" s="698">
        <v>82</v>
      </c>
      <c r="AS78" s="677">
        <f>IF(OR($C$12=$AR78,$D$12=$AR78),Schweine_Werte!$C78*0.5,IF(OR($C$12&gt;$AR78,$D$12&lt;$AR78),0,Schweine_Werte!$C78))</f>
        <v>0</v>
      </c>
      <c r="AT78" s="667">
        <f>IF(OR($C$24=$AR78,$D$24=$AR78),Schweine_Werte!$C78*0.5,IF(OR($C$24&gt;$AR78,$D$24&lt;$AR78),0,Schweine_Werte!$C78))</f>
        <v>0</v>
      </c>
      <c r="AU78" s="677">
        <f>IF(OR($C$36=$AR78,$D$36=$AR78),Schweine_Werte!$C78*0.5,IF(OR($C$36&gt;$AR78,$D$36&lt;$AR78),0,Schweine_Werte!$C78))</f>
        <v>0</v>
      </c>
      <c r="AV78" s="677">
        <f>IF(OR($C$48=$AR78,$D$48=$AR78),Schweine_Werte!$C78*0.5,IF(OR($C$48&gt;$AR78,$D$48&lt;$AR78),0,Schweine_Werte!$C78))</f>
        <v>0</v>
      </c>
      <c r="AW78" s="677">
        <f>IF(OR($C$60=$AR78,$D$60=$AR78),Schweine_Werte!$C78*0.5,IF(OR($C$60&gt;$AR78,$D$60&lt;$AR78),0,Schweine_Werte!$C78))</f>
        <v>0</v>
      </c>
      <c r="AX78" s="677">
        <f>IF(OR($C$12=$AR78,$D$12=$AR78),Schweine_Werte!$E78*0.5,IF(OR($C$12&gt;$AR78,$D$12&lt;$AR78),0,Schweine_Werte!$E78))</f>
        <v>0</v>
      </c>
      <c r="AY78" s="667">
        <f>IF(OR($C$24=$AR78,$D$24=$AR78),Schweine_Werte!$E78*0.5,IF(OR($C$24&gt;$AR78,$D$24&lt;$AR78),0,Schweine_Werte!$E78))</f>
        <v>0</v>
      </c>
      <c r="AZ78" s="667">
        <f>IF(OR($C$36=$AR78,$D$36=$AR78),Schweine_Werte!$E78*0.5,IF(OR($C$36&gt;$AR78,$D$36&lt;$AR78),0,Schweine_Werte!$E78))</f>
        <v>0</v>
      </c>
      <c r="BA78" s="667">
        <f>IF(OR($C$48=$AR78,$D$48=$AR78),Schweine_Werte!$E78*0.5,IF(OR($C$48&gt;$AR78,$D$48&lt;$AR78),0,Schweine_Werte!$E78))</f>
        <v>0</v>
      </c>
      <c r="BB78" s="667">
        <f>IF(OR($C$60=$AR78,$D$60=$AR78),Schweine_Werte!$E78*0.5,IF(OR($C$60&gt;$AR78,$D$60&lt;$AR78),0,Schweine_Werte!$E78))</f>
        <v>0</v>
      </c>
      <c r="BC78" s="677">
        <f>IF(OR($C$12=$AR78,$D$12=$AR78),Schweine_Werte!$G78*0.5,IF(OR($C$12&gt;$AR78,$D$12&lt;$AR78),0,Schweine_Werte!$G78))</f>
        <v>0</v>
      </c>
      <c r="BD78" s="667">
        <f>IF(OR($C$24=$AR78,$D$24=$AR78),Schweine_Werte!$G78*0.5,IF(OR($C$24&gt;$AR78,$D$24&lt;$AR78),0,Schweine_Werte!$G78))</f>
        <v>0</v>
      </c>
      <c r="BE78" s="667">
        <f>IF(OR($C$36=$AR78,$D$36=$AR78),Schweine_Werte!$G78*0.5,IF(OR($C$36&gt;$AR78,$D$36&lt;$AR78),0,Schweine_Werte!$G78))</f>
        <v>0</v>
      </c>
      <c r="BF78" s="667">
        <f>IF(OR($C$48=$AR78,$D$48=$AR78),Schweine_Werte!$G78*0.5,IF(OR($C$48&gt;$AR78,$D$48&lt;$AR78),0,Schweine_Werte!$G78))</f>
        <v>0</v>
      </c>
      <c r="BG78" s="667">
        <f>IF(OR($C$60=$AR78,$D$60=$AR78),Schweine_Werte!$G78*0.5,IF(OR($C$60&gt;$AR78,$D$60&lt;$AR78),0,Schweine_Werte!$G78))</f>
        <v>0</v>
      </c>
      <c r="BH78" s="677">
        <f>IF(OR($C$12=$AR78,$D$12=$AR78),Schweine_Werte!$I78*0.5,IF(OR($C$12&gt;$AR78,$D$12&lt;$AR78),0,Schweine_Werte!$I78))</f>
        <v>0</v>
      </c>
      <c r="BI78" s="667">
        <f>IF(OR($C$24=$AR78,$D$24=$AR78),Schweine_Werte!$I78*0.5,IF(OR($C$24&gt;$AR78,$D$24&lt;$AR78),0,Schweine_Werte!$I78))</f>
        <v>0</v>
      </c>
      <c r="BJ78" s="667">
        <f>IF(OR($C$36=$AR78,$D$36=$AR78),Schweine_Werte!$I78*0.5,IF(OR($C$36&gt;$AR78,$D$36&lt;$AR78),0,Schweine_Werte!$I78))</f>
        <v>0</v>
      </c>
      <c r="BK78" s="667">
        <f>IF(OR($C$48=$AR78,$D$48=$AR78),Schweine_Werte!$I78*0.5,IF(OR($C$48&gt;$AR78,$D$48&lt;$AR78),0,Schweine_Werte!$I78))</f>
        <v>0</v>
      </c>
      <c r="BL78" s="667">
        <f>IF(OR($C$60=$AR78,$D$60=$AR78),Schweine_Werte!$I78*0.5,IF(OR($C$60&gt;$AR78,$D$60&lt;$AR78),0,Schweine_Werte!$I78))</f>
        <v>0</v>
      </c>
      <c r="BM78" s="677"/>
      <c r="BN78" s="667"/>
      <c r="BO78" s="667"/>
      <c r="BP78" s="667"/>
      <c r="BQ78" s="667"/>
      <c r="BR78" s="677">
        <f>IF(OR($C$74=$AR78,$D$74=$AR78),Schweine_Werte!$M78*0.5,IF(OR($C$74&gt;$AR78,$D$74&lt;$AR78),0,Schweine_Werte!$M78))</f>
        <v>0</v>
      </c>
      <c r="BS78" s="677">
        <f>IF(OR($C$83=$AR78,$D$83=$AR78),Schweine_Werte!$M78*0.5,IF(OR($C$83&gt;$AR78,$D$83&lt;$AR78),0,Schweine_Werte!$M78))</f>
        <v>0</v>
      </c>
      <c r="BT78" s="679">
        <f>IF(OR($C$92=$AR78,$D$92=$AR78),Schweine_Werte!$M78*0.5,IF(OR($C$92&gt;$AR78,$D$92&lt;$AR78),0,Schweine_Werte!$M78))</f>
        <v>0</v>
      </c>
      <c r="BU78" s="679">
        <f>IF(OR($C$101=$AR78,$D$101=$AR78),Schweine_Werte!$M78*0.5,IF(OR($C$101&gt;$AR78,$D$101&lt;$AR78),0,Schweine_Werte!$M78))</f>
        <v>0</v>
      </c>
      <c r="BV78" s="679">
        <f>IF(OR($C$110=$AR78,$D$110=$AR78),Schweine_Werte!$M78*0.5,IF(OR($C$110&gt;$AR78,$D$110&lt;$AR78),0,Schweine_Werte!$M78))</f>
        <v>0</v>
      </c>
      <c r="BW78" s="679">
        <f>IF(OR(8=$AR78,$E$127=$AR78),Schweine_Werte!$M78*0.5,IF(OR(8&gt;$AR78,$E$127&lt;$AR78),0,Schweine_Werte!$M78))</f>
        <v>1.1212707978866512</v>
      </c>
      <c r="BX78" s="679">
        <f>IF(OR(8=$AR78,$E$145=$AR78),Schweine_Werte!$M78*0.5,IF(OR(8&gt;$AR78,$E$145&lt;$AR78),0,Schweine_Werte!$M78))</f>
        <v>1.1212707978866512</v>
      </c>
      <c r="BY78" s="677">
        <f>IF(OR($C$74=$AR78,$D$74=$AR78),Schweine_Werte!$O78*0.5,IF(OR($C$74&gt;$AR78,$D$74&lt;$AR78),0,Schweine_Werte!$O78))</f>
        <v>0</v>
      </c>
      <c r="BZ78" s="677">
        <f>IF(OR($C$83=$AR78,$D$83=$AR78),Schweine_Werte!$O78*0.5,IF(OR($C$83&gt;$AR78,$D$83&lt;$AR78),0,Schweine_Werte!$O78))</f>
        <v>0</v>
      </c>
      <c r="CA78" s="679">
        <f>IF(OR($C$92=$AR78,$D$92=$AR78),Schweine_Werte!$O78*0.5,IF(OR($C$92&gt;$AR78,$D$92&lt;$AR78),0,Schweine_Werte!$O78))</f>
        <v>0</v>
      </c>
      <c r="CB78" s="679">
        <f>IF(OR($C$101=$AR78,$D$101=$AR78),Schweine_Werte!$O78*0.5,IF(OR($C$101&gt;$AR78,$D$101&lt;$AR78),0,Schweine_Werte!$O78))</f>
        <v>0</v>
      </c>
      <c r="CC78" s="679">
        <f>IF(OR($C$110=$AR78,$D$110=$AR78),Schweine_Werte!$O78*0.5,IF(OR($C$110&gt;$AR78,$D$110&lt;$AR78),0,Schweine_Werte!$O78))</f>
        <v>0</v>
      </c>
    </row>
    <row r="79" spans="1:81" x14ac:dyDescent="0.2">
      <c r="B79" s="520">
        <v>450</v>
      </c>
      <c r="D79" s="667"/>
      <c r="E79" s="520" t="e">
        <f>($D83-$C83)*1000/SUM($BS$4:$BS$31)</f>
        <v>#VALUE!</v>
      </c>
      <c r="F79" s="667" t="e">
        <f>SUMPRODUCT($BS$4:$BS$31,Schweine_Werte!$V$4:$V$31)/SUM($BS$4:$BS$31)</f>
        <v>#DIV/0!</v>
      </c>
      <c r="G79" s="667" t="e">
        <f>IF($B83=$A$8,SUMPRODUCT($BS$4:$BS$31,Schweine_Werte!HE$4:HE$31)/SUM($BS$4:$BS$31),IF($B83=$A$7,SUMPRODUCT($BS$4:$BS$31,Schweine_Werte!GQ$4:GQ$31)/SUM($BS$4:$BS$31),IF($B83=$A$6,SUMPRODUCT($BS$4:$BS$31,Schweine_Werte!GC$4:GC$31)/SUM($BS$4:$BS$31),SUMPRODUCT($BS$4:$BS$31,Schweine_Werte!FO$4:FO$31)/SUM($BS$4:$BS$31))))</f>
        <v>#DIV/0!</v>
      </c>
      <c r="H79" s="667" t="e">
        <f>IF($B83=$A$8,SUMPRODUCT($BS$4:$BS$31,Schweine_Werte!HF$4:HF$31)/SUM($BS$4:$BS$31),IF($B83=$A$7,SUMPRODUCT($BS$4:$BS$31,Schweine_Werte!GR$4:GR$31)/SUM($BS$4:$BS$31),IF($B83=$A$6,SUMPRODUCT($BS$4:$BS$31,Schweine_Werte!GD$4:GD$31)/SUM($BS$4:$BS$31),SUMPRODUCT($BS$4:$BS$31,Schweine_Werte!FP$4:FP$31)/SUM($BS$4:$BS$31))))</f>
        <v>#DIV/0!</v>
      </c>
      <c r="I79" s="667" t="e">
        <f>IF($B83=$A$8,SUMPRODUCT($BS$4:$BS$31,Schweine_Werte!HG$4:HG$31)/SUM($BS$4:$BS$31),IF($B83=$A$7,SUMPRODUCT($BS$4:$BS$31,Schweine_Werte!GS$4:GS$31)/SUM($BS$4:$BS$31),IF($B83=$A$6,SUMPRODUCT($BS$4:$BS$31,Schweine_Werte!GE$4:GE$31)/SUM($BS$4:$BS$31),SUMPRODUCT($BS$4:$BS$31,Schweine_Werte!FQ$4:FQ$31)/SUM($BS$4:$BS$31))))</f>
        <v>#DIV/0!</v>
      </c>
      <c r="J79" s="667" t="e">
        <f>SUMPRODUCT($BS$4:$BS$31,Schweine_Werte!$AD$4:$AD$31)/SUM($BS$4:$BS$31)</f>
        <v>#DIV/0!</v>
      </c>
      <c r="K79" s="667" t="e">
        <f>SUMPRODUCT($BS$4:$BS$31,Schweine_Werte!$AL$4:$AL$31)/SUM($BS$4:$BS$31)</f>
        <v>#DIV/0!</v>
      </c>
      <c r="L79" s="667" t="e">
        <f>T79*$F79*365/1000+$J79-$K79</f>
        <v>#DIV/0!</v>
      </c>
      <c r="M79" s="667" t="e">
        <f>U79*$F79*365/1000+$J79-$K79/2</f>
        <v>#DIV/0!</v>
      </c>
      <c r="N79" s="667" t="e">
        <f>V79*$F79*365/1000+$J79</f>
        <v>#DIV/0!</v>
      </c>
      <c r="O79" s="667">
        <f>IF($C83&lt;28,SUM($BS$4:$BS$23)+IF($D83&gt;28,$BS$24*0.5,$BS$24),0)</f>
        <v>0</v>
      </c>
      <c r="P79" s="667">
        <f>IF($D83&gt;28,SUM($BS$25:$BS$31)+IF($C83&lt;28,$BS$24*0.5,$BS$24),0)</f>
        <v>0</v>
      </c>
      <c r="Q79" s="667" t="e">
        <f t="shared" ref="Q79:S80" si="43">+T79*$F79</f>
        <v>#DIV/0!</v>
      </c>
      <c r="R79" s="667" t="e">
        <f t="shared" si="43"/>
        <v>#DIV/0!</v>
      </c>
      <c r="S79" s="667" t="e">
        <f t="shared" si="43"/>
        <v>#DIV/0!</v>
      </c>
      <c r="T79" s="667" t="e">
        <f>+($O79*Schweine_Werte!$HT$15+$P79*Schweine_Werte!$HU$15)/SUM($O79:$P79)</f>
        <v>#DIV/0!</v>
      </c>
      <c r="U79" s="667" t="e">
        <f>+($O79*Schweine_Werte!$HV$15+$P79*Schweine_Werte!$HW$15)/SUM($O79:$P79)</f>
        <v>#DIV/0!</v>
      </c>
      <c r="V79" s="667" t="e">
        <f>+($O79*Schweine_Werte!$HX$15+$P79*Schweine_Werte!$HY$15)/SUM($O79:$P79)</f>
        <v>#DIV/0!</v>
      </c>
      <c r="W79" s="678" t="e">
        <f>($J79*0.055+T79*0.365*0.86*$F79-$K79*0.018)/L79*100</f>
        <v>#DIV/0!</v>
      </c>
      <c r="X79" s="678" t="e">
        <f>($J79*0.055+U79*0.365*0.86*$F79-$K79*0.018/2)/M79*100</f>
        <v>#DIV/0!</v>
      </c>
      <c r="Y79" s="667" t="e">
        <f>($J79*0.055+V79*0.365*0.86*$F79)/N79*100</f>
        <v>#DIV/0!</v>
      </c>
      <c r="Z79" s="667" t="e">
        <f>IF($B83=$A$8,SUMPRODUCT($BS$4:$BS$31,Schweine_Werte!$HH$4:$HH$31,Schweine_Werte!$HI$4:$HI$31)/SUMPRODUCT($BS$4:$BS$31,Schweine_Werte!$HH$4:$HH$31),IF($B83=$A$7,SUMPRODUCT($BS$4:$BS$31,Schweine_Werte!$GT$4:$GT$31,Schweine_Werte!$GU$4:$GU$31)/SUMPRODUCT($BS$4:$BS$31,Schweine_Werte!$GT$4:$GT$31),IF($B83=$A$6,SUMPRODUCT($BS$4:$BS$31,Schweine_Werte!$GF$4:$GF$31,Schweine_Werte!$GG$4:$GG$31)/SUMPRODUCT($BS$4:$BS$31,Schweine_Werte!$GF$4:$GF$31),SUMPRODUCT($BS$4:$BS$31,Schweine_Werte!$FR$4:$FR$31,Schweine_Werte!$FS$4:$FS$31)/SUMPRODUCT($BS$4:$BS$31,Schweine_Werte!$FR$4:$FR$31))))</f>
        <v>#DIV/0!</v>
      </c>
      <c r="AA79" s="667"/>
      <c r="AB79" s="667">
        <f>IF($B83=$A$8,SUMIF(Schweine_Werte!$AO$4:$AO$31,$C83,Schweine_Werte!$HI$4:$HI$31),IF($B83=$A$7,SUMIF(Schweine_Werte!$AO$4:$AO$31,$C83,Schweine_Werte!$GU$4:$GU$31),IF($B83=$A$6,SUMIF(Schweine_Werte!$AO$4:$AO$31,$C83,Schweine_Werte!$GG$4:$GG$31),SUMIF(Schweine_Werte!$AO$4:$AO$31,$C83,Schweine_Werte!$FS$4:$FS$31))))</f>
        <v>0</v>
      </c>
      <c r="AC79" s="667"/>
      <c r="AD79" s="667">
        <f>IF($B83=$A$8,SUMIF(Schweine_Werte!$AO$4:$AO$31,$D83,Schweine_Werte!$HI$4:$HI$31),IF($B83=$A$7,SUMIF(Schweine_Werte!$AO$4:$AO$31,$D83,Schweine_Werte!$GU$4:$GU$31),IF($B83=$A$6,SUMIF(Schweine_Werte!$AO$4:$AO$31,$D83,Schweine_Werte!$GG$4:$GG$31),SUMIF(Schweine_Werte!$AO$4:$AO$31,$D83,Schweine_Werte!$FS$4:$FS$31))))</f>
        <v>0</v>
      </c>
      <c r="AE79" s="667"/>
      <c r="AF79" s="667"/>
      <c r="AG79" s="667" t="e">
        <f>IF($B83=$A$8,SUMPRODUCT($BS$4:$BS$31,Schweine_Werte!$HH$4:$HH$31)/SUM($BS$4:$BS$31),IF($B83=$A$7,SUMPRODUCT($BS$4:$BS$31,Schweine_Werte!$GT$4:$GT$31)/SUM($BS$4:$BS$31),IF($B83=$A$6,SUMPRODUCT($BS$4:$BS$31,Schweine_Werte!$GF$4:$GF$31)/SUM($BS$4:$BS$31),SUMPRODUCT($BS$4:$BS$31,Schweine_Werte!$FR$4:$FR$31)/SUM($BS$4:$BS$31))))</f>
        <v>#DIV/0!</v>
      </c>
      <c r="AH79" s="667"/>
      <c r="AI79" s="667"/>
      <c r="AJ79" s="667" t="e">
        <f>IF($B83=$A$8,SUMPRODUCT($BS$4:$BS$31,Schweine_Werte!$HH$4:$HH$31,Schweine_Werte!$HJ$4:$HJ$31)/SUMPRODUCT($BS$4:$BS$31,Schweine_Werte!$HH$4:$HH$31),IF($B83=$A$7,SUMPRODUCT($BS$4:$BS$31,Schweine_Werte!$GT$4:$GT$31,Schweine_Werte!$GV$4:$GV$31)/SUMPRODUCT($BS$4:$BS$31,Schweine_Werte!$GT$4:$GT$31),IF($B83=$A$6,SUMPRODUCT($BS$4:$BS$31,Schweine_Werte!$GF$4:$GF$31,Schweine_Werte!$GH$4:$GH$31)/SUMPRODUCT($BS$4:$BS$31,Schweine_Werte!$GF$4:$GF$31),SUMPRODUCT($BS$4:$BS$31,Schweine_Werte!$FR$4:$FR$31,Schweine_Werte!$FT$4:$FT$31)/SUMPRODUCT($BS$4:$BS$31,Schweine_Werte!$FR$4:$FR$31))))</f>
        <v>#DIV/0!</v>
      </c>
      <c r="AK79" s="667"/>
      <c r="AL79" s="667">
        <f>IF($B83=$A$8,SUMIF(Schweine_Werte!$AO$4:$AO$31,$C83,Schweine_Werte!$HJ$4:$HJ$31),IF($B83=$A$7,SUMIF(Schweine_Werte!$AO$4:$AO$31,$C83,Schweine_Werte!$GV$4:$GV$31),IF($B83=$A$6,SUMIF(Schweine_Werte!$AO$4:$AO$31,$C83,Schweine_Werte!$GH$4:$GH$31),SUMIF(Schweine_Werte!$AO$4:$AO$31,$C83,Schweine_Werte!$FT$4:$FT$31))))</f>
        <v>0</v>
      </c>
      <c r="AM79" s="667"/>
      <c r="AN79" s="667">
        <f>IF($B83=$A$8,SUMIF(Schweine_Werte!$AO$4:$AO$31,$D83,Schweine_Werte!$HJ$4:$HJ$31),IF($B83=$A$7,SUMIF(Schweine_Werte!$AO$4:$AO$31,$D83,Schweine_Werte!$GV$4:$GV$31),IF($B83=$A$6,SUMIF(Schweine_Werte!$AO$4:$AO$31,$D83,Schweine_Werte!$GH$4:$GH$31),SUMIF(Schweine_Werte!$AO$4:$AO$31,$D83,Schweine_Werte!$FT$4:$FT$31))))</f>
        <v>0</v>
      </c>
      <c r="AO79" s="667"/>
      <c r="AR79" s="698">
        <v>83</v>
      </c>
      <c r="AS79" s="677">
        <f>IF(OR($C$12=$AR79,$D$12=$AR79),Schweine_Werte!$C79*0.5,IF(OR($C$12&gt;$AR79,$D$12&lt;$AR79),0,Schweine_Werte!$C79))</f>
        <v>0</v>
      </c>
      <c r="AT79" s="667">
        <f>IF(OR($C$24=$AR79,$D$24=$AR79),Schweine_Werte!$C79*0.5,IF(OR($C$24&gt;$AR79,$D$24&lt;$AR79),0,Schweine_Werte!$C79))</f>
        <v>0</v>
      </c>
      <c r="AU79" s="677">
        <f>IF(OR($C$36=$AR79,$D$36=$AR79),Schweine_Werte!$C79*0.5,IF(OR($C$36&gt;$AR79,$D$36&lt;$AR79),0,Schweine_Werte!$C79))</f>
        <v>0</v>
      </c>
      <c r="AV79" s="677">
        <f>IF(OR($C$48=$AR79,$D$48=$AR79),Schweine_Werte!$C79*0.5,IF(OR($C$48&gt;$AR79,$D$48&lt;$AR79),0,Schweine_Werte!$C79))</f>
        <v>0</v>
      </c>
      <c r="AW79" s="677">
        <f>IF(OR($C$60=$AR79,$D$60=$AR79),Schweine_Werte!$C79*0.5,IF(OR($C$60&gt;$AR79,$D$60&lt;$AR79),0,Schweine_Werte!$C79))</f>
        <v>0</v>
      </c>
      <c r="AX79" s="677">
        <f>IF(OR($C$12=$AR79,$D$12=$AR79),Schweine_Werte!$E79*0.5,IF(OR($C$12&gt;$AR79,$D$12&lt;$AR79),0,Schweine_Werte!$E79))</f>
        <v>0</v>
      </c>
      <c r="AY79" s="667">
        <f>IF(OR($C$24=$AR79,$D$24=$AR79),Schweine_Werte!$E79*0.5,IF(OR($C$24&gt;$AR79,$D$24&lt;$AR79),0,Schweine_Werte!$E79))</f>
        <v>0</v>
      </c>
      <c r="AZ79" s="667">
        <f>IF(OR($C$36=$AR79,$D$36=$AR79),Schweine_Werte!$E79*0.5,IF(OR($C$36&gt;$AR79,$D$36&lt;$AR79),0,Schweine_Werte!$E79))</f>
        <v>0</v>
      </c>
      <c r="BA79" s="667">
        <f>IF(OR($C$48=$AR79,$D$48=$AR79),Schweine_Werte!$E79*0.5,IF(OR($C$48&gt;$AR79,$D$48&lt;$AR79),0,Schweine_Werte!$E79))</f>
        <v>0</v>
      </c>
      <c r="BB79" s="667">
        <f>IF(OR($C$60=$AR79,$D$60=$AR79),Schweine_Werte!$E79*0.5,IF(OR($C$60&gt;$AR79,$D$60&lt;$AR79),0,Schweine_Werte!$E79))</f>
        <v>0</v>
      </c>
      <c r="BC79" s="677">
        <f>IF(OR($C$12=$AR79,$D$12=$AR79),Schweine_Werte!$G79*0.5,IF(OR($C$12&gt;$AR79,$D$12&lt;$AR79),0,Schweine_Werte!$G79))</f>
        <v>0</v>
      </c>
      <c r="BD79" s="667">
        <f>IF(OR($C$24=$AR79,$D$24=$AR79),Schweine_Werte!$G79*0.5,IF(OR($C$24&gt;$AR79,$D$24&lt;$AR79),0,Schweine_Werte!$G79))</f>
        <v>0</v>
      </c>
      <c r="BE79" s="667">
        <f>IF(OR($C$36=$AR79,$D$36=$AR79),Schweine_Werte!$G79*0.5,IF(OR($C$36&gt;$AR79,$D$36&lt;$AR79),0,Schweine_Werte!$G79))</f>
        <v>0</v>
      </c>
      <c r="BF79" s="667">
        <f>IF(OR($C$48=$AR79,$D$48=$AR79),Schweine_Werte!$G79*0.5,IF(OR($C$48&gt;$AR79,$D$48&lt;$AR79),0,Schweine_Werte!$G79))</f>
        <v>0</v>
      </c>
      <c r="BG79" s="667">
        <f>IF(OR($C$60=$AR79,$D$60=$AR79),Schweine_Werte!$G79*0.5,IF(OR($C$60&gt;$AR79,$D$60&lt;$AR79),0,Schweine_Werte!$G79))</f>
        <v>0</v>
      </c>
      <c r="BH79" s="677">
        <f>IF(OR($C$12=$AR79,$D$12=$AR79),Schweine_Werte!$I79*0.5,IF(OR($C$12&gt;$AR79,$D$12&lt;$AR79),0,Schweine_Werte!$I79))</f>
        <v>0</v>
      </c>
      <c r="BI79" s="667">
        <f>IF(OR($C$24=$AR79,$D$24=$AR79),Schweine_Werte!$I79*0.5,IF(OR($C$24&gt;$AR79,$D$24&lt;$AR79),0,Schweine_Werte!$I79))</f>
        <v>0</v>
      </c>
      <c r="BJ79" s="667">
        <f>IF(OR($C$36=$AR79,$D$36=$AR79),Schweine_Werte!$I79*0.5,IF(OR($C$36&gt;$AR79,$D$36&lt;$AR79),0,Schweine_Werte!$I79))</f>
        <v>0</v>
      </c>
      <c r="BK79" s="667">
        <f>IF(OR($C$48=$AR79,$D$48=$AR79),Schweine_Werte!$I79*0.5,IF(OR($C$48&gt;$AR79,$D$48&lt;$AR79),0,Schweine_Werte!$I79))</f>
        <v>0</v>
      </c>
      <c r="BL79" s="667">
        <f>IF(OR($C$60=$AR79,$D$60=$AR79),Schweine_Werte!$I79*0.5,IF(OR($C$60&gt;$AR79,$D$60&lt;$AR79),0,Schweine_Werte!$I79))</f>
        <v>0</v>
      </c>
      <c r="BM79" s="677"/>
      <c r="BN79" s="667"/>
      <c r="BO79" s="667"/>
      <c r="BP79" s="667"/>
      <c r="BQ79" s="667"/>
      <c r="BR79" s="677">
        <f>IF(OR($C$74=$AR79,$D$74=$AR79),Schweine_Werte!$M79*0.5,IF(OR($C$74&gt;$AR79,$D$74&lt;$AR79),0,Schweine_Werte!$M79))</f>
        <v>0</v>
      </c>
      <c r="BS79" s="677">
        <f>IF(OR($C$83=$AR79,$D$83=$AR79),Schweine_Werte!$M79*0.5,IF(OR($C$83&gt;$AR79,$D$83&lt;$AR79),0,Schweine_Werte!$M79))</f>
        <v>0</v>
      </c>
      <c r="BT79" s="679">
        <f>IF(OR($C$92=$AR79,$D$92=$AR79),Schweine_Werte!$M79*0.5,IF(OR($C$92&gt;$AR79,$D$92&lt;$AR79),0,Schweine_Werte!$M79))</f>
        <v>0</v>
      </c>
      <c r="BU79" s="679">
        <f>IF(OR($C$101=$AR79,$D$101=$AR79),Schweine_Werte!$M79*0.5,IF(OR($C$101&gt;$AR79,$D$101&lt;$AR79),0,Schweine_Werte!$M79))</f>
        <v>0</v>
      </c>
      <c r="BV79" s="679">
        <f>IF(OR($C$110=$AR79,$D$110=$AR79),Schweine_Werte!$M79*0.5,IF(OR($C$110&gt;$AR79,$D$110&lt;$AR79),0,Schweine_Werte!$M79))</f>
        <v>0</v>
      </c>
      <c r="BW79" s="679">
        <f>IF(OR(8=$AR79,$E$127=$AR79),Schweine_Werte!$M79*0.5,IF(OR(8&gt;$AR79,$E$127&lt;$AR79),0,Schweine_Werte!$M79))</f>
        <v>1.1250241779203325</v>
      </c>
      <c r="BX79" s="679">
        <f>IF(OR(8=$AR79,$E$145=$AR79),Schweine_Werte!$M79*0.5,IF(OR(8&gt;$AR79,$E$145&lt;$AR79),0,Schweine_Werte!$M79))</f>
        <v>1.1250241779203325</v>
      </c>
      <c r="BY79" s="677">
        <f>IF(OR($C$74=$AR79,$D$74=$AR79),Schweine_Werte!$O79*0.5,IF(OR($C$74&gt;$AR79,$D$74&lt;$AR79),0,Schweine_Werte!$O79))</f>
        <v>0</v>
      </c>
      <c r="BZ79" s="677">
        <f>IF(OR($C$83=$AR79,$D$83=$AR79),Schweine_Werte!$O79*0.5,IF(OR($C$83&gt;$AR79,$D$83&lt;$AR79),0,Schweine_Werte!$O79))</f>
        <v>0</v>
      </c>
      <c r="CA79" s="679">
        <f>IF(OR($C$92=$AR79,$D$92=$AR79),Schweine_Werte!$O79*0.5,IF(OR($C$92&gt;$AR79,$D$92&lt;$AR79),0,Schweine_Werte!$O79))</f>
        <v>0</v>
      </c>
      <c r="CB79" s="679">
        <f>IF(OR($C$101=$AR79,$D$101=$AR79),Schweine_Werte!$O79*0.5,IF(OR($C$101&gt;$AR79,$D$101&lt;$AR79),0,Schweine_Werte!$O79))</f>
        <v>0</v>
      </c>
      <c r="CC79" s="679">
        <f>IF(OR($C$110=$AR79,$D$110=$AR79),Schweine_Werte!$O79*0.5,IF(OR($C$110&gt;$AR79,$D$110&lt;$AR79),0,Schweine_Werte!$O79))</f>
        <v>0</v>
      </c>
    </row>
    <row r="80" spans="1:81" x14ac:dyDescent="0.2">
      <c r="B80" s="520">
        <v>500</v>
      </c>
      <c r="D80" s="667"/>
      <c r="E80" s="520" t="e">
        <f>($D83-$C83)*1000/SUM($BZ$4:$BZ$31)</f>
        <v>#VALUE!</v>
      </c>
      <c r="F80" s="667" t="e">
        <f>SUMPRODUCT($BZ$4:$BZ$31,Schweine_Werte!$W$4:$W$31)/SUM($BZ$4:$BZ$31)</f>
        <v>#DIV/0!</v>
      </c>
      <c r="G80" s="667" t="e">
        <f>IF($B83=$A$8,SUMPRODUCT($BZ$4:$BZ$31,Schweine_Werte!HK$4:HK$31)/SUM($BZ$4:$BZ$31),IF($B83=$A$7,SUMPRODUCT($BZ$4:$BZ$31,Schweine_Werte!GW$4:GW$31)/SUM($BZ$4:$BZ$31),IF($B83=$A$6,SUMPRODUCT($BZ$4:$BZ$31,Schweine_Werte!GI$4:GI$31)/SUM($BZ$4:$BZ$31),SUMPRODUCT($BZ$4:$BZ$31,Schweine_Werte!FU$4:FU$31)/SUM($BZ$4:$BZ$31))))</f>
        <v>#DIV/0!</v>
      </c>
      <c r="H80" s="667" t="e">
        <f>IF($B83=$A$8,SUMPRODUCT($BZ$4:$BZ$31,Schweine_Werte!HL$4:HL$31)/SUM($BZ$4:$BZ$31),IF($B83=$A$7,SUMPRODUCT($BZ$4:$BZ$31,Schweine_Werte!GX$4:GX$31)/SUM($BZ$4:$BZ$31),IF($B83=$A$6,SUMPRODUCT($BZ$4:$BZ$31,Schweine_Werte!GJ$4:GJ$31)/SUM($BZ$4:$BZ$31),SUMPRODUCT($BZ$4:$BZ$31,Schweine_Werte!FV$4:FV$31)/SUM($BZ$4:$BZ$31))))</f>
        <v>#DIV/0!</v>
      </c>
      <c r="I80" s="667" t="e">
        <f>IF($B83=$A$8,SUMPRODUCT($BZ$4:$BZ$31,Schweine_Werte!HM$4:HM$31)/SUM($BZ$4:$BZ$31),IF($B83=$A$7,SUMPRODUCT($BZ$4:$BZ$31,Schweine_Werte!GY$4:GY$31)/SUM($BZ$4:$BZ$31),IF($B83=$A$6,SUMPRODUCT($BZ$4:$BZ$31,Schweine_Werte!GK$4:GK$31)/SUM($BZ$4:$BZ$31),SUMPRODUCT($BZ$4:$BZ$31,Schweine_Werte!FW$4:FW$31)/SUM($BZ$4:$BZ$31))))</f>
        <v>#DIV/0!</v>
      </c>
      <c r="J80" s="667" t="e">
        <f>SUMPRODUCT($BZ$4:$BZ$31,Schweine_Werte!$AE$4:$AE$31)/SUM($BZ$4:$BZ$31)</f>
        <v>#DIV/0!</v>
      </c>
      <c r="K80" s="667" t="e">
        <f>SUMPRODUCT($BZ$4:$BZ$31,Schweine_Werte!$AM$4:$AM$31)/SUM($BZ$4:$BZ$31)</f>
        <v>#DIV/0!</v>
      </c>
      <c r="L80" s="667" t="e">
        <f>T80*$F80*365/1000+$J80-$K80</f>
        <v>#DIV/0!</v>
      </c>
      <c r="M80" s="667" t="e">
        <f>U80*$F80*365/1000+$J80-$K80/2</f>
        <v>#DIV/0!</v>
      </c>
      <c r="N80" s="667" t="e">
        <f>V80*$F80*365/1000+$J80</f>
        <v>#DIV/0!</v>
      </c>
      <c r="O80" s="667">
        <f>IF($C83&lt;28,SUM($BZ$4:$BZ$23)+IF($D83&gt;28,$BZ$24*0.5,$BZ$24),0)</f>
        <v>0</v>
      </c>
      <c r="P80" s="667">
        <f>IF($D83&gt;28,SUM($BZ$25:$BZ$31)+IF($C83&lt;28,$BZ$24*0.5,$BZ$24),0)</f>
        <v>0</v>
      </c>
      <c r="Q80" s="667" t="e">
        <f t="shared" si="43"/>
        <v>#DIV/0!</v>
      </c>
      <c r="R80" s="667" t="e">
        <f t="shared" si="43"/>
        <v>#DIV/0!</v>
      </c>
      <c r="S80" s="667" t="e">
        <f t="shared" si="43"/>
        <v>#DIV/0!</v>
      </c>
      <c r="T80" s="667" t="e">
        <f>+($O80*Schweine_Werte!$HT$16+$P80*Schweine_Werte!$HU$16)/SUM($O80:$P80)</f>
        <v>#DIV/0!</v>
      </c>
      <c r="U80" s="667" t="e">
        <f>+($O80*Schweine_Werte!$HV$16+$P80*Schweine_Werte!$HW$16)/SUM($O80:$P80)</f>
        <v>#DIV/0!</v>
      </c>
      <c r="V80" s="667" t="e">
        <f>+($O80*Schweine_Werte!$HX$16+$P80*Schweine_Werte!$HY$16)/SUM($O80:$P80)</f>
        <v>#DIV/0!</v>
      </c>
      <c r="W80" s="667" t="e">
        <f>($J80*0.055+T80*0.365*0.86*$F80-$K80*0.018)/L80*100</f>
        <v>#DIV/0!</v>
      </c>
      <c r="X80" s="667" t="e">
        <f>($J80*0.055+U80*0.365*0.86*$F80-$K80*0.018/2)/M80*100</f>
        <v>#DIV/0!</v>
      </c>
      <c r="Y80" s="667" t="e">
        <f>($J80*0.055+V80*0.365*0.86*$F80)/N80*100</f>
        <v>#DIV/0!</v>
      </c>
      <c r="Z80" s="667" t="e">
        <f>IF($B83=$A$8,SUMPRODUCT($BZ$4:$BZ$31,Schweine_Werte!$HN$4:$HN$31,Schweine_Werte!$HO$4:$HO$31)/SUMPRODUCT($BZ$4:$BZ$31,Schweine_Werte!$HN$4:$HN$31),IF($B83=$A$7,SUMPRODUCT($BZ$4:$BZ$31,Schweine_Werte!$GZ$4:$GZ$31,Schweine_Werte!$HA$4:$HA$31)/SUMPRODUCT($BZ$4:$BZ$31,Schweine_Werte!$GZ$4:$GZ$31),IF($B83=$A$6,SUMPRODUCT($BZ$4:$BZ$31,Schweine_Werte!$GL$4:$GL$31,Schweine_Werte!$GM$4:$GM$31)/SUMPRODUCT($BZ$4:$BZ$31,Schweine_Werte!$GL$4:$GL$31),SUMPRODUCT($BZ$4:$BZ$31,Schweine_Werte!$FX$4:$FX$31,Schweine_Werte!$FY$4:$FY$31)/SUMPRODUCT($BZ$4:$BZ$31,Schweine_Werte!$FX$4:$FX$31))))</f>
        <v>#DIV/0!</v>
      </c>
      <c r="AA80" s="667"/>
      <c r="AB80" s="667">
        <f>IF($B83=$A$8,SUMIF(Schweine_Werte!$AO$4:$AO$31,$C83,Schweine_Werte!$HO$4:$HO$31),IF($B83=$A$7,SUMIF(Schweine_Werte!$AO$4:$AO$31,$C83,Schweine_Werte!$HA$4:$HA$31),IF($B83=$A$6,SUMIF(Schweine_Werte!$AO$4:$AO$31,$C83,Schweine_Werte!$GM$4:$GM$31),SUMIF(Schweine_Werte!$AO$4:$AO$31,$C83,Schweine_Werte!$FY$4:$FY$31))))</f>
        <v>0</v>
      </c>
      <c r="AC80" s="667"/>
      <c r="AD80" s="667">
        <f>IF($B83=$A$8,SUMIF(Schweine_Werte!$AO$4:$AO$31,$D83,Schweine_Werte!$HO$4:$HO$31),IF($B83=$A$7,SUMIF(Schweine_Werte!$AO$4:$AO$31,$D83,Schweine_Werte!$HA$4:$HA$31),IF($B83=$A$6,SUMIF(Schweine_Werte!$AO$4:$AO$31,$D83,Schweine_Werte!$GM$4:$GM$31),SUMIF(Schweine_Werte!$AO$4:$AO$31,$D83,Schweine_Werte!$FY$4:$FY$31))))</f>
        <v>0</v>
      </c>
      <c r="AE80" s="667"/>
      <c r="AF80" s="667"/>
      <c r="AG80" s="667" t="e">
        <f>IF($B83=$A$8,SUMPRODUCT($BZ$4:$BZ$31,Schweine_Werte!$HN$4:$HN$31)/SUM($BZ$4:$BZ$31),IF($B83=$A$7,SUMPRODUCT($BZ$4:$BZ$31,Schweine_Werte!$GZ$4:$GZ$31)/SUM($BZ$4:$BZ$31),IF($B83=$A$6,SUMPRODUCT($BZ$4:$BZ$31,Schweine_Werte!$GL$4:$GL$31)/SUM($BZ$4:$BZ$31),SUMPRODUCT($BZ$4:$BZ$31,Schweine_Werte!$FX$4:$FX$31)/SUM($BZ$4:$BZ$31))))</f>
        <v>#DIV/0!</v>
      </c>
      <c r="AH80" s="667"/>
      <c r="AI80" s="667"/>
      <c r="AJ80" s="667" t="e">
        <f>IF($B83=$A$8,SUMPRODUCT($BZ$4:$BZ$31,Schweine_Werte!$HN$4:$HN$31,Schweine_Werte!$HP$4:$HP$31)/SUMPRODUCT($BZ$4:$BZ$31,Schweine_Werte!$HN$4:$HN$31),IF($B83=$A$7,SUMPRODUCT($BZ$4:$BZ$31,Schweine_Werte!$GZ$4:$GZ$31,Schweine_Werte!$HB$4:$HB$31)/SUMPRODUCT($BZ$4:$BZ$31,Schweine_Werte!$GZ$4:$GZ$31),IF($B83=$A$6,SUMPRODUCT($BZ$4:$BZ$31,Schweine_Werte!$GL$4:$GL$31,Schweine_Werte!$GN$4:$GN$31)/SUMPRODUCT($BZ$4:$BZ$31,Schweine_Werte!$GL$4:$GL$31),SUMPRODUCT($BZ$4:$BZ$31,Schweine_Werte!$FX$4:$FX$31,Schweine_Werte!$FZ$4:$FZ$31)/SUMPRODUCT($BZ$4:$BZ$31,Schweine_Werte!$FX$4:$FX$31))))</f>
        <v>#DIV/0!</v>
      </c>
      <c r="AK80" s="667"/>
      <c r="AL80" s="667">
        <f>IF($B83=$A$8,SUMIF(Schweine_Werte!$AO$4:$AO$31,$C83,Schweine_Werte!$HP$4:$HP$31),IF($B83=$A$7,SUMIF(Schweine_Werte!$AO$4:$AO$31,$C83,Schweine_Werte!$HB$4:$HB$31),IF($B83=$A$6,SUMIF(Schweine_Werte!$AO$4:$AO$31,$C83,Schweine_Werte!$GN$4:$GN$31),SUMIF(Schweine_Werte!$AO$4:$AO$31,$C83,Schweine_Werte!$FZ$4:$FZ$31))))</f>
        <v>0</v>
      </c>
      <c r="AM80" s="667"/>
      <c r="AN80" s="667">
        <f>IF($B83=$A$8,SUMIF(Schweine_Werte!$AO$4:$AO$31,$D83,Schweine_Werte!$HP$4:$HP$31),IF($B83=$A$7,SUMIF(Schweine_Werte!$AO$4:$AO$31,$D83,Schweine_Werte!$HB$4:$HB$31),IF($B83=$A$6,SUMIF(Schweine_Werte!$AO$4:$AO$31,$D83,Schweine_Werte!$GN$4:$GN$31),SUMIF(Schweine_Werte!$AO$4:$AO$31,$D83,Schweine_Werte!$FZ$4:$FZ$31))))</f>
        <v>0</v>
      </c>
      <c r="AO80" s="667"/>
      <c r="AR80" s="698">
        <v>84</v>
      </c>
      <c r="AS80" s="677">
        <f>IF(OR($C$12=$AR80,$D$12=$AR80),Schweine_Werte!$C80*0.5,IF(OR($C$12&gt;$AR80,$D$12&lt;$AR80),0,Schweine_Werte!$C80))</f>
        <v>0</v>
      </c>
      <c r="AT80" s="667">
        <f>IF(OR($C$24=$AR80,$D$24=$AR80),Schweine_Werte!$C80*0.5,IF(OR($C$24&gt;$AR80,$D$24&lt;$AR80),0,Schweine_Werte!$C80))</f>
        <v>0</v>
      </c>
      <c r="AU80" s="677">
        <f>IF(OR($C$36=$AR80,$D$36=$AR80),Schweine_Werte!$C80*0.5,IF(OR($C$36&gt;$AR80,$D$36&lt;$AR80),0,Schweine_Werte!$C80))</f>
        <v>0</v>
      </c>
      <c r="AV80" s="677">
        <f>IF(OR($C$48=$AR80,$D$48=$AR80),Schweine_Werte!$C80*0.5,IF(OR($C$48&gt;$AR80,$D$48&lt;$AR80),0,Schweine_Werte!$C80))</f>
        <v>0</v>
      </c>
      <c r="AW80" s="677">
        <f>IF(OR($C$60=$AR80,$D$60=$AR80),Schweine_Werte!$C80*0.5,IF(OR($C$60&gt;$AR80,$D$60&lt;$AR80),0,Schweine_Werte!$C80))</f>
        <v>0</v>
      </c>
      <c r="AX80" s="677">
        <f>IF(OR($C$12=$AR80,$D$12=$AR80),Schweine_Werte!$E80*0.5,IF(OR($C$12&gt;$AR80,$D$12&lt;$AR80),0,Schweine_Werte!$E80))</f>
        <v>0</v>
      </c>
      <c r="AY80" s="667">
        <f>IF(OR($C$24=$AR80,$D$24=$AR80),Schweine_Werte!$E80*0.5,IF(OR($C$24&gt;$AR80,$D$24&lt;$AR80),0,Schweine_Werte!$E80))</f>
        <v>0</v>
      </c>
      <c r="AZ80" s="667">
        <f>IF(OR($C$36=$AR80,$D$36=$AR80),Schweine_Werte!$E80*0.5,IF(OR($C$36&gt;$AR80,$D$36&lt;$AR80),0,Schweine_Werte!$E80))</f>
        <v>0</v>
      </c>
      <c r="BA80" s="667">
        <f>IF(OR($C$48=$AR80,$D$48=$AR80),Schweine_Werte!$E80*0.5,IF(OR($C$48&gt;$AR80,$D$48&lt;$AR80),0,Schweine_Werte!$E80))</f>
        <v>0</v>
      </c>
      <c r="BB80" s="667">
        <f>IF(OR($C$60=$AR80,$D$60=$AR80),Schweine_Werte!$E80*0.5,IF(OR($C$60&gt;$AR80,$D$60&lt;$AR80),0,Schweine_Werte!$E80))</f>
        <v>0</v>
      </c>
      <c r="BC80" s="677">
        <f>IF(OR($C$12=$AR80,$D$12=$AR80),Schweine_Werte!$G80*0.5,IF(OR($C$12&gt;$AR80,$D$12&lt;$AR80),0,Schweine_Werte!$G80))</f>
        <v>0</v>
      </c>
      <c r="BD80" s="667">
        <f>IF(OR($C$24=$AR80,$D$24=$AR80),Schweine_Werte!$G80*0.5,IF(OR($C$24&gt;$AR80,$D$24&lt;$AR80),0,Schweine_Werte!$G80))</f>
        <v>0</v>
      </c>
      <c r="BE80" s="667">
        <f>IF(OR($C$36=$AR80,$D$36=$AR80),Schweine_Werte!$G80*0.5,IF(OR($C$36&gt;$AR80,$D$36&lt;$AR80),0,Schweine_Werte!$G80))</f>
        <v>0</v>
      </c>
      <c r="BF80" s="667">
        <f>IF(OR($C$48=$AR80,$D$48=$AR80),Schweine_Werte!$G80*0.5,IF(OR($C$48&gt;$AR80,$D$48&lt;$AR80),0,Schweine_Werte!$G80))</f>
        <v>0</v>
      </c>
      <c r="BG80" s="667">
        <f>IF(OR($C$60=$AR80,$D$60=$AR80),Schweine_Werte!$G80*0.5,IF(OR($C$60&gt;$AR80,$D$60&lt;$AR80),0,Schweine_Werte!$G80))</f>
        <v>0</v>
      </c>
      <c r="BH80" s="677">
        <f>IF(OR($C$12=$AR80,$D$12=$AR80),Schweine_Werte!$I80*0.5,IF(OR($C$12&gt;$AR80,$D$12&lt;$AR80),0,Schweine_Werte!$I80))</f>
        <v>0</v>
      </c>
      <c r="BI80" s="667">
        <f>IF(OR($C$24=$AR80,$D$24=$AR80),Schweine_Werte!$I80*0.5,IF(OR($C$24&gt;$AR80,$D$24&lt;$AR80),0,Schweine_Werte!$I80))</f>
        <v>0</v>
      </c>
      <c r="BJ80" s="667">
        <f>IF(OR($C$36=$AR80,$D$36=$AR80),Schweine_Werte!$I80*0.5,IF(OR($C$36&gt;$AR80,$D$36&lt;$AR80),0,Schweine_Werte!$I80))</f>
        <v>0</v>
      </c>
      <c r="BK80" s="667">
        <f>IF(OR($C$48=$AR80,$D$48=$AR80),Schweine_Werte!$I80*0.5,IF(OR($C$48&gt;$AR80,$D$48&lt;$AR80),0,Schweine_Werte!$I80))</f>
        <v>0</v>
      </c>
      <c r="BL80" s="667">
        <f>IF(OR($C$60=$AR80,$D$60=$AR80),Schweine_Werte!$I80*0.5,IF(OR($C$60&gt;$AR80,$D$60&lt;$AR80),0,Schweine_Werte!$I80))</f>
        <v>0</v>
      </c>
      <c r="BM80" s="677"/>
      <c r="BN80" s="667"/>
      <c r="BO80" s="667"/>
      <c r="BP80" s="667"/>
      <c r="BQ80" s="667"/>
      <c r="BR80" s="677">
        <f>IF(OR($C$74=$AR80,$D$74=$AR80),Schweine_Werte!$M80*0.5,IF(OR($C$74&gt;$AR80,$D$74&lt;$AR80),0,Schweine_Werte!$M80))</f>
        <v>0</v>
      </c>
      <c r="BS80" s="677">
        <f>IF(OR($C$83=$AR80,$D$83=$AR80),Schweine_Werte!$M80*0.5,IF(OR($C$83&gt;$AR80,$D$83&lt;$AR80),0,Schweine_Werte!$M80))</f>
        <v>0</v>
      </c>
      <c r="BT80" s="679">
        <f>IF(OR($C$92=$AR80,$D$92=$AR80),Schweine_Werte!$M80*0.5,IF(OR($C$92&gt;$AR80,$D$92&lt;$AR80),0,Schweine_Werte!$M80))</f>
        <v>0</v>
      </c>
      <c r="BU80" s="679">
        <f>IF(OR($C$101=$AR80,$D$101=$AR80),Schweine_Werte!$M80*0.5,IF(OR($C$101&gt;$AR80,$D$101&lt;$AR80),0,Schweine_Werte!$M80))</f>
        <v>0</v>
      </c>
      <c r="BV80" s="679">
        <f>IF(OR($C$110=$AR80,$D$110=$AR80),Schweine_Werte!$M80*0.5,IF(OR($C$110&gt;$AR80,$D$110&lt;$AR80),0,Schweine_Werte!$M80))</f>
        <v>0</v>
      </c>
      <c r="BW80" s="679">
        <f>IF(OR(8=$AR80,$E$127=$AR80),Schweine_Werte!$M80*0.5,IF(OR(8&gt;$AR80,$E$127&lt;$AR80),0,Schweine_Werte!$M80))</f>
        <v>1.1291804991913001</v>
      </c>
      <c r="BX80" s="679">
        <f>IF(OR(8=$AR80,$E$145=$AR80),Schweine_Werte!$M80*0.5,IF(OR(8&gt;$AR80,$E$145&lt;$AR80),0,Schweine_Werte!$M80))</f>
        <v>1.1291804991913001</v>
      </c>
      <c r="BY80" s="677">
        <f>IF(OR($C$74=$AR80,$D$74=$AR80),Schweine_Werte!$O80*0.5,IF(OR($C$74&gt;$AR80,$D$74&lt;$AR80),0,Schweine_Werte!$O80))</f>
        <v>0</v>
      </c>
      <c r="BZ80" s="677">
        <f>IF(OR($C$83=$AR80,$D$83=$AR80),Schweine_Werte!$O80*0.5,IF(OR($C$83&gt;$AR80,$D$83&lt;$AR80),0,Schweine_Werte!$O80))</f>
        <v>0</v>
      </c>
      <c r="CA80" s="679">
        <f>IF(OR($C$92=$AR80,$D$92=$AR80),Schweine_Werte!$O80*0.5,IF(OR($C$92&gt;$AR80,$D$92&lt;$AR80),0,Schweine_Werte!$O80))</f>
        <v>0</v>
      </c>
      <c r="CB80" s="679">
        <f>IF(OR($C$101=$AR80,$D$101=$AR80),Schweine_Werte!$O80*0.5,IF(OR($C$101&gt;$AR80,$D$101&lt;$AR80),0,Schweine_Werte!$O80))</f>
        <v>0</v>
      </c>
      <c r="CC80" s="679">
        <f>IF(OR($C$110=$AR80,$D$110=$AR80),Schweine_Werte!$O80*0.5,IF(OR($C$110&gt;$AR80,$D$110&lt;$AR80),0,Schweine_Werte!$O80))</f>
        <v>0</v>
      </c>
    </row>
    <row r="81" spans="1:81" ht="15.75" x14ac:dyDescent="0.25">
      <c r="F81" s="521"/>
      <c r="G81" s="1722" t="s">
        <v>486</v>
      </c>
      <c r="H81" s="1723"/>
      <c r="I81" s="1724"/>
      <c r="J81" s="681" t="s">
        <v>474</v>
      </c>
      <c r="K81" s="681" t="s">
        <v>487</v>
      </c>
      <c r="L81" s="1725" t="s">
        <v>488</v>
      </c>
      <c r="M81" s="1726"/>
      <c r="N81" s="1727"/>
      <c r="O81" s="1725" t="s">
        <v>489</v>
      </c>
      <c r="P81" s="1727"/>
      <c r="Q81" s="1725" t="s">
        <v>490</v>
      </c>
      <c r="R81" s="1726"/>
      <c r="S81" s="1727"/>
      <c r="T81" s="1725" t="s">
        <v>491</v>
      </c>
      <c r="U81" s="1726"/>
      <c r="V81" s="1727"/>
      <c r="W81" s="1725" t="s">
        <v>492</v>
      </c>
      <c r="X81" s="1726"/>
      <c r="Y81" s="1727"/>
      <c r="Z81" s="1728" t="s">
        <v>493</v>
      </c>
      <c r="AA81" s="1729"/>
      <c r="AB81" s="1728" t="s">
        <v>411</v>
      </c>
      <c r="AC81" s="1729"/>
      <c r="AD81" s="1728" t="s">
        <v>412</v>
      </c>
      <c r="AE81" s="1729"/>
      <c r="AF81" s="682" t="s">
        <v>494</v>
      </c>
      <c r="AG81" s="1733" t="s">
        <v>495</v>
      </c>
      <c r="AH81" s="1734"/>
      <c r="AI81" s="683" t="s">
        <v>515</v>
      </c>
      <c r="AJ81" s="1728" t="s">
        <v>493</v>
      </c>
      <c r="AK81" s="1729"/>
      <c r="AL81" s="1728" t="s">
        <v>411</v>
      </c>
      <c r="AM81" s="1729"/>
      <c r="AN81" s="1728" t="s">
        <v>412</v>
      </c>
      <c r="AO81" s="1729"/>
      <c r="AR81" s="698">
        <v>85</v>
      </c>
      <c r="AS81" s="677">
        <f>IF(OR($C$12=$AR81,$D$12=$AR81),Schweine_Werte!$C81*0.5,IF(OR($C$12&gt;$AR81,$D$12&lt;$AR81),0,Schweine_Werte!$C81))</f>
        <v>0</v>
      </c>
      <c r="AT81" s="667">
        <f>IF(OR($C$24=$AR81,$D$24=$AR81),Schweine_Werte!$C81*0.5,IF(OR($C$24&gt;$AR81,$D$24&lt;$AR81),0,Schweine_Werte!$C81))</f>
        <v>0</v>
      </c>
      <c r="AU81" s="677">
        <f>IF(OR($C$36=$AR81,$D$36=$AR81),Schweine_Werte!$C81*0.5,IF(OR($C$36&gt;$AR81,$D$36&lt;$AR81),0,Schweine_Werte!$C81))</f>
        <v>0</v>
      </c>
      <c r="AV81" s="677">
        <f>IF(OR($C$48=$AR81,$D$48=$AR81),Schweine_Werte!$C81*0.5,IF(OR($C$48&gt;$AR81,$D$48&lt;$AR81),0,Schweine_Werte!$C81))</f>
        <v>0</v>
      </c>
      <c r="AW81" s="677">
        <f>IF(OR($C$60=$AR81,$D$60=$AR81),Schweine_Werte!$C81*0.5,IF(OR($C$60&gt;$AR81,$D$60&lt;$AR81),0,Schweine_Werte!$C81))</f>
        <v>0</v>
      </c>
      <c r="AX81" s="677">
        <f>IF(OR($C$12=$AR81,$D$12=$AR81),Schweine_Werte!$E81*0.5,IF(OR($C$12&gt;$AR81,$D$12&lt;$AR81),0,Schweine_Werte!$E81))</f>
        <v>0</v>
      </c>
      <c r="AY81" s="667">
        <f>IF(OR($C$24=$AR81,$D$24=$AR81),Schweine_Werte!$E81*0.5,IF(OR($C$24&gt;$AR81,$D$24&lt;$AR81),0,Schweine_Werte!$E81))</f>
        <v>0</v>
      </c>
      <c r="AZ81" s="667">
        <f>IF(OR($C$36=$AR81,$D$36=$AR81),Schweine_Werte!$E81*0.5,IF(OR($C$36&gt;$AR81,$D$36&lt;$AR81),0,Schweine_Werte!$E81))</f>
        <v>0</v>
      </c>
      <c r="BA81" s="667">
        <f>IF(OR($C$48=$AR81,$D$48=$AR81),Schweine_Werte!$E81*0.5,IF(OR($C$48&gt;$AR81,$D$48&lt;$AR81),0,Schweine_Werte!$E81))</f>
        <v>0</v>
      </c>
      <c r="BB81" s="667">
        <f>IF(OR($C$60=$AR81,$D$60=$AR81),Schweine_Werte!$E81*0.5,IF(OR($C$60&gt;$AR81,$D$60&lt;$AR81),0,Schweine_Werte!$E81))</f>
        <v>0</v>
      </c>
      <c r="BC81" s="677">
        <f>IF(OR($C$12=$AR81,$D$12=$AR81),Schweine_Werte!$G81*0.5,IF(OR($C$12&gt;$AR81,$D$12&lt;$AR81),0,Schweine_Werte!$G81))</f>
        <v>0</v>
      </c>
      <c r="BD81" s="667">
        <f>IF(OR($C$24=$AR81,$D$24=$AR81),Schweine_Werte!$G81*0.5,IF(OR($C$24&gt;$AR81,$D$24&lt;$AR81),0,Schweine_Werte!$G81))</f>
        <v>0</v>
      </c>
      <c r="BE81" s="667">
        <f>IF(OR($C$36=$AR81,$D$36=$AR81),Schweine_Werte!$G81*0.5,IF(OR($C$36&gt;$AR81,$D$36&lt;$AR81),0,Schweine_Werte!$G81))</f>
        <v>0</v>
      </c>
      <c r="BF81" s="667">
        <f>IF(OR($C$48=$AR81,$D$48=$AR81),Schweine_Werte!$G81*0.5,IF(OR($C$48&gt;$AR81,$D$48&lt;$AR81),0,Schweine_Werte!$G81))</f>
        <v>0</v>
      </c>
      <c r="BG81" s="667">
        <f>IF(OR($C$60=$AR81,$D$60=$AR81),Schweine_Werte!$G81*0.5,IF(OR($C$60&gt;$AR81,$D$60&lt;$AR81),0,Schweine_Werte!$G81))</f>
        <v>0</v>
      </c>
      <c r="BH81" s="677">
        <f>IF(OR($C$12=$AR81,$D$12=$AR81),Schweine_Werte!$I81*0.5,IF(OR($C$12&gt;$AR81,$D$12&lt;$AR81),0,Schweine_Werte!$I81))</f>
        <v>0</v>
      </c>
      <c r="BI81" s="667">
        <f>IF(OR($C$24=$AR81,$D$24=$AR81),Schweine_Werte!$I81*0.5,IF(OR($C$24&gt;$AR81,$D$24&lt;$AR81),0,Schweine_Werte!$I81))</f>
        <v>0</v>
      </c>
      <c r="BJ81" s="667">
        <f>IF(OR($C$36=$AR81,$D$36=$AR81),Schweine_Werte!$I81*0.5,IF(OR($C$36&gt;$AR81,$D$36&lt;$AR81),0,Schweine_Werte!$I81))</f>
        <v>0</v>
      </c>
      <c r="BK81" s="667">
        <f>IF(OR($C$48=$AR81,$D$48=$AR81),Schweine_Werte!$I81*0.5,IF(OR($C$48&gt;$AR81,$D$48&lt;$AR81),0,Schweine_Werte!$I81))</f>
        <v>0</v>
      </c>
      <c r="BL81" s="667">
        <f>IF(OR($C$60=$AR81,$D$60=$AR81),Schweine_Werte!$I81*0.5,IF(OR($C$60&gt;$AR81,$D$60&lt;$AR81),0,Schweine_Werte!$I81))</f>
        <v>0</v>
      </c>
      <c r="BM81" s="677"/>
      <c r="BN81" s="667"/>
      <c r="BO81" s="667"/>
      <c r="BP81" s="667"/>
      <c r="BQ81" s="667"/>
      <c r="BR81" s="677">
        <f>IF(OR($C$74=$AR81,$D$74=$AR81),Schweine_Werte!$M81*0.5,IF(OR($C$74&gt;$AR81,$D$74&lt;$AR81),0,Schweine_Werte!$M81))</f>
        <v>0</v>
      </c>
      <c r="BS81" s="677">
        <f>IF(OR($C$83=$AR81,$D$83=$AR81),Schweine_Werte!$M81*0.5,IF(OR($C$83&gt;$AR81,$D$83&lt;$AR81),0,Schweine_Werte!$M81))</f>
        <v>0</v>
      </c>
      <c r="BT81" s="679">
        <f>IF(OR($C$92=$AR81,$D$92=$AR81),Schweine_Werte!$M81*0.5,IF(OR($C$92&gt;$AR81,$D$92&lt;$AR81),0,Schweine_Werte!$M81))</f>
        <v>0</v>
      </c>
      <c r="BU81" s="679">
        <f>IF(OR($C$101=$AR81,$D$101=$AR81),Schweine_Werte!$M81*0.5,IF(OR($C$101&gt;$AR81,$D$101&lt;$AR81),0,Schweine_Werte!$M81))</f>
        <v>0</v>
      </c>
      <c r="BV81" s="679">
        <f>IF(OR($C$110=$AR81,$D$110=$AR81),Schweine_Werte!$M81*0.5,IF(OR($C$110&gt;$AR81,$D$110&lt;$AR81),0,Schweine_Werte!$M81))</f>
        <v>0</v>
      </c>
      <c r="BW81" s="679">
        <f>IF(OR(8=$AR81,$E$127=$AR81),Schweine_Werte!$M81*0.5,IF(OR(8&gt;$AR81,$E$127&lt;$AR81),0,Schweine_Werte!$M81))</f>
        <v>1.1337482673734904</v>
      </c>
      <c r="BX81" s="679">
        <f>IF(OR(8=$AR81,$E$145=$AR81),Schweine_Werte!$M81*0.5,IF(OR(8&gt;$AR81,$E$145&lt;$AR81),0,Schweine_Werte!$M81))</f>
        <v>1.1337482673734904</v>
      </c>
      <c r="BY81" s="677">
        <f>IF(OR($C$74=$AR81,$D$74=$AR81),Schweine_Werte!$O81*0.5,IF(OR($C$74&gt;$AR81,$D$74&lt;$AR81),0,Schweine_Werte!$O81))</f>
        <v>0</v>
      </c>
      <c r="BZ81" s="677">
        <f>IF(OR($C$83=$AR81,$D$83=$AR81),Schweine_Werte!$O81*0.5,IF(OR($C$83&gt;$AR81,$D$83&lt;$AR81),0,Schweine_Werte!$O81))</f>
        <v>0</v>
      </c>
      <c r="CA81" s="679">
        <f>IF(OR($C$92=$AR81,$D$92=$AR81),Schweine_Werte!$O81*0.5,IF(OR($C$92&gt;$AR81,$D$92&lt;$AR81),0,Schweine_Werte!$O81))</f>
        <v>0</v>
      </c>
      <c r="CB81" s="679">
        <f>IF(OR($C$101=$AR81,$D$101=$AR81),Schweine_Werte!$O81*0.5,IF(OR($C$101&gt;$AR81,$D$101&lt;$AR81),0,Schweine_Werte!$O81))</f>
        <v>0</v>
      </c>
      <c r="CC81" s="679">
        <f>IF(OR($C$110=$AR81,$D$110=$AR81),Schweine_Werte!$O81*0.5,IF(OR($C$110&gt;$AR81,$D$110&lt;$AR81),0,Schweine_Werte!$O81))</f>
        <v>0</v>
      </c>
    </row>
    <row r="82" spans="1:81" ht="18.75" x14ac:dyDescent="0.2">
      <c r="B82" s="684" t="s">
        <v>497</v>
      </c>
      <c r="C82" s="685" t="s">
        <v>375</v>
      </c>
      <c r="D82" s="685" t="s">
        <v>498</v>
      </c>
      <c r="E82" s="685" t="s">
        <v>377</v>
      </c>
      <c r="F82" s="686" t="s">
        <v>363</v>
      </c>
      <c r="G82" s="687" t="s">
        <v>1</v>
      </c>
      <c r="H82" s="687" t="s">
        <v>499</v>
      </c>
      <c r="I82" s="687" t="s">
        <v>500</v>
      </c>
      <c r="J82" s="688" t="s">
        <v>501</v>
      </c>
      <c r="K82" s="688" t="s">
        <v>501</v>
      </c>
      <c r="L82" s="689" t="s">
        <v>365</v>
      </c>
      <c r="M82" s="689" t="s">
        <v>502</v>
      </c>
      <c r="N82" s="689" t="s">
        <v>367</v>
      </c>
      <c r="O82" s="690" t="s">
        <v>358</v>
      </c>
      <c r="P82" s="690" t="s">
        <v>359</v>
      </c>
      <c r="Q82" s="689" t="s">
        <v>365</v>
      </c>
      <c r="R82" s="689" t="s">
        <v>366</v>
      </c>
      <c r="S82" s="689" t="s">
        <v>367</v>
      </c>
      <c r="T82" s="689" t="s">
        <v>365</v>
      </c>
      <c r="U82" s="689" t="s">
        <v>366</v>
      </c>
      <c r="V82" s="689" t="s">
        <v>367</v>
      </c>
      <c r="W82" s="688" t="s">
        <v>503</v>
      </c>
      <c r="X82" s="688" t="s">
        <v>504</v>
      </c>
      <c r="Y82" s="688" t="s">
        <v>505</v>
      </c>
      <c r="Z82" s="691" t="s">
        <v>506</v>
      </c>
      <c r="AA82" s="691" t="s">
        <v>298</v>
      </c>
      <c r="AB82" s="691" t="s">
        <v>506</v>
      </c>
      <c r="AC82" s="691" t="s">
        <v>298</v>
      </c>
      <c r="AD82" s="691" t="s">
        <v>506</v>
      </c>
      <c r="AE82" s="691" t="s">
        <v>298</v>
      </c>
      <c r="AF82" s="691" t="s">
        <v>507</v>
      </c>
      <c r="AG82" s="692" t="s">
        <v>508</v>
      </c>
      <c r="AH82" s="691" t="s">
        <v>17</v>
      </c>
      <c r="AI82" s="691"/>
      <c r="AJ82" s="691" t="s">
        <v>509</v>
      </c>
      <c r="AK82" s="691" t="s">
        <v>510</v>
      </c>
      <c r="AL82" s="691" t="s">
        <v>511</v>
      </c>
      <c r="AM82" s="691" t="s">
        <v>512</v>
      </c>
      <c r="AN82" s="691" t="s">
        <v>511</v>
      </c>
      <c r="AO82" s="691" t="s">
        <v>513</v>
      </c>
      <c r="AR82" s="698">
        <v>86</v>
      </c>
      <c r="AS82" s="677">
        <f>IF(OR($C$12=$AR82,$D$12=$AR82),Schweine_Werte!$C82*0.5,IF(OR($C$12&gt;$AR82,$D$12&lt;$AR82),0,Schweine_Werte!$C82))</f>
        <v>0</v>
      </c>
      <c r="AT82" s="667">
        <f>IF(OR($C$24=$AR82,$D$24=$AR82),Schweine_Werte!$C82*0.5,IF(OR($C$24&gt;$AR82,$D$24&lt;$AR82),0,Schweine_Werte!$C82))</f>
        <v>0</v>
      </c>
      <c r="AU82" s="677">
        <f>IF(OR($C$36=$AR82,$D$36=$AR82),Schweine_Werte!$C82*0.5,IF(OR($C$36&gt;$AR82,$D$36&lt;$AR82),0,Schweine_Werte!$C82))</f>
        <v>0</v>
      </c>
      <c r="AV82" s="677">
        <f>IF(OR($C$48=$AR82,$D$48=$AR82),Schweine_Werte!$C82*0.5,IF(OR($C$48&gt;$AR82,$D$48&lt;$AR82),0,Schweine_Werte!$C82))</f>
        <v>0</v>
      </c>
      <c r="AW82" s="677">
        <f>IF(OR($C$60=$AR82,$D$60=$AR82),Schweine_Werte!$C82*0.5,IF(OR($C$60&gt;$AR82,$D$60&lt;$AR82),0,Schweine_Werte!$C82))</f>
        <v>0</v>
      </c>
      <c r="AX82" s="677">
        <f>IF(OR($C$12=$AR82,$D$12=$AR82),Schweine_Werte!$E82*0.5,IF(OR($C$12&gt;$AR82,$D$12&lt;$AR82),0,Schweine_Werte!$E82))</f>
        <v>0</v>
      </c>
      <c r="AY82" s="667">
        <f>IF(OR($C$24=$AR82,$D$24=$AR82),Schweine_Werte!$E82*0.5,IF(OR($C$24&gt;$AR82,$D$24&lt;$AR82),0,Schweine_Werte!$E82))</f>
        <v>0</v>
      </c>
      <c r="AZ82" s="667">
        <f>IF(OR($C$36=$AR82,$D$36=$AR82),Schweine_Werte!$E82*0.5,IF(OR($C$36&gt;$AR82,$D$36&lt;$AR82),0,Schweine_Werte!$E82))</f>
        <v>0</v>
      </c>
      <c r="BA82" s="667">
        <f>IF(OR($C$48=$AR82,$D$48=$AR82),Schweine_Werte!$E82*0.5,IF(OR($C$48&gt;$AR82,$D$48&lt;$AR82),0,Schweine_Werte!$E82))</f>
        <v>0</v>
      </c>
      <c r="BB82" s="667">
        <f>IF(OR($C$60=$AR82,$D$60=$AR82),Schweine_Werte!$E82*0.5,IF(OR($C$60&gt;$AR82,$D$60&lt;$AR82),0,Schweine_Werte!$E82))</f>
        <v>0</v>
      </c>
      <c r="BC82" s="677">
        <f>IF(OR($C$12=$AR82,$D$12=$AR82),Schweine_Werte!$G82*0.5,IF(OR($C$12&gt;$AR82,$D$12&lt;$AR82),0,Schweine_Werte!$G82))</f>
        <v>0</v>
      </c>
      <c r="BD82" s="667">
        <f>IF(OR($C$24=$AR82,$D$24=$AR82),Schweine_Werte!$G82*0.5,IF(OR($C$24&gt;$AR82,$D$24&lt;$AR82),0,Schweine_Werte!$G82))</f>
        <v>0</v>
      </c>
      <c r="BE82" s="667">
        <f>IF(OR($C$36=$AR82,$D$36=$AR82),Schweine_Werte!$G82*0.5,IF(OR($C$36&gt;$AR82,$D$36&lt;$AR82),0,Schweine_Werte!$G82))</f>
        <v>0</v>
      </c>
      <c r="BF82" s="667">
        <f>IF(OR($C$48=$AR82,$D$48=$AR82),Schweine_Werte!$G82*0.5,IF(OR($C$48&gt;$AR82,$D$48&lt;$AR82),0,Schweine_Werte!$G82))</f>
        <v>0</v>
      </c>
      <c r="BG82" s="667">
        <f>IF(OR($C$60=$AR82,$D$60=$AR82),Schweine_Werte!$G82*0.5,IF(OR($C$60&gt;$AR82,$D$60&lt;$AR82),0,Schweine_Werte!$G82))</f>
        <v>0</v>
      </c>
      <c r="BH82" s="677">
        <f>IF(OR($C$12=$AR82,$D$12=$AR82),Schweine_Werte!$I82*0.5,IF(OR($C$12&gt;$AR82,$D$12&lt;$AR82),0,Schweine_Werte!$I82))</f>
        <v>0</v>
      </c>
      <c r="BI82" s="667">
        <f>IF(OR($C$24=$AR82,$D$24=$AR82),Schweine_Werte!$I82*0.5,IF(OR($C$24&gt;$AR82,$D$24&lt;$AR82),0,Schweine_Werte!$I82))</f>
        <v>0</v>
      </c>
      <c r="BJ82" s="667">
        <f>IF(OR($C$36=$AR82,$D$36=$AR82),Schweine_Werte!$I82*0.5,IF(OR($C$36&gt;$AR82,$D$36&lt;$AR82),0,Schweine_Werte!$I82))</f>
        <v>0</v>
      </c>
      <c r="BK82" s="667">
        <f>IF(OR($C$48=$AR82,$D$48=$AR82),Schweine_Werte!$I82*0.5,IF(OR($C$48&gt;$AR82,$D$48&lt;$AR82),0,Schweine_Werte!$I82))</f>
        <v>0</v>
      </c>
      <c r="BL82" s="667">
        <f>IF(OR($C$60=$AR82,$D$60=$AR82),Schweine_Werte!$I82*0.5,IF(OR($C$60&gt;$AR82,$D$60&lt;$AR82),0,Schweine_Werte!$I82))</f>
        <v>0</v>
      </c>
      <c r="BM82" s="677"/>
      <c r="BN82" s="667"/>
      <c r="BO82" s="667"/>
      <c r="BP82" s="667"/>
      <c r="BQ82" s="667"/>
      <c r="BR82" s="677">
        <f>IF(OR($C$74=$AR82,$D$74=$AR82),Schweine_Werte!$M82*0.5,IF(OR($C$74&gt;$AR82,$D$74&lt;$AR82),0,Schweine_Werte!$M82))</f>
        <v>0</v>
      </c>
      <c r="BS82" s="677">
        <f>IF(OR($C$83=$AR82,$D$83=$AR82),Schweine_Werte!$M82*0.5,IF(OR($C$83&gt;$AR82,$D$83&lt;$AR82),0,Schweine_Werte!$M82))</f>
        <v>0</v>
      </c>
      <c r="BT82" s="679">
        <f>IF(OR($C$92=$AR82,$D$92=$AR82),Schweine_Werte!$M82*0.5,IF(OR($C$92&gt;$AR82,$D$92&lt;$AR82),0,Schweine_Werte!$M82))</f>
        <v>0</v>
      </c>
      <c r="BU82" s="679">
        <f>IF(OR($C$101=$AR82,$D$101=$AR82),Schweine_Werte!$M82*0.5,IF(OR($C$101&gt;$AR82,$D$101&lt;$AR82),0,Schweine_Werte!$M82))</f>
        <v>0</v>
      </c>
      <c r="BV82" s="679">
        <f>IF(OR($C$110=$AR82,$D$110=$AR82),Schweine_Werte!$M82*0.5,IF(OR($C$110&gt;$AR82,$D$110&lt;$AR82),0,Schweine_Werte!$M82))</f>
        <v>0</v>
      </c>
      <c r="BW82" s="679">
        <f>IF(OR(8=$AR82,$E$127=$AR82),Schweine_Werte!$M82*0.5,IF(OR(8&gt;$AR82,$E$127&lt;$AR82),0,Schweine_Werte!$M82))</f>
        <v>1.1387369354875152</v>
      </c>
      <c r="BX82" s="679">
        <f>IF(OR(8=$AR82,$E$145=$AR82),Schweine_Werte!$M82*0.5,IF(OR(8&gt;$AR82,$E$145&lt;$AR82),0,Schweine_Werte!$M82))</f>
        <v>1.1387369354875152</v>
      </c>
      <c r="BY82" s="677">
        <f>IF(OR($C$74=$AR82,$D$74=$AR82),Schweine_Werte!$O82*0.5,IF(OR($C$74&gt;$AR82,$D$74&lt;$AR82),0,Schweine_Werte!$O82))</f>
        <v>0</v>
      </c>
      <c r="BZ82" s="677">
        <f>IF(OR($C$83=$AR82,$D$83=$AR82),Schweine_Werte!$O82*0.5,IF(OR($C$83&gt;$AR82,$D$83&lt;$AR82),0,Schweine_Werte!$O82))</f>
        <v>0</v>
      </c>
      <c r="CA82" s="679">
        <f>IF(OR($C$92=$AR82,$D$92=$AR82),Schweine_Werte!$O82*0.5,IF(OR($C$92&gt;$AR82,$D$92&lt;$AR82),0,Schweine_Werte!$O82))</f>
        <v>0</v>
      </c>
      <c r="CB82" s="679">
        <f>IF(OR($C$101=$AR82,$D$101=$AR82),Schweine_Werte!$O82*0.5,IF(OR($C$101&gt;$AR82,$D$101&lt;$AR82),0,Schweine_Werte!$O82))</f>
        <v>0</v>
      </c>
      <c r="CC82" s="679">
        <f>IF(OR($C$110=$AR82,$D$110=$AR82),Schweine_Werte!$O82*0.5,IF(OR($C$110&gt;$AR82,$D$110&lt;$AR82),0,Schweine_Werte!$O82))</f>
        <v>0</v>
      </c>
    </row>
    <row r="83" spans="1:81" ht="15.75" x14ac:dyDescent="0.25">
      <c r="A83" s="520" t="s">
        <v>462</v>
      </c>
      <c r="B83" s="699" t="str">
        <f>IF('Abweichende Werte'!X6=1,'Abweichende Werte'!F6,"")</f>
        <v/>
      </c>
      <c r="C83" s="694" t="str">
        <f>IF('Abweichende Werte'!X6=1,'Abweichende Werte'!J6,"")</f>
        <v/>
      </c>
      <c r="D83" s="700" t="str">
        <f>IF('Abweichende Werte'!X6=1,'Abweichende Werte'!M6,"")</f>
        <v/>
      </c>
      <c r="E83" s="700" t="str">
        <f>IF('Abweichende Werte'!X6=1,'Abweichende Werte'!P6,"")</f>
        <v/>
      </c>
      <c r="F83" s="695" t="e">
        <f>IF($E83&lt;=$E79,F79,IF(AND($E83&gt;$E79,$E83&lt;=$E80),F79+(F80-F79)/($E80-$E79)*($E83-$E79),IF($E83&gt;$E80,F80)))</f>
        <v>#VALUE!</v>
      </c>
      <c r="G83" s="695" t="e">
        <f t="shared" ref="G83:N83" si="44">IF($E83&lt;=$E79,G79,IF(AND($E83&gt;$E79,$E83&lt;=$E80),G79+(G80-G79)/($E80-$E79)*($E83-$E79),IF($E83&gt;$E80,G80)))</f>
        <v>#VALUE!</v>
      </c>
      <c r="H83" s="695" t="e">
        <f t="shared" si="44"/>
        <v>#VALUE!</v>
      </c>
      <c r="I83" s="695" t="e">
        <f t="shared" si="44"/>
        <v>#VALUE!</v>
      </c>
      <c r="J83" s="695" t="e">
        <f t="shared" si="44"/>
        <v>#VALUE!</v>
      </c>
      <c r="K83" s="695" t="e">
        <f t="shared" si="44"/>
        <v>#VALUE!</v>
      </c>
      <c r="L83" s="695" t="e">
        <f t="shared" si="44"/>
        <v>#VALUE!</v>
      </c>
      <c r="M83" s="695" t="e">
        <f t="shared" si="44"/>
        <v>#VALUE!</v>
      </c>
      <c r="N83" s="695" t="e">
        <f t="shared" si="44"/>
        <v>#VALUE!</v>
      </c>
      <c r="O83" s="696">
        <v>5.5</v>
      </c>
      <c r="P83" s="696">
        <v>1.8</v>
      </c>
      <c r="Q83" s="695" t="e">
        <f t="shared" ref="Q83:Z83" si="45">IF($E83&lt;=$E79,Q79,IF(AND($E83&gt;$E79,$E83&lt;=$E80),Q79+(Q80-Q79)/($E80-$E79)*($E83-$E79),IF($E83&gt;$E80,Q80)))</f>
        <v>#VALUE!</v>
      </c>
      <c r="R83" s="695" t="e">
        <f t="shared" si="45"/>
        <v>#VALUE!</v>
      </c>
      <c r="S83" s="695" t="e">
        <f t="shared" si="45"/>
        <v>#VALUE!</v>
      </c>
      <c r="T83" s="695" t="e">
        <f t="shared" si="45"/>
        <v>#VALUE!</v>
      </c>
      <c r="U83" s="695" t="e">
        <f t="shared" si="45"/>
        <v>#VALUE!</v>
      </c>
      <c r="V83" s="695" t="e">
        <f t="shared" si="45"/>
        <v>#VALUE!</v>
      </c>
      <c r="W83" s="695" t="e">
        <f t="shared" si="45"/>
        <v>#VALUE!</v>
      </c>
      <c r="X83" s="695" t="e">
        <f t="shared" si="45"/>
        <v>#VALUE!</v>
      </c>
      <c r="Y83" s="695" t="e">
        <f t="shared" si="45"/>
        <v>#VALUE!</v>
      </c>
      <c r="Z83" s="695" t="e">
        <f t="shared" si="45"/>
        <v>#VALUE!</v>
      </c>
      <c r="AA83" s="697" t="e">
        <f>+Z83*6.25</f>
        <v>#VALUE!</v>
      </c>
      <c r="AB83" s="695" t="e">
        <f>IF($E83&lt;=$E79,AB79,IF(AND($E83&gt;$E79,$E83&lt;=$E80),AB79+(AB80-AB79)/($E80-$E79)*($E83-$E79),IF($E83&gt;$E80,AB80)))</f>
        <v>#VALUE!</v>
      </c>
      <c r="AC83" s="697" t="e">
        <f>+AB83*6.25</f>
        <v>#VALUE!</v>
      </c>
      <c r="AD83" s="695" t="e">
        <f>IF($E83&lt;=$E79,AD79,IF(AND($E83&gt;$E79,$E83&lt;=$E80),AD79+(AD80-AD79)/($E80-$E79)*($E83-$E79),IF($E83&gt;$E80,AD80)))</f>
        <v>#VALUE!</v>
      </c>
      <c r="AE83" s="697" t="e">
        <f>+AD83*6.25</f>
        <v>#VALUE!</v>
      </c>
      <c r="AF83" s="697" t="e">
        <f>365/((D83-C83)/E83*1000)</f>
        <v>#VALUE!</v>
      </c>
      <c r="AG83" s="695" t="e">
        <f>IF($E83&lt;=$E79,AG79,IF(AND($E83&gt;$E79,$E83&lt;=$E80),AG79+(AG80-AG79)/($E80-$E79)*($E83-$E79),IF($E83&gt;$E80,AG80)))</f>
        <v>#VALUE!</v>
      </c>
      <c r="AH83" s="697" t="e">
        <f>+AG83/AF83</f>
        <v>#VALUE!</v>
      </c>
      <c r="AI83" s="697" t="e">
        <f>+CONCATENATE(ROUND(AH83/(D83-C83),1)," : 1")</f>
        <v>#VALUE!</v>
      </c>
      <c r="AJ83" s="695" t="e">
        <f>IF($E83&lt;=$E79,AJ79,IF(AND($E83&gt;$E79,$E83&lt;=$E80),AJ79+(AJ80-AJ79)/($E80-$E79)*($E83-$E79),IF($E83&gt;$E80,AJ80)))</f>
        <v>#VALUE!</v>
      </c>
      <c r="AK83" s="697" t="e">
        <f>+AJ83/2.291</f>
        <v>#VALUE!</v>
      </c>
      <c r="AL83" s="695" t="e">
        <f>IF($E83&lt;=$E79,AL79,IF(AND($E83&gt;$E79,$E83&lt;=$E80),AL79+(AL80-AL79)/($E80-$E79)*($E83-$E79),IF($E83&gt;$E80,AL80)))</f>
        <v>#VALUE!</v>
      </c>
      <c r="AM83" s="697" t="e">
        <f>+AL83/2.291</f>
        <v>#VALUE!</v>
      </c>
      <c r="AN83" s="695" t="e">
        <f>IF($E83&lt;=$E79,AN79,IF(AND($E83&gt;$E79,$E83&lt;=$E80),AN79+(AN80-AN79)/($E80-$E79)*($E83-$E79),IF($E83&gt;$E80,AN80)))</f>
        <v>#VALUE!</v>
      </c>
      <c r="AO83" s="697" t="e">
        <f>+AN83/2.291</f>
        <v>#VALUE!</v>
      </c>
      <c r="AR83" s="698">
        <v>87</v>
      </c>
      <c r="AS83" s="677">
        <f>IF(OR($C$12=$AR83,$D$12=$AR83),Schweine_Werte!$C83*0.5,IF(OR($C$12&gt;$AR83,$D$12&lt;$AR83),0,Schweine_Werte!$C83))</f>
        <v>0</v>
      </c>
      <c r="AT83" s="667">
        <f>IF(OR($C$24=$AR83,$D$24=$AR83),Schweine_Werte!$C83*0.5,IF(OR($C$24&gt;$AR83,$D$24&lt;$AR83),0,Schweine_Werte!$C83))</f>
        <v>0</v>
      </c>
      <c r="AU83" s="677">
        <f>IF(OR($C$36=$AR83,$D$36=$AR83),Schweine_Werte!$C83*0.5,IF(OR($C$36&gt;$AR83,$D$36&lt;$AR83),0,Schweine_Werte!$C83))</f>
        <v>0</v>
      </c>
      <c r="AV83" s="677">
        <f>IF(OR($C$48=$AR83,$D$48=$AR83),Schweine_Werte!$C83*0.5,IF(OR($C$48&gt;$AR83,$D$48&lt;$AR83),0,Schweine_Werte!$C83))</f>
        <v>0</v>
      </c>
      <c r="AW83" s="677">
        <f>IF(OR($C$60=$AR83,$D$60=$AR83),Schweine_Werte!$C83*0.5,IF(OR($C$60&gt;$AR83,$D$60&lt;$AR83),0,Schweine_Werte!$C83))</f>
        <v>0</v>
      </c>
      <c r="AX83" s="677">
        <f>IF(OR($C$12=$AR83,$D$12=$AR83),Schweine_Werte!$E83*0.5,IF(OR($C$12&gt;$AR83,$D$12&lt;$AR83),0,Schweine_Werte!$E83))</f>
        <v>0</v>
      </c>
      <c r="AY83" s="667">
        <f>IF(OR($C$24=$AR83,$D$24=$AR83),Schweine_Werte!$E83*0.5,IF(OR($C$24&gt;$AR83,$D$24&lt;$AR83),0,Schweine_Werte!$E83))</f>
        <v>0</v>
      </c>
      <c r="AZ83" s="667">
        <f>IF(OR($C$36=$AR83,$D$36=$AR83),Schweine_Werte!$E83*0.5,IF(OR($C$36&gt;$AR83,$D$36&lt;$AR83),0,Schweine_Werte!$E83))</f>
        <v>0</v>
      </c>
      <c r="BA83" s="667">
        <f>IF(OR($C$48=$AR83,$D$48=$AR83),Schweine_Werte!$E83*0.5,IF(OR($C$48&gt;$AR83,$D$48&lt;$AR83),0,Schweine_Werte!$E83))</f>
        <v>0</v>
      </c>
      <c r="BB83" s="667">
        <f>IF(OR($C$60=$AR83,$D$60=$AR83),Schweine_Werte!$E83*0.5,IF(OR($C$60&gt;$AR83,$D$60&lt;$AR83),0,Schweine_Werte!$E83))</f>
        <v>0</v>
      </c>
      <c r="BC83" s="677">
        <f>IF(OR($C$12=$AR83,$D$12=$AR83),Schweine_Werte!$G83*0.5,IF(OR($C$12&gt;$AR83,$D$12&lt;$AR83),0,Schweine_Werte!$G83))</f>
        <v>0</v>
      </c>
      <c r="BD83" s="667">
        <f>IF(OR($C$24=$AR83,$D$24=$AR83),Schweine_Werte!$G83*0.5,IF(OR($C$24&gt;$AR83,$D$24&lt;$AR83),0,Schweine_Werte!$G83))</f>
        <v>0</v>
      </c>
      <c r="BE83" s="667">
        <f>IF(OR($C$36=$AR83,$D$36=$AR83),Schweine_Werte!$G83*0.5,IF(OR($C$36&gt;$AR83,$D$36&lt;$AR83),0,Schweine_Werte!$G83))</f>
        <v>0</v>
      </c>
      <c r="BF83" s="667">
        <f>IF(OR($C$48=$AR83,$D$48=$AR83),Schweine_Werte!$G83*0.5,IF(OR($C$48&gt;$AR83,$D$48&lt;$AR83),0,Schweine_Werte!$G83))</f>
        <v>0</v>
      </c>
      <c r="BG83" s="667">
        <f>IF(OR($C$60=$AR83,$D$60=$AR83),Schweine_Werte!$G83*0.5,IF(OR($C$60&gt;$AR83,$D$60&lt;$AR83),0,Schweine_Werte!$G83))</f>
        <v>0</v>
      </c>
      <c r="BH83" s="677">
        <f>IF(OR($C$12=$AR83,$D$12=$AR83),Schweine_Werte!$I83*0.5,IF(OR($C$12&gt;$AR83,$D$12&lt;$AR83),0,Schweine_Werte!$I83))</f>
        <v>0</v>
      </c>
      <c r="BI83" s="667">
        <f>IF(OR($C$24=$AR83,$D$24=$AR83),Schweine_Werte!$I83*0.5,IF(OR($C$24&gt;$AR83,$D$24&lt;$AR83),0,Schweine_Werte!$I83))</f>
        <v>0</v>
      </c>
      <c r="BJ83" s="667">
        <f>IF(OR($C$36=$AR83,$D$36=$AR83),Schweine_Werte!$I83*0.5,IF(OR($C$36&gt;$AR83,$D$36&lt;$AR83),0,Schweine_Werte!$I83))</f>
        <v>0</v>
      </c>
      <c r="BK83" s="667">
        <f>IF(OR($C$48=$AR83,$D$48=$AR83),Schweine_Werte!$I83*0.5,IF(OR($C$48&gt;$AR83,$D$48&lt;$AR83),0,Schweine_Werte!$I83))</f>
        <v>0</v>
      </c>
      <c r="BL83" s="667">
        <f>IF(OR($C$60=$AR83,$D$60=$AR83),Schweine_Werte!$I83*0.5,IF(OR($C$60&gt;$AR83,$D$60&lt;$AR83),0,Schweine_Werte!$I83))</f>
        <v>0</v>
      </c>
      <c r="BM83" s="677"/>
      <c r="BN83" s="667"/>
      <c r="BO83" s="667"/>
      <c r="BP83" s="667"/>
      <c r="BQ83" s="667"/>
      <c r="BR83" s="677">
        <f>IF(OR($C$74=$AR83,$D$74=$AR83),Schweine_Werte!$M83*0.5,IF(OR($C$74&gt;$AR83,$D$74&lt;$AR83),0,Schweine_Werte!$M83))</f>
        <v>0</v>
      </c>
      <c r="BS83" s="677">
        <f>IF(OR($C$83=$AR83,$D$83=$AR83),Schweine_Werte!$M83*0.5,IF(OR($C$83&gt;$AR83,$D$83&lt;$AR83),0,Schweine_Werte!$M83))</f>
        <v>0</v>
      </c>
      <c r="BT83" s="679">
        <f>IF(OR($C$92=$AR83,$D$92=$AR83),Schweine_Werte!$M83*0.5,IF(OR($C$92&gt;$AR83,$D$92&lt;$AR83),0,Schweine_Werte!$M83))</f>
        <v>0</v>
      </c>
      <c r="BU83" s="679">
        <f>IF(OR($C$101=$AR83,$D$101=$AR83),Schweine_Werte!$M83*0.5,IF(OR($C$101&gt;$AR83,$D$101&lt;$AR83),0,Schweine_Werte!$M83))</f>
        <v>0</v>
      </c>
      <c r="BV83" s="679">
        <f>IF(OR($C$110=$AR83,$D$110=$AR83),Schweine_Werte!$M83*0.5,IF(OR($C$110&gt;$AR83,$D$110&lt;$AR83),0,Schweine_Werte!$M83))</f>
        <v>0</v>
      </c>
      <c r="BW83" s="679">
        <f>IF(OR(8=$AR83,$E$127=$AR83),Schweine_Werte!$M83*0.5,IF(OR(8&gt;$AR83,$E$127&lt;$AR83),0,Schweine_Werte!$M83))</f>
        <v>1.1441569543001229</v>
      </c>
      <c r="BX83" s="679">
        <f>IF(OR(8=$AR83,$E$145=$AR83),Schweine_Werte!$M83*0.5,IF(OR(8&gt;$AR83,$E$145&lt;$AR83),0,Schweine_Werte!$M83))</f>
        <v>1.1441569543001229</v>
      </c>
      <c r="BY83" s="677">
        <f>IF(OR($C$74=$AR83,$D$74=$AR83),Schweine_Werte!$O83*0.5,IF(OR($C$74&gt;$AR83,$D$74&lt;$AR83),0,Schweine_Werte!$O83))</f>
        <v>0</v>
      </c>
      <c r="BZ83" s="677">
        <f>IF(OR($C$83=$AR83,$D$83=$AR83),Schweine_Werte!$O83*0.5,IF(OR($C$83&gt;$AR83,$D$83&lt;$AR83),0,Schweine_Werte!$O83))</f>
        <v>0</v>
      </c>
      <c r="CA83" s="679">
        <f>IF(OR($C$92=$AR83,$D$92=$AR83),Schweine_Werte!$O83*0.5,IF(OR($C$92&gt;$AR83,$D$92&lt;$AR83),0,Schweine_Werte!$O83))</f>
        <v>0</v>
      </c>
      <c r="CB83" s="679">
        <f>IF(OR($C$101=$AR83,$D$101=$AR83),Schweine_Werte!$O83*0.5,IF(OR($C$101&gt;$AR83,$D$101&lt;$AR83),0,Schweine_Werte!$O83))</f>
        <v>0</v>
      </c>
      <c r="CC83" s="679">
        <f>IF(OR($C$110=$AR83,$D$110=$AR83),Schweine_Werte!$O83*0.5,IF(OR($C$110&gt;$AR83,$D$110&lt;$AR83),0,Schweine_Werte!$O83))</f>
        <v>0</v>
      </c>
    </row>
    <row r="84" spans="1:81" x14ac:dyDescent="0.2">
      <c r="AR84" s="698">
        <v>88</v>
      </c>
      <c r="AS84" s="677">
        <f>IF(OR($C$12=$AR84,$D$12=$AR84),Schweine_Werte!$C84*0.5,IF(OR($C$12&gt;$AR84,$D$12&lt;$AR84),0,Schweine_Werte!$C84))</f>
        <v>0</v>
      </c>
      <c r="AT84" s="667">
        <f>IF(OR($C$24=$AR84,$D$24=$AR84),Schweine_Werte!$C84*0.5,IF(OR($C$24&gt;$AR84,$D$24&lt;$AR84),0,Schweine_Werte!$C84))</f>
        <v>0</v>
      </c>
      <c r="AU84" s="677">
        <f>IF(OR($C$36=$AR84,$D$36=$AR84),Schweine_Werte!$C84*0.5,IF(OR($C$36&gt;$AR84,$D$36&lt;$AR84),0,Schweine_Werte!$C84))</f>
        <v>0</v>
      </c>
      <c r="AV84" s="677">
        <f>IF(OR($C$48=$AR84,$D$48=$AR84),Schweine_Werte!$C84*0.5,IF(OR($C$48&gt;$AR84,$D$48&lt;$AR84),0,Schweine_Werte!$C84))</f>
        <v>0</v>
      </c>
      <c r="AW84" s="677">
        <f>IF(OR($C$60=$AR84,$D$60=$AR84),Schweine_Werte!$C84*0.5,IF(OR($C$60&gt;$AR84,$D$60&lt;$AR84),0,Schweine_Werte!$C84))</f>
        <v>0</v>
      </c>
      <c r="AX84" s="677">
        <f>IF(OR($C$12=$AR84,$D$12=$AR84),Schweine_Werte!$E84*0.5,IF(OR($C$12&gt;$AR84,$D$12&lt;$AR84),0,Schweine_Werte!$E84))</f>
        <v>0</v>
      </c>
      <c r="AY84" s="667">
        <f>IF(OR($C$24=$AR84,$D$24=$AR84),Schweine_Werte!$E84*0.5,IF(OR($C$24&gt;$AR84,$D$24&lt;$AR84),0,Schweine_Werte!$E84))</f>
        <v>0</v>
      </c>
      <c r="AZ84" s="667">
        <f>IF(OR($C$36=$AR84,$D$36=$AR84),Schweine_Werte!$E84*0.5,IF(OR($C$36&gt;$AR84,$D$36&lt;$AR84),0,Schweine_Werte!$E84))</f>
        <v>0</v>
      </c>
      <c r="BA84" s="667">
        <f>IF(OR($C$48=$AR84,$D$48=$AR84),Schweine_Werte!$E84*0.5,IF(OR($C$48&gt;$AR84,$D$48&lt;$AR84),0,Schweine_Werte!$E84))</f>
        <v>0</v>
      </c>
      <c r="BB84" s="667">
        <f>IF(OR($C$60=$AR84,$D$60=$AR84),Schweine_Werte!$E84*0.5,IF(OR($C$60&gt;$AR84,$D$60&lt;$AR84),0,Schweine_Werte!$E84))</f>
        <v>0</v>
      </c>
      <c r="BC84" s="677">
        <f>IF(OR($C$12=$AR84,$D$12=$AR84),Schweine_Werte!$G84*0.5,IF(OR($C$12&gt;$AR84,$D$12&lt;$AR84),0,Schweine_Werte!$G84))</f>
        <v>0</v>
      </c>
      <c r="BD84" s="667">
        <f>IF(OR($C$24=$AR84,$D$24=$AR84),Schweine_Werte!$G84*0.5,IF(OR($C$24&gt;$AR84,$D$24&lt;$AR84),0,Schweine_Werte!$G84))</f>
        <v>0</v>
      </c>
      <c r="BE84" s="667">
        <f>IF(OR($C$36=$AR84,$D$36=$AR84),Schweine_Werte!$G84*0.5,IF(OR($C$36&gt;$AR84,$D$36&lt;$AR84),0,Schweine_Werte!$G84))</f>
        <v>0</v>
      </c>
      <c r="BF84" s="667">
        <f>IF(OR($C$48=$AR84,$D$48=$AR84),Schweine_Werte!$G84*0.5,IF(OR($C$48&gt;$AR84,$D$48&lt;$AR84),0,Schweine_Werte!$G84))</f>
        <v>0</v>
      </c>
      <c r="BG84" s="667">
        <f>IF(OR($C$60=$AR84,$D$60=$AR84),Schweine_Werte!$G84*0.5,IF(OR($C$60&gt;$AR84,$D$60&lt;$AR84),0,Schweine_Werte!$G84))</f>
        <v>0</v>
      </c>
      <c r="BH84" s="677">
        <f>IF(OR($C$12=$AR84,$D$12=$AR84),Schweine_Werte!$I84*0.5,IF(OR($C$12&gt;$AR84,$D$12&lt;$AR84),0,Schweine_Werte!$I84))</f>
        <v>0</v>
      </c>
      <c r="BI84" s="667">
        <f>IF(OR($C$24=$AR84,$D$24=$AR84),Schweine_Werte!$I84*0.5,IF(OR($C$24&gt;$AR84,$D$24&lt;$AR84),0,Schweine_Werte!$I84))</f>
        <v>0</v>
      </c>
      <c r="BJ84" s="667">
        <f>IF(OR($C$36=$AR84,$D$36=$AR84),Schweine_Werte!$I84*0.5,IF(OR($C$36&gt;$AR84,$D$36&lt;$AR84),0,Schweine_Werte!$I84))</f>
        <v>0</v>
      </c>
      <c r="BK84" s="667">
        <f>IF(OR($C$48=$AR84,$D$48=$AR84),Schweine_Werte!$I84*0.5,IF(OR($C$48&gt;$AR84,$D$48&lt;$AR84),0,Schweine_Werte!$I84))</f>
        <v>0</v>
      </c>
      <c r="BL84" s="667">
        <f>IF(OR($C$60=$AR84,$D$60=$AR84),Schweine_Werte!$I84*0.5,IF(OR($C$60&gt;$AR84,$D$60&lt;$AR84),0,Schweine_Werte!$I84))</f>
        <v>0</v>
      </c>
      <c r="BM84" s="677"/>
      <c r="BN84" s="667"/>
      <c r="BO84" s="667"/>
      <c r="BP84" s="667"/>
      <c r="BQ84" s="667"/>
      <c r="BR84" s="677">
        <f>IF(OR($C$74=$AR84,$D$74=$AR84),Schweine_Werte!$M84*0.5,IF(OR($C$74&gt;$AR84,$D$74&lt;$AR84),0,Schweine_Werte!$M84))</f>
        <v>0</v>
      </c>
      <c r="BS84" s="677">
        <f>IF(OR($C$83=$AR84,$D$83=$AR84),Schweine_Werte!$M84*0.5,IF(OR($C$83&gt;$AR84,$D$83&lt;$AR84),0,Schweine_Werte!$M84))</f>
        <v>0</v>
      </c>
      <c r="BT84" s="679">
        <f>IF(OR($C$92=$AR84,$D$92=$AR84),Schweine_Werte!$M84*0.5,IF(OR($C$92&gt;$AR84,$D$92&lt;$AR84),0,Schweine_Werte!$M84))</f>
        <v>0</v>
      </c>
      <c r="BU84" s="679">
        <f>IF(OR($C$101=$AR84,$D$101=$AR84),Schweine_Werte!$M84*0.5,IF(OR($C$101&gt;$AR84,$D$101&lt;$AR84),0,Schweine_Werte!$M84))</f>
        <v>0</v>
      </c>
      <c r="BV84" s="679">
        <f>IF(OR($C$110=$AR84,$D$110=$AR84),Schweine_Werte!$M84*0.5,IF(OR($C$110&gt;$AR84,$D$110&lt;$AR84),0,Schweine_Werte!$M84))</f>
        <v>0</v>
      </c>
      <c r="BW84" s="679">
        <f>IF(OR(8=$AR84,$E$127=$AR84),Schweine_Werte!$M84*0.5,IF(OR(8&gt;$AR84,$E$127&lt;$AR84),0,Schweine_Werte!$M84))</f>
        <v>1.1500198289942443</v>
      </c>
      <c r="BX84" s="679">
        <f>IF(OR(8=$AR84,$E$145=$AR84),Schweine_Werte!$M84*0.5,IF(OR(8&gt;$AR84,$E$145&lt;$AR84),0,Schweine_Werte!$M84))</f>
        <v>1.1500198289942443</v>
      </c>
      <c r="BY84" s="677">
        <f>IF(OR($C$74=$AR84,$D$74=$AR84),Schweine_Werte!$O84*0.5,IF(OR($C$74&gt;$AR84,$D$74&lt;$AR84),0,Schweine_Werte!$O84))</f>
        <v>0</v>
      </c>
      <c r="BZ84" s="677">
        <f>IF(OR($C$83=$AR84,$D$83=$AR84),Schweine_Werte!$O84*0.5,IF(OR($C$83&gt;$AR84,$D$83&lt;$AR84),0,Schweine_Werte!$O84))</f>
        <v>0</v>
      </c>
      <c r="CA84" s="679">
        <f>IF(OR($C$92=$AR84,$D$92=$AR84),Schweine_Werte!$O84*0.5,IF(OR($C$92&gt;$AR84,$D$92&lt;$AR84),0,Schweine_Werte!$O84))</f>
        <v>0</v>
      </c>
      <c r="CB84" s="679">
        <f>IF(OR($C$101=$AR84,$D$101=$AR84),Schweine_Werte!$O84*0.5,IF(OR($C$101&gt;$AR84,$D$101&lt;$AR84),0,Schweine_Werte!$O84))</f>
        <v>0</v>
      </c>
      <c r="CC84" s="679">
        <f>IF(OR($C$110=$AR84,$D$110=$AR84),Schweine_Werte!$O84*0.5,IF(OR($C$110&gt;$AR84,$D$110&lt;$AR84),0,Schweine_Werte!$O84))</f>
        <v>0</v>
      </c>
    </row>
    <row r="85" spans="1:81" x14ac:dyDescent="0.2">
      <c r="AR85" s="698">
        <v>89</v>
      </c>
      <c r="AS85" s="677">
        <f>IF(OR($C$12=$AR85,$D$12=$AR85),Schweine_Werte!$C85*0.5,IF(OR($C$12&gt;$AR85,$D$12&lt;$AR85),0,Schweine_Werte!$C85))</f>
        <v>0</v>
      </c>
      <c r="AT85" s="667">
        <f>IF(OR($C$24=$AR85,$D$24=$AR85),Schweine_Werte!$C85*0.5,IF(OR($C$24&gt;$AR85,$D$24&lt;$AR85),0,Schweine_Werte!$C85))</f>
        <v>0</v>
      </c>
      <c r="AU85" s="677">
        <f>IF(OR($C$36=$AR85,$D$36=$AR85),Schweine_Werte!$C85*0.5,IF(OR($C$36&gt;$AR85,$D$36&lt;$AR85),0,Schweine_Werte!$C85))</f>
        <v>0</v>
      </c>
      <c r="AV85" s="677">
        <f>IF(OR($C$48=$AR85,$D$48=$AR85),Schweine_Werte!$C85*0.5,IF(OR($C$48&gt;$AR85,$D$48&lt;$AR85),0,Schweine_Werte!$C85))</f>
        <v>0</v>
      </c>
      <c r="AW85" s="677">
        <f>IF(OR($C$60=$AR85,$D$60=$AR85),Schweine_Werte!$C85*0.5,IF(OR($C$60&gt;$AR85,$D$60&lt;$AR85),0,Schweine_Werte!$C85))</f>
        <v>0</v>
      </c>
      <c r="AX85" s="677">
        <f>IF(OR($C$12=$AR85,$D$12=$AR85),Schweine_Werte!$E85*0.5,IF(OR($C$12&gt;$AR85,$D$12&lt;$AR85),0,Schweine_Werte!$E85))</f>
        <v>0</v>
      </c>
      <c r="AY85" s="667">
        <f>IF(OR($C$24=$AR85,$D$24=$AR85),Schweine_Werte!$E85*0.5,IF(OR($C$24&gt;$AR85,$D$24&lt;$AR85),0,Schweine_Werte!$E85))</f>
        <v>0</v>
      </c>
      <c r="AZ85" s="667">
        <f>IF(OR($C$36=$AR85,$D$36=$AR85),Schweine_Werte!$E85*0.5,IF(OR($C$36&gt;$AR85,$D$36&lt;$AR85),0,Schweine_Werte!$E85))</f>
        <v>0</v>
      </c>
      <c r="BA85" s="667">
        <f>IF(OR($C$48=$AR85,$D$48=$AR85),Schweine_Werte!$E85*0.5,IF(OR($C$48&gt;$AR85,$D$48&lt;$AR85),0,Schweine_Werte!$E85))</f>
        <v>0</v>
      </c>
      <c r="BB85" s="667">
        <f>IF(OR($C$60=$AR85,$D$60=$AR85),Schweine_Werte!$E85*0.5,IF(OR($C$60&gt;$AR85,$D$60&lt;$AR85),0,Schweine_Werte!$E85))</f>
        <v>0</v>
      </c>
      <c r="BC85" s="677">
        <f>IF(OR($C$12=$AR85,$D$12=$AR85),Schweine_Werte!$G85*0.5,IF(OR($C$12&gt;$AR85,$D$12&lt;$AR85),0,Schweine_Werte!$G85))</f>
        <v>0</v>
      </c>
      <c r="BD85" s="667">
        <f>IF(OR($C$24=$AR85,$D$24=$AR85),Schweine_Werte!$G85*0.5,IF(OR($C$24&gt;$AR85,$D$24&lt;$AR85),0,Schweine_Werte!$G85))</f>
        <v>0</v>
      </c>
      <c r="BE85" s="667">
        <f>IF(OR($C$36=$AR85,$D$36=$AR85),Schweine_Werte!$G85*0.5,IF(OR($C$36&gt;$AR85,$D$36&lt;$AR85),0,Schweine_Werte!$G85))</f>
        <v>0</v>
      </c>
      <c r="BF85" s="667">
        <f>IF(OR($C$48=$AR85,$D$48=$AR85),Schweine_Werte!$G85*0.5,IF(OR($C$48&gt;$AR85,$D$48&lt;$AR85),0,Schweine_Werte!$G85))</f>
        <v>0</v>
      </c>
      <c r="BG85" s="667">
        <f>IF(OR($C$60=$AR85,$D$60=$AR85),Schweine_Werte!$G85*0.5,IF(OR($C$60&gt;$AR85,$D$60&lt;$AR85),0,Schweine_Werte!$G85))</f>
        <v>0</v>
      </c>
      <c r="BH85" s="677">
        <f>IF(OR($C$12=$AR85,$D$12=$AR85),Schweine_Werte!$I85*0.5,IF(OR($C$12&gt;$AR85,$D$12&lt;$AR85),0,Schweine_Werte!$I85))</f>
        <v>0</v>
      </c>
      <c r="BI85" s="667">
        <f>IF(OR($C$24=$AR85,$D$24=$AR85),Schweine_Werte!$I85*0.5,IF(OR($C$24&gt;$AR85,$D$24&lt;$AR85),0,Schweine_Werte!$I85))</f>
        <v>0</v>
      </c>
      <c r="BJ85" s="667">
        <f>IF(OR($C$36=$AR85,$D$36=$AR85),Schweine_Werte!$I85*0.5,IF(OR($C$36&gt;$AR85,$D$36&lt;$AR85),0,Schweine_Werte!$I85))</f>
        <v>0</v>
      </c>
      <c r="BK85" s="667">
        <f>IF(OR($C$48=$AR85,$D$48=$AR85),Schweine_Werte!$I85*0.5,IF(OR($C$48&gt;$AR85,$D$48&lt;$AR85),0,Schweine_Werte!$I85))</f>
        <v>0</v>
      </c>
      <c r="BL85" s="667">
        <f>IF(OR($C$60=$AR85,$D$60=$AR85),Schweine_Werte!$I85*0.5,IF(OR($C$60&gt;$AR85,$D$60&lt;$AR85),0,Schweine_Werte!$I85))</f>
        <v>0</v>
      </c>
      <c r="BM85" s="677"/>
      <c r="BN85" s="667"/>
      <c r="BO85" s="667"/>
      <c r="BP85" s="667"/>
      <c r="BQ85" s="667"/>
      <c r="BR85" s="677">
        <f>IF(OR($C$74=$AR85,$D$74=$AR85),Schweine_Werte!$M85*0.5,IF(OR($C$74&gt;$AR85,$D$74&lt;$AR85),0,Schweine_Werte!$M85))</f>
        <v>0</v>
      </c>
      <c r="BS85" s="677">
        <f>IF(OR($C$83=$AR85,$D$83=$AR85),Schweine_Werte!$M85*0.5,IF(OR($C$83&gt;$AR85,$D$83&lt;$AR85),0,Schweine_Werte!$M85))</f>
        <v>0</v>
      </c>
      <c r="BT85" s="679">
        <f>IF(OR($C$92=$AR85,$D$92=$AR85),Schweine_Werte!$M85*0.5,IF(OR($C$92&gt;$AR85,$D$92&lt;$AR85),0,Schweine_Werte!$M85))</f>
        <v>0</v>
      </c>
      <c r="BU85" s="679">
        <f>IF(OR($C$101=$AR85,$D$101=$AR85),Schweine_Werte!$M85*0.5,IF(OR($C$101&gt;$AR85,$D$101&lt;$AR85),0,Schweine_Werte!$M85))</f>
        <v>0</v>
      </c>
      <c r="BV85" s="679">
        <f>IF(OR($C$110=$AR85,$D$110=$AR85),Schweine_Werte!$M85*0.5,IF(OR($C$110&gt;$AR85,$D$110&lt;$AR85),0,Schweine_Werte!$M85))</f>
        <v>0</v>
      </c>
      <c r="BW85" s="679">
        <f>IF(OR(8=$AR85,$E$127=$AR85),Schweine_Werte!$M85*0.5,IF(OR(8&gt;$AR85,$E$127&lt;$AR85),0,Schweine_Werte!$M85))</f>
        <v>1.1563381827018655</v>
      </c>
      <c r="BX85" s="679">
        <f>IF(OR(8=$AR85,$E$145=$AR85),Schweine_Werte!$M85*0.5,IF(OR(8&gt;$AR85,$E$145&lt;$AR85),0,Schweine_Werte!$M85))</f>
        <v>1.1563381827018655</v>
      </c>
      <c r="BY85" s="677">
        <f>IF(OR($C$74=$AR85,$D$74=$AR85),Schweine_Werte!$O85*0.5,IF(OR($C$74&gt;$AR85,$D$74&lt;$AR85),0,Schweine_Werte!$O85))</f>
        <v>0</v>
      </c>
      <c r="BZ85" s="677">
        <f>IF(OR($C$83=$AR85,$D$83=$AR85),Schweine_Werte!$O85*0.5,IF(OR($C$83&gt;$AR85,$D$83&lt;$AR85),0,Schweine_Werte!$O85))</f>
        <v>0</v>
      </c>
      <c r="CA85" s="679">
        <f>IF(OR($C$92=$AR85,$D$92=$AR85),Schweine_Werte!$O85*0.5,IF(OR($C$92&gt;$AR85,$D$92&lt;$AR85),0,Schweine_Werte!$O85))</f>
        <v>0</v>
      </c>
      <c r="CB85" s="679">
        <f>IF(OR($C$101=$AR85,$D$101=$AR85),Schweine_Werte!$O85*0.5,IF(OR($C$101&gt;$AR85,$D$101&lt;$AR85),0,Schweine_Werte!$O85))</f>
        <v>0</v>
      </c>
      <c r="CC85" s="679">
        <f>IF(OR($C$110=$AR85,$D$110=$AR85),Schweine_Werte!$O85*0.5,IF(OR($C$110&gt;$AR85,$D$110&lt;$AR85),0,Schweine_Werte!$O85))</f>
        <v>0</v>
      </c>
    </row>
    <row r="86" spans="1:81" x14ac:dyDescent="0.2">
      <c r="Q86" s="1735" t="s">
        <v>446</v>
      </c>
      <c r="R86" s="1735"/>
      <c r="S86" s="1735"/>
      <c r="T86" s="1735" t="s">
        <v>447</v>
      </c>
      <c r="U86" s="1735"/>
      <c r="V86" s="1735"/>
      <c r="W86" s="517" t="s">
        <v>435</v>
      </c>
      <c r="X86" s="517"/>
      <c r="Y86" s="517"/>
      <c r="AR86" s="698">
        <v>90</v>
      </c>
      <c r="AS86" s="677">
        <f>IF(OR($C$12=$AR86,$D$12=$AR86),Schweine_Werte!$C86*0.5,IF(OR($C$12&gt;$AR86,$D$12&lt;$AR86),0,Schweine_Werte!$C86))</f>
        <v>0</v>
      </c>
      <c r="AT86" s="667">
        <f>IF(OR($C$24=$AR86,$D$24=$AR86),Schweine_Werte!$C86*0.5,IF(OR($C$24&gt;$AR86,$D$24&lt;$AR86),0,Schweine_Werte!$C86))</f>
        <v>0</v>
      </c>
      <c r="AU86" s="677">
        <f>IF(OR($C$36=$AR86,$D$36=$AR86),Schweine_Werte!$C86*0.5,IF(OR($C$36&gt;$AR86,$D$36&lt;$AR86),0,Schweine_Werte!$C86))</f>
        <v>0</v>
      </c>
      <c r="AV86" s="677">
        <f>IF(OR($C$48=$AR86,$D$48=$AR86),Schweine_Werte!$C86*0.5,IF(OR($C$48&gt;$AR86,$D$48&lt;$AR86),0,Schweine_Werte!$C86))</f>
        <v>0</v>
      </c>
      <c r="AW86" s="677">
        <f>IF(OR($C$60=$AR86,$D$60=$AR86),Schweine_Werte!$C86*0.5,IF(OR($C$60&gt;$AR86,$D$60&lt;$AR86),0,Schweine_Werte!$C86))</f>
        <v>0</v>
      </c>
      <c r="AX86" s="677">
        <f>IF(OR($C$12=$AR86,$D$12=$AR86),Schweine_Werte!$E86*0.5,IF(OR($C$12&gt;$AR86,$D$12&lt;$AR86),0,Schweine_Werte!$E86))</f>
        <v>0</v>
      </c>
      <c r="AY86" s="667">
        <f>IF(OR($C$24=$AR86,$D$24=$AR86),Schweine_Werte!$E86*0.5,IF(OR($C$24&gt;$AR86,$D$24&lt;$AR86),0,Schweine_Werte!$E86))</f>
        <v>0</v>
      </c>
      <c r="AZ86" s="667">
        <f>IF(OR($C$36=$AR86,$D$36=$AR86),Schweine_Werte!$E86*0.5,IF(OR($C$36&gt;$AR86,$D$36&lt;$AR86),0,Schweine_Werte!$E86))</f>
        <v>0</v>
      </c>
      <c r="BA86" s="667">
        <f>IF(OR($C$48=$AR86,$D$48=$AR86),Schweine_Werte!$E86*0.5,IF(OR($C$48&gt;$AR86,$D$48&lt;$AR86),0,Schweine_Werte!$E86))</f>
        <v>0</v>
      </c>
      <c r="BB86" s="667">
        <f>IF(OR($C$60=$AR86,$D$60=$AR86),Schweine_Werte!$E86*0.5,IF(OR($C$60&gt;$AR86,$D$60&lt;$AR86),0,Schweine_Werte!$E86))</f>
        <v>0</v>
      </c>
      <c r="BC86" s="677">
        <f>IF(OR($C$12=$AR86,$D$12=$AR86),Schweine_Werte!$G86*0.5,IF(OR($C$12&gt;$AR86,$D$12&lt;$AR86),0,Schweine_Werte!$G86))</f>
        <v>0</v>
      </c>
      <c r="BD86" s="667">
        <f>IF(OR($C$24=$AR86,$D$24=$AR86),Schweine_Werte!$G86*0.5,IF(OR($C$24&gt;$AR86,$D$24&lt;$AR86),0,Schweine_Werte!$G86))</f>
        <v>0</v>
      </c>
      <c r="BE86" s="667">
        <f>IF(OR($C$36=$AR86,$D$36=$AR86),Schweine_Werte!$G86*0.5,IF(OR($C$36&gt;$AR86,$D$36&lt;$AR86),0,Schweine_Werte!$G86))</f>
        <v>0</v>
      </c>
      <c r="BF86" s="667">
        <f>IF(OR($C$48=$AR86,$D$48=$AR86),Schweine_Werte!$G86*0.5,IF(OR($C$48&gt;$AR86,$D$48&lt;$AR86),0,Schweine_Werte!$G86))</f>
        <v>0</v>
      </c>
      <c r="BG86" s="667">
        <f>IF(OR($C$60=$AR86,$D$60=$AR86),Schweine_Werte!$G86*0.5,IF(OR($C$60&gt;$AR86,$D$60&lt;$AR86),0,Schweine_Werte!$G86))</f>
        <v>0</v>
      </c>
      <c r="BH86" s="677">
        <f>IF(OR($C$12=$AR86,$D$12=$AR86),Schweine_Werte!$I86*0.5,IF(OR($C$12&gt;$AR86,$D$12&lt;$AR86),0,Schweine_Werte!$I86))</f>
        <v>0</v>
      </c>
      <c r="BI86" s="667">
        <f>IF(OR($C$24=$AR86,$D$24=$AR86),Schweine_Werte!$I86*0.5,IF(OR($C$24&gt;$AR86,$D$24&lt;$AR86),0,Schweine_Werte!$I86))</f>
        <v>0</v>
      </c>
      <c r="BJ86" s="667">
        <f>IF(OR($C$36=$AR86,$D$36=$AR86),Schweine_Werte!$I86*0.5,IF(OR($C$36&gt;$AR86,$D$36&lt;$AR86),0,Schweine_Werte!$I86))</f>
        <v>0</v>
      </c>
      <c r="BK86" s="667">
        <f>IF(OR($C$48=$AR86,$D$48=$AR86),Schweine_Werte!$I86*0.5,IF(OR($C$48&gt;$AR86,$D$48&lt;$AR86),0,Schweine_Werte!$I86))</f>
        <v>0</v>
      </c>
      <c r="BL86" s="667">
        <f>IF(OR($C$60=$AR86,$D$60=$AR86),Schweine_Werte!$I86*0.5,IF(OR($C$60&gt;$AR86,$D$60&lt;$AR86),0,Schweine_Werte!$I86))</f>
        <v>0</v>
      </c>
      <c r="BM86" s="677"/>
      <c r="BN86" s="667"/>
      <c r="BO86" s="667"/>
      <c r="BP86" s="667"/>
      <c r="BQ86" s="667"/>
      <c r="BR86" s="677">
        <f>IF(OR($C$74=$AR86,$D$74=$AR86),Schweine_Werte!$M86*0.5,IF(OR($C$74&gt;$AR86,$D$74&lt;$AR86),0,Schweine_Werte!$M86))</f>
        <v>0</v>
      </c>
      <c r="BS86" s="677">
        <f>IF(OR($C$83=$AR86,$D$83=$AR86),Schweine_Werte!$M86*0.5,IF(OR($C$83&gt;$AR86,$D$83&lt;$AR86),0,Schweine_Werte!$M86))</f>
        <v>0</v>
      </c>
      <c r="BT86" s="679">
        <f>IF(OR($C$92=$AR86,$D$92=$AR86),Schweine_Werte!$M86*0.5,IF(OR($C$92&gt;$AR86,$D$92&lt;$AR86),0,Schweine_Werte!$M86))</f>
        <v>0</v>
      </c>
      <c r="BU86" s="679">
        <f>IF(OR($C$101=$AR86,$D$101=$AR86),Schweine_Werte!$M86*0.5,IF(OR($C$101&gt;$AR86,$D$101&lt;$AR86),0,Schweine_Werte!$M86))</f>
        <v>0</v>
      </c>
      <c r="BV86" s="679">
        <f>IF(OR($C$110=$AR86,$D$110=$AR86),Schweine_Werte!$M86*0.5,IF(OR($C$110&gt;$AR86,$D$110&lt;$AR86),0,Schweine_Werte!$M86))</f>
        <v>0</v>
      </c>
      <c r="BW86" s="679">
        <f>IF(OR(8=$AR86,$E$127=$AR86),Schweine_Werte!$M86*0.5,IF(OR(8&gt;$AR86,$E$127&lt;$AR86),0,Schweine_Werte!$M86))</f>
        <v>1.1631258275786267</v>
      </c>
      <c r="BX86" s="679">
        <f>IF(OR(8=$AR86,$E$145=$AR86),Schweine_Werte!$M86*0.5,IF(OR(8&gt;$AR86,$E$145&lt;$AR86),0,Schweine_Werte!$M86))</f>
        <v>1.1631258275786267</v>
      </c>
      <c r="BY86" s="677">
        <f>IF(OR($C$74=$AR86,$D$74=$AR86),Schweine_Werte!$O86*0.5,IF(OR($C$74&gt;$AR86,$D$74&lt;$AR86),0,Schweine_Werte!$O86))</f>
        <v>0</v>
      </c>
      <c r="BZ86" s="677">
        <f>IF(OR($C$83=$AR86,$D$83=$AR86),Schweine_Werte!$O86*0.5,IF(OR($C$83&gt;$AR86,$D$83&lt;$AR86),0,Schweine_Werte!$O86))</f>
        <v>0</v>
      </c>
      <c r="CA86" s="679">
        <f>IF(OR($C$92=$AR86,$D$92=$AR86),Schweine_Werte!$O86*0.5,IF(OR($C$92&gt;$AR86,$D$92&lt;$AR86),0,Schweine_Werte!$O86))</f>
        <v>0</v>
      </c>
      <c r="CB86" s="679">
        <f>IF(OR($C$101=$AR86,$D$101=$AR86),Schweine_Werte!$O86*0.5,IF(OR($C$101&gt;$AR86,$D$101&lt;$AR86),0,Schweine_Werte!$O86))</f>
        <v>0</v>
      </c>
      <c r="CC86" s="679">
        <f>IF(OR($C$110=$AR86,$D$110=$AR86),Schweine_Werte!$O86*0.5,IF(OR($C$110&gt;$AR86,$D$110&lt;$AR86),0,Schweine_Werte!$O86))</f>
        <v>0</v>
      </c>
    </row>
    <row r="87" spans="1:81" x14ac:dyDescent="0.2">
      <c r="B87" s="520" t="s">
        <v>517</v>
      </c>
      <c r="E87" s="520" t="s">
        <v>470</v>
      </c>
      <c r="F87" s="520" t="s">
        <v>363</v>
      </c>
      <c r="G87" s="520" t="s">
        <v>471</v>
      </c>
      <c r="H87" s="520" t="s">
        <v>472</v>
      </c>
      <c r="I87" s="520" t="s">
        <v>473</v>
      </c>
      <c r="J87" s="520" t="s">
        <v>474</v>
      </c>
      <c r="K87" s="520" t="s">
        <v>475</v>
      </c>
      <c r="L87" s="520" t="s">
        <v>476</v>
      </c>
      <c r="M87" s="520" t="s">
        <v>477</v>
      </c>
      <c r="N87" s="520" t="s">
        <v>478</v>
      </c>
      <c r="O87" s="520" t="s">
        <v>479</v>
      </c>
      <c r="P87" s="520" t="s">
        <v>480</v>
      </c>
      <c r="Q87" s="520" t="s">
        <v>365</v>
      </c>
      <c r="R87" s="520" t="s">
        <v>366</v>
      </c>
      <c r="S87" s="520" t="s">
        <v>367</v>
      </c>
      <c r="T87" s="520" t="s">
        <v>365</v>
      </c>
      <c r="U87" s="520" t="s">
        <v>366</v>
      </c>
      <c r="V87" s="520" t="s">
        <v>367</v>
      </c>
      <c r="W87" s="520" t="s">
        <v>448</v>
      </c>
      <c r="X87" s="520" t="s">
        <v>449</v>
      </c>
      <c r="Y87" s="520" t="s">
        <v>450</v>
      </c>
      <c r="AR87" s="698">
        <v>91</v>
      </c>
      <c r="AS87" s="677">
        <f>IF(OR($C$12=$AR87,$D$12=$AR87),Schweine_Werte!$C87*0.5,IF(OR($C$12&gt;$AR87,$D$12&lt;$AR87),0,Schweine_Werte!$C87))</f>
        <v>0</v>
      </c>
      <c r="AT87" s="667">
        <f>IF(OR($C$24=$AR87,$D$24=$AR87),Schweine_Werte!$C87*0.5,IF(OR($C$24&gt;$AR87,$D$24&lt;$AR87),0,Schweine_Werte!$C87))</f>
        <v>0</v>
      </c>
      <c r="AU87" s="677">
        <f>IF(OR($C$36=$AR87,$D$36=$AR87),Schweine_Werte!$C87*0.5,IF(OR($C$36&gt;$AR87,$D$36&lt;$AR87),0,Schweine_Werte!$C87))</f>
        <v>0</v>
      </c>
      <c r="AV87" s="677">
        <f>IF(OR($C$48=$AR87,$D$48=$AR87),Schweine_Werte!$C87*0.5,IF(OR($C$48&gt;$AR87,$D$48&lt;$AR87),0,Schweine_Werte!$C87))</f>
        <v>0</v>
      </c>
      <c r="AW87" s="677">
        <f>IF(OR($C$60=$AR87,$D$60=$AR87),Schweine_Werte!$C87*0.5,IF(OR($C$60&gt;$AR87,$D$60&lt;$AR87),0,Schweine_Werte!$C87))</f>
        <v>0</v>
      </c>
      <c r="AX87" s="677">
        <f>IF(OR($C$12=$AR87,$D$12=$AR87),Schweine_Werte!$E87*0.5,IF(OR($C$12&gt;$AR87,$D$12&lt;$AR87),0,Schweine_Werte!$E87))</f>
        <v>0</v>
      </c>
      <c r="AY87" s="667">
        <f>IF(OR($C$24=$AR87,$D$24=$AR87),Schweine_Werte!$E87*0.5,IF(OR($C$24&gt;$AR87,$D$24&lt;$AR87),0,Schweine_Werte!$E87))</f>
        <v>0</v>
      </c>
      <c r="AZ87" s="667">
        <f>IF(OR($C$36=$AR87,$D$36=$AR87),Schweine_Werte!$E87*0.5,IF(OR($C$36&gt;$AR87,$D$36&lt;$AR87),0,Schweine_Werte!$E87))</f>
        <v>0</v>
      </c>
      <c r="BA87" s="667">
        <f>IF(OR($C$48=$AR87,$D$48=$AR87),Schweine_Werte!$E87*0.5,IF(OR($C$48&gt;$AR87,$D$48&lt;$AR87),0,Schweine_Werte!$E87))</f>
        <v>0</v>
      </c>
      <c r="BB87" s="667">
        <f>IF(OR($C$60=$AR87,$D$60=$AR87),Schweine_Werte!$E87*0.5,IF(OR($C$60&gt;$AR87,$D$60&lt;$AR87),0,Schweine_Werte!$E87))</f>
        <v>0</v>
      </c>
      <c r="BC87" s="677">
        <f>IF(OR($C$12=$AR87,$D$12=$AR87),Schweine_Werte!$G87*0.5,IF(OR($C$12&gt;$AR87,$D$12&lt;$AR87),0,Schweine_Werte!$G87))</f>
        <v>0</v>
      </c>
      <c r="BD87" s="667">
        <f>IF(OR($C$24=$AR87,$D$24=$AR87),Schweine_Werte!$G87*0.5,IF(OR($C$24&gt;$AR87,$D$24&lt;$AR87),0,Schweine_Werte!$G87))</f>
        <v>0</v>
      </c>
      <c r="BE87" s="667">
        <f>IF(OR($C$36=$AR87,$D$36=$AR87),Schweine_Werte!$G87*0.5,IF(OR($C$36&gt;$AR87,$D$36&lt;$AR87),0,Schweine_Werte!$G87))</f>
        <v>0</v>
      </c>
      <c r="BF87" s="667">
        <f>IF(OR($C$48=$AR87,$D$48=$AR87),Schweine_Werte!$G87*0.5,IF(OR($C$48&gt;$AR87,$D$48&lt;$AR87),0,Schweine_Werte!$G87))</f>
        <v>0</v>
      </c>
      <c r="BG87" s="667">
        <f>IF(OR($C$60=$AR87,$D$60=$AR87),Schweine_Werte!$G87*0.5,IF(OR($C$60&gt;$AR87,$D$60&lt;$AR87),0,Schweine_Werte!$G87))</f>
        <v>0</v>
      </c>
      <c r="BH87" s="677">
        <f>IF(OR($C$12=$AR87,$D$12=$AR87),Schweine_Werte!$I87*0.5,IF(OR($C$12&gt;$AR87,$D$12&lt;$AR87),0,Schweine_Werte!$I87))</f>
        <v>0</v>
      </c>
      <c r="BI87" s="667">
        <f>IF(OR($C$24=$AR87,$D$24=$AR87),Schweine_Werte!$I87*0.5,IF(OR($C$24&gt;$AR87,$D$24&lt;$AR87),0,Schweine_Werte!$I87))</f>
        <v>0</v>
      </c>
      <c r="BJ87" s="667">
        <f>IF(OR($C$36=$AR87,$D$36=$AR87),Schweine_Werte!$I87*0.5,IF(OR($C$36&gt;$AR87,$D$36&lt;$AR87),0,Schweine_Werte!$I87))</f>
        <v>0</v>
      </c>
      <c r="BK87" s="667">
        <f>IF(OR($C$48=$AR87,$D$48=$AR87),Schweine_Werte!$I87*0.5,IF(OR($C$48&gt;$AR87,$D$48&lt;$AR87),0,Schweine_Werte!$I87))</f>
        <v>0</v>
      </c>
      <c r="BL87" s="667">
        <f>IF(OR($C$60=$AR87,$D$60=$AR87),Schweine_Werte!$I87*0.5,IF(OR($C$60&gt;$AR87,$D$60&lt;$AR87),0,Schweine_Werte!$I87))</f>
        <v>0</v>
      </c>
      <c r="BM87" s="677"/>
      <c r="BN87" s="667"/>
      <c r="BO87" s="667"/>
      <c r="BP87" s="667"/>
      <c r="BQ87" s="667"/>
      <c r="BR87" s="677">
        <f>IF(OR($C$74=$AR87,$D$74=$AR87),Schweine_Werte!$M87*0.5,IF(OR($C$74&gt;$AR87,$D$74&lt;$AR87),0,Schweine_Werte!$M87))</f>
        <v>0</v>
      </c>
      <c r="BS87" s="677">
        <f>IF(OR($C$83=$AR87,$D$83=$AR87),Schweine_Werte!$M87*0.5,IF(OR($C$83&gt;$AR87,$D$83&lt;$AR87),0,Schweine_Werte!$M87))</f>
        <v>0</v>
      </c>
      <c r="BT87" s="679">
        <f>IF(OR($C$92=$AR87,$D$92=$AR87),Schweine_Werte!$M87*0.5,IF(OR($C$92&gt;$AR87,$D$92&lt;$AR87),0,Schweine_Werte!$M87))</f>
        <v>0</v>
      </c>
      <c r="BU87" s="679">
        <f>IF(OR($C$101=$AR87,$D$101=$AR87),Schweine_Werte!$M87*0.5,IF(OR($C$101&gt;$AR87,$D$101&lt;$AR87),0,Schweine_Werte!$M87))</f>
        <v>0</v>
      </c>
      <c r="BV87" s="679">
        <f>IF(OR($C$110=$AR87,$D$110=$AR87),Schweine_Werte!$M87*0.5,IF(OR($C$110&gt;$AR87,$D$110&lt;$AR87),0,Schweine_Werte!$M87))</f>
        <v>0</v>
      </c>
      <c r="BW87" s="679">
        <f>IF(OR(8=$AR87,$E$127=$AR87),Schweine_Werte!$M87*0.5,IF(OR(8&gt;$AR87,$E$127&lt;$AR87),0,Schweine_Werte!$M87))</f>
        <v>1.1703978441976977</v>
      </c>
      <c r="BX87" s="679">
        <f>IF(OR(8=$AR87,$E$145=$AR87),Schweine_Werte!$M87*0.5,IF(OR(8&gt;$AR87,$E$145&lt;$AR87),0,Schweine_Werte!$M87))</f>
        <v>1.1703978441976977</v>
      </c>
      <c r="BY87" s="677">
        <f>IF(OR($C$74=$AR87,$D$74=$AR87),Schweine_Werte!$O87*0.5,IF(OR($C$74&gt;$AR87,$D$74&lt;$AR87),0,Schweine_Werte!$O87))</f>
        <v>0</v>
      </c>
      <c r="BZ87" s="677">
        <f>IF(OR($C$83=$AR87,$D$83=$AR87),Schweine_Werte!$O87*0.5,IF(OR($C$83&gt;$AR87,$D$83&lt;$AR87),0,Schweine_Werte!$O87))</f>
        <v>0</v>
      </c>
      <c r="CA87" s="679">
        <f>IF(OR($C$92=$AR87,$D$92=$AR87),Schweine_Werte!$O87*0.5,IF(OR($C$92&gt;$AR87,$D$92&lt;$AR87),0,Schweine_Werte!$O87))</f>
        <v>0</v>
      </c>
      <c r="CB87" s="679">
        <f>IF(OR($C$101=$AR87,$D$101=$AR87),Schweine_Werte!$O87*0.5,IF(OR($C$101&gt;$AR87,$D$101&lt;$AR87),0,Schweine_Werte!$O87))</f>
        <v>0</v>
      </c>
      <c r="CC87" s="679">
        <f>IF(OR($C$110=$AR87,$D$110=$AR87),Schweine_Werte!$O87*0.5,IF(OR($C$110&gt;$AR87,$D$110&lt;$AR87),0,Schweine_Werte!$O87))</f>
        <v>0</v>
      </c>
    </row>
    <row r="88" spans="1:81" x14ac:dyDescent="0.2">
      <c r="B88" s="520">
        <v>450</v>
      </c>
      <c r="D88" s="667"/>
      <c r="E88" s="520" t="e">
        <f>($D92-$C92)*1000/SUM($BT$4:$BT$31)</f>
        <v>#VALUE!</v>
      </c>
      <c r="F88" s="667" t="e">
        <f>SUMPRODUCT($BT$4:$BT$31,Schweine_Werte!$V$4:$V$31)/SUM($BT$4:$BT$31)</f>
        <v>#DIV/0!</v>
      </c>
      <c r="G88" s="667" t="e">
        <f>IF($B92=$A$8,SUMPRODUCT($BT$4:$BT$31,Schweine_Werte!HE$4:HE$31)/SUM($BT$4:$BT$31),IF($B92=$A$7,SUMPRODUCT($BT$4:$BT$31,Schweine_Werte!GQ$4:GQ$31)/SUM($BT$4:$BT$31),IF($B92=$A$6,SUMPRODUCT($BT$4:$BT$31,Schweine_Werte!GC$4:GC$31)/SUM($BT$4:$BT$31),SUMPRODUCT($BT$4:$BT$31,Schweine_Werte!FO$4:FO$31)/SUM($BT$4:$BT$31))))</f>
        <v>#DIV/0!</v>
      </c>
      <c r="H88" s="667" t="e">
        <f>IF($B92=$A$8,SUMPRODUCT($BT$4:$BT$31,Schweine_Werte!HF$4:HF$31)/SUM($BT$4:$BT$31),IF($B92=$A$7,SUMPRODUCT($BT$4:$BT$31,Schweine_Werte!GR$4:GR$31)/SUM($BT$4:$BT$31),IF($B92=$A$6,SUMPRODUCT($BT$4:$BT$31,Schweine_Werte!GD$4:GD$31)/SUM($BT$4:$BT$31),SUMPRODUCT($BT$4:$BT$31,Schweine_Werte!FP$4:FP$31)/SUM($BT$4:$BT$31))))</f>
        <v>#DIV/0!</v>
      </c>
      <c r="I88" s="667" t="e">
        <f>IF($B92=$A$8,SUMPRODUCT($BT$4:$BT$31,Schweine_Werte!HG$4:HG$31)/SUM($BT$4:$BT$31),IF($B92=$A$7,SUMPRODUCT($BT$4:$BT$31,Schweine_Werte!GS$4:GS$31)/SUM($BT$4:$BT$31),IF($B92=$A$6,SUMPRODUCT($BT$4:$BT$31,Schweine_Werte!GE$4:GE$31)/SUM($BT$4:$BT$31),SUMPRODUCT($BT$4:$BT$31,Schweine_Werte!FQ$4:FQ$31)/SUM($BT$4:$BT$31))))</f>
        <v>#DIV/0!</v>
      </c>
      <c r="J88" s="667" t="e">
        <f>SUMPRODUCT($BT$4:$BT$31,Schweine_Werte!$AD$4:$AD$31)/SUM($BT$4:$BT$31)</f>
        <v>#DIV/0!</v>
      </c>
      <c r="K88" s="667" t="e">
        <f>SUMPRODUCT($BT$4:$BT$31,Schweine_Werte!$AL$4:$AL$31)/SUM($BT$4:$BT$31)</f>
        <v>#DIV/0!</v>
      </c>
      <c r="L88" s="667" t="e">
        <f>T88*$F88*365/1000+$J88-$K88</f>
        <v>#DIV/0!</v>
      </c>
      <c r="M88" s="667" t="e">
        <f>U88*$F88*365/1000+$J88-$K88/2</f>
        <v>#DIV/0!</v>
      </c>
      <c r="N88" s="667" t="e">
        <f>V88*$F88*365/1000+$J88</f>
        <v>#DIV/0!</v>
      </c>
      <c r="O88" s="667">
        <f>IF($C92&lt;28,SUM($BT$4:$BT$23)+IF($D92&gt;28,$BT$24*0.5,$BT$24),0)</f>
        <v>0</v>
      </c>
      <c r="P88" s="667">
        <f>IF($D92&gt;28,SUM($BT$25:$BT$31)+IF($C92&lt;28,$BT$24*0.5,$BT$24),0)</f>
        <v>0</v>
      </c>
      <c r="Q88" s="667" t="e">
        <f t="shared" ref="Q88:S89" si="46">+T88*$F88</f>
        <v>#DIV/0!</v>
      </c>
      <c r="R88" s="667" t="e">
        <f t="shared" si="46"/>
        <v>#DIV/0!</v>
      </c>
      <c r="S88" s="667" t="e">
        <f t="shared" si="46"/>
        <v>#DIV/0!</v>
      </c>
      <c r="T88" s="667" t="e">
        <f>+($O88*Schweine_Werte!$HT$15+$P88*Schweine_Werte!$HU$15)/SUM($O88:$P88)</f>
        <v>#DIV/0!</v>
      </c>
      <c r="U88" s="667" t="e">
        <f>+($O88*Schweine_Werte!$HV$15+$P88*Schweine_Werte!$HW$15)/SUM($O88:$P88)</f>
        <v>#DIV/0!</v>
      </c>
      <c r="V88" s="667" t="e">
        <f>+($O88*Schweine_Werte!$HX$15+$P88*Schweine_Werte!$HY$15)/SUM($O88:$P88)</f>
        <v>#DIV/0!</v>
      </c>
      <c r="W88" s="678" t="e">
        <f>($J88*0.055+T88*0.365*0.86*$F88-$K88*0.018)/L88*100</f>
        <v>#DIV/0!</v>
      </c>
      <c r="X88" s="678" t="e">
        <f>($J88*0.055+U88*0.365*0.86*$F88-$K88*0.018/2)/M88*100</f>
        <v>#DIV/0!</v>
      </c>
      <c r="Y88" s="667" t="e">
        <f>($J88*0.055+V88*0.365*0.86*$F88)/N88*100</f>
        <v>#DIV/0!</v>
      </c>
      <c r="Z88" s="667" t="e">
        <f>IF($B92=$A$8,SUMPRODUCT($BT$4:$BT$31,Schweine_Werte!$HH$4:$HH$31,Schweine_Werte!$HI$4:$HI$31)/SUMPRODUCT($BT$4:$BT$31,Schweine_Werte!$HH$4:$HH$31),IF($B92=$A$7,SUMPRODUCT($BT$4:$BT$31,Schweine_Werte!$GT$4:$GT$31,Schweine_Werte!$GU$4:$GU$31)/SUMPRODUCT($BT$4:$BT$31,Schweine_Werte!$GT$4:$GT$31),IF($B92=$A$6,SUMPRODUCT($BT$4:$BT$31,Schweine_Werte!$GF$4:$GF$31,Schweine_Werte!$GG$4:$GG$31)/SUMPRODUCT($BT$4:$BT$31,Schweine_Werte!$GF$4:$GF$31),SUMPRODUCT($BT$4:$BT$31,Schweine_Werte!$FR$4:$FR$31,Schweine_Werte!$FS$4:$FS$31)/SUMPRODUCT($BT$4:$BT$31,Schweine_Werte!$FR$4:$FR$31))))</f>
        <v>#DIV/0!</v>
      </c>
      <c r="AA88" s="667"/>
      <c r="AB88" s="667">
        <f>IF($B92=$A$8,SUMIF(Schweine_Werte!$AO$4:$AO$31,$C92,Schweine_Werte!$HI$4:$HI$31),IF($B92=$A$7,SUMIF(Schweine_Werte!$AO$4:$AO$31,$C92,Schweine_Werte!$GU$4:$GU$31),IF($B92=$A$6,SUMIF(Schweine_Werte!$AO$4:$AO$31,$C92,Schweine_Werte!$GG$4:$GG$31),SUMIF(Schweine_Werte!$AO$4:$AO$31,$C92,Schweine_Werte!$FS$4:$FS$31))))</f>
        <v>0</v>
      </c>
      <c r="AC88" s="667"/>
      <c r="AD88" s="667">
        <f>IF($B92=$A$8,SUMIF(Schweine_Werte!$AO$4:$AO$31,$D92,Schweine_Werte!$HI$4:$HI$31),IF($B92=$A$7,SUMIF(Schweine_Werte!$AO$4:$AO$31,$D92,Schweine_Werte!$GU$4:$GU$31),IF($B92=$A$6,SUMIF(Schweine_Werte!$AO$4:$AO$31,$D92,Schweine_Werte!$GG$4:$GG$31),SUMIF(Schweine_Werte!$AO$4:$AO$31,$D92,Schweine_Werte!$FS$4:$FS$31))))</f>
        <v>0</v>
      </c>
      <c r="AE88" s="667"/>
      <c r="AF88" s="667"/>
      <c r="AG88" s="667" t="e">
        <f>IF($B92=$A$8,SUMPRODUCT($BT$4:$BT$31,Schweine_Werte!$HH$4:$HH$31)/SUM($BT$4:$BT$31),IF($B92=$A$7,SUMPRODUCT($BT$4:$BT$31,Schweine_Werte!$GT$4:$GT$31)/SUM($BT$4:$BT$31),IF($B92=$A$6,SUMPRODUCT($BT$4:$BT$31,Schweine_Werte!$GF$4:$GF$31)/SUM($BT$4:$BT$31),SUMPRODUCT($BT$4:$BT$31,Schweine_Werte!$FR$4:$FR$31)/SUM($BT$4:$BT$31))))</f>
        <v>#DIV/0!</v>
      </c>
      <c r="AH88" s="667"/>
      <c r="AI88" s="667"/>
      <c r="AJ88" s="667" t="e">
        <f>IF($B92=$A$8,SUMPRODUCT($BT$4:$BT$31,Schweine_Werte!$HH$4:$HH$31,Schweine_Werte!$HJ$4:$HJ$31)/SUMPRODUCT($BT$4:$BT$31,Schweine_Werte!$HH$4:$HH$31),IF($B92=$A$7,SUMPRODUCT($BT$4:$BT$31,Schweine_Werte!$GT$4:$GT$31,Schweine_Werte!$GV$4:$GV$31)/SUMPRODUCT($BT$4:$BT$31,Schweine_Werte!$GT$4:$GT$31),IF($B92=$A$6,SUMPRODUCT($BT$4:$BT$31,Schweine_Werte!$GF$4:$GF$31,Schweine_Werte!$GH$4:$GH$31)/SUMPRODUCT($BT$4:$BT$31,Schweine_Werte!$GF$4:$GF$31),SUMPRODUCT($BT$4:$BT$31,Schweine_Werte!$FR$4:$FR$31,Schweine_Werte!$FT$4:$FT$31)/SUMPRODUCT($BT$4:$BT$31,Schweine_Werte!$FR$4:$FR$31))))</f>
        <v>#DIV/0!</v>
      </c>
      <c r="AK88" s="667"/>
      <c r="AL88" s="667">
        <f>IF($B92=$A$8,SUMIF(Schweine_Werte!$AO$4:$AO$31,$C92,Schweine_Werte!$HJ$4:$HJ$31),IF($B92=$A$7,SUMIF(Schweine_Werte!$AO$4:$AO$31,$C92,Schweine_Werte!$GV$4:$GV$31),IF($B92=$A$6,SUMIF(Schweine_Werte!$AO$4:$AO$31,$C92,Schweine_Werte!$GH$4:$GH$31),SUMIF(Schweine_Werte!$AO$4:$AO$31,$C92,Schweine_Werte!$FT$4:$FT$31))))</f>
        <v>0</v>
      </c>
      <c r="AM88" s="667"/>
      <c r="AN88" s="667">
        <f>IF($B92=$A$8,SUMIF(Schweine_Werte!$AO$4:$AO$31,$D92,Schweine_Werte!$HJ$4:$HJ$31),IF($B92=$A$7,SUMIF(Schweine_Werte!$AO$4:$AO$31,$D92,Schweine_Werte!$GV$4:$GV$31),IF($B92=$A$6,SUMIF(Schweine_Werte!$AO$4:$AO$31,$D92,Schweine_Werte!$GH$4:$GH$31),SUMIF(Schweine_Werte!$AO$4:$AO$31,$D92,Schweine_Werte!$FT$4:$FT$31))))</f>
        <v>0</v>
      </c>
      <c r="AO88" s="667"/>
      <c r="AR88" s="698">
        <v>92</v>
      </c>
      <c r="AS88" s="677">
        <f>IF(OR($C$12=$AR88,$D$12=$AR88),Schweine_Werte!$C88*0.5,IF(OR($C$12&gt;$AR88,$D$12&lt;$AR88),0,Schweine_Werte!$C88))</f>
        <v>0</v>
      </c>
      <c r="AT88" s="667">
        <f>IF(OR($C$24=$AR88,$D$24=$AR88),Schweine_Werte!$C88*0.5,IF(OR($C$24&gt;$AR88,$D$24&lt;$AR88),0,Schweine_Werte!$C88))</f>
        <v>0</v>
      </c>
      <c r="AU88" s="677">
        <f>IF(OR($C$36=$AR88,$D$36=$AR88),Schweine_Werte!$C88*0.5,IF(OR($C$36&gt;$AR88,$D$36&lt;$AR88),0,Schweine_Werte!$C88))</f>
        <v>0</v>
      </c>
      <c r="AV88" s="677">
        <f>IF(OR($C$48=$AR88,$D$48=$AR88),Schweine_Werte!$C88*0.5,IF(OR($C$48&gt;$AR88,$D$48&lt;$AR88),0,Schweine_Werte!$C88))</f>
        <v>0</v>
      </c>
      <c r="AW88" s="677">
        <f>IF(OR($C$60=$AR88,$D$60=$AR88),Schweine_Werte!$C88*0.5,IF(OR($C$60&gt;$AR88,$D$60&lt;$AR88),0,Schweine_Werte!$C88))</f>
        <v>0</v>
      </c>
      <c r="AX88" s="677">
        <f>IF(OR($C$12=$AR88,$D$12=$AR88),Schweine_Werte!$E88*0.5,IF(OR($C$12&gt;$AR88,$D$12&lt;$AR88),0,Schweine_Werte!$E88))</f>
        <v>0</v>
      </c>
      <c r="AY88" s="667">
        <f>IF(OR($C$24=$AR88,$D$24=$AR88),Schweine_Werte!$E88*0.5,IF(OR($C$24&gt;$AR88,$D$24&lt;$AR88),0,Schweine_Werte!$E88))</f>
        <v>0</v>
      </c>
      <c r="AZ88" s="667">
        <f>IF(OR($C$36=$AR88,$D$36=$AR88),Schweine_Werte!$E88*0.5,IF(OR($C$36&gt;$AR88,$D$36&lt;$AR88),0,Schweine_Werte!$E88))</f>
        <v>0</v>
      </c>
      <c r="BA88" s="667">
        <f>IF(OR($C$48=$AR88,$D$48=$AR88),Schweine_Werte!$E88*0.5,IF(OR($C$48&gt;$AR88,$D$48&lt;$AR88),0,Schweine_Werte!$E88))</f>
        <v>0</v>
      </c>
      <c r="BB88" s="667">
        <f>IF(OR($C$60=$AR88,$D$60=$AR88),Schweine_Werte!$E88*0.5,IF(OR($C$60&gt;$AR88,$D$60&lt;$AR88),0,Schweine_Werte!$E88))</f>
        <v>0</v>
      </c>
      <c r="BC88" s="677">
        <f>IF(OR($C$12=$AR88,$D$12=$AR88),Schweine_Werte!$G88*0.5,IF(OR($C$12&gt;$AR88,$D$12&lt;$AR88),0,Schweine_Werte!$G88))</f>
        <v>0</v>
      </c>
      <c r="BD88" s="667">
        <f>IF(OR($C$24=$AR88,$D$24=$AR88),Schweine_Werte!$G88*0.5,IF(OR($C$24&gt;$AR88,$D$24&lt;$AR88),0,Schweine_Werte!$G88))</f>
        <v>0</v>
      </c>
      <c r="BE88" s="667">
        <f>IF(OR($C$36=$AR88,$D$36=$AR88),Schweine_Werte!$G88*0.5,IF(OR($C$36&gt;$AR88,$D$36&lt;$AR88),0,Schweine_Werte!$G88))</f>
        <v>0</v>
      </c>
      <c r="BF88" s="667">
        <f>IF(OR($C$48=$AR88,$D$48=$AR88),Schweine_Werte!$G88*0.5,IF(OR($C$48&gt;$AR88,$D$48&lt;$AR88),0,Schweine_Werte!$G88))</f>
        <v>0</v>
      </c>
      <c r="BG88" s="667">
        <f>IF(OR($C$60=$AR88,$D$60=$AR88),Schweine_Werte!$G88*0.5,IF(OR($C$60&gt;$AR88,$D$60&lt;$AR88),0,Schweine_Werte!$G88))</f>
        <v>0</v>
      </c>
      <c r="BH88" s="677">
        <f>IF(OR($C$12=$AR88,$D$12=$AR88),Schweine_Werte!$I88*0.5,IF(OR($C$12&gt;$AR88,$D$12&lt;$AR88),0,Schweine_Werte!$I88))</f>
        <v>0</v>
      </c>
      <c r="BI88" s="667">
        <f>IF(OR($C$24=$AR88,$D$24=$AR88),Schweine_Werte!$I88*0.5,IF(OR($C$24&gt;$AR88,$D$24&lt;$AR88),0,Schweine_Werte!$I88))</f>
        <v>0</v>
      </c>
      <c r="BJ88" s="667">
        <f>IF(OR($C$36=$AR88,$D$36=$AR88),Schweine_Werte!$I88*0.5,IF(OR($C$36&gt;$AR88,$D$36&lt;$AR88),0,Schweine_Werte!$I88))</f>
        <v>0</v>
      </c>
      <c r="BK88" s="667">
        <f>IF(OR($C$48=$AR88,$D$48=$AR88),Schweine_Werte!$I88*0.5,IF(OR($C$48&gt;$AR88,$D$48&lt;$AR88),0,Schweine_Werte!$I88))</f>
        <v>0</v>
      </c>
      <c r="BL88" s="667">
        <f>IF(OR($C$60=$AR88,$D$60=$AR88),Schweine_Werte!$I88*0.5,IF(OR($C$60&gt;$AR88,$D$60&lt;$AR88),0,Schweine_Werte!$I88))</f>
        <v>0</v>
      </c>
      <c r="BM88" s="677"/>
      <c r="BN88" s="667"/>
      <c r="BO88" s="667"/>
      <c r="BP88" s="667"/>
      <c r="BQ88" s="667"/>
      <c r="BR88" s="677">
        <f>IF(OR($C$74=$AR88,$D$74=$AR88),Schweine_Werte!$M88*0.5,IF(OR($C$74&gt;$AR88,$D$74&lt;$AR88),0,Schweine_Werte!$M88))</f>
        <v>0</v>
      </c>
      <c r="BS88" s="677">
        <f>IF(OR($C$83=$AR88,$D$83=$AR88),Schweine_Werte!$M88*0.5,IF(OR($C$83&gt;$AR88,$D$83&lt;$AR88),0,Schweine_Werte!$M88))</f>
        <v>0</v>
      </c>
      <c r="BT88" s="679">
        <f>IF(OR($C$92=$AR88,$D$92=$AR88),Schweine_Werte!$M88*0.5,IF(OR($C$92&gt;$AR88,$D$92&lt;$AR88),0,Schweine_Werte!$M88))</f>
        <v>0</v>
      </c>
      <c r="BU88" s="679">
        <f>IF(OR($C$101=$AR88,$D$101=$AR88),Schweine_Werte!$M88*0.5,IF(OR($C$101&gt;$AR88,$D$101&lt;$AR88),0,Schweine_Werte!$M88))</f>
        <v>0</v>
      </c>
      <c r="BV88" s="679">
        <f>IF(OR($C$110=$AR88,$D$110=$AR88),Schweine_Werte!$M88*0.5,IF(OR($C$110&gt;$AR88,$D$110&lt;$AR88),0,Schweine_Werte!$M88))</f>
        <v>0</v>
      </c>
      <c r="BW88" s="679">
        <f>IF(OR(8=$AR88,$E$127=$AR88),Schweine_Werte!$M88*0.5,IF(OR(8&gt;$AR88,$E$127&lt;$AR88),0,Schweine_Werte!$M88))</f>
        <v>1.1781706701533199</v>
      </c>
      <c r="BX88" s="679">
        <f>IF(OR(8=$AR88,$E$145=$AR88),Schweine_Werte!$M88*0.5,IF(OR(8&gt;$AR88,$E$145&lt;$AR88),0,Schweine_Werte!$M88))</f>
        <v>1.1781706701533199</v>
      </c>
      <c r="BY88" s="677">
        <f>IF(OR($C$74=$AR88,$D$74=$AR88),Schweine_Werte!$O88*0.5,IF(OR($C$74&gt;$AR88,$D$74&lt;$AR88),0,Schweine_Werte!$O88))</f>
        <v>0</v>
      </c>
      <c r="BZ88" s="677">
        <f>IF(OR($C$83=$AR88,$D$83=$AR88),Schweine_Werte!$O88*0.5,IF(OR($C$83&gt;$AR88,$D$83&lt;$AR88),0,Schweine_Werte!$O88))</f>
        <v>0</v>
      </c>
      <c r="CA88" s="679">
        <f>IF(OR($C$92=$AR88,$D$92=$AR88),Schweine_Werte!$O88*0.5,IF(OR($C$92&gt;$AR88,$D$92&lt;$AR88),0,Schweine_Werte!$O88))</f>
        <v>0</v>
      </c>
      <c r="CB88" s="679">
        <f>IF(OR($C$101=$AR88,$D$101=$AR88),Schweine_Werte!$O88*0.5,IF(OR($C$101&gt;$AR88,$D$101&lt;$AR88),0,Schweine_Werte!$O88))</f>
        <v>0</v>
      </c>
      <c r="CC88" s="679">
        <f>IF(OR($C$110=$AR88,$D$110=$AR88),Schweine_Werte!$O88*0.5,IF(OR($C$110&gt;$AR88,$D$110&lt;$AR88),0,Schweine_Werte!$O88))</f>
        <v>0</v>
      </c>
    </row>
    <row r="89" spans="1:81" x14ac:dyDescent="0.2">
      <c r="B89" s="520">
        <v>500</v>
      </c>
      <c r="D89" s="667"/>
      <c r="E89" s="520" t="e">
        <f>($D92-$C92)*1000/SUM($CA$4:$CA$31)</f>
        <v>#VALUE!</v>
      </c>
      <c r="F89" s="667" t="e">
        <f>SUMPRODUCT($CA$4:$CA$31,Schweine_Werte!$W$4:$W$31)/SUM($CA$4:$CA$31)</f>
        <v>#DIV/0!</v>
      </c>
      <c r="G89" s="667" t="e">
        <f>IF($B92=$A$8,SUMPRODUCT($CA$4:$CA$31,Schweine_Werte!HK$4:HK$31)/SUM($CA$4:$CA$31),IF($B92=$A$7,SUMPRODUCT($CA$4:$CA$31,Schweine_Werte!GW$4:GW$31)/SUM($CA$4:$CA$31),IF($B92=$A$6,SUMPRODUCT($CA$4:$CA$31,Schweine_Werte!GI$4:GI$31)/SUM($CA$4:$CA$31),SUMPRODUCT($CA$4:$CA$31,Schweine_Werte!FU$4:FU$31)/SUM($CA$4:$CA$31))))</f>
        <v>#DIV/0!</v>
      </c>
      <c r="H89" s="667" t="e">
        <f>IF($B92=$A$8,SUMPRODUCT($CA$4:$CA$31,Schweine_Werte!HL$4:HL$31)/SUM($CA$4:$CA$31),IF($B92=$A$7,SUMPRODUCT($CA$4:$CA$31,Schweine_Werte!GX$4:GX$31)/SUM($CA$4:$CA$31),IF($B92=$A$6,SUMPRODUCT($CA$4:$CA$31,Schweine_Werte!GJ$4:GJ$31)/SUM($CA$4:$CA$31),SUMPRODUCT($CA$4:$CA$31,Schweine_Werte!FV$4:FV$31)/SUM($CA$4:$CA$31))))</f>
        <v>#DIV/0!</v>
      </c>
      <c r="I89" s="667" t="e">
        <f>IF($B92=$A$8,SUMPRODUCT($CA$4:$CA$31,Schweine_Werte!HM$4:HM$31)/SUM($CA$4:$CA$31),IF($B92=$A$7,SUMPRODUCT($CA$4:$CA$31,Schweine_Werte!GY$4:GY$31)/SUM($CA$4:$CA$31),IF($B92=$A$6,SUMPRODUCT($CA$4:$CA$31,Schweine_Werte!GK$4:GK$31)/SUM($CA$4:$CA$31),SUMPRODUCT($CA$4:$CA$31,Schweine_Werte!FW$4:FW$31)/SUM($CA$4:$CA$31))))</f>
        <v>#DIV/0!</v>
      </c>
      <c r="J89" s="667" t="e">
        <f>SUMPRODUCT($CA$4:$CA$31,Schweine_Werte!$AE$4:$AE$31)/SUM($CA$4:$CA$31)</f>
        <v>#DIV/0!</v>
      </c>
      <c r="K89" s="667" t="e">
        <f>SUMPRODUCT($CA$4:$CA$31,Schweine_Werte!$AM$4:$AM$31)/SUM($CA$4:$CA$31)</f>
        <v>#DIV/0!</v>
      </c>
      <c r="L89" s="667" t="e">
        <f>T89*$F89*365/1000+$J89-$K89</f>
        <v>#DIV/0!</v>
      </c>
      <c r="M89" s="667" t="e">
        <f>U89*$F89*365/1000+$J89-$K89/2</f>
        <v>#DIV/0!</v>
      </c>
      <c r="N89" s="667" t="e">
        <f>V89*$F89*365/1000+$J89</f>
        <v>#DIV/0!</v>
      </c>
      <c r="O89" s="667">
        <f>IF($C92&lt;28,SUM($CA$4:$CA$23)+IF($D92&gt;28,$CA$24*0.5,$CA$24),0)</f>
        <v>0</v>
      </c>
      <c r="P89" s="667">
        <f>IF($D92&gt;28,SUM($CA$25:$CA$31)+IF($C92&lt;28,$CA$24*0.5,$CA$24),0)</f>
        <v>0</v>
      </c>
      <c r="Q89" s="667" t="e">
        <f t="shared" si="46"/>
        <v>#DIV/0!</v>
      </c>
      <c r="R89" s="667" t="e">
        <f t="shared" si="46"/>
        <v>#DIV/0!</v>
      </c>
      <c r="S89" s="667" t="e">
        <f t="shared" si="46"/>
        <v>#DIV/0!</v>
      </c>
      <c r="T89" s="667" t="e">
        <f>+($O89*Schweine_Werte!$HT$16+$P89*Schweine_Werte!$HU$16)/SUM($O89:$P89)</f>
        <v>#DIV/0!</v>
      </c>
      <c r="U89" s="667" t="e">
        <f>+($O89*Schweine_Werte!$HV$16+$P89*Schweine_Werte!$HW$16)/SUM($O89:$P89)</f>
        <v>#DIV/0!</v>
      </c>
      <c r="V89" s="667" t="e">
        <f>+($O89*Schweine_Werte!$HX$16+$P89*Schweine_Werte!$HY$16)/SUM($O89:$P89)</f>
        <v>#DIV/0!</v>
      </c>
      <c r="W89" s="667" t="e">
        <f>($J89*0.055+T89*0.365*0.86*$F89-$K89*0.018)/L89*100</f>
        <v>#DIV/0!</v>
      </c>
      <c r="X89" s="667" t="e">
        <f>($J89*0.055+U89*0.365*0.86*$F89-$K89*0.018/2)/M89*100</f>
        <v>#DIV/0!</v>
      </c>
      <c r="Y89" s="667" t="e">
        <f>($J89*0.055+V89*0.365*0.86*$F89)/N89*100</f>
        <v>#DIV/0!</v>
      </c>
      <c r="Z89" s="667" t="e">
        <f>IF($B92=$A$8,SUMPRODUCT($CA$4:$CA$31,Schweine_Werte!$HN$4:$HN$31,Schweine_Werte!$HO$4:$HO$31)/SUMPRODUCT($CA$4:$CA$31,Schweine_Werte!$HN$4:$HN$31),IF($B92=$A$7,SUMPRODUCT($CA$4:$CA$31,Schweine_Werte!$GZ$4:$GZ$31,Schweine_Werte!$HA$4:$HA$31)/SUMPRODUCT($CA$4:$CA$31,Schweine_Werte!$GZ$4:$GZ$31),IF($B92=$A$6,SUMPRODUCT($CA$4:$CA$31,Schweine_Werte!$GL$4:$GL$31,Schweine_Werte!$GM$4:$GM$31)/SUMPRODUCT($CA$4:$CA$31,Schweine_Werte!$GL$4:$GL$31),SUMPRODUCT($CA$4:$CA$31,Schweine_Werte!$FX$4:$FX$31,Schweine_Werte!$FY$4:$FY$31)/SUMPRODUCT($CA$4:$CA$31,Schweine_Werte!$FX$4:$FX$31))))</f>
        <v>#DIV/0!</v>
      </c>
      <c r="AA89" s="667"/>
      <c r="AB89" s="667">
        <f>IF($B92=$A$8,SUMIF(Schweine_Werte!$AO$4:$AO$31,$C92,Schweine_Werte!$HO$4:$HO$31),IF($B92=$A$7,SUMIF(Schweine_Werte!$AO$4:$AO$31,$C92,Schweine_Werte!$HA$4:$HA$31),IF($B92=$A$6,SUMIF(Schweine_Werte!$AO$4:$AO$31,$C92,Schweine_Werte!$GM$4:$GM$31),SUMIF(Schweine_Werte!$AO$4:$AO$31,$C92,Schweine_Werte!$FY$4:$FY$31))))</f>
        <v>0</v>
      </c>
      <c r="AC89" s="667"/>
      <c r="AD89" s="667">
        <f>IF($B92=$A$8,SUMIF(Schweine_Werte!$AO$4:$AO$31,$D92,Schweine_Werte!$HO$4:$HO$31),IF($B92=$A$7,SUMIF(Schweine_Werte!$AO$4:$AO$31,$D92,Schweine_Werte!$HA$4:$HA$31),IF($B92=$A$6,SUMIF(Schweine_Werte!$AO$4:$AO$31,$D92,Schweine_Werte!$GM$4:$GM$31),SUMIF(Schweine_Werte!$AO$4:$AO$31,$D92,Schweine_Werte!$FY$4:$FY$31))))</f>
        <v>0</v>
      </c>
      <c r="AE89" s="667"/>
      <c r="AF89" s="667"/>
      <c r="AG89" s="667" t="e">
        <f>IF($B92=$A$8,SUMPRODUCT($CA$4:$CA$31,Schweine_Werte!$HN$4:$HN$31)/SUM($CA$4:$CA$31),IF($B92=$A$7,SUMPRODUCT($CA$4:$CA$31,Schweine_Werte!$GZ$4:$GZ$31)/SUM($CA$4:$CA$31),IF($B92=$A$6,SUMPRODUCT($CA$4:$CA$31,Schweine_Werte!$GL$4:$GL$31)/SUM($CA$4:$CA$31),SUMPRODUCT($CA$4:$CA$31,Schweine_Werte!$FX$4:$FX$31)/SUM($CA$4:$CA$31))))</f>
        <v>#DIV/0!</v>
      </c>
      <c r="AH89" s="667"/>
      <c r="AI89" s="667"/>
      <c r="AJ89" s="667" t="e">
        <f>IF($B92=$A$8,SUMPRODUCT($CA$4:$CA$31,Schweine_Werte!$HN$4:$HN$31,Schweine_Werte!$HP$4:$HP$31)/SUMPRODUCT($CA$4:$CA$31,Schweine_Werte!$HN$4:$HN$31),IF($B92=$A$7,SUMPRODUCT($CA$4:$CA$31,Schweine_Werte!$GZ$4:$GZ$31,Schweine_Werte!$HB$4:$HB$31)/SUMPRODUCT($CA$4:$CA$31,Schweine_Werte!$GZ$4:$GZ$31),IF($B92=$A$6,SUMPRODUCT($CA$4:$CA$31,Schweine_Werte!$GL$4:$GL$31,Schweine_Werte!$GN$4:$GN$31)/SUMPRODUCT($CA$4:$CA$31,Schweine_Werte!$GL$4:$GL$31),SUMPRODUCT($CA$4:$CA$31,Schweine_Werte!$FX$4:$FX$31,Schweine_Werte!$FZ$4:$FZ$31)/SUMPRODUCT($CA$4:$CA$31,Schweine_Werte!$FX$4:$FX$31))))</f>
        <v>#DIV/0!</v>
      </c>
      <c r="AK89" s="667"/>
      <c r="AL89" s="667">
        <f>IF($B92=$A$8,SUMIF(Schweine_Werte!$AO$4:$AO$31,$C92,Schweine_Werte!$HP$4:$HP$31),IF($B92=$A$7,SUMIF(Schweine_Werte!$AO$4:$AO$31,$C92,Schweine_Werte!$HB$4:$HB$31),IF($B92=$A$6,SUMIF(Schweine_Werte!$AO$4:$AO$31,$C92,Schweine_Werte!$GN$4:$GN$31),SUMIF(Schweine_Werte!$AO$4:$AO$31,$C92,Schweine_Werte!$FZ$4:$FZ$31))))</f>
        <v>0</v>
      </c>
      <c r="AM89" s="667"/>
      <c r="AN89" s="667">
        <f>IF($B92=$A$8,SUMIF(Schweine_Werte!$AO$4:$AO$31,$D92,Schweine_Werte!$HP$4:$HP$31),IF($B92=$A$7,SUMIF(Schweine_Werte!$AO$4:$AO$31,$D92,Schweine_Werte!$HB$4:$HB$31),IF($B92=$A$6,SUMIF(Schweine_Werte!$AO$4:$AO$31,$D92,Schweine_Werte!$GN$4:$GN$31),SUMIF(Schweine_Werte!$AO$4:$AO$31,$D92,Schweine_Werte!$FZ$4:$FZ$31))))</f>
        <v>0</v>
      </c>
      <c r="AO89" s="667"/>
      <c r="AR89" s="698">
        <v>93</v>
      </c>
      <c r="AS89" s="677">
        <f>IF(OR($C$12=$AR89,$D$12=$AR89),Schweine_Werte!$C89*0.5,IF(OR($C$12&gt;$AR89,$D$12&lt;$AR89),0,Schweine_Werte!$C89))</f>
        <v>0</v>
      </c>
      <c r="AT89" s="667">
        <f>IF(OR($C$24=$AR89,$D$24=$AR89),Schweine_Werte!$C89*0.5,IF(OR($C$24&gt;$AR89,$D$24&lt;$AR89),0,Schweine_Werte!$C89))</f>
        <v>0</v>
      </c>
      <c r="AU89" s="677">
        <f>IF(OR($C$36=$AR89,$D$36=$AR89),Schweine_Werte!$C89*0.5,IF(OR($C$36&gt;$AR89,$D$36&lt;$AR89),0,Schweine_Werte!$C89))</f>
        <v>0</v>
      </c>
      <c r="AV89" s="677">
        <f>IF(OR($C$48=$AR89,$D$48=$AR89),Schweine_Werte!$C89*0.5,IF(OR($C$48&gt;$AR89,$D$48&lt;$AR89),0,Schweine_Werte!$C89))</f>
        <v>0</v>
      </c>
      <c r="AW89" s="677">
        <f>IF(OR($C$60=$AR89,$D$60=$AR89),Schweine_Werte!$C89*0.5,IF(OR($C$60&gt;$AR89,$D$60&lt;$AR89),0,Schweine_Werte!$C89))</f>
        <v>0</v>
      </c>
      <c r="AX89" s="677">
        <f>IF(OR($C$12=$AR89,$D$12=$AR89),Schweine_Werte!$E89*0.5,IF(OR($C$12&gt;$AR89,$D$12&lt;$AR89),0,Schweine_Werte!$E89))</f>
        <v>0</v>
      </c>
      <c r="AY89" s="667">
        <f>IF(OR($C$24=$AR89,$D$24=$AR89),Schweine_Werte!$E89*0.5,IF(OR($C$24&gt;$AR89,$D$24&lt;$AR89),0,Schweine_Werte!$E89))</f>
        <v>0</v>
      </c>
      <c r="AZ89" s="667">
        <f>IF(OR($C$36=$AR89,$D$36=$AR89),Schweine_Werte!$E89*0.5,IF(OR($C$36&gt;$AR89,$D$36&lt;$AR89),0,Schweine_Werte!$E89))</f>
        <v>0</v>
      </c>
      <c r="BA89" s="667">
        <f>IF(OR($C$48=$AR89,$D$48=$AR89),Schweine_Werte!$E89*0.5,IF(OR($C$48&gt;$AR89,$D$48&lt;$AR89),0,Schweine_Werte!$E89))</f>
        <v>0</v>
      </c>
      <c r="BB89" s="667">
        <f>IF(OR($C$60=$AR89,$D$60=$AR89),Schweine_Werte!$E89*0.5,IF(OR($C$60&gt;$AR89,$D$60&lt;$AR89),0,Schweine_Werte!$E89))</f>
        <v>0</v>
      </c>
      <c r="BC89" s="677">
        <f>IF(OR($C$12=$AR89,$D$12=$AR89),Schweine_Werte!$G89*0.5,IF(OR($C$12&gt;$AR89,$D$12&lt;$AR89),0,Schweine_Werte!$G89))</f>
        <v>0</v>
      </c>
      <c r="BD89" s="667">
        <f>IF(OR($C$24=$AR89,$D$24=$AR89),Schweine_Werte!$G89*0.5,IF(OR($C$24&gt;$AR89,$D$24&lt;$AR89),0,Schweine_Werte!$G89))</f>
        <v>0</v>
      </c>
      <c r="BE89" s="667">
        <f>IF(OR($C$36=$AR89,$D$36=$AR89),Schweine_Werte!$G89*0.5,IF(OR($C$36&gt;$AR89,$D$36&lt;$AR89),0,Schweine_Werte!$G89))</f>
        <v>0</v>
      </c>
      <c r="BF89" s="667">
        <f>IF(OR($C$48=$AR89,$D$48=$AR89),Schweine_Werte!$G89*0.5,IF(OR($C$48&gt;$AR89,$D$48&lt;$AR89),0,Schweine_Werte!$G89))</f>
        <v>0</v>
      </c>
      <c r="BG89" s="667">
        <f>IF(OR($C$60=$AR89,$D$60=$AR89),Schweine_Werte!$G89*0.5,IF(OR($C$60&gt;$AR89,$D$60&lt;$AR89),0,Schweine_Werte!$G89))</f>
        <v>0</v>
      </c>
      <c r="BH89" s="677">
        <f>IF(OR($C$12=$AR89,$D$12=$AR89),Schweine_Werte!$I89*0.5,IF(OR($C$12&gt;$AR89,$D$12&lt;$AR89),0,Schweine_Werte!$I89))</f>
        <v>0</v>
      </c>
      <c r="BI89" s="667">
        <f>IF(OR($C$24=$AR89,$D$24=$AR89),Schweine_Werte!$I89*0.5,IF(OR($C$24&gt;$AR89,$D$24&lt;$AR89),0,Schweine_Werte!$I89))</f>
        <v>0</v>
      </c>
      <c r="BJ89" s="667">
        <f>IF(OR($C$36=$AR89,$D$36=$AR89),Schweine_Werte!$I89*0.5,IF(OR($C$36&gt;$AR89,$D$36&lt;$AR89),0,Schweine_Werte!$I89))</f>
        <v>0</v>
      </c>
      <c r="BK89" s="667">
        <f>IF(OR($C$48=$AR89,$D$48=$AR89),Schweine_Werte!$I89*0.5,IF(OR($C$48&gt;$AR89,$D$48&lt;$AR89),0,Schweine_Werte!$I89))</f>
        <v>0</v>
      </c>
      <c r="BL89" s="667">
        <f>IF(OR($C$60=$AR89,$D$60=$AR89),Schweine_Werte!$I89*0.5,IF(OR($C$60&gt;$AR89,$D$60&lt;$AR89),0,Schweine_Werte!$I89))</f>
        <v>0</v>
      </c>
      <c r="BM89" s="677"/>
      <c r="BN89" s="667"/>
      <c r="BO89" s="667"/>
      <c r="BP89" s="667"/>
      <c r="BQ89" s="667"/>
      <c r="BR89" s="677">
        <f>IF(OR($C$74=$AR89,$D$74=$AR89),Schweine_Werte!$M89*0.5,IF(OR($C$74&gt;$AR89,$D$74&lt;$AR89),0,Schweine_Werte!$M89))</f>
        <v>0</v>
      </c>
      <c r="BS89" s="677">
        <f>IF(OR($C$83=$AR89,$D$83=$AR89),Schweine_Werte!$M89*0.5,IF(OR($C$83&gt;$AR89,$D$83&lt;$AR89),0,Schweine_Werte!$M89))</f>
        <v>0</v>
      </c>
      <c r="BT89" s="679">
        <f>IF(OR($C$92=$AR89,$D$92=$AR89),Schweine_Werte!$M89*0.5,IF(OR($C$92&gt;$AR89,$D$92&lt;$AR89),0,Schweine_Werte!$M89))</f>
        <v>0</v>
      </c>
      <c r="BU89" s="679">
        <f>IF(OR($C$101=$AR89,$D$101=$AR89),Schweine_Werte!$M89*0.5,IF(OR($C$101&gt;$AR89,$D$101&lt;$AR89),0,Schweine_Werte!$M89))</f>
        <v>0</v>
      </c>
      <c r="BV89" s="679">
        <f>IF(OR($C$110=$AR89,$D$110=$AR89),Schweine_Werte!$M89*0.5,IF(OR($C$110&gt;$AR89,$D$110&lt;$AR89),0,Schweine_Werte!$M89))</f>
        <v>0</v>
      </c>
      <c r="BW89" s="679">
        <f>IF(OR(8=$AR89,$E$127=$AR89),Schweine_Werte!$M89*0.5,IF(OR(8&gt;$AR89,$E$127&lt;$AR89),0,Schweine_Werte!$M89))</f>
        <v>1.186462198893864</v>
      </c>
      <c r="BX89" s="679">
        <f>IF(OR(8=$AR89,$E$145=$AR89),Schweine_Werte!$M89*0.5,IF(OR(8&gt;$AR89,$E$145&lt;$AR89),0,Schweine_Werte!$M89))</f>
        <v>1.186462198893864</v>
      </c>
      <c r="BY89" s="677">
        <f>IF(OR($C$74=$AR89,$D$74=$AR89),Schweine_Werte!$O89*0.5,IF(OR($C$74&gt;$AR89,$D$74&lt;$AR89),0,Schweine_Werte!$O89))</f>
        <v>0</v>
      </c>
      <c r="BZ89" s="677">
        <f>IF(OR($C$83=$AR89,$D$83=$AR89),Schweine_Werte!$O89*0.5,IF(OR($C$83&gt;$AR89,$D$83&lt;$AR89),0,Schweine_Werte!$O89))</f>
        <v>0</v>
      </c>
      <c r="CA89" s="679">
        <f>IF(OR($C$92=$AR89,$D$92=$AR89),Schweine_Werte!$O89*0.5,IF(OR($C$92&gt;$AR89,$D$92&lt;$AR89),0,Schweine_Werte!$O89))</f>
        <v>0</v>
      </c>
      <c r="CB89" s="679">
        <f>IF(OR($C$101=$AR89,$D$101=$AR89),Schweine_Werte!$O89*0.5,IF(OR($C$101&gt;$AR89,$D$101&lt;$AR89),0,Schweine_Werte!$O89))</f>
        <v>0</v>
      </c>
      <c r="CC89" s="679">
        <f>IF(OR($C$110=$AR89,$D$110=$AR89),Schweine_Werte!$O89*0.5,IF(OR($C$110&gt;$AR89,$D$110&lt;$AR89),0,Schweine_Werte!$O89))</f>
        <v>0</v>
      </c>
    </row>
    <row r="90" spans="1:81" ht="15.75" x14ac:dyDescent="0.25">
      <c r="F90" s="521"/>
      <c r="G90" s="1722" t="s">
        <v>486</v>
      </c>
      <c r="H90" s="1723"/>
      <c r="I90" s="1724"/>
      <c r="J90" s="681" t="s">
        <v>474</v>
      </c>
      <c r="K90" s="681" t="s">
        <v>487</v>
      </c>
      <c r="L90" s="1725" t="s">
        <v>488</v>
      </c>
      <c r="M90" s="1726"/>
      <c r="N90" s="1727"/>
      <c r="O90" s="1725" t="s">
        <v>489</v>
      </c>
      <c r="P90" s="1727"/>
      <c r="Q90" s="1725" t="s">
        <v>490</v>
      </c>
      <c r="R90" s="1726"/>
      <c r="S90" s="1727"/>
      <c r="T90" s="1725" t="s">
        <v>491</v>
      </c>
      <c r="U90" s="1726"/>
      <c r="V90" s="1727"/>
      <c r="W90" s="1725" t="s">
        <v>492</v>
      </c>
      <c r="X90" s="1726"/>
      <c r="Y90" s="1727"/>
      <c r="Z90" s="1728" t="s">
        <v>493</v>
      </c>
      <c r="AA90" s="1729"/>
      <c r="AB90" s="1728" t="s">
        <v>411</v>
      </c>
      <c r="AC90" s="1729"/>
      <c r="AD90" s="1728" t="s">
        <v>412</v>
      </c>
      <c r="AE90" s="1729"/>
      <c r="AF90" s="682" t="s">
        <v>494</v>
      </c>
      <c r="AG90" s="1733" t="s">
        <v>495</v>
      </c>
      <c r="AH90" s="1734"/>
      <c r="AI90" s="683" t="s">
        <v>515</v>
      </c>
      <c r="AJ90" s="1728" t="s">
        <v>493</v>
      </c>
      <c r="AK90" s="1729"/>
      <c r="AL90" s="1728" t="s">
        <v>411</v>
      </c>
      <c r="AM90" s="1729"/>
      <c r="AN90" s="1728" t="s">
        <v>412</v>
      </c>
      <c r="AO90" s="1729"/>
      <c r="AR90" s="698">
        <v>94</v>
      </c>
      <c r="AS90" s="677">
        <f>IF(OR($C$12=$AR90,$D$12=$AR90),Schweine_Werte!$C90*0.5,IF(OR($C$12&gt;$AR90,$D$12&lt;$AR90),0,Schweine_Werte!$C90))</f>
        <v>0</v>
      </c>
      <c r="AT90" s="667">
        <f>IF(OR($C$24=$AR90,$D$24=$AR90),Schweine_Werte!$C90*0.5,IF(OR($C$24&gt;$AR90,$D$24&lt;$AR90),0,Schweine_Werte!$C90))</f>
        <v>0</v>
      </c>
      <c r="AU90" s="677">
        <f>IF(OR($C$36=$AR90,$D$36=$AR90),Schweine_Werte!$C90*0.5,IF(OR($C$36&gt;$AR90,$D$36&lt;$AR90),0,Schweine_Werte!$C90))</f>
        <v>0</v>
      </c>
      <c r="AV90" s="677">
        <f>IF(OR($C$48=$AR90,$D$48=$AR90),Schweine_Werte!$C90*0.5,IF(OR($C$48&gt;$AR90,$D$48&lt;$AR90),0,Schweine_Werte!$C90))</f>
        <v>0</v>
      </c>
      <c r="AW90" s="677">
        <f>IF(OR($C$60=$AR90,$D$60=$AR90),Schweine_Werte!$C90*0.5,IF(OR($C$60&gt;$AR90,$D$60&lt;$AR90),0,Schweine_Werte!$C90))</f>
        <v>0</v>
      </c>
      <c r="AX90" s="677">
        <f>IF(OR($C$12=$AR90,$D$12=$AR90),Schweine_Werte!$E90*0.5,IF(OR($C$12&gt;$AR90,$D$12&lt;$AR90),0,Schweine_Werte!$E90))</f>
        <v>0</v>
      </c>
      <c r="AY90" s="667">
        <f>IF(OR($C$24=$AR90,$D$24=$AR90),Schweine_Werte!$E90*0.5,IF(OR($C$24&gt;$AR90,$D$24&lt;$AR90),0,Schweine_Werte!$E90))</f>
        <v>0</v>
      </c>
      <c r="AZ90" s="667">
        <f>IF(OR($C$36=$AR90,$D$36=$AR90),Schweine_Werte!$E90*0.5,IF(OR($C$36&gt;$AR90,$D$36&lt;$AR90),0,Schweine_Werte!$E90))</f>
        <v>0</v>
      </c>
      <c r="BA90" s="667">
        <f>IF(OR($C$48=$AR90,$D$48=$AR90),Schweine_Werte!$E90*0.5,IF(OR($C$48&gt;$AR90,$D$48&lt;$AR90),0,Schweine_Werte!$E90))</f>
        <v>0</v>
      </c>
      <c r="BB90" s="667">
        <f>IF(OR($C$60=$AR90,$D$60=$AR90),Schweine_Werte!$E90*0.5,IF(OR($C$60&gt;$AR90,$D$60&lt;$AR90),0,Schweine_Werte!$E90))</f>
        <v>0</v>
      </c>
      <c r="BC90" s="677">
        <f>IF(OR($C$12=$AR90,$D$12=$AR90),Schweine_Werte!$G90*0.5,IF(OR($C$12&gt;$AR90,$D$12&lt;$AR90),0,Schweine_Werte!$G90))</f>
        <v>0</v>
      </c>
      <c r="BD90" s="667">
        <f>IF(OR($C$24=$AR90,$D$24=$AR90),Schweine_Werte!$G90*0.5,IF(OR($C$24&gt;$AR90,$D$24&lt;$AR90),0,Schweine_Werte!$G90))</f>
        <v>0</v>
      </c>
      <c r="BE90" s="667">
        <f>IF(OR($C$36=$AR90,$D$36=$AR90),Schweine_Werte!$G90*0.5,IF(OR($C$36&gt;$AR90,$D$36&lt;$AR90),0,Schweine_Werte!$G90))</f>
        <v>0</v>
      </c>
      <c r="BF90" s="667">
        <f>IF(OR($C$48=$AR90,$D$48=$AR90),Schweine_Werte!$G90*0.5,IF(OR($C$48&gt;$AR90,$D$48&lt;$AR90),0,Schweine_Werte!$G90))</f>
        <v>0</v>
      </c>
      <c r="BG90" s="667">
        <f>IF(OR($C$60=$AR90,$D$60=$AR90),Schweine_Werte!$G90*0.5,IF(OR($C$60&gt;$AR90,$D$60&lt;$AR90),0,Schweine_Werte!$G90))</f>
        <v>0</v>
      </c>
      <c r="BH90" s="677">
        <f>IF(OR($C$12=$AR90,$D$12=$AR90),Schweine_Werte!$I90*0.5,IF(OR($C$12&gt;$AR90,$D$12&lt;$AR90),0,Schweine_Werte!$I90))</f>
        <v>0</v>
      </c>
      <c r="BI90" s="667">
        <f>IF(OR($C$24=$AR90,$D$24=$AR90),Schweine_Werte!$I90*0.5,IF(OR($C$24&gt;$AR90,$D$24&lt;$AR90),0,Schweine_Werte!$I90))</f>
        <v>0</v>
      </c>
      <c r="BJ90" s="667">
        <f>IF(OR($C$36=$AR90,$D$36=$AR90),Schweine_Werte!$I90*0.5,IF(OR($C$36&gt;$AR90,$D$36&lt;$AR90),0,Schweine_Werte!$I90))</f>
        <v>0</v>
      </c>
      <c r="BK90" s="667">
        <f>IF(OR($C$48=$AR90,$D$48=$AR90),Schweine_Werte!$I90*0.5,IF(OR($C$48&gt;$AR90,$D$48&lt;$AR90),0,Schweine_Werte!$I90))</f>
        <v>0</v>
      </c>
      <c r="BL90" s="667">
        <f>IF(OR($C$60=$AR90,$D$60=$AR90),Schweine_Werte!$I90*0.5,IF(OR($C$60&gt;$AR90,$D$60&lt;$AR90),0,Schweine_Werte!$I90))</f>
        <v>0</v>
      </c>
      <c r="BM90" s="677"/>
      <c r="BN90" s="667"/>
      <c r="BO90" s="667"/>
      <c r="BP90" s="667"/>
      <c r="BQ90" s="667"/>
      <c r="BR90" s="677">
        <f>IF(OR($C$74=$AR90,$D$74=$AR90),Schweine_Werte!$M90*0.5,IF(OR($C$74&gt;$AR90,$D$74&lt;$AR90),0,Schweine_Werte!$M90))</f>
        <v>0</v>
      </c>
      <c r="BS90" s="677">
        <f>IF(OR($C$83=$AR90,$D$83=$AR90),Schweine_Werte!$M90*0.5,IF(OR($C$83&gt;$AR90,$D$83&lt;$AR90),0,Schweine_Werte!$M90))</f>
        <v>0</v>
      </c>
      <c r="BT90" s="679">
        <f>IF(OR($C$92=$AR90,$D$92=$AR90),Schweine_Werte!$M90*0.5,IF(OR($C$92&gt;$AR90,$D$92&lt;$AR90),0,Schweine_Werte!$M90))</f>
        <v>0</v>
      </c>
      <c r="BU90" s="679">
        <f>IF(OR($C$101=$AR90,$D$101=$AR90),Schweine_Werte!$M90*0.5,IF(OR($C$101&gt;$AR90,$D$101&lt;$AR90),0,Schweine_Werte!$M90))</f>
        <v>0</v>
      </c>
      <c r="BV90" s="679">
        <f>IF(OR($C$110=$AR90,$D$110=$AR90),Schweine_Werte!$M90*0.5,IF(OR($C$110&gt;$AR90,$D$110&lt;$AR90),0,Schweine_Werte!$M90))</f>
        <v>0</v>
      </c>
      <c r="BW90" s="679">
        <f>IF(OR(8=$AR90,$E$127=$AR90),Schweine_Werte!$M90*0.5,IF(OR(8&gt;$AR90,$E$127&lt;$AR90),0,Schweine_Werte!$M90))</f>
        <v>1.1952918899533977</v>
      </c>
      <c r="BX90" s="679">
        <f>IF(OR(8=$AR90,$E$145=$AR90),Schweine_Werte!$M90*0.5,IF(OR(8&gt;$AR90,$E$145&lt;$AR90),0,Schweine_Werte!$M90))</f>
        <v>1.1952918899533977</v>
      </c>
      <c r="BY90" s="677">
        <f>IF(OR($C$74=$AR90,$D$74=$AR90),Schweine_Werte!$O90*0.5,IF(OR($C$74&gt;$AR90,$D$74&lt;$AR90),0,Schweine_Werte!$O90))</f>
        <v>0</v>
      </c>
      <c r="BZ90" s="677">
        <f>IF(OR($C$83=$AR90,$D$83=$AR90),Schweine_Werte!$O90*0.5,IF(OR($C$83&gt;$AR90,$D$83&lt;$AR90),0,Schweine_Werte!$O90))</f>
        <v>0</v>
      </c>
      <c r="CA90" s="679">
        <f>IF(OR($C$92=$AR90,$D$92=$AR90),Schweine_Werte!$O90*0.5,IF(OR($C$92&gt;$AR90,$D$92&lt;$AR90),0,Schweine_Werte!$O90))</f>
        <v>0</v>
      </c>
      <c r="CB90" s="679">
        <f>IF(OR($C$101=$AR90,$D$101=$AR90),Schweine_Werte!$O90*0.5,IF(OR($C$101&gt;$AR90,$D$101&lt;$AR90),0,Schweine_Werte!$O90))</f>
        <v>0</v>
      </c>
      <c r="CC90" s="679">
        <f>IF(OR($C$110=$AR90,$D$110=$AR90),Schweine_Werte!$O90*0.5,IF(OR($C$110&gt;$AR90,$D$110&lt;$AR90),0,Schweine_Werte!$O90))</f>
        <v>0</v>
      </c>
    </row>
    <row r="91" spans="1:81" ht="18.75" x14ac:dyDescent="0.2">
      <c r="B91" s="684" t="s">
        <v>497</v>
      </c>
      <c r="C91" s="685" t="s">
        <v>375</v>
      </c>
      <c r="D91" s="685" t="s">
        <v>498</v>
      </c>
      <c r="E91" s="685" t="s">
        <v>377</v>
      </c>
      <c r="F91" s="686" t="s">
        <v>363</v>
      </c>
      <c r="G91" s="687" t="s">
        <v>1</v>
      </c>
      <c r="H91" s="687" t="s">
        <v>499</v>
      </c>
      <c r="I91" s="687" t="s">
        <v>500</v>
      </c>
      <c r="J91" s="688" t="s">
        <v>501</v>
      </c>
      <c r="K91" s="688" t="s">
        <v>501</v>
      </c>
      <c r="L91" s="689" t="s">
        <v>365</v>
      </c>
      <c r="M91" s="689" t="s">
        <v>502</v>
      </c>
      <c r="N91" s="689" t="s">
        <v>367</v>
      </c>
      <c r="O91" s="690" t="s">
        <v>358</v>
      </c>
      <c r="P91" s="690" t="s">
        <v>359</v>
      </c>
      <c r="Q91" s="689" t="s">
        <v>365</v>
      </c>
      <c r="R91" s="689" t="s">
        <v>366</v>
      </c>
      <c r="S91" s="689" t="s">
        <v>367</v>
      </c>
      <c r="T91" s="689" t="s">
        <v>365</v>
      </c>
      <c r="U91" s="689" t="s">
        <v>366</v>
      </c>
      <c r="V91" s="689" t="s">
        <v>367</v>
      </c>
      <c r="W91" s="688" t="s">
        <v>503</v>
      </c>
      <c r="X91" s="688" t="s">
        <v>504</v>
      </c>
      <c r="Y91" s="688" t="s">
        <v>505</v>
      </c>
      <c r="Z91" s="691" t="s">
        <v>506</v>
      </c>
      <c r="AA91" s="691" t="s">
        <v>298</v>
      </c>
      <c r="AB91" s="691" t="s">
        <v>506</v>
      </c>
      <c r="AC91" s="691" t="s">
        <v>298</v>
      </c>
      <c r="AD91" s="691" t="s">
        <v>506</v>
      </c>
      <c r="AE91" s="691" t="s">
        <v>298</v>
      </c>
      <c r="AF91" s="691" t="s">
        <v>507</v>
      </c>
      <c r="AG91" s="692" t="s">
        <v>508</v>
      </c>
      <c r="AH91" s="691" t="s">
        <v>17</v>
      </c>
      <c r="AI91" s="691"/>
      <c r="AJ91" s="691" t="s">
        <v>509</v>
      </c>
      <c r="AK91" s="691" t="s">
        <v>510</v>
      </c>
      <c r="AL91" s="691" t="s">
        <v>511</v>
      </c>
      <c r="AM91" s="691" t="s">
        <v>512</v>
      </c>
      <c r="AN91" s="691" t="s">
        <v>511</v>
      </c>
      <c r="AO91" s="691" t="s">
        <v>513</v>
      </c>
      <c r="AR91" s="698">
        <v>95</v>
      </c>
      <c r="AS91" s="677">
        <f>IF(OR($C$12=$AR91,$D$12=$AR91),Schweine_Werte!$C91*0.5,IF(OR($C$12&gt;$AR91,$D$12&lt;$AR91),0,Schweine_Werte!$C91))</f>
        <v>0</v>
      </c>
      <c r="AT91" s="667">
        <f>IF(OR($C$24=$AR91,$D$24=$AR91),Schweine_Werte!$C91*0.5,IF(OR($C$24&gt;$AR91,$D$24&lt;$AR91),0,Schweine_Werte!$C91))</f>
        <v>0</v>
      </c>
      <c r="AU91" s="677">
        <f>IF(OR($C$36=$AR91,$D$36=$AR91),Schweine_Werte!$C91*0.5,IF(OR($C$36&gt;$AR91,$D$36&lt;$AR91),0,Schweine_Werte!$C91))</f>
        <v>0</v>
      </c>
      <c r="AV91" s="677">
        <f>IF(OR($C$48=$AR91,$D$48=$AR91),Schweine_Werte!$C91*0.5,IF(OR($C$48&gt;$AR91,$D$48&lt;$AR91),0,Schweine_Werte!$C91))</f>
        <v>0</v>
      </c>
      <c r="AW91" s="677">
        <f>IF(OR($C$60=$AR91,$D$60=$AR91),Schweine_Werte!$C91*0.5,IF(OR($C$60&gt;$AR91,$D$60&lt;$AR91),0,Schweine_Werte!$C91))</f>
        <v>0</v>
      </c>
      <c r="AX91" s="677">
        <f>IF(OR($C$12=$AR91,$D$12=$AR91),Schweine_Werte!$E91*0.5,IF(OR($C$12&gt;$AR91,$D$12&lt;$AR91),0,Schweine_Werte!$E91))</f>
        <v>0</v>
      </c>
      <c r="AY91" s="667">
        <f>IF(OR($C$24=$AR91,$D$24=$AR91),Schweine_Werte!$E91*0.5,IF(OR($C$24&gt;$AR91,$D$24&lt;$AR91),0,Schweine_Werte!$E91))</f>
        <v>0</v>
      </c>
      <c r="AZ91" s="667">
        <f>IF(OR($C$36=$AR91,$D$36=$AR91),Schweine_Werte!$E91*0.5,IF(OR($C$36&gt;$AR91,$D$36&lt;$AR91),0,Schweine_Werte!$E91))</f>
        <v>0</v>
      </c>
      <c r="BA91" s="667">
        <f>IF(OR($C$48=$AR91,$D$48=$AR91),Schweine_Werte!$E91*0.5,IF(OR($C$48&gt;$AR91,$D$48&lt;$AR91),0,Schweine_Werte!$E91))</f>
        <v>0</v>
      </c>
      <c r="BB91" s="667">
        <f>IF(OR($C$60=$AR91,$D$60=$AR91),Schweine_Werte!$E91*0.5,IF(OR($C$60&gt;$AR91,$D$60&lt;$AR91),0,Schweine_Werte!$E91))</f>
        <v>0</v>
      </c>
      <c r="BC91" s="677">
        <f>IF(OR($C$12=$AR91,$D$12=$AR91),Schweine_Werte!$G91*0.5,IF(OR($C$12&gt;$AR91,$D$12&lt;$AR91),0,Schweine_Werte!$G91))</f>
        <v>0</v>
      </c>
      <c r="BD91" s="667">
        <f>IF(OR($C$24=$AR91,$D$24=$AR91),Schweine_Werte!$G91*0.5,IF(OR($C$24&gt;$AR91,$D$24&lt;$AR91),0,Schweine_Werte!$G91))</f>
        <v>0</v>
      </c>
      <c r="BE91" s="667">
        <f>IF(OR($C$36=$AR91,$D$36=$AR91),Schweine_Werte!$G91*0.5,IF(OR($C$36&gt;$AR91,$D$36&lt;$AR91),0,Schweine_Werte!$G91))</f>
        <v>0</v>
      </c>
      <c r="BF91" s="667">
        <f>IF(OR($C$48=$AR91,$D$48=$AR91),Schweine_Werte!$G91*0.5,IF(OR($C$48&gt;$AR91,$D$48&lt;$AR91),0,Schweine_Werte!$G91))</f>
        <v>0</v>
      </c>
      <c r="BG91" s="667">
        <f>IF(OR($C$60=$AR91,$D$60=$AR91),Schweine_Werte!$G91*0.5,IF(OR($C$60&gt;$AR91,$D$60&lt;$AR91),0,Schweine_Werte!$G91))</f>
        <v>0</v>
      </c>
      <c r="BH91" s="677">
        <f>IF(OR($C$12=$AR91,$D$12=$AR91),Schweine_Werte!$I91*0.5,IF(OR($C$12&gt;$AR91,$D$12&lt;$AR91),0,Schweine_Werte!$I91))</f>
        <v>0</v>
      </c>
      <c r="BI91" s="667">
        <f>IF(OR($C$24=$AR91,$D$24=$AR91),Schweine_Werte!$I91*0.5,IF(OR($C$24&gt;$AR91,$D$24&lt;$AR91),0,Schweine_Werte!$I91))</f>
        <v>0</v>
      </c>
      <c r="BJ91" s="667">
        <f>IF(OR($C$36=$AR91,$D$36=$AR91),Schweine_Werte!$I91*0.5,IF(OR($C$36&gt;$AR91,$D$36&lt;$AR91),0,Schweine_Werte!$I91))</f>
        <v>0</v>
      </c>
      <c r="BK91" s="667">
        <f>IF(OR($C$48=$AR91,$D$48=$AR91),Schweine_Werte!$I91*0.5,IF(OR($C$48&gt;$AR91,$D$48&lt;$AR91),0,Schweine_Werte!$I91))</f>
        <v>0</v>
      </c>
      <c r="BL91" s="667">
        <f>IF(OR($C$60=$AR91,$D$60=$AR91),Schweine_Werte!$I91*0.5,IF(OR($C$60&gt;$AR91,$D$60&lt;$AR91),0,Schweine_Werte!$I91))</f>
        <v>0</v>
      </c>
      <c r="BM91" s="677"/>
      <c r="BN91" s="667"/>
      <c r="BO91" s="667"/>
      <c r="BP91" s="667"/>
      <c r="BQ91" s="667"/>
      <c r="BR91" s="677">
        <f>IF(OR($C$74=$AR91,$D$74=$AR91),Schweine_Werte!$M91*0.5,IF(OR($C$74&gt;$AR91,$D$74&lt;$AR91),0,Schweine_Werte!$M91))</f>
        <v>0</v>
      </c>
      <c r="BS91" s="677">
        <f>IF(OR($C$83=$AR91,$D$83=$AR91),Schweine_Werte!$M91*0.5,IF(OR($C$83&gt;$AR91,$D$83&lt;$AR91),0,Schweine_Werte!$M91))</f>
        <v>0</v>
      </c>
      <c r="BT91" s="679">
        <f>IF(OR($C$92=$AR91,$D$92=$AR91),Schweine_Werte!$M91*0.5,IF(OR($C$92&gt;$AR91,$D$92&lt;$AR91),0,Schweine_Werte!$M91))</f>
        <v>0</v>
      </c>
      <c r="BU91" s="679">
        <f>IF(OR($C$101=$AR91,$D$101=$AR91),Schweine_Werte!$M91*0.5,IF(OR($C$101&gt;$AR91,$D$101&lt;$AR91),0,Schweine_Werte!$M91))</f>
        <v>0</v>
      </c>
      <c r="BV91" s="679">
        <f>IF(OR($C$110=$AR91,$D$110=$AR91),Schweine_Werte!$M91*0.5,IF(OR($C$110&gt;$AR91,$D$110&lt;$AR91),0,Schweine_Werte!$M91))</f>
        <v>0</v>
      </c>
      <c r="BW91" s="679">
        <f>IF(OR(8=$AR91,$E$127=$AR91),Schweine_Werte!$M91*0.5,IF(OR(8&gt;$AR91,$E$127&lt;$AR91),0,Schweine_Werte!$M91))</f>
        <v>1.2046808919230616</v>
      </c>
      <c r="BX91" s="679">
        <f>IF(OR(8=$AR91,$E$145=$AR91),Schweine_Werte!$M91*0.5,IF(OR(8&gt;$AR91,$E$145&lt;$AR91),0,Schweine_Werte!$M91))</f>
        <v>1.2046808919230616</v>
      </c>
      <c r="BY91" s="677">
        <f>IF(OR($C$74=$AR91,$D$74=$AR91),Schweine_Werte!$O91*0.5,IF(OR($C$74&gt;$AR91,$D$74&lt;$AR91),0,Schweine_Werte!$O91))</f>
        <v>0</v>
      </c>
      <c r="BZ91" s="677">
        <f>IF(OR($C$83=$AR91,$D$83=$AR91),Schweine_Werte!$O91*0.5,IF(OR($C$83&gt;$AR91,$D$83&lt;$AR91),0,Schweine_Werte!$O91))</f>
        <v>0</v>
      </c>
      <c r="CA91" s="679">
        <f>IF(OR($C$92=$AR91,$D$92=$AR91),Schweine_Werte!$O91*0.5,IF(OR($C$92&gt;$AR91,$D$92&lt;$AR91),0,Schweine_Werte!$O91))</f>
        <v>0</v>
      </c>
      <c r="CB91" s="679">
        <f>IF(OR($C$101=$AR91,$D$101=$AR91),Schweine_Werte!$O91*0.5,IF(OR($C$101&gt;$AR91,$D$101&lt;$AR91),0,Schweine_Werte!$O91))</f>
        <v>0</v>
      </c>
      <c r="CC91" s="679">
        <f>IF(OR($C$110=$AR91,$D$110=$AR91),Schweine_Werte!$O91*0.5,IF(OR($C$110&gt;$AR91,$D$110&lt;$AR91),0,Schweine_Werte!$O91))</f>
        <v>0</v>
      </c>
    </row>
    <row r="92" spans="1:81" ht="15.75" x14ac:dyDescent="0.25">
      <c r="A92" s="520" t="s">
        <v>463</v>
      </c>
      <c r="B92" s="699" t="str">
        <f>IF('Abweichende Werte'!X7=1,'Abweichende Werte'!F7,"")</f>
        <v/>
      </c>
      <c r="C92" s="694" t="str">
        <f>IF('Abweichende Werte'!X7=1,'Abweichende Werte'!J7,"")</f>
        <v/>
      </c>
      <c r="D92" s="700" t="str">
        <f>IF('Abweichende Werte'!X7=1,'Abweichende Werte'!M7,"")</f>
        <v/>
      </c>
      <c r="E92" s="700" t="str">
        <f>IF('Abweichende Werte'!X7=1,'Abweichende Werte'!P7,"")</f>
        <v/>
      </c>
      <c r="F92" s="695" t="e">
        <f>IF($E92&lt;=$E88,F88,IF(AND($E92&gt;$E88,$E92&lt;=$E89),F88+(F89-F88)/($E89-$E88)*($E92-$E88),IF($E92&gt;$E89,F89)))</f>
        <v>#VALUE!</v>
      </c>
      <c r="G92" s="695" t="e">
        <f t="shared" ref="G92:N92" si="47">IF($E92&lt;=$E88,G88,IF(AND($E92&gt;$E88,$E92&lt;=$E89),G88+(G89-G88)/($E89-$E88)*($E92-$E88),IF($E92&gt;$E89,G89)))</f>
        <v>#VALUE!</v>
      </c>
      <c r="H92" s="695" t="e">
        <f t="shared" si="47"/>
        <v>#VALUE!</v>
      </c>
      <c r="I92" s="695" t="e">
        <f t="shared" si="47"/>
        <v>#VALUE!</v>
      </c>
      <c r="J92" s="695" t="e">
        <f t="shared" si="47"/>
        <v>#VALUE!</v>
      </c>
      <c r="K92" s="695" t="e">
        <f t="shared" si="47"/>
        <v>#VALUE!</v>
      </c>
      <c r="L92" s="695" t="e">
        <f t="shared" si="47"/>
        <v>#VALUE!</v>
      </c>
      <c r="M92" s="695" t="e">
        <f t="shared" si="47"/>
        <v>#VALUE!</v>
      </c>
      <c r="N92" s="695" t="e">
        <f t="shared" si="47"/>
        <v>#VALUE!</v>
      </c>
      <c r="O92" s="696">
        <v>5.5</v>
      </c>
      <c r="P92" s="696">
        <v>1.8</v>
      </c>
      <c r="Q92" s="695" t="e">
        <f t="shared" ref="Q92:Z92" si="48">IF($E92&lt;=$E88,Q88,IF(AND($E92&gt;$E88,$E92&lt;=$E89),Q88+(Q89-Q88)/($E89-$E88)*($E92-$E88),IF($E92&gt;$E89,Q89)))</f>
        <v>#VALUE!</v>
      </c>
      <c r="R92" s="695" t="e">
        <f t="shared" si="48"/>
        <v>#VALUE!</v>
      </c>
      <c r="S92" s="695" t="e">
        <f t="shared" si="48"/>
        <v>#VALUE!</v>
      </c>
      <c r="T92" s="695" t="e">
        <f t="shared" si="48"/>
        <v>#VALUE!</v>
      </c>
      <c r="U92" s="695" t="e">
        <f t="shared" si="48"/>
        <v>#VALUE!</v>
      </c>
      <c r="V92" s="695" t="e">
        <f t="shared" si="48"/>
        <v>#VALUE!</v>
      </c>
      <c r="W92" s="695" t="e">
        <f t="shared" si="48"/>
        <v>#VALUE!</v>
      </c>
      <c r="X92" s="695" t="e">
        <f t="shared" si="48"/>
        <v>#VALUE!</v>
      </c>
      <c r="Y92" s="695" t="e">
        <f t="shared" si="48"/>
        <v>#VALUE!</v>
      </c>
      <c r="Z92" s="695" t="e">
        <f t="shared" si="48"/>
        <v>#VALUE!</v>
      </c>
      <c r="AA92" s="697" t="e">
        <f>+Z92*6.25</f>
        <v>#VALUE!</v>
      </c>
      <c r="AB92" s="695" t="e">
        <f>IF($E92&lt;=$E88,AB88,IF(AND($E92&gt;$E88,$E92&lt;=$E89),AB88+(AB89-AB88)/($E89-$E88)*($E92-$E88),IF($E92&gt;$E89,AB89)))</f>
        <v>#VALUE!</v>
      </c>
      <c r="AC92" s="697" t="e">
        <f>+AB92*6.25</f>
        <v>#VALUE!</v>
      </c>
      <c r="AD92" s="695" t="e">
        <f>IF($E92&lt;=$E88,AD88,IF(AND($E92&gt;$E88,$E92&lt;=$E89),AD88+(AD89-AD88)/($E89-$E88)*($E92-$E88),IF($E92&gt;$E89,AD89)))</f>
        <v>#VALUE!</v>
      </c>
      <c r="AE92" s="697" t="e">
        <f>+AD92*6.25</f>
        <v>#VALUE!</v>
      </c>
      <c r="AF92" s="697" t="e">
        <f>365/((D92-C92)/E92*1000)</f>
        <v>#VALUE!</v>
      </c>
      <c r="AG92" s="695" t="e">
        <f>IF($E92&lt;=$E88,AG88,IF(AND($E92&gt;$E88,$E92&lt;=$E89),AG88+(AG89-AG88)/($E89-$E88)*($E92-$E88),IF($E92&gt;$E89,AG89)))</f>
        <v>#VALUE!</v>
      </c>
      <c r="AH92" s="697" t="e">
        <f>+AG92/AF92</f>
        <v>#VALUE!</v>
      </c>
      <c r="AI92" s="697" t="e">
        <f>+CONCATENATE(ROUND(AH92/(D92-C92),1)," : 1")</f>
        <v>#VALUE!</v>
      </c>
      <c r="AJ92" s="695" t="e">
        <f>IF($E92&lt;=$E88,AJ88,IF(AND($E92&gt;$E88,$E92&lt;=$E89),AJ88+(AJ89-AJ88)/($E89-$E88)*($E92-$E88),IF($E92&gt;$E89,AJ89)))</f>
        <v>#VALUE!</v>
      </c>
      <c r="AK92" s="697" t="e">
        <f>+AJ92/2.291</f>
        <v>#VALUE!</v>
      </c>
      <c r="AL92" s="695" t="e">
        <f>IF($E92&lt;=$E88,AL88,IF(AND($E92&gt;$E88,$E92&lt;=$E89),AL88+(AL89-AL88)/($E89-$E88)*($E92-$E88),IF($E92&gt;$E89,AL89)))</f>
        <v>#VALUE!</v>
      </c>
      <c r="AM92" s="697" t="e">
        <f>+AL92/2.291</f>
        <v>#VALUE!</v>
      </c>
      <c r="AN92" s="695" t="e">
        <f>IF($E92&lt;=$E88,AN88,IF(AND($E92&gt;$E88,$E92&lt;=$E89),AN88+(AN89-AN88)/($E89-$E88)*($E92-$E88),IF($E92&gt;$E89,AN89)))</f>
        <v>#VALUE!</v>
      </c>
      <c r="AO92" s="697" t="e">
        <f>+AN92/2.291</f>
        <v>#VALUE!</v>
      </c>
      <c r="AP92" s="667"/>
      <c r="AR92" s="698">
        <v>96</v>
      </c>
      <c r="AS92" s="677">
        <f>IF(OR($C$12=$AR92,$D$12=$AR92),Schweine_Werte!$C92*0.5,IF(OR($C$12&gt;$AR92,$D$12&lt;$AR92),0,Schweine_Werte!$C92))</f>
        <v>0</v>
      </c>
      <c r="AT92" s="667">
        <f>IF(OR($C$24=$AR92,$D$24=$AR92),Schweine_Werte!$C92*0.5,IF(OR($C$24&gt;$AR92,$D$24&lt;$AR92),0,Schweine_Werte!$C92))</f>
        <v>0</v>
      </c>
      <c r="AU92" s="677">
        <f>IF(OR($C$36=$AR92,$D$36=$AR92),Schweine_Werte!$C92*0.5,IF(OR($C$36&gt;$AR92,$D$36&lt;$AR92),0,Schweine_Werte!$C92))</f>
        <v>0</v>
      </c>
      <c r="AV92" s="677">
        <f>IF(OR($C$48=$AR92,$D$48=$AR92),Schweine_Werte!$C92*0.5,IF(OR($C$48&gt;$AR92,$D$48&lt;$AR92),0,Schweine_Werte!$C92))</f>
        <v>0</v>
      </c>
      <c r="AW92" s="677">
        <f>IF(OR($C$60=$AR92,$D$60=$AR92),Schweine_Werte!$C92*0.5,IF(OR($C$60&gt;$AR92,$D$60&lt;$AR92),0,Schweine_Werte!$C92))</f>
        <v>0</v>
      </c>
      <c r="AX92" s="677">
        <f>IF(OR($C$12=$AR92,$D$12=$AR92),Schweine_Werte!$E92*0.5,IF(OR($C$12&gt;$AR92,$D$12&lt;$AR92),0,Schweine_Werte!$E92))</f>
        <v>0</v>
      </c>
      <c r="AY92" s="667">
        <f>IF(OR($C$24=$AR92,$D$24=$AR92),Schweine_Werte!$E92*0.5,IF(OR($C$24&gt;$AR92,$D$24&lt;$AR92),0,Schweine_Werte!$E92))</f>
        <v>0</v>
      </c>
      <c r="AZ92" s="667">
        <f>IF(OR($C$36=$AR92,$D$36=$AR92),Schweine_Werte!$E92*0.5,IF(OR($C$36&gt;$AR92,$D$36&lt;$AR92),0,Schweine_Werte!$E92))</f>
        <v>0</v>
      </c>
      <c r="BA92" s="667">
        <f>IF(OR($C$48=$AR92,$D$48=$AR92),Schweine_Werte!$E92*0.5,IF(OR($C$48&gt;$AR92,$D$48&lt;$AR92),0,Schweine_Werte!$E92))</f>
        <v>0</v>
      </c>
      <c r="BB92" s="667">
        <f>IF(OR($C$60=$AR92,$D$60=$AR92),Schweine_Werte!$E92*0.5,IF(OR($C$60&gt;$AR92,$D$60&lt;$AR92),0,Schweine_Werte!$E92))</f>
        <v>0</v>
      </c>
      <c r="BC92" s="677">
        <f>IF(OR($C$12=$AR92,$D$12=$AR92),Schweine_Werte!$G92*0.5,IF(OR($C$12&gt;$AR92,$D$12&lt;$AR92),0,Schweine_Werte!$G92))</f>
        <v>0</v>
      </c>
      <c r="BD92" s="667">
        <f>IF(OR($C$24=$AR92,$D$24=$AR92),Schweine_Werte!$G92*0.5,IF(OR($C$24&gt;$AR92,$D$24&lt;$AR92),0,Schweine_Werte!$G92))</f>
        <v>0</v>
      </c>
      <c r="BE92" s="667">
        <f>IF(OR($C$36=$AR92,$D$36=$AR92),Schweine_Werte!$G92*0.5,IF(OR($C$36&gt;$AR92,$D$36&lt;$AR92),0,Schweine_Werte!$G92))</f>
        <v>0</v>
      </c>
      <c r="BF92" s="667">
        <f>IF(OR($C$48=$AR92,$D$48=$AR92),Schweine_Werte!$G92*0.5,IF(OR($C$48&gt;$AR92,$D$48&lt;$AR92),0,Schweine_Werte!$G92))</f>
        <v>0</v>
      </c>
      <c r="BG92" s="667">
        <f>IF(OR($C$60=$AR92,$D$60=$AR92),Schweine_Werte!$G92*0.5,IF(OR($C$60&gt;$AR92,$D$60&lt;$AR92),0,Schweine_Werte!$G92))</f>
        <v>0</v>
      </c>
      <c r="BH92" s="677">
        <f>IF(OR($C$12=$AR92,$D$12=$AR92),Schweine_Werte!$I92*0.5,IF(OR($C$12&gt;$AR92,$D$12&lt;$AR92),0,Schweine_Werte!$I92))</f>
        <v>0</v>
      </c>
      <c r="BI92" s="667">
        <f>IF(OR($C$24=$AR92,$D$24=$AR92),Schweine_Werte!$I92*0.5,IF(OR($C$24&gt;$AR92,$D$24&lt;$AR92),0,Schweine_Werte!$I92))</f>
        <v>0</v>
      </c>
      <c r="BJ92" s="667">
        <f>IF(OR($C$36=$AR92,$D$36=$AR92),Schweine_Werte!$I92*0.5,IF(OR($C$36&gt;$AR92,$D$36&lt;$AR92),0,Schweine_Werte!$I92))</f>
        <v>0</v>
      </c>
      <c r="BK92" s="667">
        <f>IF(OR($C$48=$AR92,$D$48=$AR92),Schweine_Werte!$I92*0.5,IF(OR($C$48&gt;$AR92,$D$48&lt;$AR92),0,Schweine_Werte!$I92))</f>
        <v>0</v>
      </c>
      <c r="BL92" s="667">
        <f>IF(OR($C$60=$AR92,$D$60=$AR92),Schweine_Werte!$I92*0.5,IF(OR($C$60&gt;$AR92,$D$60&lt;$AR92),0,Schweine_Werte!$I92))</f>
        <v>0</v>
      </c>
      <c r="BM92" s="677"/>
      <c r="BN92" s="667"/>
      <c r="BO92" s="667"/>
      <c r="BP92" s="667"/>
      <c r="BQ92" s="667"/>
      <c r="BR92" s="677">
        <f>IF(OR($C$74=$AR92,$D$74=$AR92),Schweine_Werte!$M92*0.5,IF(OR($C$74&gt;$AR92,$D$74&lt;$AR92),0,Schweine_Werte!$M92))</f>
        <v>0</v>
      </c>
      <c r="BS92" s="677">
        <f>IF(OR($C$83=$AR92,$D$83=$AR92),Schweine_Werte!$M92*0.5,IF(OR($C$83&gt;$AR92,$D$83&lt;$AR92),0,Schweine_Werte!$M92))</f>
        <v>0</v>
      </c>
      <c r="BT92" s="679">
        <f>IF(OR($C$92=$AR92,$D$92=$AR92),Schweine_Werte!$M92*0.5,IF(OR($C$92&gt;$AR92,$D$92&lt;$AR92),0,Schweine_Werte!$M92))</f>
        <v>0</v>
      </c>
      <c r="BU92" s="679">
        <f>IF(OR($C$101=$AR92,$D$101=$AR92),Schweine_Werte!$M92*0.5,IF(OR($C$101&gt;$AR92,$D$101&lt;$AR92),0,Schweine_Werte!$M92))</f>
        <v>0</v>
      </c>
      <c r="BV92" s="679">
        <f>IF(OR($C$110=$AR92,$D$110=$AR92),Schweine_Werte!$M92*0.5,IF(OR($C$110&gt;$AR92,$D$110&lt;$AR92),0,Schweine_Werte!$M92))</f>
        <v>0</v>
      </c>
      <c r="BW92" s="679">
        <f>IF(OR(8=$AR92,$E$127=$AR92),Schweine_Werte!$M92*0.5,IF(OR(8&gt;$AR92,$E$127&lt;$AR92),0,Schweine_Werte!$M92))</f>
        <v>1.2146521797033036</v>
      </c>
      <c r="BX92" s="679">
        <f>IF(OR(8=$AR92,$E$145=$AR92),Schweine_Werte!$M92*0.5,IF(OR(8&gt;$AR92,$E$145&lt;$AR92),0,Schweine_Werte!$M92))</f>
        <v>1.2146521797033036</v>
      </c>
      <c r="BY92" s="677">
        <f>IF(OR($C$74=$AR92,$D$74=$AR92),Schweine_Werte!$O92*0.5,IF(OR($C$74&gt;$AR92,$D$74&lt;$AR92),0,Schweine_Werte!$O92))</f>
        <v>0</v>
      </c>
      <c r="BZ92" s="677">
        <f>IF(OR($C$83=$AR92,$D$83=$AR92),Schweine_Werte!$O92*0.5,IF(OR($C$83&gt;$AR92,$D$83&lt;$AR92),0,Schweine_Werte!$O92))</f>
        <v>0</v>
      </c>
      <c r="CA92" s="679">
        <f>IF(OR($C$92=$AR92,$D$92=$AR92),Schweine_Werte!$O92*0.5,IF(OR($C$92&gt;$AR92,$D$92&lt;$AR92),0,Schweine_Werte!$O92))</f>
        <v>0</v>
      </c>
      <c r="CB92" s="679">
        <f>IF(OR($C$101=$AR92,$D$101=$AR92),Schweine_Werte!$O92*0.5,IF(OR($C$101&gt;$AR92,$D$101&lt;$AR92),0,Schweine_Werte!$O92))</f>
        <v>0</v>
      </c>
      <c r="CC92" s="679">
        <f>IF(OR($C$110=$AR92,$D$110=$AR92),Schweine_Werte!$O92*0.5,IF(OR($C$110&gt;$AR92,$D$110&lt;$AR92),0,Schweine_Werte!$O92))</f>
        <v>0</v>
      </c>
    </row>
    <row r="93" spans="1:81" x14ac:dyDescent="0.2">
      <c r="AR93" s="698">
        <v>97</v>
      </c>
      <c r="AS93" s="677">
        <f>IF(OR($C$12=$AR93,$D$12=$AR93),Schweine_Werte!$C93*0.5,IF(OR($C$12&gt;$AR93,$D$12&lt;$AR93),0,Schweine_Werte!$C93))</f>
        <v>0</v>
      </c>
      <c r="AT93" s="667">
        <f>IF(OR($C$24=$AR93,$D$24=$AR93),Schweine_Werte!$C93*0.5,IF(OR($C$24&gt;$AR93,$D$24&lt;$AR93),0,Schweine_Werte!$C93))</f>
        <v>0</v>
      </c>
      <c r="AU93" s="677">
        <f>IF(OR($C$36=$AR93,$D$36=$AR93),Schweine_Werte!$C93*0.5,IF(OR($C$36&gt;$AR93,$D$36&lt;$AR93),0,Schweine_Werte!$C93))</f>
        <v>0</v>
      </c>
      <c r="AV93" s="677">
        <f>IF(OR($C$48=$AR93,$D$48=$AR93),Schweine_Werte!$C93*0.5,IF(OR($C$48&gt;$AR93,$D$48&lt;$AR93),0,Schweine_Werte!$C93))</f>
        <v>0</v>
      </c>
      <c r="AW93" s="677">
        <f>IF(OR($C$60=$AR93,$D$60=$AR93),Schweine_Werte!$C93*0.5,IF(OR($C$60&gt;$AR93,$D$60&lt;$AR93),0,Schweine_Werte!$C93))</f>
        <v>0</v>
      </c>
      <c r="AX93" s="677">
        <f>IF(OR($C$12=$AR93,$D$12=$AR93),Schweine_Werte!$E93*0.5,IF(OR($C$12&gt;$AR93,$D$12&lt;$AR93),0,Schweine_Werte!$E93))</f>
        <v>0</v>
      </c>
      <c r="AY93" s="667">
        <f>IF(OR($C$24=$AR93,$D$24=$AR93),Schweine_Werte!$E93*0.5,IF(OR($C$24&gt;$AR93,$D$24&lt;$AR93),0,Schweine_Werte!$E93))</f>
        <v>0</v>
      </c>
      <c r="AZ93" s="667">
        <f>IF(OR($C$36=$AR93,$D$36=$AR93),Schweine_Werte!$E93*0.5,IF(OR($C$36&gt;$AR93,$D$36&lt;$AR93),0,Schweine_Werte!$E93))</f>
        <v>0</v>
      </c>
      <c r="BA93" s="667">
        <f>IF(OR($C$48=$AR93,$D$48=$AR93),Schweine_Werte!$E93*0.5,IF(OR($C$48&gt;$AR93,$D$48&lt;$AR93),0,Schweine_Werte!$E93))</f>
        <v>0</v>
      </c>
      <c r="BB93" s="667">
        <f>IF(OR($C$60=$AR93,$D$60=$AR93),Schweine_Werte!$E93*0.5,IF(OR($C$60&gt;$AR93,$D$60&lt;$AR93),0,Schweine_Werte!$E93))</f>
        <v>0</v>
      </c>
      <c r="BC93" s="677">
        <f>IF(OR($C$12=$AR93,$D$12=$AR93),Schweine_Werte!$G93*0.5,IF(OR($C$12&gt;$AR93,$D$12&lt;$AR93),0,Schweine_Werte!$G93))</f>
        <v>0</v>
      </c>
      <c r="BD93" s="667">
        <f>IF(OR($C$24=$AR93,$D$24=$AR93),Schweine_Werte!$G93*0.5,IF(OR($C$24&gt;$AR93,$D$24&lt;$AR93),0,Schweine_Werte!$G93))</f>
        <v>0</v>
      </c>
      <c r="BE93" s="667">
        <f>IF(OR($C$36=$AR93,$D$36=$AR93),Schweine_Werte!$G93*0.5,IF(OR($C$36&gt;$AR93,$D$36&lt;$AR93),0,Schweine_Werte!$G93))</f>
        <v>0</v>
      </c>
      <c r="BF93" s="667">
        <f>IF(OR($C$48=$AR93,$D$48=$AR93),Schweine_Werte!$G93*0.5,IF(OR($C$48&gt;$AR93,$D$48&lt;$AR93),0,Schweine_Werte!$G93))</f>
        <v>0</v>
      </c>
      <c r="BG93" s="667">
        <f>IF(OR($C$60=$AR93,$D$60=$AR93),Schweine_Werte!$G93*0.5,IF(OR($C$60&gt;$AR93,$D$60&lt;$AR93),0,Schweine_Werte!$G93))</f>
        <v>0</v>
      </c>
      <c r="BH93" s="677">
        <f>IF(OR($C$12=$AR93,$D$12=$AR93),Schweine_Werte!$I93*0.5,IF(OR($C$12&gt;$AR93,$D$12&lt;$AR93),0,Schweine_Werte!$I93))</f>
        <v>0</v>
      </c>
      <c r="BI93" s="667">
        <f>IF(OR($C$24=$AR93,$D$24=$AR93),Schweine_Werte!$I93*0.5,IF(OR($C$24&gt;$AR93,$D$24&lt;$AR93),0,Schweine_Werte!$I93))</f>
        <v>0</v>
      </c>
      <c r="BJ93" s="667">
        <f>IF(OR($C$36=$AR93,$D$36=$AR93),Schweine_Werte!$I93*0.5,IF(OR($C$36&gt;$AR93,$D$36&lt;$AR93),0,Schweine_Werte!$I93))</f>
        <v>0</v>
      </c>
      <c r="BK93" s="667">
        <f>IF(OR($C$48=$AR93,$D$48=$AR93),Schweine_Werte!$I93*0.5,IF(OR($C$48&gt;$AR93,$D$48&lt;$AR93),0,Schweine_Werte!$I93))</f>
        <v>0</v>
      </c>
      <c r="BL93" s="667">
        <f>IF(OR($C$60=$AR93,$D$60=$AR93),Schweine_Werte!$I93*0.5,IF(OR($C$60&gt;$AR93,$D$60&lt;$AR93),0,Schweine_Werte!$I93))</f>
        <v>0</v>
      </c>
      <c r="BM93" s="677"/>
      <c r="BN93" s="667"/>
      <c r="BO93" s="667"/>
      <c r="BP93" s="667"/>
      <c r="BQ93" s="667"/>
      <c r="BR93" s="677">
        <f>IF(OR($C$74=$AR93,$D$74=$AR93),Schweine_Werte!$M93*0.5,IF(OR($C$74&gt;$AR93,$D$74&lt;$AR93),0,Schweine_Werte!$M93))</f>
        <v>0</v>
      </c>
      <c r="BS93" s="677">
        <f>IF(OR($C$83=$AR93,$D$83=$AR93),Schweine_Werte!$M93*0.5,IF(OR($C$83&gt;$AR93,$D$83&lt;$AR93),0,Schweine_Werte!$M93))</f>
        <v>0</v>
      </c>
      <c r="BT93" s="679">
        <f>IF(OR($C$92=$AR93,$D$92=$AR93),Schweine_Werte!$M93*0.5,IF(OR($C$92&gt;$AR93,$D$92&lt;$AR93),0,Schweine_Werte!$M93))</f>
        <v>0</v>
      </c>
      <c r="BU93" s="679">
        <f>IF(OR($C$101=$AR93,$D$101=$AR93),Schweine_Werte!$M93*0.5,IF(OR($C$101&gt;$AR93,$D$101&lt;$AR93),0,Schweine_Werte!$M93))</f>
        <v>0</v>
      </c>
      <c r="BV93" s="679">
        <f>IF(OR($C$110=$AR93,$D$110=$AR93),Schweine_Werte!$M93*0.5,IF(OR($C$110&gt;$AR93,$D$110&lt;$AR93),0,Schweine_Werte!$M93))</f>
        <v>0</v>
      </c>
      <c r="BW93" s="679">
        <f>IF(OR(8=$AR93,$E$127=$AR93),Schweine_Werte!$M93*0.5,IF(OR(8&gt;$AR93,$E$127&lt;$AR93),0,Schweine_Werte!$M93))</f>
        <v>1.225230707810347</v>
      </c>
      <c r="BX93" s="679">
        <f>IF(OR(8=$AR93,$E$145=$AR93),Schweine_Werte!$M93*0.5,IF(OR(8&gt;$AR93,$E$145&lt;$AR93),0,Schweine_Werte!$M93))</f>
        <v>1.225230707810347</v>
      </c>
      <c r="BY93" s="677">
        <f>IF(OR($C$74=$AR93,$D$74=$AR93),Schweine_Werte!$O93*0.5,IF(OR($C$74&gt;$AR93,$D$74&lt;$AR93),0,Schweine_Werte!$O93))</f>
        <v>0</v>
      </c>
      <c r="BZ93" s="677">
        <f>IF(OR($C$83=$AR93,$D$83=$AR93),Schweine_Werte!$O93*0.5,IF(OR($C$83&gt;$AR93,$D$83&lt;$AR93),0,Schweine_Werte!$O93))</f>
        <v>0</v>
      </c>
      <c r="CA93" s="679">
        <f>IF(OR($C$92=$AR93,$D$92=$AR93),Schweine_Werte!$O93*0.5,IF(OR($C$92&gt;$AR93,$D$92&lt;$AR93),0,Schweine_Werte!$O93))</f>
        <v>0</v>
      </c>
      <c r="CB93" s="679">
        <f>IF(OR($C$101=$AR93,$D$101=$AR93),Schweine_Werte!$O93*0.5,IF(OR($C$101&gt;$AR93,$D$101&lt;$AR93),0,Schweine_Werte!$O93))</f>
        <v>0</v>
      </c>
      <c r="CC93" s="679">
        <f>IF(OR($C$110=$AR93,$D$110=$AR93),Schweine_Werte!$O93*0.5,IF(OR($C$110&gt;$AR93,$D$110&lt;$AR93),0,Schweine_Werte!$O93))</f>
        <v>0</v>
      </c>
    </row>
    <row r="94" spans="1:81" x14ac:dyDescent="0.2">
      <c r="AR94" s="698">
        <v>98</v>
      </c>
      <c r="AS94" s="677">
        <f>IF(OR($C$12=$AR94,$D$12=$AR94),Schweine_Werte!$C94*0.5,IF(OR($C$12&gt;$AR94,$D$12&lt;$AR94),0,Schweine_Werte!$C94))</f>
        <v>0</v>
      </c>
      <c r="AT94" s="667">
        <f>IF(OR($C$24=$AR94,$D$24=$AR94),Schweine_Werte!$C94*0.5,IF(OR($C$24&gt;$AR94,$D$24&lt;$AR94),0,Schweine_Werte!$C94))</f>
        <v>0</v>
      </c>
      <c r="AU94" s="677">
        <f>IF(OR($C$36=$AR94,$D$36=$AR94),Schweine_Werte!$C94*0.5,IF(OR($C$36&gt;$AR94,$D$36&lt;$AR94),0,Schweine_Werte!$C94))</f>
        <v>0</v>
      </c>
      <c r="AV94" s="677">
        <f>IF(OR($C$48=$AR94,$D$48=$AR94),Schweine_Werte!$C94*0.5,IF(OR($C$48&gt;$AR94,$D$48&lt;$AR94),0,Schweine_Werte!$C94))</f>
        <v>0</v>
      </c>
      <c r="AW94" s="677">
        <f>IF(OR($C$60=$AR94,$D$60=$AR94),Schweine_Werte!$C94*0.5,IF(OR($C$60&gt;$AR94,$D$60&lt;$AR94),0,Schweine_Werte!$C94))</f>
        <v>0</v>
      </c>
      <c r="AX94" s="677">
        <f>IF(OR($C$12=$AR94,$D$12=$AR94),Schweine_Werte!$E94*0.5,IF(OR($C$12&gt;$AR94,$D$12&lt;$AR94),0,Schweine_Werte!$E94))</f>
        <v>0</v>
      </c>
      <c r="AY94" s="667">
        <f>IF(OR($C$24=$AR94,$D$24=$AR94),Schweine_Werte!$E94*0.5,IF(OR($C$24&gt;$AR94,$D$24&lt;$AR94),0,Schweine_Werte!$E94))</f>
        <v>0</v>
      </c>
      <c r="AZ94" s="667">
        <f>IF(OR($C$36=$AR94,$D$36=$AR94),Schweine_Werte!$E94*0.5,IF(OR($C$36&gt;$AR94,$D$36&lt;$AR94),0,Schweine_Werte!$E94))</f>
        <v>0</v>
      </c>
      <c r="BA94" s="667">
        <f>IF(OR($C$48=$AR94,$D$48=$AR94),Schweine_Werte!$E94*0.5,IF(OR($C$48&gt;$AR94,$D$48&lt;$AR94),0,Schweine_Werte!$E94))</f>
        <v>0</v>
      </c>
      <c r="BB94" s="667">
        <f>IF(OR($C$60=$AR94,$D$60=$AR94),Schweine_Werte!$E94*0.5,IF(OR($C$60&gt;$AR94,$D$60&lt;$AR94),0,Schweine_Werte!$E94))</f>
        <v>0</v>
      </c>
      <c r="BC94" s="677">
        <f>IF(OR($C$12=$AR94,$D$12=$AR94),Schweine_Werte!$G94*0.5,IF(OR($C$12&gt;$AR94,$D$12&lt;$AR94),0,Schweine_Werte!$G94))</f>
        <v>0</v>
      </c>
      <c r="BD94" s="667">
        <f>IF(OR($C$24=$AR94,$D$24=$AR94),Schweine_Werte!$G94*0.5,IF(OR($C$24&gt;$AR94,$D$24&lt;$AR94),0,Schweine_Werte!$G94))</f>
        <v>0</v>
      </c>
      <c r="BE94" s="667">
        <f>IF(OR($C$36=$AR94,$D$36=$AR94),Schweine_Werte!$G94*0.5,IF(OR($C$36&gt;$AR94,$D$36&lt;$AR94),0,Schweine_Werte!$G94))</f>
        <v>0</v>
      </c>
      <c r="BF94" s="667">
        <f>IF(OR($C$48=$AR94,$D$48=$AR94),Schweine_Werte!$G94*0.5,IF(OR($C$48&gt;$AR94,$D$48&lt;$AR94),0,Schweine_Werte!$G94))</f>
        <v>0</v>
      </c>
      <c r="BG94" s="667">
        <f>IF(OR($C$60=$AR94,$D$60=$AR94),Schweine_Werte!$G94*0.5,IF(OR($C$60&gt;$AR94,$D$60&lt;$AR94),0,Schweine_Werte!$G94))</f>
        <v>0</v>
      </c>
      <c r="BH94" s="677">
        <f>IF(OR($C$12=$AR94,$D$12=$AR94),Schweine_Werte!$I94*0.5,IF(OR($C$12&gt;$AR94,$D$12&lt;$AR94),0,Schweine_Werte!$I94))</f>
        <v>0</v>
      </c>
      <c r="BI94" s="667">
        <f>IF(OR($C$24=$AR94,$D$24=$AR94),Schweine_Werte!$I94*0.5,IF(OR($C$24&gt;$AR94,$D$24&lt;$AR94),0,Schweine_Werte!$I94))</f>
        <v>0</v>
      </c>
      <c r="BJ94" s="667">
        <f>IF(OR($C$36=$AR94,$D$36=$AR94),Schweine_Werte!$I94*0.5,IF(OR($C$36&gt;$AR94,$D$36&lt;$AR94),0,Schweine_Werte!$I94))</f>
        <v>0</v>
      </c>
      <c r="BK94" s="667">
        <f>IF(OR($C$48=$AR94,$D$48=$AR94),Schweine_Werte!$I94*0.5,IF(OR($C$48&gt;$AR94,$D$48&lt;$AR94),0,Schweine_Werte!$I94))</f>
        <v>0</v>
      </c>
      <c r="BL94" s="667">
        <f>IF(OR($C$60=$AR94,$D$60=$AR94),Schweine_Werte!$I94*0.5,IF(OR($C$60&gt;$AR94,$D$60&lt;$AR94),0,Schweine_Werte!$I94))</f>
        <v>0</v>
      </c>
      <c r="BM94" s="677"/>
      <c r="BN94" s="667"/>
      <c r="BO94" s="667"/>
      <c r="BP94" s="667"/>
      <c r="BQ94" s="667"/>
      <c r="BR94" s="677">
        <f>IF(OR($C$74=$AR94,$D$74=$AR94),Schweine_Werte!$M94*0.5,IF(OR($C$74&gt;$AR94,$D$74&lt;$AR94),0,Schweine_Werte!$M94))</f>
        <v>0</v>
      </c>
      <c r="BS94" s="677">
        <f>IF(OR($C$83=$AR94,$D$83=$AR94),Schweine_Werte!$M94*0.5,IF(OR($C$83&gt;$AR94,$D$83&lt;$AR94),0,Schweine_Werte!$M94))</f>
        <v>0</v>
      </c>
      <c r="BT94" s="679">
        <f>IF(OR($C$92=$AR94,$D$92=$AR94),Schweine_Werte!$M94*0.5,IF(OR($C$92&gt;$AR94,$D$92&lt;$AR94),0,Schweine_Werte!$M94))</f>
        <v>0</v>
      </c>
      <c r="BU94" s="679">
        <f>IF(OR($C$101=$AR94,$D$101=$AR94),Schweine_Werte!$M94*0.5,IF(OR($C$101&gt;$AR94,$D$101&lt;$AR94),0,Schweine_Werte!$M94))</f>
        <v>0</v>
      </c>
      <c r="BV94" s="679">
        <f>IF(OR($C$110=$AR94,$D$110=$AR94),Schweine_Werte!$M94*0.5,IF(OR($C$110&gt;$AR94,$D$110&lt;$AR94),0,Schweine_Werte!$M94))</f>
        <v>0</v>
      </c>
      <c r="BW94" s="679">
        <f>IF(OR(8=$AR94,$E$127=$AR94),Schweine_Werte!$M94*0.5,IF(OR(8&gt;$AR94,$E$127&lt;$AR94),0,Schweine_Werte!$M94))</f>
        <v>1.2364435817812538</v>
      </c>
      <c r="BX94" s="679">
        <f>IF(OR(8=$AR94,$E$145=$AR94),Schweine_Werte!$M94*0.5,IF(OR(8&gt;$AR94,$E$145&lt;$AR94),0,Schweine_Werte!$M94))</f>
        <v>1.2364435817812538</v>
      </c>
      <c r="BY94" s="677">
        <f>IF(OR($C$74=$AR94,$D$74=$AR94),Schweine_Werte!$O94*0.5,IF(OR($C$74&gt;$AR94,$D$74&lt;$AR94),0,Schweine_Werte!$O94))</f>
        <v>0</v>
      </c>
      <c r="BZ94" s="677">
        <f>IF(OR($C$83=$AR94,$D$83=$AR94),Schweine_Werte!$O94*0.5,IF(OR($C$83&gt;$AR94,$D$83&lt;$AR94),0,Schweine_Werte!$O94))</f>
        <v>0</v>
      </c>
      <c r="CA94" s="679">
        <f>IF(OR($C$92=$AR94,$D$92=$AR94),Schweine_Werte!$O94*0.5,IF(OR($C$92&gt;$AR94,$D$92&lt;$AR94),0,Schweine_Werte!$O94))</f>
        <v>0</v>
      </c>
      <c r="CB94" s="679">
        <f>IF(OR($C$101=$AR94,$D$101=$AR94),Schweine_Werte!$O94*0.5,IF(OR($C$101&gt;$AR94,$D$101&lt;$AR94),0,Schweine_Werte!$O94))</f>
        <v>0</v>
      </c>
      <c r="CC94" s="679">
        <f>IF(OR($C$110=$AR94,$D$110=$AR94),Schweine_Werte!$O94*0.5,IF(OR($C$110&gt;$AR94,$D$110&lt;$AR94),0,Schweine_Werte!$O94))</f>
        <v>0</v>
      </c>
    </row>
    <row r="95" spans="1:81" x14ac:dyDescent="0.2">
      <c r="Q95" s="1735" t="s">
        <v>446</v>
      </c>
      <c r="R95" s="1735"/>
      <c r="S95" s="1735"/>
      <c r="T95" s="1735" t="s">
        <v>447</v>
      </c>
      <c r="U95" s="1735"/>
      <c r="V95" s="1735"/>
      <c r="W95" s="517" t="s">
        <v>435</v>
      </c>
      <c r="X95" s="517"/>
      <c r="Y95" s="517"/>
      <c r="AR95" s="698">
        <v>99</v>
      </c>
      <c r="AS95" s="677">
        <f>IF(OR($C$12=$AR95,$D$12=$AR95),Schweine_Werte!$C95*0.5,IF(OR($C$12&gt;$AR95,$D$12&lt;$AR95),0,Schweine_Werte!$C95))</f>
        <v>0</v>
      </c>
      <c r="AT95" s="667">
        <f>IF(OR($C$24=$AR95,$D$24=$AR95),Schweine_Werte!$C95*0.5,IF(OR($C$24&gt;$AR95,$D$24&lt;$AR95),0,Schweine_Werte!$C95))</f>
        <v>0</v>
      </c>
      <c r="AU95" s="677">
        <f>IF(OR($C$36=$AR95,$D$36=$AR95),Schweine_Werte!$C95*0.5,IF(OR($C$36&gt;$AR95,$D$36&lt;$AR95),0,Schweine_Werte!$C95))</f>
        <v>0</v>
      </c>
      <c r="AV95" s="677">
        <f>IF(OR($C$48=$AR95,$D$48=$AR95),Schweine_Werte!$C95*0.5,IF(OR($C$48&gt;$AR95,$D$48&lt;$AR95),0,Schweine_Werte!$C95))</f>
        <v>0</v>
      </c>
      <c r="AW95" s="677">
        <f>IF(OR($C$60=$AR95,$D$60=$AR95),Schweine_Werte!$C95*0.5,IF(OR($C$60&gt;$AR95,$D$60&lt;$AR95),0,Schweine_Werte!$C95))</f>
        <v>0</v>
      </c>
      <c r="AX95" s="677">
        <f>IF(OR($C$12=$AR95,$D$12=$AR95),Schweine_Werte!$E95*0.5,IF(OR($C$12&gt;$AR95,$D$12&lt;$AR95),0,Schweine_Werte!$E95))</f>
        <v>0</v>
      </c>
      <c r="AY95" s="667">
        <f>IF(OR($C$24=$AR95,$D$24=$AR95),Schweine_Werte!$E95*0.5,IF(OR($C$24&gt;$AR95,$D$24&lt;$AR95),0,Schweine_Werte!$E95))</f>
        <v>0</v>
      </c>
      <c r="AZ95" s="667">
        <f>IF(OR($C$36=$AR95,$D$36=$AR95),Schweine_Werte!$E95*0.5,IF(OR($C$36&gt;$AR95,$D$36&lt;$AR95),0,Schweine_Werte!$E95))</f>
        <v>0</v>
      </c>
      <c r="BA95" s="667">
        <f>IF(OR($C$48=$AR95,$D$48=$AR95),Schweine_Werte!$E95*0.5,IF(OR($C$48&gt;$AR95,$D$48&lt;$AR95),0,Schweine_Werte!$E95))</f>
        <v>0</v>
      </c>
      <c r="BB95" s="667">
        <f>IF(OR($C$60=$AR95,$D$60=$AR95),Schweine_Werte!$E95*0.5,IF(OR($C$60&gt;$AR95,$D$60&lt;$AR95),0,Schweine_Werte!$E95))</f>
        <v>0</v>
      </c>
      <c r="BC95" s="677">
        <f>IF(OR($C$12=$AR95,$D$12=$AR95),Schweine_Werte!$G95*0.5,IF(OR($C$12&gt;$AR95,$D$12&lt;$AR95),0,Schweine_Werte!$G95))</f>
        <v>0</v>
      </c>
      <c r="BD95" s="667">
        <f>IF(OR($C$24=$AR95,$D$24=$AR95),Schweine_Werte!$G95*0.5,IF(OR($C$24&gt;$AR95,$D$24&lt;$AR95),0,Schweine_Werte!$G95))</f>
        <v>0</v>
      </c>
      <c r="BE95" s="667">
        <f>IF(OR($C$36=$AR95,$D$36=$AR95),Schweine_Werte!$G95*0.5,IF(OR($C$36&gt;$AR95,$D$36&lt;$AR95),0,Schweine_Werte!$G95))</f>
        <v>0</v>
      </c>
      <c r="BF95" s="667">
        <f>IF(OR($C$48=$AR95,$D$48=$AR95),Schweine_Werte!$G95*0.5,IF(OR($C$48&gt;$AR95,$D$48&lt;$AR95),0,Schweine_Werte!$G95))</f>
        <v>0</v>
      </c>
      <c r="BG95" s="667">
        <f>IF(OR($C$60=$AR95,$D$60=$AR95),Schweine_Werte!$G95*0.5,IF(OR($C$60&gt;$AR95,$D$60&lt;$AR95),0,Schweine_Werte!$G95))</f>
        <v>0</v>
      </c>
      <c r="BH95" s="677">
        <f>IF(OR($C$12=$AR95,$D$12=$AR95),Schweine_Werte!$I95*0.5,IF(OR($C$12&gt;$AR95,$D$12&lt;$AR95),0,Schweine_Werte!$I95))</f>
        <v>0</v>
      </c>
      <c r="BI95" s="667">
        <f>IF(OR($C$24=$AR95,$D$24=$AR95),Schweine_Werte!$I95*0.5,IF(OR($C$24&gt;$AR95,$D$24&lt;$AR95),0,Schweine_Werte!$I95))</f>
        <v>0</v>
      </c>
      <c r="BJ95" s="667">
        <f>IF(OR($C$36=$AR95,$D$36=$AR95),Schweine_Werte!$I95*0.5,IF(OR($C$36&gt;$AR95,$D$36&lt;$AR95),0,Schweine_Werte!$I95))</f>
        <v>0</v>
      </c>
      <c r="BK95" s="667">
        <f>IF(OR($C$48=$AR95,$D$48=$AR95),Schweine_Werte!$I95*0.5,IF(OR($C$48&gt;$AR95,$D$48&lt;$AR95),0,Schweine_Werte!$I95))</f>
        <v>0</v>
      </c>
      <c r="BL95" s="667">
        <f>IF(OR($C$60=$AR95,$D$60=$AR95),Schweine_Werte!$I95*0.5,IF(OR($C$60&gt;$AR95,$D$60&lt;$AR95),0,Schweine_Werte!$I95))</f>
        <v>0</v>
      </c>
      <c r="BM95" s="677"/>
      <c r="BN95" s="667"/>
      <c r="BO95" s="667"/>
      <c r="BP95" s="667"/>
      <c r="BQ95" s="667"/>
      <c r="BR95" s="677">
        <f>IF(OR($C$74=$AR95,$D$74=$AR95),Schweine_Werte!$M95*0.5,IF(OR($C$74&gt;$AR95,$D$74&lt;$AR95),0,Schweine_Werte!$M95))</f>
        <v>0</v>
      </c>
      <c r="BS95" s="677">
        <f>IF(OR($C$83=$AR95,$D$83=$AR95),Schweine_Werte!$M95*0.5,IF(OR($C$83&gt;$AR95,$D$83&lt;$AR95),0,Schweine_Werte!$M95))</f>
        <v>0</v>
      </c>
      <c r="BT95" s="679">
        <f>IF(OR($C$92=$AR95,$D$92=$AR95),Schweine_Werte!$M95*0.5,IF(OR($C$92&gt;$AR95,$D$92&lt;$AR95),0,Schweine_Werte!$M95))</f>
        <v>0</v>
      </c>
      <c r="BU95" s="679">
        <f>IF(OR($C$101=$AR95,$D$101=$AR95),Schweine_Werte!$M95*0.5,IF(OR($C$101&gt;$AR95,$D$101&lt;$AR95),0,Schweine_Werte!$M95))</f>
        <v>0</v>
      </c>
      <c r="BV95" s="679">
        <f>IF(OR($C$110=$AR95,$D$110=$AR95),Schweine_Werte!$M95*0.5,IF(OR($C$110&gt;$AR95,$D$110&lt;$AR95),0,Schweine_Werte!$M95))</f>
        <v>0</v>
      </c>
      <c r="BW95" s="679">
        <f>IF(OR(8=$AR95,$E$127=$AR95),Schweine_Werte!$M95*0.5,IF(OR(8&gt;$AR95,$E$127&lt;$AR95),0,Schweine_Werte!$M95))</f>
        <v>1.2483202500391168</v>
      </c>
      <c r="BX95" s="679">
        <f>IF(OR(8=$AR95,$E$145=$AR95),Schweine_Werte!$M95*0.5,IF(OR(8&gt;$AR95,$E$145&lt;$AR95),0,Schweine_Werte!$M95))</f>
        <v>1.2483202500391168</v>
      </c>
      <c r="BY95" s="677">
        <f>IF(OR($C$74=$AR95,$D$74=$AR95),Schweine_Werte!$O95*0.5,IF(OR($C$74&gt;$AR95,$D$74&lt;$AR95),0,Schweine_Werte!$O95))</f>
        <v>0</v>
      </c>
      <c r="BZ95" s="677">
        <f>IF(OR($C$83=$AR95,$D$83=$AR95),Schweine_Werte!$O95*0.5,IF(OR($C$83&gt;$AR95,$D$83&lt;$AR95),0,Schweine_Werte!$O95))</f>
        <v>0</v>
      </c>
      <c r="CA95" s="679">
        <f>IF(OR($C$92=$AR95,$D$92=$AR95),Schweine_Werte!$O95*0.5,IF(OR($C$92&gt;$AR95,$D$92&lt;$AR95),0,Schweine_Werte!$O95))</f>
        <v>0</v>
      </c>
      <c r="CB95" s="679">
        <f>IF(OR($C$101=$AR95,$D$101=$AR95),Schweine_Werte!$O95*0.5,IF(OR($C$101&gt;$AR95,$D$101&lt;$AR95),0,Schweine_Werte!$O95))</f>
        <v>0</v>
      </c>
      <c r="CC95" s="679">
        <f>IF(OR($C$110=$AR95,$D$110=$AR95),Schweine_Werte!$O95*0.5,IF(OR($C$110&gt;$AR95,$D$110&lt;$AR95),0,Schweine_Werte!$O95))</f>
        <v>0</v>
      </c>
    </row>
    <row r="96" spans="1:81" x14ac:dyDescent="0.2">
      <c r="B96" s="520" t="s">
        <v>517</v>
      </c>
      <c r="E96" s="520" t="s">
        <v>470</v>
      </c>
      <c r="F96" s="520" t="s">
        <v>363</v>
      </c>
      <c r="G96" s="520" t="s">
        <v>471</v>
      </c>
      <c r="H96" s="520" t="s">
        <v>472</v>
      </c>
      <c r="I96" s="520" t="s">
        <v>473</v>
      </c>
      <c r="J96" s="520" t="s">
        <v>474</v>
      </c>
      <c r="K96" s="520" t="s">
        <v>475</v>
      </c>
      <c r="L96" s="520" t="s">
        <v>476</v>
      </c>
      <c r="M96" s="520" t="s">
        <v>477</v>
      </c>
      <c r="N96" s="520" t="s">
        <v>478</v>
      </c>
      <c r="O96" s="520" t="s">
        <v>479</v>
      </c>
      <c r="P96" s="520" t="s">
        <v>480</v>
      </c>
      <c r="Q96" s="520" t="s">
        <v>365</v>
      </c>
      <c r="R96" s="520" t="s">
        <v>366</v>
      </c>
      <c r="S96" s="520" t="s">
        <v>367</v>
      </c>
      <c r="T96" s="520" t="s">
        <v>365</v>
      </c>
      <c r="U96" s="520" t="s">
        <v>366</v>
      </c>
      <c r="V96" s="520" t="s">
        <v>367</v>
      </c>
      <c r="W96" s="520" t="s">
        <v>448</v>
      </c>
      <c r="X96" s="520" t="s">
        <v>449</v>
      </c>
      <c r="Y96" s="520" t="s">
        <v>450</v>
      </c>
      <c r="AR96" s="698">
        <v>100</v>
      </c>
      <c r="AS96" s="677">
        <f>IF(OR($C$12=$AR96,$D$12=$AR96),Schweine_Werte!$C96*0.5,IF(OR($C$12&gt;$AR96,$D$12&lt;$AR96),0,Schweine_Werte!$C96))</f>
        <v>0</v>
      </c>
      <c r="AT96" s="667">
        <f>IF(OR($C$24=$AR96,$D$24=$AR96),Schweine_Werte!$C96*0.5,IF(OR($C$24&gt;$AR96,$D$24&lt;$AR96),0,Schweine_Werte!$C96))</f>
        <v>0</v>
      </c>
      <c r="AU96" s="677">
        <f>IF(OR($C$36=$AR96,$D$36=$AR96),Schweine_Werte!$C96*0.5,IF(OR($C$36&gt;$AR96,$D$36&lt;$AR96),0,Schweine_Werte!$C96))</f>
        <v>0</v>
      </c>
      <c r="AV96" s="677">
        <f>IF(OR($C$48=$AR96,$D$48=$AR96),Schweine_Werte!$C96*0.5,IF(OR($C$48&gt;$AR96,$D$48&lt;$AR96),0,Schweine_Werte!$C96))</f>
        <v>0</v>
      </c>
      <c r="AW96" s="677">
        <f>IF(OR($C$60=$AR96,$D$60=$AR96),Schweine_Werte!$C96*0.5,IF(OR($C$60&gt;$AR96,$D$60&lt;$AR96),0,Schweine_Werte!$C96))</f>
        <v>0</v>
      </c>
      <c r="AX96" s="677">
        <f>IF(OR($C$12=$AR96,$D$12=$AR96),Schweine_Werte!$E96*0.5,IF(OR($C$12&gt;$AR96,$D$12&lt;$AR96),0,Schweine_Werte!$E96))</f>
        <v>0</v>
      </c>
      <c r="AY96" s="667">
        <f>IF(OR($C$24=$AR96,$D$24=$AR96),Schweine_Werte!$E96*0.5,IF(OR($C$24&gt;$AR96,$D$24&lt;$AR96),0,Schweine_Werte!$E96))</f>
        <v>0</v>
      </c>
      <c r="AZ96" s="667">
        <f>IF(OR($C$36=$AR96,$D$36=$AR96),Schweine_Werte!$E96*0.5,IF(OR($C$36&gt;$AR96,$D$36&lt;$AR96),0,Schweine_Werte!$E96))</f>
        <v>0</v>
      </c>
      <c r="BA96" s="667">
        <f>IF(OR($C$48=$AR96,$D$48=$AR96),Schweine_Werte!$E96*0.5,IF(OR($C$48&gt;$AR96,$D$48&lt;$AR96),0,Schweine_Werte!$E96))</f>
        <v>0</v>
      </c>
      <c r="BB96" s="667">
        <f>IF(OR($C$60=$AR96,$D$60=$AR96),Schweine_Werte!$E96*0.5,IF(OR($C$60&gt;$AR96,$D$60&lt;$AR96),0,Schweine_Werte!$E96))</f>
        <v>0</v>
      </c>
      <c r="BC96" s="677">
        <f>IF(OR($C$12=$AR96,$D$12=$AR96),Schweine_Werte!$G96*0.5,IF(OR($C$12&gt;$AR96,$D$12&lt;$AR96),0,Schweine_Werte!$G96))</f>
        <v>0</v>
      </c>
      <c r="BD96" s="667">
        <f>IF(OR($C$24=$AR96,$D$24=$AR96),Schweine_Werte!$G96*0.5,IF(OR($C$24&gt;$AR96,$D$24&lt;$AR96),0,Schweine_Werte!$G96))</f>
        <v>0</v>
      </c>
      <c r="BE96" s="667">
        <f>IF(OR($C$36=$AR96,$D$36=$AR96),Schweine_Werte!$G96*0.5,IF(OR($C$36&gt;$AR96,$D$36&lt;$AR96),0,Schweine_Werte!$G96))</f>
        <v>0</v>
      </c>
      <c r="BF96" s="667">
        <f>IF(OR($C$48=$AR96,$D$48=$AR96),Schweine_Werte!$G96*0.5,IF(OR($C$48&gt;$AR96,$D$48&lt;$AR96),0,Schweine_Werte!$G96))</f>
        <v>0</v>
      </c>
      <c r="BG96" s="667">
        <f>IF(OR($C$60=$AR96,$D$60=$AR96),Schweine_Werte!$G96*0.5,IF(OR($C$60&gt;$AR96,$D$60&lt;$AR96),0,Schweine_Werte!$G96))</f>
        <v>0</v>
      </c>
      <c r="BH96" s="677">
        <f>IF(OR($C$12=$AR96,$D$12=$AR96),Schweine_Werte!$I96*0.5,IF(OR($C$12&gt;$AR96,$D$12&lt;$AR96),0,Schweine_Werte!$I96))</f>
        <v>0</v>
      </c>
      <c r="BI96" s="667">
        <f>IF(OR($C$24=$AR96,$D$24=$AR96),Schweine_Werte!$I96*0.5,IF(OR($C$24&gt;$AR96,$D$24&lt;$AR96),0,Schweine_Werte!$I96))</f>
        <v>0</v>
      </c>
      <c r="BJ96" s="667">
        <f>IF(OR($C$36=$AR96,$D$36=$AR96),Schweine_Werte!$I96*0.5,IF(OR($C$36&gt;$AR96,$D$36&lt;$AR96),0,Schweine_Werte!$I96))</f>
        <v>0</v>
      </c>
      <c r="BK96" s="667">
        <f>IF(OR($C$48=$AR96,$D$48=$AR96),Schweine_Werte!$I96*0.5,IF(OR($C$48&gt;$AR96,$D$48&lt;$AR96),0,Schweine_Werte!$I96))</f>
        <v>0</v>
      </c>
      <c r="BL96" s="667">
        <f>IF(OR($C$60=$AR96,$D$60=$AR96),Schweine_Werte!$I96*0.5,IF(OR($C$60&gt;$AR96,$D$60&lt;$AR96),0,Schweine_Werte!$I96))</f>
        <v>0</v>
      </c>
      <c r="BM96" s="677"/>
      <c r="BN96" s="667"/>
      <c r="BO96" s="667"/>
      <c r="BP96" s="667"/>
      <c r="BQ96" s="667"/>
      <c r="BR96" s="677">
        <f>IF(OR($C$74=$AR96,$D$74=$AR96),Schweine_Werte!$M96*0.5,IF(OR($C$74&gt;$AR96,$D$74&lt;$AR96),0,Schweine_Werte!$M96))</f>
        <v>0</v>
      </c>
      <c r="BS96" s="677">
        <f>IF(OR($C$83=$AR96,$D$83=$AR96),Schweine_Werte!$M96*0.5,IF(OR($C$83&gt;$AR96,$D$83&lt;$AR96),0,Schweine_Werte!$M96))</f>
        <v>0</v>
      </c>
      <c r="BT96" s="679">
        <f>IF(OR($C$92=$AR96,$D$92=$AR96),Schweine_Werte!$M96*0.5,IF(OR($C$92&gt;$AR96,$D$92&lt;$AR96),0,Schweine_Werte!$M96))</f>
        <v>0</v>
      </c>
      <c r="BU96" s="679">
        <f>IF(OR($C$101=$AR96,$D$101=$AR96),Schweine_Werte!$M96*0.5,IF(OR($C$101&gt;$AR96,$D$101&lt;$AR96),0,Schweine_Werte!$M96))</f>
        <v>0</v>
      </c>
      <c r="BV96" s="679">
        <f>IF(OR($C$110=$AR96,$D$110=$AR96),Schweine_Werte!$M96*0.5,IF(OR($C$110&gt;$AR96,$D$110&lt;$AR96),0,Schweine_Werte!$M96))</f>
        <v>0</v>
      </c>
      <c r="BW96" s="679">
        <f>IF(OR(8=$AR96,$E$127=$AR96),Schweine_Werte!$M96*0.5,IF(OR(8&gt;$AR96,$E$127&lt;$AR96),0,Schweine_Werte!$M96))</f>
        <v>1.2608927189522001</v>
      </c>
      <c r="BX96" s="679">
        <f>IF(OR(8=$AR96,$E$145=$AR96),Schweine_Werte!$M96*0.5,IF(OR(8&gt;$AR96,$E$145&lt;$AR96),0,Schweine_Werte!$M96))</f>
        <v>1.2608927189522001</v>
      </c>
      <c r="BY96" s="677">
        <f>IF(OR($C$74=$AR96,$D$74=$AR96),Schweine_Werte!$O96*0.5,IF(OR($C$74&gt;$AR96,$D$74&lt;$AR96),0,Schweine_Werte!$O96))</f>
        <v>0</v>
      </c>
      <c r="BZ96" s="677">
        <f>IF(OR($C$83=$AR96,$D$83=$AR96),Schweine_Werte!$O96*0.5,IF(OR($C$83&gt;$AR96,$D$83&lt;$AR96),0,Schweine_Werte!$O96))</f>
        <v>0</v>
      </c>
      <c r="CA96" s="679">
        <f>IF(OR($C$92=$AR96,$D$92=$AR96),Schweine_Werte!$O96*0.5,IF(OR($C$92&gt;$AR96,$D$92&lt;$AR96),0,Schweine_Werte!$O96))</f>
        <v>0</v>
      </c>
      <c r="CB96" s="679">
        <f>IF(OR($C$101=$AR96,$D$101=$AR96),Schweine_Werte!$O96*0.5,IF(OR($C$101&gt;$AR96,$D$101&lt;$AR96),0,Schweine_Werte!$O96))</f>
        <v>0</v>
      </c>
      <c r="CC96" s="679">
        <f>IF(OR($C$110=$AR96,$D$110=$AR96),Schweine_Werte!$O96*0.5,IF(OR($C$110&gt;$AR96,$D$110&lt;$AR96),0,Schweine_Werte!$O96))</f>
        <v>0</v>
      </c>
    </row>
    <row r="97" spans="1:81" x14ac:dyDescent="0.2">
      <c r="B97" s="520">
        <v>450</v>
      </c>
      <c r="D97" s="667"/>
      <c r="E97" s="520" t="e">
        <f>($D101-$C101)*1000/SUM($BU$4:$BU$31)</f>
        <v>#VALUE!</v>
      </c>
      <c r="F97" s="667" t="e">
        <f>SUMPRODUCT($BU$4:$BU$31,Schweine_Werte!$V$4:$V$31)/SUM($BU$4:$BU$31)</f>
        <v>#DIV/0!</v>
      </c>
      <c r="G97" s="667" t="e">
        <f>IF($B101=$A$8,SUMPRODUCT($BU$4:$BU$31,Schweine_Werte!HE$4:HE$31)/SUM($BU$4:$BU$31),IF($B101=$A$7,SUMPRODUCT($BU$4:$BU$31,Schweine_Werte!GQ$4:GQ$31)/SUM($BU$4:$BU$31),IF($B101=$A$6,SUMPRODUCT($BU$4:$BU$31,Schweine_Werte!GC$4:GC$31)/SUM($BU$4:$BU$31),SUMPRODUCT($BU$4:$BU$31,Schweine_Werte!FO$4:FO$31)/SUM($BU$4:$BU$31))))</f>
        <v>#DIV/0!</v>
      </c>
      <c r="H97" s="667" t="e">
        <f>IF($B101=$A$8,SUMPRODUCT($BU$4:$BU$31,Schweine_Werte!HF$4:HF$31)/SUM($BU$4:$BU$31),IF($B101=$A$7,SUMPRODUCT($BU$4:$BU$31,Schweine_Werte!GR$4:GR$31)/SUM($BU$4:$BU$31),IF($B101=$A$6,SUMPRODUCT($BU$4:$BU$31,Schweine_Werte!GD$4:GD$31)/SUM($BU$4:$BU$31),SUMPRODUCT($BU$4:$BU$31,Schweine_Werte!FP$4:FP$31)/SUM($BU$4:$BU$31))))</f>
        <v>#DIV/0!</v>
      </c>
      <c r="I97" s="667" t="e">
        <f>IF($B101=$A$8,SUMPRODUCT($BU$4:$BU$31,Schweine_Werte!HG$4:HG$31)/SUM($BU$4:$BU$31),IF($B101=$A$7,SUMPRODUCT($BU$4:$BU$31,Schweine_Werte!GS$4:GS$31)/SUM($BU$4:$BU$31),IF($B101=$A$6,SUMPRODUCT($BU$4:$BU$31,Schweine_Werte!GE$4:GE$31)/SUM($BU$4:$BU$31),SUMPRODUCT($BU$4:$BU$31,Schweine_Werte!FQ$4:FQ$31)/SUM($BU$4:$BU$31))))</f>
        <v>#DIV/0!</v>
      </c>
      <c r="J97" s="667" t="e">
        <f>SUMPRODUCT($BU$4:$BU$31,Schweine_Werte!$AD$4:$AD$31)/SUM($BU$4:$BU$31)</f>
        <v>#DIV/0!</v>
      </c>
      <c r="K97" s="667" t="e">
        <f>SUMPRODUCT($BU$4:$BU$31,Schweine_Werte!$AL$4:$AL$31)/SUM($BU$4:$BU$31)</f>
        <v>#DIV/0!</v>
      </c>
      <c r="L97" s="667" t="e">
        <f>T97*$F97*365/1000+$J97-$K97</f>
        <v>#DIV/0!</v>
      </c>
      <c r="M97" s="667" t="e">
        <f>U97*$F97*365/1000+$J97-$K97/2</f>
        <v>#DIV/0!</v>
      </c>
      <c r="N97" s="667" t="e">
        <f>V97*$F97*365/1000+$J97</f>
        <v>#DIV/0!</v>
      </c>
      <c r="O97" s="667">
        <f>IF($C101&lt;28,SUM($BU$4:$BU$23)+IF($D101&gt;28,$BU$24*0.5,$BU$24),0)</f>
        <v>0</v>
      </c>
      <c r="P97" s="667">
        <f>IF($D101&gt;28,SUM($BU$25:$BU$31)+IF($C101&lt;28,$BU$24*0.5,$BU$24),0)</f>
        <v>0</v>
      </c>
      <c r="Q97" s="667" t="e">
        <f t="shared" ref="Q97:S98" si="49">+T97*$F97</f>
        <v>#DIV/0!</v>
      </c>
      <c r="R97" s="667" t="e">
        <f t="shared" si="49"/>
        <v>#DIV/0!</v>
      </c>
      <c r="S97" s="667" t="e">
        <f t="shared" si="49"/>
        <v>#DIV/0!</v>
      </c>
      <c r="T97" s="667" t="e">
        <f>+($O97*Schweine_Werte!$HT$15+$P97*Schweine_Werte!$HU$15)/SUM($O97:$P97)</f>
        <v>#DIV/0!</v>
      </c>
      <c r="U97" s="667" t="e">
        <f>+($O97*Schweine_Werte!$HV$15+$P97*Schweine_Werte!$HW$15)/SUM($O97:$P97)</f>
        <v>#DIV/0!</v>
      </c>
      <c r="V97" s="667" t="e">
        <f>+($O97*Schweine_Werte!$HX$15+$P97*Schweine_Werte!$HY$15)/SUM($O97:$P97)</f>
        <v>#DIV/0!</v>
      </c>
      <c r="W97" s="678" t="e">
        <f>($J97*0.055+T97*0.365*0.86*$F97-$K97*0.018)/L97*100</f>
        <v>#DIV/0!</v>
      </c>
      <c r="X97" s="678" t="e">
        <f>($J97*0.055+U97*0.365*0.86*$F97-$K97*0.018/2)/M97*100</f>
        <v>#DIV/0!</v>
      </c>
      <c r="Y97" s="667" t="e">
        <f>($J97*0.055+V97*0.365*0.86*$F97)/N97*100</f>
        <v>#DIV/0!</v>
      </c>
      <c r="Z97" s="667" t="e">
        <f>IF($B101=$A$8,SUMPRODUCT($BU$4:$BU$31,Schweine_Werte!$HH$4:$HH$31,Schweine_Werte!$HI$4:$HI$31)/SUMPRODUCT($BU$4:$BU$31,Schweine_Werte!$HH$4:$HH$31),IF($B101=$A$7,SUMPRODUCT($BU$4:$BU$31,Schweine_Werte!$GT$4:$GT$31,Schweine_Werte!$GU$4:$GU$31)/SUMPRODUCT($BU$4:$BU$31,Schweine_Werte!$GT$4:$GT$31),IF($B101=$A$6,SUMPRODUCT($BU$4:$BU$31,Schweine_Werte!$GF$4:$GF$31,Schweine_Werte!$GG$4:$GG$31)/SUMPRODUCT($BU$4:$BU$31,Schweine_Werte!$GF$4:$GF$31),SUMPRODUCT($BU$4:$BU$31,Schweine_Werte!$FR$4:$FR$31,Schweine_Werte!$FS$4:$FS$31)/SUMPRODUCT($BU$4:$BU$31,Schweine_Werte!$FR$4:$FR$31))))</f>
        <v>#DIV/0!</v>
      </c>
      <c r="AA97" s="667"/>
      <c r="AB97" s="667">
        <f>IF($B101=$A$8,SUMIF(Schweine_Werte!$AO$4:$AO$31,$C101,Schweine_Werte!$HI$4:$HI$31),IF($B101=$A$7,SUMIF(Schweine_Werte!$AO$4:$AO$31,$C101,Schweine_Werte!$GU$4:$GU$31),IF($B101=$A$6,SUMIF(Schweine_Werte!$AO$4:$AO$31,$C101,Schweine_Werte!$GG$4:$GG$31),SUMIF(Schweine_Werte!$AO$4:$AO$31,$C101,Schweine_Werte!$FS$4:$FS$31))))</f>
        <v>0</v>
      </c>
      <c r="AC97" s="667"/>
      <c r="AD97" s="667">
        <f>IF($B101=$A$8,SUMIF(Schweine_Werte!$AO$4:$AO$31,$D101,Schweine_Werte!$HI$4:$HI$31),IF($B101=$A$7,SUMIF(Schweine_Werte!$AO$4:$AO$31,$D101,Schweine_Werte!$GU$4:$GU$31),IF($B101=$A$6,SUMIF(Schweine_Werte!$AO$4:$AO$31,$D101,Schweine_Werte!$GG$4:$GG$31),SUMIF(Schweine_Werte!$AO$4:$AO$31,$D101,Schweine_Werte!$FS$4:$FS$31))))</f>
        <v>0</v>
      </c>
      <c r="AE97" s="667"/>
      <c r="AF97" s="667"/>
      <c r="AG97" s="667" t="e">
        <f>IF($B101=$A$8,SUMPRODUCT($BU$4:$BU$31,Schweine_Werte!$HH$4:$HH$31)/SUM($BU$4:$BU$31),IF($B101=$A$7,SUMPRODUCT($BU$4:$BU$31,Schweine_Werte!$GT$4:$GT$31)/SUM($BU$4:$BU$31),IF($B101=$A$6,SUMPRODUCT($BU$4:$BU$31,Schweine_Werte!$GF$4:$GF$31)/SUM($BU$4:$BU$31),SUMPRODUCT($BU$4:$BU$31,Schweine_Werte!$FR$4:$FR$31)/SUM($BU$4:$BU$31))))</f>
        <v>#DIV/0!</v>
      </c>
      <c r="AH97" s="667"/>
      <c r="AI97" s="667"/>
      <c r="AJ97" s="667" t="e">
        <f>IF($B101=$A$8,SUMPRODUCT($BU$4:$BU$31,Schweine_Werte!$HH$4:$HH$31,Schweine_Werte!$HJ$4:$HJ$31)/SUMPRODUCT($BU$4:$BU$31,Schweine_Werte!$HH$4:$HH$31),IF($B101=$A$7,SUMPRODUCT($BU$4:$BU$31,Schweine_Werte!$GT$4:$GT$31,Schweine_Werte!$GV$4:$GV$31)/SUMPRODUCT($BU$4:$BU$31,Schweine_Werte!$GT$4:$GT$31),IF($B101=$A$6,SUMPRODUCT($BU$4:$BU$31,Schweine_Werte!$GF$4:$GF$31,Schweine_Werte!$GH$4:$GH$31)/SUMPRODUCT($BU$4:$BU$31,Schweine_Werte!$GF$4:$GF$31),SUMPRODUCT($BU$4:$BU$31,Schweine_Werte!$FR$4:$FR$31,Schweine_Werte!$FT$4:$FT$31)/SUMPRODUCT($BU$4:$BU$31,Schweine_Werte!$FR$4:$FR$31))))</f>
        <v>#DIV/0!</v>
      </c>
      <c r="AK97" s="667"/>
      <c r="AL97" s="667">
        <f>IF($B101=$A$8,SUMIF(Schweine_Werte!$AO$4:$AO$31,$C101,Schweine_Werte!$HJ$4:$HJ$31),IF($B101=$A$7,SUMIF(Schweine_Werte!$AO$4:$AO$31,$C101,Schweine_Werte!$GV$4:$GV$31),IF($B101=$A$6,SUMIF(Schweine_Werte!$AO$4:$AO$31,$C101,Schweine_Werte!$GH$4:$GH$31),SUMIF(Schweine_Werte!$AO$4:$AO$31,$C101,Schweine_Werte!$FT$4:$FT$31))))</f>
        <v>0</v>
      </c>
      <c r="AM97" s="667"/>
      <c r="AN97" s="667">
        <f>IF($B101=$A$8,SUMIF(Schweine_Werte!$AO$4:$AO$31,$D101,Schweine_Werte!$HJ$4:$HJ$31),IF($B101=$A$7,SUMIF(Schweine_Werte!$AO$4:$AO$31,$D101,Schweine_Werte!$GV$4:$GV$31),IF($B101=$A$6,SUMIF(Schweine_Werte!$AO$4:$AO$31,$D101,Schweine_Werte!$GH$4:$GH$31),SUMIF(Schweine_Werte!$AO$4:$AO$31,$D101,Schweine_Werte!$FT$4:$FT$31))))</f>
        <v>0</v>
      </c>
      <c r="AR97" s="698">
        <v>101</v>
      </c>
      <c r="AS97" s="677">
        <f>IF(OR($C$12=$AR97,$D$12=$AR97),Schweine_Werte!$C97*0.5,IF(OR($C$12&gt;$AR97,$D$12&lt;$AR97),0,Schweine_Werte!$C97))</f>
        <v>0</v>
      </c>
      <c r="AT97" s="667">
        <f>IF(OR($C$24=$AR97,$D$24=$AR97),Schweine_Werte!$C97*0.5,IF(OR($C$24&gt;$AR97,$D$24&lt;$AR97),0,Schweine_Werte!$C97))</f>
        <v>0</v>
      </c>
      <c r="AU97" s="677">
        <f>IF(OR($C$36=$AR97,$D$36=$AR97),Schweine_Werte!$C97*0.5,IF(OR($C$36&gt;$AR97,$D$36&lt;$AR97),0,Schweine_Werte!$C97))</f>
        <v>0</v>
      </c>
      <c r="AV97" s="677">
        <f>IF(OR($C$48=$AR97,$D$48=$AR97),Schweine_Werte!$C97*0.5,IF(OR($C$48&gt;$AR97,$D$48&lt;$AR97),0,Schweine_Werte!$C97))</f>
        <v>0</v>
      </c>
      <c r="AW97" s="677">
        <f>IF(OR($C$60=$AR97,$D$60=$AR97),Schweine_Werte!$C97*0.5,IF(OR($C$60&gt;$AR97,$D$60&lt;$AR97),0,Schweine_Werte!$C97))</f>
        <v>0</v>
      </c>
      <c r="AX97" s="677">
        <f>IF(OR($C$12=$AR97,$D$12=$AR97),Schweine_Werte!$E97*0.5,IF(OR($C$12&gt;$AR97,$D$12&lt;$AR97),0,Schweine_Werte!$E97))</f>
        <v>0</v>
      </c>
      <c r="AY97" s="667">
        <f>IF(OR($C$24=$AR97,$D$24=$AR97),Schweine_Werte!$E97*0.5,IF(OR($C$24&gt;$AR97,$D$24&lt;$AR97),0,Schweine_Werte!$E97))</f>
        <v>0</v>
      </c>
      <c r="AZ97" s="667">
        <f>IF(OR($C$36=$AR97,$D$36=$AR97),Schweine_Werte!$E97*0.5,IF(OR($C$36&gt;$AR97,$D$36&lt;$AR97),0,Schweine_Werte!$E97))</f>
        <v>0</v>
      </c>
      <c r="BA97" s="667">
        <f>IF(OR($C$48=$AR97,$D$48=$AR97),Schweine_Werte!$E97*0.5,IF(OR($C$48&gt;$AR97,$D$48&lt;$AR97),0,Schweine_Werte!$E97))</f>
        <v>0</v>
      </c>
      <c r="BB97" s="667">
        <f>IF(OR($C$60=$AR97,$D$60=$AR97),Schweine_Werte!$E97*0.5,IF(OR($C$60&gt;$AR97,$D$60&lt;$AR97),0,Schweine_Werte!$E97))</f>
        <v>0</v>
      </c>
      <c r="BC97" s="677">
        <f>IF(OR($C$12=$AR97,$D$12=$AR97),Schweine_Werte!$G97*0.5,IF(OR($C$12&gt;$AR97,$D$12&lt;$AR97),0,Schweine_Werte!$G97))</f>
        <v>0</v>
      </c>
      <c r="BD97" s="667">
        <f>IF(OR($C$24=$AR97,$D$24=$AR97),Schweine_Werte!$G97*0.5,IF(OR($C$24&gt;$AR97,$D$24&lt;$AR97),0,Schweine_Werte!$G97))</f>
        <v>0</v>
      </c>
      <c r="BE97" s="667">
        <f>IF(OR($C$36=$AR97,$D$36=$AR97),Schweine_Werte!$G97*0.5,IF(OR($C$36&gt;$AR97,$D$36&lt;$AR97),0,Schweine_Werte!$G97))</f>
        <v>0</v>
      </c>
      <c r="BF97" s="667">
        <f>IF(OR($C$48=$AR97,$D$48=$AR97),Schweine_Werte!$G97*0.5,IF(OR($C$48&gt;$AR97,$D$48&lt;$AR97),0,Schweine_Werte!$G97))</f>
        <v>0</v>
      </c>
      <c r="BG97" s="667">
        <f>IF(OR($C$60=$AR97,$D$60=$AR97),Schweine_Werte!$G97*0.5,IF(OR($C$60&gt;$AR97,$D$60&lt;$AR97),0,Schweine_Werte!$G97))</f>
        <v>0</v>
      </c>
      <c r="BH97" s="677">
        <f>IF(OR($C$12=$AR97,$D$12=$AR97),Schweine_Werte!$I97*0.5,IF(OR($C$12&gt;$AR97,$D$12&lt;$AR97),0,Schweine_Werte!$I97))</f>
        <v>0</v>
      </c>
      <c r="BI97" s="667">
        <f>IF(OR($C$24=$AR97,$D$24=$AR97),Schweine_Werte!$I97*0.5,IF(OR($C$24&gt;$AR97,$D$24&lt;$AR97),0,Schweine_Werte!$I97))</f>
        <v>0</v>
      </c>
      <c r="BJ97" s="667">
        <f>IF(OR($C$36=$AR97,$D$36=$AR97),Schweine_Werte!$I97*0.5,IF(OR($C$36&gt;$AR97,$D$36&lt;$AR97),0,Schweine_Werte!$I97))</f>
        <v>0</v>
      </c>
      <c r="BK97" s="667">
        <f>IF(OR($C$48=$AR97,$D$48=$AR97),Schweine_Werte!$I97*0.5,IF(OR($C$48&gt;$AR97,$D$48&lt;$AR97),0,Schweine_Werte!$I97))</f>
        <v>0</v>
      </c>
      <c r="BL97" s="667">
        <f>IF(OR($C$60=$AR97,$D$60=$AR97),Schweine_Werte!$I97*0.5,IF(OR($C$60&gt;$AR97,$D$60&lt;$AR97),0,Schweine_Werte!$I97))</f>
        <v>0</v>
      </c>
      <c r="BM97" s="677"/>
      <c r="BN97" s="667"/>
      <c r="BO97" s="667"/>
      <c r="BP97" s="667"/>
      <c r="BQ97" s="667"/>
      <c r="BR97" s="677">
        <f>IF(OR($C$74=$AR97,$D$74=$AR97),Schweine_Werte!$M97*0.5,IF(OR($C$74&gt;$AR97,$D$74&lt;$AR97),0,Schweine_Werte!$M97))</f>
        <v>0</v>
      </c>
      <c r="BS97" s="677">
        <f>IF(OR($C$83=$AR97,$D$83=$AR97),Schweine_Werte!$M97*0.5,IF(OR($C$83&gt;$AR97,$D$83&lt;$AR97),0,Schweine_Werte!$M97))</f>
        <v>0</v>
      </c>
      <c r="BT97" s="679">
        <f>IF(OR($C$92=$AR97,$D$92=$AR97),Schweine_Werte!$M97*0.5,IF(OR($C$92&gt;$AR97,$D$92&lt;$AR97),0,Schweine_Werte!$M97))</f>
        <v>0</v>
      </c>
      <c r="BU97" s="679">
        <f>IF(OR($C$101=$AR97,$D$101=$AR97),Schweine_Werte!$M97*0.5,IF(OR($C$101&gt;$AR97,$D$101&lt;$AR97),0,Schweine_Werte!$M97))</f>
        <v>0</v>
      </c>
      <c r="BV97" s="679">
        <f>IF(OR($C$110=$AR97,$D$110=$AR97),Schweine_Werte!$M97*0.5,IF(OR($C$110&gt;$AR97,$D$110&lt;$AR97),0,Schweine_Werte!$M97))</f>
        <v>0</v>
      </c>
      <c r="BW97" s="679">
        <f>IF(OR(8=$AR97,$E$127=$AR97),Schweine_Werte!$M97*0.5,IF(OR(8&gt;$AR97,$E$127&lt;$AR97),0,Schweine_Werte!$M97))</f>
        <v>1.2741957942593323</v>
      </c>
      <c r="BX97" s="679">
        <f>IF(OR(8=$AR97,$E$145=$AR97),Schweine_Werte!$M97*0.5,IF(OR(8&gt;$AR97,$E$145&lt;$AR97),0,Schweine_Werte!$M97))</f>
        <v>1.2741957942593323</v>
      </c>
      <c r="BY97" s="677">
        <f>IF(OR($C$74=$AR97,$D$74=$AR97),Schweine_Werte!$O97*0.5,IF(OR($C$74&gt;$AR97,$D$74&lt;$AR97),0,Schweine_Werte!$O97))</f>
        <v>0</v>
      </c>
      <c r="BZ97" s="677">
        <f>IF(OR($C$83=$AR97,$D$83=$AR97),Schweine_Werte!$O97*0.5,IF(OR($C$83&gt;$AR97,$D$83&lt;$AR97),0,Schweine_Werte!$O97))</f>
        <v>0</v>
      </c>
      <c r="CA97" s="679">
        <f>IF(OR($C$92=$AR97,$D$92=$AR97),Schweine_Werte!$O97*0.5,IF(OR($C$92&gt;$AR97,$D$92&lt;$AR97),0,Schweine_Werte!$O97))</f>
        <v>0</v>
      </c>
      <c r="CB97" s="679">
        <f>IF(OR($C$101=$AR97,$D$101=$AR97),Schweine_Werte!$O97*0.5,IF(OR($C$101&gt;$AR97,$D$101&lt;$AR97),0,Schweine_Werte!$O97))</f>
        <v>0</v>
      </c>
      <c r="CC97" s="679">
        <f>IF(OR($C$110=$AR97,$D$110=$AR97),Schweine_Werte!$O97*0.5,IF(OR($C$110&gt;$AR97,$D$110&lt;$AR97),0,Schweine_Werte!$O97))</f>
        <v>0</v>
      </c>
    </row>
    <row r="98" spans="1:81" x14ac:dyDescent="0.2">
      <c r="B98" s="520">
        <v>500</v>
      </c>
      <c r="D98" s="667"/>
      <c r="E98" s="520" t="e">
        <f>($D101-$C101)*1000/SUM($CB$4:$CB$31)</f>
        <v>#VALUE!</v>
      </c>
      <c r="F98" s="667" t="e">
        <f>SUMPRODUCT($CB$4:$CB$31,Schweine_Werte!$W$4:$W$31)/SUM($CB$4:$CB$31)</f>
        <v>#DIV/0!</v>
      </c>
      <c r="G98" s="667" t="e">
        <f>IF($B101=$A$8,SUMPRODUCT($CB$4:$CB$31,Schweine_Werte!HK$4:HK$31)/SUM($CB$4:$CB$31),IF($B101=$A$7,SUMPRODUCT($CB$4:$CB$31,Schweine_Werte!GW$4:GW$31)/SUM($CB$4:$CB$31),IF($B101=$A$6,SUMPRODUCT($CB$4:$CB$31,Schweine_Werte!GI$4:GI$31)/SUM($CB$4:$CB$31),SUMPRODUCT($CB$4:$CB$31,Schweine_Werte!FU$4:FU$31)/SUM($CB$4:$CB$31))))</f>
        <v>#DIV/0!</v>
      </c>
      <c r="H98" s="667" t="e">
        <f>IF($B101=$A$8,SUMPRODUCT($CB$4:$CB$31,Schweine_Werte!HL$4:HL$31)/SUM($CB$4:$CB$31),IF($B101=$A$7,SUMPRODUCT($CB$4:$CB$31,Schweine_Werte!GX$4:GX$31)/SUM($CB$4:$CB$31),IF($B101=$A$6,SUMPRODUCT($CB$4:$CB$31,Schweine_Werte!GJ$4:GJ$31)/SUM($CB$4:$CB$31),SUMPRODUCT($CB$4:$CB$31,Schweine_Werte!FV$4:FV$31)/SUM($CB$4:$CB$31))))</f>
        <v>#DIV/0!</v>
      </c>
      <c r="I98" s="667" t="e">
        <f>IF($B101=$A$8,SUMPRODUCT($CB$4:$CB$31,Schweine_Werte!HM$4:HM$31)/SUM($CB$4:$CB$31),IF($B101=$A$7,SUMPRODUCT($CB$4:$CB$31,Schweine_Werte!GY$4:GY$31)/SUM($CB$4:$CB$31),IF($B101=$A$6,SUMPRODUCT($CB$4:$CB$31,Schweine_Werte!GK$4:GK$31)/SUM($CB$4:$CB$31),SUMPRODUCT($CB$4:$CB$31,Schweine_Werte!FW$4:FW$31)/SUM($CB$4:$CB$31))))</f>
        <v>#DIV/0!</v>
      </c>
      <c r="J98" s="667" t="e">
        <f>SUMPRODUCT($CB$4:$CB$31,Schweine_Werte!$AE$4:$AE$31)/SUM($CB$4:$CB$31)</f>
        <v>#DIV/0!</v>
      </c>
      <c r="K98" s="667" t="e">
        <f>SUMPRODUCT($CB$4:$CB$31,Schweine_Werte!$AM$4:$AM$31)/SUM($CB$4:$CB$31)</f>
        <v>#DIV/0!</v>
      </c>
      <c r="L98" s="667" t="e">
        <f>T98*$F98*365/1000+$J98-$K98</f>
        <v>#DIV/0!</v>
      </c>
      <c r="M98" s="667" t="e">
        <f>U98*$F98*365/1000+$J98-$K98/2</f>
        <v>#DIV/0!</v>
      </c>
      <c r="N98" s="667" t="e">
        <f>V98*$F98*365/1000+$J98</f>
        <v>#DIV/0!</v>
      </c>
      <c r="O98" s="667">
        <f>IF($C101&lt;28,SUM($CB$4:$CB$23)+IF($D101&gt;28,$CB$24*0.5,$CB$24),0)</f>
        <v>0</v>
      </c>
      <c r="P98" s="667">
        <f>IF($D101&gt;28,SUM($CB$25:$CB$31)+IF($C101&lt;28,$CB$24*0.5,$CB$24),0)</f>
        <v>0</v>
      </c>
      <c r="Q98" s="667" t="e">
        <f t="shared" si="49"/>
        <v>#DIV/0!</v>
      </c>
      <c r="R98" s="667" t="e">
        <f t="shared" si="49"/>
        <v>#DIV/0!</v>
      </c>
      <c r="S98" s="667" t="e">
        <f t="shared" si="49"/>
        <v>#DIV/0!</v>
      </c>
      <c r="T98" s="667" t="e">
        <f>+($O98*Schweine_Werte!$HT$16+$P98*Schweine_Werte!$HU$16)/SUM($O98:$P98)</f>
        <v>#DIV/0!</v>
      </c>
      <c r="U98" s="667" t="e">
        <f>+($O98*Schweine_Werte!$HV$16+$P98*Schweine_Werte!$HW$16)/SUM($O98:$P98)</f>
        <v>#DIV/0!</v>
      </c>
      <c r="V98" s="667" t="e">
        <f>+($O98*Schweine_Werte!$HX$16+$P98*Schweine_Werte!$HY$16)/SUM($O98:$P98)</f>
        <v>#DIV/0!</v>
      </c>
      <c r="W98" s="667" t="e">
        <f>($J98*0.055+T98*0.365*0.86*$F98-$K98*0.018)/L98*100</f>
        <v>#DIV/0!</v>
      </c>
      <c r="X98" s="667" t="e">
        <f>($J98*0.055+U98*0.365*0.86*$F98-$K98*0.018/2)/M98*100</f>
        <v>#DIV/0!</v>
      </c>
      <c r="Y98" s="667" t="e">
        <f>($J98*0.055+V98*0.365*0.86*$F98)/N98*100</f>
        <v>#DIV/0!</v>
      </c>
      <c r="Z98" s="667" t="e">
        <f>IF($B101=$A$8,SUMPRODUCT($CB$4:$CB$31,Schweine_Werte!$HN$4:$HN$31,Schweine_Werte!$HO$4:$HO$31)/SUMPRODUCT($CB$4:$CB$31,Schweine_Werte!$HN$4:$HN$31),IF($B101=$A$7,SUMPRODUCT($CB$4:$CB$31,Schweine_Werte!$GZ$4:$GZ$31,Schweine_Werte!$HA$4:$HA$31)/SUMPRODUCT($CB$4:$CB$31,Schweine_Werte!$GZ$4:$GZ$31),IF($B101=$A$6,SUMPRODUCT($CB$4:$CB$31,Schweine_Werte!$GL$4:$GL$31,Schweine_Werte!$GM$4:$GM$31)/SUMPRODUCT($CB$4:$CB$31,Schweine_Werte!$GL$4:$GL$31),SUMPRODUCT($CB$4:$CB$31,Schweine_Werte!$FX$4:$FX$31,Schweine_Werte!$FY$4:$FY$31)/SUMPRODUCT($CB$4:$CB$31,Schweine_Werte!$FX$4:$FX$31))))</f>
        <v>#DIV/0!</v>
      </c>
      <c r="AA98" s="667"/>
      <c r="AB98" s="667">
        <f>IF($B101=$A$8,SUMIF(Schweine_Werte!$AO$4:$AO$31,$C101,Schweine_Werte!$HO$4:$HO$31),IF($B101=$A$7,SUMIF(Schweine_Werte!$AO$4:$AO$31,$C101,Schweine_Werte!$HA$4:$HA$31),IF($B101=$A$6,SUMIF(Schweine_Werte!$AO$4:$AO$31,$C101,Schweine_Werte!$GM$4:$GM$31),SUMIF(Schweine_Werte!$AO$4:$AO$31,$C101,Schweine_Werte!$FY$4:$FY$31))))</f>
        <v>0</v>
      </c>
      <c r="AC98" s="667"/>
      <c r="AD98" s="667">
        <f>IF($B101=$A$8,SUMIF(Schweine_Werte!$AO$4:$AO$31,$D101,Schweine_Werte!$HO$4:$HO$31),IF($B101=$A$7,SUMIF(Schweine_Werte!$AO$4:$AO$31,$D101,Schweine_Werte!$HA$4:$HA$31),IF($B101=$A$6,SUMIF(Schweine_Werte!$AO$4:$AO$31,$D101,Schweine_Werte!$GM$4:$GM$31),SUMIF(Schweine_Werte!$AO$4:$AO$31,$D101,Schweine_Werte!$FY$4:$FY$31))))</f>
        <v>0</v>
      </c>
      <c r="AE98" s="667"/>
      <c r="AF98" s="667"/>
      <c r="AG98" s="667" t="e">
        <f>IF($B101=$A$8,SUMPRODUCT($CB$4:$CB$31,Schweine_Werte!$HN$4:$HN$31)/SUM($CB$4:$CB$31),IF($B101=$A$7,SUMPRODUCT($CB$4:$CB$31,Schweine_Werte!$GZ$4:$GZ$31)/SUM($CB$4:$CB$31),IF($B101=$A$6,SUMPRODUCT($CB$4:$CB$31,Schweine_Werte!$GL$4:$GL$31)/SUM($CB$4:$CB$31),SUMPRODUCT($CB$4:$CB$31,Schweine_Werte!$FX$4:$FX$31)/SUM($CB$4:$CB$31))))</f>
        <v>#DIV/0!</v>
      </c>
      <c r="AH98" s="667"/>
      <c r="AI98" s="667"/>
      <c r="AJ98" s="667" t="e">
        <f>IF($B101=$A$8,SUMPRODUCT($CB$4:$CB$31,Schweine_Werte!$HN$4:$HN$31,Schweine_Werte!$HP$4:$HP$31)/SUMPRODUCT($CB$4:$CB$31,Schweine_Werte!$HN$4:$HN$31),IF($B101=$A$7,SUMPRODUCT($CB$4:$CB$31,Schweine_Werte!$GZ$4:$GZ$31,Schweine_Werte!$HB$4:$HB$31)/SUMPRODUCT($CB$4:$CB$31,Schweine_Werte!$GZ$4:$GZ$31),IF($B101=$A$6,SUMPRODUCT($CB$4:$CB$31,Schweine_Werte!$GL$4:$GL$31,Schweine_Werte!$GN$4:$GN$31)/SUMPRODUCT($CB$4:$CB$31,Schweine_Werte!$GL$4:$GL$31),SUMPRODUCT($CB$4:$CB$31,Schweine_Werte!$FX$4:$FX$31,Schweine_Werte!$FZ$4:$FZ$31)/SUMPRODUCT($CB$4:$CB$31,Schweine_Werte!$FX$4:$FX$31))))</f>
        <v>#DIV/0!</v>
      </c>
      <c r="AK98" s="667"/>
      <c r="AL98" s="667">
        <f>IF($B101=$A$8,SUMIF(Schweine_Werte!$AO$4:$AO$31,$C101,Schweine_Werte!$HP$4:$HP$31),IF($B101=$A$7,SUMIF(Schweine_Werte!$AO$4:$AO$31,$C101,Schweine_Werte!$HB$4:$HB$31),IF($B101=$A$6,SUMIF(Schweine_Werte!$AO$4:$AO$31,$C101,Schweine_Werte!$GN$4:$GN$31),SUMIF(Schweine_Werte!$AO$4:$AO$31,$C101,Schweine_Werte!$FZ$4:$FZ$31))))</f>
        <v>0</v>
      </c>
      <c r="AM98" s="667"/>
      <c r="AN98" s="667">
        <f>IF($B101=$A$8,SUMIF(Schweine_Werte!$AO$4:$AO$31,$D101,Schweine_Werte!$HP$4:$HP$31),IF($B101=$A$7,SUMIF(Schweine_Werte!$AO$4:$AO$31,$D101,Schweine_Werte!$HB$4:$HB$31),IF($B101=$A$6,SUMIF(Schweine_Werte!$AO$4:$AO$31,$D101,Schweine_Werte!$GN$4:$GN$31),SUMIF(Schweine_Werte!$AO$4:$AO$31,$D101,Schweine_Werte!$FZ$4:$FZ$31))))</f>
        <v>0</v>
      </c>
      <c r="AR98" s="698">
        <v>102</v>
      </c>
      <c r="AS98" s="677">
        <f>IF(OR($C$12=$AR98,$D$12=$AR98),Schweine_Werte!$C98*0.5,IF(OR($C$12&gt;$AR98,$D$12&lt;$AR98),0,Schweine_Werte!$C98))</f>
        <v>0</v>
      </c>
      <c r="AT98" s="667">
        <f>IF(OR($C$24=$AR98,$D$24=$AR98),Schweine_Werte!$C98*0.5,IF(OR($C$24&gt;$AR98,$D$24&lt;$AR98),0,Schweine_Werte!$C98))</f>
        <v>0</v>
      </c>
      <c r="AU98" s="677">
        <f>IF(OR($C$36=$AR98,$D$36=$AR98),Schweine_Werte!$C98*0.5,IF(OR($C$36&gt;$AR98,$D$36&lt;$AR98),0,Schweine_Werte!$C98))</f>
        <v>0</v>
      </c>
      <c r="AV98" s="677">
        <f>IF(OR($C$48=$AR98,$D$48=$AR98),Schweine_Werte!$C98*0.5,IF(OR($C$48&gt;$AR98,$D$48&lt;$AR98),0,Schweine_Werte!$C98))</f>
        <v>0</v>
      </c>
      <c r="AW98" s="677">
        <f>IF(OR($C$60=$AR98,$D$60=$AR98),Schweine_Werte!$C98*0.5,IF(OR($C$60&gt;$AR98,$D$60&lt;$AR98),0,Schweine_Werte!$C98))</f>
        <v>0</v>
      </c>
      <c r="AX98" s="677">
        <f>IF(OR($C$12=$AR98,$D$12=$AR98),Schweine_Werte!$E98*0.5,IF(OR($C$12&gt;$AR98,$D$12&lt;$AR98),0,Schweine_Werte!$E98))</f>
        <v>0</v>
      </c>
      <c r="AY98" s="667">
        <f>IF(OR($C$24=$AR98,$D$24=$AR98),Schweine_Werte!$E98*0.5,IF(OR($C$24&gt;$AR98,$D$24&lt;$AR98),0,Schweine_Werte!$E98))</f>
        <v>0</v>
      </c>
      <c r="AZ98" s="667">
        <f>IF(OR($C$36=$AR98,$D$36=$AR98),Schweine_Werte!$E98*0.5,IF(OR($C$36&gt;$AR98,$D$36&lt;$AR98),0,Schweine_Werte!$E98))</f>
        <v>0</v>
      </c>
      <c r="BA98" s="667">
        <f>IF(OR($C$48=$AR98,$D$48=$AR98),Schweine_Werte!$E98*0.5,IF(OR($C$48&gt;$AR98,$D$48&lt;$AR98),0,Schweine_Werte!$E98))</f>
        <v>0</v>
      </c>
      <c r="BB98" s="667">
        <f>IF(OR($C$60=$AR98,$D$60=$AR98),Schweine_Werte!$E98*0.5,IF(OR($C$60&gt;$AR98,$D$60&lt;$AR98),0,Schweine_Werte!$E98))</f>
        <v>0</v>
      </c>
      <c r="BC98" s="677">
        <f>IF(OR($C$12=$AR98,$D$12=$AR98),Schweine_Werte!$G98*0.5,IF(OR($C$12&gt;$AR98,$D$12&lt;$AR98),0,Schweine_Werte!$G98))</f>
        <v>0</v>
      </c>
      <c r="BD98" s="667">
        <f>IF(OR($C$24=$AR98,$D$24=$AR98),Schweine_Werte!$G98*0.5,IF(OR($C$24&gt;$AR98,$D$24&lt;$AR98),0,Schweine_Werte!$G98))</f>
        <v>0</v>
      </c>
      <c r="BE98" s="667">
        <f>IF(OR($C$36=$AR98,$D$36=$AR98),Schweine_Werte!$G98*0.5,IF(OR($C$36&gt;$AR98,$D$36&lt;$AR98),0,Schweine_Werte!$G98))</f>
        <v>0</v>
      </c>
      <c r="BF98" s="667">
        <f>IF(OR($C$48=$AR98,$D$48=$AR98),Schweine_Werte!$G98*0.5,IF(OR($C$48&gt;$AR98,$D$48&lt;$AR98),0,Schweine_Werte!$G98))</f>
        <v>0</v>
      </c>
      <c r="BG98" s="667">
        <f>IF(OR($C$60=$AR98,$D$60=$AR98),Schweine_Werte!$G98*0.5,IF(OR($C$60&gt;$AR98,$D$60&lt;$AR98),0,Schweine_Werte!$G98))</f>
        <v>0</v>
      </c>
      <c r="BH98" s="677">
        <f>IF(OR($C$12=$AR98,$D$12=$AR98),Schweine_Werte!$I98*0.5,IF(OR($C$12&gt;$AR98,$D$12&lt;$AR98),0,Schweine_Werte!$I98))</f>
        <v>0</v>
      </c>
      <c r="BI98" s="667">
        <f>IF(OR($C$24=$AR98,$D$24=$AR98),Schweine_Werte!$I98*0.5,IF(OR($C$24&gt;$AR98,$D$24&lt;$AR98),0,Schweine_Werte!$I98))</f>
        <v>0</v>
      </c>
      <c r="BJ98" s="667">
        <f>IF(OR($C$36=$AR98,$D$36=$AR98),Schweine_Werte!$I98*0.5,IF(OR($C$36&gt;$AR98,$D$36&lt;$AR98),0,Schweine_Werte!$I98))</f>
        <v>0</v>
      </c>
      <c r="BK98" s="667">
        <f>IF(OR($C$48=$AR98,$D$48=$AR98),Schweine_Werte!$I98*0.5,IF(OR($C$48&gt;$AR98,$D$48&lt;$AR98),0,Schweine_Werte!$I98))</f>
        <v>0</v>
      </c>
      <c r="BL98" s="667">
        <f>IF(OR($C$60=$AR98,$D$60=$AR98),Schweine_Werte!$I98*0.5,IF(OR($C$60&gt;$AR98,$D$60&lt;$AR98),0,Schweine_Werte!$I98))</f>
        <v>0</v>
      </c>
      <c r="BM98" s="677"/>
      <c r="BN98" s="667"/>
      <c r="BO98" s="667"/>
      <c r="BP98" s="667"/>
      <c r="BQ98" s="667"/>
      <c r="BR98" s="677">
        <f>IF(OR($C$74=$AR98,$D$74=$AR98),Schweine_Werte!$M98*0.5,IF(OR($C$74&gt;$AR98,$D$74&lt;$AR98),0,Schweine_Werte!$M98))</f>
        <v>0</v>
      </c>
      <c r="BS98" s="677">
        <f>IF(OR($C$83=$AR98,$D$83=$AR98),Schweine_Werte!$M98*0.5,IF(OR($C$83&gt;$AR98,$D$83&lt;$AR98),0,Schweine_Werte!$M98))</f>
        <v>0</v>
      </c>
      <c r="BT98" s="679">
        <f>IF(OR($C$92=$AR98,$D$92=$AR98),Schweine_Werte!$M98*0.5,IF(OR($C$92&gt;$AR98,$D$92&lt;$AR98),0,Schweine_Werte!$M98))</f>
        <v>0</v>
      </c>
      <c r="BU98" s="679">
        <f>IF(OR($C$101=$AR98,$D$101=$AR98),Schweine_Werte!$M98*0.5,IF(OR($C$101&gt;$AR98,$D$101&lt;$AR98),0,Schweine_Werte!$M98))</f>
        <v>0</v>
      </c>
      <c r="BV98" s="679">
        <f>IF(OR($C$110=$AR98,$D$110=$AR98),Schweine_Werte!$M98*0.5,IF(OR($C$110&gt;$AR98,$D$110&lt;$AR98),0,Schweine_Werte!$M98))</f>
        <v>0</v>
      </c>
      <c r="BW98" s="679">
        <f>IF(OR(8=$AR98,$E$127=$AR98),Schweine_Werte!$M98*0.5,IF(OR(8&gt;$AR98,$E$127&lt;$AR98),0,Schweine_Werte!$M98))</f>
        <v>1.2882673525519277</v>
      </c>
      <c r="BX98" s="679">
        <f>IF(OR(8=$AR98,$E$145=$AR98),Schweine_Werte!$M98*0.5,IF(OR(8&gt;$AR98,$E$145&lt;$AR98),0,Schweine_Werte!$M98))</f>
        <v>1.2882673525519277</v>
      </c>
      <c r="BY98" s="677">
        <f>IF(OR($C$74=$AR98,$D$74=$AR98),Schweine_Werte!$O98*0.5,IF(OR($C$74&gt;$AR98,$D$74&lt;$AR98),0,Schweine_Werte!$O98))</f>
        <v>0</v>
      </c>
      <c r="BZ98" s="677">
        <f>IF(OR($C$83=$AR98,$D$83=$AR98),Schweine_Werte!$O98*0.5,IF(OR($C$83&gt;$AR98,$D$83&lt;$AR98),0,Schweine_Werte!$O98))</f>
        <v>0</v>
      </c>
      <c r="CA98" s="679">
        <f>IF(OR($C$92=$AR98,$D$92=$AR98),Schweine_Werte!$O98*0.5,IF(OR($C$92&gt;$AR98,$D$92&lt;$AR98),0,Schweine_Werte!$O98))</f>
        <v>0</v>
      </c>
      <c r="CB98" s="679">
        <f>IF(OR($C$101=$AR98,$D$101=$AR98),Schweine_Werte!$O98*0.5,IF(OR($C$101&gt;$AR98,$D$101&lt;$AR98),0,Schweine_Werte!$O98))</f>
        <v>0</v>
      </c>
      <c r="CC98" s="679">
        <f>IF(OR($C$110=$AR98,$D$110=$AR98),Schweine_Werte!$O98*0.5,IF(OR($C$110&gt;$AR98,$D$110&lt;$AR98),0,Schweine_Werte!$O98))</f>
        <v>0</v>
      </c>
    </row>
    <row r="99" spans="1:81" ht="15.75" x14ac:dyDescent="0.25">
      <c r="F99" s="521"/>
      <c r="G99" s="1722" t="s">
        <v>486</v>
      </c>
      <c r="H99" s="1723"/>
      <c r="I99" s="1724"/>
      <c r="J99" s="681" t="s">
        <v>474</v>
      </c>
      <c r="K99" s="681" t="s">
        <v>487</v>
      </c>
      <c r="L99" s="1725" t="s">
        <v>488</v>
      </c>
      <c r="M99" s="1726"/>
      <c r="N99" s="1727"/>
      <c r="O99" s="1725" t="s">
        <v>489</v>
      </c>
      <c r="P99" s="1727"/>
      <c r="Q99" s="1725" t="s">
        <v>490</v>
      </c>
      <c r="R99" s="1726"/>
      <c r="S99" s="1727"/>
      <c r="T99" s="1725" t="s">
        <v>491</v>
      </c>
      <c r="U99" s="1726"/>
      <c r="V99" s="1727"/>
      <c r="W99" s="1725" t="s">
        <v>492</v>
      </c>
      <c r="X99" s="1726"/>
      <c r="Y99" s="1727"/>
      <c r="Z99" s="1728" t="s">
        <v>493</v>
      </c>
      <c r="AA99" s="1729"/>
      <c r="AB99" s="1728" t="s">
        <v>411</v>
      </c>
      <c r="AC99" s="1729"/>
      <c r="AD99" s="1728" t="s">
        <v>412</v>
      </c>
      <c r="AE99" s="1729"/>
      <c r="AF99" s="682" t="s">
        <v>494</v>
      </c>
      <c r="AG99" s="1733" t="s">
        <v>495</v>
      </c>
      <c r="AH99" s="1734"/>
      <c r="AI99" s="683" t="s">
        <v>515</v>
      </c>
      <c r="AJ99" s="1728" t="s">
        <v>493</v>
      </c>
      <c r="AK99" s="1729"/>
      <c r="AL99" s="1728" t="s">
        <v>411</v>
      </c>
      <c r="AM99" s="1729"/>
      <c r="AN99" s="1728" t="s">
        <v>412</v>
      </c>
      <c r="AO99" s="1729"/>
      <c r="AR99" s="698">
        <v>103</v>
      </c>
      <c r="AS99" s="677">
        <f>IF(OR($C$12=$AR99,$D$12=$AR99),Schweine_Werte!$C99*0.5,IF(OR($C$12&gt;$AR99,$D$12&lt;$AR99),0,Schweine_Werte!$C99))</f>
        <v>0</v>
      </c>
      <c r="AT99" s="667">
        <f>IF(OR($C$24=$AR99,$D$24=$AR99),Schweine_Werte!$C99*0.5,IF(OR($C$24&gt;$AR99,$D$24&lt;$AR99),0,Schweine_Werte!$C99))</f>
        <v>0</v>
      </c>
      <c r="AU99" s="677">
        <f>IF(OR($C$36=$AR99,$D$36=$AR99),Schweine_Werte!$C99*0.5,IF(OR($C$36&gt;$AR99,$D$36&lt;$AR99),0,Schweine_Werte!$C99))</f>
        <v>0</v>
      </c>
      <c r="AV99" s="677">
        <f>IF(OR($C$48=$AR99,$D$48=$AR99),Schweine_Werte!$C99*0.5,IF(OR($C$48&gt;$AR99,$D$48&lt;$AR99),0,Schweine_Werte!$C99))</f>
        <v>0</v>
      </c>
      <c r="AW99" s="677">
        <f>IF(OR($C$60=$AR99,$D$60=$AR99),Schweine_Werte!$C99*0.5,IF(OR($C$60&gt;$AR99,$D$60&lt;$AR99),0,Schweine_Werte!$C99))</f>
        <v>0</v>
      </c>
      <c r="AX99" s="677">
        <f>IF(OR($C$12=$AR99,$D$12=$AR99),Schweine_Werte!$E99*0.5,IF(OR($C$12&gt;$AR99,$D$12&lt;$AR99),0,Schweine_Werte!$E99))</f>
        <v>0</v>
      </c>
      <c r="AY99" s="667">
        <f>IF(OR($C$24=$AR99,$D$24=$AR99),Schweine_Werte!$E99*0.5,IF(OR($C$24&gt;$AR99,$D$24&lt;$AR99),0,Schweine_Werte!$E99))</f>
        <v>0</v>
      </c>
      <c r="AZ99" s="667">
        <f>IF(OR($C$36=$AR99,$D$36=$AR99),Schweine_Werte!$E99*0.5,IF(OR($C$36&gt;$AR99,$D$36&lt;$AR99),0,Schweine_Werte!$E99))</f>
        <v>0</v>
      </c>
      <c r="BA99" s="667">
        <f>IF(OR($C$48=$AR99,$D$48=$AR99),Schweine_Werte!$E99*0.5,IF(OR($C$48&gt;$AR99,$D$48&lt;$AR99),0,Schweine_Werte!$E99))</f>
        <v>0</v>
      </c>
      <c r="BB99" s="667">
        <f>IF(OR($C$60=$AR99,$D$60=$AR99),Schweine_Werte!$E99*0.5,IF(OR($C$60&gt;$AR99,$D$60&lt;$AR99),0,Schweine_Werte!$E99))</f>
        <v>0</v>
      </c>
      <c r="BC99" s="677">
        <f>IF(OR($C$12=$AR99,$D$12=$AR99),Schweine_Werte!$G99*0.5,IF(OR($C$12&gt;$AR99,$D$12&lt;$AR99),0,Schweine_Werte!$G99))</f>
        <v>0</v>
      </c>
      <c r="BD99" s="667">
        <f>IF(OR($C$24=$AR99,$D$24=$AR99),Schweine_Werte!$G99*0.5,IF(OR($C$24&gt;$AR99,$D$24&lt;$AR99),0,Schweine_Werte!$G99))</f>
        <v>0</v>
      </c>
      <c r="BE99" s="667">
        <f>IF(OR($C$36=$AR99,$D$36=$AR99),Schweine_Werte!$G99*0.5,IF(OR($C$36&gt;$AR99,$D$36&lt;$AR99),0,Schweine_Werte!$G99))</f>
        <v>0</v>
      </c>
      <c r="BF99" s="667">
        <f>IF(OR($C$48=$AR99,$D$48=$AR99),Schweine_Werte!$G99*0.5,IF(OR($C$48&gt;$AR99,$D$48&lt;$AR99),0,Schweine_Werte!$G99))</f>
        <v>0</v>
      </c>
      <c r="BG99" s="667">
        <f>IF(OR($C$60=$AR99,$D$60=$AR99),Schweine_Werte!$G99*0.5,IF(OR($C$60&gt;$AR99,$D$60&lt;$AR99),0,Schweine_Werte!$G99))</f>
        <v>0</v>
      </c>
      <c r="BH99" s="677">
        <f>IF(OR($C$12=$AR99,$D$12=$AR99),Schweine_Werte!$I99*0.5,IF(OR($C$12&gt;$AR99,$D$12&lt;$AR99),0,Schweine_Werte!$I99))</f>
        <v>0</v>
      </c>
      <c r="BI99" s="667">
        <f>IF(OR($C$24=$AR99,$D$24=$AR99),Schweine_Werte!$I99*0.5,IF(OR($C$24&gt;$AR99,$D$24&lt;$AR99),0,Schweine_Werte!$I99))</f>
        <v>0</v>
      </c>
      <c r="BJ99" s="667">
        <f>IF(OR($C$36=$AR99,$D$36=$AR99),Schweine_Werte!$I99*0.5,IF(OR($C$36&gt;$AR99,$D$36&lt;$AR99),0,Schweine_Werte!$I99))</f>
        <v>0</v>
      </c>
      <c r="BK99" s="667">
        <f>IF(OR($C$48=$AR99,$D$48=$AR99),Schweine_Werte!$I99*0.5,IF(OR($C$48&gt;$AR99,$D$48&lt;$AR99),0,Schweine_Werte!$I99))</f>
        <v>0</v>
      </c>
      <c r="BL99" s="667">
        <f>IF(OR($C$60=$AR99,$D$60=$AR99),Schweine_Werte!$I99*0.5,IF(OR($C$60&gt;$AR99,$D$60&lt;$AR99),0,Schweine_Werte!$I99))</f>
        <v>0</v>
      </c>
      <c r="BM99" s="677"/>
      <c r="BN99" s="667"/>
      <c r="BO99" s="667"/>
      <c r="BP99" s="667"/>
      <c r="BQ99" s="667"/>
      <c r="BR99" s="677">
        <f>IF(OR($C$74=$AR99,$D$74=$AR99),Schweine_Werte!$M99*0.5,IF(OR($C$74&gt;$AR99,$D$74&lt;$AR99),0,Schweine_Werte!$M99))</f>
        <v>0</v>
      </c>
      <c r="BS99" s="677">
        <f>IF(OR($C$83=$AR99,$D$83=$AR99),Schweine_Werte!$M99*0.5,IF(OR($C$83&gt;$AR99,$D$83&lt;$AR99),0,Schweine_Werte!$M99))</f>
        <v>0</v>
      </c>
      <c r="BT99" s="679">
        <f>IF(OR($C$92=$AR99,$D$92=$AR99),Schweine_Werte!$M99*0.5,IF(OR($C$92&gt;$AR99,$D$92&lt;$AR99),0,Schweine_Werte!$M99))</f>
        <v>0</v>
      </c>
      <c r="BU99" s="679">
        <f>IF(OR($C$101=$AR99,$D$101=$AR99),Schweine_Werte!$M99*0.5,IF(OR($C$101&gt;$AR99,$D$101&lt;$AR99),0,Schweine_Werte!$M99))</f>
        <v>0</v>
      </c>
      <c r="BV99" s="679">
        <f>IF(OR($C$110=$AR99,$D$110=$AR99),Schweine_Werte!$M99*0.5,IF(OR($C$110&gt;$AR99,$D$110&lt;$AR99),0,Schweine_Werte!$M99))</f>
        <v>0</v>
      </c>
      <c r="BW99" s="679">
        <f>IF(OR(8=$AR99,$E$127=$AR99),Schweine_Werte!$M99*0.5,IF(OR(8&gt;$AR99,$E$127&lt;$AR99),0,Schweine_Werte!$M99))</f>
        <v>1.3031486471171543</v>
      </c>
      <c r="BX99" s="679">
        <f>IF(OR(8=$AR99,$E$145=$AR99),Schweine_Werte!$M99*0.5,IF(OR(8&gt;$AR99,$E$145&lt;$AR99),0,Schweine_Werte!$M99))</f>
        <v>1.3031486471171543</v>
      </c>
      <c r="BY99" s="677">
        <f>IF(OR($C$74=$AR99,$D$74=$AR99),Schweine_Werte!$O99*0.5,IF(OR($C$74&gt;$AR99,$D$74&lt;$AR99),0,Schweine_Werte!$O99))</f>
        <v>0</v>
      </c>
      <c r="BZ99" s="677">
        <f>IF(OR($C$83=$AR99,$D$83=$AR99),Schweine_Werte!$O99*0.5,IF(OR($C$83&gt;$AR99,$D$83&lt;$AR99),0,Schweine_Werte!$O99))</f>
        <v>0</v>
      </c>
      <c r="CA99" s="679">
        <f>IF(OR($C$92=$AR99,$D$92=$AR99),Schweine_Werte!$O99*0.5,IF(OR($C$92&gt;$AR99,$D$92&lt;$AR99),0,Schweine_Werte!$O99))</f>
        <v>0</v>
      </c>
      <c r="CB99" s="679">
        <f>IF(OR($C$101=$AR99,$D$101=$AR99),Schweine_Werte!$O99*0.5,IF(OR($C$101&gt;$AR99,$D$101&lt;$AR99),0,Schweine_Werte!$O99))</f>
        <v>0</v>
      </c>
      <c r="CC99" s="679">
        <f>IF(OR($C$110=$AR99,$D$110=$AR99),Schweine_Werte!$O99*0.5,IF(OR($C$110&gt;$AR99,$D$110&lt;$AR99),0,Schweine_Werte!$O99))</f>
        <v>0</v>
      </c>
    </row>
    <row r="100" spans="1:81" ht="18.75" x14ac:dyDescent="0.2">
      <c r="B100" s="684" t="s">
        <v>497</v>
      </c>
      <c r="C100" s="685" t="s">
        <v>375</v>
      </c>
      <c r="D100" s="685" t="s">
        <v>498</v>
      </c>
      <c r="E100" s="685" t="s">
        <v>377</v>
      </c>
      <c r="F100" s="686" t="s">
        <v>363</v>
      </c>
      <c r="G100" s="687" t="s">
        <v>1</v>
      </c>
      <c r="H100" s="687" t="s">
        <v>499</v>
      </c>
      <c r="I100" s="687" t="s">
        <v>500</v>
      </c>
      <c r="J100" s="688" t="s">
        <v>501</v>
      </c>
      <c r="K100" s="688" t="s">
        <v>501</v>
      </c>
      <c r="L100" s="689" t="s">
        <v>365</v>
      </c>
      <c r="M100" s="689" t="s">
        <v>502</v>
      </c>
      <c r="N100" s="689" t="s">
        <v>367</v>
      </c>
      <c r="O100" s="690" t="s">
        <v>358</v>
      </c>
      <c r="P100" s="690" t="s">
        <v>359</v>
      </c>
      <c r="Q100" s="689" t="s">
        <v>365</v>
      </c>
      <c r="R100" s="689" t="s">
        <v>366</v>
      </c>
      <c r="S100" s="689" t="s">
        <v>367</v>
      </c>
      <c r="T100" s="689" t="s">
        <v>365</v>
      </c>
      <c r="U100" s="689" t="s">
        <v>366</v>
      </c>
      <c r="V100" s="689" t="s">
        <v>367</v>
      </c>
      <c r="W100" s="688" t="s">
        <v>503</v>
      </c>
      <c r="X100" s="688" t="s">
        <v>504</v>
      </c>
      <c r="Y100" s="688" t="s">
        <v>505</v>
      </c>
      <c r="Z100" s="691" t="s">
        <v>506</v>
      </c>
      <c r="AA100" s="691" t="s">
        <v>298</v>
      </c>
      <c r="AB100" s="691" t="s">
        <v>506</v>
      </c>
      <c r="AC100" s="691" t="s">
        <v>298</v>
      </c>
      <c r="AD100" s="691" t="s">
        <v>506</v>
      </c>
      <c r="AE100" s="691" t="s">
        <v>298</v>
      </c>
      <c r="AF100" s="691" t="s">
        <v>507</v>
      </c>
      <c r="AG100" s="692" t="s">
        <v>508</v>
      </c>
      <c r="AH100" s="691" t="s">
        <v>17</v>
      </c>
      <c r="AI100" s="691"/>
      <c r="AJ100" s="691" t="s">
        <v>509</v>
      </c>
      <c r="AK100" s="691" t="s">
        <v>510</v>
      </c>
      <c r="AL100" s="691" t="s">
        <v>511</v>
      </c>
      <c r="AM100" s="691" t="s">
        <v>512</v>
      </c>
      <c r="AN100" s="691" t="s">
        <v>511</v>
      </c>
      <c r="AO100" s="691" t="s">
        <v>513</v>
      </c>
      <c r="AR100" s="698">
        <v>104</v>
      </c>
      <c r="AS100" s="677">
        <f>IF(OR($C$12=$AR100,$D$12=$AR100),Schweine_Werte!$C100*0.5,IF(OR($C$12&gt;$AR100,$D$12&lt;$AR100),0,Schweine_Werte!$C100))</f>
        <v>0</v>
      </c>
      <c r="AT100" s="667">
        <f>IF(OR($C$24=$AR100,$D$24=$AR100),Schweine_Werte!$C100*0.5,IF(OR($C$24&gt;$AR100,$D$24&lt;$AR100),0,Schweine_Werte!$C100))</f>
        <v>0</v>
      </c>
      <c r="AU100" s="677">
        <f>IF(OR($C$36=$AR100,$D$36=$AR100),Schweine_Werte!$C100*0.5,IF(OR($C$36&gt;$AR100,$D$36&lt;$AR100),0,Schweine_Werte!$C100))</f>
        <v>0</v>
      </c>
      <c r="AV100" s="677">
        <f>IF(OR($C$48=$AR100,$D$48=$AR100),Schweine_Werte!$C100*0.5,IF(OR($C$48&gt;$AR100,$D$48&lt;$AR100),0,Schweine_Werte!$C100))</f>
        <v>0</v>
      </c>
      <c r="AW100" s="677">
        <f>IF(OR($C$60=$AR100,$D$60=$AR100),Schweine_Werte!$C100*0.5,IF(OR($C$60&gt;$AR100,$D$60&lt;$AR100),0,Schweine_Werte!$C100))</f>
        <v>0</v>
      </c>
      <c r="AX100" s="677">
        <f>IF(OR($C$12=$AR100,$D$12=$AR100),Schweine_Werte!$E100*0.5,IF(OR($C$12&gt;$AR100,$D$12&lt;$AR100),0,Schweine_Werte!$E100))</f>
        <v>0</v>
      </c>
      <c r="AY100" s="667">
        <f>IF(OR($C$24=$AR100,$D$24=$AR100),Schweine_Werte!$E100*0.5,IF(OR($C$24&gt;$AR100,$D$24&lt;$AR100),0,Schweine_Werte!$E100))</f>
        <v>0</v>
      </c>
      <c r="AZ100" s="667">
        <f>IF(OR($C$36=$AR100,$D$36=$AR100),Schweine_Werte!$E100*0.5,IF(OR($C$36&gt;$AR100,$D$36&lt;$AR100),0,Schweine_Werte!$E100))</f>
        <v>0</v>
      </c>
      <c r="BA100" s="667">
        <f>IF(OR($C$48=$AR100,$D$48=$AR100),Schweine_Werte!$E100*0.5,IF(OR($C$48&gt;$AR100,$D$48&lt;$AR100),0,Schweine_Werte!$E100))</f>
        <v>0</v>
      </c>
      <c r="BB100" s="667">
        <f>IF(OR($C$60=$AR100,$D$60=$AR100),Schweine_Werte!$E100*0.5,IF(OR($C$60&gt;$AR100,$D$60&lt;$AR100),0,Schweine_Werte!$E100))</f>
        <v>0</v>
      </c>
      <c r="BC100" s="677">
        <f>IF(OR($C$12=$AR100,$D$12=$AR100),Schweine_Werte!$G100*0.5,IF(OR($C$12&gt;$AR100,$D$12&lt;$AR100),0,Schweine_Werte!$G100))</f>
        <v>0</v>
      </c>
      <c r="BD100" s="667">
        <f>IF(OR($C$24=$AR100,$D$24=$AR100),Schweine_Werte!$G100*0.5,IF(OR($C$24&gt;$AR100,$D$24&lt;$AR100),0,Schweine_Werte!$G100))</f>
        <v>0</v>
      </c>
      <c r="BE100" s="667">
        <f>IF(OR($C$36=$AR100,$D$36=$AR100),Schweine_Werte!$G100*0.5,IF(OR($C$36&gt;$AR100,$D$36&lt;$AR100),0,Schweine_Werte!$G100))</f>
        <v>0</v>
      </c>
      <c r="BF100" s="667">
        <f>IF(OR($C$48=$AR100,$D$48=$AR100),Schweine_Werte!$G100*0.5,IF(OR($C$48&gt;$AR100,$D$48&lt;$AR100),0,Schweine_Werte!$G100))</f>
        <v>0</v>
      </c>
      <c r="BG100" s="667">
        <f>IF(OR($C$60=$AR100,$D$60=$AR100),Schweine_Werte!$G100*0.5,IF(OR($C$60&gt;$AR100,$D$60&lt;$AR100),0,Schweine_Werte!$G100))</f>
        <v>0</v>
      </c>
      <c r="BH100" s="677">
        <f>IF(OR($C$12=$AR100,$D$12=$AR100),Schweine_Werte!$I100*0.5,IF(OR($C$12&gt;$AR100,$D$12&lt;$AR100),0,Schweine_Werte!$I100))</f>
        <v>0</v>
      </c>
      <c r="BI100" s="667">
        <f>IF(OR($C$24=$AR100,$D$24=$AR100),Schweine_Werte!$I100*0.5,IF(OR($C$24&gt;$AR100,$D$24&lt;$AR100),0,Schweine_Werte!$I100))</f>
        <v>0</v>
      </c>
      <c r="BJ100" s="667">
        <f>IF(OR($C$36=$AR100,$D$36=$AR100),Schweine_Werte!$I100*0.5,IF(OR($C$36&gt;$AR100,$D$36&lt;$AR100),0,Schweine_Werte!$I100))</f>
        <v>0</v>
      </c>
      <c r="BK100" s="667">
        <f>IF(OR($C$48=$AR100,$D$48=$AR100),Schweine_Werte!$I100*0.5,IF(OR($C$48&gt;$AR100,$D$48&lt;$AR100),0,Schweine_Werte!$I100))</f>
        <v>0</v>
      </c>
      <c r="BL100" s="667">
        <f>IF(OR($C$60=$AR100,$D$60=$AR100),Schweine_Werte!$I100*0.5,IF(OR($C$60&gt;$AR100,$D$60&lt;$AR100),0,Schweine_Werte!$I100))</f>
        <v>0</v>
      </c>
      <c r="BM100" s="677"/>
      <c r="BN100" s="667"/>
      <c r="BO100" s="667"/>
      <c r="BP100" s="667"/>
      <c r="BQ100" s="667"/>
      <c r="BR100" s="677">
        <f>IF(OR($C$74=$AR100,$D$74=$AR100),Schweine_Werte!$M100*0.5,IF(OR($C$74&gt;$AR100,$D$74&lt;$AR100),0,Schweine_Werte!$M100))</f>
        <v>0</v>
      </c>
      <c r="BS100" s="677">
        <f>IF(OR($C$83=$AR100,$D$83=$AR100),Schweine_Werte!$M100*0.5,IF(OR($C$83&gt;$AR100,$D$83&lt;$AR100),0,Schweine_Werte!$M100))</f>
        <v>0</v>
      </c>
      <c r="BT100" s="679">
        <f>IF(OR($C$92=$AR100,$D$92=$AR100),Schweine_Werte!$M100*0.5,IF(OR($C$92&gt;$AR100,$D$92&lt;$AR100),0,Schweine_Werte!$M100))</f>
        <v>0</v>
      </c>
      <c r="BU100" s="679">
        <f>IF(OR($C$101=$AR100,$D$101=$AR100),Schweine_Werte!$M100*0.5,IF(OR($C$101&gt;$AR100,$D$101&lt;$AR100),0,Schweine_Werte!$M100))</f>
        <v>0</v>
      </c>
      <c r="BV100" s="679">
        <f>IF(OR($C$110=$AR100,$D$110=$AR100),Schweine_Werte!$M100*0.5,IF(OR($C$110&gt;$AR100,$D$110&lt;$AR100),0,Schweine_Werte!$M100))</f>
        <v>0</v>
      </c>
      <c r="BW100" s="679">
        <f>IF(OR(8=$AR100,$E$127=$AR100),Schweine_Werte!$M100*0.5,IF(OR(8&gt;$AR100,$E$127&lt;$AR100),0,Schweine_Werte!$M100))</f>
        <v>1.3188846531773604</v>
      </c>
      <c r="BX100" s="679">
        <f>IF(OR(8=$AR100,$E$145=$AR100),Schweine_Werte!$M100*0.5,IF(OR(8&gt;$AR100,$E$145&lt;$AR100),0,Schweine_Werte!$M100))</f>
        <v>1.3188846531773604</v>
      </c>
      <c r="BY100" s="677">
        <f>IF(OR($C$74=$AR100,$D$74=$AR100),Schweine_Werte!$O100*0.5,IF(OR($C$74&gt;$AR100,$D$74&lt;$AR100),0,Schweine_Werte!$O100))</f>
        <v>0</v>
      </c>
      <c r="BZ100" s="677">
        <f>IF(OR($C$83=$AR100,$D$83=$AR100),Schweine_Werte!$O100*0.5,IF(OR($C$83&gt;$AR100,$D$83&lt;$AR100),0,Schweine_Werte!$O100))</f>
        <v>0</v>
      </c>
      <c r="CA100" s="679">
        <f>IF(OR($C$92=$AR100,$D$92=$AR100),Schweine_Werte!$O100*0.5,IF(OR($C$92&gt;$AR100,$D$92&lt;$AR100),0,Schweine_Werte!$O100))</f>
        <v>0</v>
      </c>
      <c r="CB100" s="679">
        <f>IF(OR($C$101=$AR100,$D$101=$AR100),Schweine_Werte!$O100*0.5,IF(OR($C$101&gt;$AR100,$D$101&lt;$AR100),0,Schweine_Werte!$O100))</f>
        <v>0</v>
      </c>
      <c r="CC100" s="679">
        <f>IF(OR($C$110=$AR100,$D$110=$AR100),Schweine_Werte!$O100*0.5,IF(OR($C$110&gt;$AR100,$D$110&lt;$AR100),0,Schweine_Werte!$O100))</f>
        <v>0</v>
      </c>
    </row>
    <row r="101" spans="1:81" ht="15.75" x14ac:dyDescent="0.25">
      <c r="A101" s="520" t="s">
        <v>464</v>
      </c>
      <c r="B101" s="699" t="str">
        <f>IF('Abweichende Werte'!X8=1,'Abweichende Werte'!F8,"")</f>
        <v/>
      </c>
      <c r="C101" s="694" t="str">
        <f>IF('Abweichende Werte'!X8=1,'Abweichende Werte'!J8,"")</f>
        <v/>
      </c>
      <c r="D101" s="700" t="str">
        <f>IF('Abweichende Werte'!X8=1,'Abweichende Werte'!M8,"")</f>
        <v/>
      </c>
      <c r="E101" s="700" t="str">
        <f>IF('Abweichende Werte'!X8=1,'Abweichende Werte'!P8,"")</f>
        <v/>
      </c>
      <c r="F101" s="695" t="e">
        <f>IF($E101&lt;=$E97,F97,IF(AND($E101&gt;$E97,$E101&lt;=$E98),F97+(F98-F97)/($E98-$E97)*($E101-$E97),IF($E101&gt;$E98,F98)))</f>
        <v>#VALUE!</v>
      </c>
      <c r="G101" s="695" t="e">
        <f t="shared" ref="G101:N101" si="50">IF($E101&lt;=$E97,G97,IF(AND($E101&gt;$E97,$E101&lt;=$E98),G97+(G98-G97)/($E98-$E97)*($E101-$E97),IF($E101&gt;$E98,G98)))</f>
        <v>#VALUE!</v>
      </c>
      <c r="H101" s="695" t="e">
        <f t="shared" si="50"/>
        <v>#VALUE!</v>
      </c>
      <c r="I101" s="695" t="e">
        <f t="shared" si="50"/>
        <v>#VALUE!</v>
      </c>
      <c r="J101" s="695" t="e">
        <f t="shared" si="50"/>
        <v>#VALUE!</v>
      </c>
      <c r="K101" s="695" t="e">
        <f t="shared" si="50"/>
        <v>#VALUE!</v>
      </c>
      <c r="L101" s="695" t="e">
        <f t="shared" si="50"/>
        <v>#VALUE!</v>
      </c>
      <c r="M101" s="695" t="e">
        <f t="shared" si="50"/>
        <v>#VALUE!</v>
      </c>
      <c r="N101" s="695" t="e">
        <f t="shared" si="50"/>
        <v>#VALUE!</v>
      </c>
      <c r="O101" s="696">
        <v>5.5</v>
      </c>
      <c r="P101" s="696">
        <v>1.8</v>
      </c>
      <c r="Q101" s="695" t="e">
        <f t="shared" ref="Q101:Z101" si="51">IF($E101&lt;=$E97,Q97,IF(AND($E101&gt;$E97,$E101&lt;=$E98),Q97+(Q98-Q97)/($E98-$E97)*($E101-$E97),IF($E101&gt;$E98,Q98)))</f>
        <v>#VALUE!</v>
      </c>
      <c r="R101" s="695" t="e">
        <f t="shared" si="51"/>
        <v>#VALUE!</v>
      </c>
      <c r="S101" s="695" t="e">
        <f t="shared" si="51"/>
        <v>#VALUE!</v>
      </c>
      <c r="T101" s="695" t="e">
        <f t="shared" si="51"/>
        <v>#VALUE!</v>
      </c>
      <c r="U101" s="695" t="e">
        <f t="shared" si="51"/>
        <v>#VALUE!</v>
      </c>
      <c r="V101" s="695" t="e">
        <f t="shared" si="51"/>
        <v>#VALUE!</v>
      </c>
      <c r="W101" s="695" t="e">
        <f t="shared" si="51"/>
        <v>#VALUE!</v>
      </c>
      <c r="X101" s="695" t="e">
        <f t="shared" si="51"/>
        <v>#VALUE!</v>
      </c>
      <c r="Y101" s="695" t="e">
        <f t="shared" si="51"/>
        <v>#VALUE!</v>
      </c>
      <c r="Z101" s="695" t="e">
        <f t="shared" si="51"/>
        <v>#VALUE!</v>
      </c>
      <c r="AA101" s="697" t="e">
        <f>+Z101*6.25</f>
        <v>#VALUE!</v>
      </c>
      <c r="AB101" s="695" t="e">
        <f>IF($E101&lt;=$E97,AB97,IF(AND($E101&gt;$E97,$E101&lt;=$E98),AB97+(AB98-AB97)/($E98-$E97)*($E101-$E97),IF($E101&gt;$E98,AB98)))</f>
        <v>#VALUE!</v>
      </c>
      <c r="AC101" s="697" t="e">
        <f>+AB101*6.25</f>
        <v>#VALUE!</v>
      </c>
      <c r="AD101" s="695" t="e">
        <f>IF($E101&lt;=$E97,AD97,IF(AND($E101&gt;$E97,$E101&lt;=$E98),AD97+(AD98-AD97)/($E98-$E97)*($E101-$E97),IF($E101&gt;$E98,AD98)))</f>
        <v>#VALUE!</v>
      </c>
      <c r="AE101" s="697" t="e">
        <f>+AD101*6.25</f>
        <v>#VALUE!</v>
      </c>
      <c r="AF101" s="697" t="e">
        <f>365/((D101-C101)/E101*1000)</f>
        <v>#VALUE!</v>
      </c>
      <c r="AG101" s="695" t="e">
        <f>IF($E101&lt;=$E97,AG97,IF(AND($E101&gt;$E97,$E101&lt;=$E98),AG97+(AG98-AG97)/($E98-$E97)*($E101-$E97),IF($E101&gt;$E98,AG98)))</f>
        <v>#VALUE!</v>
      </c>
      <c r="AH101" s="697" t="e">
        <f>+AG101/AF101</f>
        <v>#VALUE!</v>
      </c>
      <c r="AI101" s="697" t="e">
        <f>+CONCATENATE(ROUND(AH101/(D101-C101),1)," : 1")</f>
        <v>#VALUE!</v>
      </c>
      <c r="AJ101" s="695" t="e">
        <f>IF($E101&lt;=$E97,AJ97,IF(AND($E101&gt;$E97,$E101&lt;=$E98),AJ97+(AJ98-AJ97)/($E98-$E97)*($E101-$E97),IF($E101&gt;$E98,AJ98)))</f>
        <v>#VALUE!</v>
      </c>
      <c r="AK101" s="697" t="e">
        <f>+AJ101/2.291</f>
        <v>#VALUE!</v>
      </c>
      <c r="AL101" s="695" t="e">
        <f>IF($E101&lt;=$E97,AL97,IF(AND($E101&gt;$E97,$E101&lt;=$E98),AL97+(AL98-AL97)/($E98-$E97)*($E101-$E97),IF($E101&gt;$E98,AL98)))</f>
        <v>#VALUE!</v>
      </c>
      <c r="AM101" s="697" t="e">
        <f>+AL101/2.291</f>
        <v>#VALUE!</v>
      </c>
      <c r="AN101" s="695" t="e">
        <f>IF($E101&lt;=$E97,AN97,IF(AND($E101&gt;$E97,$E101&lt;=$E98),AN97+(AN98-AN97)/($E98-$E97)*($E101-$E97),IF($E101&gt;$E98,AN98)))</f>
        <v>#VALUE!</v>
      </c>
      <c r="AO101" s="697" t="e">
        <f>+AN101/2.291</f>
        <v>#VALUE!</v>
      </c>
      <c r="AR101" s="698">
        <v>105</v>
      </c>
      <c r="AS101" s="677">
        <f>IF(OR($C$12=$AR101,$D$12=$AR101),Schweine_Werte!$C101*0.5,IF(OR($C$12&gt;$AR101,$D$12&lt;$AR101),0,Schweine_Werte!$C101))</f>
        <v>0</v>
      </c>
      <c r="AT101" s="667">
        <f>IF(OR($C$24=$AR101,$D$24=$AR101),Schweine_Werte!$C101*0.5,IF(OR($C$24&gt;$AR101,$D$24&lt;$AR101),0,Schweine_Werte!$C101))</f>
        <v>0</v>
      </c>
      <c r="AU101" s="677">
        <f>IF(OR($C$36=$AR101,$D$36=$AR101),Schweine_Werte!$C101*0.5,IF(OR($C$36&gt;$AR101,$D$36&lt;$AR101),0,Schweine_Werte!$C101))</f>
        <v>0</v>
      </c>
      <c r="AV101" s="677">
        <f>IF(OR($C$48=$AR101,$D$48=$AR101),Schweine_Werte!$C101*0.5,IF(OR($C$48&gt;$AR101,$D$48&lt;$AR101),0,Schweine_Werte!$C101))</f>
        <v>0</v>
      </c>
      <c r="AW101" s="677">
        <f>IF(OR($C$60=$AR101,$D$60=$AR101),Schweine_Werte!$C101*0.5,IF(OR($C$60&gt;$AR101,$D$60&lt;$AR101),0,Schweine_Werte!$C101))</f>
        <v>0</v>
      </c>
      <c r="AX101" s="677">
        <f>IF(OR($C$12=$AR101,$D$12=$AR101),Schweine_Werte!$E101*0.5,IF(OR($C$12&gt;$AR101,$D$12&lt;$AR101),0,Schweine_Werte!$E101))</f>
        <v>0</v>
      </c>
      <c r="AY101" s="667">
        <f>IF(OR($C$24=$AR101,$D$24=$AR101),Schweine_Werte!$E101*0.5,IF(OR($C$24&gt;$AR101,$D$24&lt;$AR101),0,Schweine_Werte!$E101))</f>
        <v>0</v>
      </c>
      <c r="AZ101" s="667">
        <f>IF(OR($C$36=$AR101,$D$36=$AR101),Schweine_Werte!$E101*0.5,IF(OR($C$36&gt;$AR101,$D$36&lt;$AR101),0,Schweine_Werte!$E101))</f>
        <v>0</v>
      </c>
      <c r="BA101" s="667">
        <f>IF(OR($C$48=$AR101,$D$48=$AR101),Schweine_Werte!$E101*0.5,IF(OR($C$48&gt;$AR101,$D$48&lt;$AR101),0,Schweine_Werte!$E101))</f>
        <v>0</v>
      </c>
      <c r="BB101" s="667">
        <f>IF(OR($C$60=$AR101,$D$60=$AR101),Schweine_Werte!$E101*0.5,IF(OR($C$60&gt;$AR101,$D$60&lt;$AR101),0,Schweine_Werte!$E101))</f>
        <v>0</v>
      </c>
      <c r="BC101" s="677">
        <f>IF(OR($C$12=$AR101,$D$12=$AR101),Schweine_Werte!$G101*0.5,IF(OR($C$12&gt;$AR101,$D$12&lt;$AR101),0,Schweine_Werte!$G101))</f>
        <v>0</v>
      </c>
      <c r="BD101" s="667">
        <f>IF(OR($C$24=$AR101,$D$24=$AR101),Schweine_Werte!$G101*0.5,IF(OR($C$24&gt;$AR101,$D$24&lt;$AR101),0,Schweine_Werte!$G101))</f>
        <v>0</v>
      </c>
      <c r="BE101" s="667">
        <f>IF(OR($C$36=$AR101,$D$36=$AR101),Schweine_Werte!$G101*0.5,IF(OR($C$36&gt;$AR101,$D$36&lt;$AR101),0,Schweine_Werte!$G101))</f>
        <v>0</v>
      </c>
      <c r="BF101" s="667">
        <f>IF(OR($C$48=$AR101,$D$48=$AR101),Schweine_Werte!$G101*0.5,IF(OR($C$48&gt;$AR101,$D$48&lt;$AR101),0,Schweine_Werte!$G101))</f>
        <v>0</v>
      </c>
      <c r="BG101" s="667">
        <f>IF(OR($C$60=$AR101,$D$60=$AR101),Schweine_Werte!$G101*0.5,IF(OR($C$60&gt;$AR101,$D$60&lt;$AR101),0,Schweine_Werte!$G101))</f>
        <v>0</v>
      </c>
      <c r="BH101" s="677">
        <f>IF(OR($C$12=$AR101,$D$12=$AR101),Schweine_Werte!$I101*0.5,IF(OR($C$12&gt;$AR101,$D$12&lt;$AR101),0,Schweine_Werte!$I101))</f>
        <v>0</v>
      </c>
      <c r="BI101" s="667">
        <f>IF(OR($C$24=$AR101,$D$24=$AR101),Schweine_Werte!$I101*0.5,IF(OR($C$24&gt;$AR101,$D$24&lt;$AR101),0,Schweine_Werte!$I101))</f>
        <v>0</v>
      </c>
      <c r="BJ101" s="667">
        <f>IF(OR($C$36=$AR101,$D$36=$AR101),Schweine_Werte!$I101*0.5,IF(OR($C$36&gt;$AR101,$D$36&lt;$AR101),0,Schweine_Werte!$I101))</f>
        <v>0</v>
      </c>
      <c r="BK101" s="667">
        <f>IF(OR($C$48=$AR101,$D$48=$AR101),Schweine_Werte!$I101*0.5,IF(OR($C$48&gt;$AR101,$D$48&lt;$AR101),0,Schweine_Werte!$I101))</f>
        <v>0</v>
      </c>
      <c r="BL101" s="667">
        <f>IF(OR($C$60=$AR101,$D$60=$AR101),Schweine_Werte!$I101*0.5,IF(OR($C$60&gt;$AR101,$D$60&lt;$AR101),0,Schweine_Werte!$I101))</f>
        <v>0</v>
      </c>
      <c r="BM101" s="677"/>
      <c r="BN101" s="667"/>
      <c r="BO101" s="667"/>
      <c r="BP101" s="667"/>
      <c r="BQ101" s="667"/>
      <c r="BR101" s="677">
        <f>IF(OR($C$74=$AR101,$D$74=$AR101),Schweine_Werte!$M101*0.5,IF(OR($C$74&gt;$AR101,$D$74&lt;$AR101),0,Schweine_Werte!$M101))</f>
        <v>0</v>
      </c>
      <c r="BS101" s="677">
        <f>IF(OR($C$83=$AR101,$D$83=$AR101),Schweine_Werte!$M101*0.5,IF(OR($C$83&gt;$AR101,$D$83&lt;$AR101),0,Schweine_Werte!$M101))</f>
        <v>0</v>
      </c>
      <c r="BT101" s="679">
        <f>IF(OR($C$92=$AR101,$D$92=$AR101),Schweine_Werte!$M101*0.5,IF(OR($C$92&gt;$AR101,$D$92&lt;$AR101),0,Schweine_Werte!$M101))</f>
        <v>0</v>
      </c>
      <c r="BU101" s="679">
        <f>IF(OR($C$101=$AR101,$D$101=$AR101),Schweine_Werte!$M101*0.5,IF(OR($C$101&gt;$AR101,$D$101&lt;$AR101),0,Schweine_Werte!$M101))</f>
        <v>0</v>
      </c>
      <c r="BV101" s="679">
        <f>IF(OR($C$110=$AR101,$D$110=$AR101),Schweine_Werte!$M101*0.5,IF(OR($C$110&gt;$AR101,$D$110&lt;$AR101),0,Schweine_Werte!$M101))</f>
        <v>0</v>
      </c>
      <c r="BW101" s="679">
        <f>IF(OR(8=$AR101,$E$127=$AR101),Schweine_Werte!$M101*0.5,IF(OR(8&gt;$AR101,$E$127&lt;$AR101),0,Schweine_Werte!$M101))</f>
        <v>1.3355244584329835</v>
      </c>
      <c r="BX101" s="679">
        <f>IF(OR(8=$AR101,$E$145=$AR101),Schweine_Werte!$M101*0.5,IF(OR(8&gt;$AR101,$E$145&lt;$AR101),0,Schweine_Werte!$M101))</f>
        <v>1.3355244584329835</v>
      </c>
      <c r="BY101" s="677">
        <f>IF(OR($C$74=$AR101,$D$74=$AR101),Schweine_Werte!$O101*0.5,IF(OR($C$74&gt;$AR101,$D$74&lt;$AR101),0,Schweine_Werte!$O101))</f>
        <v>0</v>
      </c>
      <c r="BZ101" s="677">
        <f>IF(OR($C$83=$AR101,$D$83=$AR101),Schweine_Werte!$O101*0.5,IF(OR($C$83&gt;$AR101,$D$83&lt;$AR101),0,Schweine_Werte!$O101))</f>
        <v>0</v>
      </c>
      <c r="CA101" s="679">
        <f>IF(OR($C$92=$AR101,$D$92=$AR101),Schweine_Werte!$O101*0.5,IF(OR($C$92&gt;$AR101,$D$92&lt;$AR101),0,Schweine_Werte!$O101))</f>
        <v>0</v>
      </c>
      <c r="CB101" s="679">
        <f>IF(OR($C$101=$AR101,$D$101=$AR101),Schweine_Werte!$O101*0.5,IF(OR($C$101&gt;$AR101,$D$101&lt;$AR101),0,Schweine_Werte!$O101))</f>
        <v>0</v>
      </c>
      <c r="CC101" s="679">
        <f>IF(OR($C$110=$AR101,$D$110=$AR101),Schweine_Werte!$O101*0.5,IF(OR($C$110&gt;$AR101,$D$110&lt;$AR101),0,Schweine_Werte!$O101))</f>
        <v>0</v>
      </c>
    </row>
    <row r="102" spans="1:81" x14ac:dyDescent="0.2">
      <c r="AR102" s="698">
        <v>106</v>
      </c>
      <c r="AS102" s="677">
        <f>IF(OR($C$12=$AR102,$D$12=$AR102),Schweine_Werte!$C102*0.5,IF(OR($C$12&gt;$AR102,$D$12&lt;$AR102),0,Schweine_Werte!$C102))</f>
        <v>0</v>
      </c>
      <c r="AT102" s="667">
        <f>IF(OR($C$24=$AR102,$D$24=$AR102),Schweine_Werte!$C102*0.5,IF(OR($C$24&gt;$AR102,$D$24&lt;$AR102),0,Schweine_Werte!$C102))</f>
        <v>0</v>
      </c>
      <c r="AU102" s="677">
        <f>IF(OR($C$36=$AR102,$D$36=$AR102),Schweine_Werte!$C102*0.5,IF(OR($C$36&gt;$AR102,$D$36&lt;$AR102),0,Schweine_Werte!$C102))</f>
        <v>0</v>
      </c>
      <c r="AV102" s="677">
        <f>IF(OR($C$48=$AR102,$D$48=$AR102),Schweine_Werte!$C102*0.5,IF(OR($C$48&gt;$AR102,$D$48&lt;$AR102),0,Schweine_Werte!$C102))</f>
        <v>0</v>
      </c>
      <c r="AW102" s="677">
        <f>IF(OR($C$60=$AR102,$D$60=$AR102),Schweine_Werte!$C102*0.5,IF(OR($C$60&gt;$AR102,$D$60&lt;$AR102),0,Schweine_Werte!$C102))</f>
        <v>0</v>
      </c>
      <c r="AX102" s="677">
        <f>IF(OR($C$12=$AR102,$D$12=$AR102),Schweine_Werte!$E102*0.5,IF(OR($C$12&gt;$AR102,$D$12&lt;$AR102),0,Schweine_Werte!$E102))</f>
        <v>0</v>
      </c>
      <c r="AY102" s="667">
        <f>IF(OR($C$24=$AR102,$D$24=$AR102),Schweine_Werte!$E102*0.5,IF(OR($C$24&gt;$AR102,$D$24&lt;$AR102),0,Schweine_Werte!$E102))</f>
        <v>0</v>
      </c>
      <c r="AZ102" s="667">
        <f>IF(OR($C$36=$AR102,$D$36=$AR102),Schweine_Werte!$E102*0.5,IF(OR($C$36&gt;$AR102,$D$36&lt;$AR102),0,Schweine_Werte!$E102))</f>
        <v>0</v>
      </c>
      <c r="BA102" s="667">
        <f>IF(OR($C$48=$AR102,$D$48=$AR102),Schweine_Werte!$E102*0.5,IF(OR($C$48&gt;$AR102,$D$48&lt;$AR102),0,Schweine_Werte!$E102))</f>
        <v>0</v>
      </c>
      <c r="BB102" s="667">
        <f>IF(OR($C$60=$AR102,$D$60=$AR102),Schweine_Werte!$E102*0.5,IF(OR($C$60&gt;$AR102,$D$60&lt;$AR102),0,Schweine_Werte!$E102))</f>
        <v>0</v>
      </c>
      <c r="BC102" s="677">
        <f>IF(OR($C$12=$AR102,$D$12=$AR102),Schweine_Werte!$G102*0.5,IF(OR($C$12&gt;$AR102,$D$12&lt;$AR102),0,Schweine_Werte!$G102))</f>
        <v>0</v>
      </c>
      <c r="BD102" s="667">
        <f>IF(OR($C$24=$AR102,$D$24=$AR102),Schweine_Werte!$G102*0.5,IF(OR($C$24&gt;$AR102,$D$24&lt;$AR102),0,Schweine_Werte!$G102))</f>
        <v>0</v>
      </c>
      <c r="BE102" s="667">
        <f>IF(OR($C$36=$AR102,$D$36=$AR102),Schweine_Werte!$G102*0.5,IF(OR($C$36&gt;$AR102,$D$36&lt;$AR102),0,Schweine_Werte!$G102))</f>
        <v>0</v>
      </c>
      <c r="BF102" s="667">
        <f>IF(OR($C$48=$AR102,$D$48=$AR102),Schweine_Werte!$G102*0.5,IF(OR($C$48&gt;$AR102,$D$48&lt;$AR102),0,Schweine_Werte!$G102))</f>
        <v>0</v>
      </c>
      <c r="BG102" s="667">
        <f>IF(OR($C$60=$AR102,$D$60=$AR102),Schweine_Werte!$G102*0.5,IF(OR($C$60&gt;$AR102,$D$60&lt;$AR102),0,Schweine_Werte!$G102))</f>
        <v>0</v>
      </c>
      <c r="BH102" s="677">
        <f>IF(OR($C$12=$AR102,$D$12=$AR102),Schweine_Werte!$I102*0.5,IF(OR($C$12&gt;$AR102,$D$12&lt;$AR102),0,Schweine_Werte!$I102))</f>
        <v>0</v>
      </c>
      <c r="BI102" s="667">
        <f>IF(OR($C$24=$AR102,$D$24=$AR102),Schweine_Werte!$I102*0.5,IF(OR($C$24&gt;$AR102,$D$24&lt;$AR102),0,Schweine_Werte!$I102))</f>
        <v>0</v>
      </c>
      <c r="BJ102" s="667">
        <f>IF(OR($C$36=$AR102,$D$36=$AR102),Schweine_Werte!$I102*0.5,IF(OR($C$36&gt;$AR102,$D$36&lt;$AR102),0,Schweine_Werte!$I102))</f>
        <v>0</v>
      </c>
      <c r="BK102" s="667">
        <f>IF(OR($C$48=$AR102,$D$48=$AR102),Schweine_Werte!$I102*0.5,IF(OR($C$48&gt;$AR102,$D$48&lt;$AR102),0,Schweine_Werte!$I102))</f>
        <v>0</v>
      </c>
      <c r="BL102" s="667">
        <f>IF(OR($C$60=$AR102,$D$60=$AR102),Schweine_Werte!$I102*0.5,IF(OR($C$60&gt;$AR102,$D$60&lt;$AR102),0,Schweine_Werte!$I102))</f>
        <v>0</v>
      </c>
      <c r="BM102" s="677"/>
      <c r="BN102" s="667"/>
      <c r="BO102" s="667"/>
      <c r="BP102" s="667"/>
      <c r="BQ102" s="667"/>
      <c r="BR102" s="677">
        <f>IF(OR($C$74=$AR102,$D$74=$AR102),Schweine_Werte!$M102*0.5,IF(OR($C$74&gt;$AR102,$D$74&lt;$AR102),0,Schweine_Werte!$M102))</f>
        <v>0</v>
      </c>
      <c r="BS102" s="677">
        <f>IF(OR($C$83=$AR102,$D$83=$AR102),Schweine_Werte!$M102*0.5,IF(OR($C$83&gt;$AR102,$D$83&lt;$AR102),0,Schweine_Werte!$M102))</f>
        <v>0</v>
      </c>
      <c r="BT102" s="679">
        <f>IF(OR($C$92=$AR102,$D$92=$AR102),Schweine_Werte!$M102*0.5,IF(OR($C$92&gt;$AR102,$D$92&lt;$AR102),0,Schweine_Werte!$M102))</f>
        <v>0</v>
      </c>
      <c r="BU102" s="679">
        <f>IF(OR($C$101=$AR102,$D$101=$AR102),Schweine_Werte!$M102*0.5,IF(OR($C$101&gt;$AR102,$D$101&lt;$AR102),0,Schweine_Werte!$M102))</f>
        <v>0</v>
      </c>
      <c r="BV102" s="679">
        <f>IF(OR($C$110=$AR102,$D$110=$AR102),Schweine_Werte!$M102*0.5,IF(OR($C$110&gt;$AR102,$D$110&lt;$AR102),0,Schweine_Werte!$M102))</f>
        <v>0</v>
      </c>
      <c r="BW102" s="679">
        <f>IF(OR(8=$AR102,$E$127=$AR102),Schweine_Werte!$M102*0.5,IF(OR(8&gt;$AR102,$E$127&lt;$AR102),0,Schweine_Werte!$M102))</f>
        <v>1.3531217058610687</v>
      </c>
      <c r="BX102" s="679">
        <f>IF(OR(8=$AR102,$E$145=$AR102),Schweine_Werte!$M102*0.5,IF(OR(8&gt;$AR102,$E$145&lt;$AR102),0,Schweine_Werte!$M102))</f>
        <v>1.3531217058610687</v>
      </c>
      <c r="BY102" s="677">
        <f>IF(OR($C$74=$AR102,$D$74=$AR102),Schweine_Werte!$O102*0.5,IF(OR($C$74&gt;$AR102,$D$74&lt;$AR102),0,Schweine_Werte!$O102))</f>
        <v>0</v>
      </c>
      <c r="BZ102" s="677">
        <f>IF(OR($C$83=$AR102,$D$83=$AR102),Schweine_Werte!$O102*0.5,IF(OR($C$83&gt;$AR102,$D$83&lt;$AR102),0,Schweine_Werte!$O102))</f>
        <v>0</v>
      </c>
      <c r="CA102" s="679">
        <f>IF(OR($C$92=$AR102,$D$92=$AR102),Schweine_Werte!$O102*0.5,IF(OR($C$92&gt;$AR102,$D$92&lt;$AR102),0,Schweine_Werte!$O102))</f>
        <v>0</v>
      </c>
      <c r="CB102" s="679">
        <f>IF(OR($C$101=$AR102,$D$101=$AR102),Schweine_Werte!$O102*0.5,IF(OR($C$101&gt;$AR102,$D$101&lt;$AR102),0,Schweine_Werte!$O102))</f>
        <v>0</v>
      </c>
      <c r="CC102" s="679">
        <f>IF(OR($C$110=$AR102,$D$110=$AR102),Schweine_Werte!$O102*0.5,IF(OR($C$110&gt;$AR102,$D$110&lt;$AR102),0,Schweine_Werte!$O102))</f>
        <v>0</v>
      </c>
    </row>
    <row r="103" spans="1:81" x14ac:dyDescent="0.2">
      <c r="AR103" s="698">
        <v>107</v>
      </c>
      <c r="AS103" s="677">
        <f>IF(OR($C$12=$AR103,$D$12=$AR103),Schweine_Werte!$C103*0.5,IF(OR($C$12&gt;$AR103,$D$12&lt;$AR103),0,Schweine_Werte!$C103))</f>
        <v>0</v>
      </c>
      <c r="AT103" s="667">
        <f>IF(OR($C$24=$AR103,$D$24=$AR103),Schweine_Werte!$C103*0.5,IF(OR($C$24&gt;$AR103,$D$24&lt;$AR103),0,Schweine_Werte!$C103))</f>
        <v>0</v>
      </c>
      <c r="AU103" s="677">
        <f>IF(OR($C$36=$AR103,$D$36=$AR103),Schweine_Werte!$C103*0.5,IF(OR($C$36&gt;$AR103,$D$36&lt;$AR103),0,Schweine_Werte!$C103))</f>
        <v>0</v>
      </c>
      <c r="AV103" s="677">
        <f>IF(OR($C$48=$AR103,$D$48=$AR103),Schweine_Werte!$C103*0.5,IF(OR($C$48&gt;$AR103,$D$48&lt;$AR103),0,Schweine_Werte!$C103))</f>
        <v>0</v>
      </c>
      <c r="AW103" s="677">
        <f>IF(OR($C$60=$AR103,$D$60=$AR103),Schweine_Werte!$C103*0.5,IF(OR($C$60&gt;$AR103,$D$60&lt;$AR103),0,Schweine_Werte!$C103))</f>
        <v>0</v>
      </c>
      <c r="AX103" s="677">
        <f>IF(OR($C$12=$AR103,$D$12=$AR103),Schweine_Werte!$E103*0.5,IF(OR($C$12&gt;$AR103,$D$12&lt;$AR103),0,Schweine_Werte!$E103))</f>
        <v>0</v>
      </c>
      <c r="AY103" s="667">
        <f>IF(OR($C$24=$AR103,$D$24=$AR103),Schweine_Werte!$E103*0.5,IF(OR($C$24&gt;$AR103,$D$24&lt;$AR103),0,Schweine_Werte!$E103))</f>
        <v>0</v>
      </c>
      <c r="AZ103" s="667">
        <f>IF(OR($C$36=$AR103,$D$36=$AR103),Schweine_Werte!$E103*0.5,IF(OR($C$36&gt;$AR103,$D$36&lt;$AR103),0,Schweine_Werte!$E103))</f>
        <v>0</v>
      </c>
      <c r="BA103" s="667">
        <f>IF(OR($C$48=$AR103,$D$48=$AR103),Schweine_Werte!$E103*0.5,IF(OR($C$48&gt;$AR103,$D$48&lt;$AR103),0,Schweine_Werte!$E103))</f>
        <v>0</v>
      </c>
      <c r="BB103" s="667">
        <f>IF(OR($C$60=$AR103,$D$60=$AR103),Schweine_Werte!$E103*0.5,IF(OR($C$60&gt;$AR103,$D$60&lt;$AR103),0,Schweine_Werte!$E103))</f>
        <v>0</v>
      </c>
      <c r="BC103" s="677">
        <f>IF(OR($C$12=$AR103,$D$12=$AR103),Schweine_Werte!$G103*0.5,IF(OR($C$12&gt;$AR103,$D$12&lt;$AR103),0,Schweine_Werte!$G103))</f>
        <v>0</v>
      </c>
      <c r="BD103" s="667">
        <f>IF(OR($C$24=$AR103,$D$24=$AR103),Schweine_Werte!$G103*0.5,IF(OR($C$24&gt;$AR103,$D$24&lt;$AR103),0,Schweine_Werte!$G103))</f>
        <v>0</v>
      </c>
      <c r="BE103" s="667">
        <f>IF(OR($C$36=$AR103,$D$36=$AR103),Schweine_Werte!$G103*0.5,IF(OR($C$36&gt;$AR103,$D$36&lt;$AR103),0,Schweine_Werte!$G103))</f>
        <v>0</v>
      </c>
      <c r="BF103" s="667">
        <f>IF(OR($C$48=$AR103,$D$48=$AR103),Schweine_Werte!$G103*0.5,IF(OR($C$48&gt;$AR103,$D$48&lt;$AR103),0,Schweine_Werte!$G103))</f>
        <v>0</v>
      </c>
      <c r="BG103" s="667">
        <f>IF(OR($C$60=$AR103,$D$60=$AR103),Schweine_Werte!$G103*0.5,IF(OR($C$60&gt;$AR103,$D$60&lt;$AR103),0,Schweine_Werte!$G103))</f>
        <v>0</v>
      </c>
      <c r="BH103" s="677">
        <f>IF(OR($C$12=$AR103,$D$12=$AR103),Schweine_Werte!$I103*0.5,IF(OR($C$12&gt;$AR103,$D$12&lt;$AR103),0,Schweine_Werte!$I103))</f>
        <v>0</v>
      </c>
      <c r="BI103" s="667">
        <f>IF(OR($C$24=$AR103,$D$24=$AR103),Schweine_Werte!$I103*0.5,IF(OR($C$24&gt;$AR103,$D$24&lt;$AR103),0,Schweine_Werte!$I103))</f>
        <v>0</v>
      </c>
      <c r="BJ103" s="667">
        <f>IF(OR($C$36=$AR103,$D$36=$AR103),Schweine_Werte!$I103*0.5,IF(OR($C$36&gt;$AR103,$D$36&lt;$AR103),0,Schweine_Werte!$I103))</f>
        <v>0</v>
      </c>
      <c r="BK103" s="667">
        <f>IF(OR($C$48=$AR103,$D$48=$AR103),Schweine_Werte!$I103*0.5,IF(OR($C$48&gt;$AR103,$D$48&lt;$AR103),0,Schweine_Werte!$I103))</f>
        <v>0</v>
      </c>
      <c r="BL103" s="667">
        <f>IF(OR($C$60=$AR103,$D$60=$AR103),Schweine_Werte!$I103*0.5,IF(OR($C$60&gt;$AR103,$D$60&lt;$AR103),0,Schweine_Werte!$I103))</f>
        <v>0</v>
      </c>
      <c r="BM103" s="677"/>
      <c r="BN103" s="667"/>
      <c r="BO103" s="667"/>
      <c r="BP103" s="667"/>
      <c r="BQ103" s="667"/>
      <c r="BR103" s="677">
        <f>IF(OR($C$74=$AR103,$D$74=$AR103),Schweine_Werte!$M103*0.5,IF(OR($C$74&gt;$AR103,$D$74&lt;$AR103),0,Schweine_Werte!$M103))</f>
        <v>0</v>
      </c>
      <c r="BS103" s="677">
        <f>IF(OR($C$83=$AR103,$D$83=$AR103),Schweine_Werte!$M103*0.5,IF(OR($C$83&gt;$AR103,$D$83&lt;$AR103),0,Schweine_Werte!$M103))</f>
        <v>0</v>
      </c>
      <c r="BT103" s="679">
        <f>IF(OR($C$92=$AR103,$D$92=$AR103),Schweine_Werte!$M103*0.5,IF(OR($C$92&gt;$AR103,$D$92&lt;$AR103),0,Schweine_Werte!$M103))</f>
        <v>0</v>
      </c>
      <c r="BU103" s="679">
        <f>IF(OR($C$101=$AR103,$D$101=$AR103),Schweine_Werte!$M103*0.5,IF(OR($C$101&gt;$AR103,$D$101&lt;$AR103),0,Schweine_Werte!$M103))</f>
        <v>0</v>
      </c>
      <c r="BV103" s="679">
        <f>IF(OR($C$110=$AR103,$D$110=$AR103),Schweine_Werte!$M103*0.5,IF(OR($C$110&gt;$AR103,$D$110&lt;$AR103),0,Schweine_Werte!$M103))</f>
        <v>0</v>
      </c>
      <c r="BW103" s="679">
        <f>IF(OR(8=$AR103,$E$127=$AR103),Schweine_Werte!$M103*0.5,IF(OR(8&gt;$AR103,$E$127&lt;$AR103),0,Schweine_Werte!$M103))</f>
        <v>1.3717350969782129</v>
      </c>
      <c r="BX103" s="679">
        <f>IF(OR(8=$AR103,$E$145=$AR103),Schweine_Werte!$M103*0.5,IF(OR(8&gt;$AR103,$E$145&lt;$AR103),0,Schweine_Werte!$M103))</f>
        <v>1.3717350969782129</v>
      </c>
      <c r="BY103" s="677">
        <f>IF(OR($C$74=$AR103,$D$74=$AR103),Schweine_Werte!$O103*0.5,IF(OR($C$74&gt;$AR103,$D$74&lt;$AR103),0,Schweine_Werte!$O103))</f>
        <v>0</v>
      </c>
      <c r="BZ103" s="677">
        <f>IF(OR($C$83=$AR103,$D$83=$AR103),Schweine_Werte!$O103*0.5,IF(OR($C$83&gt;$AR103,$D$83&lt;$AR103),0,Schweine_Werte!$O103))</f>
        <v>0</v>
      </c>
      <c r="CA103" s="679">
        <f>IF(OR($C$92=$AR103,$D$92=$AR103),Schweine_Werte!$O103*0.5,IF(OR($C$92&gt;$AR103,$D$92&lt;$AR103),0,Schweine_Werte!$O103))</f>
        <v>0</v>
      </c>
      <c r="CB103" s="679">
        <f>IF(OR($C$101=$AR103,$D$101=$AR103),Schweine_Werte!$O103*0.5,IF(OR($C$101&gt;$AR103,$D$101&lt;$AR103),0,Schweine_Werte!$O103))</f>
        <v>0</v>
      </c>
      <c r="CC103" s="679">
        <f>IF(OR($C$110=$AR103,$D$110=$AR103),Schweine_Werte!$O103*0.5,IF(OR($C$110&gt;$AR103,$D$110&lt;$AR103),0,Schweine_Werte!$O103))</f>
        <v>0</v>
      </c>
    </row>
    <row r="104" spans="1:81" x14ac:dyDescent="0.2">
      <c r="Q104" s="1735" t="s">
        <v>446</v>
      </c>
      <c r="R104" s="1735"/>
      <c r="S104" s="1735"/>
      <c r="T104" s="1735" t="s">
        <v>447</v>
      </c>
      <c r="U104" s="1735"/>
      <c r="V104" s="1735"/>
      <c r="W104" s="517" t="s">
        <v>435</v>
      </c>
      <c r="X104" s="517"/>
      <c r="Y104" s="517"/>
      <c r="AR104" s="698">
        <v>108</v>
      </c>
      <c r="AS104" s="677">
        <f>IF(OR($C$12=$AR104,$D$12=$AR104),Schweine_Werte!$C104*0.5,IF(OR($C$12&gt;$AR104,$D$12&lt;$AR104),0,Schweine_Werte!$C104))</f>
        <v>0</v>
      </c>
      <c r="AT104" s="667">
        <f>IF(OR($C$24=$AR104,$D$24=$AR104),Schweine_Werte!$C104*0.5,IF(OR($C$24&gt;$AR104,$D$24&lt;$AR104),0,Schweine_Werte!$C104))</f>
        <v>0</v>
      </c>
      <c r="AU104" s="677">
        <f>IF(OR($C$36=$AR104,$D$36=$AR104),Schweine_Werte!$C104*0.5,IF(OR($C$36&gt;$AR104,$D$36&lt;$AR104),0,Schweine_Werte!$C104))</f>
        <v>0</v>
      </c>
      <c r="AV104" s="677">
        <f>IF(OR($C$48=$AR104,$D$48=$AR104),Schweine_Werte!$C104*0.5,IF(OR($C$48&gt;$AR104,$D$48&lt;$AR104),0,Schweine_Werte!$C104))</f>
        <v>0</v>
      </c>
      <c r="AW104" s="677">
        <f>IF(OR($C$60=$AR104,$D$60=$AR104),Schweine_Werte!$C104*0.5,IF(OR($C$60&gt;$AR104,$D$60&lt;$AR104),0,Schweine_Werte!$C104))</f>
        <v>0</v>
      </c>
      <c r="AX104" s="677">
        <f>IF(OR($C$12=$AR104,$D$12=$AR104),Schweine_Werte!$E104*0.5,IF(OR($C$12&gt;$AR104,$D$12&lt;$AR104),0,Schweine_Werte!$E104))</f>
        <v>0</v>
      </c>
      <c r="AY104" s="667">
        <f>IF(OR($C$24=$AR104,$D$24=$AR104),Schweine_Werte!$E104*0.5,IF(OR($C$24&gt;$AR104,$D$24&lt;$AR104),0,Schweine_Werte!$E104))</f>
        <v>0</v>
      </c>
      <c r="AZ104" s="667">
        <f>IF(OR($C$36=$AR104,$D$36=$AR104),Schweine_Werte!$E104*0.5,IF(OR($C$36&gt;$AR104,$D$36&lt;$AR104),0,Schweine_Werte!$E104))</f>
        <v>0</v>
      </c>
      <c r="BA104" s="667">
        <f>IF(OR($C$48=$AR104,$D$48=$AR104),Schweine_Werte!$E104*0.5,IF(OR($C$48&gt;$AR104,$D$48&lt;$AR104),0,Schweine_Werte!$E104))</f>
        <v>0</v>
      </c>
      <c r="BB104" s="667">
        <f>IF(OR($C$60=$AR104,$D$60=$AR104),Schweine_Werte!$E104*0.5,IF(OR($C$60&gt;$AR104,$D$60&lt;$AR104),0,Schweine_Werte!$E104))</f>
        <v>0</v>
      </c>
      <c r="BC104" s="677">
        <f>IF(OR($C$12=$AR104,$D$12=$AR104),Schweine_Werte!$G104*0.5,IF(OR($C$12&gt;$AR104,$D$12&lt;$AR104),0,Schweine_Werte!$G104))</f>
        <v>0</v>
      </c>
      <c r="BD104" s="667">
        <f>IF(OR($C$24=$AR104,$D$24=$AR104),Schweine_Werte!$G104*0.5,IF(OR($C$24&gt;$AR104,$D$24&lt;$AR104),0,Schweine_Werte!$G104))</f>
        <v>0</v>
      </c>
      <c r="BE104" s="667">
        <f>IF(OR($C$36=$AR104,$D$36=$AR104),Schweine_Werte!$G104*0.5,IF(OR($C$36&gt;$AR104,$D$36&lt;$AR104),0,Schweine_Werte!$G104))</f>
        <v>0</v>
      </c>
      <c r="BF104" s="667">
        <f>IF(OR($C$48=$AR104,$D$48=$AR104),Schweine_Werte!$G104*0.5,IF(OR($C$48&gt;$AR104,$D$48&lt;$AR104),0,Schweine_Werte!$G104))</f>
        <v>0</v>
      </c>
      <c r="BG104" s="667">
        <f>IF(OR($C$60=$AR104,$D$60=$AR104),Schweine_Werte!$G104*0.5,IF(OR($C$60&gt;$AR104,$D$60&lt;$AR104),0,Schweine_Werte!$G104))</f>
        <v>0</v>
      </c>
      <c r="BH104" s="677">
        <f>IF(OR($C$12=$AR104,$D$12=$AR104),Schweine_Werte!$I104*0.5,IF(OR($C$12&gt;$AR104,$D$12&lt;$AR104),0,Schweine_Werte!$I104))</f>
        <v>0</v>
      </c>
      <c r="BI104" s="667">
        <f>IF(OR($C$24=$AR104,$D$24=$AR104),Schweine_Werte!$I104*0.5,IF(OR($C$24&gt;$AR104,$D$24&lt;$AR104),0,Schweine_Werte!$I104))</f>
        <v>0</v>
      </c>
      <c r="BJ104" s="667">
        <f>IF(OR($C$36=$AR104,$D$36=$AR104),Schweine_Werte!$I104*0.5,IF(OR($C$36&gt;$AR104,$D$36&lt;$AR104),0,Schweine_Werte!$I104))</f>
        <v>0</v>
      </c>
      <c r="BK104" s="667">
        <f>IF(OR($C$48=$AR104,$D$48=$AR104),Schweine_Werte!$I104*0.5,IF(OR($C$48&gt;$AR104,$D$48&lt;$AR104),0,Schweine_Werte!$I104))</f>
        <v>0</v>
      </c>
      <c r="BL104" s="667">
        <f>IF(OR($C$60=$AR104,$D$60=$AR104),Schweine_Werte!$I104*0.5,IF(OR($C$60&gt;$AR104,$D$60&lt;$AR104),0,Schweine_Werte!$I104))</f>
        <v>0</v>
      </c>
      <c r="BM104" s="677"/>
      <c r="BN104" s="667"/>
      <c r="BO104" s="667"/>
      <c r="BP104" s="667"/>
      <c r="BQ104" s="667"/>
      <c r="BR104" s="677">
        <f>IF(OR($C$74=$AR104,$D$74=$AR104),Schweine_Werte!$M104*0.5,IF(OR($C$74&gt;$AR104,$D$74&lt;$AR104),0,Schweine_Werte!$M104))</f>
        <v>0</v>
      </c>
      <c r="BS104" s="677">
        <f>IF(OR($C$83=$AR104,$D$83=$AR104),Schweine_Werte!$M104*0.5,IF(OR($C$83&gt;$AR104,$D$83&lt;$AR104),0,Schweine_Werte!$M104))</f>
        <v>0</v>
      </c>
      <c r="BT104" s="679">
        <f>IF(OR($C$92=$AR104,$D$92=$AR104),Schweine_Werte!$M104*0.5,IF(OR($C$92&gt;$AR104,$D$92&lt;$AR104),0,Schweine_Werte!$M104))</f>
        <v>0</v>
      </c>
      <c r="BU104" s="679">
        <f>IF(OR($C$101=$AR104,$D$101=$AR104),Schweine_Werte!$M104*0.5,IF(OR($C$101&gt;$AR104,$D$101&lt;$AR104),0,Schweine_Werte!$M104))</f>
        <v>0</v>
      </c>
      <c r="BV104" s="679">
        <f>IF(OR($C$110=$AR104,$D$110=$AR104),Schweine_Werte!$M104*0.5,IF(OR($C$110&gt;$AR104,$D$110&lt;$AR104),0,Schweine_Werte!$M104))</f>
        <v>0</v>
      </c>
      <c r="BW104" s="679">
        <f>IF(OR(8=$AR104,$E$127=$AR104),Schweine_Werte!$M104*0.5,IF(OR(8&gt;$AR104,$E$127&lt;$AR104),0,Schweine_Werte!$M104))</f>
        <v>1.3914289652940333</v>
      </c>
      <c r="BX104" s="679">
        <f>IF(OR(8=$AR104,$E$145=$AR104),Schweine_Werte!$M104*0.5,IF(OR(8&gt;$AR104,$E$145&lt;$AR104),0,Schweine_Werte!$M104))</f>
        <v>1.3914289652940333</v>
      </c>
      <c r="BY104" s="677">
        <f>IF(OR($C$74=$AR104,$D$74=$AR104),Schweine_Werte!$O104*0.5,IF(OR($C$74&gt;$AR104,$D$74&lt;$AR104),0,Schweine_Werte!$O104))</f>
        <v>0</v>
      </c>
      <c r="BZ104" s="677">
        <f>IF(OR($C$83=$AR104,$D$83=$AR104),Schweine_Werte!$O104*0.5,IF(OR($C$83&gt;$AR104,$D$83&lt;$AR104),0,Schweine_Werte!$O104))</f>
        <v>0</v>
      </c>
      <c r="CA104" s="679">
        <f>IF(OR($C$92=$AR104,$D$92=$AR104),Schweine_Werte!$O104*0.5,IF(OR($C$92&gt;$AR104,$D$92&lt;$AR104),0,Schweine_Werte!$O104))</f>
        <v>0</v>
      </c>
      <c r="CB104" s="679">
        <f>IF(OR($C$101=$AR104,$D$101=$AR104),Schweine_Werte!$O104*0.5,IF(OR($C$101&gt;$AR104,$D$101&lt;$AR104),0,Schweine_Werte!$O104))</f>
        <v>0</v>
      </c>
      <c r="CC104" s="679">
        <f>IF(OR($C$110=$AR104,$D$110=$AR104),Schweine_Werte!$O104*0.5,IF(OR($C$110&gt;$AR104,$D$110&lt;$AR104),0,Schweine_Werte!$O104))</f>
        <v>0</v>
      </c>
    </row>
    <row r="105" spans="1:81" x14ac:dyDescent="0.2">
      <c r="B105" s="520" t="s">
        <v>517</v>
      </c>
      <c r="E105" s="520" t="s">
        <v>470</v>
      </c>
      <c r="F105" s="520" t="s">
        <v>363</v>
      </c>
      <c r="G105" s="520" t="s">
        <v>471</v>
      </c>
      <c r="H105" s="520" t="s">
        <v>472</v>
      </c>
      <c r="I105" s="520" t="s">
        <v>473</v>
      </c>
      <c r="J105" s="520" t="s">
        <v>474</v>
      </c>
      <c r="K105" s="520" t="s">
        <v>475</v>
      </c>
      <c r="L105" s="520" t="s">
        <v>476</v>
      </c>
      <c r="M105" s="520" t="s">
        <v>477</v>
      </c>
      <c r="N105" s="520" t="s">
        <v>478</v>
      </c>
      <c r="O105" s="520" t="s">
        <v>479</v>
      </c>
      <c r="P105" s="520" t="s">
        <v>480</v>
      </c>
      <c r="Q105" s="520" t="s">
        <v>365</v>
      </c>
      <c r="R105" s="520" t="s">
        <v>366</v>
      </c>
      <c r="S105" s="520" t="s">
        <v>367</v>
      </c>
      <c r="T105" s="520" t="s">
        <v>365</v>
      </c>
      <c r="U105" s="520" t="s">
        <v>366</v>
      </c>
      <c r="V105" s="520" t="s">
        <v>367</v>
      </c>
      <c r="W105" s="520" t="s">
        <v>448</v>
      </c>
      <c r="X105" s="520" t="s">
        <v>449</v>
      </c>
      <c r="Y105" s="520" t="s">
        <v>450</v>
      </c>
      <c r="AR105" s="698">
        <v>109</v>
      </c>
      <c r="AS105" s="677">
        <f>IF(OR($C$12=$AR105,$D$12=$AR105),Schweine_Werte!$C105*0.5,IF(OR($C$12&gt;$AR105,$D$12&lt;$AR105),0,Schweine_Werte!$C105))</f>
        <v>0</v>
      </c>
      <c r="AT105" s="667">
        <f>IF(OR($C$24=$AR105,$D$24=$AR105),Schweine_Werte!$C105*0.5,IF(OR($C$24&gt;$AR105,$D$24&lt;$AR105),0,Schweine_Werte!$C105))</f>
        <v>0</v>
      </c>
      <c r="AU105" s="677">
        <f>IF(OR($C$36=$AR105,$D$36=$AR105),Schweine_Werte!$C105*0.5,IF(OR($C$36&gt;$AR105,$D$36&lt;$AR105),0,Schweine_Werte!$C105))</f>
        <v>0</v>
      </c>
      <c r="AV105" s="677">
        <f>IF(OR($C$48=$AR105,$D$48=$AR105),Schweine_Werte!$C105*0.5,IF(OR($C$48&gt;$AR105,$D$48&lt;$AR105),0,Schweine_Werte!$C105))</f>
        <v>0</v>
      </c>
      <c r="AW105" s="677">
        <f>IF(OR($C$60=$AR105,$D$60=$AR105),Schweine_Werte!$C105*0.5,IF(OR($C$60&gt;$AR105,$D$60&lt;$AR105),0,Schweine_Werte!$C105))</f>
        <v>0</v>
      </c>
      <c r="AX105" s="677">
        <f>IF(OR($C$12=$AR105,$D$12=$AR105),Schweine_Werte!$E105*0.5,IF(OR($C$12&gt;$AR105,$D$12&lt;$AR105),0,Schweine_Werte!$E105))</f>
        <v>0</v>
      </c>
      <c r="AY105" s="667">
        <f>IF(OR($C$24=$AR105,$D$24=$AR105),Schweine_Werte!$E105*0.5,IF(OR($C$24&gt;$AR105,$D$24&lt;$AR105),0,Schweine_Werte!$E105))</f>
        <v>0</v>
      </c>
      <c r="AZ105" s="667">
        <f>IF(OR($C$36=$AR105,$D$36=$AR105),Schweine_Werte!$E105*0.5,IF(OR($C$36&gt;$AR105,$D$36&lt;$AR105),0,Schweine_Werte!$E105))</f>
        <v>0</v>
      </c>
      <c r="BA105" s="667">
        <f>IF(OR($C$48=$AR105,$D$48=$AR105),Schweine_Werte!$E105*0.5,IF(OR($C$48&gt;$AR105,$D$48&lt;$AR105),0,Schweine_Werte!$E105))</f>
        <v>0</v>
      </c>
      <c r="BB105" s="667">
        <f>IF(OR($C$60=$AR105,$D$60=$AR105),Schweine_Werte!$E105*0.5,IF(OR($C$60&gt;$AR105,$D$60&lt;$AR105),0,Schweine_Werte!$E105))</f>
        <v>0</v>
      </c>
      <c r="BC105" s="677">
        <f>IF(OR($C$12=$AR105,$D$12=$AR105),Schweine_Werte!$G105*0.5,IF(OR($C$12&gt;$AR105,$D$12&lt;$AR105),0,Schweine_Werte!$G105))</f>
        <v>0</v>
      </c>
      <c r="BD105" s="667">
        <f>IF(OR($C$24=$AR105,$D$24=$AR105),Schweine_Werte!$G105*0.5,IF(OR($C$24&gt;$AR105,$D$24&lt;$AR105),0,Schweine_Werte!$G105))</f>
        <v>0</v>
      </c>
      <c r="BE105" s="667">
        <f>IF(OR($C$36=$AR105,$D$36=$AR105),Schweine_Werte!$G105*0.5,IF(OR($C$36&gt;$AR105,$D$36&lt;$AR105),0,Schweine_Werte!$G105))</f>
        <v>0</v>
      </c>
      <c r="BF105" s="667">
        <f>IF(OR($C$48=$AR105,$D$48=$AR105),Schweine_Werte!$G105*0.5,IF(OR($C$48&gt;$AR105,$D$48&lt;$AR105),0,Schweine_Werte!$G105))</f>
        <v>0</v>
      </c>
      <c r="BG105" s="667">
        <f>IF(OR($C$60=$AR105,$D$60=$AR105),Schweine_Werte!$G105*0.5,IF(OR($C$60&gt;$AR105,$D$60&lt;$AR105),0,Schweine_Werte!$G105))</f>
        <v>0</v>
      </c>
      <c r="BH105" s="677">
        <f>IF(OR($C$12=$AR105,$D$12=$AR105),Schweine_Werte!$I105*0.5,IF(OR($C$12&gt;$AR105,$D$12&lt;$AR105),0,Schweine_Werte!$I105))</f>
        <v>0</v>
      </c>
      <c r="BI105" s="667">
        <f>IF(OR($C$24=$AR105,$D$24=$AR105),Schweine_Werte!$I105*0.5,IF(OR($C$24&gt;$AR105,$D$24&lt;$AR105),0,Schweine_Werte!$I105))</f>
        <v>0</v>
      </c>
      <c r="BJ105" s="667">
        <f>IF(OR($C$36=$AR105,$D$36=$AR105),Schweine_Werte!$I105*0.5,IF(OR($C$36&gt;$AR105,$D$36&lt;$AR105),0,Schweine_Werte!$I105))</f>
        <v>0</v>
      </c>
      <c r="BK105" s="667">
        <f>IF(OR($C$48=$AR105,$D$48=$AR105),Schweine_Werte!$I105*0.5,IF(OR($C$48&gt;$AR105,$D$48&lt;$AR105),0,Schweine_Werte!$I105))</f>
        <v>0</v>
      </c>
      <c r="BL105" s="667">
        <f>IF(OR($C$60=$AR105,$D$60=$AR105),Schweine_Werte!$I105*0.5,IF(OR($C$60&gt;$AR105,$D$60&lt;$AR105),0,Schweine_Werte!$I105))</f>
        <v>0</v>
      </c>
      <c r="BM105" s="677"/>
      <c r="BN105" s="667"/>
      <c r="BO105" s="667"/>
      <c r="BP105" s="667"/>
      <c r="BQ105" s="667"/>
      <c r="BR105" s="677">
        <f>IF(OR($C$74=$AR105,$D$74=$AR105),Schweine_Werte!$M105*0.5,IF(OR($C$74&gt;$AR105,$D$74&lt;$AR105),0,Schweine_Werte!$M105))</f>
        <v>0</v>
      </c>
      <c r="BS105" s="677">
        <f>IF(OR($C$83=$AR105,$D$83=$AR105),Schweine_Werte!$M105*0.5,IF(OR($C$83&gt;$AR105,$D$83&lt;$AR105),0,Schweine_Werte!$M105))</f>
        <v>0</v>
      </c>
      <c r="BT105" s="679">
        <f>IF(OR($C$92=$AR105,$D$92=$AR105),Schweine_Werte!$M105*0.5,IF(OR($C$92&gt;$AR105,$D$92&lt;$AR105),0,Schweine_Werte!$M105))</f>
        <v>0</v>
      </c>
      <c r="BU105" s="679">
        <f>IF(OR($C$101=$AR105,$D$101=$AR105),Schweine_Werte!$M105*0.5,IF(OR($C$101&gt;$AR105,$D$101&lt;$AR105),0,Schweine_Werte!$M105))</f>
        <v>0</v>
      </c>
      <c r="BV105" s="679">
        <f>IF(OR($C$110=$AR105,$D$110=$AR105),Schweine_Werte!$M105*0.5,IF(OR($C$110&gt;$AR105,$D$110&lt;$AR105),0,Schweine_Werte!$M105))</f>
        <v>0</v>
      </c>
      <c r="BW105" s="679">
        <f>IF(OR(8=$AR105,$E$127=$AR105),Schweine_Werte!$M105*0.5,IF(OR(8&gt;$AR105,$E$127&lt;$AR105),0,Schweine_Werte!$M105))</f>
        <v>1.4122739315207109</v>
      </c>
      <c r="BX105" s="679">
        <f>IF(OR(8=$AR105,$E$145=$AR105),Schweine_Werte!$M105*0.5,IF(OR(8&gt;$AR105,$E$145&lt;$AR105),0,Schweine_Werte!$M105))</f>
        <v>1.4122739315207109</v>
      </c>
      <c r="BY105" s="677">
        <f>IF(OR($C$74=$AR105,$D$74=$AR105),Schweine_Werte!$O105*0.5,IF(OR($C$74&gt;$AR105,$D$74&lt;$AR105),0,Schweine_Werte!$O105))</f>
        <v>0</v>
      </c>
      <c r="BZ105" s="677">
        <f>IF(OR($C$83=$AR105,$D$83=$AR105),Schweine_Werte!$O105*0.5,IF(OR($C$83&gt;$AR105,$D$83&lt;$AR105),0,Schweine_Werte!$O105))</f>
        <v>0</v>
      </c>
      <c r="CA105" s="679">
        <f>IF(OR($C$92=$AR105,$D$92=$AR105),Schweine_Werte!$O105*0.5,IF(OR($C$92&gt;$AR105,$D$92&lt;$AR105),0,Schweine_Werte!$O105))</f>
        <v>0</v>
      </c>
      <c r="CB105" s="679">
        <f>IF(OR($C$101=$AR105,$D$101=$AR105),Schweine_Werte!$O105*0.5,IF(OR($C$101&gt;$AR105,$D$101&lt;$AR105),0,Schweine_Werte!$O105))</f>
        <v>0</v>
      </c>
      <c r="CC105" s="679">
        <f>IF(OR($C$110=$AR105,$D$110=$AR105),Schweine_Werte!$O105*0.5,IF(OR($C$110&gt;$AR105,$D$110&lt;$AR105),0,Schweine_Werte!$O105))</f>
        <v>0</v>
      </c>
    </row>
    <row r="106" spans="1:81" x14ac:dyDescent="0.2">
      <c r="B106" s="520">
        <v>450</v>
      </c>
      <c r="D106" s="667"/>
      <c r="E106" s="520" t="e">
        <f>($D110-$C110)*1000/SUM($BV$4:$BV$31)</f>
        <v>#VALUE!</v>
      </c>
      <c r="F106" s="667" t="e">
        <f>SUMPRODUCT($BV$4:$BV$31,Schweine_Werte!$V$4:$V$31)/SUM($BV$4:$BV$31)</f>
        <v>#DIV/0!</v>
      </c>
      <c r="G106" s="667" t="e">
        <f>IF($B110=$A$8,SUMPRODUCT($BV$4:$BV$31,Schweine_Werte!HE$4:HE$31)/SUM($BV$4:$BV$31),IF($B110=$A$7,SUMPRODUCT($BV$4:$BV$31,Schweine_Werte!GQ$4:GQ$31)/SUM($BV$4:$BV$31),IF($B110=$A$6,SUMPRODUCT($BV$4:$BV$31,Schweine_Werte!GC$4:GC$31)/SUM($BV$4:$BV$31),SUMPRODUCT($BV$4:$BV$31,Schweine_Werte!FO$4:FO$31)/SUM($BV$4:$BV$31))))</f>
        <v>#DIV/0!</v>
      </c>
      <c r="H106" s="667" t="e">
        <f>IF($B110=$A$8,SUMPRODUCT($BV$4:$BV$31,Schweine_Werte!HF$4:HF$31)/SUM($BV$4:$BV$31),IF($B110=$A$7,SUMPRODUCT($BV$4:$BV$31,Schweine_Werte!GR$4:GR$31)/SUM($BV$4:$BV$31),IF($B110=$A$6,SUMPRODUCT($BV$4:$BV$31,Schweine_Werte!GD$4:GD$31)/SUM($BV$4:$BV$31),SUMPRODUCT($BV$4:$BV$31,Schweine_Werte!FP$4:FP$31)/SUM($BV$4:$BV$31))))</f>
        <v>#DIV/0!</v>
      </c>
      <c r="I106" s="667" t="e">
        <f>IF($B110=$A$8,SUMPRODUCT($BV$4:$BV$31,Schweine_Werte!HG$4:HG$31)/SUM($BV$4:$BV$31),IF($B110=$A$7,SUMPRODUCT($BV$4:$BV$31,Schweine_Werte!GS$4:GS$31)/SUM($BV$4:$BV$31),IF($B110=$A$6,SUMPRODUCT($BV$4:$BV$31,Schweine_Werte!GE$4:GE$31)/SUM($BV$4:$BV$31),SUMPRODUCT($BV$4:$BV$31,Schweine_Werte!FQ$4:FQ$31)/SUM($BV$4:$BV$31))))</f>
        <v>#DIV/0!</v>
      </c>
      <c r="J106" s="667" t="e">
        <f>SUMPRODUCT($BV$4:$BV$31,Schweine_Werte!$AD$4:$AD$31)/SUM($BV$4:$BV$31)</f>
        <v>#DIV/0!</v>
      </c>
      <c r="K106" s="667" t="e">
        <f>SUMPRODUCT($BV$4:$BV$31,Schweine_Werte!$AL$4:$AL$31)/SUM($BV$4:$BV$31)</f>
        <v>#DIV/0!</v>
      </c>
      <c r="L106" s="667" t="e">
        <f>T106*$F106*365/1000+$J106-$K106</f>
        <v>#DIV/0!</v>
      </c>
      <c r="M106" s="667" t="e">
        <f>U106*$F106*365/1000+$J106-$K106/2</f>
        <v>#DIV/0!</v>
      </c>
      <c r="N106" s="667" t="e">
        <f>V106*$F106*365/1000+$J106</f>
        <v>#DIV/0!</v>
      </c>
      <c r="O106" s="667">
        <f>IF($C110&lt;28,SUM($BV$4:$BV$23)+IF($D110&gt;28,$BV$24*0.5,$BV$24),0)</f>
        <v>0</v>
      </c>
      <c r="P106" s="667">
        <f>IF($D110&gt;28,SUM($BV$25:$BV$31)+IF($C110&lt;28,$BV$24*0.5,$BV$24),0)</f>
        <v>0</v>
      </c>
      <c r="Q106" s="667" t="e">
        <f t="shared" ref="Q106:S107" si="52">+T106*$F106</f>
        <v>#DIV/0!</v>
      </c>
      <c r="R106" s="667" t="e">
        <f t="shared" si="52"/>
        <v>#DIV/0!</v>
      </c>
      <c r="S106" s="667" t="e">
        <f t="shared" si="52"/>
        <v>#DIV/0!</v>
      </c>
      <c r="T106" s="667" t="e">
        <f>+($O106*Schweine_Werte!$HT$15+$P106*Schweine_Werte!$HU$15)/SUM($O106:$P106)</f>
        <v>#DIV/0!</v>
      </c>
      <c r="U106" s="667" t="e">
        <f>+($O106*Schweine_Werte!$HV$15+$P106*Schweine_Werte!$HW$15)/SUM($O106:$P106)</f>
        <v>#DIV/0!</v>
      </c>
      <c r="V106" s="667" t="e">
        <f>+($O106*Schweine_Werte!$HX$15+$P106*Schweine_Werte!$HY$15)/SUM($O106:$P106)</f>
        <v>#DIV/0!</v>
      </c>
      <c r="W106" s="678" t="e">
        <f>($J106*0.055+T106*0.365*0.86*$F106-$K106*0.018)/L106*100</f>
        <v>#DIV/0!</v>
      </c>
      <c r="X106" s="678" t="e">
        <f>($J106*0.055+U106*0.365*0.86*$F106-$K106*0.018/2)/M106*100</f>
        <v>#DIV/0!</v>
      </c>
      <c r="Y106" s="667" t="e">
        <f>($J106*0.055+V106*0.365*0.86*$F106)/N106*100</f>
        <v>#DIV/0!</v>
      </c>
      <c r="Z106" s="667" t="e">
        <f>IF($B110=$A$8,SUMPRODUCT($BV$4:$BV$31,Schweine_Werte!$HH$4:$HH$31,Schweine_Werte!$HI$4:$HI$31)/SUMPRODUCT($BV$4:$BV$31,Schweine_Werte!$HH$4:$HH$31),IF($B110=$A$7,SUMPRODUCT($BV$4:$BV$31,Schweine_Werte!$GT$4:$GT$31,Schweine_Werte!$GU$4:$GU$31)/SUMPRODUCT($BV$4:$BV$31,Schweine_Werte!$GT$4:$GT$31),IF($B110=$A$6,SUMPRODUCT($BV$4:$BV$31,Schweine_Werte!$GF$4:$GF$31,Schweine_Werte!$GG$4:$GG$31)/SUMPRODUCT($BV$4:$BV$31,Schweine_Werte!$GF$4:$GF$31),SUMPRODUCT($BV$4:$BV$31,Schweine_Werte!$FR$4:$FR$31,Schweine_Werte!$FS$4:$FS$31)/SUMPRODUCT($BV$4:$BV$31,Schweine_Werte!$FR$4:$FR$31))))</f>
        <v>#DIV/0!</v>
      </c>
      <c r="AA106" s="667"/>
      <c r="AB106" s="667">
        <f>IF($B110=$A$8,SUMIF(Schweine_Werte!$AO$4:$AO$31,$C110,Schweine_Werte!$HI$4:$HI$31),IF($B110=$A$7,SUMIF(Schweine_Werte!$AO$4:$AO$31,$C110,Schweine_Werte!$GU$4:$GU$31),IF($B110=$A$6,SUMIF(Schweine_Werte!$AO$4:$AO$31,$C110,Schweine_Werte!$GG$4:$GG$31),SUMIF(Schweine_Werte!$AO$4:$AO$31,$C110,Schweine_Werte!$FS$4:$FS$31))))</f>
        <v>0</v>
      </c>
      <c r="AC106" s="667"/>
      <c r="AD106" s="667">
        <f>IF($B110=$A$8,SUMIF(Schweine_Werte!$AO$4:$AO$31,$D110,Schweine_Werte!$HI$4:$HI$31),IF($B110=$A$7,SUMIF(Schweine_Werte!$AO$4:$AO$31,$D110,Schweine_Werte!$GU$4:$GU$31),IF($B110=$A$6,SUMIF(Schweine_Werte!$AO$4:$AO$31,$D110,Schweine_Werte!$GG$4:$GG$31),SUMIF(Schweine_Werte!$AO$4:$AO$31,$D110,Schweine_Werte!$FS$4:$FS$31))))</f>
        <v>0</v>
      </c>
      <c r="AE106" s="667"/>
      <c r="AF106" s="667"/>
      <c r="AG106" s="667" t="e">
        <f>IF($B110=$A$8,SUMPRODUCT($BV$4:$BV$31,Schweine_Werte!$HH$4:$HH$31)/SUM($BV$4:$BV$31),IF($B110=$A$7,SUMPRODUCT($BV$4:$BV$31,Schweine_Werte!$GT$4:$GT$31)/SUM($BV$4:$BV$31),IF($B110=$A$6,SUMPRODUCT($BV$4:$BV$31,Schweine_Werte!$GF$4:$GF$31)/SUM($BV$4:$BV$31),SUMPRODUCT($BV$4:$BV$31,Schweine_Werte!$FR$4:$FR$31)/SUM($BV$4:$BV$31))))</f>
        <v>#DIV/0!</v>
      </c>
      <c r="AH106" s="667"/>
      <c r="AI106" s="667"/>
      <c r="AJ106" s="667" t="e">
        <f>IF($B110=$A$8,SUMPRODUCT($BV$4:$BV$31,Schweine_Werte!$HH$4:$HH$31,Schweine_Werte!$HJ$4:$HJ$31)/SUMPRODUCT($BV$4:$BV$31,Schweine_Werte!$HH$4:$HH$31),IF($B110=$A$7,SUMPRODUCT($BV$4:$BV$31,Schweine_Werte!$GT$4:$GT$31,Schweine_Werte!$GV$4:$GV$31)/SUMPRODUCT($BV$4:$BV$31,Schweine_Werte!$GT$4:$GT$31),IF($B110=$A$6,SUMPRODUCT($BV$4:$BV$31,Schweine_Werte!$GF$4:$GF$31,Schweine_Werte!$GH$4:$GH$31)/SUMPRODUCT($BV$4:$BV$31,Schweine_Werte!$GF$4:$GF$31),SUMPRODUCT($BV$4:$BV$31,Schweine_Werte!$FR$4:$FR$31,Schweine_Werte!$FT$4:$FT$31)/SUMPRODUCT($BV$4:$BV$31,Schweine_Werte!$FR$4:$FR$31))))</f>
        <v>#DIV/0!</v>
      </c>
      <c r="AK106" s="667"/>
      <c r="AL106" s="667">
        <f>IF($B110=$A$8,SUMIF(Schweine_Werte!$AO$4:$AO$31,$C110,Schweine_Werte!$HJ$4:$HJ$31),IF($B110=$A$7,SUMIF(Schweine_Werte!$AO$4:$AO$31,$C110,Schweine_Werte!$GV$4:$GV$31),IF($B110=$A$6,SUMIF(Schweine_Werte!$AO$4:$AO$31,$C110,Schweine_Werte!$GH$4:$GH$31),SUMIF(Schweine_Werte!$AO$4:$AO$31,$C110,Schweine_Werte!$FT$4:$FT$31))))</f>
        <v>0</v>
      </c>
      <c r="AM106" s="667"/>
      <c r="AN106" s="667">
        <f>IF($B110=$A$8,SUMIF(Schweine_Werte!$AO$4:$AO$31,$D110,Schweine_Werte!$HJ$4:$HJ$31),IF($B110=$A$7,SUMIF(Schweine_Werte!$AO$4:$AO$31,$D110,Schweine_Werte!$GV$4:$GV$31),IF($B110=$A$6,SUMIF(Schweine_Werte!$AO$4:$AO$31,$D110,Schweine_Werte!$GH$4:$GH$31),SUMIF(Schweine_Werte!$AO$4:$AO$31,$D110,Schweine_Werte!$FT$4:$FT$31))))</f>
        <v>0</v>
      </c>
      <c r="AR106" s="698">
        <v>110</v>
      </c>
      <c r="AS106" s="677">
        <f>IF(OR($C$12=$AR106,$D$12=$AR106),Schweine_Werte!$C106*0.5,IF(OR($C$12&gt;$AR106,$D$12&lt;$AR106),0,Schweine_Werte!$C106))</f>
        <v>0</v>
      </c>
      <c r="AT106" s="667">
        <f>IF(OR($C$24=$AR106,$D$24=$AR106),Schweine_Werte!$C106*0.5,IF(OR($C$24&gt;$AR106,$D$24&lt;$AR106),0,Schweine_Werte!$C106))</f>
        <v>0</v>
      </c>
      <c r="AU106" s="677">
        <f>IF(OR($C$36=$AR106,$D$36=$AR106),Schweine_Werte!$C106*0.5,IF(OR($C$36&gt;$AR106,$D$36&lt;$AR106),0,Schweine_Werte!$C106))</f>
        <v>0</v>
      </c>
      <c r="AV106" s="677">
        <f>IF(OR($C$48=$AR106,$D$48=$AR106),Schweine_Werte!$C106*0.5,IF(OR($C$48&gt;$AR106,$D$48&lt;$AR106),0,Schweine_Werte!$C106))</f>
        <v>0</v>
      </c>
      <c r="AW106" s="677">
        <f>IF(OR($C$60=$AR106,$D$60=$AR106),Schweine_Werte!$C106*0.5,IF(OR($C$60&gt;$AR106,$D$60&lt;$AR106),0,Schweine_Werte!$C106))</f>
        <v>0</v>
      </c>
      <c r="AX106" s="677">
        <f>IF(OR($C$12=$AR106,$D$12=$AR106),Schweine_Werte!$E106*0.5,IF(OR($C$12&gt;$AR106,$D$12&lt;$AR106),0,Schweine_Werte!$E106))</f>
        <v>0</v>
      </c>
      <c r="AY106" s="667">
        <f>IF(OR($C$24=$AR106,$D$24=$AR106),Schweine_Werte!$E106*0.5,IF(OR($C$24&gt;$AR106,$D$24&lt;$AR106),0,Schweine_Werte!$E106))</f>
        <v>0</v>
      </c>
      <c r="AZ106" s="667">
        <f>IF(OR($C$36=$AR106,$D$36=$AR106),Schweine_Werte!$E106*0.5,IF(OR($C$36&gt;$AR106,$D$36&lt;$AR106),0,Schweine_Werte!$E106))</f>
        <v>0</v>
      </c>
      <c r="BA106" s="667">
        <f>IF(OR($C$48=$AR106,$D$48=$AR106),Schweine_Werte!$E106*0.5,IF(OR($C$48&gt;$AR106,$D$48&lt;$AR106),0,Schweine_Werte!$E106))</f>
        <v>0</v>
      </c>
      <c r="BB106" s="667">
        <f>IF(OR($C$60=$AR106,$D$60=$AR106),Schweine_Werte!$E106*0.5,IF(OR($C$60&gt;$AR106,$D$60&lt;$AR106),0,Schweine_Werte!$E106))</f>
        <v>0</v>
      </c>
      <c r="BC106" s="677">
        <f>IF(OR($C$12=$AR106,$D$12=$AR106),Schweine_Werte!$G106*0.5,IF(OR($C$12&gt;$AR106,$D$12&lt;$AR106),0,Schweine_Werte!$G106))</f>
        <v>0</v>
      </c>
      <c r="BD106" s="667">
        <f>IF(OR($C$24=$AR106,$D$24=$AR106),Schweine_Werte!$G106*0.5,IF(OR($C$24&gt;$AR106,$D$24&lt;$AR106),0,Schweine_Werte!$G106))</f>
        <v>0</v>
      </c>
      <c r="BE106" s="667">
        <f>IF(OR($C$36=$AR106,$D$36=$AR106),Schweine_Werte!$G106*0.5,IF(OR($C$36&gt;$AR106,$D$36&lt;$AR106),0,Schweine_Werte!$G106))</f>
        <v>0</v>
      </c>
      <c r="BF106" s="667">
        <f>IF(OR($C$48=$AR106,$D$48=$AR106),Schweine_Werte!$G106*0.5,IF(OR($C$48&gt;$AR106,$D$48&lt;$AR106),0,Schweine_Werte!$G106))</f>
        <v>0</v>
      </c>
      <c r="BG106" s="667">
        <f>IF(OR($C$60=$AR106,$D$60=$AR106),Schweine_Werte!$G106*0.5,IF(OR($C$60&gt;$AR106,$D$60&lt;$AR106),0,Schweine_Werte!$G106))</f>
        <v>0</v>
      </c>
      <c r="BH106" s="677">
        <f>IF(OR($C$12=$AR106,$D$12=$AR106),Schweine_Werte!$I106*0.5,IF(OR($C$12&gt;$AR106,$D$12&lt;$AR106),0,Schweine_Werte!$I106))</f>
        <v>0</v>
      </c>
      <c r="BI106" s="667">
        <f>IF(OR($C$24=$AR106,$D$24=$AR106),Schweine_Werte!$I106*0.5,IF(OR($C$24&gt;$AR106,$D$24&lt;$AR106),0,Schweine_Werte!$I106))</f>
        <v>0</v>
      </c>
      <c r="BJ106" s="667">
        <f>IF(OR($C$36=$AR106,$D$36=$AR106),Schweine_Werte!$I106*0.5,IF(OR($C$36&gt;$AR106,$D$36&lt;$AR106),0,Schweine_Werte!$I106))</f>
        <v>0</v>
      </c>
      <c r="BK106" s="667">
        <f>IF(OR($C$48=$AR106,$D$48=$AR106),Schweine_Werte!$I106*0.5,IF(OR($C$48&gt;$AR106,$D$48&lt;$AR106),0,Schweine_Werte!$I106))</f>
        <v>0</v>
      </c>
      <c r="BL106" s="667">
        <f>IF(OR($C$60=$AR106,$D$60=$AR106),Schweine_Werte!$I106*0.5,IF(OR($C$60&gt;$AR106,$D$60&lt;$AR106),0,Schweine_Werte!$I106))</f>
        <v>0</v>
      </c>
      <c r="BM106" s="677"/>
      <c r="BN106" s="667"/>
      <c r="BO106" s="667"/>
      <c r="BP106" s="667"/>
      <c r="BQ106" s="667"/>
      <c r="BR106" s="677">
        <f>IF(OR($C$74=$AR106,$D$74=$AR106),Schweine_Werte!$M106*0.5,IF(OR($C$74&gt;$AR106,$D$74&lt;$AR106),0,Schweine_Werte!$M106))</f>
        <v>0</v>
      </c>
      <c r="BS106" s="677">
        <f>IF(OR($C$83=$AR106,$D$83=$AR106),Schweine_Werte!$M106*0.5,IF(OR($C$83&gt;$AR106,$D$83&lt;$AR106),0,Schweine_Werte!$M106))</f>
        <v>0</v>
      </c>
      <c r="BT106" s="679">
        <f>IF(OR($C$92=$AR106,$D$92=$AR106),Schweine_Werte!$M106*0.5,IF(OR($C$92&gt;$AR106,$D$92&lt;$AR106),0,Schweine_Werte!$M106))</f>
        <v>0</v>
      </c>
      <c r="BU106" s="679">
        <f>IF(OR($C$101=$AR106,$D$101=$AR106),Schweine_Werte!$M106*0.5,IF(OR($C$101&gt;$AR106,$D$101&lt;$AR106),0,Schweine_Werte!$M106))</f>
        <v>0</v>
      </c>
      <c r="BV106" s="679">
        <f>IF(OR($C$110=$AR106,$D$110=$AR106),Schweine_Werte!$M106*0.5,IF(OR($C$110&gt;$AR106,$D$110&lt;$AR106),0,Schweine_Werte!$M106))</f>
        <v>0</v>
      </c>
      <c r="BW106" s="679">
        <f>IF(OR(8=$AR106,$E$127=$AR106),Schweine_Werte!$M106*0.5,IF(OR(8&gt;$AR106,$E$127&lt;$AR106),0,Schweine_Werte!$M106))</f>
        <v>1.4343476543437557</v>
      </c>
      <c r="BX106" s="679">
        <f>IF(OR(8=$AR106,$E$145=$AR106),Schweine_Werte!$M106*0.5,IF(OR(8&gt;$AR106,$E$145&lt;$AR106),0,Schweine_Werte!$M106))</f>
        <v>1.4343476543437557</v>
      </c>
      <c r="BY106" s="677">
        <f>IF(OR($C$74=$AR106,$D$74=$AR106),Schweine_Werte!$O106*0.5,IF(OR($C$74&gt;$AR106,$D$74&lt;$AR106),0,Schweine_Werte!$O106))</f>
        <v>0</v>
      </c>
      <c r="BZ106" s="677">
        <f>IF(OR($C$83=$AR106,$D$83=$AR106),Schweine_Werte!$O106*0.5,IF(OR($C$83&gt;$AR106,$D$83&lt;$AR106),0,Schweine_Werte!$O106))</f>
        <v>0</v>
      </c>
      <c r="CA106" s="679">
        <f>IF(OR($C$92=$AR106,$D$92=$AR106),Schweine_Werte!$O106*0.5,IF(OR($C$92&gt;$AR106,$D$92&lt;$AR106),0,Schweine_Werte!$O106))</f>
        <v>0</v>
      </c>
      <c r="CB106" s="679">
        <f>IF(OR($C$101=$AR106,$D$101=$AR106),Schweine_Werte!$O106*0.5,IF(OR($C$101&gt;$AR106,$D$101&lt;$AR106),0,Schweine_Werte!$O106))</f>
        <v>0</v>
      </c>
      <c r="CC106" s="679">
        <f>IF(OR($C$110=$AR106,$D$110=$AR106),Schweine_Werte!$O106*0.5,IF(OR($C$110&gt;$AR106,$D$110&lt;$AR106),0,Schweine_Werte!$O106))</f>
        <v>0</v>
      </c>
    </row>
    <row r="107" spans="1:81" x14ac:dyDescent="0.2">
      <c r="B107" s="520">
        <v>500</v>
      </c>
      <c r="D107" s="667"/>
      <c r="E107" s="520" t="e">
        <f>($D110-$C110)*1000/SUM($CC$4:$CC$31)</f>
        <v>#VALUE!</v>
      </c>
      <c r="F107" s="667" t="e">
        <f>SUMPRODUCT($CC$4:$CC$31,Schweine_Werte!$W$4:$W$31)/SUM($CC$4:$CC$31)</f>
        <v>#DIV/0!</v>
      </c>
      <c r="G107" s="667" t="e">
        <f>IF($B110=$A$8,SUMPRODUCT($CC$4:$CC$31,Schweine_Werte!HK$4:HK$31)/SUM($CC$4:$CC$31),IF($B110=$A$7,SUMPRODUCT($CC$4:$CC$31,Schweine_Werte!GW$4:GW$31)/SUM($CC$4:$CC$31),IF($B110=$A$6,SUMPRODUCT($CC$4:$CC$31,Schweine_Werte!GI$4:GI$31)/SUM($CC$4:$CC$31),SUMPRODUCT($CC$4:$CC$31,Schweine_Werte!FU$4:FU$31)/SUM($CC$4:$CC$31))))</f>
        <v>#DIV/0!</v>
      </c>
      <c r="H107" s="667" t="e">
        <f>IF($B110=$A$8,SUMPRODUCT($CC$4:$CC$31,Schweine_Werte!HL$4:HL$31)/SUM($CC$4:$CC$31),IF($B110=$A$7,SUMPRODUCT($CC$4:$CC$31,Schweine_Werte!GX$4:GX$31)/SUM($CC$4:$CC$31),IF($B110=$A$6,SUMPRODUCT($CC$4:$CC$31,Schweine_Werte!GJ$4:GJ$31)/SUM($CC$4:$CC$31),SUMPRODUCT($CC$4:$CC$31,Schweine_Werte!FV$4:FV$31)/SUM($CC$4:$CC$31))))</f>
        <v>#DIV/0!</v>
      </c>
      <c r="I107" s="667" t="e">
        <f>IF($B110=$A$8,SUMPRODUCT($CC$4:$CC$31,Schweine_Werte!HM$4:HM$31)/SUM($CC$4:$CC$31),IF($B110=$A$7,SUMPRODUCT($CC$4:$CC$31,Schweine_Werte!GY$4:GY$31)/SUM($CC$4:$CC$31),IF($B110=$A$6,SUMPRODUCT($CC$4:$CC$31,Schweine_Werte!GK$4:GK$31)/SUM($CC$4:$CC$31),SUMPRODUCT($CC$4:$CC$31,Schweine_Werte!FW$4:FW$31)/SUM($CC$4:$CC$31))))</f>
        <v>#DIV/0!</v>
      </c>
      <c r="J107" s="667" t="e">
        <f>SUMPRODUCT($CC$4:$CC$31,Schweine_Werte!$AE$4:$AE$31)/SUM($CC$4:$CC$31)</f>
        <v>#DIV/0!</v>
      </c>
      <c r="K107" s="667" t="e">
        <f>SUMPRODUCT($CC$4:$CC$31,Schweine_Werte!$AM$4:$AM$31)/SUM($CC$4:$CC$31)</f>
        <v>#DIV/0!</v>
      </c>
      <c r="L107" s="667" t="e">
        <f>T107*$F107*365/1000+$J107-$K107</f>
        <v>#DIV/0!</v>
      </c>
      <c r="M107" s="667" t="e">
        <f>U107*$F107*365/1000+$J107-$K107/2</f>
        <v>#DIV/0!</v>
      </c>
      <c r="N107" s="667" t="e">
        <f>V107*$F107*365/1000+$J107</f>
        <v>#DIV/0!</v>
      </c>
      <c r="O107" s="667">
        <f>IF($C110&lt;28,SUM($CC$4:$CC$23)+IF($D110&gt;28,$CC$24*0.5,$CC$24),0)</f>
        <v>0</v>
      </c>
      <c r="P107" s="667">
        <f>IF($D110&gt;28,SUM($CC$25:$CC$31)+IF($C110&lt;28,$CC$24*0.5,$CC$24),0)</f>
        <v>0</v>
      </c>
      <c r="Q107" s="667" t="e">
        <f t="shared" si="52"/>
        <v>#DIV/0!</v>
      </c>
      <c r="R107" s="667" t="e">
        <f t="shared" si="52"/>
        <v>#DIV/0!</v>
      </c>
      <c r="S107" s="667" t="e">
        <f t="shared" si="52"/>
        <v>#DIV/0!</v>
      </c>
      <c r="T107" s="667" t="e">
        <f>+($O107*Schweine_Werte!$HT$16+$P107*Schweine_Werte!$HU$16)/SUM($O107:$P107)</f>
        <v>#DIV/0!</v>
      </c>
      <c r="U107" s="667" t="e">
        <f>+($O107*Schweine_Werte!$HV$16+$P107*Schweine_Werte!$HW$16)/SUM($O107:$P107)</f>
        <v>#DIV/0!</v>
      </c>
      <c r="V107" s="667" t="e">
        <f>+($O107*Schweine_Werte!$HX$16+$P107*Schweine_Werte!$HY$16)/SUM($O107:$P107)</f>
        <v>#DIV/0!</v>
      </c>
      <c r="W107" s="667" t="e">
        <f>($J107*0.055+T107*0.365*0.86*$F107-$K107*0.018)/L107*100</f>
        <v>#DIV/0!</v>
      </c>
      <c r="X107" s="667" t="e">
        <f>($J107*0.055+U107*0.365*0.86*$F107-$K107*0.018/2)/M107*100</f>
        <v>#DIV/0!</v>
      </c>
      <c r="Y107" s="667" t="e">
        <f>($J107*0.055+V107*0.365*0.86*$F107)/N107*100</f>
        <v>#DIV/0!</v>
      </c>
      <c r="Z107" s="667" t="e">
        <f>IF($B110=$A$8,SUMPRODUCT($CC$4:$CC$31,Schweine_Werte!$HN$4:$HN$31,Schweine_Werte!$HO$4:$HO$31)/SUMPRODUCT($CC$4:$CC$31,Schweine_Werte!$HN$4:$HN$31),IF($B110=$A$7,SUMPRODUCT($CC$4:$CC$31,Schweine_Werte!$GZ$4:$GZ$31,Schweine_Werte!$HA$4:$HA$31)/SUMPRODUCT($CC$4:$CC$31,Schweine_Werte!$GZ$4:$GZ$31),IF($B110=$A$6,SUMPRODUCT($CC$4:$CC$31,Schweine_Werte!$GL$4:$GL$31,Schweine_Werte!$GM$4:$GM$31)/SUMPRODUCT($CC$4:$CC$31,Schweine_Werte!$GL$4:$GL$31),SUMPRODUCT($CC$4:$CC$31,Schweine_Werte!$FX$4:$FX$31,Schweine_Werte!$FY$4:$FY$31)/SUMPRODUCT($CC$4:$CC$31,Schweine_Werte!$FX$4:$FX$31))))</f>
        <v>#DIV/0!</v>
      </c>
      <c r="AA107" s="667"/>
      <c r="AB107" s="667">
        <f>IF($B110=$A$8,SUMIF(Schweine_Werte!$AO$4:$AO$31,$C110,Schweine_Werte!$HO$4:$HO$31),IF($B110=$A$7,SUMIF(Schweine_Werte!$AO$4:$AO$31,$C110,Schweine_Werte!$HA$4:$HA$31),IF($B110=$A$6,SUMIF(Schweine_Werte!$AO$4:$AO$31,$C110,Schweine_Werte!$GM$4:$GM$31),SUMIF(Schweine_Werte!$AO$4:$AO$31,$C110,Schweine_Werte!$FY$4:$FY$31))))</f>
        <v>0</v>
      </c>
      <c r="AC107" s="667"/>
      <c r="AD107" s="667">
        <f>IF($B110=$A$8,SUMIF(Schweine_Werte!$AO$4:$AO$31,$D110,Schweine_Werte!$HO$4:$HO$31),IF($B110=$A$7,SUMIF(Schweine_Werte!$AO$4:$AO$31,$D110,Schweine_Werte!$HA$4:$HA$31),IF($B110=$A$6,SUMIF(Schweine_Werte!$AO$4:$AO$31,$D110,Schweine_Werte!$GM$4:$GM$31),SUMIF(Schweine_Werte!$AO$4:$AO$31,$D110,Schweine_Werte!$FY$4:$FY$31))))</f>
        <v>0</v>
      </c>
      <c r="AE107" s="667"/>
      <c r="AF107" s="667"/>
      <c r="AG107" s="667" t="e">
        <f>IF($B110=$A$8,SUMPRODUCT($CC$4:$CC$31,Schweine_Werte!$HN$4:$HN$31)/SUM($CC$4:$CC$31),IF($B110=$A$7,SUMPRODUCT($CC$4:$CC$31,Schweine_Werte!$GZ$4:$GZ$31)/SUM($CC$4:$CC$31),IF($B110=$A$6,SUMPRODUCT($CC$4:$CC$31,Schweine_Werte!$GL$4:$GL$31)/SUM($CC$4:$CC$31),SUMPRODUCT($CC$4:$CC$31,Schweine_Werte!$FX$4:$FX$31)/SUM($CC$4:$CC$31))))</f>
        <v>#DIV/0!</v>
      </c>
      <c r="AH107" s="667"/>
      <c r="AI107" s="667"/>
      <c r="AJ107" s="667" t="e">
        <f>IF($B110=$A$8,SUMPRODUCT($CC$4:$CC$31,Schweine_Werte!$HN$4:$HN$31,Schweine_Werte!$HP$4:$HP$31)/SUMPRODUCT($CC$4:$CC$31,Schweine_Werte!$HN$4:$HN$31),IF($B110=$A$7,SUMPRODUCT($CC$4:$CC$31,Schweine_Werte!$GZ$4:$GZ$31,Schweine_Werte!$HB$4:$HB$31)/SUMPRODUCT($CC$4:$CC$31,Schweine_Werte!$GZ$4:$GZ$31),IF($B110=$A$6,SUMPRODUCT($CC$4:$CC$31,Schweine_Werte!$GL$4:$GL$31,Schweine_Werte!$GN$4:$GN$31)/SUMPRODUCT($CC$4:$CC$31,Schweine_Werte!$GL$4:$GL$31),SUMPRODUCT($CC$4:$CC$31,Schweine_Werte!$FX$4:$FX$31,Schweine_Werte!$FZ$4:$FZ$31)/SUMPRODUCT($CC$4:$CC$31,Schweine_Werte!$FX$4:$FX$31))))</f>
        <v>#DIV/0!</v>
      </c>
      <c r="AK107" s="667"/>
      <c r="AL107" s="667">
        <f>IF($B110=$A$8,SUMIF(Schweine_Werte!$AO$4:$AO$31,$C110,Schweine_Werte!$HP$4:$HP$31),IF($B110=$A$7,SUMIF(Schweine_Werte!$AO$4:$AO$31,$C110,Schweine_Werte!$HB$4:$HB$31),IF($B110=$A$6,SUMIF(Schweine_Werte!$AO$4:$AO$31,$C110,Schweine_Werte!$GN$4:$GN$31),SUMIF(Schweine_Werte!$AO$4:$AO$31,$C110,Schweine_Werte!$FZ$4:$FZ$31))))</f>
        <v>0</v>
      </c>
      <c r="AM107" s="667"/>
      <c r="AN107" s="667">
        <f>IF($B110=$A$8,SUMIF(Schweine_Werte!$AO$4:$AO$31,$D110,Schweine_Werte!$HP$4:$HP$31),IF($B110=$A$7,SUMIF(Schweine_Werte!$AO$4:$AO$31,$D110,Schweine_Werte!$HB$4:$HB$31),IF($B110=$A$6,SUMIF(Schweine_Werte!$AO$4:$AO$31,$D110,Schweine_Werte!$GN$4:$GN$31),SUMIF(Schweine_Werte!$AO$4:$AO$31,$D110,Schweine_Werte!$FZ$4:$FZ$31))))</f>
        <v>0</v>
      </c>
      <c r="AR107" s="698">
        <v>111</v>
      </c>
      <c r="AS107" s="677">
        <f>IF(OR($C$12=$AR107,$D$12=$AR107),Schweine_Werte!$C107*0.5,IF(OR($C$12&gt;$AR107,$D$12&lt;$AR107),0,Schweine_Werte!$C107))</f>
        <v>0</v>
      </c>
      <c r="AT107" s="667">
        <f>IF(OR($C$24=$AR107,$D$24=$AR107),Schweine_Werte!$C107*0.5,IF(OR($C$24&gt;$AR107,$D$24&lt;$AR107),0,Schweine_Werte!$C107))</f>
        <v>0</v>
      </c>
      <c r="AU107" s="677">
        <f>IF(OR($C$36=$AR107,$D$36=$AR107),Schweine_Werte!$C107*0.5,IF(OR($C$36&gt;$AR107,$D$36&lt;$AR107),0,Schweine_Werte!$C107))</f>
        <v>0</v>
      </c>
      <c r="AV107" s="677">
        <f>IF(OR($C$48=$AR107,$D$48=$AR107),Schweine_Werte!$C107*0.5,IF(OR($C$48&gt;$AR107,$D$48&lt;$AR107),0,Schweine_Werte!$C107))</f>
        <v>0</v>
      </c>
      <c r="AW107" s="677">
        <f>IF(OR($C$60=$AR107,$D$60=$AR107),Schweine_Werte!$C107*0.5,IF(OR($C$60&gt;$AR107,$D$60&lt;$AR107),0,Schweine_Werte!$C107))</f>
        <v>0</v>
      </c>
      <c r="AX107" s="677">
        <f>IF(OR($C$12=$AR107,$D$12=$AR107),Schweine_Werte!$E107*0.5,IF(OR($C$12&gt;$AR107,$D$12&lt;$AR107),0,Schweine_Werte!$E107))</f>
        <v>0</v>
      </c>
      <c r="AY107" s="667">
        <f>IF(OR($C$24=$AR107,$D$24=$AR107),Schweine_Werte!$E107*0.5,IF(OR($C$24&gt;$AR107,$D$24&lt;$AR107),0,Schweine_Werte!$E107))</f>
        <v>0</v>
      </c>
      <c r="AZ107" s="667">
        <f>IF(OR($C$36=$AR107,$D$36=$AR107),Schweine_Werte!$E107*0.5,IF(OR($C$36&gt;$AR107,$D$36&lt;$AR107),0,Schweine_Werte!$E107))</f>
        <v>0</v>
      </c>
      <c r="BA107" s="667">
        <f>IF(OR($C$48=$AR107,$D$48=$AR107),Schweine_Werte!$E107*0.5,IF(OR($C$48&gt;$AR107,$D$48&lt;$AR107),0,Schweine_Werte!$E107))</f>
        <v>0</v>
      </c>
      <c r="BB107" s="667">
        <f>IF(OR($C$60=$AR107,$D$60=$AR107),Schweine_Werte!$E107*0.5,IF(OR($C$60&gt;$AR107,$D$60&lt;$AR107),0,Schweine_Werte!$E107))</f>
        <v>0</v>
      </c>
      <c r="BC107" s="677">
        <f>IF(OR($C$12=$AR107,$D$12=$AR107),Schweine_Werte!$G107*0.5,IF(OR($C$12&gt;$AR107,$D$12&lt;$AR107),0,Schweine_Werte!$G107))</f>
        <v>0</v>
      </c>
      <c r="BD107" s="667">
        <f>IF(OR($C$24=$AR107,$D$24=$AR107),Schweine_Werte!$G107*0.5,IF(OR($C$24&gt;$AR107,$D$24&lt;$AR107),0,Schweine_Werte!$G107))</f>
        <v>0</v>
      </c>
      <c r="BE107" s="667">
        <f>IF(OR($C$36=$AR107,$D$36=$AR107),Schweine_Werte!$G107*0.5,IF(OR($C$36&gt;$AR107,$D$36&lt;$AR107),0,Schweine_Werte!$G107))</f>
        <v>0</v>
      </c>
      <c r="BF107" s="667">
        <f>IF(OR($C$48=$AR107,$D$48=$AR107),Schweine_Werte!$G107*0.5,IF(OR($C$48&gt;$AR107,$D$48&lt;$AR107),0,Schweine_Werte!$G107))</f>
        <v>0</v>
      </c>
      <c r="BG107" s="667">
        <f>IF(OR($C$60=$AR107,$D$60=$AR107),Schweine_Werte!$G107*0.5,IF(OR($C$60&gt;$AR107,$D$60&lt;$AR107),0,Schweine_Werte!$G107))</f>
        <v>0</v>
      </c>
      <c r="BH107" s="677">
        <f>IF(OR($C$12=$AR107,$D$12=$AR107),Schweine_Werte!$I107*0.5,IF(OR($C$12&gt;$AR107,$D$12&lt;$AR107),0,Schweine_Werte!$I107))</f>
        <v>0</v>
      </c>
      <c r="BI107" s="667">
        <f>IF(OR($C$24=$AR107,$D$24=$AR107),Schweine_Werte!$I107*0.5,IF(OR($C$24&gt;$AR107,$D$24&lt;$AR107),0,Schweine_Werte!$I107))</f>
        <v>0</v>
      </c>
      <c r="BJ107" s="667">
        <f>IF(OR($C$36=$AR107,$D$36=$AR107),Schweine_Werte!$I107*0.5,IF(OR($C$36&gt;$AR107,$D$36&lt;$AR107),0,Schweine_Werte!$I107))</f>
        <v>0</v>
      </c>
      <c r="BK107" s="667">
        <f>IF(OR($C$48=$AR107,$D$48=$AR107),Schweine_Werte!$I107*0.5,IF(OR($C$48&gt;$AR107,$D$48&lt;$AR107),0,Schweine_Werte!$I107))</f>
        <v>0</v>
      </c>
      <c r="BL107" s="667">
        <f>IF(OR($C$60=$AR107,$D$60=$AR107),Schweine_Werte!$I107*0.5,IF(OR($C$60&gt;$AR107,$D$60&lt;$AR107),0,Schweine_Werte!$I107))</f>
        <v>0</v>
      </c>
      <c r="BM107" s="677"/>
      <c r="BN107" s="667"/>
      <c r="BO107" s="667"/>
      <c r="BP107" s="667"/>
      <c r="BQ107" s="667"/>
      <c r="BR107" s="677">
        <f>IF(OR($C$74=$AR107,$D$74=$AR107),Schweine_Werte!$M107*0.5,IF(OR($C$74&gt;$AR107,$D$74&lt;$AR107),0,Schweine_Werte!$M107))</f>
        <v>0</v>
      </c>
      <c r="BS107" s="677">
        <f>IF(OR($C$83=$AR107,$D$83=$AR107),Schweine_Werte!$M107*0.5,IF(OR($C$83&gt;$AR107,$D$83&lt;$AR107),0,Schweine_Werte!$M107))</f>
        <v>0</v>
      </c>
      <c r="BT107" s="679">
        <f>IF(OR($C$92=$AR107,$D$92=$AR107),Schweine_Werte!$M107*0.5,IF(OR($C$92&gt;$AR107,$D$92&lt;$AR107),0,Schweine_Werte!$M107))</f>
        <v>0</v>
      </c>
      <c r="BU107" s="679">
        <f>IF(OR($C$101=$AR107,$D$101=$AR107),Schweine_Werte!$M107*0.5,IF(OR($C$101&gt;$AR107,$D$101&lt;$AR107),0,Schweine_Werte!$M107))</f>
        <v>0</v>
      </c>
      <c r="BV107" s="679">
        <f>IF(OR($C$110=$AR107,$D$110=$AR107),Schweine_Werte!$M107*0.5,IF(OR($C$110&gt;$AR107,$D$110&lt;$AR107),0,Schweine_Werte!$M107))</f>
        <v>0</v>
      </c>
      <c r="BW107" s="679">
        <f>IF(OR(8=$AR107,$E$127=$AR107),Schweine_Werte!$M107*0.5,IF(OR(8&gt;$AR107,$E$127&lt;$AR107),0,Schweine_Werte!$M107))</f>
        <v>1.4477278921508818</v>
      </c>
      <c r="BX107" s="679">
        <f>IF(OR(8=$AR107,$E$145=$AR107),Schweine_Werte!$M107*0.5,IF(OR(8&gt;$AR107,$E$145&lt;$AR107),0,Schweine_Werte!$M107))</f>
        <v>1.4477278921508818</v>
      </c>
      <c r="BY107" s="677">
        <f>IF(OR($C$74=$AR107,$D$74=$AR107),Schweine_Werte!$O107*0.5,IF(OR($C$74&gt;$AR107,$D$74&lt;$AR107),0,Schweine_Werte!$O107))</f>
        <v>0</v>
      </c>
      <c r="BZ107" s="677">
        <f>IF(OR($C$83=$AR107,$D$83=$AR107),Schweine_Werte!$O107*0.5,IF(OR($C$83&gt;$AR107,$D$83&lt;$AR107),0,Schweine_Werte!$O107))</f>
        <v>0</v>
      </c>
      <c r="CA107" s="679">
        <f>IF(OR($C$92=$AR107,$D$92=$AR107),Schweine_Werte!$O107*0.5,IF(OR($C$92&gt;$AR107,$D$92&lt;$AR107),0,Schweine_Werte!$O107))</f>
        <v>0</v>
      </c>
      <c r="CB107" s="679">
        <f>IF(OR($C$101=$AR107,$D$101=$AR107),Schweine_Werte!$O107*0.5,IF(OR($C$101&gt;$AR107,$D$101&lt;$AR107),0,Schweine_Werte!$O107))</f>
        <v>0</v>
      </c>
      <c r="CC107" s="679">
        <f>IF(OR($C$110=$AR107,$D$110=$AR107),Schweine_Werte!$O107*0.5,IF(OR($C$110&gt;$AR107,$D$110&lt;$AR107),0,Schweine_Werte!$O107))</f>
        <v>0</v>
      </c>
    </row>
    <row r="108" spans="1:81" ht="15.75" x14ac:dyDescent="0.25">
      <c r="F108" s="521"/>
      <c r="G108" s="1722" t="s">
        <v>486</v>
      </c>
      <c r="H108" s="1723"/>
      <c r="I108" s="1724"/>
      <c r="J108" s="681" t="s">
        <v>474</v>
      </c>
      <c r="K108" s="681" t="s">
        <v>487</v>
      </c>
      <c r="L108" s="1725" t="s">
        <v>488</v>
      </c>
      <c r="M108" s="1726"/>
      <c r="N108" s="1727"/>
      <c r="O108" s="1725" t="s">
        <v>489</v>
      </c>
      <c r="P108" s="1727"/>
      <c r="Q108" s="1725" t="s">
        <v>490</v>
      </c>
      <c r="R108" s="1726"/>
      <c r="S108" s="1727"/>
      <c r="T108" s="1725" t="s">
        <v>491</v>
      </c>
      <c r="U108" s="1726"/>
      <c r="V108" s="1727"/>
      <c r="W108" s="1725" t="s">
        <v>492</v>
      </c>
      <c r="X108" s="1726"/>
      <c r="Y108" s="1727"/>
      <c r="Z108" s="1728" t="s">
        <v>493</v>
      </c>
      <c r="AA108" s="1729"/>
      <c r="AB108" s="1728" t="s">
        <v>411</v>
      </c>
      <c r="AC108" s="1729"/>
      <c r="AD108" s="1728" t="s">
        <v>412</v>
      </c>
      <c r="AE108" s="1729"/>
      <c r="AF108" s="682" t="s">
        <v>494</v>
      </c>
      <c r="AG108" s="1733" t="s">
        <v>495</v>
      </c>
      <c r="AH108" s="1734"/>
      <c r="AI108" s="683" t="s">
        <v>515</v>
      </c>
      <c r="AJ108" s="1728" t="s">
        <v>493</v>
      </c>
      <c r="AK108" s="1729"/>
      <c r="AL108" s="1728" t="s">
        <v>411</v>
      </c>
      <c r="AM108" s="1729"/>
      <c r="AN108" s="1728" t="s">
        <v>412</v>
      </c>
      <c r="AO108" s="1729"/>
      <c r="AR108" s="698">
        <v>112</v>
      </c>
      <c r="AS108" s="677">
        <f>IF(OR($C$12=$AR108,$D$12=$AR108),Schweine_Werte!$C108*0.5,IF(OR($C$12&gt;$AR108,$D$12&lt;$AR108),0,Schweine_Werte!$C108))</f>
        <v>0</v>
      </c>
      <c r="AT108" s="667">
        <f>IF(OR($C$24=$AR108,$D$24=$AR108),Schweine_Werte!$C108*0.5,IF(OR($C$24&gt;$AR108,$D$24&lt;$AR108),0,Schweine_Werte!$C108))</f>
        <v>0</v>
      </c>
      <c r="AU108" s="677">
        <f>IF(OR($C$36=$AR108,$D$36=$AR108),Schweine_Werte!$C108*0.5,IF(OR($C$36&gt;$AR108,$D$36&lt;$AR108),0,Schweine_Werte!$C108))</f>
        <v>0</v>
      </c>
      <c r="AV108" s="677">
        <f>IF(OR($C$48=$AR108,$D$48=$AR108),Schweine_Werte!$C108*0.5,IF(OR($C$48&gt;$AR108,$D$48&lt;$AR108),0,Schweine_Werte!$C108))</f>
        <v>0</v>
      </c>
      <c r="AW108" s="677">
        <f>IF(OR($C$60=$AR108,$D$60=$AR108),Schweine_Werte!$C108*0.5,IF(OR($C$60&gt;$AR108,$D$60&lt;$AR108),0,Schweine_Werte!$C108))</f>
        <v>0</v>
      </c>
      <c r="AX108" s="677">
        <f>IF(OR($C$12=$AR108,$D$12=$AR108),Schweine_Werte!$E108*0.5,IF(OR($C$12&gt;$AR108,$D$12&lt;$AR108),0,Schweine_Werte!$E108))</f>
        <v>0</v>
      </c>
      <c r="AY108" s="667">
        <f>IF(OR($C$24=$AR108,$D$24=$AR108),Schweine_Werte!$E108*0.5,IF(OR($C$24&gt;$AR108,$D$24&lt;$AR108),0,Schweine_Werte!$E108))</f>
        <v>0</v>
      </c>
      <c r="AZ108" s="667">
        <f>IF(OR($C$36=$AR108,$D$36=$AR108),Schweine_Werte!$E108*0.5,IF(OR($C$36&gt;$AR108,$D$36&lt;$AR108),0,Schweine_Werte!$E108))</f>
        <v>0</v>
      </c>
      <c r="BA108" s="667">
        <f>IF(OR($C$48=$AR108,$D$48=$AR108),Schweine_Werte!$E108*0.5,IF(OR($C$48&gt;$AR108,$D$48&lt;$AR108),0,Schweine_Werte!$E108))</f>
        <v>0</v>
      </c>
      <c r="BB108" s="667">
        <f>IF(OR($C$60=$AR108,$D$60=$AR108),Schweine_Werte!$E108*0.5,IF(OR($C$60&gt;$AR108,$D$60&lt;$AR108),0,Schweine_Werte!$E108))</f>
        <v>0</v>
      </c>
      <c r="BC108" s="677">
        <f>IF(OR($C$12=$AR108,$D$12=$AR108),Schweine_Werte!$G108*0.5,IF(OR($C$12&gt;$AR108,$D$12&lt;$AR108),0,Schweine_Werte!$G108))</f>
        <v>0</v>
      </c>
      <c r="BD108" s="667">
        <f>IF(OR($C$24=$AR108,$D$24=$AR108),Schweine_Werte!$G108*0.5,IF(OR($C$24&gt;$AR108,$D$24&lt;$AR108),0,Schweine_Werte!$G108))</f>
        <v>0</v>
      </c>
      <c r="BE108" s="667">
        <f>IF(OR($C$36=$AR108,$D$36=$AR108),Schweine_Werte!$G108*0.5,IF(OR($C$36&gt;$AR108,$D$36&lt;$AR108),0,Schweine_Werte!$G108))</f>
        <v>0</v>
      </c>
      <c r="BF108" s="667">
        <f>IF(OR($C$48=$AR108,$D$48=$AR108),Schweine_Werte!$G108*0.5,IF(OR($C$48&gt;$AR108,$D$48&lt;$AR108),0,Schweine_Werte!$G108))</f>
        <v>0</v>
      </c>
      <c r="BG108" s="667">
        <f>IF(OR($C$60=$AR108,$D$60=$AR108),Schweine_Werte!$G108*0.5,IF(OR($C$60&gt;$AR108,$D$60&lt;$AR108),0,Schweine_Werte!$G108))</f>
        <v>0</v>
      </c>
      <c r="BH108" s="677">
        <f>IF(OR($C$12=$AR108,$D$12=$AR108),Schweine_Werte!$I108*0.5,IF(OR($C$12&gt;$AR108,$D$12&lt;$AR108),0,Schweine_Werte!$I108))</f>
        <v>0</v>
      </c>
      <c r="BI108" s="667">
        <f>IF(OR($C$24=$AR108,$D$24=$AR108),Schweine_Werte!$I108*0.5,IF(OR($C$24&gt;$AR108,$D$24&lt;$AR108),0,Schweine_Werte!$I108))</f>
        <v>0</v>
      </c>
      <c r="BJ108" s="667">
        <f>IF(OR($C$36=$AR108,$D$36=$AR108),Schweine_Werte!$I108*0.5,IF(OR($C$36&gt;$AR108,$D$36&lt;$AR108),0,Schweine_Werte!$I108))</f>
        <v>0</v>
      </c>
      <c r="BK108" s="667">
        <f>IF(OR($C$48=$AR108,$D$48=$AR108),Schweine_Werte!$I108*0.5,IF(OR($C$48&gt;$AR108,$D$48&lt;$AR108),0,Schweine_Werte!$I108))</f>
        <v>0</v>
      </c>
      <c r="BL108" s="667">
        <f>IF(OR($C$60=$AR108,$D$60=$AR108),Schweine_Werte!$I108*0.5,IF(OR($C$60&gt;$AR108,$D$60&lt;$AR108),0,Schweine_Werte!$I108))</f>
        <v>0</v>
      </c>
      <c r="BM108" s="677"/>
      <c r="BN108" s="667"/>
      <c r="BO108" s="667"/>
      <c r="BP108" s="667"/>
      <c r="BQ108" s="667"/>
      <c r="BR108" s="677">
        <f>IF(OR($C$74=$AR108,$D$74=$AR108),Schweine_Werte!$M108*0.5,IF(OR($C$74&gt;$AR108,$D$74&lt;$AR108),0,Schweine_Werte!$M108))</f>
        <v>0</v>
      </c>
      <c r="BS108" s="677">
        <f>IF(OR($C$83=$AR108,$D$83=$AR108),Schweine_Werte!$M108*0.5,IF(OR($C$83&gt;$AR108,$D$83&lt;$AR108),0,Schweine_Werte!$M108))</f>
        <v>0</v>
      </c>
      <c r="BT108" s="679">
        <f>IF(OR($C$92=$AR108,$D$92=$AR108),Schweine_Werte!$M108*0.5,IF(OR($C$92&gt;$AR108,$D$92&lt;$AR108),0,Schweine_Werte!$M108))</f>
        <v>0</v>
      </c>
      <c r="BU108" s="679">
        <f>IF(OR($C$101=$AR108,$D$101=$AR108),Schweine_Werte!$M108*0.5,IF(OR($C$101&gt;$AR108,$D$101&lt;$AR108),0,Schweine_Werte!$M108))</f>
        <v>0</v>
      </c>
      <c r="BV108" s="679">
        <f>IF(OR($C$110=$AR108,$D$110=$AR108),Schweine_Werte!$M108*0.5,IF(OR($C$110&gt;$AR108,$D$110&lt;$AR108),0,Schweine_Werte!$M108))</f>
        <v>0</v>
      </c>
      <c r="BW108" s="679">
        <f>IF(OR(8=$AR108,$E$127=$AR108),Schweine_Werte!$M108*0.5,IF(OR(8&gt;$AR108,$E$127&lt;$AR108),0,Schweine_Werte!$M108))</f>
        <v>1.4477278921508818</v>
      </c>
      <c r="BX108" s="679">
        <f>IF(OR(8=$AR108,$E$145=$AR108),Schweine_Werte!$M108*0.5,IF(OR(8&gt;$AR108,$E$145&lt;$AR108),0,Schweine_Werte!$M108))</f>
        <v>1.4477278921508818</v>
      </c>
      <c r="BY108" s="677">
        <f>IF(OR($C$74=$AR108,$D$74=$AR108),Schweine_Werte!$O108*0.5,IF(OR($C$74&gt;$AR108,$D$74&lt;$AR108),0,Schweine_Werte!$O108))</f>
        <v>0</v>
      </c>
      <c r="BZ108" s="677">
        <f>IF(OR($C$83=$AR108,$D$83=$AR108),Schweine_Werte!$O108*0.5,IF(OR($C$83&gt;$AR108,$D$83&lt;$AR108),0,Schweine_Werte!$O108))</f>
        <v>0</v>
      </c>
      <c r="CA108" s="679">
        <f>IF(OR($C$92=$AR108,$D$92=$AR108),Schweine_Werte!$O108*0.5,IF(OR($C$92&gt;$AR108,$D$92&lt;$AR108),0,Schweine_Werte!$O108))</f>
        <v>0</v>
      </c>
      <c r="CB108" s="679">
        <f>IF(OR($C$101=$AR108,$D$101=$AR108),Schweine_Werte!$O108*0.5,IF(OR($C$101&gt;$AR108,$D$101&lt;$AR108),0,Schweine_Werte!$O108))</f>
        <v>0</v>
      </c>
      <c r="CC108" s="679">
        <f>IF(OR($C$110=$AR108,$D$110=$AR108),Schweine_Werte!$O108*0.5,IF(OR($C$110&gt;$AR108,$D$110&lt;$AR108),0,Schweine_Werte!$O108))</f>
        <v>0</v>
      </c>
    </row>
    <row r="109" spans="1:81" ht="18.75" x14ac:dyDescent="0.2">
      <c r="B109" s="684" t="s">
        <v>497</v>
      </c>
      <c r="C109" s="685" t="s">
        <v>375</v>
      </c>
      <c r="D109" s="685" t="s">
        <v>498</v>
      </c>
      <c r="E109" s="685" t="s">
        <v>377</v>
      </c>
      <c r="F109" s="686" t="s">
        <v>363</v>
      </c>
      <c r="G109" s="687" t="s">
        <v>1</v>
      </c>
      <c r="H109" s="687" t="s">
        <v>499</v>
      </c>
      <c r="I109" s="687" t="s">
        <v>500</v>
      </c>
      <c r="J109" s="688" t="s">
        <v>501</v>
      </c>
      <c r="K109" s="688" t="s">
        <v>501</v>
      </c>
      <c r="L109" s="689" t="s">
        <v>365</v>
      </c>
      <c r="M109" s="689" t="s">
        <v>502</v>
      </c>
      <c r="N109" s="689" t="s">
        <v>367</v>
      </c>
      <c r="O109" s="690" t="s">
        <v>358</v>
      </c>
      <c r="P109" s="690" t="s">
        <v>359</v>
      </c>
      <c r="Q109" s="689" t="s">
        <v>365</v>
      </c>
      <c r="R109" s="689" t="s">
        <v>366</v>
      </c>
      <c r="S109" s="689" t="s">
        <v>367</v>
      </c>
      <c r="T109" s="689" t="s">
        <v>365</v>
      </c>
      <c r="U109" s="689" t="s">
        <v>366</v>
      </c>
      <c r="V109" s="689" t="s">
        <v>367</v>
      </c>
      <c r="W109" s="688" t="s">
        <v>503</v>
      </c>
      <c r="X109" s="688" t="s">
        <v>504</v>
      </c>
      <c r="Y109" s="688" t="s">
        <v>505</v>
      </c>
      <c r="Z109" s="691" t="s">
        <v>506</v>
      </c>
      <c r="AA109" s="691" t="s">
        <v>298</v>
      </c>
      <c r="AB109" s="691" t="s">
        <v>506</v>
      </c>
      <c r="AC109" s="691" t="s">
        <v>298</v>
      </c>
      <c r="AD109" s="691" t="s">
        <v>506</v>
      </c>
      <c r="AE109" s="691" t="s">
        <v>298</v>
      </c>
      <c r="AF109" s="691" t="s">
        <v>507</v>
      </c>
      <c r="AG109" s="692" t="s">
        <v>508</v>
      </c>
      <c r="AH109" s="691" t="s">
        <v>17</v>
      </c>
      <c r="AI109" s="691"/>
      <c r="AJ109" s="691" t="s">
        <v>509</v>
      </c>
      <c r="AK109" s="691" t="s">
        <v>510</v>
      </c>
      <c r="AL109" s="691" t="s">
        <v>511</v>
      </c>
      <c r="AM109" s="691" t="s">
        <v>512</v>
      </c>
      <c r="AN109" s="691" t="s">
        <v>511</v>
      </c>
      <c r="AO109" s="691" t="s">
        <v>513</v>
      </c>
      <c r="AR109" s="698">
        <v>113</v>
      </c>
      <c r="AS109" s="677">
        <f>IF(OR($C$12=$AR109,$D$12=$AR109),Schweine_Werte!$C109*0.5,IF(OR($C$12&gt;$AR109,$D$12&lt;$AR109),0,Schweine_Werte!$C109))</f>
        <v>0</v>
      </c>
      <c r="AT109" s="667">
        <f>IF(OR($C$24=$AR109,$D$24=$AR109),Schweine_Werte!$C109*0.5,IF(OR($C$24&gt;$AR109,$D$24&lt;$AR109),0,Schweine_Werte!$C109))</f>
        <v>0</v>
      </c>
      <c r="AU109" s="677">
        <f>IF(OR($C$36=$AR109,$D$36=$AR109),Schweine_Werte!$C109*0.5,IF(OR($C$36&gt;$AR109,$D$36&lt;$AR109),0,Schweine_Werte!$C109))</f>
        <v>0</v>
      </c>
      <c r="AV109" s="677">
        <f>IF(OR($C$48=$AR109,$D$48=$AR109),Schweine_Werte!$C109*0.5,IF(OR($C$48&gt;$AR109,$D$48&lt;$AR109),0,Schweine_Werte!$C109))</f>
        <v>0</v>
      </c>
      <c r="AW109" s="677">
        <f>IF(OR($C$60=$AR109,$D$60=$AR109),Schweine_Werte!$C109*0.5,IF(OR($C$60&gt;$AR109,$D$60&lt;$AR109),0,Schweine_Werte!$C109))</f>
        <v>0</v>
      </c>
      <c r="AX109" s="677">
        <f>IF(OR($C$12=$AR109,$D$12=$AR109),Schweine_Werte!$E109*0.5,IF(OR($C$12&gt;$AR109,$D$12&lt;$AR109),0,Schweine_Werte!$E109))</f>
        <v>0</v>
      </c>
      <c r="AY109" s="667">
        <f>IF(OR($C$24=$AR109,$D$24=$AR109),Schweine_Werte!$E109*0.5,IF(OR($C$24&gt;$AR109,$D$24&lt;$AR109),0,Schweine_Werte!$E109))</f>
        <v>0</v>
      </c>
      <c r="AZ109" s="667">
        <f>IF(OR($C$36=$AR109,$D$36=$AR109),Schweine_Werte!$E109*0.5,IF(OR($C$36&gt;$AR109,$D$36&lt;$AR109),0,Schweine_Werte!$E109))</f>
        <v>0</v>
      </c>
      <c r="BA109" s="667">
        <f>IF(OR($C$48=$AR109,$D$48=$AR109),Schweine_Werte!$E109*0.5,IF(OR($C$48&gt;$AR109,$D$48&lt;$AR109),0,Schweine_Werte!$E109))</f>
        <v>0</v>
      </c>
      <c r="BB109" s="667">
        <f>IF(OR($C$60=$AR109,$D$60=$AR109),Schweine_Werte!$E109*0.5,IF(OR($C$60&gt;$AR109,$D$60&lt;$AR109),0,Schweine_Werte!$E109))</f>
        <v>0</v>
      </c>
      <c r="BC109" s="677">
        <f>IF(OR($C$12=$AR109,$D$12=$AR109),Schweine_Werte!$G109*0.5,IF(OR($C$12&gt;$AR109,$D$12&lt;$AR109),0,Schweine_Werte!$G109))</f>
        <v>0</v>
      </c>
      <c r="BD109" s="667">
        <f>IF(OR($C$24=$AR109,$D$24=$AR109),Schweine_Werte!$G109*0.5,IF(OR($C$24&gt;$AR109,$D$24&lt;$AR109),0,Schweine_Werte!$G109))</f>
        <v>0</v>
      </c>
      <c r="BE109" s="667">
        <f>IF(OR($C$36=$AR109,$D$36=$AR109),Schweine_Werte!$G109*0.5,IF(OR($C$36&gt;$AR109,$D$36&lt;$AR109),0,Schweine_Werte!$G109))</f>
        <v>0</v>
      </c>
      <c r="BF109" s="667">
        <f>IF(OR($C$48=$AR109,$D$48=$AR109),Schweine_Werte!$G109*0.5,IF(OR($C$48&gt;$AR109,$D$48&lt;$AR109),0,Schweine_Werte!$G109))</f>
        <v>0</v>
      </c>
      <c r="BG109" s="667">
        <f>IF(OR($C$60=$AR109,$D$60=$AR109),Schweine_Werte!$G109*0.5,IF(OR($C$60&gt;$AR109,$D$60&lt;$AR109),0,Schweine_Werte!$G109))</f>
        <v>0</v>
      </c>
      <c r="BH109" s="677">
        <f>IF(OR($C$12=$AR109,$D$12=$AR109),Schweine_Werte!$I109*0.5,IF(OR($C$12&gt;$AR109,$D$12&lt;$AR109),0,Schweine_Werte!$I109))</f>
        <v>0</v>
      </c>
      <c r="BI109" s="667">
        <f>IF(OR($C$24=$AR109,$D$24=$AR109),Schweine_Werte!$I109*0.5,IF(OR($C$24&gt;$AR109,$D$24&lt;$AR109),0,Schweine_Werte!$I109))</f>
        <v>0</v>
      </c>
      <c r="BJ109" s="667">
        <f>IF(OR($C$36=$AR109,$D$36=$AR109),Schweine_Werte!$I109*0.5,IF(OR($C$36&gt;$AR109,$D$36&lt;$AR109),0,Schweine_Werte!$I109))</f>
        <v>0</v>
      </c>
      <c r="BK109" s="667">
        <f>IF(OR($C$48=$AR109,$D$48=$AR109),Schweine_Werte!$I109*0.5,IF(OR($C$48&gt;$AR109,$D$48&lt;$AR109),0,Schweine_Werte!$I109))</f>
        <v>0</v>
      </c>
      <c r="BL109" s="667">
        <f>IF(OR($C$60=$AR109,$D$60=$AR109),Schweine_Werte!$I109*0.5,IF(OR($C$60&gt;$AR109,$D$60&lt;$AR109),0,Schweine_Werte!$I109))</f>
        <v>0</v>
      </c>
      <c r="BM109" s="677"/>
      <c r="BN109" s="667"/>
      <c r="BO109" s="667"/>
      <c r="BP109" s="667"/>
      <c r="BQ109" s="667"/>
      <c r="BR109" s="677">
        <f>IF(OR($C$74=$AR109,$D$74=$AR109),Schweine_Werte!$M109*0.5,IF(OR($C$74&gt;$AR109,$D$74&lt;$AR109),0,Schweine_Werte!$M109))</f>
        <v>0</v>
      </c>
      <c r="BS109" s="677">
        <f>IF(OR($C$83=$AR109,$D$83=$AR109),Schweine_Werte!$M109*0.5,IF(OR($C$83&gt;$AR109,$D$83&lt;$AR109),0,Schweine_Werte!$M109))</f>
        <v>0</v>
      </c>
      <c r="BT109" s="679">
        <f>IF(OR($C$92=$AR109,$D$92=$AR109),Schweine_Werte!$M109*0.5,IF(OR($C$92&gt;$AR109,$D$92&lt;$AR109),0,Schweine_Werte!$M109))</f>
        <v>0</v>
      </c>
      <c r="BU109" s="679">
        <f>IF(OR($C$101=$AR109,$D$101=$AR109),Schweine_Werte!$M109*0.5,IF(OR($C$101&gt;$AR109,$D$101&lt;$AR109),0,Schweine_Werte!$M109))</f>
        <v>0</v>
      </c>
      <c r="BV109" s="679">
        <f>IF(OR($C$110=$AR109,$D$110=$AR109),Schweine_Werte!$M109*0.5,IF(OR($C$110&gt;$AR109,$D$110&lt;$AR109),0,Schweine_Werte!$M109))</f>
        <v>0</v>
      </c>
      <c r="BW109" s="679">
        <f>IF(OR(8=$AR109,$E$127=$AR109),Schweine_Werte!$M109*0.5,IF(OR(8&gt;$AR109,$E$127&lt;$AR109),0,Schweine_Werte!$M109))</f>
        <v>1.4477278921508818</v>
      </c>
      <c r="BX109" s="679">
        <f>IF(OR(8=$AR109,$E$145=$AR109),Schweine_Werte!$M109*0.5,IF(OR(8&gt;$AR109,$E$145&lt;$AR109),0,Schweine_Werte!$M109))</f>
        <v>1.4477278921508818</v>
      </c>
      <c r="BY109" s="677">
        <f>IF(OR($C$74=$AR109,$D$74=$AR109),Schweine_Werte!$O109*0.5,IF(OR($C$74&gt;$AR109,$D$74&lt;$AR109),0,Schweine_Werte!$O109))</f>
        <v>0</v>
      </c>
      <c r="BZ109" s="677">
        <f>IF(OR($C$83=$AR109,$D$83=$AR109),Schweine_Werte!$O109*0.5,IF(OR($C$83&gt;$AR109,$D$83&lt;$AR109),0,Schweine_Werte!$O109))</f>
        <v>0</v>
      </c>
      <c r="CA109" s="679">
        <f>IF(OR($C$92=$AR109,$D$92=$AR109),Schweine_Werte!$O109*0.5,IF(OR($C$92&gt;$AR109,$D$92&lt;$AR109),0,Schweine_Werte!$O109))</f>
        <v>0</v>
      </c>
      <c r="CB109" s="679">
        <f>IF(OR($C$101=$AR109,$D$101=$AR109),Schweine_Werte!$O109*0.5,IF(OR($C$101&gt;$AR109,$D$101&lt;$AR109),0,Schweine_Werte!$O109))</f>
        <v>0</v>
      </c>
      <c r="CC109" s="679">
        <f>IF(OR($C$110=$AR109,$D$110=$AR109),Schweine_Werte!$O109*0.5,IF(OR($C$110&gt;$AR109,$D$110&lt;$AR109),0,Schweine_Werte!$O109))</f>
        <v>0</v>
      </c>
    </row>
    <row r="110" spans="1:81" ht="15.75" x14ac:dyDescent="0.25">
      <c r="A110" s="520" t="s">
        <v>465</v>
      </c>
      <c r="B110" s="699" t="str">
        <f>IF('Abweichende Werte'!X9=1,'Abweichende Werte'!F9,"")</f>
        <v/>
      </c>
      <c r="C110" s="694" t="str">
        <f>IF('Abweichende Werte'!X9=1,'Abweichende Werte'!J9,"")</f>
        <v/>
      </c>
      <c r="D110" s="700" t="str">
        <f>IF('Abweichende Werte'!X9=1,'Abweichende Werte'!M9,"")</f>
        <v/>
      </c>
      <c r="E110" s="700" t="str">
        <f>IF('Abweichende Werte'!X9=1,'Abweichende Werte'!P9,"")</f>
        <v/>
      </c>
      <c r="F110" s="695" t="e">
        <f>IF($E110&lt;=$E106,F106,IF(AND($E110&gt;$E106,$E110&lt;=$E107),F106+(F107-F106)/($E107-$E106)*($E110-$E106),IF($E110&gt;$E107,F107)))</f>
        <v>#VALUE!</v>
      </c>
      <c r="G110" s="695" t="e">
        <f t="shared" ref="G110:N110" si="53">IF($E110&lt;=$E106,G106,IF(AND($E110&gt;$E106,$E110&lt;=$E107),G106+(G107-G106)/($E107-$E106)*($E110-$E106),IF($E110&gt;$E107,G107)))</f>
        <v>#VALUE!</v>
      </c>
      <c r="H110" s="695" t="e">
        <f t="shared" si="53"/>
        <v>#VALUE!</v>
      </c>
      <c r="I110" s="695" t="e">
        <f t="shared" si="53"/>
        <v>#VALUE!</v>
      </c>
      <c r="J110" s="695" t="e">
        <f t="shared" si="53"/>
        <v>#VALUE!</v>
      </c>
      <c r="K110" s="695" t="e">
        <f t="shared" si="53"/>
        <v>#VALUE!</v>
      </c>
      <c r="L110" s="695" t="e">
        <f t="shared" si="53"/>
        <v>#VALUE!</v>
      </c>
      <c r="M110" s="695" t="e">
        <f t="shared" si="53"/>
        <v>#VALUE!</v>
      </c>
      <c r="N110" s="695" t="e">
        <f t="shared" si="53"/>
        <v>#VALUE!</v>
      </c>
      <c r="O110" s="696">
        <v>5.5</v>
      </c>
      <c r="P110" s="696">
        <v>1.8</v>
      </c>
      <c r="Q110" s="695" t="e">
        <f t="shared" ref="Q110:Z110" si="54">IF($E110&lt;=$E106,Q106,IF(AND($E110&gt;$E106,$E110&lt;=$E107),Q106+(Q107-Q106)/($E107-$E106)*($E110-$E106),IF($E110&gt;$E107,Q107)))</f>
        <v>#VALUE!</v>
      </c>
      <c r="R110" s="695" t="e">
        <f t="shared" si="54"/>
        <v>#VALUE!</v>
      </c>
      <c r="S110" s="695" t="e">
        <f t="shared" si="54"/>
        <v>#VALUE!</v>
      </c>
      <c r="T110" s="695" t="e">
        <f t="shared" si="54"/>
        <v>#VALUE!</v>
      </c>
      <c r="U110" s="695" t="e">
        <f t="shared" si="54"/>
        <v>#VALUE!</v>
      </c>
      <c r="V110" s="695" t="e">
        <f t="shared" si="54"/>
        <v>#VALUE!</v>
      </c>
      <c r="W110" s="695" t="e">
        <f t="shared" si="54"/>
        <v>#VALUE!</v>
      </c>
      <c r="X110" s="695" t="e">
        <f t="shared" si="54"/>
        <v>#VALUE!</v>
      </c>
      <c r="Y110" s="695" t="e">
        <f t="shared" si="54"/>
        <v>#VALUE!</v>
      </c>
      <c r="Z110" s="695" t="e">
        <f t="shared" si="54"/>
        <v>#VALUE!</v>
      </c>
      <c r="AA110" s="697" t="e">
        <f>+Z110*6.25</f>
        <v>#VALUE!</v>
      </c>
      <c r="AB110" s="695" t="e">
        <f>IF($E110&lt;=$E106,AB106,IF(AND($E110&gt;$E106,$E110&lt;=$E107),AB106+(AB107-AB106)/($E107-$E106)*($E110-$E106),IF($E110&gt;$E107,AB107)))</f>
        <v>#VALUE!</v>
      </c>
      <c r="AC110" s="697" t="e">
        <f>+AB110*6.25</f>
        <v>#VALUE!</v>
      </c>
      <c r="AD110" s="695" t="e">
        <f>IF($E110&lt;=$E106,AD106,IF(AND($E110&gt;$E106,$E110&lt;=$E107),AD106+(AD107-AD106)/($E107-$E106)*($E110-$E106),IF($E110&gt;$E107,AD107)))</f>
        <v>#VALUE!</v>
      </c>
      <c r="AE110" s="697" t="e">
        <f>+AD110*6.25</f>
        <v>#VALUE!</v>
      </c>
      <c r="AF110" s="697" t="e">
        <f>365/((D110-C110)/E110*1000)</f>
        <v>#VALUE!</v>
      </c>
      <c r="AG110" s="695" t="e">
        <f>IF($E110&lt;=$E106,AG106,IF(AND($E110&gt;$E106,$E110&lt;=$E107),AG106+(AG107-AG106)/($E107-$E106)*($E110-$E106),IF($E110&gt;$E107,AG107)))</f>
        <v>#VALUE!</v>
      </c>
      <c r="AH110" s="697" t="e">
        <f>+AG110/AF110</f>
        <v>#VALUE!</v>
      </c>
      <c r="AI110" s="697" t="e">
        <f>+CONCATENATE(ROUND(AH110/(D110-C110),1)," : 1")</f>
        <v>#VALUE!</v>
      </c>
      <c r="AJ110" s="695" t="e">
        <f>IF($E110&lt;=$E106,AJ106,IF(AND($E110&gt;$E106,$E110&lt;=$E107),AJ106+(AJ107-AJ106)/($E107-$E106)*($E110-$E106),IF($E110&gt;$E107,AJ107)))</f>
        <v>#VALUE!</v>
      </c>
      <c r="AK110" s="697" t="e">
        <f>+AJ110/2.291</f>
        <v>#VALUE!</v>
      </c>
      <c r="AL110" s="695" t="e">
        <f>IF($E110&lt;=$E106,AL106,IF(AND($E110&gt;$E106,$E110&lt;=$E107),AL106+(AL107-AL106)/($E107-$E106)*($E110-$E106),IF($E110&gt;$E107,AL107)))</f>
        <v>#VALUE!</v>
      </c>
      <c r="AM110" s="697" t="e">
        <f>+AL110/2.291</f>
        <v>#VALUE!</v>
      </c>
      <c r="AN110" s="695" t="e">
        <f>IF($E110&lt;=$E106,AN106,IF(AND($E110&gt;$E106,$E110&lt;=$E107),AN106+(AN107-AN106)/($E107-$E106)*($E110-$E106),IF($E110&gt;$E107,AN107)))</f>
        <v>#VALUE!</v>
      </c>
      <c r="AO110" s="697" t="e">
        <f>+AN110/2.291</f>
        <v>#VALUE!</v>
      </c>
      <c r="AR110" s="698">
        <v>114</v>
      </c>
      <c r="AS110" s="677">
        <f>IF(OR($C$12=$AR110,$D$12=$AR110),Schweine_Werte!$C110*0.5,IF(OR($C$12&gt;$AR110,$D$12&lt;$AR110),0,Schweine_Werte!$C110))</f>
        <v>0</v>
      </c>
      <c r="AT110" s="667">
        <f>IF(OR($C$24=$AR110,$D$24=$AR110),Schweine_Werte!$C110*0.5,IF(OR($C$24&gt;$AR110,$D$24&lt;$AR110),0,Schweine_Werte!$C110))</f>
        <v>0</v>
      </c>
      <c r="AU110" s="677">
        <f>IF(OR($C$36=$AR110,$D$36=$AR110),Schweine_Werte!$C110*0.5,IF(OR($C$36&gt;$AR110,$D$36&lt;$AR110),0,Schweine_Werte!$C110))</f>
        <v>0</v>
      </c>
      <c r="AV110" s="677">
        <f>IF(OR($C$48=$AR110,$D$48=$AR110),Schweine_Werte!$C110*0.5,IF(OR($C$48&gt;$AR110,$D$48&lt;$AR110),0,Schweine_Werte!$C110))</f>
        <v>0</v>
      </c>
      <c r="AW110" s="677">
        <f>IF(OR($C$60=$AR110,$D$60=$AR110),Schweine_Werte!$C110*0.5,IF(OR($C$60&gt;$AR110,$D$60&lt;$AR110),0,Schweine_Werte!$C110))</f>
        <v>0</v>
      </c>
      <c r="AX110" s="677">
        <f>IF(OR($C$12=$AR110,$D$12=$AR110),Schweine_Werte!$E110*0.5,IF(OR($C$12&gt;$AR110,$D$12&lt;$AR110),0,Schweine_Werte!$E110))</f>
        <v>0</v>
      </c>
      <c r="AY110" s="667">
        <f>IF(OR($C$24=$AR110,$D$24=$AR110),Schweine_Werte!$E110*0.5,IF(OR($C$24&gt;$AR110,$D$24&lt;$AR110),0,Schweine_Werte!$E110))</f>
        <v>0</v>
      </c>
      <c r="AZ110" s="667">
        <f>IF(OR($C$36=$AR110,$D$36=$AR110),Schweine_Werte!$E110*0.5,IF(OR($C$36&gt;$AR110,$D$36&lt;$AR110),0,Schweine_Werte!$E110))</f>
        <v>0</v>
      </c>
      <c r="BA110" s="667">
        <f>IF(OR($C$48=$AR110,$D$48=$AR110),Schweine_Werte!$E110*0.5,IF(OR($C$48&gt;$AR110,$D$48&lt;$AR110),0,Schweine_Werte!$E110))</f>
        <v>0</v>
      </c>
      <c r="BB110" s="667">
        <f>IF(OR($C$60=$AR110,$D$60=$AR110),Schweine_Werte!$E110*0.5,IF(OR($C$60&gt;$AR110,$D$60&lt;$AR110),0,Schweine_Werte!$E110))</f>
        <v>0</v>
      </c>
      <c r="BC110" s="677">
        <f>IF(OR($C$12=$AR110,$D$12=$AR110),Schweine_Werte!$G110*0.5,IF(OR($C$12&gt;$AR110,$D$12&lt;$AR110),0,Schweine_Werte!$G110))</f>
        <v>0</v>
      </c>
      <c r="BD110" s="667">
        <f>IF(OR($C$24=$AR110,$D$24=$AR110),Schweine_Werte!$G110*0.5,IF(OR($C$24&gt;$AR110,$D$24&lt;$AR110),0,Schweine_Werte!$G110))</f>
        <v>0</v>
      </c>
      <c r="BE110" s="667">
        <f>IF(OR($C$36=$AR110,$D$36=$AR110),Schweine_Werte!$G110*0.5,IF(OR($C$36&gt;$AR110,$D$36&lt;$AR110),0,Schweine_Werte!$G110))</f>
        <v>0</v>
      </c>
      <c r="BF110" s="667">
        <f>IF(OR($C$48=$AR110,$D$48=$AR110),Schweine_Werte!$G110*0.5,IF(OR($C$48&gt;$AR110,$D$48&lt;$AR110),0,Schweine_Werte!$G110))</f>
        <v>0</v>
      </c>
      <c r="BG110" s="667">
        <f>IF(OR($C$60=$AR110,$D$60=$AR110),Schweine_Werte!$G110*0.5,IF(OR($C$60&gt;$AR110,$D$60&lt;$AR110),0,Schweine_Werte!$G110))</f>
        <v>0</v>
      </c>
      <c r="BH110" s="677">
        <f>IF(OR($C$12=$AR110,$D$12=$AR110),Schweine_Werte!$I110*0.5,IF(OR($C$12&gt;$AR110,$D$12&lt;$AR110),0,Schweine_Werte!$I110))</f>
        <v>0</v>
      </c>
      <c r="BI110" s="667">
        <f>IF(OR($C$24=$AR110,$D$24=$AR110),Schweine_Werte!$I110*0.5,IF(OR($C$24&gt;$AR110,$D$24&lt;$AR110),0,Schweine_Werte!$I110))</f>
        <v>0</v>
      </c>
      <c r="BJ110" s="667">
        <f>IF(OR($C$36=$AR110,$D$36=$AR110),Schweine_Werte!$I110*0.5,IF(OR($C$36&gt;$AR110,$D$36&lt;$AR110),0,Schweine_Werte!$I110))</f>
        <v>0</v>
      </c>
      <c r="BK110" s="667">
        <f>IF(OR($C$48=$AR110,$D$48=$AR110),Schweine_Werte!$I110*0.5,IF(OR($C$48&gt;$AR110,$D$48&lt;$AR110),0,Schweine_Werte!$I110))</f>
        <v>0</v>
      </c>
      <c r="BL110" s="667">
        <f>IF(OR($C$60=$AR110,$D$60=$AR110),Schweine_Werte!$I110*0.5,IF(OR($C$60&gt;$AR110,$D$60&lt;$AR110),0,Schweine_Werte!$I110))</f>
        <v>0</v>
      </c>
      <c r="BM110" s="677"/>
      <c r="BN110" s="667"/>
      <c r="BO110" s="667"/>
      <c r="BP110" s="667"/>
      <c r="BQ110" s="667"/>
      <c r="BR110" s="677">
        <f>IF(OR($C$74=$AR110,$D$74=$AR110),Schweine_Werte!$M110*0.5,IF(OR($C$74&gt;$AR110,$D$74&lt;$AR110),0,Schweine_Werte!$M110))</f>
        <v>0</v>
      </c>
      <c r="BS110" s="677">
        <f>IF(OR($C$83=$AR110,$D$83=$AR110),Schweine_Werte!$M110*0.5,IF(OR($C$83&gt;$AR110,$D$83&lt;$AR110),0,Schweine_Werte!$M110))</f>
        <v>0</v>
      </c>
      <c r="BT110" s="679">
        <f>IF(OR($C$92=$AR110,$D$92=$AR110),Schweine_Werte!$M110*0.5,IF(OR($C$92&gt;$AR110,$D$92&lt;$AR110),0,Schweine_Werte!$M110))</f>
        <v>0</v>
      </c>
      <c r="BU110" s="679">
        <f>IF(OR($C$101=$AR110,$D$101=$AR110),Schweine_Werte!$M110*0.5,IF(OR($C$101&gt;$AR110,$D$101&lt;$AR110),0,Schweine_Werte!$M110))</f>
        <v>0</v>
      </c>
      <c r="BV110" s="679">
        <f>IF(OR($C$110=$AR110,$D$110=$AR110),Schweine_Werte!$M110*0.5,IF(OR($C$110&gt;$AR110,$D$110&lt;$AR110),0,Schweine_Werte!$M110))</f>
        <v>0</v>
      </c>
      <c r="BW110" s="679">
        <f>IF(OR(8=$AR110,$E$127=$AR110),Schweine_Werte!$M110*0.5,IF(OR(8&gt;$AR110,$E$127&lt;$AR110),0,Schweine_Werte!$M110))</f>
        <v>1.4477278921508818</v>
      </c>
      <c r="BX110" s="679">
        <f>IF(OR(8=$AR110,$E$145=$AR110),Schweine_Werte!$M110*0.5,IF(OR(8&gt;$AR110,$E$145&lt;$AR110),0,Schweine_Werte!$M110))</f>
        <v>1.4477278921508818</v>
      </c>
      <c r="BY110" s="677">
        <f>IF(OR($C$74=$AR110,$D$74=$AR110),Schweine_Werte!$O110*0.5,IF(OR($C$74&gt;$AR110,$D$74&lt;$AR110),0,Schweine_Werte!$O110))</f>
        <v>0</v>
      </c>
      <c r="BZ110" s="677">
        <f>IF(OR($C$83=$AR110,$D$83=$AR110),Schweine_Werte!$O110*0.5,IF(OR($C$83&gt;$AR110,$D$83&lt;$AR110),0,Schweine_Werte!$O110))</f>
        <v>0</v>
      </c>
      <c r="CA110" s="679">
        <f>IF(OR($C$92=$AR110,$D$92=$AR110),Schweine_Werte!$O110*0.5,IF(OR($C$92&gt;$AR110,$D$92&lt;$AR110),0,Schweine_Werte!$O110))</f>
        <v>0</v>
      </c>
      <c r="CB110" s="679">
        <f>IF(OR($C$101=$AR110,$D$101=$AR110),Schweine_Werte!$O110*0.5,IF(OR($C$101&gt;$AR110,$D$101&lt;$AR110),0,Schweine_Werte!$O110))</f>
        <v>0</v>
      </c>
      <c r="CC110" s="679">
        <f>IF(OR($C$110=$AR110,$D$110=$AR110),Schweine_Werte!$O110*0.5,IF(OR($C$110&gt;$AR110,$D$110&lt;$AR110),0,Schweine_Werte!$O110))</f>
        <v>0</v>
      </c>
    </row>
    <row r="111" spans="1:81" x14ac:dyDescent="0.2">
      <c r="AR111" s="698">
        <v>115</v>
      </c>
      <c r="AS111" s="677">
        <f>IF(OR($C$12=$AR111,$D$12=$AR111),Schweine_Werte!$C111*0.5,IF(OR($C$12&gt;$AR111,$D$12&lt;$AR111),0,Schweine_Werte!$C111))</f>
        <v>0</v>
      </c>
      <c r="AT111" s="667">
        <f>IF(OR($C$24=$AR111,$D$24=$AR111),Schweine_Werte!$C111*0.5,IF(OR($C$24&gt;$AR111,$D$24&lt;$AR111),0,Schweine_Werte!$C111))</f>
        <v>0</v>
      </c>
      <c r="AU111" s="677">
        <f>IF(OR($C$36=$AR111,$D$36=$AR111),Schweine_Werte!$C111*0.5,IF(OR($C$36&gt;$AR111,$D$36&lt;$AR111),0,Schweine_Werte!$C111))</f>
        <v>0</v>
      </c>
      <c r="AV111" s="677">
        <f>IF(OR($C$48=$AR111,$D$48=$AR111),Schweine_Werte!$C111*0.5,IF(OR($C$48&gt;$AR111,$D$48&lt;$AR111),0,Schweine_Werte!$C111))</f>
        <v>0</v>
      </c>
      <c r="AW111" s="677">
        <f>IF(OR($C$60=$AR111,$D$60=$AR111),Schweine_Werte!$C111*0.5,IF(OR($C$60&gt;$AR111,$D$60&lt;$AR111),0,Schweine_Werte!$C111))</f>
        <v>0</v>
      </c>
      <c r="AX111" s="677">
        <f>IF(OR($C$12=$AR111,$D$12=$AR111),Schweine_Werte!$E111*0.5,IF(OR($C$12&gt;$AR111,$D$12&lt;$AR111),0,Schweine_Werte!$E111))</f>
        <v>0</v>
      </c>
      <c r="AY111" s="667">
        <f>IF(OR($C$24=$AR111,$D$24=$AR111),Schweine_Werte!$E111*0.5,IF(OR($C$24&gt;$AR111,$D$24&lt;$AR111),0,Schweine_Werte!$E111))</f>
        <v>0</v>
      </c>
      <c r="AZ111" s="667">
        <f>IF(OR($C$36=$AR111,$D$36=$AR111),Schweine_Werte!$E111*0.5,IF(OR($C$36&gt;$AR111,$D$36&lt;$AR111),0,Schweine_Werte!$E111))</f>
        <v>0</v>
      </c>
      <c r="BA111" s="667">
        <f>IF(OR($C$48=$AR111,$D$48=$AR111),Schweine_Werte!$E111*0.5,IF(OR($C$48&gt;$AR111,$D$48&lt;$AR111),0,Schweine_Werte!$E111))</f>
        <v>0</v>
      </c>
      <c r="BB111" s="667">
        <f>IF(OR($C$60=$AR111,$D$60=$AR111),Schweine_Werte!$E111*0.5,IF(OR($C$60&gt;$AR111,$D$60&lt;$AR111),0,Schweine_Werte!$E111))</f>
        <v>0</v>
      </c>
      <c r="BC111" s="677">
        <f>IF(OR($C$12=$AR111,$D$12=$AR111),Schweine_Werte!$G111*0.5,IF(OR($C$12&gt;$AR111,$D$12&lt;$AR111),0,Schweine_Werte!$G111))</f>
        <v>0</v>
      </c>
      <c r="BD111" s="667">
        <f>IF(OR($C$24=$AR111,$D$24=$AR111),Schweine_Werte!$G111*0.5,IF(OR($C$24&gt;$AR111,$D$24&lt;$AR111),0,Schweine_Werte!$G111))</f>
        <v>0</v>
      </c>
      <c r="BE111" s="667">
        <f>IF(OR($C$36=$AR111,$D$36=$AR111),Schweine_Werte!$G111*0.5,IF(OR($C$36&gt;$AR111,$D$36&lt;$AR111),0,Schweine_Werte!$G111))</f>
        <v>0</v>
      </c>
      <c r="BF111" s="667">
        <f>IF(OR($C$48=$AR111,$D$48=$AR111),Schweine_Werte!$G111*0.5,IF(OR($C$48&gt;$AR111,$D$48&lt;$AR111),0,Schweine_Werte!$G111))</f>
        <v>0</v>
      </c>
      <c r="BG111" s="667">
        <f>IF(OR($C$60=$AR111,$D$60=$AR111),Schweine_Werte!$G111*0.5,IF(OR($C$60&gt;$AR111,$D$60&lt;$AR111),0,Schweine_Werte!$G111))</f>
        <v>0</v>
      </c>
      <c r="BH111" s="677">
        <f>IF(OR($C$12=$AR111,$D$12=$AR111),Schweine_Werte!$I111*0.5,IF(OR($C$12&gt;$AR111,$D$12&lt;$AR111),0,Schweine_Werte!$I111))</f>
        <v>0</v>
      </c>
      <c r="BI111" s="667">
        <f>IF(OR($C$24=$AR111,$D$24=$AR111),Schweine_Werte!$I111*0.5,IF(OR($C$24&gt;$AR111,$D$24&lt;$AR111),0,Schweine_Werte!$I111))</f>
        <v>0</v>
      </c>
      <c r="BJ111" s="667">
        <f>IF(OR($C$36=$AR111,$D$36=$AR111),Schweine_Werte!$I111*0.5,IF(OR($C$36&gt;$AR111,$D$36&lt;$AR111),0,Schweine_Werte!$I111))</f>
        <v>0</v>
      </c>
      <c r="BK111" s="667">
        <f>IF(OR($C$48=$AR111,$D$48=$AR111),Schweine_Werte!$I111*0.5,IF(OR($C$48&gt;$AR111,$D$48&lt;$AR111),0,Schweine_Werte!$I111))</f>
        <v>0</v>
      </c>
      <c r="BL111" s="667">
        <f>IF(OR($C$60=$AR111,$D$60=$AR111),Schweine_Werte!$I111*0.5,IF(OR($C$60&gt;$AR111,$D$60&lt;$AR111),0,Schweine_Werte!$I111))</f>
        <v>0</v>
      </c>
      <c r="BM111" s="677"/>
      <c r="BN111" s="667"/>
      <c r="BO111" s="667"/>
      <c r="BP111" s="667"/>
      <c r="BQ111" s="667"/>
      <c r="BR111" s="677">
        <f>IF(OR($C$74=$AR111,$D$74=$AR111),Schweine_Werte!$M111*0.5,IF(OR($C$74&gt;$AR111,$D$74&lt;$AR111),0,Schweine_Werte!$M111))</f>
        <v>0</v>
      </c>
      <c r="BS111" s="677">
        <f>IF(OR($C$83=$AR111,$D$83=$AR111),Schweine_Werte!$M111*0.5,IF(OR($C$83&gt;$AR111,$D$83&lt;$AR111),0,Schweine_Werte!$M111))</f>
        <v>0</v>
      </c>
      <c r="BT111" s="679">
        <f>IF(OR($C$92=$AR111,$D$92=$AR111),Schweine_Werte!$M111*0.5,IF(OR($C$92&gt;$AR111,$D$92&lt;$AR111),0,Schweine_Werte!$M111))</f>
        <v>0</v>
      </c>
      <c r="BU111" s="679">
        <f>IF(OR($C$101=$AR111,$D$101=$AR111),Schweine_Werte!$M111*0.5,IF(OR($C$101&gt;$AR111,$D$101&lt;$AR111),0,Schweine_Werte!$M111))</f>
        <v>0</v>
      </c>
      <c r="BV111" s="679">
        <f>IF(OR($C$110=$AR111,$D$110=$AR111),Schweine_Werte!$M111*0.5,IF(OR($C$110&gt;$AR111,$D$110&lt;$AR111),0,Schweine_Werte!$M111))</f>
        <v>0</v>
      </c>
      <c r="BW111" s="679">
        <f>IF(OR(8=$AR111,$E$127=$AR111),Schweine_Werte!$M111*0.5,IF(OR(8&gt;$AR111,$E$127&lt;$AR111),0,Schweine_Werte!$M111))</f>
        <v>1.4477278921508818</v>
      </c>
      <c r="BX111" s="679">
        <f>IF(OR(8=$AR111,$E$145=$AR111),Schweine_Werte!$M111*0.5,IF(OR(8&gt;$AR111,$E$145&lt;$AR111),0,Schweine_Werte!$M111))</f>
        <v>1.4477278921508818</v>
      </c>
      <c r="BY111" s="677">
        <f>IF(OR($C$74=$AR111,$D$74=$AR111),Schweine_Werte!$O111*0.5,IF(OR($C$74&gt;$AR111,$D$74&lt;$AR111),0,Schweine_Werte!$O111))</f>
        <v>0</v>
      </c>
      <c r="BZ111" s="677">
        <f>IF(OR($C$83=$AR111,$D$83=$AR111),Schweine_Werte!$O111*0.5,IF(OR($C$83&gt;$AR111,$D$83&lt;$AR111),0,Schweine_Werte!$O111))</f>
        <v>0</v>
      </c>
      <c r="CA111" s="679">
        <f>IF(OR($C$92=$AR111,$D$92=$AR111),Schweine_Werte!$O111*0.5,IF(OR($C$92&gt;$AR111,$D$92&lt;$AR111),0,Schweine_Werte!$O111))</f>
        <v>0</v>
      </c>
      <c r="CB111" s="679">
        <f>IF(OR($C$101=$AR111,$D$101=$AR111),Schweine_Werte!$O111*0.5,IF(OR($C$101&gt;$AR111,$D$101&lt;$AR111),0,Schweine_Werte!$O111))</f>
        <v>0</v>
      </c>
      <c r="CC111" s="679">
        <f>IF(OR($C$110=$AR111,$D$110=$AR111),Schweine_Werte!$O111*0.5,IF(OR($C$110&gt;$AR111,$D$110&lt;$AR111),0,Schweine_Werte!$O111))</f>
        <v>0</v>
      </c>
    </row>
    <row r="112" spans="1:81" x14ac:dyDescent="0.2">
      <c r="AR112" s="698">
        <v>116</v>
      </c>
      <c r="AS112" s="677">
        <f>IF(OR($C$12=$AR112,$D$12=$AR112),Schweine_Werte!$C112*0.5,IF(OR($C$12&gt;$AR112,$D$12&lt;$AR112),0,Schweine_Werte!$C112))</f>
        <v>0</v>
      </c>
      <c r="AT112" s="667">
        <f>IF(OR($C$24=$AR112,$D$24=$AR112),Schweine_Werte!$C112*0.5,IF(OR($C$24&gt;$AR112,$D$24&lt;$AR112),0,Schweine_Werte!$C112))</f>
        <v>0</v>
      </c>
      <c r="AU112" s="677">
        <f>IF(OR($C$36=$AR112,$D$36=$AR112),Schweine_Werte!$C112*0.5,IF(OR($C$36&gt;$AR112,$D$36&lt;$AR112),0,Schweine_Werte!$C112))</f>
        <v>0</v>
      </c>
      <c r="AV112" s="677">
        <f>IF(OR($C$48=$AR112,$D$48=$AR112),Schweine_Werte!$C112*0.5,IF(OR($C$48&gt;$AR112,$D$48&lt;$AR112),0,Schweine_Werte!$C112))</f>
        <v>0</v>
      </c>
      <c r="AW112" s="677">
        <f>IF(OR($C$60=$AR112,$D$60=$AR112),Schweine_Werte!$C112*0.5,IF(OR($C$60&gt;$AR112,$D$60&lt;$AR112),0,Schweine_Werte!$C112))</f>
        <v>0</v>
      </c>
      <c r="AX112" s="677">
        <f>IF(OR($C$12=$AR112,$D$12=$AR112),Schweine_Werte!$E112*0.5,IF(OR($C$12&gt;$AR112,$D$12&lt;$AR112),0,Schweine_Werte!$E112))</f>
        <v>0</v>
      </c>
      <c r="AY112" s="667">
        <f>IF(OR($C$24=$AR112,$D$24=$AR112),Schweine_Werte!$E112*0.5,IF(OR($C$24&gt;$AR112,$D$24&lt;$AR112),0,Schweine_Werte!$E112))</f>
        <v>0</v>
      </c>
      <c r="AZ112" s="667">
        <f>IF(OR($C$36=$AR112,$D$36=$AR112),Schweine_Werte!$E112*0.5,IF(OR($C$36&gt;$AR112,$D$36&lt;$AR112),0,Schweine_Werte!$E112))</f>
        <v>0</v>
      </c>
      <c r="BA112" s="667">
        <f>IF(OR($C$48=$AR112,$D$48=$AR112),Schweine_Werte!$E112*0.5,IF(OR($C$48&gt;$AR112,$D$48&lt;$AR112),0,Schweine_Werte!$E112))</f>
        <v>0</v>
      </c>
      <c r="BB112" s="667">
        <f>IF(OR($C$60=$AR112,$D$60=$AR112),Schweine_Werte!$E112*0.5,IF(OR($C$60&gt;$AR112,$D$60&lt;$AR112),0,Schweine_Werte!$E112))</f>
        <v>0</v>
      </c>
      <c r="BC112" s="677">
        <f>IF(OR($C$12=$AR112,$D$12=$AR112),Schweine_Werte!$G112*0.5,IF(OR($C$12&gt;$AR112,$D$12&lt;$AR112),0,Schweine_Werte!$G112))</f>
        <v>0</v>
      </c>
      <c r="BD112" s="667">
        <f>IF(OR($C$24=$AR112,$D$24=$AR112),Schweine_Werte!$G112*0.5,IF(OR($C$24&gt;$AR112,$D$24&lt;$AR112),0,Schweine_Werte!$G112))</f>
        <v>0</v>
      </c>
      <c r="BE112" s="667">
        <f>IF(OR($C$36=$AR112,$D$36=$AR112),Schweine_Werte!$G112*0.5,IF(OR($C$36&gt;$AR112,$D$36&lt;$AR112),0,Schweine_Werte!$G112))</f>
        <v>0</v>
      </c>
      <c r="BF112" s="667">
        <f>IF(OR($C$48=$AR112,$D$48=$AR112),Schweine_Werte!$G112*0.5,IF(OR($C$48&gt;$AR112,$D$48&lt;$AR112),0,Schweine_Werte!$G112))</f>
        <v>0</v>
      </c>
      <c r="BG112" s="667">
        <f>IF(OR($C$60=$AR112,$D$60=$AR112),Schweine_Werte!$G112*0.5,IF(OR($C$60&gt;$AR112,$D$60&lt;$AR112),0,Schweine_Werte!$G112))</f>
        <v>0</v>
      </c>
      <c r="BH112" s="677">
        <f>IF(OR($C$12=$AR112,$D$12=$AR112),Schweine_Werte!$I112*0.5,IF(OR($C$12&gt;$AR112,$D$12&lt;$AR112),0,Schweine_Werte!$I112))</f>
        <v>0</v>
      </c>
      <c r="BI112" s="667">
        <f>IF(OR($C$24=$AR112,$D$24=$AR112),Schweine_Werte!$I112*0.5,IF(OR($C$24&gt;$AR112,$D$24&lt;$AR112),0,Schweine_Werte!$I112))</f>
        <v>0</v>
      </c>
      <c r="BJ112" s="667">
        <f>IF(OR($C$36=$AR112,$D$36=$AR112),Schweine_Werte!$I112*0.5,IF(OR($C$36&gt;$AR112,$D$36&lt;$AR112),0,Schweine_Werte!$I112))</f>
        <v>0</v>
      </c>
      <c r="BK112" s="667">
        <f>IF(OR($C$48=$AR112,$D$48=$AR112),Schweine_Werte!$I112*0.5,IF(OR($C$48&gt;$AR112,$D$48&lt;$AR112),0,Schweine_Werte!$I112))</f>
        <v>0</v>
      </c>
      <c r="BL112" s="667">
        <f>IF(OR($C$60=$AR112,$D$60=$AR112),Schweine_Werte!$I112*0.5,IF(OR($C$60&gt;$AR112,$D$60&lt;$AR112),0,Schweine_Werte!$I112))</f>
        <v>0</v>
      </c>
      <c r="BM112" s="677"/>
      <c r="BN112" s="667"/>
      <c r="BO112" s="667"/>
      <c r="BP112" s="667"/>
      <c r="BQ112" s="667"/>
      <c r="BR112" s="677">
        <f>IF(OR($C$74=$AR112,$D$74=$AR112),Schweine_Werte!$M112*0.5,IF(OR($C$74&gt;$AR112,$D$74&lt;$AR112),0,Schweine_Werte!$M112))</f>
        <v>0</v>
      </c>
      <c r="BS112" s="677">
        <f>IF(OR($C$83=$AR112,$D$83=$AR112),Schweine_Werte!$M112*0.5,IF(OR($C$83&gt;$AR112,$D$83&lt;$AR112),0,Schweine_Werte!$M112))</f>
        <v>0</v>
      </c>
      <c r="BT112" s="679">
        <f>IF(OR($C$92=$AR112,$D$92=$AR112),Schweine_Werte!$M112*0.5,IF(OR($C$92&gt;$AR112,$D$92&lt;$AR112),0,Schweine_Werte!$M112))</f>
        <v>0</v>
      </c>
      <c r="BU112" s="679">
        <f>IF(OR($C$101=$AR112,$D$101=$AR112),Schweine_Werte!$M112*0.5,IF(OR($C$101&gt;$AR112,$D$101&lt;$AR112),0,Schweine_Werte!$M112))</f>
        <v>0</v>
      </c>
      <c r="BV112" s="679">
        <f>IF(OR($C$110=$AR112,$D$110=$AR112),Schweine_Werte!$M112*0.5,IF(OR($C$110&gt;$AR112,$D$110&lt;$AR112),0,Schweine_Werte!$M112))</f>
        <v>0</v>
      </c>
      <c r="BW112" s="679">
        <f>IF(OR(8=$AR112,$E$127=$AR112),Schweine_Werte!$M112*0.5,IF(OR(8&gt;$AR112,$E$127&lt;$AR112),0,Schweine_Werte!$M112))</f>
        <v>1.4477278921508818</v>
      </c>
      <c r="BX112" s="679">
        <f>IF(OR(8=$AR112,$E$145=$AR112),Schweine_Werte!$M112*0.5,IF(OR(8&gt;$AR112,$E$145&lt;$AR112),0,Schweine_Werte!$M112))</f>
        <v>1.4477278921508818</v>
      </c>
      <c r="BY112" s="677">
        <f>IF(OR($C$74=$AR112,$D$74=$AR112),Schweine_Werte!$O112*0.5,IF(OR($C$74&gt;$AR112,$D$74&lt;$AR112),0,Schweine_Werte!$O112))</f>
        <v>0</v>
      </c>
      <c r="BZ112" s="677">
        <f>IF(OR($C$83=$AR112,$D$83=$AR112),Schweine_Werte!$O112*0.5,IF(OR($C$83&gt;$AR112,$D$83&lt;$AR112),0,Schweine_Werte!$O112))</f>
        <v>0</v>
      </c>
      <c r="CA112" s="679">
        <f>IF(OR($C$92=$AR112,$D$92=$AR112),Schweine_Werte!$O112*0.5,IF(OR($C$92&gt;$AR112,$D$92&lt;$AR112),0,Schweine_Werte!$O112))</f>
        <v>0</v>
      </c>
      <c r="CB112" s="679">
        <f>IF(OR($C$101=$AR112,$D$101=$AR112),Schweine_Werte!$O112*0.5,IF(OR($C$101&gt;$AR112,$D$101&lt;$AR112),0,Schweine_Werte!$O112))</f>
        <v>0</v>
      </c>
      <c r="CC112" s="679">
        <f>IF(OR($C$110=$AR112,$D$110=$AR112),Schweine_Werte!$O112*0.5,IF(OR($C$110&gt;$AR112,$D$110&lt;$AR112),0,Schweine_Werte!$O112))</f>
        <v>0</v>
      </c>
    </row>
    <row r="113" spans="1:81" x14ac:dyDescent="0.2">
      <c r="AR113" s="698">
        <v>117</v>
      </c>
      <c r="AS113" s="677">
        <f>IF(OR($C$12=$AR113,$D$12=$AR113),Schweine_Werte!$C113*0.5,IF(OR($C$12&gt;$AR113,$D$12&lt;$AR113),0,Schweine_Werte!$C113))</f>
        <v>0</v>
      </c>
      <c r="AT113" s="667">
        <f>IF(OR($C$24=$AR113,$D$24=$AR113),Schweine_Werte!$C113*0.5,IF(OR($C$24&gt;$AR113,$D$24&lt;$AR113),0,Schweine_Werte!$C113))</f>
        <v>0</v>
      </c>
      <c r="AU113" s="677">
        <f>IF(OR($C$36=$AR113,$D$36=$AR113),Schweine_Werte!$C113*0.5,IF(OR($C$36&gt;$AR113,$D$36&lt;$AR113),0,Schweine_Werte!$C113))</f>
        <v>0</v>
      </c>
      <c r="AV113" s="677">
        <f>IF(OR($C$48=$AR113,$D$48=$AR113),Schweine_Werte!$C113*0.5,IF(OR($C$48&gt;$AR113,$D$48&lt;$AR113),0,Schweine_Werte!$C113))</f>
        <v>0</v>
      </c>
      <c r="AW113" s="677">
        <f>IF(OR($C$60=$AR113,$D$60=$AR113),Schweine_Werte!$C113*0.5,IF(OR($C$60&gt;$AR113,$D$60&lt;$AR113),0,Schweine_Werte!$C113))</f>
        <v>0</v>
      </c>
      <c r="AX113" s="677">
        <f>IF(OR($C$12=$AR113,$D$12=$AR113),Schweine_Werte!$E113*0.5,IF(OR($C$12&gt;$AR113,$D$12&lt;$AR113),0,Schweine_Werte!$E113))</f>
        <v>0</v>
      </c>
      <c r="AY113" s="667">
        <f>IF(OR($C$24=$AR113,$D$24=$AR113),Schweine_Werte!$E113*0.5,IF(OR($C$24&gt;$AR113,$D$24&lt;$AR113),0,Schweine_Werte!$E113))</f>
        <v>0</v>
      </c>
      <c r="AZ113" s="667">
        <f>IF(OR($C$36=$AR113,$D$36=$AR113),Schweine_Werte!$E113*0.5,IF(OR($C$36&gt;$AR113,$D$36&lt;$AR113),0,Schweine_Werte!$E113))</f>
        <v>0</v>
      </c>
      <c r="BA113" s="667">
        <f>IF(OR($C$48=$AR113,$D$48=$AR113),Schweine_Werte!$E113*0.5,IF(OR($C$48&gt;$AR113,$D$48&lt;$AR113),0,Schweine_Werte!$E113))</f>
        <v>0</v>
      </c>
      <c r="BB113" s="667">
        <f>IF(OR($C$60=$AR113,$D$60=$AR113),Schweine_Werte!$E113*0.5,IF(OR($C$60&gt;$AR113,$D$60&lt;$AR113),0,Schweine_Werte!$E113))</f>
        <v>0</v>
      </c>
      <c r="BC113" s="677">
        <f>IF(OR($C$12=$AR113,$D$12=$AR113),Schweine_Werte!$G113*0.5,IF(OR($C$12&gt;$AR113,$D$12&lt;$AR113),0,Schweine_Werte!$G113))</f>
        <v>0</v>
      </c>
      <c r="BD113" s="667">
        <f>IF(OR($C$24=$AR113,$D$24=$AR113),Schweine_Werte!$G113*0.5,IF(OR($C$24&gt;$AR113,$D$24&lt;$AR113),0,Schweine_Werte!$G113))</f>
        <v>0</v>
      </c>
      <c r="BE113" s="667">
        <f>IF(OR($C$36=$AR113,$D$36=$AR113),Schweine_Werte!$G113*0.5,IF(OR($C$36&gt;$AR113,$D$36&lt;$AR113),0,Schweine_Werte!$G113))</f>
        <v>0</v>
      </c>
      <c r="BF113" s="667">
        <f>IF(OR($C$48=$AR113,$D$48=$AR113),Schweine_Werte!$G113*0.5,IF(OR($C$48&gt;$AR113,$D$48&lt;$AR113),0,Schweine_Werte!$G113))</f>
        <v>0</v>
      </c>
      <c r="BG113" s="667">
        <f>IF(OR($C$60=$AR113,$D$60=$AR113),Schweine_Werte!$G113*0.5,IF(OR($C$60&gt;$AR113,$D$60&lt;$AR113),0,Schweine_Werte!$G113))</f>
        <v>0</v>
      </c>
      <c r="BH113" s="677">
        <f>IF(OR($C$12=$AR113,$D$12=$AR113),Schweine_Werte!$I113*0.5,IF(OR($C$12&gt;$AR113,$D$12&lt;$AR113),0,Schweine_Werte!$I113))</f>
        <v>0</v>
      </c>
      <c r="BI113" s="667">
        <f>IF(OR($C$24=$AR113,$D$24=$AR113),Schweine_Werte!$I113*0.5,IF(OR($C$24&gt;$AR113,$D$24&lt;$AR113),0,Schweine_Werte!$I113))</f>
        <v>0</v>
      </c>
      <c r="BJ113" s="667">
        <f>IF(OR($C$36=$AR113,$D$36=$AR113),Schweine_Werte!$I113*0.5,IF(OR($C$36&gt;$AR113,$D$36&lt;$AR113),0,Schweine_Werte!$I113))</f>
        <v>0</v>
      </c>
      <c r="BK113" s="667">
        <f>IF(OR($C$48=$AR113,$D$48=$AR113),Schweine_Werte!$I113*0.5,IF(OR($C$48&gt;$AR113,$D$48&lt;$AR113),0,Schweine_Werte!$I113))</f>
        <v>0</v>
      </c>
      <c r="BL113" s="667">
        <f>IF(OR($C$60=$AR113,$D$60=$AR113),Schweine_Werte!$I113*0.5,IF(OR($C$60&gt;$AR113,$D$60&lt;$AR113),0,Schweine_Werte!$I113))</f>
        <v>0</v>
      </c>
      <c r="BM113" s="677"/>
      <c r="BN113" s="667"/>
      <c r="BO113" s="667"/>
      <c r="BP113" s="667"/>
      <c r="BQ113" s="667"/>
      <c r="BR113" s="677">
        <f>IF(OR($C$74=$AR113,$D$74=$AR113),Schweine_Werte!$M113*0.5,IF(OR($C$74&gt;$AR113,$D$74&lt;$AR113),0,Schweine_Werte!$M113))</f>
        <v>0</v>
      </c>
      <c r="BS113" s="677">
        <f>IF(OR($C$83=$AR113,$D$83=$AR113),Schweine_Werte!$M113*0.5,IF(OR($C$83&gt;$AR113,$D$83&lt;$AR113),0,Schweine_Werte!$M113))</f>
        <v>0</v>
      </c>
      <c r="BT113" s="679">
        <f>IF(OR($C$92=$AR113,$D$92=$AR113),Schweine_Werte!$M113*0.5,IF(OR($C$92&gt;$AR113,$D$92&lt;$AR113),0,Schweine_Werte!$M113))</f>
        <v>0</v>
      </c>
      <c r="BU113" s="679">
        <f>IF(OR($C$101=$AR113,$D$101=$AR113),Schweine_Werte!$M113*0.5,IF(OR($C$101&gt;$AR113,$D$101&lt;$AR113),0,Schweine_Werte!$M113))</f>
        <v>0</v>
      </c>
      <c r="BV113" s="679">
        <f>IF(OR($C$110=$AR113,$D$110=$AR113),Schweine_Werte!$M113*0.5,IF(OR($C$110&gt;$AR113,$D$110&lt;$AR113),0,Schweine_Werte!$M113))</f>
        <v>0</v>
      </c>
      <c r="BW113" s="679">
        <f>IF(OR(8=$AR113,$E$127=$AR113),Schweine_Werte!$M113*0.5,IF(OR(8&gt;$AR113,$E$127&lt;$AR113),0,Schweine_Werte!$M113))</f>
        <v>1.4477278921508818</v>
      </c>
      <c r="BX113" s="679">
        <f>IF(OR(8=$AR113,$E$145=$AR113),Schweine_Werte!$M113*0.5,IF(OR(8&gt;$AR113,$E$145&lt;$AR113),0,Schweine_Werte!$M113))</f>
        <v>1.4477278921508818</v>
      </c>
      <c r="BY113" s="677">
        <f>IF(OR($C$74=$AR113,$D$74=$AR113),Schweine_Werte!$O113*0.5,IF(OR($C$74&gt;$AR113,$D$74&lt;$AR113),0,Schweine_Werte!$O113))</f>
        <v>0</v>
      </c>
      <c r="BZ113" s="677">
        <f>IF(OR($C$83=$AR113,$D$83=$AR113),Schweine_Werte!$O113*0.5,IF(OR($C$83&gt;$AR113,$D$83&lt;$AR113),0,Schweine_Werte!$O113))</f>
        <v>0</v>
      </c>
      <c r="CA113" s="679">
        <f>IF(OR($C$92=$AR113,$D$92=$AR113),Schweine_Werte!$O113*0.5,IF(OR($C$92&gt;$AR113,$D$92&lt;$AR113),0,Schweine_Werte!$O113))</f>
        <v>0</v>
      </c>
      <c r="CB113" s="679">
        <f>IF(OR($C$101=$AR113,$D$101=$AR113),Schweine_Werte!$O113*0.5,IF(OR($C$101&gt;$AR113,$D$101&lt;$AR113),0,Schweine_Werte!$O113))</f>
        <v>0</v>
      </c>
      <c r="CC113" s="679">
        <f>IF(OR($C$110=$AR113,$D$110=$AR113),Schweine_Werte!$O113*0.5,IF(OR($C$110&gt;$AR113,$D$110&lt;$AR113),0,Schweine_Werte!$O113))</f>
        <v>0</v>
      </c>
    </row>
    <row r="114" spans="1:81" x14ac:dyDescent="0.2">
      <c r="AR114" s="698">
        <v>118</v>
      </c>
      <c r="AS114" s="677">
        <f>IF(OR($C$12=$AR114,$D$12=$AR114),Schweine_Werte!$C114*0.5,IF(OR($C$12&gt;$AR114,$D$12&lt;$AR114),0,Schweine_Werte!$C114))</f>
        <v>0</v>
      </c>
      <c r="AT114" s="667">
        <f>IF(OR($C$24=$AR114,$D$24=$AR114),Schweine_Werte!$C114*0.5,IF(OR($C$24&gt;$AR114,$D$24&lt;$AR114),0,Schweine_Werte!$C114))</f>
        <v>0</v>
      </c>
      <c r="AU114" s="677">
        <f>IF(OR($C$36=$AR114,$D$36=$AR114),Schweine_Werte!$C114*0.5,IF(OR($C$36&gt;$AR114,$D$36&lt;$AR114),0,Schweine_Werte!$C114))</f>
        <v>0</v>
      </c>
      <c r="AV114" s="677">
        <f>IF(OR($C$48=$AR114,$D$48=$AR114),Schweine_Werte!$C114*0.5,IF(OR($C$48&gt;$AR114,$D$48&lt;$AR114),0,Schweine_Werte!$C114))</f>
        <v>0</v>
      </c>
      <c r="AW114" s="677">
        <f>IF(OR($C$60=$AR114,$D$60=$AR114),Schweine_Werte!$C114*0.5,IF(OR($C$60&gt;$AR114,$D$60&lt;$AR114),0,Schweine_Werte!$C114))</f>
        <v>0</v>
      </c>
      <c r="AX114" s="677">
        <f>IF(OR($C$12=$AR114,$D$12=$AR114),Schweine_Werte!$E114*0.5,IF(OR($C$12&gt;$AR114,$D$12&lt;$AR114),0,Schweine_Werte!$E114))</f>
        <v>0</v>
      </c>
      <c r="AY114" s="667">
        <f>IF(OR($C$24=$AR114,$D$24=$AR114),Schweine_Werte!$E114*0.5,IF(OR($C$24&gt;$AR114,$D$24&lt;$AR114),0,Schweine_Werte!$E114))</f>
        <v>0</v>
      </c>
      <c r="AZ114" s="667">
        <f>IF(OR($C$36=$AR114,$D$36=$AR114),Schweine_Werte!$E114*0.5,IF(OR($C$36&gt;$AR114,$D$36&lt;$AR114),0,Schweine_Werte!$E114))</f>
        <v>0</v>
      </c>
      <c r="BA114" s="667">
        <f>IF(OR($C$48=$AR114,$D$48=$AR114),Schweine_Werte!$E114*0.5,IF(OR($C$48&gt;$AR114,$D$48&lt;$AR114),0,Schweine_Werte!$E114))</f>
        <v>0</v>
      </c>
      <c r="BB114" s="667">
        <f>IF(OR($C$60=$AR114,$D$60=$AR114),Schweine_Werte!$E114*0.5,IF(OR($C$60&gt;$AR114,$D$60&lt;$AR114),0,Schweine_Werte!$E114))</f>
        <v>0</v>
      </c>
      <c r="BC114" s="677">
        <f>IF(OR($C$12=$AR114,$D$12=$AR114),Schweine_Werte!$G114*0.5,IF(OR($C$12&gt;$AR114,$D$12&lt;$AR114),0,Schweine_Werte!$G114))</f>
        <v>0</v>
      </c>
      <c r="BD114" s="667">
        <f>IF(OR($C$24=$AR114,$D$24=$AR114),Schweine_Werte!$G114*0.5,IF(OR($C$24&gt;$AR114,$D$24&lt;$AR114),0,Schweine_Werte!$G114))</f>
        <v>0</v>
      </c>
      <c r="BE114" s="667">
        <f>IF(OR($C$36=$AR114,$D$36=$AR114),Schweine_Werte!$G114*0.5,IF(OR($C$36&gt;$AR114,$D$36&lt;$AR114),0,Schweine_Werte!$G114))</f>
        <v>0</v>
      </c>
      <c r="BF114" s="667">
        <f>IF(OR($C$48=$AR114,$D$48=$AR114),Schweine_Werte!$G114*0.5,IF(OR($C$48&gt;$AR114,$D$48&lt;$AR114),0,Schweine_Werte!$G114))</f>
        <v>0</v>
      </c>
      <c r="BG114" s="667">
        <f>IF(OR($C$60=$AR114,$D$60=$AR114),Schweine_Werte!$G114*0.5,IF(OR($C$60&gt;$AR114,$D$60&lt;$AR114),0,Schweine_Werte!$G114))</f>
        <v>0</v>
      </c>
      <c r="BH114" s="677">
        <f>IF(OR($C$12=$AR114,$D$12=$AR114),Schweine_Werte!$I114*0.5,IF(OR($C$12&gt;$AR114,$D$12&lt;$AR114),0,Schweine_Werte!$I114))</f>
        <v>0</v>
      </c>
      <c r="BI114" s="667">
        <f>IF(OR($C$24=$AR114,$D$24=$AR114),Schweine_Werte!$I114*0.5,IF(OR($C$24&gt;$AR114,$D$24&lt;$AR114),0,Schweine_Werte!$I114))</f>
        <v>0</v>
      </c>
      <c r="BJ114" s="667">
        <f>IF(OR($C$36=$AR114,$D$36=$AR114),Schweine_Werte!$I114*0.5,IF(OR($C$36&gt;$AR114,$D$36&lt;$AR114),0,Schweine_Werte!$I114))</f>
        <v>0</v>
      </c>
      <c r="BK114" s="667">
        <f>IF(OR($C$48=$AR114,$D$48=$AR114),Schweine_Werte!$I114*0.5,IF(OR($C$48&gt;$AR114,$D$48&lt;$AR114),0,Schweine_Werte!$I114))</f>
        <v>0</v>
      </c>
      <c r="BL114" s="667">
        <f>IF(OR($C$60=$AR114,$D$60=$AR114),Schweine_Werte!$I114*0.5,IF(OR($C$60&gt;$AR114,$D$60&lt;$AR114),0,Schweine_Werte!$I114))</f>
        <v>0</v>
      </c>
      <c r="BM114" s="677"/>
      <c r="BN114" s="667"/>
      <c r="BO114" s="667"/>
      <c r="BP114" s="667"/>
      <c r="BQ114" s="667"/>
      <c r="BR114" s="677">
        <f>IF(OR($C$74=$AR114,$D$74=$AR114),Schweine_Werte!$M114*0.5,IF(OR($C$74&gt;$AR114,$D$74&lt;$AR114),0,Schweine_Werte!$M114))</f>
        <v>0</v>
      </c>
      <c r="BS114" s="677">
        <f>IF(OR($C$83=$AR114,$D$83=$AR114),Schweine_Werte!$M114*0.5,IF(OR($C$83&gt;$AR114,$D$83&lt;$AR114),0,Schweine_Werte!$M114))</f>
        <v>0</v>
      </c>
      <c r="BT114" s="679">
        <f>IF(OR($C$92=$AR114,$D$92=$AR114),Schweine_Werte!$M114*0.5,IF(OR($C$92&gt;$AR114,$D$92&lt;$AR114),0,Schweine_Werte!$M114))</f>
        <v>0</v>
      </c>
      <c r="BU114" s="679">
        <f>IF(OR($C$101=$AR114,$D$101=$AR114),Schweine_Werte!$M114*0.5,IF(OR($C$101&gt;$AR114,$D$101&lt;$AR114),0,Schweine_Werte!$M114))</f>
        <v>0</v>
      </c>
      <c r="BV114" s="679">
        <f>IF(OR($C$110=$AR114,$D$110=$AR114),Schweine_Werte!$M114*0.5,IF(OR($C$110&gt;$AR114,$D$110&lt;$AR114),0,Schweine_Werte!$M114))</f>
        <v>0</v>
      </c>
      <c r="BW114" s="679">
        <f>IF(OR(8=$AR114,$E$127=$AR114),Schweine_Werte!$M114*0.5,IF(OR(8&gt;$AR114,$E$127&lt;$AR114),0,Schweine_Werte!$M114))</f>
        <v>1.4477278921508818</v>
      </c>
      <c r="BX114" s="679">
        <f>IF(OR(8=$AR114,$E$145=$AR114),Schweine_Werte!$M114*0.5,IF(OR(8&gt;$AR114,$E$145&lt;$AR114),0,Schweine_Werte!$M114))</f>
        <v>1.4477278921508818</v>
      </c>
      <c r="BY114" s="677">
        <f>IF(OR($C$74=$AR114,$D$74=$AR114),Schweine_Werte!$O114*0.5,IF(OR($C$74&gt;$AR114,$D$74&lt;$AR114),0,Schweine_Werte!$O114))</f>
        <v>0</v>
      </c>
      <c r="BZ114" s="677">
        <f>IF(OR($C$83=$AR114,$D$83=$AR114),Schweine_Werte!$O114*0.5,IF(OR($C$83&gt;$AR114,$D$83&lt;$AR114),0,Schweine_Werte!$O114))</f>
        <v>0</v>
      </c>
      <c r="CA114" s="679">
        <f>IF(OR($C$92=$AR114,$D$92=$AR114),Schweine_Werte!$O114*0.5,IF(OR($C$92&gt;$AR114,$D$92&lt;$AR114),0,Schweine_Werte!$O114))</f>
        <v>0</v>
      </c>
      <c r="CB114" s="679">
        <f>IF(OR($C$101=$AR114,$D$101=$AR114),Schweine_Werte!$O114*0.5,IF(OR($C$101&gt;$AR114,$D$101&lt;$AR114),0,Schweine_Werte!$O114))</f>
        <v>0</v>
      </c>
      <c r="CC114" s="679">
        <f>IF(OR($C$110=$AR114,$D$110=$AR114),Schweine_Werte!$O114*0.5,IF(OR($C$110&gt;$AR114,$D$110&lt;$AR114),0,Schweine_Werte!$O114))</f>
        <v>0</v>
      </c>
    </row>
    <row r="115" spans="1:81" x14ac:dyDescent="0.2">
      <c r="AR115" s="698">
        <v>119</v>
      </c>
      <c r="AS115" s="677">
        <f>IF(OR($C$12=$AR115,$D$12=$AR115),Schweine_Werte!$C115*0.5,IF(OR($C$12&gt;$AR115,$D$12&lt;$AR115),0,Schweine_Werte!$C115))</f>
        <v>0</v>
      </c>
      <c r="AT115" s="667">
        <f>IF(OR($C$24=$AR115,$D$24=$AR115),Schweine_Werte!$C115*0.5,IF(OR($C$24&gt;$AR115,$D$24&lt;$AR115),0,Schweine_Werte!$C115))</f>
        <v>0</v>
      </c>
      <c r="AU115" s="677">
        <f>IF(OR($C$36=$AR115,$D$36=$AR115),Schweine_Werte!$C115*0.5,IF(OR($C$36&gt;$AR115,$D$36&lt;$AR115),0,Schweine_Werte!$C115))</f>
        <v>0</v>
      </c>
      <c r="AV115" s="677">
        <f>IF(OR($C$48=$AR115,$D$48=$AR115),Schweine_Werte!$C115*0.5,IF(OR($C$48&gt;$AR115,$D$48&lt;$AR115),0,Schweine_Werte!$C115))</f>
        <v>0</v>
      </c>
      <c r="AW115" s="677">
        <f>IF(OR($C$60=$AR115,$D$60=$AR115),Schweine_Werte!$C115*0.5,IF(OR($C$60&gt;$AR115,$D$60&lt;$AR115),0,Schweine_Werte!$C115))</f>
        <v>0</v>
      </c>
      <c r="AX115" s="677">
        <f>IF(OR($C$12=$AR115,$D$12=$AR115),Schweine_Werte!$E115*0.5,IF(OR($C$12&gt;$AR115,$D$12&lt;$AR115),0,Schweine_Werte!$E115))</f>
        <v>0</v>
      </c>
      <c r="AY115" s="667">
        <f>IF(OR($C$24=$AR115,$D$24=$AR115),Schweine_Werte!$E115*0.5,IF(OR($C$24&gt;$AR115,$D$24&lt;$AR115),0,Schweine_Werte!$E115))</f>
        <v>0</v>
      </c>
      <c r="AZ115" s="667">
        <f>IF(OR($C$36=$AR115,$D$36=$AR115),Schweine_Werte!$E115*0.5,IF(OR($C$36&gt;$AR115,$D$36&lt;$AR115),0,Schweine_Werte!$E115))</f>
        <v>0</v>
      </c>
      <c r="BA115" s="667">
        <f>IF(OR($C$48=$AR115,$D$48=$AR115),Schweine_Werte!$E115*0.5,IF(OR($C$48&gt;$AR115,$D$48&lt;$AR115),0,Schweine_Werte!$E115))</f>
        <v>0</v>
      </c>
      <c r="BB115" s="667">
        <f>IF(OR($C$60=$AR115,$D$60=$AR115),Schweine_Werte!$E115*0.5,IF(OR($C$60&gt;$AR115,$D$60&lt;$AR115),0,Schweine_Werte!$E115))</f>
        <v>0</v>
      </c>
      <c r="BC115" s="677">
        <f>IF(OR($C$12=$AR115,$D$12=$AR115),Schweine_Werte!$G115*0.5,IF(OR($C$12&gt;$AR115,$D$12&lt;$AR115),0,Schweine_Werte!$G115))</f>
        <v>0</v>
      </c>
      <c r="BD115" s="667">
        <f>IF(OR($C$24=$AR115,$D$24=$AR115),Schweine_Werte!$G115*0.5,IF(OR($C$24&gt;$AR115,$D$24&lt;$AR115),0,Schweine_Werte!$G115))</f>
        <v>0</v>
      </c>
      <c r="BE115" s="667">
        <f>IF(OR($C$36=$AR115,$D$36=$AR115),Schweine_Werte!$G115*0.5,IF(OR($C$36&gt;$AR115,$D$36&lt;$AR115),0,Schweine_Werte!$G115))</f>
        <v>0</v>
      </c>
      <c r="BF115" s="667">
        <f>IF(OR($C$48=$AR115,$D$48=$AR115),Schweine_Werte!$G115*0.5,IF(OR($C$48&gt;$AR115,$D$48&lt;$AR115),0,Schweine_Werte!$G115))</f>
        <v>0</v>
      </c>
      <c r="BG115" s="667">
        <f>IF(OR($C$60=$AR115,$D$60=$AR115),Schweine_Werte!$G115*0.5,IF(OR($C$60&gt;$AR115,$D$60&lt;$AR115),0,Schweine_Werte!$G115))</f>
        <v>0</v>
      </c>
      <c r="BH115" s="677">
        <f>IF(OR($C$12=$AR115,$D$12=$AR115),Schweine_Werte!$I115*0.5,IF(OR($C$12&gt;$AR115,$D$12&lt;$AR115),0,Schweine_Werte!$I115))</f>
        <v>0</v>
      </c>
      <c r="BI115" s="667">
        <f>IF(OR($C$24=$AR115,$D$24=$AR115),Schweine_Werte!$I115*0.5,IF(OR($C$24&gt;$AR115,$D$24&lt;$AR115),0,Schweine_Werte!$I115))</f>
        <v>0</v>
      </c>
      <c r="BJ115" s="667">
        <f>IF(OR($C$36=$AR115,$D$36=$AR115),Schweine_Werte!$I115*0.5,IF(OR($C$36&gt;$AR115,$D$36&lt;$AR115),0,Schweine_Werte!$I115))</f>
        <v>0</v>
      </c>
      <c r="BK115" s="667">
        <f>IF(OR($C$48=$AR115,$D$48=$AR115),Schweine_Werte!$I115*0.5,IF(OR($C$48&gt;$AR115,$D$48&lt;$AR115),0,Schweine_Werte!$I115))</f>
        <v>0</v>
      </c>
      <c r="BL115" s="667">
        <f>IF(OR($C$60=$AR115,$D$60=$AR115),Schweine_Werte!$I115*0.5,IF(OR($C$60&gt;$AR115,$D$60&lt;$AR115),0,Schweine_Werte!$I115))</f>
        <v>0</v>
      </c>
      <c r="BM115" s="677"/>
      <c r="BN115" s="667"/>
      <c r="BO115" s="667"/>
      <c r="BP115" s="667"/>
      <c r="BQ115" s="667"/>
      <c r="BR115" s="677">
        <f>IF(OR($C$74=$AR115,$D$74=$AR115),Schweine_Werte!$M115*0.5,IF(OR($C$74&gt;$AR115,$D$74&lt;$AR115),0,Schweine_Werte!$M115))</f>
        <v>0</v>
      </c>
      <c r="BS115" s="677">
        <f>IF(OR($C$83=$AR115,$D$83=$AR115),Schweine_Werte!$M115*0.5,IF(OR($C$83&gt;$AR115,$D$83&lt;$AR115),0,Schweine_Werte!$M115))</f>
        <v>0</v>
      </c>
      <c r="BT115" s="679">
        <f>IF(OR($C$92=$AR115,$D$92=$AR115),Schweine_Werte!$M115*0.5,IF(OR($C$92&gt;$AR115,$D$92&lt;$AR115),0,Schweine_Werte!$M115))</f>
        <v>0</v>
      </c>
      <c r="BU115" s="679">
        <f>IF(OR($C$101=$AR115,$D$101=$AR115),Schweine_Werte!$M115*0.5,IF(OR($C$101&gt;$AR115,$D$101&lt;$AR115),0,Schweine_Werte!$M115))</f>
        <v>0</v>
      </c>
      <c r="BV115" s="679">
        <f>IF(OR($C$110=$AR115,$D$110=$AR115),Schweine_Werte!$M115*0.5,IF(OR($C$110&gt;$AR115,$D$110&lt;$AR115),0,Schweine_Werte!$M115))</f>
        <v>0</v>
      </c>
      <c r="BW115" s="679">
        <f>IF(OR(8=$AR115,$E$127=$AR115),Schweine_Werte!$M115*0.5,IF(OR(8&gt;$AR115,$E$127&lt;$AR115),0,Schweine_Werte!$M115))</f>
        <v>1.4477278921508818</v>
      </c>
      <c r="BX115" s="679">
        <f>IF(OR(8=$AR115,$E$145=$AR115),Schweine_Werte!$M115*0.5,IF(OR(8&gt;$AR115,$E$145&lt;$AR115),0,Schweine_Werte!$M115))</f>
        <v>1.4477278921508818</v>
      </c>
      <c r="BY115" s="677">
        <f>IF(OR($C$74=$AR115,$D$74=$AR115),Schweine_Werte!$O115*0.5,IF(OR($C$74&gt;$AR115,$D$74&lt;$AR115),0,Schweine_Werte!$O115))</f>
        <v>0</v>
      </c>
      <c r="BZ115" s="677">
        <f>IF(OR($C$83=$AR115,$D$83=$AR115),Schweine_Werte!$O115*0.5,IF(OR($C$83&gt;$AR115,$D$83&lt;$AR115),0,Schweine_Werte!$O115))</f>
        <v>0</v>
      </c>
      <c r="CA115" s="679">
        <f>IF(OR($C$92=$AR115,$D$92=$AR115),Schweine_Werte!$O115*0.5,IF(OR($C$92&gt;$AR115,$D$92&lt;$AR115),0,Schweine_Werte!$O115))</f>
        <v>0</v>
      </c>
      <c r="CB115" s="679">
        <f>IF(OR($C$101=$AR115,$D$101=$AR115),Schweine_Werte!$O115*0.5,IF(OR($C$101&gt;$AR115,$D$101&lt;$AR115),0,Schweine_Werte!$O115))</f>
        <v>0</v>
      </c>
      <c r="CC115" s="679">
        <f>IF(OR($C$110=$AR115,$D$110=$AR115),Schweine_Werte!$O115*0.5,IF(OR($C$110&gt;$AR115,$D$110&lt;$AR115),0,Schweine_Werte!$O115))</f>
        <v>0</v>
      </c>
    </row>
    <row r="116" spans="1:81" ht="13.5" thickBot="1" x14ac:dyDescent="0.25">
      <c r="AR116" s="698">
        <v>120</v>
      </c>
      <c r="AS116" s="677">
        <f>IF(OR($C$12=$AR116,$D$12=$AR116),Schweine_Werte!$C116*0.5,IF(OR($C$12&gt;$AR116,$D$12&lt;$AR116),0,Schweine_Werte!$C116))</f>
        <v>0</v>
      </c>
      <c r="AT116" s="667">
        <f>IF(OR($C$24=$AR116,$D$24=$AR116),Schweine_Werte!$C116*0.5,IF(OR($C$24&gt;$AR116,$D$24&lt;$AR116),0,Schweine_Werte!$C116))</f>
        <v>0</v>
      </c>
      <c r="AU116" s="677">
        <f>IF(OR($C$36=$AR116,$D$36=$AR116),Schweine_Werte!$C116*0.5,IF(OR($C$36&gt;$AR116,$D$36&lt;$AR116),0,Schweine_Werte!$C116))</f>
        <v>0</v>
      </c>
      <c r="AV116" s="677">
        <f>IF(OR($C$48=$AR116,$D$48=$AR116),Schweine_Werte!$C116*0.5,IF(OR($C$48&gt;$AR116,$D$48&lt;$AR116),0,Schweine_Werte!$C116))</f>
        <v>0</v>
      </c>
      <c r="AW116" s="677">
        <f>IF(OR($C$60=$AR116,$D$60=$AR116),Schweine_Werte!$C116*0.5,IF(OR($C$60&gt;$AR116,$D$60&lt;$AR116),0,Schweine_Werte!$C116))</f>
        <v>0</v>
      </c>
      <c r="AX116" s="677">
        <f>IF(OR($C$12=$AR116,$D$12=$AR116),Schweine_Werte!$E116*0.5,IF(OR($C$12&gt;$AR116,$D$12&lt;$AR116),0,Schweine_Werte!$E116))</f>
        <v>0</v>
      </c>
      <c r="AY116" s="667">
        <f>IF(OR($C$24=$AR116,$D$24=$AR116),Schweine_Werte!$E116*0.5,IF(OR($C$24&gt;$AR116,$D$24&lt;$AR116),0,Schweine_Werte!$E116))</f>
        <v>0</v>
      </c>
      <c r="AZ116" s="667">
        <f>IF(OR($C$36=$AR116,$D$36=$AR116),Schweine_Werte!$E116*0.5,IF(OR($C$36&gt;$AR116,$D$36&lt;$AR116),0,Schweine_Werte!$E116))</f>
        <v>0</v>
      </c>
      <c r="BA116" s="667">
        <f>IF(OR($C$48=$AR116,$D$48=$AR116),Schweine_Werte!$E116*0.5,IF(OR($C$48&gt;$AR116,$D$48&lt;$AR116),0,Schweine_Werte!$E116))</f>
        <v>0</v>
      </c>
      <c r="BB116" s="667">
        <f>IF(OR($C$60=$AR116,$D$60=$AR116),Schweine_Werte!$E116*0.5,IF(OR($C$60&gt;$AR116,$D$60&lt;$AR116),0,Schweine_Werte!$E116))</f>
        <v>0</v>
      </c>
      <c r="BC116" s="677">
        <f>IF(OR($C$12=$AR116,$D$12=$AR116),Schweine_Werte!$G116*0.5,IF(OR($C$12&gt;$AR116,$D$12&lt;$AR116),0,Schweine_Werte!$G116))</f>
        <v>0</v>
      </c>
      <c r="BD116" s="667">
        <f>IF(OR($C$24=$AR116,$D$24=$AR116),Schweine_Werte!$G116*0.5,IF(OR($C$24&gt;$AR116,$D$24&lt;$AR116),0,Schweine_Werte!$G116))</f>
        <v>0</v>
      </c>
      <c r="BE116" s="667">
        <f>IF(OR($C$36=$AR116,$D$36=$AR116),Schweine_Werte!$G116*0.5,IF(OR($C$36&gt;$AR116,$D$36&lt;$AR116),0,Schweine_Werte!$G116))</f>
        <v>0</v>
      </c>
      <c r="BF116" s="667">
        <f>IF(OR($C$48=$AR116,$D$48=$AR116),Schweine_Werte!$G116*0.5,IF(OR($C$48&gt;$AR116,$D$48&lt;$AR116),0,Schweine_Werte!$G116))</f>
        <v>0</v>
      </c>
      <c r="BG116" s="667">
        <f>IF(OR($C$60=$AR116,$D$60=$AR116),Schweine_Werte!$G116*0.5,IF(OR($C$60&gt;$AR116,$D$60&lt;$AR116),0,Schweine_Werte!$G116))</f>
        <v>0</v>
      </c>
      <c r="BH116" s="677">
        <f>IF(OR($C$12=$AR116,$D$12=$AR116),Schweine_Werte!$I116*0.5,IF(OR($C$12&gt;$AR116,$D$12&lt;$AR116),0,Schweine_Werte!$I116))</f>
        <v>0</v>
      </c>
      <c r="BI116" s="667">
        <f>IF(OR($C$24=$AR116,$D$24=$AR116),Schweine_Werte!$I116*0.5,IF(OR($C$24&gt;$AR116,$D$24&lt;$AR116),0,Schweine_Werte!$I116))</f>
        <v>0</v>
      </c>
      <c r="BJ116" s="667">
        <f>IF(OR($C$36=$AR116,$D$36=$AR116),Schweine_Werte!$I116*0.5,IF(OR($C$36&gt;$AR116,$D$36&lt;$AR116),0,Schweine_Werte!$I116))</f>
        <v>0</v>
      </c>
      <c r="BK116" s="667">
        <f>IF(OR($C$48=$AR116,$D$48=$AR116),Schweine_Werte!$I116*0.5,IF(OR($C$48&gt;$AR116,$D$48&lt;$AR116),0,Schweine_Werte!$I116))</f>
        <v>0</v>
      </c>
      <c r="BL116" s="667">
        <f>IF(OR($C$60=$AR116,$D$60=$AR116),Schweine_Werte!$I116*0.5,IF(OR($C$60&gt;$AR116,$D$60&lt;$AR116),0,Schweine_Werte!$I116))</f>
        <v>0</v>
      </c>
      <c r="BM116" s="677"/>
      <c r="BN116" s="667"/>
      <c r="BO116" s="667"/>
      <c r="BP116" s="667"/>
      <c r="BQ116" s="667"/>
      <c r="BR116" s="677">
        <f>IF(OR($C$74=$AR116,$D$74=$AR116),Schweine_Werte!$M116*0.5,IF(OR($C$74&gt;$AR116,$D$74&lt;$AR116),0,Schweine_Werte!$M116))</f>
        <v>0</v>
      </c>
      <c r="BS116" s="677">
        <f>IF(OR($C$83=$AR116,$D$83=$AR116),Schweine_Werte!$M116*0.5,IF(OR($C$83&gt;$AR116,$D$83&lt;$AR116),0,Schweine_Werte!$M116))</f>
        <v>0</v>
      </c>
      <c r="BT116" s="679">
        <f>IF(OR($C$92=$AR116,$D$92=$AR116),Schweine_Werte!$M116*0.5,IF(OR($C$92&gt;$AR116,$D$92&lt;$AR116),0,Schweine_Werte!$M116))</f>
        <v>0</v>
      </c>
      <c r="BU116" s="679">
        <f>IF(OR($C$101=$AR116,$D$101=$AR116),Schweine_Werte!$M116*0.5,IF(OR($C$101&gt;$AR116,$D$101&lt;$AR116),0,Schweine_Werte!$M116))</f>
        <v>0</v>
      </c>
      <c r="BV116" s="679">
        <f>IF(OR($C$110=$AR116,$D$110=$AR116),Schweine_Werte!$M116*0.5,IF(OR($C$110&gt;$AR116,$D$110&lt;$AR116),0,Schweine_Werte!$M116))</f>
        <v>0</v>
      </c>
      <c r="BW116" s="679">
        <f>IF(OR(8=$AR116,$E$127=$AR116),Schweine_Werte!$M116*0.5,IF(OR(8&gt;$AR116,$E$127&lt;$AR116),0,Schweine_Werte!$M116))</f>
        <v>1.4477278921508818</v>
      </c>
      <c r="BX116" s="679">
        <f>IF(OR(8=$AR116,$E$145=$AR116),Schweine_Werte!$M116*0.5,IF(OR(8&gt;$AR116,$E$145&lt;$AR116),0,Schweine_Werte!$M116))</f>
        <v>1.4477278921508818</v>
      </c>
      <c r="BY116" s="677">
        <f>IF(OR($C$74=$AR116,$D$74=$AR116),Schweine_Werte!$O116*0.5,IF(OR($C$74&gt;$AR116,$D$74&lt;$AR116),0,Schweine_Werte!$O116))</f>
        <v>0</v>
      </c>
      <c r="BZ116" s="677">
        <f>IF(OR($C$83=$AR116,$D$83=$AR116),Schweine_Werte!$O116*0.5,IF(OR($C$83&gt;$AR116,$D$83&lt;$AR116),0,Schweine_Werte!$O116))</f>
        <v>0</v>
      </c>
      <c r="CA116" s="679">
        <f>IF(OR($C$92=$AR116,$D$92=$AR116),Schweine_Werte!$O116*0.5,IF(OR($C$92&gt;$AR116,$D$92&lt;$AR116),0,Schweine_Werte!$O116))</f>
        <v>0</v>
      </c>
      <c r="CB116" s="679">
        <f>IF(OR($C$101=$AR116,$D$101=$AR116),Schweine_Werte!$O116*0.5,IF(OR($C$101&gt;$AR116,$D$101&lt;$AR116),0,Schweine_Werte!$O116))</f>
        <v>0</v>
      </c>
      <c r="CC116" s="679">
        <f>IF(OR($C$110=$AR116,$D$110=$AR116),Schweine_Werte!$O116*0.5,IF(OR($C$110&gt;$AR116,$D$110&lt;$AR116),0,Schweine_Werte!$O116))</f>
        <v>0</v>
      </c>
    </row>
    <row r="117" spans="1:81" ht="18.75" x14ac:dyDescent="0.3">
      <c r="B117" s="1730" t="s">
        <v>519</v>
      </c>
      <c r="C117" s="1731"/>
      <c r="D117" s="1731"/>
      <c r="E117" s="1731"/>
      <c r="F117" s="1731"/>
      <c r="G117" s="1732"/>
      <c r="H117" s="701"/>
      <c r="I117" s="666"/>
      <c r="J117" s="666"/>
      <c r="K117" s="666"/>
      <c r="L117" s="666"/>
      <c r="M117" s="666"/>
      <c r="N117" s="666"/>
      <c r="O117" s="666"/>
      <c r="P117" s="666"/>
      <c r="Q117" s="666"/>
      <c r="R117" s="666"/>
      <c r="S117" s="666"/>
      <c r="T117" s="666"/>
      <c r="U117" s="666"/>
      <c r="V117" s="666"/>
      <c r="W117" s="666"/>
      <c r="X117" s="666"/>
      <c r="Y117" s="666"/>
      <c r="AR117" s="698">
        <v>121</v>
      </c>
      <c r="AS117" s="677">
        <f>IF(OR($C$12=$AR117,$D$12=$AR117),Schweine_Werte!$C117*0.5,IF(OR($C$12&gt;$AR117,$D$12&lt;$AR117),0,Schweine_Werte!$C117))</f>
        <v>0</v>
      </c>
      <c r="AT117" s="667">
        <f>IF(OR($C$24=$AR117,$D$24=$AR117),Schweine_Werte!$C117*0.5,IF(OR($C$24&gt;$AR117,$D$24&lt;$AR117),0,Schweine_Werte!$C117))</f>
        <v>0</v>
      </c>
      <c r="AU117" s="677">
        <f>IF(OR($C$36=$AR117,$D$36=$AR117),Schweine_Werte!$C117*0.5,IF(OR($C$36&gt;$AR117,$D$36&lt;$AR117),0,Schweine_Werte!$C117))</f>
        <v>0</v>
      </c>
      <c r="AV117" s="677">
        <f>IF(OR($C$48=$AR117,$D$48=$AR117),Schweine_Werte!$C117*0.5,IF(OR($C$48&gt;$AR117,$D$48&lt;$AR117),0,Schweine_Werte!$C117))</f>
        <v>0</v>
      </c>
      <c r="AW117" s="677">
        <f>IF(OR($C$60=$AR117,$D$60=$AR117),Schweine_Werte!$C117*0.5,IF(OR($C$60&gt;$AR117,$D$60&lt;$AR117),0,Schweine_Werte!$C117))</f>
        <v>0</v>
      </c>
      <c r="AX117" s="677">
        <f>IF(OR($C$12=$AR117,$D$12=$AR117),Schweine_Werte!$E117*0.5,IF(OR($C$12&gt;$AR117,$D$12&lt;$AR117),0,Schweine_Werte!$E117))</f>
        <v>0</v>
      </c>
      <c r="AY117" s="667">
        <f>IF(OR($C$24=$AR117,$D$24=$AR117),Schweine_Werte!$E117*0.5,IF(OR($C$24&gt;$AR117,$D$24&lt;$AR117),0,Schweine_Werte!$E117))</f>
        <v>0</v>
      </c>
      <c r="AZ117" s="667">
        <f>IF(OR($C$36=$AR117,$D$36=$AR117),Schweine_Werte!$E117*0.5,IF(OR($C$36&gt;$AR117,$D$36&lt;$AR117),0,Schweine_Werte!$E117))</f>
        <v>0</v>
      </c>
      <c r="BA117" s="667">
        <f>IF(OR($C$48=$AR117,$D$48=$AR117),Schweine_Werte!$E117*0.5,IF(OR($C$48&gt;$AR117,$D$48&lt;$AR117),0,Schweine_Werte!$E117))</f>
        <v>0</v>
      </c>
      <c r="BB117" s="667">
        <f>IF(OR($C$60=$AR117,$D$60=$AR117),Schweine_Werte!$E117*0.5,IF(OR($C$60&gt;$AR117,$D$60&lt;$AR117),0,Schweine_Werte!$E117))</f>
        <v>0</v>
      </c>
      <c r="BC117" s="677">
        <f>IF(OR($C$12=$AR117,$D$12=$AR117),Schweine_Werte!$G117*0.5,IF(OR($C$12&gt;$AR117,$D$12&lt;$AR117),0,Schweine_Werte!$G117))</f>
        <v>0</v>
      </c>
      <c r="BD117" s="667">
        <f>IF(OR($C$24=$AR117,$D$24=$AR117),Schweine_Werte!$G117*0.5,IF(OR($C$24&gt;$AR117,$D$24&lt;$AR117),0,Schweine_Werte!$G117))</f>
        <v>0</v>
      </c>
      <c r="BE117" s="667">
        <f>IF(OR($C$36=$AR117,$D$36=$AR117),Schweine_Werte!$G117*0.5,IF(OR($C$36&gt;$AR117,$D$36&lt;$AR117),0,Schweine_Werte!$G117))</f>
        <v>0</v>
      </c>
      <c r="BF117" s="667">
        <f>IF(OR($C$48=$AR117,$D$48=$AR117),Schweine_Werte!$G117*0.5,IF(OR($C$48&gt;$AR117,$D$48&lt;$AR117),0,Schweine_Werte!$G117))</f>
        <v>0</v>
      </c>
      <c r="BG117" s="667">
        <f>IF(OR($C$60=$AR117,$D$60=$AR117),Schweine_Werte!$G117*0.5,IF(OR($C$60&gt;$AR117,$D$60&lt;$AR117),0,Schweine_Werte!$G117))</f>
        <v>0</v>
      </c>
      <c r="BH117" s="677">
        <f>IF(OR($C$12=$AR117,$D$12=$AR117),Schweine_Werte!$I117*0.5,IF(OR($C$12&gt;$AR117,$D$12&lt;$AR117),0,Schweine_Werte!$I117))</f>
        <v>0</v>
      </c>
      <c r="BI117" s="667">
        <f>IF(OR($C$24=$AR117,$D$24=$AR117),Schweine_Werte!$I117*0.5,IF(OR($C$24&gt;$AR117,$D$24&lt;$AR117),0,Schweine_Werte!$I117))</f>
        <v>0</v>
      </c>
      <c r="BJ117" s="667">
        <f>IF(OR($C$36=$AR117,$D$36=$AR117),Schweine_Werte!$I117*0.5,IF(OR($C$36&gt;$AR117,$D$36&lt;$AR117),0,Schweine_Werte!$I117))</f>
        <v>0</v>
      </c>
      <c r="BK117" s="667">
        <f>IF(OR($C$48=$AR117,$D$48=$AR117),Schweine_Werte!$I117*0.5,IF(OR($C$48&gt;$AR117,$D$48&lt;$AR117),0,Schweine_Werte!$I117))</f>
        <v>0</v>
      </c>
      <c r="BL117" s="667">
        <f>IF(OR($C$60=$AR117,$D$60=$AR117),Schweine_Werte!$I117*0.5,IF(OR($C$60&gt;$AR117,$D$60&lt;$AR117),0,Schweine_Werte!$I117))</f>
        <v>0</v>
      </c>
      <c r="BM117" s="677"/>
      <c r="BN117" s="667"/>
      <c r="BO117" s="667"/>
      <c r="BP117" s="667"/>
      <c r="BQ117" s="667"/>
      <c r="BR117" s="677">
        <f>IF(OR($C$74=$AR117,$D$74=$AR117),Schweine_Werte!$M117*0.5,IF(OR($C$74&gt;$AR117,$D$74&lt;$AR117),0,Schweine_Werte!$M117))</f>
        <v>0</v>
      </c>
      <c r="BS117" s="677">
        <f>IF(OR($C$83=$AR117,$D$83=$AR117),Schweine_Werte!$M117*0.5,IF(OR($C$83&gt;$AR117,$D$83&lt;$AR117),0,Schweine_Werte!$M117))</f>
        <v>0</v>
      </c>
      <c r="BT117" s="679">
        <f>IF(OR($C$92=$AR117,$D$92=$AR117),Schweine_Werte!$M117*0.5,IF(OR($C$92&gt;$AR117,$D$92&lt;$AR117),0,Schweine_Werte!$M117))</f>
        <v>0</v>
      </c>
      <c r="BU117" s="679">
        <f>IF(OR($C$101=$AR117,$D$101=$AR117),Schweine_Werte!$M117*0.5,IF(OR($C$101&gt;$AR117,$D$101&lt;$AR117),0,Schweine_Werte!$M117))</f>
        <v>0</v>
      </c>
      <c r="BV117" s="679">
        <f>IF(OR($C$110=$AR117,$D$110=$AR117),Schweine_Werte!$M117*0.5,IF(OR($C$110&gt;$AR117,$D$110&lt;$AR117),0,Schweine_Werte!$M117))</f>
        <v>0</v>
      </c>
      <c r="BW117" s="679">
        <f>IF(OR(8=$AR117,$E$127=$AR117),Schweine_Werte!$M117*0.5,IF(OR(8&gt;$AR117,$E$127&lt;$AR117),0,Schweine_Werte!$M117))</f>
        <v>1.4477278921508818</v>
      </c>
      <c r="BX117" s="679">
        <f>IF(OR(8=$AR117,$E$145=$AR117),Schweine_Werte!$M117*0.5,IF(OR(8&gt;$AR117,$E$145&lt;$AR117),0,Schweine_Werte!$M117))</f>
        <v>1.4477278921508818</v>
      </c>
      <c r="BY117" s="677">
        <f>IF(OR($C$74=$AR117,$D$74=$AR117),Schweine_Werte!$O117*0.5,IF(OR($C$74&gt;$AR117,$D$74&lt;$AR117),0,Schweine_Werte!$O117))</f>
        <v>0</v>
      </c>
      <c r="BZ117" s="677">
        <f>IF(OR($C$83=$AR117,$D$83=$AR117),Schweine_Werte!$O117*0.5,IF(OR($C$83&gt;$AR117,$D$83&lt;$AR117),0,Schweine_Werte!$O117))</f>
        <v>0</v>
      </c>
      <c r="CA117" s="679">
        <f>IF(OR($C$92=$AR117,$D$92=$AR117),Schweine_Werte!$O117*0.5,IF(OR($C$92&gt;$AR117,$D$92&lt;$AR117),0,Schweine_Werte!$O117))</f>
        <v>0</v>
      </c>
      <c r="CB117" s="679">
        <f>IF(OR($C$101=$AR117,$D$101=$AR117),Schweine_Werte!$O117*0.5,IF(OR($C$101&gt;$AR117,$D$101&lt;$AR117),0,Schweine_Werte!$O117))</f>
        <v>0</v>
      </c>
      <c r="CC117" s="679">
        <f>IF(OR($C$110=$AR117,$D$110=$AR117),Schweine_Werte!$O117*0.5,IF(OR($C$110&gt;$AR117,$D$110&lt;$AR117),0,Schweine_Werte!$O117))</f>
        <v>0</v>
      </c>
    </row>
    <row r="118" spans="1:81" ht="18.75" x14ac:dyDescent="0.3">
      <c r="B118" s="520" t="s">
        <v>520</v>
      </c>
      <c r="D118" s="520" t="s">
        <v>521</v>
      </c>
      <c r="G118" s="520" t="s">
        <v>522</v>
      </c>
      <c r="H118" s="666"/>
      <c r="I118" s="666"/>
      <c r="J118" s="666"/>
      <c r="K118" s="666"/>
      <c r="L118" s="666"/>
      <c r="M118" s="666"/>
      <c r="N118" s="666"/>
      <c r="O118" s="520" t="s">
        <v>523</v>
      </c>
      <c r="P118" s="667" t="s">
        <v>524</v>
      </c>
      <c r="Q118" s="667"/>
      <c r="R118" s="667"/>
      <c r="S118" s="667"/>
      <c r="T118" s="666"/>
      <c r="U118" s="666"/>
      <c r="V118" s="666"/>
      <c r="AR118" s="698">
        <v>122</v>
      </c>
      <c r="AS118" s="677">
        <f>IF(OR($C$12=$AR118,$D$12=$AR118),Schweine_Werte!$C118*0.5,IF(OR($C$12&gt;$AR118,$D$12&lt;$AR118),0,Schweine_Werte!$C118))</f>
        <v>0</v>
      </c>
      <c r="AT118" s="667">
        <f>IF(OR($C$24=$AR118,$D$24=$AR118),Schweine_Werte!$C118*0.5,IF(OR($C$24&gt;$AR118,$D$24&lt;$AR118),0,Schweine_Werte!$C118))</f>
        <v>0</v>
      </c>
      <c r="AU118" s="677">
        <f>IF(OR($C$36=$AR118,$D$36=$AR118),Schweine_Werte!$C118*0.5,IF(OR($C$36&gt;$AR118,$D$36&lt;$AR118),0,Schweine_Werte!$C118))</f>
        <v>0</v>
      </c>
      <c r="AV118" s="677">
        <f>IF(OR($C$48=$AR118,$D$48=$AR118),Schweine_Werte!$C118*0.5,IF(OR($C$48&gt;$AR118,$D$48&lt;$AR118),0,Schweine_Werte!$C118))</f>
        <v>0</v>
      </c>
      <c r="AW118" s="677">
        <f>IF(OR($C$60=$AR118,$D$60=$AR118),Schweine_Werte!$C118*0.5,IF(OR($C$60&gt;$AR118,$D$60&lt;$AR118),0,Schweine_Werte!$C118))</f>
        <v>0</v>
      </c>
      <c r="AX118" s="677">
        <f>IF(OR($C$12=$AR118,$D$12=$AR118),Schweine_Werte!$E118*0.5,IF(OR($C$12&gt;$AR118,$D$12&lt;$AR118),0,Schweine_Werte!$E118))</f>
        <v>0</v>
      </c>
      <c r="AY118" s="667">
        <f>IF(OR($C$24=$AR118,$D$24=$AR118),Schweine_Werte!$E118*0.5,IF(OR($C$24&gt;$AR118,$D$24&lt;$AR118),0,Schweine_Werte!$E118))</f>
        <v>0</v>
      </c>
      <c r="AZ118" s="667">
        <f>IF(OR($C$36=$AR118,$D$36=$AR118),Schweine_Werte!$E118*0.5,IF(OR($C$36&gt;$AR118,$D$36&lt;$AR118),0,Schweine_Werte!$E118))</f>
        <v>0</v>
      </c>
      <c r="BA118" s="667">
        <f>IF(OR($C$48=$AR118,$D$48=$AR118),Schweine_Werte!$E118*0.5,IF(OR($C$48&gt;$AR118,$D$48&lt;$AR118),0,Schweine_Werte!$E118))</f>
        <v>0</v>
      </c>
      <c r="BB118" s="667">
        <f>IF(OR($C$60=$AR118,$D$60=$AR118),Schweine_Werte!$E118*0.5,IF(OR($C$60&gt;$AR118,$D$60&lt;$AR118),0,Schweine_Werte!$E118))</f>
        <v>0</v>
      </c>
      <c r="BC118" s="677">
        <f>IF(OR($C$12=$AR118,$D$12=$AR118),Schweine_Werte!$G118*0.5,IF(OR($C$12&gt;$AR118,$D$12&lt;$AR118),0,Schweine_Werte!$G118))</f>
        <v>0</v>
      </c>
      <c r="BD118" s="667">
        <f>IF(OR($C$24=$AR118,$D$24=$AR118),Schweine_Werte!$G118*0.5,IF(OR($C$24&gt;$AR118,$D$24&lt;$AR118),0,Schweine_Werte!$G118))</f>
        <v>0</v>
      </c>
      <c r="BE118" s="667">
        <f>IF(OR($C$36=$AR118,$D$36=$AR118),Schweine_Werte!$G118*0.5,IF(OR($C$36&gt;$AR118,$D$36&lt;$AR118),0,Schweine_Werte!$G118))</f>
        <v>0</v>
      </c>
      <c r="BF118" s="667">
        <f>IF(OR($C$48=$AR118,$D$48=$AR118),Schweine_Werte!$G118*0.5,IF(OR($C$48&gt;$AR118,$D$48&lt;$AR118),0,Schweine_Werte!$G118))</f>
        <v>0</v>
      </c>
      <c r="BG118" s="667">
        <f>IF(OR($C$60=$AR118,$D$60=$AR118),Schweine_Werte!$G118*0.5,IF(OR($C$60&gt;$AR118,$D$60&lt;$AR118),0,Schweine_Werte!$G118))</f>
        <v>0</v>
      </c>
      <c r="BH118" s="677">
        <f>IF(OR($C$12=$AR118,$D$12=$AR118),Schweine_Werte!$I118*0.5,IF(OR($C$12&gt;$AR118,$D$12&lt;$AR118),0,Schweine_Werte!$I118))</f>
        <v>0</v>
      </c>
      <c r="BI118" s="667">
        <f>IF(OR($C$24=$AR118,$D$24=$AR118),Schweine_Werte!$I118*0.5,IF(OR($C$24&gt;$AR118,$D$24&lt;$AR118),0,Schweine_Werte!$I118))</f>
        <v>0</v>
      </c>
      <c r="BJ118" s="667">
        <f>IF(OR($C$36=$AR118,$D$36=$AR118),Schweine_Werte!$I118*0.5,IF(OR($C$36&gt;$AR118,$D$36&lt;$AR118),0,Schweine_Werte!$I118))</f>
        <v>0</v>
      </c>
      <c r="BK118" s="667">
        <f>IF(OR($C$48=$AR118,$D$48=$AR118),Schweine_Werte!$I118*0.5,IF(OR($C$48&gt;$AR118,$D$48&lt;$AR118),0,Schweine_Werte!$I118))</f>
        <v>0</v>
      </c>
      <c r="BL118" s="667">
        <f>IF(OR($C$60=$AR118,$D$60=$AR118),Schweine_Werte!$I118*0.5,IF(OR($C$60&gt;$AR118,$D$60&lt;$AR118),0,Schweine_Werte!$I118))</f>
        <v>0</v>
      </c>
      <c r="BM118" s="677"/>
      <c r="BN118" s="667"/>
      <c r="BO118" s="667"/>
      <c r="BP118" s="667"/>
      <c r="BQ118" s="667"/>
      <c r="BR118" s="677">
        <f>IF(OR($C$74=$AR118,$D$74=$AR118),Schweine_Werte!$M118*0.5,IF(OR($C$74&gt;$AR118,$D$74&lt;$AR118),0,Schweine_Werte!$M118))</f>
        <v>0</v>
      </c>
      <c r="BS118" s="677">
        <f>IF(OR($C$83=$AR118,$D$83=$AR118),Schweine_Werte!$M118*0.5,IF(OR($C$83&gt;$AR118,$D$83&lt;$AR118),0,Schweine_Werte!$M118))</f>
        <v>0</v>
      </c>
      <c r="BT118" s="679">
        <f>IF(OR($C$92=$AR118,$D$92=$AR118),Schweine_Werte!$M118*0.5,IF(OR($C$92&gt;$AR118,$D$92&lt;$AR118),0,Schweine_Werte!$M118))</f>
        <v>0</v>
      </c>
      <c r="BU118" s="679">
        <f>IF(OR($C$101=$AR118,$D$101=$AR118),Schweine_Werte!$M118*0.5,IF(OR($C$101&gt;$AR118,$D$101&lt;$AR118),0,Schweine_Werte!$M118))</f>
        <v>0</v>
      </c>
      <c r="BV118" s="679">
        <f>IF(OR($C$110=$AR118,$D$110=$AR118),Schweine_Werte!$M118*0.5,IF(OR($C$110&gt;$AR118,$D$110&lt;$AR118),0,Schweine_Werte!$M118))</f>
        <v>0</v>
      </c>
      <c r="BW118" s="679">
        <f>IF(OR(8=$AR118,$E$127=$AR118),Schweine_Werte!$M118*0.5,IF(OR(8&gt;$AR118,$E$127&lt;$AR118),0,Schweine_Werte!$M118))</f>
        <v>1.4477278921508818</v>
      </c>
      <c r="BX118" s="679">
        <f>IF(OR(8=$AR118,$E$145=$AR118),Schweine_Werte!$M118*0.5,IF(OR(8&gt;$AR118,$E$145&lt;$AR118),0,Schweine_Werte!$M118))</f>
        <v>1.4477278921508818</v>
      </c>
      <c r="BY118" s="677">
        <f>IF(OR($C$74=$AR118,$D$74=$AR118),Schweine_Werte!$O118*0.5,IF(OR($C$74&gt;$AR118,$D$74&lt;$AR118),0,Schweine_Werte!$O118))</f>
        <v>0</v>
      </c>
      <c r="BZ118" s="677">
        <f>IF(OR($C$83=$AR118,$D$83=$AR118),Schweine_Werte!$O118*0.5,IF(OR($C$83&gt;$AR118,$D$83&lt;$AR118),0,Schweine_Werte!$O118))</f>
        <v>0</v>
      </c>
      <c r="CA118" s="679">
        <f>IF(OR($C$92=$AR118,$D$92=$AR118),Schweine_Werte!$O118*0.5,IF(OR($C$92&gt;$AR118,$D$92&lt;$AR118),0,Schweine_Werte!$O118))</f>
        <v>0</v>
      </c>
      <c r="CB118" s="679">
        <f>IF(OR($C$101=$AR118,$D$101=$AR118),Schweine_Werte!$O118*0.5,IF(OR($C$101&gt;$AR118,$D$101&lt;$AR118),0,Schweine_Werte!$O118))</f>
        <v>0</v>
      </c>
      <c r="CC118" s="679">
        <f>IF(OR($C$110=$AR118,$D$110=$AR118),Schweine_Werte!$O118*0.5,IF(OR($C$110&gt;$AR118,$D$110&lt;$AR118),0,Schweine_Werte!$O118))</f>
        <v>0</v>
      </c>
    </row>
    <row r="119" spans="1:81" x14ac:dyDescent="0.2">
      <c r="B119" s="520" t="e">
        <f>+(E127-8)/0.45</f>
        <v>#VALUE!</v>
      </c>
      <c r="C119" s="520" t="s">
        <v>393</v>
      </c>
      <c r="F119" s="667" t="e">
        <f>IF($E127&lt;=8,0,$B122*SUMPRODUCT($BW$4:$BW$31,Schweine_Werte!$V$4:$V$31)/SUM($BW$4:$BW$31))</f>
        <v>#VALUE!</v>
      </c>
      <c r="G119" s="667" t="e">
        <f>IF($E127&lt;=8,0,IF($B127=$A$8,SUMPRODUCT($BW$4:$BW$31,Schweine_Werte!HE$4:HE$31)/SUM($BW$4:$BW$31),IF($B127=$A$7,SUMPRODUCT($BW$4:$BW$31,Schweine_Werte!GQ$4:GQ$31)/SUM($BW$4:$BW$31),IF($B127=$A$6,SUMPRODUCT($BW$4:$BW$31,Schweine_Werte!GC$4:GC$31)/SUM($BW$4:$BW$31),SUMPRODUCT($BW$4:$BW$31,Schweine_Werte!FO$4:FO$31)/SUM($BW$4:$BW$31))))*$B122)</f>
        <v>#VALUE!</v>
      </c>
      <c r="H119" s="667" t="e">
        <f>IF($E127&lt;=8,0,IF($B127=$A$8,SUMPRODUCT($BW$4:$BW$31,Schweine_Werte!HF$4:HF$31)/SUM($BW$4:$BW$31),IF($B127=$A$7,SUMPRODUCT($BW$4:$BW$31,Schweine_Werte!GR$4:GR$31)/SUM($BW$4:$BW$31),IF($B127=$A$6,SUMPRODUCT($BW$4:$BW$31,Schweine_Werte!GD$4:GD$31)/SUM($BW$4:$BW$31),SUMPRODUCT($BW$4:$BW$31,Schweine_Werte!FP$4:FP$31)/SUM($BW$4:$BW$31))))*$B122)</f>
        <v>#VALUE!</v>
      </c>
      <c r="I119" s="667" t="e">
        <f>IF($E127&lt;=8,0,IF($B127=$A$8,SUMPRODUCT($BW$4:$BW$31,Schweine_Werte!HG$4:HG$31)/SUM($BW$4:$BW$31),IF($B127=$A$7,SUMPRODUCT($BW$4:$BW$31,Schweine_Werte!GS$4:GS$31)/SUM($BW$4:$BW$31),IF($B127=$A$6,SUMPRODUCT($BW$4:$BW$31,Schweine_Werte!GE$4:GE$31)/SUM($BW$4:$BW$31),SUMPRODUCT($BW$4:$BW$31,Schweine_Werte!FQ$4:FQ$31)/SUM($BW$4:$BW$31))))*$B122)</f>
        <v>#VALUE!</v>
      </c>
      <c r="J119" s="667" t="e">
        <f>SUMPRODUCT($BW$4:$BW$31,Schweine_Werte!$AD$4:$AD$31)/SUM($BW$4:$BW$31)*$B122</f>
        <v>#VALUE!</v>
      </c>
      <c r="K119" s="667" t="e">
        <f>SUMPRODUCT($BW$4:$BW$31,Schweine_Werte!$AL$4:$AL$31)/SUM($BW$4:$BW$31)*$B122</f>
        <v>#VALUE!</v>
      </c>
      <c r="L119" s="667"/>
      <c r="M119" s="667"/>
      <c r="N119" s="667"/>
      <c r="O119" s="667">
        <f>SUM($BW$4:$BW$23)+IF($E127&gt;28,$BW$24*0.5,$BW$24)</f>
        <v>44.44444444444445</v>
      </c>
      <c r="P119" s="667">
        <f>IF($E127&gt;28,SUM($BW$25:$BW$31)+$BW$24*0.5,0)</f>
        <v>11.390271160403584</v>
      </c>
      <c r="Q119" s="667" t="e">
        <f t="shared" ref="Q119:S120" si="55">T119*$F119</f>
        <v>#VALUE!</v>
      </c>
      <c r="R119" s="667" t="e">
        <f t="shared" si="55"/>
        <v>#VALUE!</v>
      </c>
      <c r="S119" s="667" t="e">
        <f t="shared" si="55"/>
        <v>#VALUE!</v>
      </c>
      <c r="T119" s="667">
        <f>+IF($E127&lt;=8,0,($O119*Schweine_Werte!$HT$15+$P119*Schweine_Werte!$HU$15)/SUM($O119:$P119))</f>
        <v>7.0161806212562894</v>
      </c>
      <c r="U119" s="667">
        <f>IF(E127&lt;=8,0,($O119*Schweine_Werte!$HV$15+$P119*Schweine_Werte!$HW$15)/SUM($O119:$P119))</f>
        <v>7.5920003876794322</v>
      </c>
      <c r="V119" s="667">
        <f>IF(E127&lt;=8,0,($O119*Schweine_Werte!$HX$15+$P119*Schweine_Werte!$HY$15)/SUM($O119:$P119))</f>
        <v>11</v>
      </c>
      <c r="AR119" s="698">
        <v>123</v>
      </c>
      <c r="AS119" s="677">
        <f>IF(OR($C$12=$AR119,$D$12=$AR119),Schweine_Werte!$C119*0.5,IF(OR($C$12&gt;$AR119,$D$12&lt;$AR119),0,Schweine_Werte!$C119))</f>
        <v>0</v>
      </c>
      <c r="AT119" s="667">
        <f>IF(OR($C$24=$AR119,$D$24=$AR119),Schweine_Werte!$C119*0.5,IF(OR($C$24&gt;$AR119,$D$24&lt;$AR119),0,Schweine_Werte!$C119))</f>
        <v>0</v>
      </c>
      <c r="AU119" s="677">
        <f>IF(OR($C$36=$AR119,$D$36=$AR119),Schweine_Werte!$C119*0.5,IF(OR($C$36&gt;$AR119,$D$36&lt;$AR119),0,Schweine_Werte!$C119))</f>
        <v>0</v>
      </c>
      <c r="AV119" s="677">
        <f>IF(OR($C$48=$AR119,$D$48=$AR119),Schweine_Werte!$C119*0.5,IF(OR($C$48&gt;$AR119,$D$48&lt;$AR119),0,Schweine_Werte!$C119))</f>
        <v>0</v>
      </c>
      <c r="AW119" s="677">
        <f>IF(OR($C$60=$AR119,$D$60=$AR119),Schweine_Werte!$C119*0.5,IF(OR($C$60&gt;$AR119,$D$60&lt;$AR119),0,Schweine_Werte!$C119))</f>
        <v>0</v>
      </c>
      <c r="AX119" s="677">
        <f>IF(OR($C$12=$AR119,$D$12=$AR119),Schweine_Werte!$E119*0.5,IF(OR($C$12&gt;$AR119,$D$12&lt;$AR119),0,Schweine_Werte!$E119))</f>
        <v>0</v>
      </c>
      <c r="AY119" s="667">
        <f>IF(OR($C$24=$AR119,$D$24=$AR119),Schweine_Werte!$E119*0.5,IF(OR($C$24&gt;$AR119,$D$24&lt;$AR119),0,Schweine_Werte!$E119))</f>
        <v>0</v>
      </c>
      <c r="AZ119" s="667">
        <f>IF(OR($C$36=$AR119,$D$36=$AR119),Schweine_Werte!$E119*0.5,IF(OR($C$36&gt;$AR119,$D$36&lt;$AR119),0,Schweine_Werte!$E119))</f>
        <v>0</v>
      </c>
      <c r="BA119" s="667">
        <f>IF(OR($C$48=$AR119,$D$48=$AR119),Schweine_Werte!$E119*0.5,IF(OR($C$48&gt;$AR119,$D$48&lt;$AR119),0,Schweine_Werte!$E119))</f>
        <v>0</v>
      </c>
      <c r="BB119" s="667">
        <f>IF(OR($C$60=$AR119,$D$60=$AR119),Schweine_Werte!$E119*0.5,IF(OR($C$60&gt;$AR119,$D$60&lt;$AR119),0,Schweine_Werte!$E119))</f>
        <v>0</v>
      </c>
      <c r="BC119" s="677">
        <f>IF(OR($C$12=$AR119,$D$12=$AR119),Schweine_Werte!$G119*0.5,IF(OR($C$12&gt;$AR119,$D$12&lt;$AR119),0,Schweine_Werte!$G119))</f>
        <v>0</v>
      </c>
      <c r="BD119" s="667">
        <f>IF(OR($C$24=$AR119,$D$24=$AR119),Schweine_Werte!$G119*0.5,IF(OR($C$24&gt;$AR119,$D$24&lt;$AR119),0,Schweine_Werte!$G119))</f>
        <v>0</v>
      </c>
      <c r="BE119" s="667">
        <f>IF(OR($C$36=$AR119,$D$36=$AR119),Schweine_Werte!$G119*0.5,IF(OR($C$36&gt;$AR119,$D$36&lt;$AR119),0,Schweine_Werte!$G119))</f>
        <v>0</v>
      </c>
      <c r="BF119" s="667">
        <f>IF(OR($C$48=$AR119,$D$48=$AR119),Schweine_Werte!$G119*0.5,IF(OR($C$48&gt;$AR119,$D$48&lt;$AR119),0,Schweine_Werte!$G119))</f>
        <v>0</v>
      </c>
      <c r="BG119" s="667">
        <f>IF(OR($C$60=$AR119,$D$60=$AR119),Schweine_Werte!$G119*0.5,IF(OR($C$60&gt;$AR119,$D$60&lt;$AR119),0,Schweine_Werte!$G119))</f>
        <v>0</v>
      </c>
      <c r="BH119" s="677">
        <f>IF(OR($C$12=$AR119,$D$12=$AR119),Schweine_Werte!$I119*0.5,IF(OR($C$12&gt;$AR119,$D$12&lt;$AR119),0,Schweine_Werte!$I119))</f>
        <v>0</v>
      </c>
      <c r="BI119" s="667">
        <f>IF(OR($C$24=$AR119,$D$24=$AR119),Schweine_Werte!$I119*0.5,IF(OR($C$24&gt;$AR119,$D$24&lt;$AR119),0,Schweine_Werte!$I119))</f>
        <v>0</v>
      </c>
      <c r="BJ119" s="667">
        <f>IF(OR($C$36=$AR119,$D$36=$AR119),Schweine_Werte!$I119*0.5,IF(OR($C$36&gt;$AR119,$D$36&lt;$AR119),0,Schweine_Werte!$I119))</f>
        <v>0</v>
      </c>
      <c r="BK119" s="667">
        <f>IF(OR($C$48=$AR119,$D$48=$AR119),Schweine_Werte!$I119*0.5,IF(OR($C$48&gt;$AR119,$D$48&lt;$AR119),0,Schweine_Werte!$I119))</f>
        <v>0</v>
      </c>
      <c r="BL119" s="667">
        <f>IF(OR($C$60=$AR119,$D$60=$AR119),Schweine_Werte!$I119*0.5,IF(OR($C$60&gt;$AR119,$D$60&lt;$AR119),0,Schweine_Werte!$I119))</f>
        <v>0</v>
      </c>
      <c r="BM119" s="677"/>
      <c r="BN119" s="667"/>
      <c r="BO119" s="667"/>
      <c r="BP119" s="667"/>
      <c r="BQ119" s="667"/>
      <c r="BR119" s="677">
        <f>IF(OR($C$74=$AR119,$D$74=$AR119),Schweine_Werte!$M119*0.5,IF(OR($C$74&gt;$AR119,$D$74&lt;$AR119),0,Schweine_Werte!$M119))</f>
        <v>0</v>
      </c>
      <c r="BS119" s="677">
        <f>IF(OR($C$83=$AR119,$D$83=$AR119),Schweine_Werte!$M119*0.5,IF(OR($C$83&gt;$AR119,$D$83&lt;$AR119),0,Schweine_Werte!$M119))</f>
        <v>0</v>
      </c>
      <c r="BT119" s="679">
        <f>IF(OR($C$92=$AR119,$D$92=$AR119),Schweine_Werte!$M119*0.5,IF(OR($C$92&gt;$AR119,$D$92&lt;$AR119),0,Schweine_Werte!$M119))</f>
        <v>0</v>
      </c>
      <c r="BU119" s="679">
        <f>IF(OR($C$101=$AR119,$D$101=$AR119),Schweine_Werte!$M119*0.5,IF(OR($C$101&gt;$AR119,$D$101&lt;$AR119),0,Schweine_Werte!$M119))</f>
        <v>0</v>
      </c>
      <c r="BV119" s="679">
        <f>IF(OR($C$110=$AR119,$D$110=$AR119),Schweine_Werte!$M119*0.5,IF(OR($C$110&gt;$AR119,$D$110&lt;$AR119),0,Schweine_Werte!$M119))</f>
        <v>0</v>
      </c>
      <c r="BW119" s="679">
        <f>IF(OR(8=$AR119,$E$127=$AR119),Schweine_Werte!$M119*0.5,IF(OR(8&gt;$AR119,$E$127&lt;$AR119),0,Schweine_Werte!$M119))</f>
        <v>1.4477278921508818</v>
      </c>
      <c r="BX119" s="679">
        <f>IF(OR(8=$AR119,$E$145=$AR119),Schweine_Werte!$M119*0.5,IF(OR(8&gt;$AR119,$E$145&lt;$AR119),0,Schweine_Werte!$M119))</f>
        <v>1.4477278921508818</v>
      </c>
      <c r="BY119" s="677">
        <f>IF(OR($C$74=$AR119,$D$74=$AR119),Schweine_Werte!$O119*0.5,IF(OR($C$74&gt;$AR119,$D$74&lt;$AR119),0,Schweine_Werte!$O119))</f>
        <v>0</v>
      </c>
      <c r="BZ119" s="677">
        <f>IF(OR($C$83=$AR119,$D$83=$AR119),Schweine_Werte!$O119*0.5,IF(OR($C$83&gt;$AR119,$D$83&lt;$AR119),0,Schweine_Werte!$O119))</f>
        <v>0</v>
      </c>
      <c r="CA119" s="679">
        <f>IF(OR($C$92=$AR119,$D$92=$AR119),Schweine_Werte!$O119*0.5,IF(OR($C$92&gt;$AR119,$D$92&lt;$AR119),0,Schweine_Werte!$O119))</f>
        <v>0</v>
      </c>
      <c r="CB119" s="679">
        <f>IF(OR($C$101=$AR119,$D$101=$AR119),Schweine_Werte!$O119*0.5,IF(OR($C$101&gt;$AR119,$D$101&lt;$AR119),0,Schweine_Werte!$O119))</f>
        <v>0</v>
      </c>
      <c r="CC119" s="679">
        <f>IF(OR($C$110=$AR119,$D$110=$AR119),Schweine_Werte!$O119*0.5,IF(OR($C$110&gt;$AR119,$D$110&lt;$AR119),0,Schweine_Werte!$O119))</f>
        <v>0</v>
      </c>
    </row>
    <row r="120" spans="1:81" x14ac:dyDescent="0.2">
      <c r="C120" s="702" t="s">
        <v>525</v>
      </c>
      <c r="D120" s="520">
        <f>IF(D127&lt;22,22,IF(D127&gt;34,34,D127))</f>
        <v>34</v>
      </c>
      <c r="F120" s="667">
        <v>0.32</v>
      </c>
      <c r="G120" s="667" t="str">
        <f>IF($B$127=$A$6,VLOOKUP($D$120,Schweine_Werte!$IA$4:$IE$16,COLUMNS(Schweine_Werte!$IA$3:$IC$3),FALSE),IF($B$127=$A$7,VLOOKUP($D$120,Schweine_Werte!$IA$4:$IE$16,COLUMNS(Schweine_Werte!$IA$3:$ID$3),FALSE),IF($B$127=$A$8,VLOOKUP($D$120,Schweine_Werte!$IA$4:$IE$16,COLUMNS(Schweine_Werte!$IA$3:$IE$3),FALSE),"--")))</f>
        <v>--</v>
      </c>
      <c r="H120" s="667" t="str">
        <f>IF($B$127=$A$6,VLOOKUP($D$120,Schweine_Werte!$IA$4:$II$16,COLUMNS(Schweine_Werte!$IA$3:$IG$3),FALSE),IF($B$127=$A$7,VLOOKUP($D$120,Schweine_Werte!$IA$4:$II$16,COLUMNS(Schweine_Werte!$IA$3:$IH$3),FALSE),IF($B$127=$A$8,VLOOKUP($D$120,Schweine_Werte!$IA$4:$II$16,COLUMNS(Schweine_Werte!$IA$3:$II$3),FALSE),"--")))</f>
        <v>--</v>
      </c>
      <c r="I120" s="667" t="str">
        <f>IF($B$127=$A$6,VLOOKUP($D$120,Schweine_Werte!$IA$4:$IM$16,COLUMNS(Schweine_Werte!$IA$3:$IK$3),FALSE),IF($B$127=$A$7,VLOOKUP($D$120,Schweine_Werte!$IA$4:$IM$16,COLUMNS(Schweine_Werte!$IA$3:$IL$3),FALSE),IF($B$127=$A$8,VLOOKUP($D$120,Schweine_Werte!$IA$4:$IM$16,COLUMNS(Schweine_Werte!$IA$3:$IM$3),FALSE),"--")))</f>
        <v>--</v>
      </c>
      <c r="J120" s="667">
        <f>VLOOKUP($D$120,Schweine_Werte!$IA$4:$IR$16,COLUMNS(Schweine_Werte!$IA$3:IN3),FALSE)</f>
        <v>4.8</v>
      </c>
      <c r="K120" s="667">
        <f>VLOOKUP($D$120,Schweine_Werte!$IA$4:$IR$16,COLUMNS(Schweine_Werte!$IA$3:IO3),FALSE)</f>
        <v>1.6</v>
      </c>
      <c r="L120" s="667"/>
      <c r="M120" s="667"/>
      <c r="N120" s="667"/>
      <c r="O120" s="667"/>
      <c r="P120" s="667"/>
      <c r="Q120" s="667">
        <f t="shared" si="55"/>
        <v>2</v>
      </c>
      <c r="R120" s="667">
        <f t="shared" si="55"/>
        <v>2.56</v>
      </c>
      <c r="S120" s="667">
        <f t="shared" si="55"/>
        <v>3.52</v>
      </c>
      <c r="T120" s="667">
        <f>VLOOKUP($D$120,Schweine_Werte!$IA$4:$IR$16,COLUMNS(Schweine_Werte!$IA$3:IP$3),FALSE)</f>
        <v>6.25</v>
      </c>
      <c r="U120" s="667">
        <f>VLOOKUP($D$120,Schweine_Werte!$IA$4:$IR$16,COLUMNS(Schweine_Werte!$IA$3:IQ$3),FALSE)</f>
        <v>8</v>
      </c>
      <c r="V120" s="667">
        <f>VLOOKUP($D$120,Schweine_Werte!$IA$4:$IR$16,COLUMNS(Schweine_Werte!$IA$3:IR$3),FALSE)</f>
        <v>11</v>
      </c>
      <c r="AR120" s="698">
        <v>124</v>
      </c>
      <c r="AS120" s="677">
        <f>IF(OR($C$12=$AR120,$D$12=$AR120),Schweine_Werte!$C120*0.5,IF(OR($C$12&gt;$AR120,$D$12&lt;$AR120),0,Schweine_Werte!$C120))</f>
        <v>0</v>
      </c>
      <c r="AT120" s="667">
        <f>IF(OR($C$24=$AR120,$D$24=$AR120),Schweine_Werte!$C120*0.5,IF(OR($C$24&gt;$AR120,$D$24&lt;$AR120),0,Schweine_Werte!$C120))</f>
        <v>0</v>
      </c>
      <c r="AU120" s="677">
        <f>IF(OR($C$36=$AR120,$D$36=$AR120),Schweine_Werte!$C120*0.5,IF(OR($C$36&gt;$AR120,$D$36&lt;$AR120),0,Schweine_Werte!$C120))</f>
        <v>0</v>
      </c>
      <c r="AV120" s="677">
        <f>IF(OR($C$48=$AR120,$D$48=$AR120),Schweine_Werte!$C120*0.5,IF(OR($C$48&gt;$AR120,$D$48&lt;$AR120),0,Schweine_Werte!$C120))</f>
        <v>0</v>
      </c>
      <c r="AW120" s="677">
        <f>IF(OR($C$60=$AR120,$D$60=$AR120),Schweine_Werte!$C120*0.5,IF(OR($C$60&gt;$AR120,$D$60&lt;$AR120),0,Schweine_Werte!$C120))</f>
        <v>0</v>
      </c>
      <c r="AX120" s="677">
        <f>IF(OR($C$12=$AR120,$D$12=$AR120),Schweine_Werte!$E120*0.5,IF(OR($C$12&gt;$AR120,$D$12&lt;$AR120),0,Schweine_Werte!$E120))</f>
        <v>0</v>
      </c>
      <c r="AY120" s="667">
        <f>IF(OR($C$24=$AR120,$D$24=$AR120),Schweine_Werte!$E120*0.5,IF(OR($C$24&gt;$AR120,$D$24&lt;$AR120),0,Schweine_Werte!$E120))</f>
        <v>0</v>
      </c>
      <c r="AZ120" s="667">
        <f>IF(OR($C$36=$AR120,$D$36=$AR120),Schweine_Werte!$E120*0.5,IF(OR($C$36&gt;$AR120,$D$36&lt;$AR120),0,Schweine_Werte!$E120))</f>
        <v>0</v>
      </c>
      <c r="BA120" s="667">
        <f>IF(OR($C$48=$AR120,$D$48=$AR120),Schweine_Werte!$E120*0.5,IF(OR($C$48&gt;$AR120,$D$48&lt;$AR120),0,Schweine_Werte!$E120))</f>
        <v>0</v>
      </c>
      <c r="BB120" s="667">
        <f>IF(OR($C$60=$AR120,$D$60=$AR120),Schweine_Werte!$E120*0.5,IF(OR($C$60&gt;$AR120,$D$60&lt;$AR120),0,Schweine_Werte!$E120))</f>
        <v>0</v>
      </c>
      <c r="BC120" s="677">
        <f>IF(OR($C$12=$AR120,$D$12=$AR120),Schweine_Werte!$G120*0.5,IF(OR($C$12&gt;$AR120,$D$12&lt;$AR120),0,Schweine_Werte!$G120))</f>
        <v>0</v>
      </c>
      <c r="BD120" s="667">
        <f>IF(OR($C$24=$AR120,$D$24=$AR120),Schweine_Werte!$G120*0.5,IF(OR($C$24&gt;$AR120,$D$24&lt;$AR120),0,Schweine_Werte!$G120))</f>
        <v>0</v>
      </c>
      <c r="BE120" s="667">
        <f>IF(OR($C$36=$AR120,$D$36=$AR120),Schweine_Werte!$G120*0.5,IF(OR($C$36&gt;$AR120,$D$36&lt;$AR120),0,Schweine_Werte!$G120))</f>
        <v>0</v>
      </c>
      <c r="BF120" s="667">
        <f>IF(OR($C$48=$AR120,$D$48=$AR120),Schweine_Werte!$G120*0.5,IF(OR($C$48&gt;$AR120,$D$48&lt;$AR120),0,Schweine_Werte!$G120))</f>
        <v>0</v>
      </c>
      <c r="BG120" s="667">
        <f>IF(OR($C$60=$AR120,$D$60=$AR120),Schweine_Werte!$G120*0.5,IF(OR($C$60&gt;$AR120,$D$60&lt;$AR120),0,Schweine_Werte!$G120))</f>
        <v>0</v>
      </c>
      <c r="BH120" s="677">
        <f>IF(OR($C$12=$AR120,$D$12=$AR120),Schweine_Werte!$I120*0.5,IF(OR($C$12&gt;$AR120,$D$12&lt;$AR120),0,Schweine_Werte!$I120))</f>
        <v>0</v>
      </c>
      <c r="BI120" s="667">
        <f>IF(OR($C$24=$AR120,$D$24=$AR120),Schweine_Werte!$I120*0.5,IF(OR($C$24&gt;$AR120,$D$24&lt;$AR120),0,Schweine_Werte!$I120))</f>
        <v>0</v>
      </c>
      <c r="BJ120" s="667">
        <f>IF(OR($C$36=$AR120,$D$36=$AR120),Schweine_Werte!$I120*0.5,IF(OR($C$36&gt;$AR120,$D$36&lt;$AR120),0,Schweine_Werte!$I120))</f>
        <v>0</v>
      </c>
      <c r="BK120" s="667">
        <f>IF(OR($C$48=$AR120,$D$48=$AR120),Schweine_Werte!$I120*0.5,IF(OR($C$48&gt;$AR120,$D$48&lt;$AR120),0,Schweine_Werte!$I120))</f>
        <v>0</v>
      </c>
      <c r="BL120" s="667">
        <f>IF(OR($C$60=$AR120,$D$60=$AR120),Schweine_Werte!$I120*0.5,IF(OR($C$60&gt;$AR120,$D$60&lt;$AR120),0,Schweine_Werte!$I120))</f>
        <v>0</v>
      </c>
      <c r="BM120" s="677"/>
      <c r="BN120" s="667"/>
      <c r="BO120" s="667"/>
      <c r="BP120" s="667"/>
      <c r="BQ120" s="667"/>
      <c r="BR120" s="677">
        <f>IF(OR($C$74=$AR120,$D$74=$AR120),Schweine_Werte!$M120*0.5,IF(OR($C$74&gt;$AR120,$D$74&lt;$AR120),0,Schweine_Werte!$M120))</f>
        <v>0</v>
      </c>
      <c r="BS120" s="677">
        <f>IF(OR($C$83=$AR120,$D$83=$AR120),Schweine_Werte!$M120*0.5,IF(OR($C$83&gt;$AR120,$D$83&lt;$AR120),0,Schweine_Werte!$M120))</f>
        <v>0</v>
      </c>
      <c r="BT120" s="679">
        <f>IF(OR($C$92=$AR120,$D$92=$AR120),Schweine_Werte!$M120*0.5,IF(OR($C$92&gt;$AR120,$D$92&lt;$AR120),0,Schweine_Werte!$M120))</f>
        <v>0</v>
      </c>
      <c r="BU120" s="679">
        <f>IF(OR($C$101=$AR120,$D$101=$AR120),Schweine_Werte!$M120*0.5,IF(OR($C$101&gt;$AR120,$D$101&lt;$AR120),0,Schweine_Werte!$M120))</f>
        <v>0</v>
      </c>
      <c r="BV120" s="679">
        <f>IF(OR($C$110=$AR120,$D$110=$AR120),Schweine_Werte!$M120*0.5,IF(OR($C$110&gt;$AR120,$D$110&lt;$AR120),0,Schweine_Werte!$M120))</f>
        <v>0</v>
      </c>
      <c r="BW120" s="679">
        <f>IF(OR(8=$AR120,$E$127=$AR120),Schweine_Werte!$M120*0.5,IF(OR(8&gt;$AR120,$E$127&lt;$AR120),0,Schweine_Werte!$M120))</f>
        <v>1.4477278921508818</v>
      </c>
      <c r="BX120" s="679">
        <f>IF(OR(8=$AR120,$E$145=$AR120),Schweine_Werte!$M120*0.5,IF(OR(8&gt;$AR120,$E$145&lt;$AR120),0,Schweine_Werte!$M120))</f>
        <v>1.4477278921508818</v>
      </c>
      <c r="BY120" s="677">
        <f>IF(OR($C$74=$AR120,$D$74=$AR120),Schweine_Werte!$O120*0.5,IF(OR($C$74&gt;$AR120,$D$74&lt;$AR120),0,Schweine_Werte!$O120))</f>
        <v>0</v>
      </c>
      <c r="BZ120" s="677">
        <f>IF(OR($C$83=$AR120,$D$83=$AR120),Schweine_Werte!$O120*0.5,IF(OR($C$83&gt;$AR120,$D$83&lt;$AR120),0,Schweine_Werte!$O120))</f>
        <v>0</v>
      </c>
      <c r="CA120" s="679">
        <f>IF(OR($C$92=$AR120,$D$92=$AR120),Schweine_Werte!$O120*0.5,IF(OR($C$92&gt;$AR120,$D$92&lt;$AR120),0,Schweine_Werte!$O120))</f>
        <v>0</v>
      </c>
      <c r="CB120" s="679">
        <f>IF(OR($C$101=$AR120,$D$101=$AR120),Schweine_Werte!$O120*0.5,IF(OR($C$101&gt;$AR120,$D$101&lt;$AR120),0,Schweine_Werte!$O120))</f>
        <v>0</v>
      </c>
      <c r="CC120" s="679">
        <f>IF(OR($C$110=$AR120,$D$110=$AR120),Schweine_Werte!$O120*0.5,IF(OR($C$110&gt;$AR120,$D$110&lt;$AR120),0,Schweine_Werte!$O120))</f>
        <v>0</v>
      </c>
    </row>
    <row r="121" spans="1:81" x14ac:dyDescent="0.2">
      <c r="B121" s="520" t="s">
        <v>526</v>
      </c>
      <c r="C121" s="504"/>
      <c r="AR121" s="698">
        <v>125</v>
      </c>
      <c r="AS121" s="677">
        <f>IF(OR($C$12=$AR121,$D$12=$AR121),Schweine_Werte!$C121*0.5,IF(OR($C$12&gt;$AR121,$D$12&lt;$AR121),0,Schweine_Werte!$C121))</f>
        <v>0</v>
      </c>
      <c r="AT121" s="667">
        <f>IF(OR($C$24=$AR121,$D$24=$AR121),Schweine_Werte!$C121*0.5,IF(OR($C$24&gt;$AR121,$D$24&lt;$AR121),0,Schweine_Werte!$C121))</f>
        <v>0</v>
      </c>
      <c r="AU121" s="677">
        <f>IF(OR($C$36=$AR121,$D$36=$AR121),Schweine_Werte!$C121*0.5,IF(OR($C$36&gt;$AR121,$D$36&lt;$AR121),0,Schweine_Werte!$C121))</f>
        <v>0</v>
      </c>
      <c r="AV121" s="677">
        <f>IF(OR($C$48=$AR121,$D$48=$AR121),Schweine_Werte!$C121*0.5,IF(OR($C$48&gt;$AR121,$D$48&lt;$AR121),0,Schweine_Werte!$C121))</f>
        <v>0</v>
      </c>
      <c r="AW121" s="677">
        <f>IF(OR($C$60=$AR121,$D$60=$AR121),Schweine_Werte!$C121*0.5,IF(OR($C$60&gt;$AR121,$D$60&lt;$AR121),0,Schweine_Werte!$C121))</f>
        <v>0</v>
      </c>
      <c r="AX121" s="677">
        <f>IF(OR($C$12=$AR121,$D$12=$AR121),Schweine_Werte!$E121*0.5,IF(OR($C$12&gt;$AR121,$D$12&lt;$AR121),0,Schweine_Werte!$E121))</f>
        <v>0</v>
      </c>
      <c r="AY121" s="667">
        <f>IF(OR($C$24=$AR121,$D$24=$AR121),Schweine_Werte!$E121*0.5,IF(OR($C$24&gt;$AR121,$D$24&lt;$AR121),0,Schweine_Werte!$E121))</f>
        <v>0</v>
      </c>
      <c r="AZ121" s="667">
        <f>IF(OR($C$36=$AR121,$D$36=$AR121),Schweine_Werte!$E121*0.5,IF(OR($C$36&gt;$AR121,$D$36&lt;$AR121),0,Schweine_Werte!$E121))</f>
        <v>0</v>
      </c>
      <c r="BA121" s="667">
        <f>IF(OR($C$48=$AR121,$D$48=$AR121),Schweine_Werte!$E121*0.5,IF(OR($C$48&gt;$AR121,$D$48&lt;$AR121),0,Schweine_Werte!$E121))</f>
        <v>0</v>
      </c>
      <c r="BB121" s="667">
        <f>IF(OR($C$60=$AR121,$D$60=$AR121),Schweine_Werte!$E121*0.5,IF(OR($C$60&gt;$AR121,$D$60&lt;$AR121),0,Schweine_Werte!$E121))</f>
        <v>0</v>
      </c>
      <c r="BC121" s="677">
        <f>IF(OR($C$12=$AR121,$D$12=$AR121),Schweine_Werte!$G121*0.5,IF(OR($C$12&gt;$AR121,$D$12&lt;$AR121),0,Schweine_Werte!$G121))</f>
        <v>0</v>
      </c>
      <c r="BD121" s="667">
        <f>IF(OR($C$24=$AR121,$D$24=$AR121),Schweine_Werte!$G121*0.5,IF(OR($C$24&gt;$AR121,$D$24&lt;$AR121),0,Schweine_Werte!$G121))</f>
        <v>0</v>
      </c>
      <c r="BE121" s="667">
        <f>IF(OR($C$36=$AR121,$D$36=$AR121),Schweine_Werte!$G121*0.5,IF(OR($C$36&gt;$AR121,$D$36&lt;$AR121),0,Schweine_Werte!$G121))</f>
        <v>0</v>
      </c>
      <c r="BF121" s="667">
        <f>IF(OR($C$48=$AR121,$D$48=$AR121),Schweine_Werte!$G121*0.5,IF(OR($C$48&gt;$AR121,$D$48&lt;$AR121),0,Schweine_Werte!$G121))</f>
        <v>0</v>
      </c>
      <c r="BG121" s="667">
        <f>IF(OR($C$60=$AR121,$D$60=$AR121),Schweine_Werte!$G121*0.5,IF(OR($C$60&gt;$AR121,$D$60&lt;$AR121),0,Schweine_Werte!$G121))</f>
        <v>0</v>
      </c>
      <c r="BH121" s="677">
        <f>IF(OR($C$12=$AR121,$D$12=$AR121),Schweine_Werte!$I121*0.5,IF(OR($C$12&gt;$AR121,$D$12&lt;$AR121),0,Schweine_Werte!$I121))</f>
        <v>0</v>
      </c>
      <c r="BI121" s="667">
        <f>IF(OR($C$24=$AR121,$D$24=$AR121),Schweine_Werte!$I121*0.5,IF(OR($C$24&gt;$AR121,$D$24&lt;$AR121),0,Schweine_Werte!$I121))</f>
        <v>0</v>
      </c>
      <c r="BJ121" s="667">
        <f>IF(OR($C$36=$AR121,$D$36=$AR121),Schweine_Werte!$I121*0.5,IF(OR($C$36&gt;$AR121,$D$36&lt;$AR121),0,Schweine_Werte!$I121))</f>
        <v>0</v>
      </c>
      <c r="BK121" s="667">
        <f>IF(OR($C$48=$AR121,$D$48=$AR121),Schweine_Werte!$I121*0.5,IF(OR($C$48&gt;$AR121,$D$48&lt;$AR121),0,Schweine_Werte!$I121))</f>
        <v>0</v>
      </c>
      <c r="BL121" s="667">
        <f>IF(OR($C$60=$AR121,$D$60=$AR121),Schweine_Werte!$I121*0.5,IF(OR($C$60&gt;$AR121,$D$60&lt;$AR121),0,Schweine_Werte!$I121))</f>
        <v>0</v>
      </c>
      <c r="BM121" s="677"/>
      <c r="BN121" s="667"/>
      <c r="BO121" s="667"/>
      <c r="BP121" s="667"/>
      <c r="BQ121" s="667"/>
      <c r="BR121" s="677">
        <f>IF(OR($C$74=$AR121,$D$74=$AR121),Schweine_Werte!$M121*0.5,IF(OR($C$74&gt;$AR121,$D$74&lt;$AR121),0,Schweine_Werte!$M121))</f>
        <v>0</v>
      </c>
      <c r="BS121" s="677">
        <f>IF(OR($C$83=$AR121,$D$83=$AR121),Schweine_Werte!$M121*0.5,IF(OR($C$83&gt;$AR121,$D$83&lt;$AR121),0,Schweine_Werte!$M121))</f>
        <v>0</v>
      </c>
      <c r="BT121" s="679">
        <f>IF(OR($C$92=$AR121,$D$92=$AR121),Schweine_Werte!$M121*0.5,IF(OR($C$92&gt;$AR121,$D$92&lt;$AR121),0,Schweine_Werte!$M121))</f>
        <v>0</v>
      </c>
      <c r="BU121" s="679">
        <f>IF(OR($C$101=$AR121,$D$101=$AR121),Schweine_Werte!$M121*0.5,IF(OR($C$101&gt;$AR121,$D$101&lt;$AR121),0,Schweine_Werte!$M121))</f>
        <v>0</v>
      </c>
      <c r="BV121" s="679">
        <f>IF(OR($C$110=$AR121,$D$110=$AR121),Schweine_Werte!$M121*0.5,IF(OR($C$110&gt;$AR121,$D$110&lt;$AR121),0,Schweine_Werte!$M121))</f>
        <v>0</v>
      </c>
      <c r="BW121" s="679">
        <f>IF(OR(8=$AR121,$E$127=$AR121),Schweine_Werte!$M121*0.5,IF(OR(8&gt;$AR121,$E$127&lt;$AR121),0,Schweine_Werte!$M121))</f>
        <v>1.4477278921508818</v>
      </c>
      <c r="BX121" s="679">
        <f>IF(OR(8=$AR121,$E$145=$AR121),Schweine_Werte!$M121*0.5,IF(OR(8&gt;$AR121,$E$145&lt;$AR121),0,Schweine_Werte!$M121))</f>
        <v>1.4477278921508818</v>
      </c>
      <c r="BY121" s="677">
        <f>IF(OR($C$74=$AR121,$D$74=$AR121),Schweine_Werte!$O121*0.5,IF(OR($C$74&gt;$AR121,$D$74&lt;$AR121),0,Schweine_Werte!$O121))</f>
        <v>0</v>
      </c>
      <c r="BZ121" s="677">
        <f>IF(OR($C$83=$AR121,$D$83=$AR121),Schweine_Werte!$O121*0.5,IF(OR($C$83&gt;$AR121,$D$83&lt;$AR121),0,Schweine_Werte!$O121))</f>
        <v>0</v>
      </c>
      <c r="CA121" s="679">
        <f>IF(OR($C$92=$AR121,$D$92=$AR121),Schweine_Werte!$O121*0.5,IF(OR($C$92&gt;$AR121,$D$92&lt;$AR121),0,Schweine_Werte!$O121))</f>
        <v>0</v>
      </c>
      <c r="CB121" s="679">
        <f>IF(OR($C$101=$AR121,$D$101=$AR121),Schweine_Werte!$O121*0.5,IF(OR($C$101&gt;$AR121,$D$101&lt;$AR121),0,Schweine_Werte!$O121))</f>
        <v>0</v>
      </c>
      <c r="CC121" s="679">
        <f>IF(OR($C$110=$AR121,$D$110=$AR121),Schweine_Werte!$O121*0.5,IF(OR($C$110&gt;$AR121,$D$110&lt;$AR121),0,Schweine_Werte!$O121))</f>
        <v>0</v>
      </c>
    </row>
    <row r="122" spans="1:81" x14ac:dyDescent="0.2">
      <c r="B122" s="703" t="e">
        <f>+B119*D127/365</f>
        <v>#VALUE!</v>
      </c>
      <c r="C122" s="504"/>
      <c r="D122" s="702"/>
      <c r="E122" s="667"/>
      <c r="F122" s="667"/>
      <c r="G122" s="667"/>
      <c r="H122" s="667"/>
      <c r="I122" s="667"/>
      <c r="J122" s="667"/>
      <c r="K122" s="667"/>
      <c r="L122" s="667"/>
      <c r="M122" s="667"/>
      <c r="N122" s="667"/>
      <c r="O122" s="667"/>
      <c r="P122" s="667"/>
      <c r="Q122" s="667"/>
      <c r="R122" s="667"/>
      <c r="S122" s="667"/>
      <c r="U122" s="667"/>
      <c r="V122" s="667"/>
      <c r="AR122" s="698">
        <v>126</v>
      </c>
      <c r="AS122" s="677">
        <f>IF(OR($C$12=$AR122,$D$12=$AR122),Schweine_Werte!$C122*0.5,IF(OR($C$12&gt;$AR122,$D$12&lt;$AR122),0,Schweine_Werte!$C122))</f>
        <v>0</v>
      </c>
      <c r="AT122" s="667">
        <f>IF(OR($C$24=$AR122,$D$24=$AR122),Schweine_Werte!$C122*0.5,IF(OR($C$24&gt;$AR122,$D$24&lt;$AR122),0,Schweine_Werte!$C122))</f>
        <v>0</v>
      </c>
      <c r="AU122" s="677">
        <f>IF(OR($C$36=$AR122,$D$36=$AR122),Schweine_Werte!$C122*0.5,IF(OR($C$36&gt;$AR122,$D$36&lt;$AR122),0,Schweine_Werte!$C122))</f>
        <v>0</v>
      </c>
      <c r="AV122" s="677">
        <f>IF(OR($C$48=$AR122,$D$48=$AR122),Schweine_Werte!$C122*0.5,IF(OR($C$48&gt;$AR122,$D$48&lt;$AR122),0,Schweine_Werte!$C122))</f>
        <v>0</v>
      </c>
      <c r="AW122" s="677">
        <f>IF(OR($C$60=$AR122,$D$60=$AR122),Schweine_Werte!$C122*0.5,IF(OR($C$60&gt;$AR122,$D$60&lt;$AR122),0,Schweine_Werte!$C122))</f>
        <v>0</v>
      </c>
      <c r="AX122" s="677">
        <f>IF(OR($C$12=$AR122,$D$12=$AR122),Schweine_Werte!$E122*0.5,IF(OR($C$12&gt;$AR122,$D$12&lt;$AR122),0,Schweine_Werte!$E122))</f>
        <v>0</v>
      </c>
      <c r="AY122" s="667">
        <f>IF(OR($C$24=$AR122,$D$24=$AR122),Schweine_Werte!$E122*0.5,IF(OR($C$24&gt;$AR122,$D$24&lt;$AR122),0,Schweine_Werte!$E122))</f>
        <v>0</v>
      </c>
      <c r="AZ122" s="667">
        <f>IF(OR($C$36=$AR122,$D$36=$AR122),Schweine_Werte!$E122*0.5,IF(OR($C$36&gt;$AR122,$D$36&lt;$AR122),0,Schweine_Werte!$E122))</f>
        <v>0</v>
      </c>
      <c r="BA122" s="667">
        <f>IF(OR($C$48=$AR122,$D$48=$AR122),Schweine_Werte!$E122*0.5,IF(OR($C$48&gt;$AR122,$D$48&lt;$AR122),0,Schweine_Werte!$E122))</f>
        <v>0</v>
      </c>
      <c r="BB122" s="667">
        <f>IF(OR($C$60=$AR122,$D$60=$AR122),Schweine_Werte!$E122*0.5,IF(OR($C$60&gt;$AR122,$D$60&lt;$AR122),0,Schweine_Werte!$E122))</f>
        <v>0</v>
      </c>
      <c r="BC122" s="677">
        <f>IF(OR($C$12=$AR122,$D$12=$AR122),Schweine_Werte!$G122*0.5,IF(OR($C$12&gt;$AR122,$D$12&lt;$AR122),0,Schweine_Werte!$G122))</f>
        <v>0</v>
      </c>
      <c r="BD122" s="667">
        <f>IF(OR($C$24=$AR122,$D$24=$AR122),Schweine_Werte!$G122*0.5,IF(OR($C$24&gt;$AR122,$D$24&lt;$AR122),0,Schweine_Werte!$G122))</f>
        <v>0</v>
      </c>
      <c r="BE122" s="667">
        <f>IF(OR($C$36=$AR122,$D$36=$AR122),Schweine_Werte!$G122*0.5,IF(OR($C$36&gt;$AR122,$D$36&lt;$AR122),0,Schweine_Werte!$G122))</f>
        <v>0</v>
      </c>
      <c r="BF122" s="667">
        <f>IF(OR($C$48=$AR122,$D$48=$AR122),Schweine_Werte!$G122*0.5,IF(OR($C$48&gt;$AR122,$D$48&lt;$AR122),0,Schweine_Werte!$G122))</f>
        <v>0</v>
      </c>
      <c r="BG122" s="667">
        <f>IF(OR($C$60=$AR122,$D$60=$AR122),Schweine_Werte!$G122*0.5,IF(OR($C$60&gt;$AR122,$D$60&lt;$AR122),0,Schweine_Werte!$G122))</f>
        <v>0</v>
      </c>
      <c r="BH122" s="677">
        <f>IF(OR($C$12=$AR122,$D$12=$AR122),Schweine_Werte!$I122*0.5,IF(OR($C$12&gt;$AR122,$D$12&lt;$AR122),0,Schweine_Werte!$I122))</f>
        <v>0</v>
      </c>
      <c r="BI122" s="667">
        <f>IF(OR($C$24=$AR122,$D$24=$AR122),Schweine_Werte!$I122*0.5,IF(OR($C$24&gt;$AR122,$D$24&lt;$AR122),0,Schweine_Werte!$I122))</f>
        <v>0</v>
      </c>
      <c r="BJ122" s="667">
        <f>IF(OR($C$36=$AR122,$D$36=$AR122),Schweine_Werte!$I122*0.5,IF(OR($C$36&gt;$AR122,$D$36&lt;$AR122),0,Schweine_Werte!$I122))</f>
        <v>0</v>
      </c>
      <c r="BK122" s="667">
        <f>IF(OR($C$48=$AR122,$D$48=$AR122),Schweine_Werte!$I122*0.5,IF(OR($C$48&gt;$AR122,$D$48&lt;$AR122),0,Schweine_Werte!$I122))</f>
        <v>0</v>
      </c>
      <c r="BL122" s="667">
        <f>IF(OR($C$60=$AR122,$D$60=$AR122),Schweine_Werte!$I122*0.5,IF(OR($C$60&gt;$AR122,$D$60&lt;$AR122),0,Schweine_Werte!$I122))</f>
        <v>0</v>
      </c>
      <c r="BM122" s="677"/>
      <c r="BN122" s="667"/>
      <c r="BO122" s="667"/>
      <c r="BP122" s="667"/>
      <c r="BQ122" s="667"/>
      <c r="BR122" s="677">
        <f>IF(OR($C$74=$AR122,$D$74=$AR122),Schweine_Werte!$M122*0.5,IF(OR($C$74&gt;$AR122,$D$74&lt;$AR122),0,Schweine_Werte!$M122))</f>
        <v>0</v>
      </c>
      <c r="BS122" s="677">
        <f>IF(OR($C$83=$AR122,$D$83=$AR122),Schweine_Werte!$M122*0.5,IF(OR($C$83&gt;$AR122,$D$83&lt;$AR122),0,Schweine_Werte!$M122))</f>
        <v>0</v>
      </c>
      <c r="BT122" s="679">
        <f>IF(OR($C$92=$AR122,$D$92=$AR122),Schweine_Werte!$M122*0.5,IF(OR($C$92&gt;$AR122,$D$92&lt;$AR122),0,Schweine_Werte!$M122))</f>
        <v>0</v>
      </c>
      <c r="BU122" s="679">
        <f>IF(OR($C$101=$AR122,$D$101=$AR122),Schweine_Werte!$M122*0.5,IF(OR($C$101&gt;$AR122,$D$101&lt;$AR122),0,Schweine_Werte!$M122))</f>
        <v>0</v>
      </c>
      <c r="BV122" s="679">
        <f>IF(OR($C$110=$AR122,$D$110=$AR122),Schweine_Werte!$M122*0.5,IF(OR($C$110&gt;$AR122,$D$110&lt;$AR122),0,Schweine_Werte!$M122))</f>
        <v>0</v>
      </c>
      <c r="BW122" s="679">
        <f>IF(OR(8=$AR122,$E$127=$AR122),Schweine_Werte!$M122*0.5,IF(OR(8&gt;$AR122,$E$127&lt;$AR122),0,Schweine_Werte!$M122))</f>
        <v>1.4477278921508818</v>
      </c>
      <c r="BX122" s="679">
        <f>IF(OR(8=$AR122,$E$145=$AR122),Schweine_Werte!$M122*0.5,IF(OR(8&gt;$AR122,$E$145&lt;$AR122),0,Schweine_Werte!$M122))</f>
        <v>1.4477278921508818</v>
      </c>
      <c r="BY122" s="677">
        <f>IF(OR($C$74=$AR122,$D$74=$AR122),Schweine_Werte!$O122*0.5,IF(OR($C$74&gt;$AR122,$D$74&lt;$AR122),0,Schweine_Werte!$O122))</f>
        <v>0</v>
      </c>
      <c r="BZ122" s="677">
        <f>IF(OR($C$83=$AR122,$D$83=$AR122),Schweine_Werte!$O122*0.5,IF(OR($C$83&gt;$AR122,$D$83&lt;$AR122),0,Schweine_Werte!$O122))</f>
        <v>0</v>
      </c>
      <c r="CA122" s="679">
        <f>IF(OR($C$92=$AR122,$D$92=$AR122),Schweine_Werte!$O122*0.5,IF(OR($C$92&gt;$AR122,$D$92&lt;$AR122),0,Schweine_Werte!$O122))</f>
        <v>0</v>
      </c>
      <c r="CB122" s="679">
        <f>IF(OR($C$101=$AR122,$D$101=$AR122),Schweine_Werte!$O122*0.5,IF(OR($C$101&gt;$AR122,$D$101&lt;$AR122),0,Schweine_Werte!$O122))</f>
        <v>0</v>
      </c>
      <c r="CC122" s="679">
        <f>IF(OR($C$110=$AR122,$D$110=$AR122),Schweine_Werte!$O122*0.5,IF(OR($C$110&gt;$AR122,$D$110&lt;$AR122),0,Schweine_Werte!$O122))</f>
        <v>0</v>
      </c>
    </row>
    <row r="123" spans="1:81" x14ac:dyDescent="0.2">
      <c r="C123" s="504"/>
      <c r="D123" s="702"/>
      <c r="F123" s="667"/>
      <c r="G123" s="667"/>
      <c r="H123" s="667"/>
      <c r="I123" s="667"/>
      <c r="J123" s="667"/>
      <c r="K123" s="667"/>
      <c r="L123" s="667"/>
      <c r="M123" s="667"/>
      <c r="N123" s="667"/>
      <c r="O123" s="667"/>
      <c r="P123" s="667"/>
      <c r="Q123" s="667"/>
      <c r="R123" s="667"/>
      <c r="S123" s="667"/>
      <c r="T123" s="667"/>
      <c r="U123" s="667"/>
      <c r="V123" s="667"/>
      <c r="AR123" s="698">
        <v>127</v>
      </c>
      <c r="AS123" s="677">
        <f>IF(OR($C$12=$AR123,$D$12=$AR123),Schweine_Werte!$C123*0.5,IF(OR($C$12&gt;$AR123,$D$12&lt;$AR123),0,Schweine_Werte!$C123))</f>
        <v>0</v>
      </c>
      <c r="AT123" s="667">
        <f>IF(OR($C$24=$AR123,$D$24=$AR123),Schweine_Werte!$C123*0.5,IF(OR($C$24&gt;$AR123,$D$24&lt;$AR123),0,Schweine_Werte!$C123))</f>
        <v>0</v>
      </c>
      <c r="AU123" s="677">
        <f>IF(OR($C$36=$AR123,$D$36=$AR123),Schweine_Werte!$C123*0.5,IF(OR($C$36&gt;$AR123,$D$36&lt;$AR123),0,Schweine_Werte!$C123))</f>
        <v>0</v>
      </c>
      <c r="AV123" s="677">
        <f>IF(OR($C$48=$AR123,$D$48=$AR123),Schweine_Werte!$C123*0.5,IF(OR($C$48&gt;$AR123,$D$48&lt;$AR123),0,Schweine_Werte!$C123))</f>
        <v>0</v>
      </c>
      <c r="AW123" s="677">
        <f>IF(OR($C$60=$AR123,$D$60=$AR123),Schweine_Werte!$C123*0.5,IF(OR($C$60&gt;$AR123,$D$60&lt;$AR123),0,Schweine_Werte!$C123))</f>
        <v>0</v>
      </c>
      <c r="AX123" s="677">
        <f>IF(OR($C$12=$AR123,$D$12=$AR123),Schweine_Werte!$E123*0.5,IF(OR($C$12&gt;$AR123,$D$12&lt;$AR123),0,Schweine_Werte!$E123))</f>
        <v>0</v>
      </c>
      <c r="AY123" s="667">
        <f>IF(OR($C$24=$AR123,$D$24=$AR123),Schweine_Werte!$E123*0.5,IF(OR($C$24&gt;$AR123,$D$24&lt;$AR123),0,Schweine_Werte!$E123))</f>
        <v>0</v>
      </c>
      <c r="AZ123" s="667">
        <f>IF(OR($C$36=$AR123,$D$36=$AR123),Schweine_Werte!$E123*0.5,IF(OR($C$36&gt;$AR123,$D$36&lt;$AR123),0,Schweine_Werte!$E123))</f>
        <v>0</v>
      </c>
      <c r="BA123" s="667">
        <f>IF(OR($C$48=$AR123,$D$48=$AR123),Schweine_Werte!$E123*0.5,IF(OR($C$48&gt;$AR123,$D$48&lt;$AR123),0,Schweine_Werte!$E123))</f>
        <v>0</v>
      </c>
      <c r="BB123" s="667">
        <f>IF(OR($C$60=$AR123,$D$60=$AR123),Schweine_Werte!$E123*0.5,IF(OR($C$60&gt;$AR123,$D$60&lt;$AR123),0,Schweine_Werte!$E123))</f>
        <v>0</v>
      </c>
      <c r="BC123" s="677">
        <f>IF(OR($C$12=$AR123,$D$12=$AR123),Schweine_Werte!$G123*0.5,IF(OR($C$12&gt;$AR123,$D$12&lt;$AR123),0,Schweine_Werte!$G123))</f>
        <v>0</v>
      </c>
      <c r="BD123" s="667">
        <f>IF(OR($C$24=$AR123,$D$24=$AR123),Schweine_Werte!$G123*0.5,IF(OR($C$24&gt;$AR123,$D$24&lt;$AR123),0,Schweine_Werte!$G123))</f>
        <v>0</v>
      </c>
      <c r="BE123" s="667">
        <f>IF(OR($C$36=$AR123,$D$36=$AR123),Schweine_Werte!$G123*0.5,IF(OR($C$36&gt;$AR123,$D$36&lt;$AR123),0,Schweine_Werte!$G123))</f>
        <v>0</v>
      </c>
      <c r="BF123" s="667">
        <f>IF(OR($C$48=$AR123,$D$48=$AR123),Schweine_Werte!$G123*0.5,IF(OR($C$48&gt;$AR123,$D$48&lt;$AR123),0,Schweine_Werte!$G123))</f>
        <v>0</v>
      </c>
      <c r="BG123" s="667">
        <f>IF(OR($C$60=$AR123,$D$60=$AR123),Schweine_Werte!$G123*0.5,IF(OR($C$60&gt;$AR123,$D$60&lt;$AR123),0,Schweine_Werte!$G123))</f>
        <v>0</v>
      </c>
      <c r="BH123" s="677">
        <f>IF(OR($C$12=$AR123,$D$12=$AR123),Schweine_Werte!$I123*0.5,IF(OR($C$12&gt;$AR123,$D$12&lt;$AR123),0,Schweine_Werte!$I123))</f>
        <v>0</v>
      </c>
      <c r="BI123" s="667">
        <f>IF(OR($C$24=$AR123,$D$24=$AR123),Schweine_Werte!$I123*0.5,IF(OR($C$24&gt;$AR123,$D$24&lt;$AR123),0,Schweine_Werte!$I123))</f>
        <v>0</v>
      </c>
      <c r="BJ123" s="667">
        <f>IF(OR($C$36=$AR123,$D$36=$AR123),Schweine_Werte!$I123*0.5,IF(OR($C$36&gt;$AR123,$D$36&lt;$AR123),0,Schweine_Werte!$I123))</f>
        <v>0</v>
      </c>
      <c r="BK123" s="667">
        <f>IF(OR($C$48=$AR123,$D$48=$AR123),Schweine_Werte!$I123*0.5,IF(OR($C$48&gt;$AR123,$D$48&lt;$AR123),0,Schweine_Werte!$I123))</f>
        <v>0</v>
      </c>
      <c r="BL123" s="667">
        <f>IF(OR($C$60=$AR123,$D$60=$AR123),Schweine_Werte!$I123*0.5,IF(OR($C$60&gt;$AR123,$D$60&lt;$AR123),0,Schweine_Werte!$I123))</f>
        <v>0</v>
      </c>
      <c r="BM123" s="677"/>
      <c r="BN123" s="667"/>
      <c r="BO123" s="667"/>
      <c r="BP123" s="667"/>
      <c r="BQ123" s="667"/>
      <c r="BR123" s="677">
        <f>IF(OR($C$74=$AR123,$D$74=$AR123),Schweine_Werte!$M123*0.5,IF(OR($C$74&gt;$AR123,$D$74&lt;$AR123),0,Schweine_Werte!$M123))</f>
        <v>0</v>
      </c>
      <c r="BS123" s="677">
        <f>IF(OR($C$83=$AR123,$D$83=$AR123),Schweine_Werte!$M123*0.5,IF(OR($C$83&gt;$AR123,$D$83&lt;$AR123),0,Schweine_Werte!$M123))</f>
        <v>0</v>
      </c>
      <c r="BT123" s="679">
        <f>IF(OR($C$92=$AR123,$D$92=$AR123),Schweine_Werte!$M123*0.5,IF(OR($C$92&gt;$AR123,$D$92&lt;$AR123),0,Schweine_Werte!$M123))</f>
        <v>0</v>
      </c>
      <c r="BU123" s="679">
        <f>IF(OR($C$101=$AR123,$D$101=$AR123),Schweine_Werte!$M123*0.5,IF(OR($C$101&gt;$AR123,$D$101&lt;$AR123),0,Schweine_Werte!$M123))</f>
        <v>0</v>
      </c>
      <c r="BV123" s="679">
        <f>IF(OR($C$110=$AR123,$D$110=$AR123),Schweine_Werte!$M123*0.5,IF(OR($C$110&gt;$AR123,$D$110&lt;$AR123),0,Schweine_Werte!$M123))</f>
        <v>0</v>
      </c>
      <c r="BW123" s="679">
        <f>IF(OR(8=$AR123,$E$127=$AR123),Schweine_Werte!$M123*0.5,IF(OR(8&gt;$AR123,$E$127&lt;$AR123),0,Schweine_Werte!$M123))</f>
        <v>1.4477278921508818</v>
      </c>
      <c r="BX123" s="679">
        <f>IF(OR(8=$AR123,$E$145=$AR123),Schweine_Werte!$M123*0.5,IF(OR(8&gt;$AR123,$E$145&lt;$AR123),0,Schweine_Werte!$M123))</f>
        <v>1.4477278921508818</v>
      </c>
      <c r="BY123" s="677">
        <f>IF(OR($C$74=$AR123,$D$74=$AR123),Schweine_Werte!$O123*0.5,IF(OR($C$74&gt;$AR123,$D$74&lt;$AR123),0,Schweine_Werte!$O123))</f>
        <v>0</v>
      </c>
      <c r="BZ123" s="677">
        <f>IF(OR($C$83=$AR123,$D$83=$AR123),Schweine_Werte!$O123*0.5,IF(OR($C$83&gt;$AR123,$D$83&lt;$AR123),0,Schweine_Werte!$O123))</f>
        <v>0</v>
      </c>
      <c r="CA123" s="679">
        <f>IF(OR($C$92=$AR123,$D$92=$AR123),Schweine_Werte!$O123*0.5,IF(OR($C$92&gt;$AR123,$D$92&lt;$AR123),0,Schweine_Werte!$O123))</f>
        <v>0</v>
      </c>
      <c r="CB123" s="679">
        <f>IF(OR($C$101=$AR123,$D$101=$AR123),Schweine_Werte!$O123*0.5,IF(OR($C$101&gt;$AR123,$D$101&lt;$AR123),0,Schweine_Werte!$O123))</f>
        <v>0</v>
      </c>
      <c r="CC123" s="679">
        <f>IF(OR($C$110=$AR123,$D$110=$AR123),Schweine_Werte!$O123*0.5,IF(OR($C$110&gt;$AR123,$D$110&lt;$AR123),0,Schweine_Werte!$O123))</f>
        <v>0</v>
      </c>
    </row>
    <row r="124" spans="1:81" x14ac:dyDescent="0.2">
      <c r="C124" s="504"/>
      <c r="D124" s="702"/>
      <c r="E124" s="667"/>
      <c r="F124" s="667"/>
      <c r="G124" s="667"/>
      <c r="H124" s="667"/>
      <c r="I124" s="667"/>
      <c r="J124" s="667"/>
      <c r="K124" s="667"/>
      <c r="L124" s="667"/>
      <c r="M124" s="667"/>
      <c r="N124" s="667"/>
      <c r="O124" s="667"/>
      <c r="P124" s="667"/>
      <c r="Q124" s="667"/>
      <c r="R124" s="667"/>
      <c r="S124" s="667"/>
      <c r="T124" s="667"/>
      <c r="U124" s="667"/>
      <c r="V124" s="667"/>
      <c r="AR124" s="698">
        <v>128</v>
      </c>
      <c r="AS124" s="677">
        <f>IF(OR($C$12=$AR124,$D$12=$AR124),Schweine_Werte!$C124*0.5,IF(OR($C$12&gt;$AR124,$D$12&lt;$AR124),0,Schweine_Werte!$C124))</f>
        <v>0</v>
      </c>
      <c r="AT124" s="667">
        <f>IF(OR($C$24=$AR124,$D$24=$AR124),Schweine_Werte!$C124*0.5,IF(OR($C$24&gt;$AR124,$D$24&lt;$AR124),0,Schweine_Werte!$C124))</f>
        <v>0</v>
      </c>
      <c r="AU124" s="677">
        <f>IF(OR($C$36=$AR124,$D$36=$AR124),Schweine_Werte!$C124*0.5,IF(OR($C$36&gt;$AR124,$D$36&lt;$AR124),0,Schweine_Werte!$C124))</f>
        <v>0</v>
      </c>
      <c r="AV124" s="677">
        <f>IF(OR($C$48=$AR124,$D$48=$AR124),Schweine_Werte!$C124*0.5,IF(OR($C$48&gt;$AR124,$D$48&lt;$AR124),0,Schweine_Werte!$C124))</f>
        <v>0</v>
      </c>
      <c r="AW124" s="677">
        <f>IF(OR($C$60=$AR124,$D$60=$AR124),Schweine_Werte!$C124*0.5,IF(OR($C$60&gt;$AR124,$D$60&lt;$AR124),0,Schweine_Werte!$C124))</f>
        <v>0</v>
      </c>
      <c r="AX124" s="677">
        <f>IF(OR($C$12=$AR124,$D$12=$AR124),Schweine_Werte!$E124*0.5,IF(OR($C$12&gt;$AR124,$D$12&lt;$AR124),0,Schweine_Werte!$E124))</f>
        <v>0</v>
      </c>
      <c r="AY124" s="667">
        <f>IF(OR($C$24=$AR124,$D$24=$AR124),Schweine_Werte!$E124*0.5,IF(OR($C$24&gt;$AR124,$D$24&lt;$AR124),0,Schweine_Werte!$E124))</f>
        <v>0</v>
      </c>
      <c r="AZ124" s="667">
        <f>IF(OR($C$36=$AR124,$D$36=$AR124),Schweine_Werte!$E124*0.5,IF(OR($C$36&gt;$AR124,$D$36&lt;$AR124),0,Schweine_Werte!$E124))</f>
        <v>0</v>
      </c>
      <c r="BA124" s="667">
        <f>IF(OR($C$48=$AR124,$D$48=$AR124),Schweine_Werte!$E124*0.5,IF(OR($C$48&gt;$AR124,$D$48&lt;$AR124),0,Schweine_Werte!$E124))</f>
        <v>0</v>
      </c>
      <c r="BB124" s="667">
        <f>IF(OR($C$60=$AR124,$D$60=$AR124),Schweine_Werte!$E124*0.5,IF(OR($C$60&gt;$AR124,$D$60&lt;$AR124),0,Schweine_Werte!$E124))</f>
        <v>0</v>
      </c>
      <c r="BC124" s="677">
        <f>IF(OR($C$12=$AR124,$D$12=$AR124),Schweine_Werte!$G124*0.5,IF(OR($C$12&gt;$AR124,$D$12&lt;$AR124),0,Schweine_Werte!$G124))</f>
        <v>0</v>
      </c>
      <c r="BD124" s="667">
        <f>IF(OR($C$24=$AR124,$D$24=$AR124),Schweine_Werte!$G124*0.5,IF(OR($C$24&gt;$AR124,$D$24&lt;$AR124),0,Schweine_Werte!$G124))</f>
        <v>0</v>
      </c>
      <c r="BE124" s="667">
        <f>IF(OR($C$36=$AR124,$D$36=$AR124),Schweine_Werte!$G124*0.5,IF(OR($C$36&gt;$AR124,$D$36&lt;$AR124),0,Schweine_Werte!$G124))</f>
        <v>0</v>
      </c>
      <c r="BF124" s="667">
        <f>IF(OR($C$48=$AR124,$D$48=$AR124),Schweine_Werte!$G124*0.5,IF(OR($C$48&gt;$AR124,$D$48&lt;$AR124),0,Schweine_Werte!$G124))</f>
        <v>0</v>
      </c>
      <c r="BG124" s="667">
        <f>IF(OR($C$60=$AR124,$D$60=$AR124),Schweine_Werte!$G124*0.5,IF(OR($C$60&gt;$AR124,$D$60&lt;$AR124),0,Schweine_Werte!$G124))</f>
        <v>0</v>
      </c>
      <c r="BH124" s="677">
        <f>IF(OR($C$12=$AR124,$D$12=$AR124),Schweine_Werte!$I124*0.5,IF(OR($C$12&gt;$AR124,$D$12&lt;$AR124),0,Schweine_Werte!$I124))</f>
        <v>0</v>
      </c>
      <c r="BI124" s="667">
        <f>IF(OR($C$24=$AR124,$D$24=$AR124),Schweine_Werte!$I124*0.5,IF(OR($C$24&gt;$AR124,$D$24&lt;$AR124),0,Schweine_Werte!$I124))</f>
        <v>0</v>
      </c>
      <c r="BJ124" s="667">
        <f>IF(OR($C$36=$AR124,$D$36=$AR124),Schweine_Werte!$I124*0.5,IF(OR($C$36&gt;$AR124,$D$36&lt;$AR124),0,Schweine_Werte!$I124))</f>
        <v>0</v>
      </c>
      <c r="BK124" s="667">
        <f>IF(OR($C$48=$AR124,$D$48=$AR124),Schweine_Werte!$I124*0.5,IF(OR($C$48&gt;$AR124,$D$48&lt;$AR124),0,Schweine_Werte!$I124))</f>
        <v>0</v>
      </c>
      <c r="BL124" s="667">
        <f>IF(OR($C$60=$AR124,$D$60=$AR124),Schweine_Werte!$I124*0.5,IF(OR($C$60&gt;$AR124,$D$60&lt;$AR124),0,Schweine_Werte!$I124))</f>
        <v>0</v>
      </c>
      <c r="BM124" s="677"/>
      <c r="BN124" s="667"/>
      <c r="BO124" s="667"/>
      <c r="BP124" s="667"/>
      <c r="BQ124" s="667"/>
      <c r="BR124" s="677">
        <f>IF(OR($C$74=$AR124,$D$74=$AR124),Schweine_Werte!$M124*0.5,IF(OR($C$74&gt;$AR124,$D$74&lt;$AR124),0,Schweine_Werte!$M124))</f>
        <v>0</v>
      </c>
      <c r="BS124" s="677">
        <f>IF(OR($C$83=$AR124,$D$83=$AR124),Schweine_Werte!$M124*0.5,IF(OR($C$83&gt;$AR124,$D$83&lt;$AR124),0,Schweine_Werte!$M124))</f>
        <v>0</v>
      </c>
      <c r="BT124" s="679">
        <f>IF(OR($C$92=$AR124,$D$92=$AR124),Schweine_Werte!$M124*0.5,IF(OR($C$92&gt;$AR124,$D$92&lt;$AR124),0,Schweine_Werte!$M124))</f>
        <v>0</v>
      </c>
      <c r="BU124" s="679">
        <f>IF(OR($C$101=$AR124,$D$101=$AR124),Schweine_Werte!$M124*0.5,IF(OR($C$101&gt;$AR124,$D$101&lt;$AR124),0,Schweine_Werte!$M124))</f>
        <v>0</v>
      </c>
      <c r="BV124" s="679">
        <f>IF(OR($C$110=$AR124,$D$110=$AR124),Schweine_Werte!$M124*0.5,IF(OR($C$110&gt;$AR124,$D$110&lt;$AR124),0,Schweine_Werte!$M124))</f>
        <v>0</v>
      </c>
      <c r="BW124" s="679">
        <f>IF(OR(8=$AR124,$E$127=$AR124),Schweine_Werte!$M124*0.5,IF(OR(8&gt;$AR124,$E$127&lt;$AR124),0,Schweine_Werte!$M124))</f>
        <v>1.4477278921508818</v>
      </c>
      <c r="BX124" s="679">
        <f>IF(OR(8=$AR124,$E$145=$AR124),Schweine_Werte!$M124*0.5,IF(OR(8&gt;$AR124,$E$145&lt;$AR124),0,Schweine_Werte!$M124))</f>
        <v>1.4477278921508818</v>
      </c>
      <c r="BY124" s="677">
        <f>IF(OR($C$74=$AR124,$D$74=$AR124),Schweine_Werte!$O124*0.5,IF(OR($C$74&gt;$AR124,$D$74&lt;$AR124),0,Schweine_Werte!$O124))</f>
        <v>0</v>
      </c>
      <c r="BZ124" s="677">
        <f>IF(OR($C$83=$AR124,$D$83=$AR124),Schweine_Werte!$O124*0.5,IF(OR($C$83&gt;$AR124,$D$83&lt;$AR124),0,Schweine_Werte!$O124))</f>
        <v>0</v>
      </c>
      <c r="CA124" s="679">
        <f>IF(OR($C$92=$AR124,$D$92=$AR124),Schweine_Werte!$O124*0.5,IF(OR($C$92&gt;$AR124,$D$92&lt;$AR124),0,Schweine_Werte!$O124))</f>
        <v>0</v>
      </c>
      <c r="CB124" s="679">
        <f>IF(OR($C$101=$AR124,$D$101=$AR124),Schweine_Werte!$O124*0.5,IF(OR($C$101&gt;$AR124,$D$101&lt;$AR124),0,Schweine_Werte!$O124))</f>
        <v>0</v>
      </c>
      <c r="CC124" s="679">
        <f>IF(OR($C$110=$AR124,$D$110=$AR124),Schweine_Werte!$O124*0.5,IF(OR($C$110&gt;$AR124,$D$110&lt;$AR124),0,Schweine_Werte!$O124))</f>
        <v>0</v>
      </c>
    </row>
    <row r="125" spans="1:81" ht="15.75" x14ac:dyDescent="0.25">
      <c r="F125" s="521"/>
      <c r="G125" s="1722" t="s">
        <v>486</v>
      </c>
      <c r="H125" s="1723"/>
      <c r="I125" s="1724"/>
      <c r="J125" s="681" t="s">
        <v>474</v>
      </c>
      <c r="K125" s="681" t="s">
        <v>487</v>
      </c>
      <c r="L125" s="1725" t="s">
        <v>488</v>
      </c>
      <c r="M125" s="1726"/>
      <c r="N125" s="1727"/>
      <c r="O125" s="1725" t="s">
        <v>489</v>
      </c>
      <c r="P125" s="1727"/>
      <c r="Q125" s="1725" t="s">
        <v>490</v>
      </c>
      <c r="R125" s="1726"/>
      <c r="S125" s="1727"/>
      <c r="T125" s="1725" t="s">
        <v>491</v>
      </c>
      <c r="U125" s="1726"/>
      <c r="V125" s="1727"/>
      <c r="W125" s="1725" t="s">
        <v>492</v>
      </c>
      <c r="X125" s="1726"/>
      <c r="Y125" s="1727"/>
      <c r="AR125" s="698">
        <v>129</v>
      </c>
      <c r="AS125" s="677">
        <f>IF(OR($C$12=$AR125,$D$12=$AR125),Schweine_Werte!$C125*0.5,IF(OR($C$12&gt;$AR125,$D$12&lt;$AR125),0,Schweine_Werte!$C125))</f>
        <v>0</v>
      </c>
      <c r="AT125" s="667">
        <f>IF(OR($C$24=$AR125,$D$24=$AR125),Schweine_Werte!$C125*0.5,IF(OR($C$24&gt;$AR125,$D$24&lt;$AR125),0,Schweine_Werte!$C125))</f>
        <v>0</v>
      </c>
      <c r="AU125" s="677">
        <f>IF(OR($C$36=$AR125,$D$36=$AR125),Schweine_Werte!$C125*0.5,IF(OR($C$36&gt;$AR125,$D$36&lt;$AR125),0,Schweine_Werte!$C125))</f>
        <v>0</v>
      </c>
      <c r="AV125" s="677">
        <f>IF(OR($C$48=$AR125,$D$48=$AR125),Schweine_Werte!$C125*0.5,IF(OR($C$48&gt;$AR125,$D$48&lt;$AR125),0,Schweine_Werte!$C125))</f>
        <v>0</v>
      </c>
      <c r="AW125" s="677">
        <f>IF(OR($C$60=$AR125,$D$60=$AR125),Schweine_Werte!$C125*0.5,IF(OR($C$60&gt;$AR125,$D$60&lt;$AR125),0,Schweine_Werte!$C125))</f>
        <v>0</v>
      </c>
      <c r="AX125" s="677">
        <f>IF(OR($C$12=$AR125,$D$12=$AR125),Schweine_Werte!$E125*0.5,IF(OR($C$12&gt;$AR125,$D$12&lt;$AR125),0,Schweine_Werte!$E125))</f>
        <v>0</v>
      </c>
      <c r="AY125" s="667">
        <f>IF(OR($C$24=$AR125,$D$24=$AR125),Schweine_Werte!$E125*0.5,IF(OR($C$24&gt;$AR125,$D$24&lt;$AR125),0,Schweine_Werte!$E125))</f>
        <v>0</v>
      </c>
      <c r="AZ125" s="667">
        <f>IF(OR($C$36=$AR125,$D$36=$AR125),Schweine_Werte!$E125*0.5,IF(OR($C$36&gt;$AR125,$D$36&lt;$AR125),0,Schweine_Werte!$E125))</f>
        <v>0</v>
      </c>
      <c r="BA125" s="667">
        <f>IF(OR($C$48=$AR125,$D$48=$AR125),Schweine_Werte!$E125*0.5,IF(OR($C$48&gt;$AR125,$D$48&lt;$AR125),0,Schweine_Werte!$E125))</f>
        <v>0</v>
      </c>
      <c r="BB125" s="667">
        <f>IF(OR($C$60=$AR125,$D$60=$AR125),Schweine_Werte!$E125*0.5,IF(OR($C$60&gt;$AR125,$D$60&lt;$AR125),0,Schweine_Werte!$E125))</f>
        <v>0</v>
      </c>
      <c r="BC125" s="677">
        <f>IF(OR($C$12=$AR125,$D$12=$AR125),Schweine_Werte!$G125*0.5,IF(OR($C$12&gt;$AR125,$D$12&lt;$AR125),0,Schweine_Werte!$G125))</f>
        <v>0</v>
      </c>
      <c r="BD125" s="667">
        <f>IF(OR($C$24=$AR125,$D$24=$AR125),Schweine_Werte!$G125*0.5,IF(OR($C$24&gt;$AR125,$D$24&lt;$AR125),0,Schweine_Werte!$G125))</f>
        <v>0</v>
      </c>
      <c r="BE125" s="667">
        <f>IF(OR($C$36=$AR125,$D$36=$AR125),Schweine_Werte!$G125*0.5,IF(OR($C$36&gt;$AR125,$D$36&lt;$AR125),0,Schweine_Werte!$G125))</f>
        <v>0</v>
      </c>
      <c r="BF125" s="667">
        <f>IF(OR($C$48=$AR125,$D$48=$AR125),Schweine_Werte!$G125*0.5,IF(OR($C$48&gt;$AR125,$D$48&lt;$AR125),0,Schweine_Werte!$G125))</f>
        <v>0</v>
      </c>
      <c r="BG125" s="667">
        <f>IF(OR($C$60=$AR125,$D$60=$AR125),Schweine_Werte!$G125*0.5,IF(OR($C$60&gt;$AR125,$D$60&lt;$AR125),0,Schweine_Werte!$G125))</f>
        <v>0</v>
      </c>
      <c r="BH125" s="677">
        <f>IF(OR($C$12=$AR125,$D$12=$AR125),Schweine_Werte!$I125*0.5,IF(OR($C$12&gt;$AR125,$D$12&lt;$AR125),0,Schweine_Werte!$I125))</f>
        <v>0</v>
      </c>
      <c r="BI125" s="667">
        <f>IF(OR($C$24=$AR125,$D$24=$AR125),Schweine_Werte!$I125*0.5,IF(OR($C$24&gt;$AR125,$D$24&lt;$AR125),0,Schweine_Werte!$I125))</f>
        <v>0</v>
      </c>
      <c r="BJ125" s="667">
        <f>IF(OR($C$36=$AR125,$D$36=$AR125),Schweine_Werte!$I125*0.5,IF(OR($C$36&gt;$AR125,$D$36&lt;$AR125),0,Schweine_Werte!$I125))</f>
        <v>0</v>
      </c>
      <c r="BK125" s="667">
        <f>IF(OR($C$48=$AR125,$D$48=$AR125),Schweine_Werte!$I125*0.5,IF(OR($C$48&gt;$AR125,$D$48&lt;$AR125),0,Schweine_Werte!$I125))</f>
        <v>0</v>
      </c>
      <c r="BL125" s="667">
        <f>IF(OR($C$60=$AR125,$D$60=$AR125),Schweine_Werte!$I125*0.5,IF(OR($C$60&gt;$AR125,$D$60&lt;$AR125),0,Schweine_Werte!$I125))</f>
        <v>0</v>
      </c>
      <c r="BM125" s="677"/>
      <c r="BN125" s="667"/>
      <c r="BO125" s="667"/>
      <c r="BP125" s="667"/>
      <c r="BQ125" s="667"/>
      <c r="BR125" s="677">
        <f>IF(OR($C$74=$AR125,$D$74=$AR125),Schweine_Werte!$M125*0.5,IF(OR($C$74&gt;$AR125,$D$74&lt;$AR125),0,Schweine_Werte!$M125))</f>
        <v>0</v>
      </c>
      <c r="BS125" s="677">
        <f>IF(OR($C$83=$AR125,$D$83=$AR125),Schweine_Werte!$M125*0.5,IF(OR($C$83&gt;$AR125,$D$83&lt;$AR125),0,Schweine_Werte!$M125))</f>
        <v>0</v>
      </c>
      <c r="BT125" s="679">
        <f>IF(OR($C$92=$AR125,$D$92=$AR125),Schweine_Werte!$M125*0.5,IF(OR($C$92&gt;$AR125,$D$92&lt;$AR125),0,Schweine_Werte!$M125))</f>
        <v>0</v>
      </c>
      <c r="BU125" s="679">
        <f>IF(OR($C$101=$AR125,$D$101=$AR125),Schweine_Werte!$M125*0.5,IF(OR($C$101&gt;$AR125,$D$101&lt;$AR125),0,Schweine_Werte!$M125))</f>
        <v>0</v>
      </c>
      <c r="BV125" s="679">
        <f>IF(OR($C$110=$AR125,$D$110=$AR125),Schweine_Werte!$M125*0.5,IF(OR($C$110&gt;$AR125,$D$110&lt;$AR125),0,Schweine_Werte!$M125))</f>
        <v>0</v>
      </c>
      <c r="BW125" s="679">
        <f>IF(OR(8=$AR125,$E$127=$AR125),Schweine_Werte!$M125*0.5,IF(OR(8&gt;$AR125,$E$127&lt;$AR125),0,Schweine_Werte!$M125))</f>
        <v>1.4477278921508818</v>
      </c>
      <c r="BX125" s="679">
        <f>IF(OR(8=$AR125,$E$145=$AR125),Schweine_Werte!$M125*0.5,IF(OR(8&gt;$AR125,$E$145&lt;$AR125),0,Schweine_Werte!$M125))</f>
        <v>1.4477278921508818</v>
      </c>
      <c r="BY125" s="677">
        <f>IF(OR($C$74=$AR125,$D$74=$AR125),Schweine_Werte!$O125*0.5,IF(OR($C$74&gt;$AR125,$D$74&lt;$AR125),0,Schweine_Werte!$O125))</f>
        <v>0</v>
      </c>
      <c r="BZ125" s="677">
        <f>IF(OR($C$83=$AR125,$D$83=$AR125),Schweine_Werte!$O125*0.5,IF(OR($C$83&gt;$AR125,$D$83&lt;$AR125),0,Schweine_Werte!$O125))</f>
        <v>0</v>
      </c>
      <c r="CA125" s="679">
        <f>IF(OR($C$92=$AR125,$D$92=$AR125),Schweine_Werte!$O125*0.5,IF(OR($C$92&gt;$AR125,$D$92&lt;$AR125),0,Schweine_Werte!$O125))</f>
        <v>0</v>
      </c>
      <c r="CB125" s="679">
        <f>IF(OR($C$101=$AR125,$D$101=$AR125),Schweine_Werte!$O125*0.5,IF(OR($C$101&gt;$AR125,$D$101&lt;$AR125),0,Schweine_Werte!$O125))</f>
        <v>0</v>
      </c>
      <c r="CC125" s="679">
        <f>IF(OR($C$110=$AR125,$D$110=$AR125),Schweine_Werte!$O125*0.5,IF(OR($C$110&gt;$AR125,$D$110&lt;$AR125),0,Schweine_Werte!$O125))</f>
        <v>0</v>
      </c>
    </row>
    <row r="126" spans="1:81" ht="18.75" x14ac:dyDescent="0.25">
      <c r="B126" s="704" t="s">
        <v>497</v>
      </c>
      <c r="C126" s="705"/>
      <c r="D126" s="706" t="s">
        <v>527</v>
      </c>
      <c r="E126" s="707" t="s">
        <v>528</v>
      </c>
      <c r="F126" s="686" t="s">
        <v>363</v>
      </c>
      <c r="G126" s="687" t="s">
        <v>1</v>
      </c>
      <c r="H126" s="687" t="s">
        <v>499</v>
      </c>
      <c r="I126" s="687" t="s">
        <v>500</v>
      </c>
      <c r="J126" s="688" t="s">
        <v>501</v>
      </c>
      <c r="K126" s="688" t="s">
        <v>501</v>
      </c>
      <c r="L126" s="689" t="s">
        <v>365</v>
      </c>
      <c r="M126" s="689" t="s">
        <v>502</v>
      </c>
      <c r="N126" s="689" t="s">
        <v>367</v>
      </c>
      <c r="O126" s="690" t="s">
        <v>358</v>
      </c>
      <c r="P126" s="690" t="s">
        <v>359</v>
      </c>
      <c r="Q126" s="689" t="s">
        <v>365</v>
      </c>
      <c r="R126" s="689" t="s">
        <v>366</v>
      </c>
      <c r="S126" s="689" t="s">
        <v>367</v>
      </c>
      <c r="T126" s="689" t="s">
        <v>365</v>
      </c>
      <c r="U126" s="689" t="s">
        <v>366</v>
      </c>
      <c r="V126" s="689" t="s">
        <v>367</v>
      </c>
      <c r="W126" s="688" t="s">
        <v>503</v>
      </c>
      <c r="X126" s="688" t="s">
        <v>504</v>
      </c>
      <c r="Y126" s="688" t="s">
        <v>505</v>
      </c>
      <c r="AR126" s="698">
        <v>130</v>
      </c>
      <c r="AS126" s="677">
        <f>IF(OR($C$12=$AR126,$D$12=$AR126),Schweine_Werte!$C126*0.5,IF(OR($C$12&gt;$AR126,$D$12&lt;$AR126),0,Schweine_Werte!$C126))</f>
        <v>0</v>
      </c>
      <c r="AT126" s="667">
        <f>IF(OR($C$24=$AR126,$D$24=$AR126),Schweine_Werte!$C126*0.5,IF(OR($C$24&gt;$AR126,$D$24&lt;$AR126),0,Schweine_Werte!$C126))</f>
        <v>0</v>
      </c>
      <c r="AU126" s="677">
        <f>IF(OR($C$36=$AR126,$D$36=$AR126),Schweine_Werte!$C126*0.5,IF(OR($C$36&gt;$AR126,$D$36&lt;$AR126),0,Schweine_Werte!$C126))</f>
        <v>0</v>
      </c>
      <c r="AV126" s="677">
        <f>IF(OR($C$48=$AR126,$D$48=$AR126),Schweine_Werte!$C126*0.5,IF(OR($C$48&gt;$AR126,$D$48&lt;$AR126),0,Schweine_Werte!$C126))</f>
        <v>0</v>
      </c>
      <c r="AW126" s="677">
        <f>IF(OR($C$60=$AR126,$D$60=$AR126),Schweine_Werte!$C126*0.5,IF(OR($C$60&gt;$AR126,$D$60&lt;$AR126),0,Schweine_Werte!$C126))</f>
        <v>0</v>
      </c>
      <c r="AX126" s="677">
        <f>IF(OR($C$12=$AR126,$D$12=$AR126),Schweine_Werte!$E126*0.5,IF(OR($C$12&gt;$AR126,$D$12&lt;$AR126),0,Schweine_Werte!$E126))</f>
        <v>0</v>
      </c>
      <c r="AY126" s="667">
        <f>IF(OR($C$24=$AR126,$D$24=$AR126),Schweine_Werte!$E126*0.5,IF(OR($C$24&gt;$AR126,$D$24&lt;$AR126),0,Schweine_Werte!$E126))</f>
        <v>0</v>
      </c>
      <c r="AZ126" s="667">
        <f>IF(OR($C$36=$AR126,$D$36=$AR126),Schweine_Werte!$E126*0.5,IF(OR($C$36&gt;$AR126,$D$36&lt;$AR126),0,Schweine_Werte!$E126))</f>
        <v>0</v>
      </c>
      <c r="BA126" s="667">
        <f>IF(OR($C$48=$AR126,$D$48=$AR126),Schweine_Werte!$E126*0.5,IF(OR($C$48&gt;$AR126,$D$48&lt;$AR126),0,Schweine_Werte!$E126))</f>
        <v>0</v>
      </c>
      <c r="BB126" s="667">
        <f>IF(OR($C$60=$AR126,$D$60=$AR126),Schweine_Werte!$E126*0.5,IF(OR($C$60&gt;$AR126,$D$60&lt;$AR126),0,Schweine_Werte!$E126))</f>
        <v>0</v>
      </c>
      <c r="BC126" s="677">
        <f>IF(OR($C$12=$AR126,$D$12=$AR126),Schweine_Werte!$G126*0.5,IF(OR($C$12&gt;$AR126,$D$12&lt;$AR126),0,Schweine_Werte!$G126))</f>
        <v>0</v>
      </c>
      <c r="BD126" s="667">
        <f>IF(OR($C$24=$AR126,$D$24=$AR126),Schweine_Werte!$G126*0.5,IF(OR($C$24&gt;$AR126,$D$24&lt;$AR126),0,Schweine_Werte!$G126))</f>
        <v>0</v>
      </c>
      <c r="BE126" s="667">
        <f>IF(OR($C$36=$AR126,$D$36=$AR126),Schweine_Werte!$G126*0.5,IF(OR($C$36&gt;$AR126,$D$36&lt;$AR126),0,Schweine_Werte!$G126))</f>
        <v>0</v>
      </c>
      <c r="BF126" s="667">
        <f>IF(OR($C$48=$AR126,$D$48=$AR126),Schweine_Werte!$G126*0.5,IF(OR($C$48&gt;$AR126,$D$48&lt;$AR126),0,Schweine_Werte!$G126))</f>
        <v>0</v>
      </c>
      <c r="BG126" s="667">
        <f>IF(OR($C$60=$AR126,$D$60=$AR126),Schweine_Werte!$G126*0.5,IF(OR($C$60&gt;$AR126,$D$60&lt;$AR126),0,Schweine_Werte!$G126))</f>
        <v>0</v>
      </c>
      <c r="BH126" s="677">
        <f>IF(OR($C$12=$AR126,$D$12=$AR126),Schweine_Werte!$I126*0.5,IF(OR($C$12&gt;$AR126,$D$12&lt;$AR126),0,Schweine_Werte!$I126))</f>
        <v>0</v>
      </c>
      <c r="BI126" s="667">
        <f>IF(OR($C$24=$AR126,$D$24=$AR126),Schweine_Werte!$I126*0.5,IF(OR($C$24&gt;$AR126,$D$24&lt;$AR126),0,Schweine_Werte!$I126))</f>
        <v>0</v>
      </c>
      <c r="BJ126" s="667">
        <f>IF(OR($C$36=$AR126,$D$36=$AR126),Schweine_Werte!$I126*0.5,IF(OR($C$36&gt;$AR126,$D$36&lt;$AR126),0,Schweine_Werte!$I126))</f>
        <v>0</v>
      </c>
      <c r="BK126" s="667">
        <f>IF(OR($C$48=$AR126,$D$48=$AR126),Schweine_Werte!$I126*0.5,IF(OR($C$48&gt;$AR126,$D$48&lt;$AR126),0,Schweine_Werte!$I126))</f>
        <v>0</v>
      </c>
      <c r="BL126" s="667">
        <f>IF(OR($C$60=$AR126,$D$60=$AR126),Schweine_Werte!$I126*0.5,IF(OR($C$60&gt;$AR126,$D$60&lt;$AR126),0,Schweine_Werte!$I126))</f>
        <v>0</v>
      </c>
      <c r="BM126" s="677"/>
      <c r="BN126" s="667"/>
      <c r="BO126" s="667"/>
      <c r="BP126" s="667"/>
      <c r="BQ126" s="667"/>
      <c r="BR126" s="677">
        <f>IF(OR($C$74=$AR126,$D$74=$AR126),Schweine_Werte!$M126*0.5,IF(OR($C$74&gt;$AR126,$D$74&lt;$AR126),0,Schweine_Werte!$M126))</f>
        <v>0</v>
      </c>
      <c r="BS126" s="677">
        <f>IF(OR($C$83=$AR126,$D$83=$AR126),Schweine_Werte!$M126*0.5,IF(OR($C$83&gt;$AR126,$D$83&lt;$AR126),0,Schweine_Werte!$M126))</f>
        <v>0</v>
      </c>
      <c r="BT126" s="679">
        <f>IF(OR($C$92=$AR126,$D$92=$AR126),Schweine_Werte!$M126*0.5,IF(OR($C$92&gt;$AR126,$D$92&lt;$AR126),0,Schweine_Werte!$M126))</f>
        <v>0</v>
      </c>
      <c r="BU126" s="679">
        <f>IF(OR($C$101=$AR126,$D$101=$AR126),Schweine_Werte!$M126*0.5,IF(OR($C$101&gt;$AR126,$D$101&lt;$AR126),0,Schweine_Werte!$M126))</f>
        <v>0</v>
      </c>
      <c r="BV126" s="679">
        <f>IF(OR($C$110=$AR126,$D$110=$AR126),Schweine_Werte!$M126*0.5,IF(OR($C$110&gt;$AR126,$D$110&lt;$AR126),0,Schweine_Werte!$M126))</f>
        <v>0</v>
      </c>
      <c r="BW126" s="679">
        <f>IF(OR(8=$AR126,$E$127=$AR126),Schweine_Werte!$M126*0.5,IF(OR(8&gt;$AR126,$E$127&lt;$AR126),0,Schweine_Werte!$M126))</f>
        <v>1.4477278921508818</v>
      </c>
      <c r="BX126" s="679">
        <f>IF(OR(8=$AR126,$E$145=$AR126),Schweine_Werte!$M126*0.5,IF(OR(8&gt;$AR126,$E$145&lt;$AR126),0,Schweine_Werte!$M126))</f>
        <v>1.4477278921508818</v>
      </c>
      <c r="BY126" s="677">
        <f>IF(OR($C$74=$AR126,$D$74=$AR126),Schweine_Werte!$O126*0.5,IF(OR($C$74&gt;$AR126,$D$74&lt;$AR126),0,Schweine_Werte!$O126))</f>
        <v>0</v>
      </c>
      <c r="BZ126" s="677">
        <f>IF(OR($C$83=$AR126,$D$83=$AR126),Schweine_Werte!$O126*0.5,IF(OR($C$83&gt;$AR126,$D$83&lt;$AR126),0,Schweine_Werte!$O126))</f>
        <v>0</v>
      </c>
      <c r="CA126" s="679">
        <f>IF(OR($C$92=$AR126,$D$92=$AR126),Schweine_Werte!$O126*0.5,IF(OR($C$92&gt;$AR126,$D$92&lt;$AR126),0,Schweine_Werte!$O126))</f>
        <v>0</v>
      </c>
      <c r="CB126" s="679">
        <f>IF(OR($C$101=$AR126,$D$101=$AR126),Schweine_Werte!$O126*0.5,IF(OR($C$101&gt;$AR126,$D$101&lt;$AR126),0,Schweine_Werte!$O126))</f>
        <v>0</v>
      </c>
      <c r="CC126" s="679">
        <f>IF(OR($C$110=$AR126,$D$110=$AR126),Schweine_Werte!$O126*0.5,IF(OR($C$110&gt;$AR126,$D$110&lt;$AR126),0,Schweine_Werte!$O126))</f>
        <v>0</v>
      </c>
    </row>
    <row r="127" spans="1:81" ht="15.75" x14ac:dyDescent="0.25">
      <c r="A127" s="520" t="s">
        <v>466</v>
      </c>
      <c r="B127" s="507" t="str">
        <f>IF('Abweichende Werte'!W11=1,'Abweichende Werte'!F11,"")</f>
        <v/>
      </c>
      <c r="C127" s="507"/>
      <c r="D127" s="508" t="str">
        <f>IF('Abweichende Werte'!W11=1,'Abweichende Werte'!J11,"")</f>
        <v/>
      </c>
      <c r="E127" s="508" t="str">
        <f>IF('Abweichende Werte'!W11=1,'Abweichende Werte'!M11,"")</f>
        <v/>
      </c>
      <c r="F127" s="708" t="e">
        <f t="shared" ref="F127:K127" si="56">SUM(F119:F120)</f>
        <v>#VALUE!</v>
      </c>
      <c r="G127" s="708" t="e">
        <f t="shared" si="56"/>
        <v>#VALUE!</v>
      </c>
      <c r="H127" s="708" t="e">
        <f t="shared" si="56"/>
        <v>#VALUE!</v>
      </c>
      <c r="I127" s="708" t="e">
        <f t="shared" si="56"/>
        <v>#VALUE!</v>
      </c>
      <c r="J127" s="708" t="e">
        <f t="shared" si="56"/>
        <v>#VALUE!</v>
      </c>
      <c r="K127" s="708" t="e">
        <f t="shared" si="56"/>
        <v>#VALUE!</v>
      </c>
      <c r="L127" s="708" t="e">
        <f>Q127*365/1000+$J127-$K127</f>
        <v>#VALUE!</v>
      </c>
      <c r="M127" s="708" t="e">
        <f>R127*365/1000+$J127-$K127/2</f>
        <v>#VALUE!</v>
      </c>
      <c r="N127" s="708" t="e">
        <f>S127*365/1000+$J127</f>
        <v>#VALUE!</v>
      </c>
      <c r="O127" s="708">
        <v>5.5</v>
      </c>
      <c r="P127" s="708">
        <v>1.8</v>
      </c>
      <c r="Q127" s="708" t="e">
        <f>SUM(Q119:Q120)</f>
        <v>#VALUE!</v>
      </c>
      <c r="R127" s="708" t="e">
        <f>SUM(R119:R120)</f>
        <v>#VALUE!</v>
      </c>
      <c r="S127" s="708" t="e">
        <f>SUM(S119:S120)</f>
        <v>#VALUE!</v>
      </c>
      <c r="T127" s="708" t="e">
        <f>Q127/$F127</f>
        <v>#VALUE!</v>
      </c>
      <c r="U127" s="708" t="e">
        <f>R127/$F127</f>
        <v>#VALUE!</v>
      </c>
      <c r="V127" s="708" t="e">
        <f>S127/$F127</f>
        <v>#VALUE!</v>
      </c>
      <c r="W127" s="708" t="e">
        <f>($J127*0.055+Q127*0.365*0.86-$K127*0.018)/L127*100</f>
        <v>#VALUE!</v>
      </c>
      <c r="X127" s="708" t="e">
        <f>($J127*0.055+R127*0.365*0.86-$K127*0.018/2)/M127*100</f>
        <v>#VALUE!</v>
      </c>
      <c r="Y127" s="708" t="e">
        <f>($J127*0.055+S127*0.365*0.86)/N127*100</f>
        <v>#VALUE!</v>
      </c>
      <c r="AR127" s="698">
        <v>131</v>
      </c>
      <c r="AS127" s="677">
        <f>IF(OR($C$12=$AR127,$D$12=$AR127),Schweine_Werte!$C127*0.5,IF(OR($C$12&gt;$AR127,$D$12&lt;$AR127),0,Schweine_Werte!$C127))</f>
        <v>0</v>
      </c>
      <c r="AT127" s="667">
        <f>IF(OR($C$24=$AR127,$D$24=$AR127),Schweine_Werte!$C127*0.5,IF(OR($C$24&gt;$AR127,$D$24&lt;$AR127),0,Schweine_Werte!$C127))</f>
        <v>0</v>
      </c>
      <c r="AU127" s="677">
        <f>IF(OR($C$36=$AR127,$D$36=$AR127),Schweine_Werte!$C127*0.5,IF(OR($C$36&gt;$AR127,$D$36&lt;$AR127),0,Schweine_Werte!$C127))</f>
        <v>0</v>
      </c>
      <c r="AV127" s="677">
        <f>IF(OR($C$48=$AR127,$D$48=$AR127),Schweine_Werte!$C127*0.5,IF(OR($C$48&gt;$AR127,$D$48&lt;$AR127),0,Schweine_Werte!$C127))</f>
        <v>0</v>
      </c>
      <c r="AW127" s="677">
        <f>IF(OR($C$60=$AR127,$D$60=$AR127),Schweine_Werte!$C127*0.5,IF(OR($C$60&gt;$AR127,$D$60&lt;$AR127),0,Schweine_Werte!$C127))</f>
        <v>0</v>
      </c>
      <c r="AX127" s="677">
        <f>IF(OR($C$12=$AR127,$D$12=$AR127),Schweine_Werte!$E127*0.5,IF(OR($C$12&gt;$AR127,$D$12&lt;$AR127),0,Schweine_Werte!$E127))</f>
        <v>0</v>
      </c>
      <c r="AY127" s="667">
        <f>IF(OR($C$24=$AR127,$D$24=$AR127),Schweine_Werte!$E127*0.5,IF(OR($C$24&gt;$AR127,$D$24&lt;$AR127),0,Schweine_Werte!$E127))</f>
        <v>0</v>
      </c>
      <c r="AZ127" s="667">
        <f>IF(OR($C$36=$AR127,$D$36=$AR127),Schweine_Werte!$E127*0.5,IF(OR($C$36&gt;$AR127,$D$36&lt;$AR127),0,Schweine_Werte!$E127))</f>
        <v>0</v>
      </c>
      <c r="BA127" s="667">
        <f>IF(OR($C$48=$AR127,$D$48=$AR127),Schweine_Werte!$E127*0.5,IF(OR($C$48&gt;$AR127,$D$48&lt;$AR127),0,Schweine_Werte!$E127))</f>
        <v>0</v>
      </c>
      <c r="BB127" s="667">
        <f>IF(OR($C$60=$AR127,$D$60=$AR127),Schweine_Werte!$E127*0.5,IF(OR($C$60&gt;$AR127,$D$60&lt;$AR127),0,Schweine_Werte!$E127))</f>
        <v>0</v>
      </c>
      <c r="BC127" s="677">
        <f>IF(OR($C$12=$AR127,$D$12=$AR127),Schweine_Werte!$G127*0.5,IF(OR($C$12&gt;$AR127,$D$12&lt;$AR127),0,Schweine_Werte!$G127))</f>
        <v>0</v>
      </c>
      <c r="BD127" s="667">
        <f>IF(OR($C$24=$AR127,$D$24=$AR127),Schweine_Werte!$G127*0.5,IF(OR($C$24&gt;$AR127,$D$24&lt;$AR127),0,Schweine_Werte!$G127))</f>
        <v>0</v>
      </c>
      <c r="BE127" s="667">
        <f>IF(OR($C$36=$AR127,$D$36=$AR127),Schweine_Werte!$G127*0.5,IF(OR($C$36&gt;$AR127,$D$36&lt;$AR127),0,Schweine_Werte!$G127))</f>
        <v>0</v>
      </c>
      <c r="BF127" s="667">
        <f>IF(OR($C$48=$AR127,$D$48=$AR127),Schweine_Werte!$G127*0.5,IF(OR($C$48&gt;$AR127,$D$48&lt;$AR127),0,Schweine_Werte!$G127))</f>
        <v>0</v>
      </c>
      <c r="BG127" s="667">
        <f>IF(OR($C$60=$AR127,$D$60=$AR127),Schweine_Werte!$G127*0.5,IF(OR($C$60&gt;$AR127,$D$60&lt;$AR127),0,Schweine_Werte!$G127))</f>
        <v>0</v>
      </c>
      <c r="BH127" s="677">
        <f>IF(OR($C$12=$AR127,$D$12=$AR127),Schweine_Werte!$I127*0.5,IF(OR($C$12&gt;$AR127,$D$12&lt;$AR127),0,Schweine_Werte!$I127))</f>
        <v>0</v>
      </c>
      <c r="BI127" s="667">
        <f>IF(OR($C$24=$AR127,$D$24=$AR127),Schweine_Werte!$I127*0.5,IF(OR($C$24&gt;$AR127,$D$24&lt;$AR127),0,Schweine_Werte!$I127))</f>
        <v>0</v>
      </c>
      <c r="BJ127" s="667">
        <f>IF(OR($C$36=$AR127,$D$36=$AR127),Schweine_Werte!$I127*0.5,IF(OR($C$36&gt;$AR127,$D$36&lt;$AR127),0,Schweine_Werte!$I127))</f>
        <v>0</v>
      </c>
      <c r="BK127" s="667">
        <f>IF(OR($C$48=$AR127,$D$48=$AR127),Schweine_Werte!$I127*0.5,IF(OR($C$48&gt;$AR127,$D$48&lt;$AR127),0,Schweine_Werte!$I127))</f>
        <v>0</v>
      </c>
      <c r="BL127" s="667">
        <f>IF(OR($C$60=$AR127,$D$60=$AR127),Schweine_Werte!$I127*0.5,IF(OR($C$60&gt;$AR127,$D$60&lt;$AR127),0,Schweine_Werte!$I127))</f>
        <v>0</v>
      </c>
      <c r="BM127" s="677"/>
      <c r="BN127" s="667"/>
      <c r="BO127" s="667"/>
      <c r="BP127" s="667"/>
      <c r="BQ127" s="667"/>
      <c r="BR127" s="677">
        <f>IF(OR($C$74=$AR127,$D$74=$AR127),Schweine_Werte!$M127*0.5,IF(OR($C$74&gt;$AR127,$D$74&lt;$AR127),0,Schweine_Werte!$M127))</f>
        <v>0</v>
      </c>
      <c r="BS127" s="677">
        <f>IF(OR($C$83=$AR127,$D$83=$AR127),Schweine_Werte!$M127*0.5,IF(OR($C$83&gt;$AR127,$D$83&lt;$AR127),0,Schweine_Werte!$M127))</f>
        <v>0</v>
      </c>
      <c r="BT127" s="679">
        <f>IF(OR($C$92=$AR127,$D$92=$AR127),Schweine_Werte!$M127*0.5,IF(OR($C$92&gt;$AR127,$D$92&lt;$AR127),0,Schweine_Werte!$M127))</f>
        <v>0</v>
      </c>
      <c r="BU127" s="679">
        <f>IF(OR($C$101=$AR127,$D$101=$AR127),Schweine_Werte!$M127*0.5,IF(OR($C$101&gt;$AR127,$D$101&lt;$AR127),0,Schweine_Werte!$M127))</f>
        <v>0</v>
      </c>
      <c r="BV127" s="679">
        <f>IF(OR($C$110=$AR127,$D$110=$AR127),Schweine_Werte!$M127*0.5,IF(OR($C$110&gt;$AR127,$D$110&lt;$AR127),0,Schweine_Werte!$M127))</f>
        <v>0</v>
      </c>
      <c r="BW127" s="679">
        <f>IF(OR(8=$AR127,$E$127=$AR127),Schweine_Werte!$M127*0.5,IF(OR(8&gt;$AR127,$E$127&lt;$AR127),0,Schweine_Werte!$M127))</f>
        <v>1.4477278921508818</v>
      </c>
      <c r="BX127" s="679">
        <f>IF(OR(8=$AR127,$E$145=$AR127),Schweine_Werte!$M127*0.5,IF(OR(8&gt;$AR127,$E$145&lt;$AR127),0,Schweine_Werte!$M127))</f>
        <v>1.4477278921508818</v>
      </c>
      <c r="BY127" s="677">
        <f>IF(OR($C$74=$AR127,$D$74=$AR127),Schweine_Werte!$O127*0.5,IF(OR($C$74&gt;$AR127,$D$74&lt;$AR127),0,Schweine_Werte!$O127))</f>
        <v>0</v>
      </c>
      <c r="BZ127" s="677">
        <f>IF(OR($C$83=$AR127,$D$83=$AR127),Schweine_Werte!$O127*0.5,IF(OR($C$83&gt;$AR127,$D$83&lt;$AR127),0,Schweine_Werte!$O127))</f>
        <v>0</v>
      </c>
      <c r="CA127" s="679">
        <f>IF(OR($C$92=$AR127,$D$92=$AR127),Schweine_Werte!$O127*0.5,IF(OR($C$92&gt;$AR127,$D$92&lt;$AR127),0,Schweine_Werte!$O127))</f>
        <v>0</v>
      </c>
      <c r="CB127" s="679">
        <f>IF(OR($C$101=$AR127,$D$101=$AR127),Schweine_Werte!$O127*0.5,IF(OR($C$101&gt;$AR127,$D$101&lt;$AR127),0,Schweine_Werte!$O127))</f>
        <v>0</v>
      </c>
      <c r="CC127" s="679">
        <f>IF(OR($C$110=$AR127,$D$110=$AR127),Schweine_Werte!$O127*0.5,IF(OR($C$110&gt;$AR127,$D$110&lt;$AR127),0,Schweine_Werte!$O127))</f>
        <v>0</v>
      </c>
    </row>
    <row r="128" spans="1:81" x14ac:dyDescent="0.2">
      <c r="E128" s="520" t="s">
        <v>518</v>
      </c>
      <c r="AR128" s="698">
        <v>132</v>
      </c>
      <c r="AS128" s="677">
        <f>IF(OR($C$12=$AR128,$D$12=$AR128),Schweine_Werte!$C128*0.5,IF(OR($C$12&gt;$AR128,$D$12&lt;$AR128),0,Schweine_Werte!$C128))</f>
        <v>0</v>
      </c>
      <c r="AT128" s="667">
        <f>IF(OR($C$24=$AR128,$D$24=$AR128),Schweine_Werte!$C128*0.5,IF(OR($C$24&gt;$AR128,$D$24&lt;$AR128),0,Schweine_Werte!$C128))</f>
        <v>0</v>
      </c>
      <c r="AU128" s="677">
        <f>IF(OR($C$36=$AR128,$D$36=$AR128),Schweine_Werte!$C128*0.5,IF(OR($C$36&gt;$AR128,$D$36&lt;$AR128),0,Schweine_Werte!$C128))</f>
        <v>0</v>
      </c>
      <c r="AV128" s="677">
        <f>IF(OR($C$48=$AR128,$D$48=$AR128),Schweine_Werte!$C128*0.5,IF(OR($C$48&gt;$AR128,$D$48&lt;$AR128),0,Schweine_Werte!$C128))</f>
        <v>0</v>
      </c>
      <c r="AW128" s="677">
        <f>IF(OR($C$60=$AR128,$D$60=$AR128),Schweine_Werte!$C128*0.5,IF(OR($C$60&gt;$AR128,$D$60&lt;$AR128),0,Schweine_Werte!$C128))</f>
        <v>0</v>
      </c>
      <c r="AX128" s="677">
        <f>IF(OR($C$12=$AR128,$D$12=$AR128),Schweine_Werte!$E128*0.5,IF(OR($C$12&gt;$AR128,$D$12&lt;$AR128),0,Schweine_Werte!$E128))</f>
        <v>0</v>
      </c>
      <c r="AY128" s="667">
        <f>IF(OR($C$24=$AR128,$D$24=$AR128),Schweine_Werte!$E128*0.5,IF(OR($C$24&gt;$AR128,$D$24&lt;$AR128),0,Schweine_Werte!$E128))</f>
        <v>0</v>
      </c>
      <c r="AZ128" s="667">
        <f>IF(OR($C$36=$AR128,$D$36=$AR128),Schweine_Werte!$E128*0.5,IF(OR($C$36&gt;$AR128,$D$36&lt;$AR128),0,Schweine_Werte!$E128))</f>
        <v>0</v>
      </c>
      <c r="BA128" s="667">
        <f>IF(OR($C$48=$AR128,$D$48=$AR128),Schweine_Werte!$E128*0.5,IF(OR($C$48&gt;$AR128,$D$48&lt;$AR128),0,Schweine_Werte!$E128))</f>
        <v>0</v>
      </c>
      <c r="BB128" s="667">
        <f>IF(OR($C$60=$AR128,$D$60=$AR128),Schweine_Werte!$E128*0.5,IF(OR($C$60&gt;$AR128,$D$60&lt;$AR128),0,Schweine_Werte!$E128))</f>
        <v>0</v>
      </c>
      <c r="BC128" s="677">
        <f>IF(OR($C$12=$AR128,$D$12=$AR128),Schweine_Werte!$G128*0.5,IF(OR($C$12&gt;$AR128,$D$12&lt;$AR128),0,Schweine_Werte!$G128))</f>
        <v>0</v>
      </c>
      <c r="BD128" s="667">
        <f>IF(OR($C$24=$AR128,$D$24=$AR128),Schweine_Werte!$G128*0.5,IF(OR($C$24&gt;$AR128,$D$24&lt;$AR128),0,Schweine_Werte!$G128))</f>
        <v>0</v>
      </c>
      <c r="BE128" s="667">
        <f>IF(OR($C$36=$AR128,$D$36=$AR128),Schweine_Werte!$G128*0.5,IF(OR($C$36&gt;$AR128,$D$36&lt;$AR128),0,Schweine_Werte!$G128))</f>
        <v>0</v>
      </c>
      <c r="BF128" s="667">
        <f>IF(OR($C$48=$AR128,$D$48=$AR128),Schweine_Werte!$G128*0.5,IF(OR($C$48&gt;$AR128,$D$48&lt;$AR128),0,Schweine_Werte!$G128))</f>
        <v>0</v>
      </c>
      <c r="BG128" s="667">
        <f>IF(OR($C$60=$AR128,$D$60=$AR128),Schweine_Werte!$G128*0.5,IF(OR($C$60&gt;$AR128,$D$60&lt;$AR128),0,Schweine_Werte!$G128))</f>
        <v>0</v>
      </c>
      <c r="BH128" s="677">
        <f>IF(OR($C$12=$AR128,$D$12=$AR128),Schweine_Werte!$I128*0.5,IF(OR($C$12&gt;$AR128,$D$12&lt;$AR128),0,Schweine_Werte!$I128))</f>
        <v>0</v>
      </c>
      <c r="BI128" s="667">
        <f>IF(OR($C$24=$AR128,$D$24=$AR128),Schweine_Werte!$I128*0.5,IF(OR($C$24&gt;$AR128,$D$24&lt;$AR128),0,Schweine_Werte!$I128))</f>
        <v>0</v>
      </c>
      <c r="BJ128" s="667">
        <f>IF(OR($C$36=$AR128,$D$36=$AR128),Schweine_Werte!$I128*0.5,IF(OR($C$36&gt;$AR128,$D$36&lt;$AR128),0,Schweine_Werte!$I128))</f>
        <v>0</v>
      </c>
      <c r="BK128" s="667">
        <f>IF(OR($C$48=$AR128,$D$48=$AR128),Schweine_Werte!$I128*0.5,IF(OR($C$48&gt;$AR128,$D$48&lt;$AR128),0,Schweine_Werte!$I128))</f>
        <v>0</v>
      </c>
      <c r="BL128" s="667">
        <f>IF(OR($C$60=$AR128,$D$60=$AR128),Schweine_Werte!$I128*0.5,IF(OR($C$60&gt;$AR128,$D$60&lt;$AR128),0,Schweine_Werte!$I128))</f>
        <v>0</v>
      </c>
      <c r="BM128" s="677"/>
      <c r="BN128" s="667"/>
      <c r="BO128" s="667"/>
      <c r="BP128" s="667"/>
      <c r="BQ128" s="667"/>
      <c r="BR128" s="677">
        <f>IF(OR($C$74=$AR128,$D$74=$AR128),Schweine_Werte!$M128*0.5,IF(OR($C$74&gt;$AR128,$D$74&lt;$AR128),0,Schweine_Werte!$M128))</f>
        <v>0</v>
      </c>
      <c r="BS128" s="677">
        <f>IF(OR($C$83=$AR128,$D$83=$AR128),Schweine_Werte!$M128*0.5,IF(OR($C$83&gt;$AR128,$D$83&lt;$AR128),0,Schweine_Werte!$M128))</f>
        <v>0</v>
      </c>
      <c r="BT128" s="679">
        <f>IF(OR($C$92=$AR128,$D$92=$AR128),Schweine_Werte!$M128*0.5,IF(OR($C$92&gt;$AR128,$D$92&lt;$AR128),0,Schweine_Werte!$M128))</f>
        <v>0</v>
      </c>
      <c r="BU128" s="679">
        <f>IF(OR($C$101=$AR128,$D$101=$AR128),Schweine_Werte!$M128*0.5,IF(OR($C$101&gt;$AR128,$D$101&lt;$AR128),0,Schweine_Werte!$M128))</f>
        <v>0</v>
      </c>
      <c r="BV128" s="679">
        <f>IF(OR($C$110=$AR128,$D$110=$AR128),Schweine_Werte!$M128*0.5,IF(OR($C$110&gt;$AR128,$D$110&lt;$AR128),0,Schweine_Werte!$M128))</f>
        <v>0</v>
      </c>
      <c r="BW128" s="679">
        <f>IF(OR(8=$AR128,$E$127=$AR128),Schweine_Werte!$M128*0.5,IF(OR(8&gt;$AR128,$E$127&lt;$AR128),0,Schweine_Werte!$M128))</f>
        <v>1.4477278921508818</v>
      </c>
      <c r="BX128" s="679">
        <f>IF(OR(8=$AR128,$E$145=$AR128),Schweine_Werte!$M128*0.5,IF(OR(8&gt;$AR128,$E$145&lt;$AR128),0,Schweine_Werte!$M128))</f>
        <v>1.4477278921508818</v>
      </c>
      <c r="BY128" s="677">
        <f>IF(OR($C$74=$AR128,$D$74=$AR128),Schweine_Werte!$O128*0.5,IF(OR($C$74&gt;$AR128,$D$74&lt;$AR128),0,Schweine_Werte!$O128))</f>
        <v>0</v>
      </c>
      <c r="BZ128" s="677">
        <f>IF(OR($C$83=$AR128,$D$83=$AR128),Schweine_Werte!$O128*0.5,IF(OR($C$83&gt;$AR128,$D$83&lt;$AR128),0,Schweine_Werte!$O128))</f>
        <v>0</v>
      </c>
      <c r="CA128" s="679">
        <f>IF(OR($C$92=$AR128,$D$92=$AR128),Schweine_Werte!$O128*0.5,IF(OR($C$92&gt;$AR128,$D$92&lt;$AR128),0,Schweine_Werte!$O128))</f>
        <v>0</v>
      </c>
      <c r="CB128" s="679">
        <f>IF(OR($C$101=$AR128,$D$101=$AR128),Schweine_Werte!$O128*0.5,IF(OR($C$101&gt;$AR128,$D$101&lt;$AR128),0,Schweine_Werte!$O128))</f>
        <v>0</v>
      </c>
      <c r="CC128" s="679">
        <f>IF(OR($C$110=$AR128,$D$110=$AR128),Schweine_Werte!$O128*0.5,IF(OR($C$110&gt;$AR128,$D$110&lt;$AR128),0,Schweine_Werte!$O128))</f>
        <v>0</v>
      </c>
    </row>
    <row r="129" spans="2:81" x14ac:dyDescent="0.2">
      <c r="F129" s="667"/>
      <c r="G129" s="667"/>
      <c r="H129" s="667"/>
      <c r="I129" s="667"/>
      <c r="J129" s="667"/>
      <c r="K129" s="667"/>
      <c r="L129" s="667"/>
      <c r="M129" s="667"/>
      <c r="N129" s="667"/>
      <c r="O129" s="667"/>
      <c r="P129" s="667"/>
      <c r="Q129" s="667"/>
      <c r="R129" s="667"/>
      <c r="S129" s="667"/>
      <c r="T129" s="667"/>
      <c r="U129" s="667"/>
      <c r="V129" s="667"/>
      <c r="W129" s="667"/>
      <c r="X129" s="667"/>
      <c r="Y129" s="667"/>
      <c r="AR129" s="698">
        <v>133</v>
      </c>
      <c r="AS129" s="677">
        <f>IF(OR($C$12=$AR129,$D$12=$AR129),Schweine_Werte!$C129*0.5,IF(OR($C$12&gt;$AR129,$D$12&lt;$AR129),0,Schweine_Werte!$C129))</f>
        <v>0</v>
      </c>
      <c r="AT129" s="667">
        <f>IF(OR($C$24=$AR129,$D$24=$AR129),Schweine_Werte!$C129*0.5,IF(OR($C$24&gt;$AR129,$D$24&lt;$AR129),0,Schweine_Werte!$C129))</f>
        <v>0</v>
      </c>
      <c r="AU129" s="677">
        <f>IF(OR($C$36=$AR129,$D$36=$AR129),Schweine_Werte!$C129*0.5,IF(OR($C$36&gt;$AR129,$D$36&lt;$AR129),0,Schweine_Werte!$C129))</f>
        <v>0</v>
      </c>
      <c r="AV129" s="677">
        <f>IF(OR($C$48=$AR129,$D$48=$AR129),Schweine_Werte!$C129*0.5,IF(OR($C$48&gt;$AR129,$D$48&lt;$AR129),0,Schweine_Werte!$C129))</f>
        <v>0</v>
      </c>
      <c r="AW129" s="677">
        <f>IF(OR($C$60=$AR129,$D$60=$AR129),Schweine_Werte!$C129*0.5,IF(OR($C$60&gt;$AR129,$D$60&lt;$AR129),0,Schweine_Werte!$C129))</f>
        <v>0</v>
      </c>
      <c r="AX129" s="677">
        <f>IF(OR($C$12=$AR129,$D$12=$AR129),Schweine_Werte!$E129*0.5,IF(OR($C$12&gt;$AR129,$D$12&lt;$AR129),0,Schweine_Werte!$E129))</f>
        <v>0</v>
      </c>
      <c r="AY129" s="667">
        <f>IF(OR($C$24=$AR129,$D$24=$AR129),Schweine_Werte!$E129*0.5,IF(OR($C$24&gt;$AR129,$D$24&lt;$AR129),0,Schweine_Werte!$E129))</f>
        <v>0</v>
      </c>
      <c r="AZ129" s="667">
        <f>IF(OR($C$36=$AR129,$D$36=$AR129),Schweine_Werte!$E129*0.5,IF(OR($C$36&gt;$AR129,$D$36&lt;$AR129),0,Schweine_Werte!$E129))</f>
        <v>0</v>
      </c>
      <c r="BA129" s="667">
        <f>IF(OR($C$48=$AR129,$D$48=$AR129),Schweine_Werte!$E129*0.5,IF(OR($C$48&gt;$AR129,$D$48&lt;$AR129),0,Schweine_Werte!$E129))</f>
        <v>0</v>
      </c>
      <c r="BB129" s="667">
        <f>IF(OR($C$60=$AR129,$D$60=$AR129),Schweine_Werte!$E129*0.5,IF(OR($C$60&gt;$AR129,$D$60&lt;$AR129),0,Schweine_Werte!$E129))</f>
        <v>0</v>
      </c>
      <c r="BC129" s="677">
        <f>IF(OR($C$12=$AR129,$D$12=$AR129),Schweine_Werte!$G129*0.5,IF(OR($C$12&gt;$AR129,$D$12&lt;$AR129),0,Schweine_Werte!$G129))</f>
        <v>0</v>
      </c>
      <c r="BD129" s="667">
        <f>IF(OR($C$24=$AR129,$D$24=$AR129),Schweine_Werte!$G129*0.5,IF(OR($C$24&gt;$AR129,$D$24&lt;$AR129),0,Schweine_Werte!$G129))</f>
        <v>0</v>
      </c>
      <c r="BE129" s="667">
        <f>IF(OR($C$36=$AR129,$D$36=$AR129),Schweine_Werte!$G129*0.5,IF(OR($C$36&gt;$AR129,$D$36&lt;$AR129),0,Schweine_Werte!$G129))</f>
        <v>0</v>
      </c>
      <c r="BF129" s="667">
        <f>IF(OR($C$48=$AR129,$D$48=$AR129),Schweine_Werte!$G129*0.5,IF(OR($C$48&gt;$AR129,$D$48&lt;$AR129),0,Schweine_Werte!$G129))</f>
        <v>0</v>
      </c>
      <c r="BG129" s="667">
        <f>IF(OR($C$60=$AR129,$D$60=$AR129),Schweine_Werte!$G129*0.5,IF(OR($C$60&gt;$AR129,$D$60&lt;$AR129),0,Schweine_Werte!$G129))</f>
        <v>0</v>
      </c>
      <c r="BH129" s="677">
        <f>IF(OR($C$12=$AR129,$D$12=$AR129),Schweine_Werte!$I129*0.5,IF(OR($C$12&gt;$AR129,$D$12&lt;$AR129),0,Schweine_Werte!$I129))</f>
        <v>0</v>
      </c>
      <c r="BI129" s="667">
        <f>IF(OR($C$24=$AR129,$D$24=$AR129),Schweine_Werte!$I129*0.5,IF(OR($C$24&gt;$AR129,$D$24&lt;$AR129),0,Schweine_Werte!$I129))</f>
        <v>0</v>
      </c>
      <c r="BJ129" s="667">
        <f>IF(OR($C$36=$AR129,$D$36=$AR129),Schweine_Werte!$I129*0.5,IF(OR($C$36&gt;$AR129,$D$36&lt;$AR129),0,Schweine_Werte!$I129))</f>
        <v>0</v>
      </c>
      <c r="BK129" s="667">
        <f>IF(OR($C$48=$AR129,$D$48=$AR129),Schweine_Werte!$I129*0.5,IF(OR($C$48&gt;$AR129,$D$48&lt;$AR129),0,Schweine_Werte!$I129))</f>
        <v>0</v>
      </c>
      <c r="BL129" s="667">
        <f>IF(OR($C$60=$AR129,$D$60=$AR129),Schweine_Werte!$I129*0.5,IF(OR($C$60&gt;$AR129,$D$60&lt;$AR129),0,Schweine_Werte!$I129))</f>
        <v>0</v>
      </c>
      <c r="BM129" s="677"/>
      <c r="BN129" s="667"/>
      <c r="BO129" s="667"/>
      <c r="BP129" s="667"/>
      <c r="BQ129" s="667"/>
      <c r="BR129" s="677">
        <f>IF(OR($C$74=$AR129,$D$74=$AR129),Schweine_Werte!$M129*0.5,IF(OR($C$74&gt;$AR129,$D$74&lt;$AR129),0,Schweine_Werte!$M129))</f>
        <v>0</v>
      </c>
      <c r="BS129" s="677">
        <f>IF(OR($C$83=$AR129,$D$83=$AR129),Schweine_Werte!$M129*0.5,IF(OR($C$83&gt;$AR129,$D$83&lt;$AR129),0,Schweine_Werte!$M129))</f>
        <v>0</v>
      </c>
      <c r="BT129" s="679">
        <f>IF(OR($C$92=$AR129,$D$92=$AR129),Schweine_Werte!$M129*0.5,IF(OR($C$92&gt;$AR129,$D$92&lt;$AR129),0,Schweine_Werte!$M129))</f>
        <v>0</v>
      </c>
      <c r="BU129" s="679">
        <f>IF(OR($C$101=$AR129,$D$101=$AR129),Schweine_Werte!$M129*0.5,IF(OR($C$101&gt;$AR129,$D$101&lt;$AR129),0,Schweine_Werte!$M129))</f>
        <v>0</v>
      </c>
      <c r="BV129" s="679">
        <f>IF(OR($C$110=$AR129,$D$110=$AR129),Schweine_Werte!$M129*0.5,IF(OR($C$110&gt;$AR129,$D$110&lt;$AR129),0,Schweine_Werte!$M129))</f>
        <v>0</v>
      </c>
      <c r="BW129" s="679">
        <f>IF(OR(8=$AR129,$E$127=$AR129),Schweine_Werte!$M129*0.5,IF(OR(8&gt;$AR129,$E$127&lt;$AR129),0,Schweine_Werte!$M129))</f>
        <v>1.4477278921508818</v>
      </c>
      <c r="BX129" s="679">
        <f>IF(OR(8=$AR129,$E$145=$AR129),Schweine_Werte!$M129*0.5,IF(OR(8&gt;$AR129,$E$145&lt;$AR129),0,Schweine_Werte!$M129))</f>
        <v>1.4477278921508818</v>
      </c>
      <c r="BY129" s="677">
        <f>IF(OR($C$74=$AR129,$D$74=$AR129),Schweine_Werte!$O129*0.5,IF(OR($C$74&gt;$AR129,$D$74&lt;$AR129),0,Schweine_Werte!$O129))</f>
        <v>0</v>
      </c>
      <c r="BZ129" s="677">
        <f>IF(OR($C$83=$AR129,$D$83=$AR129),Schweine_Werte!$O129*0.5,IF(OR($C$83&gt;$AR129,$D$83&lt;$AR129),0,Schweine_Werte!$O129))</f>
        <v>0</v>
      </c>
      <c r="CA129" s="679">
        <f>IF(OR($C$92=$AR129,$D$92=$AR129),Schweine_Werte!$O129*0.5,IF(OR($C$92&gt;$AR129,$D$92&lt;$AR129),0,Schweine_Werte!$O129))</f>
        <v>0</v>
      </c>
      <c r="CB129" s="679">
        <f>IF(OR($C$101=$AR129,$D$101=$AR129),Schweine_Werte!$O129*0.5,IF(OR($C$101&gt;$AR129,$D$101&lt;$AR129),0,Schweine_Werte!$O129))</f>
        <v>0</v>
      </c>
      <c r="CC129" s="679">
        <f>IF(OR($C$110=$AR129,$D$110=$AR129),Schweine_Werte!$O129*0.5,IF(OR($C$110&gt;$AR129,$D$110&lt;$AR129),0,Schweine_Werte!$O129))</f>
        <v>0</v>
      </c>
    </row>
    <row r="130" spans="2:81" x14ac:dyDescent="0.2">
      <c r="F130" s="667"/>
      <c r="G130" s="667"/>
      <c r="H130" s="667"/>
      <c r="I130" s="667"/>
      <c r="J130" s="667"/>
      <c r="K130" s="667"/>
      <c r="L130" s="667"/>
      <c r="M130" s="667"/>
      <c r="N130" s="667"/>
      <c r="O130" s="667"/>
      <c r="P130" s="667"/>
      <c r="Q130" s="667"/>
      <c r="R130" s="667"/>
      <c r="S130" s="667"/>
      <c r="T130" s="667"/>
      <c r="U130" s="667"/>
      <c r="V130" s="667"/>
      <c r="W130" s="667"/>
      <c r="X130" s="667"/>
      <c r="Y130" s="667"/>
      <c r="AR130" s="698">
        <v>134</v>
      </c>
      <c r="AS130" s="677">
        <f>IF(OR($C$12=$AR130,$D$12=$AR130),Schweine_Werte!$C130*0.5,IF(OR($C$12&gt;$AR130,$D$12&lt;$AR130),0,Schweine_Werte!$C130))</f>
        <v>0</v>
      </c>
      <c r="AT130" s="667">
        <f>IF(OR($C$24=$AR130,$D$24=$AR130),Schweine_Werte!$C130*0.5,IF(OR($C$24&gt;$AR130,$D$24&lt;$AR130),0,Schweine_Werte!$C130))</f>
        <v>0</v>
      </c>
      <c r="AU130" s="677">
        <f>IF(OR($C$36=$AR130,$D$36=$AR130),Schweine_Werte!$C130*0.5,IF(OR($C$36&gt;$AR130,$D$36&lt;$AR130),0,Schweine_Werte!$C130))</f>
        <v>0</v>
      </c>
      <c r="AV130" s="677">
        <f>IF(OR($C$48=$AR130,$D$48=$AR130),Schweine_Werte!$C130*0.5,IF(OR($C$48&gt;$AR130,$D$48&lt;$AR130),0,Schweine_Werte!$C130))</f>
        <v>0</v>
      </c>
      <c r="AW130" s="677">
        <f>IF(OR($C$60=$AR130,$D$60=$AR130),Schweine_Werte!$C130*0.5,IF(OR($C$60&gt;$AR130,$D$60&lt;$AR130),0,Schweine_Werte!$C130))</f>
        <v>0</v>
      </c>
      <c r="AX130" s="677">
        <f>IF(OR($C$12=$AR130,$D$12=$AR130),Schweine_Werte!$E130*0.5,IF(OR($C$12&gt;$AR130,$D$12&lt;$AR130),0,Schweine_Werte!$E130))</f>
        <v>0</v>
      </c>
      <c r="AY130" s="667">
        <f>IF(OR($C$24=$AR130,$D$24=$AR130),Schweine_Werte!$E130*0.5,IF(OR($C$24&gt;$AR130,$D$24&lt;$AR130),0,Schweine_Werte!$E130))</f>
        <v>0</v>
      </c>
      <c r="AZ130" s="667">
        <f>IF(OR($C$36=$AR130,$D$36=$AR130),Schweine_Werte!$E130*0.5,IF(OR($C$36&gt;$AR130,$D$36&lt;$AR130),0,Schweine_Werte!$E130))</f>
        <v>0</v>
      </c>
      <c r="BA130" s="667">
        <f>IF(OR($C$48=$AR130,$D$48=$AR130),Schweine_Werte!$E130*0.5,IF(OR($C$48&gt;$AR130,$D$48&lt;$AR130),0,Schweine_Werte!$E130))</f>
        <v>0</v>
      </c>
      <c r="BB130" s="667">
        <f>IF(OR($C$60=$AR130,$D$60=$AR130),Schweine_Werte!$E130*0.5,IF(OR($C$60&gt;$AR130,$D$60&lt;$AR130),0,Schweine_Werte!$E130))</f>
        <v>0</v>
      </c>
      <c r="BC130" s="677">
        <f>IF(OR($C$12=$AR130,$D$12=$AR130),Schweine_Werte!$G130*0.5,IF(OR($C$12&gt;$AR130,$D$12&lt;$AR130),0,Schweine_Werte!$G130))</f>
        <v>0</v>
      </c>
      <c r="BD130" s="667">
        <f>IF(OR($C$24=$AR130,$D$24=$AR130),Schweine_Werte!$G130*0.5,IF(OR($C$24&gt;$AR130,$D$24&lt;$AR130),0,Schweine_Werte!$G130))</f>
        <v>0</v>
      </c>
      <c r="BE130" s="667">
        <f>IF(OR($C$36=$AR130,$D$36=$AR130),Schweine_Werte!$G130*0.5,IF(OR($C$36&gt;$AR130,$D$36&lt;$AR130),0,Schweine_Werte!$G130))</f>
        <v>0</v>
      </c>
      <c r="BF130" s="667">
        <f>IF(OR($C$48=$AR130,$D$48=$AR130),Schweine_Werte!$G130*0.5,IF(OR($C$48&gt;$AR130,$D$48&lt;$AR130),0,Schweine_Werte!$G130))</f>
        <v>0</v>
      </c>
      <c r="BG130" s="667">
        <f>IF(OR($C$60=$AR130,$D$60=$AR130),Schweine_Werte!$G130*0.5,IF(OR($C$60&gt;$AR130,$D$60&lt;$AR130),0,Schweine_Werte!$G130))</f>
        <v>0</v>
      </c>
      <c r="BH130" s="677">
        <f>IF(OR($C$12=$AR130,$D$12=$AR130),Schweine_Werte!$I130*0.5,IF(OR($C$12&gt;$AR130,$D$12&lt;$AR130),0,Schweine_Werte!$I130))</f>
        <v>0</v>
      </c>
      <c r="BI130" s="667">
        <f>IF(OR($C$24=$AR130,$D$24=$AR130),Schweine_Werte!$I130*0.5,IF(OR($C$24&gt;$AR130,$D$24&lt;$AR130),0,Schweine_Werte!$I130))</f>
        <v>0</v>
      </c>
      <c r="BJ130" s="667">
        <f>IF(OR($C$36=$AR130,$D$36=$AR130),Schweine_Werte!$I130*0.5,IF(OR($C$36&gt;$AR130,$D$36&lt;$AR130),0,Schweine_Werte!$I130))</f>
        <v>0</v>
      </c>
      <c r="BK130" s="667">
        <f>IF(OR($C$48=$AR130,$D$48=$AR130),Schweine_Werte!$I130*0.5,IF(OR($C$48&gt;$AR130,$D$48&lt;$AR130),0,Schweine_Werte!$I130))</f>
        <v>0</v>
      </c>
      <c r="BL130" s="667">
        <f>IF(OR($C$60=$AR130,$D$60=$AR130),Schweine_Werte!$I130*0.5,IF(OR($C$60&gt;$AR130,$D$60&lt;$AR130),0,Schweine_Werte!$I130))</f>
        <v>0</v>
      </c>
      <c r="BM130" s="677"/>
      <c r="BN130" s="667"/>
      <c r="BO130" s="667"/>
      <c r="BP130" s="667"/>
      <c r="BQ130" s="667"/>
      <c r="BR130" s="677">
        <f>IF(OR($C$74=$AR130,$D$74=$AR130),Schweine_Werte!$M130*0.5,IF(OR($C$74&gt;$AR130,$D$74&lt;$AR130),0,Schweine_Werte!$M130))</f>
        <v>0</v>
      </c>
      <c r="BS130" s="677">
        <f>IF(OR($C$83=$AR130,$D$83=$AR130),Schweine_Werte!$M130*0.5,IF(OR($C$83&gt;$AR130,$D$83&lt;$AR130),0,Schweine_Werte!$M130))</f>
        <v>0</v>
      </c>
      <c r="BT130" s="679">
        <f>IF(OR($C$92=$AR130,$D$92=$AR130),Schweine_Werte!$M130*0.5,IF(OR($C$92&gt;$AR130,$D$92&lt;$AR130),0,Schweine_Werte!$M130))</f>
        <v>0</v>
      </c>
      <c r="BU130" s="679">
        <f>IF(OR($C$101=$AR130,$D$101=$AR130),Schweine_Werte!$M130*0.5,IF(OR($C$101&gt;$AR130,$D$101&lt;$AR130),0,Schweine_Werte!$M130))</f>
        <v>0</v>
      </c>
      <c r="BV130" s="679">
        <f>IF(OR($C$110=$AR130,$D$110=$AR130),Schweine_Werte!$M130*0.5,IF(OR($C$110&gt;$AR130,$D$110&lt;$AR130),0,Schweine_Werte!$M130))</f>
        <v>0</v>
      </c>
      <c r="BW130" s="679">
        <f>IF(OR(8=$AR130,$E$127=$AR130),Schweine_Werte!$M130*0.5,IF(OR(8&gt;$AR130,$E$127&lt;$AR130),0,Schweine_Werte!$M130))</f>
        <v>1.4477278921508818</v>
      </c>
      <c r="BX130" s="679">
        <f>IF(OR(8=$AR130,$E$145=$AR130),Schweine_Werte!$M130*0.5,IF(OR(8&gt;$AR130,$E$145&lt;$AR130),0,Schweine_Werte!$M130))</f>
        <v>1.4477278921508818</v>
      </c>
      <c r="BY130" s="677">
        <f>IF(OR($C$74=$AR130,$D$74=$AR130),Schweine_Werte!$O130*0.5,IF(OR($C$74&gt;$AR130,$D$74&lt;$AR130),0,Schweine_Werte!$O130))</f>
        <v>0</v>
      </c>
      <c r="BZ130" s="677">
        <f>IF(OR($C$83=$AR130,$D$83=$AR130),Schweine_Werte!$O130*0.5,IF(OR($C$83&gt;$AR130,$D$83&lt;$AR130),0,Schweine_Werte!$O130))</f>
        <v>0</v>
      </c>
      <c r="CA130" s="679">
        <f>IF(OR($C$92=$AR130,$D$92=$AR130),Schweine_Werte!$O130*0.5,IF(OR($C$92&gt;$AR130,$D$92&lt;$AR130),0,Schweine_Werte!$O130))</f>
        <v>0</v>
      </c>
      <c r="CB130" s="679">
        <f>IF(OR($C$101=$AR130,$D$101=$AR130),Schweine_Werte!$O130*0.5,IF(OR($C$101&gt;$AR130,$D$101&lt;$AR130),0,Schweine_Werte!$O130))</f>
        <v>0</v>
      </c>
      <c r="CC130" s="679">
        <f>IF(OR($C$110=$AR130,$D$110=$AR130),Schweine_Werte!$O130*0.5,IF(OR($C$110&gt;$AR130,$D$110&lt;$AR130),0,Schweine_Werte!$O130))</f>
        <v>0</v>
      </c>
    </row>
    <row r="131" spans="2:81" x14ac:dyDescent="0.2">
      <c r="F131" s="667"/>
      <c r="G131" s="667"/>
      <c r="H131" s="667"/>
      <c r="I131" s="667"/>
      <c r="J131" s="667"/>
      <c r="K131" s="667"/>
      <c r="L131" s="667"/>
      <c r="M131" s="667"/>
      <c r="N131" s="667"/>
      <c r="O131" s="667"/>
      <c r="P131" s="667"/>
      <c r="Q131" s="667"/>
      <c r="R131" s="667"/>
      <c r="S131" s="667"/>
      <c r="T131" s="667"/>
      <c r="U131" s="667"/>
      <c r="V131" s="667"/>
      <c r="W131" s="667"/>
      <c r="X131" s="667"/>
      <c r="Y131" s="667"/>
      <c r="AR131" s="698">
        <v>135</v>
      </c>
      <c r="AS131" s="677">
        <f>IF(OR($C$12=$AR131,$D$12=$AR131),Schweine_Werte!$C131*0.5,IF(OR($C$12&gt;$AR131,$D$12&lt;$AR131),0,Schweine_Werte!$C131))</f>
        <v>0</v>
      </c>
      <c r="AT131" s="667">
        <f>IF(OR($C$24=$AR131,$D$24=$AR131),Schweine_Werte!$C131*0.5,IF(OR($C$24&gt;$AR131,$D$24&lt;$AR131),0,Schweine_Werte!$C131))</f>
        <v>0</v>
      </c>
      <c r="AU131" s="677">
        <f>IF(OR($C$36=$AR131,$D$36=$AR131),Schweine_Werte!$C131*0.5,IF(OR($C$36&gt;$AR131,$D$36&lt;$AR131),0,Schweine_Werte!$C131))</f>
        <v>0</v>
      </c>
      <c r="AV131" s="677">
        <f>IF(OR($C$48=$AR131,$D$48=$AR131),Schweine_Werte!$C131*0.5,IF(OR($C$48&gt;$AR131,$D$48&lt;$AR131),0,Schweine_Werte!$C131))</f>
        <v>0</v>
      </c>
      <c r="AW131" s="677">
        <f>IF(OR($C$60=$AR131,$D$60=$AR131),Schweine_Werte!$C131*0.5,IF(OR($C$60&gt;$AR131,$D$60&lt;$AR131),0,Schweine_Werte!$C131))</f>
        <v>0</v>
      </c>
      <c r="AX131" s="677">
        <f>IF(OR($C$12=$AR131,$D$12=$AR131),Schweine_Werte!$E131*0.5,IF(OR($C$12&gt;$AR131,$D$12&lt;$AR131),0,Schweine_Werte!$E131))</f>
        <v>0</v>
      </c>
      <c r="AY131" s="667">
        <f>IF(OR($C$24=$AR131,$D$24=$AR131),Schweine_Werte!$E131*0.5,IF(OR($C$24&gt;$AR131,$D$24&lt;$AR131),0,Schweine_Werte!$E131))</f>
        <v>0</v>
      </c>
      <c r="AZ131" s="667">
        <f>IF(OR($C$36=$AR131,$D$36=$AR131),Schweine_Werte!$E131*0.5,IF(OR($C$36&gt;$AR131,$D$36&lt;$AR131),0,Schweine_Werte!$E131))</f>
        <v>0</v>
      </c>
      <c r="BA131" s="667">
        <f>IF(OR($C$48=$AR131,$D$48=$AR131),Schweine_Werte!$E131*0.5,IF(OR($C$48&gt;$AR131,$D$48&lt;$AR131),0,Schweine_Werte!$E131))</f>
        <v>0</v>
      </c>
      <c r="BB131" s="667">
        <f>IF(OR($C$60=$AR131,$D$60=$AR131),Schweine_Werte!$E131*0.5,IF(OR($C$60&gt;$AR131,$D$60&lt;$AR131),0,Schweine_Werte!$E131))</f>
        <v>0</v>
      </c>
      <c r="BC131" s="677">
        <f>IF(OR($C$12=$AR131,$D$12=$AR131),Schweine_Werte!$G131*0.5,IF(OR($C$12&gt;$AR131,$D$12&lt;$AR131),0,Schweine_Werte!$G131))</f>
        <v>0</v>
      </c>
      <c r="BD131" s="667">
        <f>IF(OR($C$24=$AR131,$D$24=$AR131),Schweine_Werte!$G131*0.5,IF(OR($C$24&gt;$AR131,$D$24&lt;$AR131),0,Schweine_Werte!$G131))</f>
        <v>0</v>
      </c>
      <c r="BE131" s="667">
        <f>IF(OR($C$36=$AR131,$D$36=$AR131),Schweine_Werte!$G131*0.5,IF(OR($C$36&gt;$AR131,$D$36&lt;$AR131),0,Schweine_Werte!$G131))</f>
        <v>0</v>
      </c>
      <c r="BF131" s="667">
        <f>IF(OR($C$48=$AR131,$D$48=$AR131),Schweine_Werte!$G131*0.5,IF(OR($C$48&gt;$AR131,$D$48&lt;$AR131),0,Schweine_Werte!$G131))</f>
        <v>0</v>
      </c>
      <c r="BG131" s="667">
        <f>IF(OR($C$60=$AR131,$D$60=$AR131),Schweine_Werte!$G131*0.5,IF(OR($C$60&gt;$AR131,$D$60&lt;$AR131),0,Schweine_Werte!$G131))</f>
        <v>0</v>
      </c>
      <c r="BH131" s="677">
        <f>IF(OR($C$12=$AR131,$D$12=$AR131),Schweine_Werte!$I131*0.5,IF(OR($C$12&gt;$AR131,$D$12&lt;$AR131),0,Schweine_Werte!$I131))</f>
        <v>0</v>
      </c>
      <c r="BI131" s="667">
        <f>IF(OR($C$24=$AR131,$D$24=$AR131),Schweine_Werte!$I131*0.5,IF(OR($C$24&gt;$AR131,$D$24&lt;$AR131),0,Schweine_Werte!$I131))</f>
        <v>0</v>
      </c>
      <c r="BJ131" s="667">
        <f>IF(OR($C$36=$AR131,$D$36=$AR131),Schweine_Werte!$I131*0.5,IF(OR($C$36&gt;$AR131,$D$36&lt;$AR131),0,Schweine_Werte!$I131))</f>
        <v>0</v>
      </c>
      <c r="BK131" s="667">
        <f>IF(OR($C$48=$AR131,$D$48=$AR131),Schweine_Werte!$I131*0.5,IF(OR($C$48&gt;$AR131,$D$48&lt;$AR131),0,Schweine_Werte!$I131))</f>
        <v>0</v>
      </c>
      <c r="BL131" s="667">
        <f>IF(OR($C$60=$AR131,$D$60=$AR131),Schweine_Werte!$I131*0.5,IF(OR($C$60&gt;$AR131,$D$60&lt;$AR131),0,Schweine_Werte!$I131))</f>
        <v>0</v>
      </c>
      <c r="BM131" s="677"/>
      <c r="BN131" s="667"/>
      <c r="BO131" s="667"/>
      <c r="BP131" s="667"/>
      <c r="BQ131" s="667"/>
      <c r="BR131" s="677">
        <f>IF(OR($C$74=$AR131,$D$74=$AR131),Schweine_Werte!$M131*0.5,IF(OR($C$74&gt;$AR131,$D$74&lt;$AR131),0,Schweine_Werte!$M131))</f>
        <v>0</v>
      </c>
      <c r="BS131" s="677">
        <f>IF(OR($C$83=$AR131,$D$83=$AR131),Schweine_Werte!$M131*0.5,IF(OR($C$83&gt;$AR131,$D$83&lt;$AR131),0,Schweine_Werte!$M131))</f>
        <v>0</v>
      </c>
      <c r="BT131" s="679">
        <f>IF(OR($C$92=$AR131,$D$92=$AR131),Schweine_Werte!$M131*0.5,IF(OR($C$92&gt;$AR131,$D$92&lt;$AR131),0,Schweine_Werte!$M131))</f>
        <v>0</v>
      </c>
      <c r="BU131" s="679">
        <f>IF(OR($C$101=$AR131,$D$101=$AR131),Schweine_Werte!$M131*0.5,IF(OR($C$101&gt;$AR131,$D$101&lt;$AR131),0,Schweine_Werte!$M131))</f>
        <v>0</v>
      </c>
      <c r="BV131" s="679">
        <f>IF(OR($C$110=$AR131,$D$110=$AR131),Schweine_Werte!$M131*0.5,IF(OR($C$110&gt;$AR131,$D$110&lt;$AR131),0,Schweine_Werte!$M131))</f>
        <v>0</v>
      </c>
      <c r="BW131" s="679">
        <f>IF(OR(8=$AR131,$E$127=$AR131),Schweine_Werte!$M131*0.5,IF(OR(8&gt;$AR131,$E$127&lt;$AR131),0,Schweine_Werte!$M131))</f>
        <v>1.4477278921508818</v>
      </c>
      <c r="BX131" s="679">
        <f>IF(OR(8=$AR131,$E$145=$AR131),Schweine_Werte!$M131*0.5,IF(OR(8&gt;$AR131,$E$145&lt;$AR131),0,Schweine_Werte!$M131))</f>
        <v>1.4477278921508818</v>
      </c>
      <c r="BY131" s="677">
        <f>IF(OR($C$74=$AR131,$D$74=$AR131),Schweine_Werte!$O131*0.5,IF(OR($C$74&gt;$AR131,$D$74&lt;$AR131),0,Schweine_Werte!$O131))</f>
        <v>0</v>
      </c>
      <c r="BZ131" s="677">
        <f>IF(OR($C$83=$AR131,$D$83=$AR131),Schweine_Werte!$O131*0.5,IF(OR($C$83&gt;$AR131,$D$83&lt;$AR131),0,Schweine_Werte!$O131))</f>
        <v>0</v>
      </c>
      <c r="CA131" s="679">
        <f>IF(OR($C$92=$AR131,$D$92=$AR131),Schweine_Werte!$O131*0.5,IF(OR($C$92&gt;$AR131,$D$92&lt;$AR131),0,Schweine_Werte!$O131))</f>
        <v>0</v>
      </c>
      <c r="CB131" s="679">
        <f>IF(OR($C$101=$AR131,$D$101=$AR131),Schweine_Werte!$O131*0.5,IF(OR($C$101&gt;$AR131,$D$101&lt;$AR131),0,Schweine_Werte!$O131))</f>
        <v>0</v>
      </c>
      <c r="CC131" s="679">
        <f>IF(OR($C$110=$AR131,$D$110=$AR131),Schweine_Werte!$O131*0.5,IF(OR($C$110&gt;$AR131,$D$110&lt;$AR131),0,Schweine_Werte!$O131))</f>
        <v>0</v>
      </c>
    </row>
    <row r="132" spans="2:81" x14ac:dyDescent="0.2">
      <c r="F132" s="667"/>
      <c r="G132" s="667"/>
      <c r="H132" s="667"/>
      <c r="I132" s="667"/>
      <c r="J132" s="667"/>
      <c r="K132" s="667"/>
      <c r="L132" s="667"/>
      <c r="M132" s="667"/>
      <c r="N132" s="667"/>
      <c r="O132" s="667"/>
      <c r="P132" s="667"/>
      <c r="Q132" s="667"/>
      <c r="R132" s="667"/>
      <c r="S132" s="667"/>
      <c r="T132" s="667"/>
      <c r="U132" s="667"/>
      <c r="V132" s="667"/>
      <c r="W132" s="667"/>
      <c r="X132" s="667"/>
      <c r="Y132" s="667"/>
      <c r="AR132" s="698">
        <v>136</v>
      </c>
      <c r="AS132" s="677">
        <f>IF(OR($C$12=$AR132,$D$12=$AR132),Schweine_Werte!$C132*0.5,IF(OR($C$12&gt;$AR132,$D$12&lt;$AR132),0,Schweine_Werte!$C132))</f>
        <v>0</v>
      </c>
      <c r="AT132" s="667">
        <f>IF(OR($C$24=$AR132,$D$24=$AR132),Schweine_Werte!$C132*0.5,IF(OR($C$24&gt;$AR132,$D$24&lt;$AR132),0,Schweine_Werte!$C132))</f>
        <v>0</v>
      </c>
      <c r="AU132" s="677">
        <f>IF(OR($C$36=$AR132,$D$36=$AR132),Schweine_Werte!$C132*0.5,IF(OR($C$36&gt;$AR132,$D$36&lt;$AR132),0,Schweine_Werte!$C132))</f>
        <v>0</v>
      </c>
      <c r="AV132" s="677">
        <f>IF(OR($C$48=$AR132,$D$48=$AR132),Schweine_Werte!$C132*0.5,IF(OR($C$48&gt;$AR132,$D$48&lt;$AR132),0,Schweine_Werte!$C132))</f>
        <v>0</v>
      </c>
      <c r="AW132" s="677">
        <f>IF(OR($C$60=$AR132,$D$60=$AR132),Schweine_Werte!$C132*0.5,IF(OR($C$60&gt;$AR132,$D$60&lt;$AR132),0,Schweine_Werte!$C132))</f>
        <v>0</v>
      </c>
      <c r="AX132" s="677">
        <f>IF(OR($C$12=$AR132,$D$12=$AR132),Schweine_Werte!$E132*0.5,IF(OR($C$12&gt;$AR132,$D$12&lt;$AR132),0,Schweine_Werte!$E132))</f>
        <v>0</v>
      </c>
      <c r="AY132" s="667">
        <f>IF(OR($C$24=$AR132,$D$24=$AR132),Schweine_Werte!$E132*0.5,IF(OR($C$24&gt;$AR132,$D$24&lt;$AR132),0,Schweine_Werte!$E132))</f>
        <v>0</v>
      </c>
      <c r="AZ132" s="667">
        <f>IF(OR($C$36=$AR132,$D$36=$AR132),Schweine_Werte!$E132*0.5,IF(OR($C$36&gt;$AR132,$D$36&lt;$AR132),0,Schweine_Werte!$E132))</f>
        <v>0</v>
      </c>
      <c r="BA132" s="667">
        <f>IF(OR($C$48=$AR132,$D$48=$AR132),Schweine_Werte!$E132*0.5,IF(OR($C$48&gt;$AR132,$D$48&lt;$AR132),0,Schweine_Werte!$E132))</f>
        <v>0</v>
      </c>
      <c r="BB132" s="667">
        <f>IF(OR($C$60=$AR132,$D$60=$AR132),Schweine_Werte!$E132*0.5,IF(OR($C$60&gt;$AR132,$D$60&lt;$AR132),0,Schweine_Werte!$E132))</f>
        <v>0</v>
      </c>
      <c r="BC132" s="677">
        <f>IF(OR($C$12=$AR132,$D$12=$AR132),Schweine_Werte!$G132*0.5,IF(OR($C$12&gt;$AR132,$D$12&lt;$AR132),0,Schweine_Werte!$G132))</f>
        <v>0</v>
      </c>
      <c r="BD132" s="667">
        <f>IF(OR($C$24=$AR132,$D$24=$AR132),Schweine_Werte!$G132*0.5,IF(OR($C$24&gt;$AR132,$D$24&lt;$AR132),0,Schweine_Werte!$G132))</f>
        <v>0</v>
      </c>
      <c r="BE132" s="667">
        <f>IF(OR($C$36=$AR132,$D$36=$AR132),Schweine_Werte!$G132*0.5,IF(OR($C$36&gt;$AR132,$D$36&lt;$AR132),0,Schweine_Werte!$G132))</f>
        <v>0</v>
      </c>
      <c r="BF132" s="667">
        <f>IF(OR($C$48=$AR132,$D$48=$AR132),Schweine_Werte!$G132*0.5,IF(OR($C$48&gt;$AR132,$D$48&lt;$AR132),0,Schweine_Werte!$G132))</f>
        <v>0</v>
      </c>
      <c r="BG132" s="667">
        <f>IF(OR($C$60=$AR132,$D$60=$AR132),Schweine_Werte!$G132*0.5,IF(OR($C$60&gt;$AR132,$D$60&lt;$AR132),0,Schweine_Werte!$G132))</f>
        <v>0</v>
      </c>
      <c r="BH132" s="677">
        <f>IF(OR($C$12=$AR132,$D$12=$AR132),Schweine_Werte!$I132*0.5,IF(OR($C$12&gt;$AR132,$D$12&lt;$AR132),0,Schweine_Werte!$I132))</f>
        <v>0</v>
      </c>
      <c r="BI132" s="667">
        <f>IF(OR($C$24=$AR132,$D$24=$AR132),Schweine_Werte!$I132*0.5,IF(OR($C$24&gt;$AR132,$D$24&lt;$AR132),0,Schweine_Werte!$I132))</f>
        <v>0</v>
      </c>
      <c r="BJ132" s="667">
        <f>IF(OR($C$36=$AR132,$D$36=$AR132),Schweine_Werte!$I132*0.5,IF(OR($C$36&gt;$AR132,$D$36&lt;$AR132),0,Schweine_Werte!$I132))</f>
        <v>0</v>
      </c>
      <c r="BK132" s="667">
        <f>IF(OR($C$48=$AR132,$D$48=$AR132),Schweine_Werte!$I132*0.5,IF(OR($C$48&gt;$AR132,$D$48&lt;$AR132),0,Schweine_Werte!$I132))</f>
        <v>0</v>
      </c>
      <c r="BL132" s="667">
        <f>IF(OR($C$60=$AR132,$D$60=$AR132),Schweine_Werte!$I132*0.5,IF(OR($C$60&gt;$AR132,$D$60&lt;$AR132),0,Schweine_Werte!$I132))</f>
        <v>0</v>
      </c>
      <c r="BM132" s="677"/>
      <c r="BN132" s="667"/>
      <c r="BO132" s="667"/>
      <c r="BP132" s="667"/>
      <c r="BQ132" s="667"/>
      <c r="BR132" s="677">
        <f>IF(OR($C$74=$AR132,$D$74=$AR132),Schweine_Werte!$M132*0.5,IF(OR($C$74&gt;$AR132,$D$74&lt;$AR132),0,Schweine_Werte!$M132))</f>
        <v>0</v>
      </c>
      <c r="BS132" s="677">
        <f>IF(OR($C$83=$AR132,$D$83=$AR132),Schweine_Werte!$M132*0.5,IF(OR($C$83&gt;$AR132,$D$83&lt;$AR132),0,Schweine_Werte!$M132))</f>
        <v>0</v>
      </c>
      <c r="BT132" s="679">
        <f>IF(OR($C$92=$AR132,$D$92=$AR132),Schweine_Werte!$M132*0.5,IF(OR($C$92&gt;$AR132,$D$92&lt;$AR132),0,Schweine_Werte!$M132))</f>
        <v>0</v>
      </c>
      <c r="BU132" s="679">
        <f>IF(OR($C$101=$AR132,$D$101=$AR132),Schweine_Werte!$M132*0.5,IF(OR($C$101&gt;$AR132,$D$101&lt;$AR132),0,Schweine_Werte!$M132))</f>
        <v>0</v>
      </c>
      <c r="BV132" s="679">
        <f>IF(OR($C$110=$AR132,$D$110=$AR132),Schweine_Werte!$M132*0.5,IF(OR($C$110&gt;$AR132,$D$110&lt;$AR132),0,Schweine_Werte!$M132))</f>
        <v>0</v>
      </c>
      <c r="BW132" s="679">
        <f>IF(OR(8=$AR132,$E$127=$AR132),Schweine_Werte!$M132*0.5,IF(OR(8&gt;$AR132,$E$127&lt;$AR132),0,Schweine_Werte!$M132))</f>
        <v>1.4477278921508818</v>
      </c>
      <c r="BX132" s="679">
        <f>IF(OR(8=$AR132,$E$145=$AR132),Schweine_Werte!$M132*0.5,IF(OR(8&gt;$AR132,$E$145&lt;$AR132),0,Schweine_Werte!$M132))</f>
        <v>1.4477278921508818</v>
      </c>
      <c r="BY132" s="677">
        <f>IF(OR($C$74=$AR132,$D$74=$AR132),Schweine_Werte!$O132*0.5,IF(OR($C$74&gt;$AR132,$D$74&lt;$AR132),0,Schweine_Werte!$O132))</f>
        <v>0</v>
      </c>
      <c r="BZ132" s="677">
        <f>IF(OR($C$83=$AR132,$D$83=$AR132),Schweine_Werte!$O132*0.5,IF(OR($C$83&gt;$AR132,$D$83&lt;$AR132),0,Schweine_Werte!$O132))</f>
        <v>0</v>
      </c>
      <c r="CA132" s="679">
        <f>IF(OR($C$92=$AR132,$D$92=$AR132),Schweine_Werte!$O132*0.5,IF(OR($C$92&gt;$AR132,$D$92&lt;$AR132),0,Schweine_Werte!$O132))</f>
        <v>0</v>
      </c>
      <c r="CB132" s="679">
        <f>IF(OR($C$101=$AR132,$D$101=$AR132),Schweine_Werte!$O132*0.5,IF(OR($C$101&gt;$AR132,$D$101&lt;$AR132),0,Schweine_Werte!$O132))</f>
        <v>0</v>
      </c>
      <c r="CC132" s="679">
        <f>IF(OR($C$110=$AR132,$D$110=$AR132),Schweine_Werte!$O132*0.5,IF(OR($C$110&gt;$AR132,$D$110&lt;$AR132),0,Schweine_Werte!$O132))</f>
        <v>0</v>
      </c>
    </row>
    <row r="133" spans="2:81" x14ac:dyDescent="0.2">
      <c r="F133" s="667"/>
      <c r="G133" s="667"/>
      <c r="H133" s="667"/>
      <c r="I133" s="667"/>
      <c r="J133" s="667"/>
      <c r="K133" s="667"/>
      <c r="L133" s="667"/>
      <c r="M133" s="667"/>
      <c r="N133" s="667"/>
      <c r="O133" s="667"/>
      <c r="P133" s="667"/>
      <c r="Q133" s="667"/>
      <c r="R133" s="667"/>
      <c r="S133" s="667"/>
      <c r="T133" s="667"/>
      <c r="U133" s="667"/>
      <c r="V133" s="667"/>
      <c r="W133" s="667"/>
      <c r="X133" s="667"/>
      <c r="Y133" s="667"/>
      <c r="AR133" s="698">
        <v>137</v>
      </c>
      <c r="AS133" s="677">
        <f>IF(OR($C$12=$AR133,$D$12=$AR133),Schweine_Werte!$C133*0.5,IF(OR($C$12&gt;$AR133,$D$12&lt;$AR133),0,Schweine_Werte!$C133))</f>
        <v>0</v>
      </c>
      <c r="AT133" s="667">
        <f>IF(OR($C$24=$AR133,$D$24=$AR133),Schweine_Werte!$C133*0.5,IF(OR($C$24&gt;$AR133,$D$24&lt;$AR133),0,Schweine_Werte!$C133))</f>
        <v>0</v>
      </c>
      <c r="AU133" s="677">
        <f>IF(OR($C$36=$AR133,$D$36=$AR133),Schweine_Werte!$C133*0.5,IF(OR($C$36&gt;$AR133,$D$36&lt;$AR133),0,Schweine_Werte!$C133))</f>
        <v>0</v>
      </c>
      <c r="AV133" s="677">
        <f>IF(OR($C$48=$AR133,$D$48=$AR133),Schweine_Werte!$C133*0.5,IF(OR($C$48&gt;$AR133,$D$48&lt;$AR133),0,Schweine_Werte!$C133))</f>
        <v>0</v>
      </c>
      <c r="AW133" s="677">
        <f>IF(OR($C$60=$AR133,$D$60=$AR133),Schweine_Werte!$C133*0.5,IF(OR($C$60&gt;$AR133,$D$60&lt;$AR133),0,Schweine_Werte!$C133))</f>
        <v>0</v>
      </c>
      <c r="AX133" s="677">
        <f>IF(OR($C$12=$AR133,$D$12=$AR133),Schweine_Werte!$E133*0.5,IF(OR($C$12&gt;$AR133,$D$12&lt;$AR133),0,Schweine_Werte!$E133))</f>
        <v>0</v>
      </c>
      <c r="AY133" s="667">
        <f>IF(OR($C$24=$AR133,$D$24=$AR133),Schweine_Werte!$E133*0.5,IF(OR($C$24&gt;$AR133,$D$24&lt;$AR133),0,Schweine_Werte!$E133))</f>
        <v>0</v>
      </c>
      <c r="AZ133" s="667">
        <f>IF(OR($C$36=$AR133,$D$36=$AR133),Schweine_Werte!$E133*0.5,IF(OR($C$36&gt;$AR133,$D$36&lt;$AR133),0,Schweine_Werte!$E133))</f>
        <v>0</v>
      </c>
      <c r="BA133" s="667">
        <f>IF(OR($C$48=$AR133,$D$48=$AR133),Schweine_Werte!$E133*0.5,IF(OR($C$48&gt;$AR133,$D$48&lt;$AR133),0,Schweine_Werte!$E133))</f>
        <v>0</v>
      </c>
      <c r="BB133" s="667">
        <f>IF(OR($C$60=$AR133,$D$60=$AR133),Schweine_Werte!$E133*0.5,IF(OR($C$60&gt;$AR133,$D$60&lt;$AR133),0,Schweine_Werte!$E133))</f>
        <v>0</v>
      </c>
      <c r="BC133" s="677">
        <f>IF(OR($C$12=$AR133,$D$12=$AR133),Schweine_Werte!$G133*0.5,IF(OR($C$12&gt;$AR133,$D$12&lt;$AR133),0,Schweine_Werte!$G133))</f>
        <v>0</v>
      </c>
      <c r="BD133" s="667">
        <f>IF(OR($C$24=$AR133,$D$24=$AR133),Schweine_Werte!$G133*0.5,IF(OR($C$24&gt;$AR133,$D$24&lt;$AR133),0,Schweine_Werte!$G133))</f>
        <v>0</v>
      </c>
      <c r="BE133" s="667">
        <f>IF(OR($C$36=$AR133,$D$36=$AR133),Schweine_Werte!$G133*0.5,IF(OR($C$36&gt;$AR133,$D$36&lt;$AR133),0,Schweine_Werte!$G133))</f>
        <v>0</v>
      </c>
      <c r="BF133" s="667">
        <f>IF(OR($C$48=$AR133,$D$48=$AR133),Schweine_Werte!$G133*0.5,IF(OR($C$48&gt;$AR133,$D$48&lt;$AR133),0,Schweine_Werte!$G133))</f>
        <v>0</v>
      </c>
      <c r="BG133" s="667">
        <f>IF(OR($C$60=$AR133,$D$60=$AR133),Schweine_Werte!$G133*0.5,IF(OR($C$60&gt;$AR133,$D$60&lt;$AR133),0,Schweine_Werte!$G133))</f>
        <v>0</v>
      </c>
      <c r="BH133" s="677">
        <f>IF(OR($C$12=$AR133,$D$12=$AR133),Schweine_Werte!$I133*0.5,IF(OR($C$12&gt;$AR133,$D$12&lt;$AR133),0,Schweine_Werte!$I133))</f>
        <v>0</v>
      </c>
      <c r="BI133" s="667">
        <f>IF(OR($C$24=$AR133,$D$24=$AR133),Schweine_Werte!$I133*0.5,IF(OR($C$24&gt;$AR133,$D$24&lt;$AR133),0,Schweine_Werte!$I133))</f>
        <v>0</v>
      </c>
      <c r="BJ133" s="667">
        <f>IF(OR($C$36=$AR133,$D$36=$AR133),Schweine_Werte!$I133*0.5,IF(OR($C$36&gt;$AR133,$D$36&lt;$AR133),0,Schweine_Werte!$I133))</f>
        <v>0</v>
      </c>
      <c r="BK133" s="667">
        <f>IF(OR($C$48=$AR133,$D$48=$AR133),Schweine_Werte!$I133*0.5,IF(OR($C$48&gt;$AR133,$D$48&lt;$AR133),0,Schweine_Werte!$I133))</f>
        <v>0</v>
      </c>
      <c r="BL133" s="667">
        <f>IF(OR($C$60=$AR133,$D$60=$AR133),Schweine_Werte!$I133*0.5,IF(OR($C$60&gt;$AR133,$D$60&lt;$AR133),0,Schweine_Werte!$I133))</f>
        <v>0</v>
      </c>
      <c r="BM133" s="677"/>
      <c r="BN133" s="667"/>
      <c r="BO133" s="667"/>
      <c r="BP133" s="667"/>
      <c r="BQ133" s="667"/>
      <c r="BR133" s="677">
        <f>IF(OR($C$74=$AR133,$D$74=$AR133),Schweine_Werte!$M133*0.5,IF(OR($C$74&gt;$AR133,$D$74&lt;$AR133),0,Schweine_Werte!$M133))</f>
        <v>0</v>
      </c>
      <c r="BS133" s="677">
        <f>IF(OR($C$83=$AR133,$D$83=$AR133),Schweine_Werte!$M133*0.5,IF(OR($C$83&gt;$AR133,$D$83&lt;$AR133),0,Schweine_Werte!$M133))</f>
        <v>0</v>
      </c>
      <c r="BT133" s="679">
        <f>IF(OR($C$92=$AR133,$D$92=$AR133),Schweine_Werte!$M133*0.5,IF(OR($C$92&gt;$AR133,$D$92&lt;$AR133),0,Schweine_Werte!$M133))</f>
        <v>0</v>
      </c>
      <c r="BU133" s="679">
        <f>IF(OR($C$101=$AR133,$D$101=$AR133),Schweine_Werte!$M133*0.5,IF(OR($C$101&gt;$AR133,$D$101&lt;$AR133),0,Schweine_Werte!$M133))</f>
        <v>0</v>
      </c>
      <c r="BV133" s="679">
        <f>IF(OR($C$110=$AR133,$D$110=$AR133),Schweine_Werte!$M133*0.5,IF(OR($C$110&gt;$AR133,$D$110&lt;$AR133),0,Schweine_Werte!$M133))</f>
        <v>0</v>
      </c>
      <c r="BW133" s="679">
        <f>IF(OR(8=$AR133,$E$127=$AR133),Schweine_Werte!$M133*0.5,IF(OR(8&gt;$AR133,$E$127&lt;$AR133),0,Schweine_Werte!$M133))</f>
        <v>1.4477278921508818</v>
      </c>
      <c r="BX133" s="679">
        <f>IF(OR(8=$AR133,$E$145=$AR133),Schweine_Werte!$M133*0.5,IF(OR(8&gt;$AR133,$E$145&lt;$AR133),0,Schweine_Werte!$M133))</f>
        <v>1.4477278921508818</v>
      </c>
      <c r="BY133" s="677">
        <f>IF(OR($C$74=$AR133,$D$74=$AR133),Schweine_Werte!$O133*0.5,IF(OR($C$74&gt;$AR133,$D$74&lt;$AR133),0,Schweine_Werte!$O133))</f>
        <v>0</v>
      </c>
      <c r="BZ133" s="677">
        <f>IF(OR($C$83=$AR133,$D$83=$AR133),Schweine_Werte!$O133*0.5,IF(OR($C$83&gt;$AR133,$D$83&lt;$AR133),0,Schweine_Werte!$O133))</f>
        <v>0</v>
      </c>
      <c r="CA133" s="679">
        <f>IF(OR($C$92=$AR133,$D$92=$AR133),Schweine_Werte!$O133*0.5,IF(OR($C$92&gt;$AR133,$D$92&lt;$AR133),0,Schweine_Werte!$O133))</f>
        <v>0</v>
      </c>
      <c r="CB133" s="679">
        <f>IF(OR($C$101=$AR133,$D$101=$AR133),Schweine_Werte!$O133*0.5,IF(OR($C$101&gt;$AR133,$D$101&lt;$AR133),0,Schweine_Werte!$O133))</f>
        <v>0</v>
      </c>
      <c r="CC133" s="679">
        <f>IF(OR($C$110=$AR133,$D$110=$AR133),Schweine_Werte!$O133*0.5,IF(OR($C$110&gt;$AR133,$D$110&lt;$AR133),0,Schweine_Werte!$O133))</f>
        <v>0</v>
      </c>
    </row>
    <row r="134" spans="2:81" x14ac:dyDescent="0.2">
      <c r="AR134" s="698">
        <v>138</v>
      </c>
      <c r="AS134" s="677">
        <f>IF(OR($C$12=$AR134,$D$12=$AR134),Schweine_Werte!$C134*0.5,IF(OR($C$12&gt;$AR134,$D$12&lt;$AR134),0,Schweine_Werte!$C134))</f>
        <v>0</v>
      </c>
      <c r="AT134" s="667">
        <f>IF(OR($C$24=$AR134,$D$24=$AR134),Schweine_Werte!$C134*0.5,IF(OR($C$24&gt;$AR134,$D$24&lt;$AR134),0,Schweine_Werte!$C134))</f>
        <v>0</v>
      </c>
      <c r="AU134" s="677">
        <f>IF(OR($C$36=$AR134,$D$36=$AR134),Schweine_Werte!$C134*0.5,IF(OR($C$36&gt;$AR134,$D$36&lt;$AR134),0,Schweine_Werte!$C134))</f>
        <v>0</v>
      </c>
      <c r="AV134" s="677">
        <f>IF(OR($C$48=$AR134,$D$48=$AR134),Schweine_Werte!$C134*0.5,IF(OR($C$48&gt;$AR134,$D$48&lt;$AR134),0,Schweine_Werte!$C134))</f>
        <v>0</v>
      </c>
      <c r="AW134" s="677">
        <f>IF(OR($C$60=$AR134,$D$60=$AR134),Schweine_Werte!$C134*0.5,IF(OR($C$60&gt;$AR134,$D$60&lt;$AR134),0,Schweine_Werte!$C134))</f>
        <v>0</v>
      </c>
      <c r="AX134" s="677">
        <f>IF(OR($C$12=$AR134,$D$12=$AR134),Schweine_Werte!$E134*0.5,IF(OR($C$12&gt;$AR134,$D$12&lt;$AR134),0,Schweine_Werte!$E134))</f>
        <v>0</v>
      </c>
      <c r="AY134" s="667">
        <f>IF(OR($C$24=$AR134,$D$24=$AR134),Schweine_Werte!$E134*0.5,IF(OR($C$24&gt;$AR134,$D$24&lt;$AR134),0,Schweine_Werte!$E134))</f>
        <v>0</v>
      </c>
      <c r="AZ134" s="667">
        <f>IF(OR($C$36=$AR134,$D$36=$AR134),Schweine_Werte!$E134*0.5,IF(OR($C$36&gt;$AR134,$D$36&lt;$AR134),0,Schweine_Werte!$E134))</f>
        <v>0</v>
      </c>
      <c r="BA134" s="667">
        <f>IF(OR($C$48=$AR134,$D$48=$AR134),Schweine_Werte!$E134*0.5,IF(OR($C$48&gt;$AR134,$D$48&lt;$AR134),0,Schweine_Werte!$E134))</f>
        <v>0</v>
      </c>
      <c r="BB134" s="667">
        <f>IF(OR($C$60=$AR134,$D$60=$AR134),Schweine_Werte!$E134*0.5,IF(OR($C$60&gt;$AR134,$D$60&lt;$AR134),0,Schweine_Werte!$E134))</f>
        <v>0</v>
      </c>
      <c r="BC134" s="677">
        <f>IF(OR($C$12=$AR134,$D$12=$AR134),Schweine_Werte!$G134*0.5,IF(OR($C$12&gt;$AR134,$D$12&lt;$AR134),0,Schweine_Werte!$G134))</f>
        <v>0</v>
      </c>
      <c r="BD134" s="667">
        <f>IF(OR($C$24=$AR134,$D$24=$AR134),Schweine_Werte!$G134*0.5,IF(OR($C$24&gt;$AR134,$D$24&lt;$AR134),0,Schweine_Werte!$G134))</f>
        <v>0</v>
      </c>
      <c r="BE134" s="667">
        <f>IF(OR($C$36=$AR134,$D$36=$AR134),Schweine_Werte!$G134*0.5,IF(OR($C$36&gt;$AR134,$D$36&lt;$AR134),0,Schweine_Werte!$G134))</f>
        <v>0</v>
      </c>
      <c r="BF134" s="667">
        <f>IF(OR($C$48=$AR134,$D$48=$AR134),Schweine_Werte!$G134*0.5,IF(OR($C$48&gt;$AR134,$D$48&lt;$AR134),0,Schweine_Werte!$G134))</f>
        <v>0</v>
      </c>
      <c r="BG134" s="667">
        <f>IF(OR($C$60=$AR134,$D$60=$AR134),Schweine_Werte!$G134*0.5,IF(OR($C$60&gt;$AR134,$D$60&lt;$AR134),0,Schweine_Werte!$G134))</f>
        <v>0</v>
      </c>
      <c r="BH134" s="677">
        <f>IF(OR($C$12=$AR134,$D$12=$AR134),Schweine_Werte!$I134*0.5,IF(OR($C$12&gt;$AR134,$D$12&lt;$AR134),0,Schweine_Werte!$I134))</f>
        <v>0</v>
      </c>
      <c r="BI134" s="667">
        <f>IF(OR($C$24=$AR134,$D$24=$AR134),Schweine_Werte!$I134*0.5,IF(OR($C$24&gt;$AR134,$D$24&lt;$AR134),0,Schweine_Werte!$I134))</f>
        <v>0</v>
      </c>
      <c r="BJ134" s="667">
        <f>IF(OR($C$36=$AR134,$D$36=$AR134),Schweine_Werte!$I134*0.5,IF(OR($C$36&gt;$AR134,$D$36&lt;$AR134),0,Schweine_Werte!$I134))</f>
        <v>0</v>
      </c>
      <c r="BK134" s="667">
        <f>IF(OR($C$48=$AR134,$D$48=$AR134),Schweine_Werte!$I134*0.5,IF(OR($C$48&gt;$AR134,$D$48&lt;$AR134),0,Schweine_Werte!$I134))</f>
        <v>0</v>
      </c>
      <c r="BL134" s="667">
        <f>IF(OR($C$60=$AR134,$D$60=$AR134),Schweine_Werte!$I134*0.5,IF(OR($C$60&gt;$AR134,$D$60&lt;$AR134),0,Schweine_Werte!$I134))</f>
        <v>0</v>
      </c>
      <c r="BM134" s="677"/>
      <c r="BN134" s="667"/>
      <c r="BO134" s="667"/>
      <c r="BP134" s="667"/>
      <c r="BQ134" s="667"/>
      <c r="BR134" s="677">
        <f>IF(OR($C$74=$AR134,$D$74=$AR134),Schweine_Werte!$M134*0.5,IF(OR($C$74&gt;$AR134,$D$74&lt;$AR134),0,Schweine_Werte!$M134))</f>
        <v>0</v>
      </c>
      <c r="BS134" s="677">
        <f>IF(OR($C$83=$AR134,$D$83=$AR134),Schweine_Werte!$M134*0.5,IF(OR($C$83&gt;$AR134,$D$83&lt;$AR134),0,Schweine_Werte!$M134))</f>
        <v>0</v>
      </c>
      <c r="BT134" s="679">
        <f>IF(OR($C$92=$AR134,$D$92=$AR134),Schweine_Werte!$M134*0.5,IF(OR($C$92&gt;$AR134,$D$92&lt;$AR134),0,Schweine_Werte!$M134))</f>
        <v>0</v>
      </c>
      <c r="BU134" s="679">
        <f>IF(OR($C$101=$AR134,$D$101=$AR134),Schweine_Werte!$M134*0.5,IF(OR($C$101&gt;$AR134,$D$101&lt;$AR134),0,Schweine_Werte!$M134))</f>
        <v>0</v>
      </c>
      <c r="BV134" s="679">
        <f>IF(OR($C$110=$AR134,$D$110=$AR134),Schweine_Werte!$M134*0.5,IF(OR($C$110&gt;$AR134,$D$110&lt;$AR134),0,Schweine_Werte!$M134))</f>
        <v>0</v>
      </c>
      <c r="BW134" s="679">
        <f>IF(OR(8=$AR134,$E$127=$AR134),Schweine_Werte!$M134*0.5,IF(OR(8&gt;$AR134,$E$127&lt;$AR134),0,Schweine_Werte!$M134))</f>
        <v>1.4477278921508818</v>
      </c>
      <c r="BX134" s="679">
        <f>IF(OR(8=$AR134,$E$145=$AR134),Schweine_Werte!$M134*0.5,IF(OR(8&gt;$AR134,$E$145&lt;$AR134),0,Schweine_Werte!$M134))</f>
        <v>1.4477278921508818</v>
      </c>
      <c r="BY134" s="677">
        <f>IF(OR($C$74=$AR134,$D$74=$AR134),Schweine_Werte!$O134*0.5,IF(OR($C$74&gt;$AR134,$D$74&lt;$AR134),0,Schweine_Werte!$O134))</f>
        <v>0</v>
      </c>
      <c r="BZ134" s="677">
        <f>IF(OR($C$83=$AR134,$D$83=$AR134),Schweine_Werte!$O134*0.5,IF(OR($C$83&gt;$AR134,$D$83&lt;$AR134),0,Schweine_Werte!$O134))</f>
        <v>0</v>
      </c>
      <c r="CA134" s="679">
        <f>IF(OR($C$92=$AR134,$D$92=$AR134),Schweine_Werte!$O134*0.5,IF(OR($C$92&gt;$AR134,$D$92&lt;$AR134),0,Schweine_Werte!$O134))</f>
        <v>0</v>
      </c>
      <c r="CB134" s="679">
        <f>IF(OR($C$101=$AR134,$D$101=$AR134),Schweine_Werte!$O134*0.5,IF(OR($C$101&gt;$AR134,$D$101&lt;$AR134),0,Schweine_Werte!$O134))</f>
        <v>0</v>
      </c>
      <c r="CC134" s="679">
        <f>IF(OR($C$110=$AR134,$D$110=$AR134),Schweine_Werte!$O134*0.5,IF(OR($C$110&gt;$AR134,$D$110&lt;$AR134),0,Schweine_Werte!$O134))</f>
        <v>0</v>
      </c>
    </row>
    <row r="135" spans="2:81" x14ac:dyDescent="0.2">
      <c r="AR135" s="698">
        <v>139</v>
      </c>
      <c r="AS135" s="677">
        <f>IF(OR($C$12=$AR135,$D$12=$AR135),Schweine_Werte!$C135*0.5,IF(OR($C$12&gt;$AR135,$D$12&lt;$AR135),0,Schweine_Werte!$C135))</f>
        <v>0</v>
      </c>
      <c r="AT135" s="667">
        <f>IF(OR($C$24=$AR135,$D$24=$AR135),Schweine_Werte!$C135*0.5,IF(OR($C$24&gt;$AR135,$D$24&lt;$AR135),0,Schweine_Werte!$C135))</f>
        <v>0</v>
      </c>
      <c r="AU135" s="677">
        <f>IF(OR($C$36=$AR135,$D$36=$AR135),Schweine_Werte!$C135*0.5,IF(OR($C$36&gt;$AR135,$D$36&lt;$AR135),0,Schweine_Werte!$C135))</f>
        <v>0</v>
      </c>
      <c r="AV135" s="677">
        <f>IF(OR($C$48=$AR135,$D$48=$AR135),Schweine_Werte!$C135*0.5,IF(OR($C$48&gt;$AR135,$D$48&lt;$AR135),0,Schweine_Werte!$C135))</f>
        <v>0</v>
      </c>
      <c r="AW135" s="677">
        <f>IF(OR($C$60=$AR135,$D$60=$AR135),Schweine_Werte!$C135*0.5,IF(OR($C$60&gt;$AR135,$D$60&lt;$AR135),0,Schweine_Werte!$C135))</f>
        <v>0</v>
      </c>
      <c r="AX135" s="677">
        <f>IF(OR($C$12=$AR135,$D$12=$AR135),Schweine_Werte!$E135*0.5,IF(OR($C$12&gt;$AR135,$D$12&lt;$AR135),0,Schweine_Werte!$E135))</f>
        <v>0</v>
      </c>
      <c r="AY135" s="667">
        <f>IF(OR($C$24=$AR135,$D$24=$AR135),Schweine_Werte!$E135*0.5,IF(OR($C$24&gt;$AR135,$D$24&lt;$AR135),0,Schweine_Werte!$E135))</f>
        <v>0</v>
      </c>
      <c r="AZ135" s="667">
        <f>IF(OR($C$36=$AR135,$D$36=$AR135),Schweine_Werte!$E135*0.5,IF(OR($C$36&gt;$AR135,$D$36&lt;$AR135),0,Schweine_Werte!$E135))</f>
        <v>0</v>
      </c>
      <c r="BA135" s="667">
        <f>IF(OR($C$48=$AR135,$D$48=$AR135),Schweine_Werte!$E135*0.5,IF(OR($C$48&gt;$AR135,$D$48&lt;$AR135),0,Schweine_Werte!$E135))</f>
        <v>0</v>
      </c>
      <c r="BB135" s="667">
        <f>IF(OR($C$60=$AR135,$D$60=$AR135),Schweine_Werte!$E135*0.5,IF(OR($C$60&gt;$AR135,$D$60&lt;$AR135),0,Schweine_Werte!$E135))</f>
        <v>0</v>
      </c>
      <c r="BC135" s="677">
        <f>IF(OR($C$12=$AR135,$D$12=$AR135),Schweine_Werte!$G135*0.5,IF(OR($C$12&gt;$AR135,$D$12&lt;$AR135),0,Schweine_Werte!$G135))</f>
        <v>0</v>
      </c>
      <c r="BD135" s="667">
        <f>IF(OR($C$24=$AR135,$D$24=$AR135),Schweine_Werte!$G135*0.5,IF(OR($C$24&gt;$AR135,$D$24&lt;$AR135),0,Schweine_Werte!$G135))</f>
        <v>0</v>
      </c>
      <c r="BE135" s="667">
        <f>IF(OR($C$36=$AR135,$D$36=$AR135),Schweine_Werte!$G135*0.5,IF(OR($C$36&gt;$AR135,$D$36&lt;$AR135),0,Schweine_Werte!$G135))</f>
        <v>0</v>
      </c>
      <c r="BF135" s="667">
        <f>IF(OR($C$48=$AR135,$D$48=$AR135),Schweine_Werte!$G135*0.5,IF(OR($C$48&gt;$AR135,$D$48&lt;$AR135),0,Schweine_Werte!$G135))</f>
        <v>0</v>
      </c>
      <c r="BG135" s="667">
        <f>IF(OR($C$60=$AR135,$D$60=$AR135),Schweine_Werte!$G135*0.5,IF(OR($C$60&gt;$AR135,$D$60&lt;$AR135),0,Schweine_Werte!$G135))</f>
        <v>0</v>
      </c>
      <c r="BH135" s="677">
        <f>IF(OR($C$12=$AR135,$D$12=$AR135),Schweine_Werte!$I135*0.5,IF(OR($C$12&gt;$AR135,$D$12&lt;$AR135),0,Schweine_Werte!$I135))</f>
        <v>0</v>
      </c>
      <c r="BI135" s="667">
        <f>IF(OR($C$24=$AR135,$D$24=$AR135),Schweine_Werte!$I135*0.5,IF(OR($C$24&gt;$AR135,$D$24&lt;$AR135),0,Schweine_Werte!$I135))</f>
        <v>0</v>
      </c>
      <c r="BJ135" s="667">
        <f>IF(OR($C$36=$AR135,$D$36=$AR135),Schweine_Werte!$I135*0.5,IF(OR($C$36&gt;$AR135,$D$36&lt;$AR135),0,Schweine_Werte!$I135))</f>
        <v>0</v>
      </c>
      <c r="BK135" s="667">
        <f>IF(OR($C$48=$AR135,$D$48=$AR135),Schweine_Werte!$I135*0.5,IF(OR($C$48&gt;$AR135,$D$48&lt;$AR135),0,Schweine_Werte!$I135))</f>
        <v>0</v>
      </c>
      <c r="BL135" s="667">
        <f>IF(OR($C$60=$AR135,$D$60=$AR135),Schweine_Werte!$I135*0.5,IF(OR($C$60&gt;$AR135,$D$60&lt;$AR135),0,Schweine_Werte!$I135))</f>
        <v>0</v>
      </c>
      <c r="BM135" s="677"/>
      <c r="BN135" s="667"/>
      <c r="BO135" s="667"/>
      <c r="BP135" s="667"/>
      <c r="BQ135" s="667"/>
      <c r="BR135" s="677">
        <f>IF(OR($C$74=$AR135,$D$74=$AR135),Schweine_Werte!$M135*0.5,IF(OR($C$74&gt;$AR135,$D$74&lt;$AR135),0,Schweine_Werte!$M135))</f>
        <v>0</v>
      </c>
      <c r="BS135" s="677">
        <f>IF(OR($C$83=$AR135,$D$83=$AR135),Schweine_Werte!$M135*0.5,IF(OR($C$83&gt;$AR135,$D$83&lt;$AR135),0,Schweine_Werte!$M135))</f>
        <v>0</v>
      </c>
      <c r="BT135" s="679">
        <f>IF(OR($C$92=$AR135,$D$92=$AR135),Schweine_Werte!$M135*0.5,IF(OR($C$92&gt;$AR135,$D$92&lt;$AR135),0,Schweine_Werte!$M135))</f>
        <v>0</v>
      </c>
      <c r="BU135" s="679">
        <f>IF(OR($C$101=$AR135,$D$101=$AR135),Schweine_Werte!$M135*0.5,IF(OR($C$101&gt;$AR135,$D$101&lt;$AR135),0,Schweine_Werte!$M135))</f>
        <v>0</v>
      </c>
      <c r="BV135" s="679">
        <f>IF(OR($C$110=$AR135,$D$110=$AR135),Schweine_Werte!$M135*0.5,IF(OR($C$110&gt;$AR135,$D$110&lt;$AR135),0,Schweine_Werte!$M135))</f>
        <v>0</v>
      </c>
      <c r="BW135" s="679">
        <f>IF(OR(8=$AR135,$E$127=$AR135),Schweine_Werte!$M135*0.5,IF(OR(8&gt;$AR135,$E$127&lt;$AR135),0,Schweine_Werte!$M135))</f>
        <v>1.4477278921508818</v>
      </c>
      <c r="BX135" s="679">
        <f>IF(OR(8=$AR135,$E$145=$AR135),Schweine_Werte!$M135*0.5,IF(OR(8&gt;$AR135,$E$145&lt;$AR135),0,Schweine_Werte!$M135))</f>
        <v>1.4477278921508818</v>
      </c>
      <c r="BY135" s="677">
        <f>IF(OR($C$74=$AR135,$D$74=$AR135),Schweine_Werte!$O135*0.5,IF(OR($C$74&gt;$AR135,$D$74&lt;$AR135),0,Schweine_Werte!$O135))</f>
        <v>0</v>
      </c>
      <c r="BZ135" s="677">
        <f>IF(OR($C$83=$AR135,$D$83=$AR135),Schweine_Werte!$O135*0.5,IF(OR($C$83&gt;$AR135,$D$83&lt;$AR135),0,Schweine_Werte!$O135))</f>
        <v>0</v>
      </c>
      <c r="CA135" s="679">
        <f>IF(OR($C$92=$AR135,$D$92=$AR135),Schweine_Werte!$O135*0.5,IF(OR($C$92&gt;$AR135,$D$92&lt;$AR135),0,Schweine_Werte!$O135))</f>
        <v>0</v>
      </c>
      <c r="CB135" s="679">
        <f>IF(OR($C$101=$AR135,$D$101=$AR135),Schweine_Werte!$O135*0.5,IF(OR($C$101&gt;$AR135,$D$101&lt;$AR135),0,Schweine_Werte!$O135))</f>
        <v>0</v>
      </c>
      <c r="CC135" s="679">
        <f>IF(OR($C$110=$AR135,$D$110=$AR135),Schweine_Werte!$O135*0.5,IF(OR($C$110&gt;$AR135,$D$110&lt;$AR135),0,Schweine_Werte!$O135))</f>
        <v>0</v>
      </c>
    </row>
    <row r="136" spans="2:81" ht="18.75" x14ac:dyDescent="0.3">
      <c r="B136" s="520" t="s">
        <v>520</v>
      </c>
      <c r="D136" s="520" t="s">
        <v>521</v>
      </c>
      <c r="G136" s="520" t="s">
        <v>522</v>
      </c>
      <c r="H136" s="666"/>
      <c r="I136" s="666"/>
      <c r="J136" s="666"/>
      <c r="K136" s="666"/>
      <c r="L136" s="666"/>
      <c r="M136" s="666"/>
      <c r="N136" s="666"/>
      <c r="O136" s="520" t="s">
        <v>523</v>
      </c>
      <c r="P136" s="667" t="s">
        <v>524</v>
      </c>
      <c r="Q136" s="667"/>
      <c r="R136" s="667"/>
      <c r="S136" s="667"/>
      <c r="T136" s="666"/>
      <c r="U136" s="666"/>
      <c r="V136" s="666"/>
      <c r="AR136" s="698">
        <v>140</v>
      </c>
      <c r="AS136" s="677">
        <f>IF(OR($C$12=$AR136,$D$12=$AR136),Schweine_Werte!$C136*0.5,IF(OR($C$12&gt;$AR136,$D$12&lt;$AR136),0,Schweine_Werte!$C136))</f>
        <v>0</v>
      </c>
      <c r="AT136" s="667">
        <f>IF(OR($C$24=$AR136,$D$24=$AR136),Schweine_Werte!$C136*0.5,IF(OR($C$24&gt;$AR136,$D$24&lt;$AR136),0,Schweine_Werte!$C136))</f>
        <v>0</v>
      </c>
      <c r="AU136" s="677">
        <f>IF(OR($C$36=$AR136,$D$36=$AR136),Schweine_Werte!$C136*0.5,IF(OR($C$36&gt;$AR136,$D$36&lt;$AR136),0,Schweine_Werte!$C136))</f>
        <v>0</v>
      </c>
      <c r="AV136" s="677">
        <f>IF(OR($C$48=$AR136,$D$48=$AR136),Schweine_Werte!$C136*0.5,IF(OR($C$48&gt;$AR136,$D$48&lt;$AR136),0,Schweine_Werte!$C136))</f>
        <v>0</v>
      </c>
      <c r="AW136" s="677">
        <f>IF(OR($C$60=$AR136,$D$60=$AR136),Schweine_Werte!$C136*0.5,IF(OR($C$60&gt;$AR136,$D$60&lt;$AR136),0,Schweine_Werte!$C136))</f>
        <v>0</v>
      </c>
      <c r="AX136" s="677">
        <f>IF(OR($C$12=$AR136,$D$12=$AR136),Schweine_Werte!$E136*0.5,IF(OR($C$12&gt;$AR136,$D$12&lt;$AR136),0,Schweine_Werte!$E136))</f>
        <v>0</v>
      </c>
      <c r="AY136" s="667">
        <f>IF(OR($C$24=$AR136,$D$24=$AR136),Schweine_Werte!$E136*0.5,IF(OR($C$24&gt;$AR136,$D$24&lt;$AR136),0,Schweine_Werte!$E136))</f>
        <v>0</v>
      </c>
      <c r="AZ136" s="667">
        <f>IF(OR($C$36=$AR136,$D$36=$AR136),Schweine_Werte!$E136*0.5,IF(OR($C$36&gt;$AR136,$D$36&lt;$AR136),0,Schweine_Werte!$E136))</f>
        <v>0</v>
      </c>
      <c r="BA136" s="667">
        <f>IF(OR($C$48=$AR136,$D$48=$AR136),Schweine_Werte!$E136*0.5,IF(OR($C$48&gt;$AR136,$D$48&lt;$AR136),0,Schweine_Werte!$E136))</f>
        <v>0</v>
      </c>
      <c r="BB136" s="667">
        <f>IF(OR($C$60=$AR136,$D$60=$AR136),Schweine_Werte!$E136*0.5,IF(OR($C$60&gt;$AR136,$D$60&lt;$AR136),0,Schweine_Werte!$E136))</f>
        <v>0</v>
      </c>
      <c r="BC136" s="677">
        <f>IF(OR($C$12=$AR136,$D$12=$AR136),Schweine_Werte!$G136*0.5,IF(OR($C$12&gt;$AR136,$D$12&lt;$AR136),0,Schweine_Werte!$G136))</f>
        <v>0</v>
      </c>
      <c r="BD136" s="667">
        <f>IF(OR($C$24=$AR136,$D$24=$AR136),Schweine_Werte!$G136*0.5,IF(OR($C$24&gt;$AR136,$D$24&lt;$AR136),0,Schweine_Werte!$G136))</f>
        <v>0</v>
      </c>
      <c r="BE136" s="667">
        <f>IF(OR($C$36=$AR136,$D$36=$AR136),Schweine_Werte!$G136*0.5,IF(OR($C$36&gt;$AR136,$D$36&lt;$AR136),0,Schweine_Werte!$G136))</f>
        <v>0</v>
      </c>
      <c r="BF136" s="667">
        <f>IF(OR($C$48=$AR136,$D$48=$AR136),Schweine_Werte!$G136*0.5,IF(OR($C$48&gt;$AR136,$D$48&lt;$AR136),0,Schweine_Werte!$G136))</f>
        <v>0</v>
      </c>
      <c r="BG136" s="667">
        <f>IF(OR($C$60=$AR136,$D$60=$AR136),Schweine_Werte!$G136*0.5,IF(OR($C$60&gt;$AR136,$D$60&lt;$AR136),0,Schweine_Werte!$G136))</f>
        <v>0</v>
      </c>
      <c r="BH136" s="677">
        <f>IF(OR($C$12=$AR136,$D$12=$AR136),Schweine_Werte!$I136*0.5,IF(OR($C$12&gt;$AR136,$D$12&lt;$AR136),0,Schweine_Werte!$I136))</f>
        <v>0</v>
      </c>
      <c r="BI136" s="667">
        <f>IF(OR($C$24=$AR136,$D$24=$AR136),Schweine_Werte!$I136*0.5,IF(OR($C$24&gt;$AR136,$D$24&lt;$AR136),0,Schweine_Werte!$I136))</f>
        <v>0</v>
      </c>
      <c r="BJ136" s="667">
        <f>IF(OR($C$36=$AR136,$D$36=$AR136),Schweine_Werte!$I136*0.5,IF(OR($C$36&gt;$AR136,$D$36&lt;$AR136),0,Schweine_Werte!$I136))</f>
        <v>0</v>
      </c>
      <c r="BK136" s="667">
        <f>IF(OR($C$48=$AR136,$D$48=$AR136),Schweine_Werte!$I136*0.5,IF(OR($C$48&gt;$AR136,$D$48&lt;$AR136),0,Schweine_Werte!$I136))</f>
        <v>0</v>
      </c>
      <c r="BL136" s="667">
        <f>IF(OR($C$60=$AR136,$D$60=$AR136),Schweine_Werte!$I136*0.5,IF(OR($C$60&gt;$AR136,$D$60&lt;$AR136),0,Schweine_Werte!$I136))</f>
        <v>0</v>
      </c>
      <c r="BM136" s="677"/>
      <c r="BN136" s="667"/>
      <c r="BO136" s="667"/>
      <c r="BP136" s="667"/>
      <c r="BQ136" s="667"/>
      <c r="BR136" s="677">
        <f>IF(OR($C$74=$AR136,$D$74=$AR136),Schweine_Werte!$M136*0.5,IF(OR($C$74&gt;$AR136,$D$74&lt;$AR136),0,Schweine_Werte!$M136))</f>
        <v>0</v>
      </c>
      <c r="BS136" s="677">
        <f>IF(OR($C$83=$AR136,$D$83=$AR136),Schweine_Werte!$M136*0.5,IF(OR($C$83&gt;$AR136,$D$83&lt;$AR136),0,Schweine_Werte!$M136))</f>
        <v>0</v>
      </c>
      <c r="BT136" s="679">
        <f>IF(OR($C$92=$AR136,$D$92=$AR136),Schweine_Werte!$M136*0.5,IF(OR($C$92&gt;$AR136,$D$92&lt;$AR136),0,Schweine_Werte!$M136))</f>
        <v>0</v>
      </c>
      <c r="BU136" s="679">
        <f>IF(OR($C$101=$AR136,$D$101=$AR136),Schweine_Werte!$M136*0.5,IF(OR($C$101&gt;$AR136,$D$101&lt;$AR136),0,Schweine_Werte!$M136))</f>
        <v>0</v>
      </c>
      <c r="BV136" s="679">
        <f>IF(OR($C$110=$AR136,$D$110=$AR136),Schweine_Werte!$M136*0.5,IF(OR($C$110&gt;$AR136,$D$110&lt;$AR136),0,Schweine_Werte!$M136))</f>
        <v>0</v>
      </c>
      <c r="BW136" s="679">
        <f>IF(OR(8=$AR136,$E$127=$AR136),Schweine_Werte!$M136*0.5,IF(OR(8&gt;$AR136,$E$127&lt;$AR136),0,Schweine_Werte!$M136))</f>
        <v>1.4477278921508818</v>
      </c>
      <c r="BX136" s="679">
        <f>IF(OR(8=$AR136,$E$145=$AR136),Schweine_Werte!$M136*0.5,IF(OR(8&gt;$AR136,$E$145&lt;$AR136),0,Schweine_Werte!$M136))</f>
        <v>1.4477278921508818</v>
      </c>
      <c r="BY136" s="677">
        <f>IF(OR($C$74=$AR136,$D$74=$AR136),Schweine_Werte!$O136*0.5,IF(OR($C$74&gt;$AR136,$D$74&lt;$AR136),0,Schweine_Werte!$O136))</f>
        <v>0</v>
      </c>
      <c r="BZ136" s="677">
        <f>IF(OR($C$83=$AR136,$D$83=$AR136),Schweine_Werte!$O136*0.5,IF(OR($C$83&gt;$AR136,$D$83&lt;$AR136),0,Schweine_Werte!$O136))</f>
        <v>0</v>
      </c>
      <c r="CA136" s="679">
        <f>IF(OR($C$92=$AR136,$D$92=$AR136),Schweine_Werte!$O136*0.5,IF(OR($C$92&gt;$AR136,$D$92&lt;$AR136),0,Schweine_Werte!$O136))</f>
        <v>0</v>
      </c>
      <c r="CB136" s="679">
        <f>IF(OR($C$101=$AR136,$D$101=$AR136),Schweine_Werte!$O136*0.5,IF(OR($C$101&gt;$AR136,$D$101&lt;$AR136),0,Schweine_Werte!$O136))</f>
        <v>0</v>
      </c>
      <c r="CC136" s="679">
        <f>IF(OR($C$110=$AR136,$D$110=$AR136),Schweine_Werte!$O136*0.5,IF(OR($C$110&gt;$AR136,$D$110&lt;$AR136),0,Schweine_Werte!$O136))</f>
        <v>0</v>
      </c>
    </row>
    <row r="137" spans="2:81" x14ac:dyDescent="0.2">
      <c r="B137" s="520" t="e">
        <f>+(E145-8)/0.45</f>
        <v>#VALUE!</v>
      </c>
      <c r="C137" s="520" t="s">
        <v>393</v>
      </c>
      <c r="F137" s="667" t="e">
        <f>IF($E145&lt;=8,0,$B140*SUMPRODUCT($BX$4:$BX$31,Schweine_Werte!$V$4:$V$31)/SUM($BX$4:$BX$31))</f>
        <v>#VALUE!</v>
      </c>
      <c r="G137" s="667" t="e">
        <f>IF($E145&lt;=8,0,IF($B145=$A$8,SUMPRODUCT($BX$4:$BX$31,Schweine_Werte!HE$4:HE$31)/SUM($BX$4:$BX$31),IF($B145=$A$7,SUMPRODUCT($BX$4:$BX$31,Schweine_Werte!GQ$4:GQ$31)/SUM($BX$4:$BX$31),IF($B145=$A$6,SUMPRODUCT($BX$4:$BX$31,Schweine_Werte!GC$4:GC$31)/SUM($BX$4:$BX$31),SUMPRODUCT($BX$4:$BX$31,Schweine_Werte!FO$4:FO$31)/SUM($BX$4:$BX$31))))*$B140)</f>
        <v>#VALUE!</v>
      </c>
      <c r="H137" s="667" t="e">
        <f>IF($E145&lt;=8,0,IF($B145=$A$8,SUMPRODUCT($BX$4:$BX$31,Schweine_Werte!HF$4:HF$31)/SUM($BX$4:$BX$31),IF($B145=$A$7,SUMPRODUCT($BX$4:$BX$31,Schweine_Werte!GR$4:GR$31)/SUM($BX$4:$BX$31),IF($B145=$A$6,SUMPRODUCT($BX$4:$BX$31,Schweine_Werte!GD$4:GD$31)/SUM($BX$4:$BX$31),SUMPRODUCT($BX$4:$BX$31,Schweine_Werte!FP$4:FP$31)/SUM($BX$4:$BX$31))))*$B140)</f>
        <v>#VALUE!</v>
      </c>
      <c r="I137" s="667" t="e">
        <f>IF($E145&lt;=8,0,IF($B145=$A$8,SUMPRODUCT($BX$4:$BX$31,Schweine_Werte!HG$4:HG$31)/SUM($BX$4:$BX$31),IF($B145=$A$7,SUMPRODUCT($BX$4:$BX$31,Schweine_Werte!GS$4:GS$31)/SUM($BX$4:$BX$31),IF($B145=$A$6,SUMPRODUCT($BX$4:$BX$31,Schweine_Werte!GE$4:GE$31)/SUM($BX$4:$BX$31),SUMPRODUCT($BX$4:$BX$31,Schweine_Werte!FQ$4:FQ$31)/SUM($BX$4:$BX$31))))*$B140)</f>
        <v>#VALUE!</v>
      </c>
      <c r="J137" s="520" t="e">
        <f>SUMPRODUCT($BX$4:$BX$31,Schweine_Werte!$AD$4:$AD$31)/SUM($BX$4:$BX$31)*$B140</f>
        <v>#VALUE!</v>
      </c>
      <c r="K137" s="520" t="e">
        <f>SUMPRODUCT($BX$4:$BX$31,Schweine_Werte!$AL$4:$AL$31)/SUM($BX$4:$BX$31)*$B140</f>
        <v>#VALUE!</v>
      </c>
      <c r="M137" s="667"/>
      <c r="N137" s="667"/>
      <c r="O137" s="709">
        <f>SUM($BX$4:$BX$23)+IF($E145&gt;28,$BX$24*0.5,$BX$24)</f>
        <v>44.44444444444445</v>
      </c>
      <c r="P137" s="709">
        <f>IF($E145&gt;28,SUM($BX$25:$BX$31)+$BX$24*0.5,0)</f>
        <v>11.390271160403584</v>
      </c>
      <c r="Q137" s="709" t="e">
        <f t="shared" ref="Q137:S138" si="57">T137*$F137</f>
        <v>#VALUE!</v>
      </c>
      <c r="R137" s="709" t="e">
        <f t="shared" si="57"/>
        <v>#VALUE!</v>
      </c>
      <c r="S137" s="709" t="e">
        <f t="shared" si="57"/>
        <v>#VALUE!</v>
      </c>
      <c r="T137" s="667">
        <f>+IF($E145&lt;=8,0,($O137*Schweine_Werte!$HT$15+$P137*Schweine_Werte!$HU$15)/SUM($O137:$P137))</f>
        <v>7.0161806212562894</v>
      </c>
      <c r="U137" s="667">
        <f>IF(E145&lt;=8,0,($O137*Schweine_Werte!$HV$15+$P137*Schweine_Werte!$HW$15)/SUM($O137:$P137))</f>
        <v>7.5920003876794322</v>
      </c>
      <c r="V137" s="667">
        <f>IF(E145&lt;=8,0,($O137*Schweine_Werte!$HX$15+$P137*Schweine_Werte!$HY$15)/SUM($O137:$P137))</f>
        <v>11</v>
      </c>
      <c r="AR137" s="698">
        <v>141</v>
      </c>
      <c r="AS137" s="677">
        <f>IF(OR($C$12=$AR137,$D$12=$AR137),Schweine_Werte!$C137*0.5,IF(OR($C$12&gt;$AR137,$D$12&lt;$AR137),0,Schweine_Werte!$C137))</f>
        <v>0</v>
      </c>
      <c r="AT137" s="667">
        <f>IF(OR($C$24=$AR137,$D$24=$AR137),Schweine_Werte!$C137*0.5,IF(OR($C$24&gt;$AR137,$D$24&lt;$AR137),0,Schweine_Werte!$C137))</f>
        <v>0</v>
      </c>
      <c r="AU137" s="677">
        <f>IF(OR($C$36=$AR137,$D$36=$AR137),Schweine_Werte!$C137*0.5,IF(OR($C$36&gt;$AR137,$D$36&lt;$AR137),0,Schweine_Werte!$C137))</f>
        <v>0</v>
      </c>
      <c r="AV137" s="677">
        <f>IF(OR($C$48=$AR137,$D$48=$AR137),Schweine_Werte!$C137*0.5,IF(OR($C$48&gt;$AR137,$D$48&lt;$AR137),0,Schweine_Werte!$C137))</f>
        <v>0</v>
      </c>
      <c r="AW137" s="677">
        <f>IF(OR($C$60=$AR137,$D$60=$AR137),Schweine_Werte!$C137*0.5,IF(OR($C$60&gt;$AR137,$D$60&lt;$AR137),0,Schweine_Werte!$C137))</f>
        <v>0</v>
      </c>
      <c r="AX137" s="677">
        <f>IF(OR($C$12=$AR137,$D$12=$AR137),Schweine_Werte!$E137*0.5,IF(OR($C$12&gt;$AR137,$D$12&lt;$AR137),0,Schweine_Werte!$E137))</f>
        <v>0</v>
      </c>
      <c r="AY137" s="667">
        <f>IF(OR($C$24=$AR137,$D$24=$AR137),Schweine_Werte!$E137*0.5,IF(OR($C$24&gt;$AR137,$D$24&lt;$AR137),0,Schweine_Werte!$E137))</f>
        <v>0</v>
      </c>
      <c r="AZ137" s="667">
        <f>IF(OR($C$36=$AR137,$D$36=$AR137),Schweine_Werte!$E137*0.5,IF(OR($C$36&gt;$AR137,$D$36&lt;$AR137),0,Schweine_Werte!$E137))</f>
        <v>0</v>
      </c>
      <c r="BA137" s="667">
        <f>IF(OR($C$48=$AR137,$D$48=$AR137),Schweine_Werte!$E137*0.5,IF(OR($C$48&gt;$AR137,$D$48&lt;$AR137),0,Schweine_Werte!$E137))</f>
        <v>0</v>
      </c>
      <c r="BB137" s="667">
        <f>IF(OR($C$60=$AR137,$D$60=$AR137),Schweine_Werte!$E137*0.5,IF(OR($C$60&gt;$AR137,$D$60&lt;$AR137),0,Schweine_Werte!$E137))</f>
        <v>0</v>
      </c>
      <c r="BC137" s="677">
        <f>IF(OR($C$12=$AR137,$D$12=$AR137),Schweine_Werte!$G137*0.5,IF(OR($C$12&gt;$AR137,$D$12&lt;$AR137),0,Schweine_Werte!$G137))</f>
        <v>0</v>
      </c>
      <c r="BD137" s="667">
        <f>IF(OR($C$24=$AR137,$D$24=$AR137),Schweine_Werte!$G137*0.5,IF(OR($C$24&gt;$AR137,$D$24&lt;$AR137),0,Schweine_Werte!$G137))</f>
        <v>0</v>
      </c>
      <c r="BE137" s="667">
        <f>IF(OR($C$36=$AR137,$D$36=$AR137),Schweine_Werte!$G137*0.5,IF(OR($C$36&gt;$AR137,$D$36&lt;$AR137),0,Schweine_Werte!$G137))</f>
        <v>0</v>
      </c>
      <c r="BF137" s="667">
        <f>IF(OR($C$48=$AR137,$D$48=$AR137),Schweine_Werte!$G137*0.5,IF(OR($C$48&gt;$AR137,$D$48&lt;$AR137),0,Schweine_Werte!$G137))</f>
        <v>0</v>
      </c>
      <c r="BG137" s="667">
        <f>IF(OR($C$60=$AR137,$D$60=$AR137),Schweine_Werte!$G137*0.5,IF(OR($C$60&gt;$AR137,$D$60&lt;$AR137),0,Schweine_Werte!$G137))</f>
        <v>0</v>
      </c>
      <c r="BH137" s="677">
        <f>IF(OR($C$12=$AR137,$D$12=$AR137),Schweine_Werte!$I137*0.5,IF(OR($C$12&gt;$AR137,$D$12&lt;$AR137),0,Schweine_Werte!$I137))</f>
        <v>0</v>
      </c>
      <c r="BI137" s="667">
        <f>IF(OR($C$24=$AR137,$D$24=$AR137),Schweine_Werte!$I137*0.5,IF(OR($C$24&gt;$AR137,$D$24&lt;$AR137),0,Schweine_Werte!$I137))</f>
        <v>0</v>
      </c>
      <c r="BJ137" s="667">
        <f>IF(OR($C$36=$AR137,$D$36=$AR137),Schweine_Werte!$I137*0.5,IF(OR($C$36&gt;$AR137,$D$36&lt;$AR137),0,Schweine_Werte!$I137))</f>
        <v>0</v>
      </c>
      <c r="BK137" s="667">
        <f>IF(OR($C$48=$AR137,$D$48=$AR137),Schweine_Werte!$I137*0.5,IF(OR($C$48&gt;$AR137,$D$48&lt;$AR137),0,Schweine_Werte!$I137))</f>
        <v>0</v>
      </c>
      <c r="BL137" s="667">
        <f>IF(OR($C$60=$AR137,$D$60=$AR137),Schweine_Werte!$I137*0.5,IF(OR($C$60&gt;$AR137,$D$60&lt;$AR137),0,Schweine_Werte!$I137))</f>
        <v>0</v>
      </c>
      <c r="BM137" s="677"/>
      <c r="BN137" s="667"/>
      <c r="BO137" s="667"/>
      <c r="BP137" s="667"/>
      <c r="BQ137" s="667"/>
      <c r="BR137" s="677">
        <f>IF(OR($C$74=$AR137,$D$74=$AR137),Schweine_Werte!$M137*0.5,IF(OR($C$74&gt;$AR137,$D$74&lt;$AR137),0,Schweine_Werte!$M137))</f>
        <v>0</v>
      </c>
      <c r="BS137" s="677">
        <f>IF(OR($C$83=$AR137,$D$83=$AR137),Schweine_Werte!$M137*0.5,IF(OR($C$83&gt;$AR137,$D$83&lt;$AR137),0,Schweine_Werte!$M137))</f>
        <v>0</v>
      </c>
      <c r="BT137" s="679">
        <f>IF(OR($C$92=$AR137,$D$92=$AR137),Schweine_Werte!$M137*0.5,IF(OR($C$92&gt;$AR137,$D$92&lt;$AR137),0,Schweine_Werte!$M137))</f>
        <v>0</v>
      </c>
      <c r="BU137" s="679">
        <f>IF(OR($C$101=$AR137,$D$101=$AR137),Schweine_Werte!$M137*0.5,IF(OR($C$101&gt;$AR137,$D$101&lt;$AR137),0,Schweine_Werte!$M137))</f>
        <v>0</v>
      </c>
      <c r="BV137" s="679">
        <f>IF(OR($C$110=$AR137,$D$110=$AR137),Schweine_Werte!$M137*0.5,IF(OR($C$110&gt;$AR137,$D$110&lt;$AR137),0,Schweine_Werte!$M137))</f>
        <v>0</v>
      </c>
      <c r="BW137" s="679">
        <f>IF(OR(8=$AR137,$E$127=$AR137),Schweine_Werte!$M137*0.5,IF(OR(8&gt;$AR137,$E$127&lt;$AR137),0,Schweine_Werte!$M137))</f>
        <v>1.4477278921508818</v>
      </c>
      <c r="BX137" s="679">
        <f>IF(OR(8=$AR137,$E$145=$AR137),Schweine_Werte!$M137*0.5,IF(OR(8&gt;$AR137,$E$145&lt;$AR137),0,Schweine_Werte!$M137))</f>
        <v>1.4477278921508818</v>
      </c>
      <c r="BY137" s="677">
        <f>IF(OR($C$74=$AR137,$D$74=$AR137),Schweine_Werte!$O137*0.5,IF(OR($C$74&gt;$AR137,$D$74&lt;$AR137),0,Schweine_Werte!$O137))</f>
        <v>0</v>
      </c>
      <c r="BZ137" s="677">
        <f>IF(OR($C$83=$AR137,$D$83=$AR137),Schweine_Werte!$O137*0.5,IF(OR($C$83&gt;$AR137,$D$83&lt;$AR137),0,Schweine_Werte!$O137))</f>
        <v>0</v>
      </c>
      <c r="CA137" s="679">
        <f>IF(OR($C$92=$AR137,$D$92=$AR137),Schweine_Werte!$O137*0.5,IF(OR($C$92&gt;$AR137,$D$92&lt;$AR137),0,Schweine_Werte!$O137))</f>
        <v>0</v>
      </c>
      <c r="CB137" s="679">
        <f>IF(OR($C$101=$AR137,$D$101=$AR137),Schweine_Werte!$O137*0.5,IF(OR($C$101&gt;$AR137,$D$101&lt;$AR137),0,Schweine_Werte!$O137))</f>
        <v>0</v>
      </c>
      <c r="CC137" s="679">
        <f>IF(OR($C$110=$AR137,$D$110=$AR137),Schweine_Werte!$O137*0.5,IF(OR($C$110&gt;$AR137,$D$110&lt;$AR137),0,Schweine_Werte!$O137))</f>
        <v>0</v>
      </c>
    </row>
    <row r="138" spans="2:81" x14ac:dyDescent="0.2">
      <c r="C138" s="702" t="s">
        <v>525</v>
      </c>
      <c r="D138" s="520">
        <f>IF(D145&lt;22,22,IF(D145&gt;34,34,D145))</f>
        <v>34</v>
      </c>
      <c r="F138" s="667">
        <v>0.32</v>
      </c>
      <c r="G138" s="667" t="str">
        <f>IF($B$145=$A$6,VLOOKUP($D$138,Schweine_Werte!$IA$4:$IE$16,COLUMNS(Schweine_Werte!$IA$3:$IC$3),FALSE),IF($B$145=$A$7,VLOOKUP($D$138,Schweine_Werte!$IA$4:$IE$16,COLUMNS(Schweine_Werte!$IA$3:$ID$3),FALSE),IF($B$145=$A$8,VLOOKUP($D$138,Schweine_Werte!$IA$4:$IE$16,COLUMNS(Schweine_Werte!$IA$3:$IE$3),FALSE),"--")))</f>
        <v>--</v>
      </c>
      <c r="H138" s="667" t="str">
        <f>IF($B$145=$A$6,VLOOKUP($D$138,Schweine_Werte!$IA$4:$II$16,COLUMNS(Schweine_Werte!$IA$3:$IG$3),FALSE),IF($B$145=$A$7,VLOOKUP($D$138,Schweine_Werte!$IA$4:$II$16,COLUMNS(Schweine_Werte!$IA$3:$IH$3),FALSE),IF($B$145=$A$8,VLOOKUP($D$138,Schweine_Werte!$IA$4:$II$16,COLUMNS(Schweine_Werte!$IA$3:$II$3),FALSE),"--")))</f>
        <v>--</v>
      </c>
      <c r="I138" s="667" t="str">
        <f>IF($B$145=$A$6,VLOOKUP($D$138,Schweine_Werte!$IA$4:$IM$16,COLUMNS(Schweine_Werte!$IA$3:$IK$3),FALSE),IF($B$145=$A$7,VLOOKUP($D$138,Schweine_Werte!$IA$4:$IM$16,COLUMNS(Schweine_Werte!$IA$3:$IL$3),FALSE),IF($B$145=$A$8,VLOOKUP($D$138,Schweine_Werte!$IA$4:$IM$16,COLUMNS(Schweine_Werte!$IA$3:$IM$3),FALSE),"--")))</f>
        <v>--</v>
      </c>
      <c r="J138" s="667">
        <f>VLOOKUP($D$138,Schweine_Werte!$IA$4:$IR$16,COLUMNS(Schweine_Werte!$IA$3:IN21),FALSE)</f>
        <v>4.8</v>
      </c>
      <c r="K138" s="667">
        <f>VLOOKUP($D$138,Schweine_Werte!$IA$4:$IR$16,COLUMNS(Schweine_Werte!$IA$3:IO21),FALSE)</f>
        <v>1.6</v>
      </c>
      <c r="M138" s="667"/>
      <c r="N138" s="667"/>
      <c r="O138" s="667"/>
      <c r="P138" s="667"/>
      <c r="Q138" s="709">
        <f t="shared" si="57"/>
        <v>2</v>
      </c>
      <c r="R138" s="709">
        <f t="shared" si="57"/>
        <v>2.56</v>
      </c>
      <c r="S138" s="709">
        <f t="shared" si="57"/>
        <v>3.52</v>
      </c>
      <c r="T138" s="667">
        <f>VLOOKUP($D$138,Schweine_Werte!$IA$4:$IR$16,COLUMNS(Schweine_Werte!$IA$3:IP$3),FALSE)</f>
        <v>6.25</v>
      </c>
      <c r="U138" s="667">
        <f>VLOOKUP($D$138,Schweine_Werte!$IA$4:$IR$16,COLUMNS(Schweine_Werte!$IA$3:IQ$3),FALSE)</f>
        <v>8</v>
      </c>
      <c r="V138" s="667">
        <f>VLOOKUP($D$138,Schweine_Werte!$IA$4:$IR$16,COLUMNS(Schweine_Werte!$IA$3:IR$3),FALSE)</f>
        <v>11</v>
      </c>
      <c r="AR138" s="698">
        <v>142</v>
      </c>
      <c r="AS138" s="677">
        <f>IF(OR($C$12=$AR138,$D$12=$AR138),Schweine_Werte!$C138*0.5,IF(OR($C$12&gt;$AR138,$D$12&lt;$AR138),0,Schweine_Werte!$C138))</f>
        <v>0</v>
      </c>
      <c r="AT138" s="667">
        <f>IF(OR($C$24=$AR138,$D$24=$AR138),Schweine_Werte!$C138*0.5,IF(OR($C$24&gt;$AR138,$D$24&lt;$AR138),0,Schweine_Werte!$C138))</f>
        <v>0</v>
      </c>
      <c r="AU138" s="677">
        <f>IF(OR($C$36=$AR138,$D$36=$AR138),Schweine_Werte!$C138*0.5,IF(OR($C$36&gt;$AR138,$D$36&lt;$AR138),0,Schweine_Werte!$C138))</f>
        <v>0</v>
      </c>
      <c r="AV138" s="677">
        <f>IF(OR($C$48=$AR138,$D$48=$AR138),Schweine_Werte!$C138*0.5,IF(OR($C$48&gt;$AR138,$D$48&lt;$AR138),0,Schweine_Werte!$C138))</f>
        <v>0</v>
      </c>
      <c r="AW138" s="677">
        <f>IF(OR($C$60=$AR138,$D$60=$AR138),Schweine_Werte!$C138*0.5,IF(OR($C$60&gt;$AR138,$D$60&lt;$AR138),0,Schweine_Werte!$C138))</f>
        <v>0</v>
      </c>
      <c r="AX138" s="677">
        <f>IF(OR($C$12=$AR138,$D$12=$AR138),Schweine_Werte!$E138*0.5,IF(OR($C$12&gt;$AR138,$D$12&lt;$AR138),0,Schweine_Werte!$E138))</f>
        <v>0</v>
      </c>
      <c r="AY138" s="667">
        <f>IF(OR($C$24=$AR138,$D$24=$AR138),Schweine_Werte!$E138*0.5,IF(OR($C$24&gt;$AR138,$D$24&lt;$AR138),0,Schweine_Werte!$E138))</f>
        <v>0</v>
      </c>
      <c r="AZ138" s="667">
        <f>IF(OR($C$36=$AR138,$D$36=$AR138),Schweine_Werte!$E138*0.5,IF(OR($C$36&gt;$AR138,$D$36&lt;$AR138),0,Schweine_Werte!$E138))</f>
        <v>0</v>
      </c>
      <c r="BA138" s="667">
        <f>IF(OR($C$48=$AR138,$D$48=$AR138),Schweine_Werte!$E138*0.5,IF(OR($C$48&gt;$AR138,$D$48&lt;$AR138),0,Schweine_Werte!$E138))</f>
        <v>0</v>
      </c>
      <c r="BB138" s="667">
        <f>IF(OR($C$60=$AR138,$D$60=$AR138),Schweine_Werte!$E138*0.5,IF(OR($C$60&gt;$AR138,$D$60&lt;$AR138),0,Schweine_Werte!$E138))</f>
        <v>0</v>
      </c>
      <c r="BC138" s="677">
        <f>IF(OR($C$12=$AR138,$D$12=$AR138),Schweine_Werte!$G138*0.5,IF(OR($C$12&gt;$AR138,$D$12&lt;$AR138),0,Schweine_Werte!$G138))</f>
        <v>0</v>
      </c>
      <c r="BD138" s="667">
        <f>IF(OR($C$24=$AR138,$D$24=$AR138),Schweine_Werte!$G138*0.5,IF(OR($C$24&gt;$AR138,$D$24&lt;$AR138),0,Schweine_Werte!$G138))</f>
        <v>0</v>
      </c>
      <c r="BE138" s="667">
        <f>IF(OR($C$36=$AR138,$D$36=$AR138),Schweine_Werte!$G138*0.5,IF(OR($C$36&gt;$AR138,$D$36&lt;$AR138),0,Schweine_Werte!$G138))</f>
        <v>0</v>
      </c>
      <c r="BF138" s="667">
        <f>IF(OR($C$48=$AR138,$D$48=$AR138),Schweine_Werte!$G138*0.5,IF(OR($C$48&gt;$AR138,$D$48&lt;$AR138),0,Schweine_Werte!$G138))</f>
        <v>0</v>
      </c>
      <c r="BG138" s="667">
        <f>IF(OR($C$60=$AR138,$D$60=$AR138),Schweine_Werte!$G138*0.5,IF(OR($C$60&gt;$AR138,$D$60&lt;$AR138),0,Schweine_Werte!$G138))</f>
        <v>0</v>
      </c>
      <c r="BH138" s="677">
        <f>IF(OR($C$12=$AR138,$D$12=$AR138),Schweine_Werte!$I138*0.5,IF(OR($C$12&gt;$AR138,$D$12&lt;$AR138),0,Schweine_Werte!$I138))</f>
        <v>0</v>
      </c>
      <c r="BI138" s="667">
        <f>IF(OR($C$24=$AR138,$D$24=$AR138),Schweine_Werte!$I138*0.5,IF(OR($C$24&gt;$AR138,$D$24&lt;$AR138),0,Schweine_Werte!$I138))</f>
        <v>0</v>
      </c>
      <c r="BJ138" s="667">
        <f>IF(OR($C$36=$AR138,$D$36=$AR138),Schweine_Werte!$I138*0.5,IF(OR($C$36&gt;$AR138,$D$36&lt;$AR138),0,Schweine_Werte!$I138))</f>
        <v>0</v>
      </c>
      <c r="BK138" s="667">
        <f>IF(OR($C$48=$AR138,$D$48=$AR138),Schweine_Werte!$I138*0.5,IF(OR($C$48&gt;$AR138,$D$48&lt;$AR138),0,Schweine_Werte!$I138))</f>
        <v>0</v>
      </c>
      <c r="BL138" s="667">
        <f>IF(OR($C$60=$AR138,$D$60=$AR138),Schweine_Werte!$I138*0.5,IF(OR($C$60&gt;$AR138,$D$60&lt;$AR138),0,Schweine_Werte!$I138))</f>
        <v>0</v>
      </c>
      <c r="BM138" s="677"/>
      <c r="BN138" s="667"/>
      <c r="BO138" s="667"/>
      <c r="BP138" s="667"/>
      <c r="BQ138" s="667"/>
      <c r="BR138" s="677">
        <f>IF(OR($C$74=$AR138,$D$74=$AR138),Schweine_Werte!$M138*0.5,IF(OR($C$74&gt;$AR138,$D$74&lt;$AR138),0,Schweine_Werte!$M138))</f>
        <v>0</v>
      </c>
      <c r="BS138" s="677">
        <f>IF(OR($C$83=$AR138,$D$83=$AR138),Schweine_Werte!$M138*0.5,IF(OR($C$83&gt;$AR138,$D$83&lt;$AR138),0,Schweine_Werte!$M138))</f>
        <v>0</v>
      </c>
      <c r="BT138" s="679">
        <f>IF(OR($C$92=$AR138,$D$92=$AR138),Schweine_Werte!$M138*0.5,IF(OR($C$92&gt;$AR138,$D$92&lt;$AR138),0,Schweine_Werte!$M138))</f>
        <v>0</v>
      </c>
      <c r="BU138" s="679">
        <f>IF(OR($C$101=$AR138,$D$101=$AR138),Schweine_Werte!$M138*0.5,IF(OR($C$101&gt;$AR138,$D$101&lt;$AR138),0,Schweine_Werte!$M138))</f>
        <v>0</v>
      </c>
      <c r="BV138" s="679">
        <f>IF(OR($C$110=$AR138,$D$110=$AR138),Schweine_Werte!$M138*0.5,IF(OR($C$110&gt;$AR138,$D$110&lt;$AR138),0,Schweine_Werte!$M138))</f>
        <v>0</v>
      </c>
      <c r="BW138" s="679">
        <f>IF(OR(8=$AR138,$E$127=$AR138),Schweine_Werte!$M138*0.5,IF(OR(8&gt;$AR138,$E$127&lt;$AR138),0,Schweine_Werte!$M138))</f>
        <v>1.4477278921508818</v>
      </c>
      <c r="BX138" s="679">
        <f>IF(OR(8=$AR138,$E$145=$AR138),Schweine_Werte!$M138*0.5,IF(OR(8&gt;$AR138,$E$145&lt;$AR138),0,Schweine_Werte!$M138))</f>
        <v>1.4477278921508818</v>
      </c>
      <c r="BY138" s="677">
        <f>IF(OR($C$74=$AR138,$D$74=$AR138),Schweine_Werte!$O138*0.5,IF(OR($C$74&gt;$AR138,$D$74&lt;$AR138),0,Schweine_Werte!$O138))</f>
        <v>0</v>
      </c>
      <c r="BZ138" s="677">
        <f>IF(OR($C$83=$AR138,$D$83=$AR138),Schweine_Werte!$O138*0.5,IF(OR($C$83&gt;$AR138,$D$83&lt;$AR138),0,Schweine_Werte!$O138))</f>
        <v>0</v>
      </c>
      <c r="CA138" s="679">
        <f>IF(OR($C$92=$AR138,$D$92=$AR138),Schweine_Werte!$O138*0.5,IF(OR($C$92&gt;$AR138,$D$92&lt;$AR138),0,Schweine_Werte!$O138))</f>
        <v>0</v>
      </c>
      <c r="CB138" s="679">
        <f>IF(OR($C$101=$AR138,$D$101=$AR138),Schweine_Werte!$O138*0.5,IF(OR($C$101&gt;$AR138,$D$101&lt;$AR138),0,Schweine_Werte!$O138))</f>
        <v>0</v>
      </c>
      <c r="CC138" s="679">
        <f>IF(OR($C$110=$AR138,$D$110=$AR138),Schweine_Werte!$O138*0.5,IF(OR($C$110&gt;$AR138,$D$110&lt;$AR138),0,Schweine_Werte!$O138))</f>
        <v>0</v>
      </c>
    </row>
    <row r="139" spans="2:81" x14ac:dyDescent="0.2">
      <c r="B139" s="520" t="s">
        <v>526</v>
      </c>
      <c r="C139" s="504"/>
      <c r="AR139" s="698">
        <v>143</v>
      </c>
      <c r="AS139" s="677">
        <f>IF(OR($C$12=$AR139,$D$12=$AR139),Schweine_Werte!$C139*0.5,IF(OR($C$12&gt;$AR139,$D$12&lt;$AR139),0,Schweine_Werte!$C139))</f>
        <v>0</v>
      </c>
      <c r="AT139" s="667">
        <f>IF(OR($C$24=$AR139,$D$24=$AR139),Schweine_Werte!$C139*0.5,IF(OR($C$24&gt;$AR139,$D$24&lt;$AR139),0,Schweine_Werte!$C139))</f>
        <v>0</v>
      </c>
      <c r="AU139" s="677">
        <f>IF(OR($C$36=$AR139,$D$36=$AR139),Schweine_Werte!$C139*0.5,IF(OR($C$36&gt;$AR139,$D$36&lt;$AR139),0,Schweine_Werte!$C139))</f>
        <v>0</v>
      </c>
      <c r="AV139" s="677">
        <f>IF(OR($C$48=$AR139,$D$48=$AR139),Schweine_Werte!$C139*0.5,IF(OR($C$48&gt;$AR139,$D$48&lt;$AR139),0,Schweine_Werte!$C139))</f>
        <v>0</v>
      </c>
      <c r="AW139" s="677">
        <f>IF(OR($C$60=$AR139,$D$60=$AR139),Schweine_Werte!$C139*0.5,IF(OR($C$60&gt;$AR139,$D$60&lt;$AR139),0,Schweine_Werte!$C139))</f>
        <v>0</v>
      </c>
      <c r="AX139" s="677">
        <f>IF(OR($C$12=$AR139,$D$12=$AR139),Schweine_Werte!$E139*0.5,IF(OR($C$12&gt;$AR139,$D$12&lt;$AR139),0,Schweine_Werte!$E139))</f>
        <v>0</v>
      </c>
      <c r="AY139" s="667">
        <f>IF(OR($C$24=$AR139,$D$24=$AR139),Schweine_Werte!$E139*0.5,IF(OR($C$24&gt;$AR139,$D$24&lt;$AR139),0,Schweine_Werte!$E139))</f>
        <v>0</v>
      </c>
      <c r="AZ139" s="667">
        <f>IF(OR($C$36=$AR139,$D$36=$AR139),Schweine_Werte!$E139*0.5,IF(OR($C$36&gt;$AR139,$D$36&lt;$AR139),0,Schweine_Werte!$E139))</f>
        <v>0</v>
      </c>
      <c r="BA139" s="667">
        <f>IF(OR($C$48=$AR139,$D$48=$AR139),Schweine_Werte!$E139*0.5,IF(OR($C$48&gt;$AR139,$D$48&lt;$AR139),0,Schweine_Werte!$E139))</f>
        <v>0</v>
      </c>
      <c r="BB139" s="667">
        <f>IF(OR($C$60=$AR139,$D$60=$AR139),Schweine_Werte!$E139*0.5,IF(OR($C$60&gt;$AR139,$D$60&lt;$AR139),0,Schweine_Werte!$E139))</f>
        <v>0</v>
      </c>
      <c r="BC139" s="677">
        <f>IF(OR($C$12=$AR139,$D$12=$AR139),Schweine_Werte!$G139*0.5,IF(OR($C$12&gt;$AR139,$D$12&lt;$AR139),0,Schweine_Werte!$G139))</f>
        <v>0</v>
      </c>
      <c r="BD139" s="667">
        <f>IF(OR($C$24=$AR139,$D$24=$AR139),Schweine_Werte!$G139*0.5,IF(OR($C$24&gt;$AR139,$D$24&lt;$AR139),0,Schweine_Werte!$G139))</f>
        <v>0</v>
      </c>
      <c r="BE139" s="667">
        <f>IF(OR($C$36=$AR139,$D$36=$AR139),Schweine_Werte!$G139*0.5,IF(OR($C$36&gt;$AR139,$D$36&lt;$AR139),0,Schweine_Werte!$G139))</f>
        <v>0</v>
      </c>
      <c r="BF139" s="667">
        <f>IF(OR($C$48=$AR139,$D$48=$AR139),Schweine_Werte!$G139*0.5,IF(OR($C$48&gt;$AR139,$D$48&lt;$AR139),0,Schweine_Werte!$G139))</f>
        <v>0</v>
      </c>
      <c r="BG139" s="667">
        <f>IF(OR($C$60=$AR139,$D$60=$AR139),Schweine_Werte!$G139*0.5,IF(OR($C$60&gt;$AR139,$D$60&lt;$AR139),0,Schweine_Werte!$G139))</f>
        <v>0</v>
      </c>
      <c r="BH139" s="677">
        <f>IF(OR($C$12=$AR139,$D$12=$AR139),Schweine_Werte!$I139*0.5,IF(OR($C$12&gt;$AR139,$D$12&lt;$AR139),0,Schweine_Werte!$I139))</f>
        <v>0</v>
      </c>
      <c r="BI139" s="667">
        <f>IF(OR($C$24=$AR139,$D$24=$AR139),Schweine_Werte!$I139*0.5,IF(OR($C$24&gt;$AR139,$D$24&lt;$AR139),0,Schweine_Werte!$I139))</f>
        <v>0</v>
      </c>
      <c r="BJ139" s="667">
        <f>IF(OR($C$36=$AR139,$D$36=$AR139),Schweine_Werte!$I139*0.5,IF(OR($C$36&gt;$AR139,$D$36&lt;$AR139),0,Schweine_Werte!$I139))</f>
        <v>0</v>
      </c>
      <c r="BK139" s="667">
        <f>IF(OR($C$48=$AR139,$D$48=$AR139),Schweine_Werte!$I139*0.5,IF(OR($C$48&gt;$AR139,$D$48&lt;$AR139),0,Schweine_Werte!$I139))</f>
        <v>0</v>
      </c>
      <c r="BL139" s="667">
        <f>IF(OR($C$60=$AR139,$D$60=$AR139),Schweine_Werte!$I139*0.5,IF(OR($C$60&gt;$AR139,$D$60&lt;$AR139),0,Schweine_Werte!$I139))</f>
        <v>0</v>
      </c>
      <c r="BM139" s="677"/>
      <c r="BN139" s="667"/>
      <c r="BO139" s="667"/>
      <c r="BP139" s="667"/>
      <c r="BQ139" s="667"/>
      <c r="BR139" s="677">
        <f>IF(OR($C$74=$AR139,$D$74=$AR139),Schweine_Werte!$M139*0.5,IF(OR($C$74&gt;$AR139,$D$74&lt;$AR139),0,Schweine_Werte!$M139))</f>
        <v>0</v>
      </c>
      <c r="BS139" s="677">
        <f>IF(OR($C$83=$AR139,$D$83=$AR139),Schweine_Werte!$M139*0.5,IF(OR($C$83&gt;$AR139,$D$83&lt;$AR139),0,Schweine_Werte!$M139))</f>
        <v>0</v>
      </c>
      <c r="BT139" s="679">
        <f>IF(OR($C$92=$AR139,$D$92=$AR139),Schweine_Werte!$M139*0.5,IF(OR($C$92&gt;$AR139,$D$92&lt;$AR139),0,Schweine_Werte!$M139))</f>
        <v>0</v>
      </c>
      <c r="BU139" s="679">
        <f>IF(OR($C$101=$AR139,$D$101=$AR139),Schweine_Werte!$M139*0.5,IF(OR($C$101&gt;$AR139,$D$101&lt;$AR139),0,Schweine_Werte!$M139))</f>
        <v>0</v>
      </c>
      <c r="BV139" s="679">
        <f>IF(OR($C$110=$AR139,$D$110=$AR139),Schweine_Werte!$M139*0.5,IF(OR($C$110&gt;$AR139,$D$110&lt;$AR139),0,Schweine_Werte!$M139))</f>
        <v>0</v>
      </c>
      <c r="BW139" s="679">
        <f>IF(OR(8=$AR139,$E$127=$AR139),Schweine_Werte!$M139*0.5,IF(OR(8&gt;$AR139,$E$127&lt;$AR139),0,Schweine_Werte!$M139))</f>
        <v>1.4477278921508818</v>
      </c>
      <c r="BX139" s="679">
        <f>IF(OR(8=$AR139,$E$145=$AR139),Schweine_Werte!$M139*0.5,IF(OR(8&gt;$AR139,$E$145&lt;$AR139),0,Schweine_Werte!$M139))</f>
        <v>1.4477278921508818</v>
      </c>
      <c r="BY139" s="677">
        <f>IF(OR($C$74=$AR139,$D$74=$AR139),Schweine_Werte!$O139*0.5,IF(OR($C$74&gt;$AR139,$D$74&lt;$AR139),0,Schweine_Werte!$O139))</f>
        <v>0</v>
      </c>
      <c r="BZ139" s="677">
        <f>IF(OR($C$83=$AR139,$D$83=$AR139),Schweine_Werte!$O139*0.5,IF(OR($C$83&gt;$AR139,$D$83&lt;$AR139),0,Schweine_Werte!$O139))</f>
        <v>0</v>
      </c>
      <c r="CA139" s="679">
        <f>IF(OR($C$92=$AR139,$D$92=$AR139),Schweine_Werte!$O139*0.5,IF(OR($C$92&gt;$AR139,$D$92&lt;$AR139),0,Schweine_Werte!$O139))</f>
        <v>0</v>
      </c>
      <c r="CB139" s="679">
        <f>IF(OR($C$101=$AR139,$D$101=$AR139),Schweine_Werte!$O139*0.5,IF(OR($C$101&gt;$AR139,$D$101&lt;$AR139),0,Schweine_Werte!$O139))</f>
        <v>0</v>
      </c>
      <c r="CC139" s="679">
        <f>IF(OR($C$110=$AR139,$D$110=$AR139),Schweine_Werte!$O139*0.5,IF(OR($C$110&gt;$AR139,$D$110&lt;$AR139),0,Schweine_Werte!$O139))</f>
        <v>0</v>
      </c>
    </row>
    <row r="140" spans="2:81" x14ac:dyDescent="0.2">
      <c r="B140" s="703" t="e">
        <f>+B137*D145/365</f>
        <v>#VALUE!</v>
      </c>
      <c r="C140" s="504"/>
      <c r="D140" s="702"/>
      <c r="E140" s="667"/>
      <c r="F140" s="667"/>
      <c r="G140" s="667"/>
      <c r="H140" s="667"/>
      <c r="I140" s="667"/>
      <c r="J140" s="667"/>
      <c r="K140" s="667"/>
      <c r="L140" s="667"/>
      <c r="M140" s="667"/>
      <c r="N140" s="667"/>
      <c r="O140" s="667"/>
      <c r="P140" s="667"/>
      <c r="Q140" s="667"/>
      <c r="R140" s="667"/>
      <c r="S140" s="667"/>
      <c r="U140" s="667"/>
      <c r="V140" s="667"/>
      <c r="AR140" s="698">
        <v>144</v>
      </c>
      <c r="AS140" s="677">
        <f>IF(OR($C$12=$AR140,$D$12=$AR140),Schweine_Werte!$C140*0.5,IF(OR($C$12&gt;$AR140,$D$12&lt;$AR140),0,Schweine_Werte!$C140))</f>
        <v>0</v>
      </c>
      <c r="AT140" s="667">
        <f>IF(OR($C$24=$AR140,$D$24=$AR140),Schweine_Werte!$C140*0.5,IF(OR($C$24&gt;$AR140,$D$24&lt;$AR140),0,Schweine_Werte!$C140))</f>
        <v>0</v>
      </c>
      <c r="AU140" s="677">
        <f>IF(OR($C$36=$AR140,$D$36=$AR140),Schweine_Werte!$C140*0.5,IF(OR($C$36&gt;$AR140,$D$36&lt;$AR140),0,Schweine_Werte!$C140))</f>
        <v>0</v>
      </c>
      <c r="AV140" s="677">
        <f>IF(OR($C$48=$AR140,$D$48=$AR140),Schweine_Werte!$C140*0.5,IF(OR($C$48&gt;$AR140,$D$48&lt;$AR140),0,Schweine_Werte!$C140))</f>
        <v>0</v>
      </c>
      <c r="AW140" s="677">
        <f>IF(OR($C$60=$AR140,$D$60=$AR140),Schweine_Werte!$C140*0.5,IF(OR($C$60&gt;$AR140,$D$60&lt;$AR140),0,Schweine_Werte!$C140))</f>
        <v>0</v>
      </c>
      <c r="AX140" s="677">
        <f>IF(OR($C$12=$AR140,$D$12=$AR140),Schweine_Werte!$E140*0.5,IF(OR($C$12&gt;$AR140,$D$12&lt;$AR140),0,Schweine_Werte!$E140))</f>
        <v>0</v>
      </c>
      <c r="AY140" s="667">
        <f>IF(OR($C$24=$AR140,$D$24=$AR140),Schweine_Werte!$E140*0.5,IF(OR($C$24&gt;$AR140,$D$24&lt;$AR140),0,Schweine_Werte!$E140))</f>
        <v>0</v>
      </c>
      <c r="AZ140" s="667">
        <f>IF(OR($C$36=$AR140,$D$36=$AR140),Schweine_Werte!$E140*0.5,IF(OR($C$36&gt;$AR140,$D$36&lt;$AR140),0,Schweine_Werte!$E140))</f>
        <v>0</v>
      </c>
      <c r="BA140" s="667">
        <f>IF(OR($C$48=$AR140,$D$48=$AR140),Schweine_Werte!$E140*0.5,IF(OR($C$48&gt;$AR140,$D$48&lt;$AR140),0,Schweine_Werte!$E140))</f>
        <v>0</v>
      </c>
      <c r="BB140" s="667">
        <f>IF(OR($C$60=$AR140,$D$60=$AR140),Schweine_Werte!$E140*0.5,IF(OR($C$60&gt;$AR140,$D$60&lt;$AR140),0,Schweine_Werte!$E140))</f>
        <v>0</v>
      </c>
      <c r="BC140" s="677">
        <f>IF(OR($C$12=$AR140,$D$12=$AR140),Schweine_Werte!$G140*0.5,IF(OR($C$12&gt;$AR140,$D$12&lt;$AR140),0,Schweine_Werte!$G140))</f>
        <v>0</v>
      </c>
      <c r="BD140" s="667">
        <f>IF(OR($C$24=$AR140,$D$24=$AR140),Schweine_Werte!$G140*0.5,IF(OR($C$24&gt;$AR140,$D$24&lt;$AR140),0,Schweine_Werte!$G140))</f>
        <v>0</v>
      </c>
      <c r="BE140" s="667">
        <f>IF(OR($C$36=$AR140,$D$36=$AR140),Schweine_Werte!$G140*0.5,IF(OR($C$36&gt;$AR140,$D$36&lt;$AR140),0,Schweine_Werte!$G140))</f>
        <v>0</v>
      </c>
      <c r="BF140" s="667">
        <f>IF(OR($C$48=$AR140,$D$48=$AR140),Schweine_Werte!$G140*0.5,IF(OR($C$48&gt;$AR140,$D$48&lt;$AR140),0,Schweine_Werte!$G140))</f>
        <v>0</v>
      </c>
      <c r="BG140" s="667">
        <f>IF(OR($C$60=$AR140,$D$60=$AR140),Schweine_Werte!$G140*0.5,IF(OR($C$60&gt;$AR140,$D$60&lt;$AR140),0,Schweine_Werte!$G140))</f>
        <v>0</v>
      </c>
      <c r="BH140" s="677">
        <f>IF(OR($C$12=$AR140,$D$12=$AR140),Schweine_Werte!$I140*0.5,IF(OR($C$12&gt;$AR140,$D$12&lt;$AR140),0,Schweine_Werte!$I140))</f>
        <v>0</v>
      </c>
      <c r="BI140" s="667">
        <f>IF(OR($C$24=$AR140,$D$24=$AR140),Schweine_Werte!$I140*0.5,IF(OR($C$24&gt;$AR140,$D$24&lt;$AR140),0,Schweine_Werte!$I140))</f>
        <v>0</v>
      </c>
      <c r="BJ140" s="667">
        <f>IF(OR($C$36=$AR140,$D$36=$AR140),Schweine_Werte!$I140*0.5,IF(OR($C$36&gt;$AR140,$D$36&lt;$AR140),0,Schweine_Werte!$I140))</f>
        <v>0</v>
      </c>
      <c r="BK140" s="667">
        <f>IF(OR($C$48=$AR140,$D$48=$AR140),Schweine_Werte!$I140*0.5,IF(OR($C$48&gt;$AR140,$D$48&lt;$AR140),0,Schweine_Werte!$I140))</f>
        <v>0</v>
      </c>
      <c r="BL140" s="667">
        <f>IF(OR($C$60=$AR140,$D$60=$AR140),Schweine_Werte!$I140*0.5,IF(OR($C$60&gt;$AR140,$D$60&lt;$AR140),0,Schweine_Werte!$I140))</f>
        <v>0</v>
      </c>
      <c r="BM140" s="677"/>
      <c r="BN140" s="667"/>
      <c r="BO140" s="667"/>
      <c r="BP140" s="667"/>
      <c r="BQ140" s="667"/>
      <c r="BR140" s="677">
        <f>IF(OR($C$74=$AR140,$D$74=$AR140),Schweine_Werte!$M140*0.5,IF(OR($C$74&gt;$AR140,$D$74&lt;$AR140),0,Schweine_Werte!$M140))</f>
        <v>0</v>
      </c>
      <c r="BS140" s="677">
        <f>IF(OR($C$83=$AR140,$D$83=$AR140),Schweine_Werte!$M140*0.5,IF(OR($C$83&gt;$AR140,$D$83&lt;$AR140),0,Schweine_Werte!$M140))</f>
        <v>0</v>
      </c>
      <c r="BT140" s="679">
        <f>IF(OR($C$92=$AR140,$D$92=$AR140),Schweine_Werte!$M140*0.5,IF(OR($C$92&gt;$AR140,$D$92&lt;$AR140),0,Schweine_Werte!$M140))</f>
        <v>0</v>
      </c>
      <c r="BU140" s="679">
        <f>IF(OR($C$101=$AR140,$D$101=$AR140),Schweine_Werte!$M140*0.5,IF(OR($C$101&gt;$AR140,$D$101&lt;$AR140),0,Schweine_Werte!$M140))</f>
        <v>0</v>
      </c>
      <c r="BV140" s="679">
        <f>IF(OR($C$110=$AR140,$D$110=$AR140),Schweine_Werte!$M140*0.5,IF(OR($C$110&gt;$AR140,$D$110&lt;$AR140),0,Schweine_Werte!$M140))</f>
        <v>0</v>
      </c>
      <c r="BW140" s="679">
        <f>IF(OR(8=$AR140,$E$127=$AR140),Schweine_Werte!$M140*0.5,IF(OR(8&gt;$AR140,$E$127&lt;$AR140),0,Schweine_Werte!$M140))</f>
        <v>1.4477278921508818</v>
      </c>
      <c r="BX140" s="679">
        <f>IF(OR(8=$AR140,$E$145=$AR140),Schweine_Werte!$M140*0.5,IF(OR(8&gt;$AR140,$E$145&lt;$AR140),0,Schweine_Werte!$M140))</f>
        <v>1.4477278921508818</v>
      </c>
      <c r="BY140" s="677">
        <f>IF(OR($C$74=$AR140,$D$74=$AR140),Schweine_Werte!$O140*0.5,IF(OR($C$74&gt;$AR140,$D$74&lt;$AR140),0,Schweine_Werte!$O140))</f>
        <v>0</v>
      </c>
      <c r="BZ140" s="677">
        <f>IF(OR($C$83=$AR140,$D$83=$AR140),Schweine_Werte!$O140*0.5,IF(OR($C$83&gt;$AR140,$D$83&lt;$AR140),0,Schweine_Werte!$O140))</f>
        <v>0</v>
      </c>
      <c r="CA140" s="679">
        <f>IF(OR($C$92=$AR140,$D$92=$AR140),Schweine_Werte!$O140*0.5,IF(OR($C$92&gt;$AR140,$D$92&lt;$AR140),0,Schweine_Werte!$O140))</f>
        <v>0</v>
      </c>
      <c r="CB140" s="679">
        <f>IF(OR($C$101=$AR140,$D$101=$AR140),Schweine_Werte!$O140*0.5,IF(OR($C$101&gt;$AR140,$D$101&lt;$AR140),0,Schweine_Werte!$O140))</f>
        <v>0</v>
      </c>
      <c r="CC140" s="679">
        <f>IF(OR($C$110=$AR140,$D$110=$AR140),Schweine_Werte!$O140*0.5,IF(OR($C$110&gt;$AR140,$D$110&lt;$AR140),0,Schweine_Werte!$O140))</f>
        <v>0</v>
      </c>
    </row>
    <row r="141" spans="2:81" x14ac:dyDescent="0.2">
      <c r="C141" s="504"/>
      <c r="D141" s="702"/>
      <c r="F141" s="667"/>
      <c r="G141" s="667"/>
      <c r="H141" s="667"/>
      <c r="I141" s="667"/>
      <c r="J141" s="667"/>
      <c r="K141" s="667"/>
      <c r="L141" s="667"/>
      <c r="M141" s="667"/>
      <c r="N141" s="667"/>
      <c r="O141" s="667"/>
      <c r="P141" s="667"/>
      <c r="Q141" s="667"/>
      <c r="R141" s="667"/>
      <c r="S141" s="667"/>
      <c r="T141" s="667"/>
      <c r="U141" s="667"/>
      <c r="V141" s="667"/>
      <c r="AR141" s="698">
        <v>145</v>
      </c>
      <c r="AS141" s="677">
        <f>IF(OR($C$12=$AR141,$D$12=$AR141),Schweine_Werte!$C141*0.5,IF(OR($C$12&gt;$AR141,$D$12&lt;$AR141),0,Schweine_Werte!$C141))</f>
        <v>0</v>
      </c>
      <c r="AT141" s="667">
        <f>IF(OR($C$24=$AR141,$D$24=$AR141),Schweine_Werte!$C141*0.5,IF(OR($C$24&gt;$AR141,$D$24&lt;$AR141),0,Schweine_Werte!$C141))</f>
        <v>0</v>
      </c>
      <c r="AU141" s="677">
        <f>IF(OR($C$36=$AR141,$D$36=$AR141),Schweine_Werte!$C141*0.5,IF(OR($C$36&gt;$AR141,$D$36&lt;$AR141),0,Schweine_Werte!$C141))</f>
        <v>0</v>
      </c>
      <c r="AV141" s="677">
        <f>IF(OR($C$48=$AR141,$D$48=$AR141),Schweine_Werte!$C141*0.5,IF(OR($C$48&gt;$AR141,$D$48&lt;$AR141),0,Schweine_Werte!$C141))</f>
        <v>0</v>
      </c>
      <c r="AW141" s="677">
        <f>IF(OR($C$60=$AR141,$D$60=$AR141),Schweine_Werte!$C141*0.5,IF(OR($C$60&gt;$AR141,$D$60&lt;$AR141),0,Schweine_Werte!$C141))</f>
        <v>0</v>
      </c>
      <c r="AX141" s="677">
        <f>IF(OR($C$12=$AR141,$D$12=$AR141),Schweine_Werte!$E141*0.5,IF(OR($C$12&gt;$AR141,$D$12&lt;$AR141),0,Schweine_Werte!$E141))</f>
        <v>0</v>
      </c>
      <c r="AY141" s="667">
        <f>IF(OR($C$24=$AR141,$D$24=$AR141),Schweine_Werte!$E141*0.5,IF(OR($C$24&gt;$AR141,$D$24&lt;$AR141),0,Schweine_Werte!$E141))</f>
        <v>0</v>
      </c>
      <c r="AZ141" s="667">
        <f>IF(OR($C$36=$AR141,$D$36=$AR141),Schweine_Werte!$E141*0.5,IF(OR($C$36&gt;$AR141,$D$36&lt;$AR141),0,Schweine_Werte!$E141))</f>
        <v>0</v>
      </c>
      <c r="BA141" s="667">
        <f>IF(OR($C$48=$AR141,$D$48=$AR141),Schweine_Werte!$E141*0.5,IF(OR($C$48&gt;$AR141,$D$48&lt;$AR141),0,Schweine_Werte!$E141))</f>
        <v>0</v>
      </c>
      <c r="BB141" s="667">
        <f>IF(OR($C$60=$AR141,$D$60=$AR141),Schweine_Werte!$E141*0.5,IF(OR($C$60&gt;$AR141,$D$60&lt;$AR141),0,Schweine_Werte!$E141))</f>
        <v>0</v>
      </c>
      <c r="BC141" s="677">
        <f>IF(OR($C$12=$AR141,$D$12=$AR141),Schweine_Werte!$G141*0.5,IF(OR($C$12&gt;$AR141,$D$12&lt;$AR141),0,Schweine_Werte!$G141))</f>
        <v>0</v>
      </c>
      <c r="BD141" s="667">
        <f>IF(OR($C$24=$AR141,$D$24=$AR141),Schweine_Werte!$G141*0.5,IF(OR($C$24&gt;$AR141,$D$24&lt;$AR141),0,Schweine_Werte!$G141))</f>
        <v>0</v>
      </c>
      <c r="BE141" s="667">
        <f>IF(OR($C$36=$AR141,$D$36=$AR141),Schweine_Werte!$G141*0.5,IF(OR($C$36&gt;$AR141,$D$36&lt;$AR141),0,Schweine_Werte!$G141))</f>
        <v>0</v>
      </c>
      <c r="BF141" s="667">
        <f>IF(OR($C$48=$AR141,$D$48=$AR141),Schweine_Werte!$G141*0.5,IF(OR($C$48&gt;$AR141,$D$48&lt;$AR141),0,Schweine_Werte!$G141))</f>
        <v>0</v>
      </c>
      <c r="BG141" s="667">
        <f>IF(OR($C$60=$AR141,$D$60=$AR141),Schweine_Werte!$G141*0.5,IF(OR($C$60&gt;$AR141,$D$60&lt;$AR141),0,Schweine_Werte!$G141))</f>
        <v>0</v>
      </c>
      <c r="BH141" s="677">
        <f>IF(OR($C$12=$AR141,$D$12=$AR141),Schweine_Werte!$I141*0.5,IF(OR($C$12&gt;$AR141,$D$12&lt;$AR141),0,Schweine_Werte!$I141))</f>
        <v>0</v>
      </c>
      <c r="BI141" s="667">
        <f>IF(OR($C$24=$AR141,$D$24=$AR141),Schweine_Werte!$I141*0.5,IF(OR($C$24&gt;$AR141,$D$24&lt;$AR141),0,Schweine_Werte!$I141))</f>
        <v>0</v>
      </c>
      <c r="BJ141" s="667">
        <f>IF(OR($C$36=$AR141,$D$36=$AR141),Schweine_Werte!$I141*0.5,IF(OR($C$36&gt;$AR141,$D$36&lt;$AR141),0,Schweine_Werte!$I141))</f>
        <v>0</v>
      </c>
      <c r="BK141" s="667">
        <f>IF(OR($C$48=$AR141,$D$48=$AR141),Schweine_Werte!$I141*0.5,IF(OR($C$48&gt;$AR141,$D$48&lt;$AR141),0,Schweine_Werte!$I141))</f>
        <v>0</v>
      </c>
      <c r="BL141" s="667">
        <f>IF(OR($C$60=$AR141,$D$60=$AR141),Schweine_Werte!$I141*0.5,IF(OR($C$60&gt;$AR141,$D$60&lt;$AR141),0,Schweine_Werte!$I141))</f>
        <v>0</v>
      </c>
      <c r="BM141" s="677"/>
      <c r="BN141" s="667"/>
      <c r="BO141" s="667"/>
      <c r="BP141" s="667"/>
      <c r="BQ141" s="667"/>
      <c r="BR141" s="677">
        <f>IF(OR($C$74=$AR141,$D$74=$AR141),Schweine_Werte!$M141*0.5,IF(OR($C$74&gt;$AR141,$D$74&lt;$AR141),0,Schweine_Werte!$M141))</f>
        <v>0</v>
      </c>
      <c r="BS141" s="677">
        <f>IF(OR($C$83=$AR141,$D$83=$AR141),Schweine_Werte!$M141*0.5,IF(OR($C$83&gt;$AR141,$D$83&lt;$AR141),0,Schweine_Werte!$M141))</f>
        <v>0</v>
      </c>
      <c r="BT141" s="679">
        <f>IF(OR($C$92=$AR141,$D$92=$AR141),Schweine_Werte!$M141*0.5,IF(OR($C$92&gt;$AR141,$D$92&lt;$AR141),0,Schweine_Werte!$M141))</f>
        <v>0</v>
      </c>
      <c r="BU141" s="679">
        <f>IF(OR($C$101=$AR141,$D$101=$AR141),Schweine_Werte!$M141*0.5,IF(OR($C$101&gt;$AR141,$D$101&lt;$AR141),0,Schweine_Werte!$M141))</f>
        <v>0</v>
      </c>
      <c r="BV141" s="679">
        <f>IF(OR($C$110=$AR141,$D$110=$AR141),Schweine_Werte!$M141*0.5,IF(OR($C$110&gt;$AR141,$D$110&lt;$AR141),0,Schweine_Werte!$M141))</f>
        <v>0</v>
      </c>
      <c r="BW141" s="679">
        <f>IF(OR(8=$AR141,$E$127=$AR141),Schweine_Werte!$M141*0.5,IF(OR(8&gt;$AR141,$E$127&lt;$AR141),0,Schweine_Werte!$M141))</f>
        <v>1.4477278921508818</v>
      </c>
      <c r="BX141" s="679">
        <f>IF(OR(8=$AR141,$E$145=$AR141),Schweine_Werte!$M141*0.5,IF(OR(8&gt;$AR141,$E$145&lt;$AR141),0,Schweine_Werte!$M141))</f>
        <v>1.4477278921508818</v>
      </c>
      <c r="BY141" s="677">
        <f>IF(OR($C$74=$AR141,$D$74=$AR141),Schweine_Werte!$O141*0.5,IF(OR($C$74&gt;$AR141,$D$74&lt;$AR141),0,Schweine_Werte!$O141))</f>
        <v>0</v>
      </c>
      <c r="BZ141" s="677">
        <f>IF(OR($C$83=$AR141,$D$83=$AR141),Schweine_Werte!$O141*0.5,IF(OR($C$83&gt;$AR141,$D$83&lt;$AR141),0,Schweine_Werte!$O141))</f>
        <v>0</v>
      </c>
      <c r="CA141" s="679">
        <f>IF(OR($C$92=$AR141,$D$92=$AR141),Schweine_Werte!$O141*0.5,IF(OR($C$92&gt;$AR141,$D$92&lt;$AR141),0,Schweine_Werte!$O141))</f>
        <v>0</v>
      </c>
      <c r="CB141" s="679">
        <f>IF(OR($C$101=$AR141,$D$101=$AR141),Schweine_Werte!$O141*0.5,IF(OR($C$101&gt;$AR141,$D$101&lt;$AR141),0,Schweine_Werte!$O141))</f>
        <v>0</v>
      </c>
      <c r="CC141" s="679">
        <f>IF(OR($C$110=$AR141,$D$110=$AR141),Schweine_Werte!$O141*0.5,IF(OR($C$110&gt;$AR141,$D$110&lt;$AR141),0,Schweine_Werte!$O141))</f>
        <v>0</v>
      </c>
    </row>
    <row r="142" spans="2:81" x14ac:dyDescent="0.2">
      <c r="C142" s="504"/>
      <c r="D142" s="702"/>
      <c r="E142" s="667"/>
      <c r="F142" s="667"/>
      <c r="G142" s="667"/>
      <c r="H142" s="667"/>
      <c r="I142" s="667"/>
      <c r="J142" s="667"/>
      <c r="K142" s="667"/>
      <c r="L142" s="667"/>
      <c r="M142" s="667"/>
      <c r="N142" s="667"/>
      <c r="O142" s="667"/>
      <c r="P142" s="667"/>
      <c r="Q142" s="667"/>
      <c r="R142" s="667"/>
      <c r="S142" s="667"/>
      <c r="T142" s="667"/>
      <c r="U142" s="667"/>
      <c r="V142" s="667"/>
      <c r="AR142" s="698">
        <v>146</v>
      </c>
      <c r="AS142" s="677">
        <f>IF(OR($C$12=$AR142,$D$12=$AR142),Schweine_Werte!$C142*0.5,IF(OR($C$12&gt;$AR142,$D$12&lt;$AR142),0,Schweine_Werte!$C142))</f>
        <v>0</v>
      </c>
      <c r="AT142" s="667">
        <f>IF(OR($C$24=$AR142,$D$24=$AR142),Schweine_Werte!$C142*0.5,IF(OR($C$24&gt;$AR142,$D$24&lt;$AR142),0,Schweine_Werte!$C142))</f>
        <v>0</v>
      </c>
      <c r="AU142" s="677">
        <f>IF(OR($C$36=$AR142,$D$36=$AR142),Schweine_Werte!$C142*0.5,IF(OR($C$36&gt;$AR142,$D$36&lt;$AR142),0,Schweine_Werte!$C142))</f>
        <v>0</v>
      </c>
      <c r="AV142" s="677">
        <f>IF(OR($C$48=$AR142,$D$48=$AR142),Schweine_Werte!$C142*0.5,IF(OR($C$48&gt;$AR142,$D$48&lt;$AR142),0,Schweine_Werte!$C142))</f>
        <v>0</v>
      </c>
      <c r="AW142" s="677">
        <f>IF(OR($C$60=$AR142,$D$60=$AR142),Schweine_Werte!$C142*0.5,IF(OR($C$60&gt;$AR142,$D$60&lt;$AR142),0,Schweine_Werte!$C142))</f>
        <v>0</v>
      </c>
      <c r="AX142" s="677">
        <f>IF(OR($C$12=$AR142,$D$12=$AR142),Schweine_Werte!$E142*0.5,IF(OR($C$12&gt;$AR142,$D$12&lt;$AR142),0,Schweine_Werte!$E142))</f>
        <v>0</v>
      </c>
      <c r="AY142" s="667">
        <f>IF(OR($C$24=$AR142,$D$24=$AR142),Schweine_Werte!$E142*0.5,IF(OR($C$24&gt;$AR142,$D$24&lt;$AR142),0,Schweine_Werte!$E142))</f>
        <v>0</v>
      </c>
      <c r="AZ142" s="667">
        <f>IF(OR($C$36=$AR142,$D$36=$AR142),Schweine_Werte!$E142*0.5,IF(OR($C$36&gt;$AR142,$D$36&lt;$AR142),0,Schweine_Werte!$E142))</f>
        <v>0</v>
      </c>
      <c r="BA142" s="667">
        <f>IF(OR($C$48=$AR142,$D$48=$AR142),Schweine_Werte!$E142*0.5,IF(OR($C$48&gt;$AR142,$D$48&lt;$AR142),0,Schweine_Werte!$E142))</f>
        <v>0</v>
      </c>
      <c r="BB142" s="667">
        <f>IF(OR($C$60=$AR142,$D$60=$AR142),Schweine_Werte!$E142*0.5,IF(OR($C$60&gt;$AR142,$D$60&lt;$AR142),0,Schweine_Werte!$E142))</f>
        <v>0</v>
      </c>
      <c r="BC142" s="677">
        <f>IF(OR($C$12=$AR142,$D$12=$AR142),Schweine_Werte!$G142*0.5,IF(OR($C$12&gt;$AR142,$D$12&lt;$AR142),0,Schweine_Werte!$G142))</f>
        <v>0</v>
      </c>
      <c r="BD142" s="667">
        <f>IF(OR($C$24=$AR142,$D$24=$AR142),Schweine_Werte!$G142*0.5,IF(OR($C$24&gt;$AR142,$D$24&lt;$AR142),0,Schweine_Werte!$G142))</f>
        <v>0</v>
      </c>
      <c r="BE142" s="667">
        <f>IF(OR($C$36=$AR142,$D$36=$AR142),Schweine_Werte!$G142*0.5,IF(OR($C$36&gt;$AR142,$D$36&lt;$AR142),0,Schweine_Werte!$G142))</f>
        <v>0</v>
      </c>
      <c r="BF142" s="667">
        <f>IF(OR($C$48=$AR142,$D$48=$AR142),Schweine_Werte!$G142*0.5,IF(OR($C$48&gt;$AR142,$D$48&lt;$AR142),0,Schweine_Werte!$G142))</f>
        <v>0</v>
      </c>
      <c r="BG142" s="667">
        <f>IF(OR($C$60=$AR142,$D$60=$AR142),Schweine_Werte!$G142*0.5,IF(OR($C$60&gt;$AR142,$D$60&lt;$AR142),0,Schweine_Werte!$G142))</f>
        <v>0</v>
      </c>
      <c r="BH142" s="677">
        <f>IF(OR($C$12=$AR142,$D$12=$AR142),Schweine_Werte!$I142*0.5,IF(OR($C$12&gt;$AR142,$D$12&lt;$AR142),0,Schweine_Werte!$I142))</f>
        <v>0</v>
      </c>
      <c r="BI142" s="667">
        <f>IF(OR($C$24=$AR142,$D$24=$AR142),Schweine_Werte!$I142*0.5,IF(OR($C$24&gt;$AR142,$D$24&lt;$AR142),0,Schweine_Werte!$I142))</f>
        <v>0</v>
      </c>
      <c r="BJ142" s="667">
        <f>IF(OR($C$36=$AR142,$D$36=$AR142),Schweine_Werte!$I142*0.5,IF(OR($C$36&gt;$AR142,$D$36&lt;$AR142),0,Schweine_Werte!$I142))</f>
        <v>0</v>
      </c>
      <c r="BK142" s="667">
        <f>IF(OR($C$48=$AR142,$D$48=$AR142),Schweine_Werte!$I142*0.5,IF(OR($C$48&gt;$AR142,$D$48&lt;$AR142),0,Schweine_Werte!$I142))</f>
        <v>0</v>
      </c>
      <c r="BL142" s="667">
        <f>IF(OR($C$60=$AR142,$D$60=$AR142),Schweine_Werte!$I142*0.5,IF(OR($C$60&gt;$AR142,$D$60&lt;$AR142),0,Schweine_Werte!$I142))</f>
        <v>0</v>
      </c>
      <c r="BM142" s="677"/>
      <c r="BN142" s="667"/>
      <c r="BO142" s="667"/>
      <c r="BP142" s="667"/>
      <c r="BQ142" s="667"/>
      <c r="BR142" s="677">
        <f>IF(OR($C$74=$AR142,$D$74=$AR142),Schweine_Werte!$M142*0.5,IF(OR($C$74&gt;$AR142,$D$74&lt;$AR142),0,Schweine_Werte!$M142))</f>
        <v>0</v>
      </c>
      <c r="BS142" s="677">
        <f>IF(OR($C$83=$AR142,$D$83=$AR142),Schweine_Werte!$M142*0.5,IF(OR($C$83&gt;$AR142,$D$83&lt;$AR142),0,Schweine_Werte!$M142))</f>
        <v>0</v>
      </c>
      <c r="BT142" s="679">
        <f>IF(OR($C$92=$AR142,$D$92=$AR142),Schweine_Werte!$M142*0.5,IF(OR($C$92&gt;$AR142,$D$92&lt;$AR142),0,Schweine_Werte!$M142))</f>
        <v>0</v>
      </c>
      <c r="BU142" s="679">
        <f>IF(OR($C$101=$AR142,$D$101=$AR142),Schweine_Werte!$M142*0.5,IF(OR($C$101&gt;$AR142,$D$101&lt;$AR142),0,Schweine_Werte!$M142))</f>
        <v>0</v>
      </c>
      <c r="BV142" s="679">
        <f>IF(OR($C$110=$AR142,$D$110=$AR142),Schweine_Werte!$M142*0.5,IF(OR($C$110&gt;$AR142,$D$110&lt;$AR142),0,Schweine_Werte!$M142))</f>
        <v>0</v>
      </c>
      <c r="BW142" s="679">
        <f>IF(OR(8=$AR142,$E$127=$AR142),Schweine_Werte!$M142*0.5,IF(OR(8&gt;$AR142,$E$127&lt;$AR142),0,Schweine_Werte!$M142))</f>
        <v>1.4477278921508818</v>
      </c>
      <c r="BX142" s="679">
        <f>IF(OR(8=$AR142,$E$145=$AR142),Schweine_Werte!$M142*0.5,IF(OR(8&gt;$AR142,$E$145&lt;$AR142),0,Schweine_Werte!$M142))</f>
        <v>1.4477278921508818</v>
      </c>
      <c r="BY142" s="677">
        <f>IF(OR($C$74=$AR142,$D$74=$AR142),Schweine_Werte!$O142*0.5,IF(OR($C$74&gt;$AR142,$D$74&lt;$AR142),0,Schweine_Werte!$O142))</f>
        <v>0</v>
      </c>
      <c r="BZ142" s="677">
        <f>IF(OR($C$83=$AR142,$D$83=$AR142),Schweine_Werte!$O142*0.5,IF(OR($C$83&gt;$AR142,$D$83&lt;$AR142),0,Schweine_Werte!$O142))</f>
        <v>0</v>
      </c>
      <c r="CA142" s="679">
        <f>IF(OR($C$92=$AR142,$D$92=$AR142),Schweine_Werte!$O142*0.5,IF(OR($C$92&gt;$AR142,$D$92&lt;$AR142),0,Schweine_Werte!$O142))</f>
        <v>0</v>
      </c>
      <c r="CB142" s="679">
        <f>IF(OR($C$101=$AR142,$D$101=$AR142),Schweine_Werte!$O142*0.5,IF(OR($C$101&gt;$AR142,$D$101&lt;$AR142),0,Schweine_Werte!$O142))</f>
        <v>0</v>
      </c>
      <c r="CC142" s="679">
        <f>IF(OR($C$110=$AR142,$D$110=$AR142),Schweine_Werte!$O142*0.5,IF(OR($C$110&gt;$AR142,$D$110&lt;$AR142),0,Schweine_Werte!$O142))</f>
        <v>0</v>
      </c>
    </row>
    <row r="143" spans="2:81" ht="15.75" x14ac:dyDescent="0.25">
      <c r="F143" s="521"/>
      <c r="G143" s="1722" t="s">
        <v>486</v>
      </c>
      <c r="H143" s="1723"/>
      <c r="I143" s="1724"/>
      <c r="J143" s="681" t="s">
        <v>474</v>
      </c>
      <c r="K143" s="681" t="s">
        <v>487</v>
      </c>
      <c r="L143" s="1725" t="s">
        <v>488</v>
      </c>
      <c r="M143" s="1726"/>
      <c r="N143" s="1727"/>
      <c r="O143" s="1725" t="s">
        <v>489</v>
      </c>
      <c r="P143" s="1727"/>
      <c r="Q143" s="1725" t="s">
        <v>490</v>
      </c>
      <c r="R143" s="1726"/>
      <c r="S143" s="1727"/>
      <c r="T143" s="1725" t="s">
        <v>491</v>
      </c>
      <c r="U143" s="1726"/>
      <c r="V143" s="1727"/>
      <c r="W143" s="1725" t="s">
        <v>492</v>
      </c>
      <c r="X143" s="1726"/>
      <c r="Y143" s="1727"/>
      <c r="AR143" s="698">
        <v>147</v>
      </c>
      <c r="AS143" s="677">
        <f>IF(OR($C$12=$AR143,$D$12=$AR143),Schweine_Werte!$C143*0.5,IF(OR($C$12&gt;$AR143,$D$12&lt;$AR143),0,Schweine_Werte!$C143))</f>
        <v>0</v>
      </c>
      <c r="AT143" s="667">
        <f>IF(OR($C$24=$AR143,$D$24=$AR143),Schweine_Werte!$C143*0.5,IF(OR($C$24&gt;$AR143,$D$24&lt;$AR143),0,Schweine_Werte!$C143))</f>
        <v>0</v>
      </c>
      <c r="AU143" s="677">
        <f>IF(OR($C$36=$AR143,$D$36=$AR143),Schweine_Werte!$C143*0.5,IF(OR($C$36&gt;$AR143,$D$36&lt;$AR143),0,Schweine_Werte!$C143))</f>
        <v>0</v>
      </c>
      <c r="AV143" s="677">
        <f>IF(OR($C$48=$AR143,$D$48=$AR143),Schweine_Werte!$C143*0.5,IF(OR($C$48&gt;$AR143,$D$48&lt;$AR143),0,Schweine_Werte!$C143))</f>
        <v>0</v>
      </c>
      <c r="AW143" s="677">
        <f>IF(OR($C$60=$AR143,$D$60=$AR143),Schweine_Werte!$C143*0.5,IF(OR($C$60&gt;$AR143,$D$60&lt;$AR143),0,Schweine_Werte!$C143))</f>
        <v>0</v>
      </c>
      <c r="AX143" s="677">
        <f>IF(OR($C$12=$AR143,$D$12=$AR143),Schweine_Werte!$E143*0.5,IF(OR($C$12&gt;$AR143,$D$12&lt;$AR143),0,Schweine_Werte!$E143))</f>
        <v>0</v>
      </c>
      <c r="AY143" s="667">
        <f>IF(OR($C$24=$AR143,$D$24=$AR143),Schweine_Werte!$E143*0.5,IF(OR($C$24&gt;$AR143,$D$24&lt;$AR143),0,Schweine_Werte!$E143))</f>
        <v>0</v>
      </c>
      <c r="AZ143" s="667">
        <f>IF(OR($C$36=$AR143,$D$36=$AR143),Schweine_Werte!$E143*0.5,IF(OR($C$36&gt;$AR143,$D$36&lt;$AR143),0,Schweine_Werte!$E143))</f>
        <v>0</v>
      </c>
      <c r="BA143" s="667">
        <f>IF(OR($C$48=$AR143,$D$48=$AR143),Schweine_Werte!$E143*0.5,IF(OR($C$48&gt;$AR143,$D$48&lt;$AR143),0,Schweine_Werte!$E143))</f>
        <v>0</v>
      </c>
      <c r="BB143" s="667">
        <f>IF(OR($C$60=$AR143,$D$60=$AR143),Schweine_Werte!$E143*0.5,IF(OR($C$60&gt;$AR143,$D$60&lt;$AR143),0,Schweine_Werte!$E143))</f>
        <v>0</v>
      </c>
      <c r="BC143" s="677">
        <f>IF(OR($C$12=$AR143,$D$12=$AR143),Schweine_Werte!$G143*0.5,IF(OR($C$12&gt;$AR143,$D$12&lt;$AR143),0,Schweine_Werte!$G143))</f>
        <v>0</v>
      </c>
      <c r="BD143" s="667">
        <f>IF(OR($C$24=$AR143,$D$24=$AR143),Schweine_Werte!$G143*0.5,IF(OR($C$24&gt;$AR143,$D$24&lt;$AR143),0,Schweine_Werte!$G143))</f>
        <v>0</v>
      </c>
      <c r="BE143" s="667">
        <f>IF(OR($C$36=$AR143,$D$36=$AR143),Schweine_Werte!$G143*0.5,IF(OR($C$36&gt;$AR143,$D$36&lt;$AR143),0,Schweine_Werte!$G143))</f>
        <v>0</v>
      </c>
      <c r="BF143" s="667">
        <f>IF(OR($C$48=$AR143,$D$48=$AR143),Schweine_Werte!$G143*0.5,IF(OR($C$48&gt;$AR143,$D$48&lt;$AR143),0,Schweine_Werte!$G143))</f>
        <v>0</v>
      </c>
      <c r="BG143" s="667">
        <f>IF(OR($C$60=$AR143,$D$60=$AR143),Schweine_Werte!$G143*0.5,IF(OR($C$60&gt;$AR143,$D$60&lt;$AR143),0,Schweine_Werte!$G143))</f>
        <v>0</v>
      </c>
      <c r="BH143" s="677">
        <f>IF(OR($C$12=$AR143,$D$12=$AR143),Schweine_Werte!$I143*0.5,IF(OR($C$12&gt;$AR143,$D$12&lt;$AR143),0,Schweine_Werte!$I143))</f>
        <v>0</v>
      </c>
      <c r="BI143" s="667">
        <f>IF(OR($C$24=$AR143,$D$24=$AR143),Schweine_Werte!$I143*0.5,IF(OR($C$24&gt;$AR143,$D$24&lt;$AR143),0,Schweine_Werte!$I143))</f>
        <v>0</v>
      </c>
      <c r="BJ143" s="667">
        <f>IF(OR($C$36=$AR143,$D$36=$AR143),Schweine_Werte!$I143*0.5,IF(OR($C$36&gt;$AR143,$D$36&lt;$AR143),0,Schweine_Werte!$I143))</f>
        <v>0</v>
      </c>
      <c r="BK143" s="667">
        <f>IF(OR($C$48=$AR143,$D$48=$AR143),Schweine_Werte!$I143*0.5,IF(OR($C$48&gt;$AR143,$D$48&lt;$AR143),0,Schweine_Werte!$I143))</f>
        <v>0</v>
      </c>
      <c r="BL143" s="667">
        <f>IF(OR($C$60=$AR143,$D$60=$AR143),Schweine_Werte!$I143*0.5,IF(OR($C$60&gt;$AR143,$D$60&lt;$AR143),0,Schweine_Werte!$I143))</f>
        <v>0</v>
      </c>
      <c r="BM143" s="677"/>
      <c r="BN143" s="667"/>
      <c r="BO143" s="667"/>
      <c r="BP143" s="667"/>
      <c r="BQ143" s="667"/>
      <c r="BR143" s="677">
        <f>IF(OR($C$74=$AR143,$D$74=$AR143),Schweine_Werte!$M143*0.5,IF(OR($C$74&gt;$AR143,$D$74&lt;$AR143),0,Schweine_Werte!$M143))</f>
        <v>0</v>
      </c>
      <c r="BS143" s="677">
        <f>IF(OR($C$83=$AR143,$D$83=$AR143),Schweine_Werte!$M143*0.5,IF(OR($C$83&gt;$AR143,$D$83&lt;$AR143),0,Schweine_Werte!$M143))</f>
        <v>0</v>
      </c>
      <c r="BT143" s="679">
        <f>IF(OR($C$92=$AR143,$D$92=$AR143),Schweine_Werte!$M143*0.5,IF(OR($C$92&gt;$AR143,$D$92&lt;$AR143),0,Schweine_Werte!$M143))</f>
        <v>0</v>
      </c>
      <c r="BU143" s="679">
        <f>IF(OR($C$101=$AR143,$D$101=$AR143),Schweine_Werte!$M143*0.5,IF(OR($C$101&gt;$AR143,$D$101&lt;$AR143),0,Schweine_Werte!$M143))</f>
        <v>0</v>
      </c>
      <c r="BV143" s="679">
        <f>IF(OR($C$110=$AR143,$D$110=$AR143),Schweine_Werte!$M143*0.5,IF(OR($C$110&gt;$AR143,$D$110&lt;$AR143),0,Schweine_Werte!$M143))</f>
        <v>0</v>
      </c>
      <c r="BW143" s="679">
        <f>IF(OR(8=$AR143,$E$127=$AR143),Schweine_Werte!$M143*0.5,IF(OR(8&gt;$AR143,$E$127&lt;$AR143),0,Schweine_Werte!$M143))</f>
        <v>1.4477278921508818</v>
      </c>
      <c r="BX143" s="679">
        <f>IF(OR(8=$AR143,$E$145=$AR143),Schweine_Werte!$M143*0.5,IF(OR(8&gt;$AR143,$E$145&lt;$AR143),0,Schweine_Werte!$M143))</f>
        <v>1.4477278921508818</v>
      </c>
      <c r="BY143" s="677">
        <f>IF(OR($C$74=$AR143,$D$74=$AR143),Schweine_Werte!$O143*0.5,IF(OR($C$74&gt;$AR143,$D$74&lt;$AR143),0,Schweine_Werte!$O143))</f>
        <v>0</v>
      </c>
      <c r="BZ143" s="677">
        <f>IF(OR($C$83=$AR143,$D$83=$AR143),Schweine_Werte!$O143*0.5,IF(OR($C$83&gt;$AR143,$D$83&lt;$AR143),0,Schweine_Werte!$O143))</f>
        <v>0</v>
      </c>
      <c r="CA143" s="679">
        <f>IF(OR($C$92=$AR143,$D$92=$AR143),Schweine_Werte!$O143*0.5,IF(OR($C$92&gt;$AR143,$D$92&lt;$AR143),0,Schweine_Werte!$O143))</f>
        <v>0</v>
      </c>
      <c r="CB143" s="679">
        <f>IF(OR($C$101=$AR143,$D$101=$AR143),Schweine_Werte!$O143*0.5,IF(OR($C$101&gt;$AR143,$D$101&lt;$AR143),0,Schweine_Werte!$O143))</f>
        <v>0</v>
      </c>
      <c r="CC143" s="679">
        <f>IF(OR($C$110=$AR143,$D$110=$AR143),Schweine_Werte!$O143*0.5,IF(OR($C$110&gt;$AR143,$D$110&lt;$AR143),0,Schweine_Werte!$O143))</f>
        <v>0</v>
      </c>
    </row>
    <row r="144" spans="2:81" ht="18.75" x14ac:dyDescent="0.25">
      <c r="B144" s="704" t="s">
        <v>497</v>
      </c>
      <c r="C144" s="705"/>
      <c r="D144" s="706" t="s">
        <v>527</v>
      </c>
      <c r="E144" s="707" t="s">
        <v>528</v>
      </c>
      <c r="F144" s="686" t="s">
        <v>363</v>
      </c>
      <c r="G144" s="687" t="s">
        <v>1</v>
      </c>
      <c r="H144" s="687" t="s">
        <v>499</v>
      </c>
      <c r="I144" s="687" t="s">
        <v>500</v>
      </c>
      <c r="J144" s="688" t="s">
        <v>501</v>
      </c>
      <c r="K144" s="688" t="s">
        <v>501</v>
      </c>
      <c r="L144" s="689" t="s">
        <v>365</v>
      </c>
      <c r="M144" s="689" t="s">
        <v>502</v>
      </c>
      <c r="N144" s="689" t="s">
        <v>367</v>
      </c>
      <c r="O144" s="690" t="s">
        <v>358</v>
      </c>
      <c r="P144" s="690" t="s">
        <v>359</v>
      </c>
      <c r="Q144" s="689" t="s">
        <v>365</v>
      </c>
      <c r="R144" s="689" t="s">
        <v>366</v>
      </c>
      <c r="S144" s="689" t="s">
        <v>367</v>
      </c>
      <c r="T144" s="689" t="s">
        <v>365</v>
      </c>
      <c r="U144" s="689" t="s">
        <v>366</v>
      </c>
      <c r="V144" s="689" t="s">
        <v>367</v>
      </c>
      <c r="W144" s="688" t="s">
        <v>503</v>
      </c>
      <c r="X144" s="688" t="s">
        <v>504</v>
      </c>
      <c r="Y144" s="688" t="s">
        <v>505</v>
      </c>
      <c r="AR144" s="698">
        <v>148</v>
      </c>
      <c r="AS144" s="677">
        <f>IF(OR($C$12=$AR144,$D$12=$AR144),Schweine_Werte!$C144*0.5,IF(OR($C$12&gt;$AR144,$D$12&lt;$AR144),0,Schweine_Werte!$C144))</f>
        <v>0</v>
      </c>
      <c r="AT144" s="667">
        <f>IF(OR($C$24=$AR144,$D$24=$AR144),Schweine_Werte!$C144*0.5,IF(OR($C$24&gt;$AR144,$D$24&lt;$AR144),0,Schweine_Werte!$C144))</f>
        <v>0</v>
      </c>
      <c r="AU144" s="677">
        <f>IF(OR($C$36=$AR144,$D$36=$AR144),Schweine_Werte!$C144*0.5,IF(OR($C$36&gt;$AR144,$D$36&lt;$AR144),0,Schweine_Werte!$C144))</f>
        <v>0</v>
      </c>
      <c r="AV144" s="677">
        <f>IF(OR($C$48=$AR144,$D$48=$AR144),Schweine_Werte!$C144*0.5,IF(OR($C$48&gt;$AR144,$D$48&lt;$AR144),0,Schweine_Werte!$C144))</f>
        <v>0</v>
      </c>
      <c r="AW144" s="677">
        <f>IF(OR($C$60=$AR144,$D$60=$AR144),Schweine_Werte!$C144*0.5,IF(OR($C$60&gt;$AR144,$D$60&lt;$AR144),0,Schweine_Werte!$C144))</f>
        <v>0</v>
      </c>
      <c r="AX144" s="677">
        <f>IF(OR($C$12=$AR144,$D$12=$AR144),Schweine_Werte!$E144*0.5,IF(OR($C$12&gt;$AR144,$D$12&lt;$AR144),0,Schweine_Werte!$E144))</f>
        <v>0</v>
      </c>
      <c r="AY144" s="667">
        <f>IF(OR($C$24=$AR144,$D$24=$AR144),Schweine_Werte!$E144*0.5,IF(OR($C$24&gt;$AR144,$D$24&lt;$AR144),0,Schweine_Werte!$E144))</f>
        <v>0</v>
      </c>
      <c r="AZ144" s="667">
        <f>IF(OR($C$36=$AR144,$D$36=$AR144),Schweine_Werte!$E144*0.5,IF(OR($C$36&gt;$AR144,$D$36&lt;$AR144),0,Schweine_Werte!$E144))</f>
        <v>0</v>
      </c>
      <c r="BA144" s="667">
        <f>IF(OR($C$48=$AR144,$D$48=$AR144),Schweine_Werte!$E144*0.5,IF(OR($C$48&gt;$AR144,$D$48&lt;$AR144),0,Schweine_Werte!$E144))</f>
        <v>0</v>
      </c>
      <c r="BB144" s="667">
        <f>IF(OR($C$60=$AR144,$D$60=$AR144),Schweine_Werte!$E144*0.5,IF(OR($C$60&gt;$AR144,$D$60&lt;$AR144),0,Schweine_Werte!$E144))</f>
        <v>0</v>
      </c>
      <c r="BC144" s="677">
        <f>IF(OR($C$12=$AR144,$D$12=$AR144),Schweine_Werte!$G144*0.5,IF(OR($C$12&gt;$AR144,$D$12&lt;$AR144),0,Schweine_Werte!$G144))</f>
        <v>0</v>
      </c>
      <c r="BD144" s="667">
        <f>IF(OR($C$24=$AR144,$D$24=$AR144),Schweine_Werte!$G144*0.5,IF(OR($C$24&gt;$AR144,$D$24&lt;$AR144),0,Schweine_Werte!$G144))</f>
        <v>0</v>
      </c>
      <c r="BE144" s="667">
        <f>IF(OR($C$36=$AR144,$D$36=$AR144),Schweine_Werte!$G144*0.5,IF(OR($C$36&gt;$AR144,$D$36&lt;$AR144),0,Schweine_Werte!$G144))</f>
        <v>0</v>
      </c>
      <c r="BF144" s="667">
        <f>IF(OR($C$48=$AR144,$D$48=$AR144),Schweine_Werte!$G144*0.5,IF(OR($C$48&gt;$AR144,$D$48&lt;$AR144),0,Schweine_Werte!$G144))</f>
        <v>0</v>
      </c>
      <c r="BG144" s="667">
        <f>IF(OR($C$60=$AR144,$D$60=$AR144),Schweine_Werte!$G144*0.5,IF(OR($C$60&gt;$AR144,$D$60&lt;$AR144),0,Schweine_Werte!$G144))</f>
        <v>0</v>
      </c>
      <c r="BH144" s="677">
        <f>IF(OR($C$12=$AR144,$D$12=$AR144),Schweine_Werte!$I144*0.5,IF(OR($C$12&gt;$AR144,$D$12&lt;$AR144),0,Schweine_Werte!$I144))</f>
        <v>0</v>
      </c>
      <c r="BI144" s="667">
        <f>IF(OR($C$24=$AR144,$D$24=$AR144),Schweine_Werte!$I144*0.5,IF(OR($C$24&gt;$AR144,$D$24&lt;$AR144),0,Schweine_Werte!$I144))</f>
        <v>0</v>
      </c>
      <c r="BJ144" s="667">
        <f>IF(OR($C$36=$AR144,$D$36=$AR144),Schweine_Werte!$I144*0.5,IF(OR($C$36&gt;$AR144,$D$36&lt;$AR144),0,Schweine_Werte!$I144))</f>
        <v>0</v>
      </c>
      <c r="BK144" s="667">
        <f>IF(OR($C$48=$AR144,$D$48=$AR144),Schweine_Werte!$I144*0.5,IF(OR($C$48&gt;$AR144,$D$48&lt;$AR144),0,Schweine_Werte!$I144))</f>
        <v>0</v>
      </c>
      <c r="BL144" s="667">
        <f>IF(OR($C$60=$AR144,$D$60=$AR144),Schweine_Werte!$I144*0.5,IF(OR($C$60&gt;$AR144,$D$60&lt;$AR144),0,Schweine_Werte!$I144))</f>
        <v>0</v>
      </c>
      <c r="BM144" s="677"/>
      <c r="BN144" s="667"/>
      <c r="BO144" s="667"/>
      <c r="BP144" s="667"/>
      <c r="BQ144" s="667"/>
      <c r="BR144" s="677">
        <f>IF(OR($C$74=$AR144,$D$74=$AR144),Schweine_Werte!$M144*0.5,IF(OR($C$74&gt;$AR144,$D$74&lt;$AR144),0,Schweine_Werte!$M144))</f>
        <v>0</v>
      </c>
      <c r="BS144" s="677">
        <f>IF(OR($C$83=$AR144,$D$83=$AR144),Schweine_Werte!$M144*0.5,IF(OR($C$83&gt;$AR144,$D$83&lt;$AR144),0,Schweine_Werte!$M144))</f>
        <v>0</v>
      </c>
      <c r="BT144" s="679">
        <f>IF(OR($C$92=$AR144,$D$92=$AR144),Schweine_Werte!$M144*0.5,IF(OR($C$92&gt;$AR144,$D$92&lt;$AR144),0,Schweine_Werte!$M144))</f>
        <v>0</v>
      </c>
      <c r="BU144" s="679">
        <f>IF(OR($C$101=$AR144,$D$101=$AR144),Schweine_Werte!$M144*0.5,IF(OR($C$101&gt;$AR144,$D$101&lt;$AR144),0,Schweine_Werte!$M144))</f>
        <v>0</v>
      </c>
      <c r="BV144" s="679">
        <f>IF(OR($C$110=$AR144,$D$110=$AR144),Schweine_Werte!$M144*0.5,IF(OR($C$110&gt;$AR144,$D$110&lt;$AR144),0,Schweine_Werte!$M144))</f>
        <v>0</v>
      </c>
      <c r="BW144" s="679">
        <f>IF(OR(8=$AR144,$E$127=$AR144),Schweine_Werte!$M144*0.5,IF(OR(8&gt;$AR144,$E$127&lt;$AR144),0,Schweine_Werte!$M144))</f>
        <v>1.4477278921508818</v>
      </c>
      <c r="BX144" s="679">
        <f>IF(OR(8=$AR144,$E$145=$AR144),Schweine_Werte!$M144*0.5,IF(OR(8&gt;$AR144,$E$145&lt;$AR144),0,Schweine_Werte!$M144))</f>
        <v>1.4477278921508818</v>
      </c>
      <c r="BY144" s="677">
        <f>IF(OR($C$74=$AR144,$D$74=$AR144),Schweine_Werte!$O144*0.5,IF(OR($C$74&gt;$AR144,$D$74&lt;$AR144),0,Schweine_Werte!$O144))</f>
        <v>0</v>
      </c>
      <c r="BZ144" s="677">
        <f>IF(OR($C$83=$AR144,$D$83=$AR144),Schweine_Werte!$O144*0.5,IF(OR($C$83&gt;$AR144,$D$83&lt;$AR144),0,Schweine_Werte!$O144))</f>
        <v>0</v>
      </c>
      <c r="CA144" s="679">
        <f>IF(OR($C$92=$AR144,$D$92=$AR144),Schweine_Werte!$O144*0.5,IF(OR($C$92&gt;$AR144,$D$92&lt;$AR144),0,Schweine_Werte!$O144))</f>
        <v>0</v>
      </c>
      <c r="CB144" s="679">
        <f>IF(OR($C$101=$AR144,$D$101=$AR144),Schweine_Werte!$O144*0.5,IF(OR($C$101&gt;$AR144,$D$101&lt;$AR144),0,Schweine_Werte!$O144))</f>
        <v>0</v>
      </c>
      <c r="CC144" s="679">
        <f>IF(OR($C$110=$AR144,$D$110=$AR144),Schweine_Werte!$O144*0.5,IF(OR($C$110&gt;$AR144,$D$110&lt;$AR144),0,Schweine_Werte!$O144))</f>
        <v>0</v>
      </c>
    </row>
    <row r="145" spans="1:218" ht="15.75" x14ac:dyDescent="0.25">
      <c r="A145" s="520" t="s">
        <v>467</v>
      </c>
      <c r="B145" s="507" t="str">
        <f>IF('Abweichende Werte'!W12=1,'Abweichende Werte'!F12,"")</f>
        <v/>
      </c>
      <c r="C145" s="507"/>
      <c r="D145" s="508" t="str">
        <f>IF('Abweichende Werte'!W12=1,'Abweichende Werte'!J12,"")</f>
        <v/>
      </c>
      <c r="E145" s="509" t="str">
        <f>IF('Abweichende Werte'!W12=1,'Abweichende Werte'!M12,"")</f>
        <v/>
      </c>
      <c r="F145" s="708" t="e">
        <f t="shared" ref="F145:K145" si="58">SUM(F137:F138)</f>
        <v>#VALUE!</v>
      </c>
      <c r="G145" s="708" t="e">
        <f t="shared" si="58"/>
        <v>#VALUE!</v>
      </c>
      <c r="H145" s="708" t="e">
        <f t="shared" si="58"/>
        <v>#VALUE!</v>
      </c>
      <c r="I145" s="708" t="e">
        <f t="shared" si="58"/>
        <v>#VALUE!</v>
      </c>
      <c r="J145" s="708" t="e">
        <f t="shared" si="58"/>
        <v>#VALUE!</v>
      </c>
      <c r="K145" s="708" t="e">
        <f t="shared" si="58"/>
        <v>#VALUE!</v>
      </c>
      <c r="L145" s="708" t="e">
        <f>Q145*365/1000+$J145-$K145</f>
        <v>#VALUE!</v>
      </c>
      <c r="M145" s="708" t="e">
        <f>R145*365/1000+$J145-$K145/2</f>
        <v>#VALUE!</v>
      </c>
      <c r="N145" s="708" t="e">
        <f>S145*365/1000+$J145</f>
        <v>#VALUE!</v>
      </c>
      <c r="O145" s="708">
        <v>5.5</v>
      </c>
      <c r="P145" s="708">
        <v>1.8</v>
      </c>
      <c r="Q145" s="708" t="e">
        <f>SUM(Q137:Q138)</f>
        <v>#VALUE!</v>
      </c>
      <c r="R145" s="708" t="e">
        <f>SUM(R137:R138)</f>
        <v>#VALUE!</v>
      </c>
      <c r="S145" s="708" t="e">
        <f>SUM(S137:S138)</f>
        <v>#VALUE!</v>
      </c>
      <c r="T145" s="708" t="e">
        <f>Q145/$F145</f>
        <v>#VALUE!</v>
      </c>
      <c r="U145" s="708" t="e">
        <f>R145/$F145</f>
        <v>#VALUE!</v>
      </c>
      <c r="V145" s="708" t="e">
        <f>S145/$F145</f>
        <v>#VALUE!</v>
      </c>
      <c r="W145" s="708" t="e">
        <f>($J145*0.055+Q145*0.365*0.86-$K145*0.018)/L145*100</f>
        <v>#VALUE!</v>
      </c>
      <c r="X145" s="708" t="e">
        <f>($J145*0.055+R145*0.365*0.86-$K145*0.018/2)/M145*100</f>
        <v>#VALUE!</v>
      </c>
      <c r="Y145" s="708" t="e">
        <f>($J145*0.055+S145*0.365*0.86)/N145*100</f>
        <v>#VALUE!</v>
      </c>
      <c r="AR145" s="698">
        <v>149</v>
      </c>
      <c r="AS145" s="677">
        <f>IF(OR($C$12=$AR145,$D$12=$AR145),Schweine_Werte!$C145*0.5,IF(OR($C$12&gt;$AR145,$D$12&lt;$AR145),0,Schweine_Werte!$C145))</f>
        <v>0</v>
      </c>
      <c r="AT145" s="667">
        <f>IF(OR($C$24=$AR145,$D$24=$AR145),Schweine_Werte!$C145*0.5,IF(OR($C$24&gt;$AR145,$D$24&lt;$AR145),0,Schweine_Werte!$C145))</f>
        <v>0</v>
      </c>
      <c r="AU145" s="677">
        <f>IF(OR($C$36=$AR145,$D$36=$AR145),Schweine_Werte!$C145*0.5,IF(OR($C$36&gt;$AR145,$D$36&lt;$AR145),0,Schweine_Werte!$C145))</f>
        <v>0</v>
      </c>
      <c r="AV145" s="677">
        <f>IF(OR($C$48=$AR145,$D$48=$AR145),Schweine_Werte!$C145*0.5,IF(OR($C$48&gt;$AR145,$D$48&lt;$AR145),0,Schweine_Werte!$C145))</f>
        <v>0</v>
      </c>
      <c r="AW145" s="677">
        <f>IF(OR($C$60=$AR145,$D$60=$AR145),Schweine_Werte!$C145*0.5,IF(OR($C$60&gt;$AR145,$D$60&lt;$AR145),0,Schweine_Werte!$C145))</f>
        <v>0</v>
      </c>
      <c r="AX145" s="677">
        <f>IF(OR($C$12=$AR145,$D$12=$AR145),Schweine_Werte!$E145*0.5,IF(OR($C$12&gt;$AR145,$D$12&lt;$AR145),0,Schweine_Werte!$E145))</f>
        <v>0</v>
      </c>
      <c r="AY145" s="667">
        <f>IF(OR($C$24=$AR145,$D$24=$AR145),Schweine_Werte!$E145*0.5,IF(OR($C$24&gt;$AR145,$D$24&lt;$AR145),0,Schweine_Werte!$E145))</f>
        <v>0</v>
      </c>
      <c r="AZ145" s="667">
        <f>IF(OR($C$36=$AR145,$D$36=$AR145),Schweine_Werte!$E145*0.5,IF(OR($C$36&gt;$AR145,$D$36&lt;$AR145),0,Schweine_Werte!$E145))</f>
        <v>0</v>
      </c>
      <c r="BA145" s="667">
        <f>IF(OR($C$48=$AR145,$D$48=$AR145),Schweine_Werte!$E145*0.5,IF(OR($C$48&gt;$AR145,$D$48&lt;$AR145),0,Schweine_Werte!$E145))</f>
        <v>0</v>
      </c>
      <c r="BB145" s="667">
        <f>IF(OR($C$60=$AR145,$D$60=$AR145),Schweine_Werte!$E145*0.5,IF(OR($C$60&gt;$AR145,$D$60&lt;$AR145),0,Schweine_Werte!$E145))</f>
        <v>0</v>
      </c>
      <c r="BC145" s="677">
        <f>IF(OR($C$12=$AR145,$D$12=$AR145),Schweine_Werte!$G145*0.5,IF(OR($C$12&gt;$AR145,$D$12&lt;$AR145),0,Schweine_Werte!$G145))</f>
        <v>0</v>
      </c>
      <c r="BD145" s="667">
        <f>IF(OR($C$24=$AR145,$D$24=$AR145),Schweine_Werte!$G145*0.5,IF(OR($C$24&gt;$AR145,$D$24&lt;$AR145),0,Schweine_Werte!$G145))</f>
        <v>0</v>
      </c>
      <c r="BE145" s="667">
        <f>IF(OR($C$36=$AR145,$D$36=$AR145),Schweine_Werte!$G145*0.5,IF(OR($C$36&gt;$AR145,$D$36&lt;$AR145),0,Schweine_Werte!$G145))</f>
        <v>0</v>
      </c>
      <c r="BF145" s="667">
        <f>IF(OR($C$48=$AR145,$D$48=$AR145),Schweine_Werte!$G145*0.5,IF(OR($C$48&gt;$AR145,$D$48&lt;$AR145),0,Schweine_Werte!$G145))</f>
        <v>0</v>
      </c>
      <c r="BG145" s="667">
        <f>IF(OR($C$60=$AR145,$D$60=$AR145),Schweine_Werte!$G145*0.5,IF(OR($C$60&gt;$AR145,$D$60&lt;$AR145),0,Schweine_Werte!$G145))</f>
        <v>0</v>
      </c>
      <c r="BH145" s="677">
        <f>IF(OR($C$12=$AR145,$D$12=$AR145),Schweine_Werte!$I145*0.5,IF(OR($C$12&gt;$AR145,$D$12&lt;$AR145),0,Schweine_Werte!$I145))</f>
        <v>0</v>
      </c>
      <c r="BI145" s="667">
        <f>IF(OR($C$24=$AR145,$D$24=$AR145),Schweine_Werte!$I145*0.5,IF(OR($C$24&gt;$AR145,$D$24&lt;$AR145),0,Schweine_Werte!$I145))</f>
        <v>0</v>
      </c>
      <c r="BJ145" s="667">
        <f>IF(OR($C$36=$AR145,$D$36=$AR145),Schweine_Werte!$I145*0.5,IF(OR($C$36&gt;$AR145,$D$36&lt;$AR145),0,Schweine_Werte!$I145))</f>
        <v>0</v>
      </c>
      <c r="BK145" s="667">
        <f>IF(OR($C$48=$AR145,$D$48=$AR145),Schweine_Werte!$I145*0.5,IF(OR($C$48&gt;$AR145,$D$48&lt;$AR145),0,Schweine_Werte!$I145))</f>
        <v>0</v>
      </c>
      <c r="BL145" s="667">
        <f>IF(OR($C$60=$AR145,$D$60=$AR145),Schweine_Werte!$I145*0.5,IF(OR($C$60&gt;$AR145,$D$60&lt;$AR145),0,Schweine_Werte!$I145))</f>
        <v>0</v>
      </c>
      <c r="BM145" s="677"/>
      <c r="BN145" s="667"/>
      <c r="BO145" s="667"/>
      <c r="BP145" s="667"/>
      <c r="BQ145" s="667"/>
      <c r="BR145" s="677">
        <f>IF(OR($C$74=$AR145,$D$74=$AR145),Schweine_Werte!$M145*0.5,IF(OR($C$74&gt;$AR145,$D$74&lt;$AR145),0,Schweine_Werte!$M145))</f>
        <v>0</v>
      </c>
      <c r="BS145" s="677">
        <f>IF(OR($C$83=$AR145,$D$83=$AR145),Schweine_Werte!$M145*0.5,IF(OR($C$83&gt;$AR145,$D$83&lt;$AR145),0,Schweine_Werte!$M145))</f>
        <v>0</v>
      </c>
      <c r="BT145" s="679">
        <f>IF(OR($C$92=$AR145,$D$92=$AR145),Schweine_Werte!$M145*0.5,IF(OR($C$92&gt;$AR145,$D$92&lt;$AR145),0,Schweine_Werte!$M145))</f>
        <v>0</v>
      </c>
      <c r="BU145" s="679">
        <f>IF(OR($C$101=$AR145,$D$101=$AR145),Schweine_Werte!$M145*0.5,IF(OR($C$101&gt;$AR145,$D$101&lt;$AR145),0,Schweine_Werte!$M145))</f>
        <v>0</v>
      </c>
      <c r="BV145" s="679">
        <f>IF(OR($C$110=$AR145,$D$110=$AR145),Schweine_Werte!$M145*0.5,IF(OR($C$110&gt;$AR145,$D$110&lt;$AR145),0,Schweine_Werte!$M145))</f>
        <v>0</v>
      </c>
      <c r="BW145" s="679">
        <f>IF(OR(8=$AR145,$E$127=$AR145),Schweine_Werte!$M145*0.5,IF(OR(8&gt;$AR145,$E$127&lt;$AR145),0,Schweine_Werte!$M145))</f>
        <v>1.4477278921508818</v>
      </c>
      <c r="BX145" s="679">
        <f>IF(OR(8=$AR145,$E$145=$AR145),Schweine_Werte!$M145*0.5,IF(OR(8&gt;$AR145,$E$145&lt;$AR145),0,Schweine_Werte!$M145))</f>
        <v>1.4477278921508818</v>
      </c>
      <c r="BY145" s="677">
        <f>IF(OR($C$74=$AR145,$D$74=$AR145),Schweine_Werte!$O145*0.5,IF(OR($C$74&gt;$AR145,$D$74&lt;$AR145),0,Schweine_Werte!$O145))</f>
        <v>0</v>
      </c>
      <c r="BZ145" s="677">
        <f>IF(OR($C$83=$AR145,$D$83=$AR145),Schweine_Werte!$O145*0.5,IF(OR($C$83&gt;$AR145,$D$83&lt;$AR145),0,Schweine_Werte!$O145))</f>
        <v>0</v>
      </c>
      <c r="CA145" s="679">
        <f>IF(OR($C$92=$AR145,$D$92=$AR145),Schweine_Werte!$O145*0.5,IF(OR($C$92&gt;$AR145,$D$92&lt;$AR145),0,Schweine_Werte!$O145))</f>
        <v>0</v>
      </c>
      <c r="CB145" s="679">
        <f>IF(OR($C$101=$AR145,$D$101=$AR145),Schweine_Werte!$O145*0.5,IF(OR($C$101&gt;$AR145,$D$101&lt;$AR145),0,Schweine_Werte!$O145))</f>
        <v>0</v>
      </c>
      <c r="CC145" s="679">
        <f>IF(OR($C$110=$AR145,$D$110=$AR145),Schweine_Werte!$O145*0.5,IF(OR($C$110&gt;$AR145,$D$110&lt;$AR145),0,Schweine_Werte!$O145))</f>
        <v>0</v>
      </c>
    </row>
    <row r="146" spans="1:218" x14ac:dyDescent="0.2">
      <c r="AR146" s="698">
        <v>150</v>
      </c>
      <c r="AS146" s="677">
        <f>IF(OR($C$12=$AR146,$D$12=$AR146),Schweine_Werte!$C146*0.5,IF(OR($C$12&gt;$AR146,$D$12&lt;$AR146),0,Schweine_Werte!$C146))</f>
        <v>0</v>
      </c>
      <c r="AT146" s="667">
        <f>IF(OR($C$24=$AR146,$D$24=$AR146),Schweine_Werte!$C146*0.5,IF(OR($C$24&gt;$AR146,$D$24&lt;$AR146),0,Schweine_Werte!$C146))</f>
        <v>0</v>
      </c>
      <c r="AU146" s="677">
        <f>IF(OR($C$36=$AR146,$D$36=$AR146),Schweine_Werte!$C146*0.5,IF(OR($C$36&gt;$AR146,$D$36&lt;$AR146),0,Schweine_Werte!$C146))</f>
        <v>0</v>
      </c>
      <c r="AV146" s="677">
        <f>IF(OR($C$48=$AR146,$D$48=$AR146),Schweine_Werte!$C146*0.5,IF(OR($C$48&gt;$AR146,$D$48&lt;$AR146),0,Schweine_Werte!$C146))</f>
        <v>0</v>
      </c>
      <c r="AW146" s="677">
        <f>IF(OR($C$60=$AR146,$D$60=$AR146),Schweine_Werte!$C146*0.5,IF(OR($C$60&gt;$AR146,$D$60&lt;$AR146),0,Schweine_Werte!$C146))</f>
        <v>0</v>
      </c>
      <c r="AX146" s="677">
        <f>IF(OR($C$12=$AR146,$D$12=$AR146),Schweine_Werte!$E146*0.5,IF(OR($C$12&gt;$AR146,$D$12&lt;$AR146),0,Schweine_Werte!$E146))</f>
        <v>0</v>
      </c>
      <c r="AY146" s="667">
        <f>IF(OR($C$24=$AR146,$D$24=$AR146),Schweine_Werte!$E146*0.5,IF(OR($C$24&gt;$AR146,$D$24&lt;$AR146),0,Schweine_Werte!$E146))</f>
        <v>0</v>
      </c>
      <c r="AZ146" s="667">
        <f>IF(OR($C$36=$AR146,$D$36=$AR146),Schweine_Werte!$E146*0.5,IF(OR($C$36&gt;$AR146,$D$36&lt;$AR146),0,Schweine_Werte!$E146))</f>
        <v>0</v>
      </c>
      <c r="BA146" s="667">
        <f>IF(OR($C$48=$AR146,$D$48=$AR146),Schweine_Werte!$E146*0.5,IF(OR($C$48&gt;$AR146,$D$48&lt;$AR146),0,Schweine_Werte!$E146))</f>
        <v>0</v>
      </c>
      <c r="BB146" s="667">
        <f>IF(OR($C$60=$AR146,$D$60=$AR146),Schweine_Werte!$E146*0.5,IF(OR($C$60&gt;$AR146,$D$60&lt;$AR146),0,Schweine_Werte!$E146))</f>
        <v>0</v>
      </c>
      <c r="BC146" s="677">
        <f>IF(OR($C$12=$AR146,$D$12=$AR146),Schweine_Werte!$G146*0.5,IF(OR($C$12&gt;$AR146,$D$12&lt;$AR146),0,Schweine_Werte!$G146))</f>
        <v>0</v>
      </c>
      <c r="BD146" s="667">
        <f>IF(OR($C$24=$AR146,$D$24=$AR146),Schweine_Werte!$G146*0.5,IF(OR($C$24&gt;$AR146,$D$24&lt;$AR146),0,Schweine_Werte!$G146))</f>
        <v>0</v>
      </c>
      <c r="BE146" s="667">
        <f>IF(OR($C$36=$AR146,$D$36=$AR146),Schweine_Werte!$G146*0.5,IF(OR($C$36&gt;$AR146,$D$36&lt;$AR146),0,Schweine_Werte!$G146))</f>
        <v>0</v>
      </c>
      <c r="BF146" s="667">
        <f>IF(OR($C$48=$AR146,$D$48=$AR146),Schweine_Werte!$G146*0.5,IF(OR($C$48&gt;$AR146,$D$48&lt;$AR146),0,Schweine_Werte!$G146))</f>
        <v>0</v>
      </c>
      <c r="BG146" s="667">
        <f>IF(OR($C$60=$AR146,$D$60=$AR146),Schweine_Werte!$G146*0.5,IF(OR($C$60&gt;$AR146,$D$60&lt;$AR146),0,Schweine_Werte!$G146))</f>
        <v>0</v>
      </c>
      <c r="BH146" s="677">
        <f>IF(OR($C$12=$AR146,$D$12=$AR146),Schweine_Werte!$I146*0.5,IF(OR($C$12&gt;$AR146,$D$12&lt;$AR146),0,Schweine_Werte!$I146))</f>
        <v>0</v>
      </c>
      <c r="BI146" s="667">
        <f>IF(OR($C$24=$AR146,$D$24=$AR146),Schweine_Werte!$I146*0.5,IF(OR($C$24&gt;$AR146,$D$24&lt;$AR146),0,Schweine_Werte!$I146))</f>
        <v>0</v>
      </c>
      <c r="BJ146" s="667">
        <f>IF(OR($C$36=$AR146,$D$36=$AR146),Schweine_Werte!$I146*0.5,IF(OR($C$36&gt;$AR146,$D$36&lt;$AR146),0,Schweine_Werte!$I146))</f>
        <v>0</v>
      </c>
      <c r="BK146" s="667">
        <f>IF(OR($C$48=$AR146,$D$48=$AR146),Schweine_Werte!$I146*0.5,IF(OR($C$48&gt;$AR146,$D$48&lt;$AR146),0,Schweine_Werte!$I146))</f>
        <v>0</v>
      </c>
      <c r="BL146" s="667">
        <f>IF(OR($C$60=$AR146,$D$60=$AR146),Schweine_Werte!$I146*0.5,IF(OR($C$60&gt;$AR146,$D$60&lt;$AR146),0,Schweine_Werte!$I146))</f>
        <v>0</v>
      </c>
      <c r="BM146" s="677"/>
      <c r="BN146" s="667"/>
      <c r="BO146" s="667"/>
      <c r="BP146" s="667"/>
      <c r="BQ146" s="667"/>
      <c r="BR146" s="677">
        <f>IF(OR($C$74=$AR146,$D$74=$AR146),Schweine_Werte!$M146*0.5,IF(OR($C$74&gt;$AR146,$D$74&lt;$AR146),0,Schweine_Werte!$M146))</f>
        <v>0</v>
      </c>
      <c r="BS146" s="677">
        <f>IF(OR($C$83=$AR146,$D$83=$AR146),Schweine_Werte!$M146*0.5,IF(OR($C$83&gt;$AR146,$D$83&lt;$AR146),0,Schweine_Werte!$M146))</f>
        <v>0</v>
      </c>
      <c r="BT146" s="679">
        <f>IF(OR($C$92=$AR146,$D$92=$AR146),Schweine_Werte!$M146*0.5,IF(OR($C$92&gt;$AR146,$D$92&lt;$AR146),0,Schweine_Werte!$M146))</f>
        <v>0</v>
      </c>
      <c r="BU146" s="679">
        <f>IF(OR($C$101=$AR146,$D$101=$AR146),Schweine_Werte!$M146*0.5,IF(OR($C$101&gt;$AR146,$D$101&lt;$AR146),0,Schweine_Werte!$M146))</f>
        <v>0</v>
      </c>
      <c r="BV146" s="679">
        <f>IF(OR($C$110=$AR146,$D$110=$AR146),Schweine_Werte!$M146*0.5,IF(OR($C$110&gt;$AR146,$D$110&lt;$AR146),0,Schweine_Werte!$M146))</f>
        <v>0</v>
      </c>
      <c r="BW146" s="679">
        <f>IF(OR(8=$AR146,$E$127=$AR146),Schweine_Werte!$M146*0.5,IF(OR(8&gt;$AR146,$E$127&lt;$AR146),0,Schweine_Werte!$M146))</f>
        <v>1.4477278921508818</v>
      </c>
      <c r="BX146" s="679">
        <f>IF(OR(8=$AR146,$E$145=$AR146),Schweine_Werte!$M146*0.5,IF(OR(8&gt;$AR146,$E$145&lt;$AR146),0,Schweine_Werte!$M146))</f>
        <v>1.4477278921508818</v>
      </c>
      <c r="BY146" s="677">
        <f>IF(OR($C$74=$AR146,$D$74=$AR146),Schweine_Werte!$O146*0.5,IF(OR($C$74&gt;$AR146,$D$74&lt;$AR146),0,Schweine_Werte!$O146))</f>
        <v>0</v>
      </c>
      <c r="BZ146" s="677">
        <f>IF(OR($C$83=$AR146,$D$83=$AR146),Schweine_Werte!$O146*0.5,IF(OR($C$83&gt;$AR146,$D$83&lt;$AR146),0,Schweine_Werte!$O146))</f>
        <v>0</v>
      </c>
      <c r="CA146" s="679">
        <f>IF(OR($C$92=$AR146,$D$92=$AR146),Schweine_Werte!$O146*0.5,IF(OR($C$92&gt;$AR146,$D$92&lt;$AR146),0,Schweine_Werte!$O146))</f>
        <v>0</v>
      </c>
      <c r="CB146" s="679">
        <f>IF(OR($C$101=$AR146,$D$101=$AR146),Schweine_Werte!$O146*0.5,IF(OR($C$101&gt;$AR146,$D$101&lt;$AR146),0,Schweine_Werte!$O146))</f>
        <v>0</v>
      </c>
      <c r="CC146" s="679">
        <f>IF(OR($C$110=$AR146,$D$110=$AR146),Schweine_Werte!$O146*0.5,IF(OR($C$110&gt;$AR146,$D$110&lt;$AR146),0,Schweine_Werte!$O146))</f>
        <v>0</v>
      </c>
    </row>
    <row r="147" spans="1:218" x14ac:dyDescent="0.2">
      <c r="AS147" s="677"/>
      <c r="AT147" s="677"/>
      <c r="AU147" s="677"/>
      <c r="AV147" s="677"/>
      <c r="AW147" s="677"/>
      <c r="CN147" s="677"/>
      <c r="CO147" s="677"/>
      <c r="CP147" s="677"/>
      <c r="CQ147" s="677"/>
      <c r="CR147" s="677"/>
      <c r="CS147" s="677"/>
      <c r="CT147" s="677"/>
      <c r="CU147" s="677"/>
      <c r="CV147" s="677"/>
      <c r="CW147" s="677"/>
      <c r="CX147" s="677"/>
      <c r="CY147" s="677"/>
      <c r="CZ147" s="677"/>
      <c r="DA147" s="677"/>
      <c r="DB147" s="677"/>
      <c r="DC147" s="677"/>
      <c r="DD147" s="677"/>
      <c r="DE147" s="677"/>
      <c r="DF147" s="677"/>
      <c r="DG147" s="677"/>
      <c r="DH147" s="677"/>
      <c r="DI147" s="677"/>
      <c r="DJ147" s="677"/>
      <c r="DK147" s="677"/>
      <c r="DL147" s="677"/>
      <c r="DM147" s="677"/>
      <c r="DN147" s="677"/>
      <c r="DO147" s="677"/>
      <c r="DP147" s="677"/>
      <c r="DQ147" s="677"/>
      <c r="DR147" s="677"/>
      <c r="DS147" s="677"/>
      <c r="DT147" s="677"/>
      <c r="DU147" s="677"/>
      <c r="DV147" s="677"/>
      <c r="DW147" s="677"/>
      <c r="DX147" s="677"/>
      <c r="DY147" s="677"/>
      <c r="DZ147" s="677"/>
      <c r="EA147" s="677"/>
      <c r="EB147" s="677"/>
      <c r="EC147" s="677"/>
      <c r="ED147" s="677"/>
      <c r="EE147" s="677"/>
      <c r="EF147" s="677"/>
      <c r="EG147" s="677"/>
      <c r="EH147" s="677"/>
      <c r="EI147" s="677"/>
      <c r="EJ147" s="677"/>
      <c r="EK147" s="677"/>
      <c r="EL147" s="677"/>
      <c r="EM147" s="677"/>
      <c r="EN147" s="677"/>
      <c r="EO147" s="677"/>
      <c r="EP147" s="677"/>
      <c r="EQ147" s="677"/>
      <c r="ER147" s="677"/>
      <c r="ES147" s="677"/>
      <c r="ET147" s="677"/>
      <c r="EU147" s="677"/>
      <c r="EV147" s="677"/>
      <c r="EW147" s="677"/>
      <c r="EX147" s="677"/>
      <c r="EY147" s="677"/>
      <c r="EZ147" s="677"/>
      <c r="FA147" s="677"/>
      <c r="FB147" s="677"/>
      <c r="FC147" s="677"/>
      <c r="FD147" s="677"/>
      <c r="FE147" s="677"/>
      <c r="FF147" s="677"/>
      <c r="FG147" s="677"/>
      <c r="FH147" s="677"/>
      <c r="FI147" s="677"/>
      <c r="FJ147" s="677"/>
      <c r="FK147" s="677"/>
      <c r="FL147" s="677"/>
      <c r="FM147" s="677"/>
      <c r="FN147" s="677"/>
      <c r="FO147" s="677"/>
      <c r="FP147" s="677"/>
      <c r="FQ147" s="677"/>
      <c r="FR147" s="677"/>
      <c r="FS147" s="677"/>
      <c r="FT147" s="677"/>
      <c r="FU147" s="677"/>
      <c r="FV147" s="677"/>
      <c r="FW147" s="677"/>
      <c r="FX147" s="677"/>
      <c r="FY147" s="677"/>
      <c r="FZ147" s="677"/>
      <c r="GA147" s="677"/>
      <c r="GB147" s="677"/>
      <c r="GC147" s="677"/>
      <c r="GD147" s="677"/>
      <c r="GE147" s="677"/>
      <c r="GF147" s="677"/>
      <c r="GG147" s="677"/>
      <c r="GH147" s="677"/>
      <c r="GI147" s="677"/>
      <c r="GJ147" s="677"/>
      <c r="GK147" s="677"/>
      <c r="GL147" s="677"/>
      <c r="GM147" s="677"/>
      <c r="GN147" s="677"/>
      <c r="GO147" s="677"/>
      <c r="GP147" s="677"/>
      <c r="GQ147" s="677"/>
      <c r="GR147" s="677"/>
      <c r="GS147" s="677"/>
      <c r="GT147" s="677"/>
      <c r="GU147" s="677"/>
      <c r="GV147" s="677"/>
      <c r="GW147" s="677"/>
      <c r="GX147" s="677"/>
      <c r="GY147" s="677"/>
      <c r="GZ147" s="677"/>
      <c r="HA147" s="677"/>
      <c r="HB147" s="677"/>
      <c r="HC147" s="677"/>
      <c r="HD147" s="677"/>
      <c r="HE147" s="677"/>
      <c r="HF147" s="677"/>
      <c r="HG147" s="677"/>
      <c r="HH147" s="677"/>
      <c r="HI147" s="677"/>
      <c r="HJ147" s="677"/>
    </row>
    <row r="148" spans="1:218" x14ac:dyDescent="0.2">
      <c r="AS148" s="677"/>
      <c r="AT148" s="677"/>
      <c r="AU148" s="677"/>
      <c r="AV148" s="677"/>
      <c r="AW148" s="677"/>
      <c r="CN148" s="677"/>
      <c r="CO148" s="677"/>
      <c r="CP148" s="677"/>
      <c r="CQ148" s="677"/>
      <c r="CR148" s="677"/>
      <c r="CS148" s="677"/>
      <c r="CT148" s="677"/>
      <c r="CU148" s="677"/>
      <c r="CV148" s="677"/>
      <c r="CW148" s="677"/>
      <c r="CX148" s="677"/>
      <c r="CY148" s="677"/>
      <c r="CZ148" s="677"/>
      <c r="DA148" s="677"/>
      <c r="DB148" s="677"/>
      <c r="DC148" s="677"/>
      <c r="DD148" s="677"/>
      <c r="DE148" s="677"/>
      <c r="DF148" s="677"/>
      <c r="DG148" s="677"/>
      <c r="DH148" s="677"/>
      <c r="DI148" s="677"/>
      <c r="DJ148" s="677"/>
      <c r="DK148" s="677"/>
      <c r="DL148" s="677"/>
      <c r="DM148" s="677"/>
      <c r="DN148" s="677"/>
      <c r="DO148" s="677"/>
      <c r="DP148" s="677"/>
      <c r="DQ148" s="677"/>
      <c r="DR148" s="677"/>
      <c r="DS148" s="677"/>
      <c r="DT148" s="677"/>
      <c r="DU148" s="677"/>
      <c r="DV148" s="677"/>
      <c r="DW148" s="677"/>
      <c r="DX148" s="677"/>
      <c r="DY148" s="677"/>
      <c r="DZ148" s="677"/>
      <c r="EA148" s="677"/>
      <c r="EB148" s="677"/>
      <c r="EC148" s="677"/>
      <c r="ED148" s="677"/>
      <c r="EE148" s="677"/>
      <c r="EF148" s="677"/>
      <c r="EG148" s="677"/>
      <c r="EH148" s="677"/>
      <c r="EI148" s="677"/>
      <c r="EJ148" s="677"/>
      <c r="EK148" s="677"/>
      <c r="EL148" s="677"/>
      <c r="EM148" s="677"/>
      <c r="EN148" s="677"/>
      <c r="EO148" s="677"/>
      <c r="EP148" s="677"/>
      <c r="EQ148" s="677"/>
      <c r="ER148" s="677"/>
      <c r="ES148" s="677"/>
      <c r="ET148" s="677"/>
      <c r="EU148" s="677"/>
      <c r="EV148" s="677"/>
      <c r="EW148" s="677"/>
      <c r="EX148" s="677"/>
      <c r="EY148" s="677"/>
      <c r="EZ148" s="677"/>
      <c r="FA148" s="677"/>
      <c r="FB148" s="677"/>
      <c r="FC148" s="677"/>
      <c r="FD148" s="677"/>
      <c r="FE148" s="677"/>
      <c r="FF148" s="677"/>
      <c r="FG148" s="677"/>
      <c r="FH148" s="677"/>
      <c r="FI148" s="677"/>
      <c r="FJ148" s="677"/>
      <c r="FK148" s="677"/>
      <c r="FL148" s="677"/>
      <c r="FM148" s="677"/>
      <c r="FN148" s="677"/>
      <c r="FO148" s="677"/>
      <c r="FP148" s="677"/>
      <c r="FQ148" s="677"/>
      <c r="FR148" s="677"/>
      <c r="FS148" s="677"/>
      <c r="FT148" s="677"/>
      <c r="FU148" s="677"/>
      <c r="FV148" s="677"/>
      <c r="FW148" s="677"/>
      <c r="FX148" s="677"/>
      <c r="FY148" s="677"/>
      <c r="FZ148" s="677"/>
      <c r="GA148" s="677"/>
      <c r="GB148" s="677"/>
      <c r="GC148" s="677"/>
      <c r="GD148" s="677"/>
      <c r="GE148" s="677"/>
      <c r="GF148" s="677"/>
      <c r="GG148" s="677"/>
      <c r="GH148" s="677"/>
      <c r="GI148" s="677"/>
      <c r="GJ148" s="677"/>
      <c r="GK148" s="677"/>
      <c r="GL148" s="677"/>
      <c r="GM148" s="677"/>
      <c r="GN148" s="677"/>
      <c r="GO148" s="677"/>
      <c r="GP148" s="677"/>
      <c r="GQ148" s="677"/>
      <c r="GR148" s="677"/>
      <c r="GS148" s="677"/>
      <c r="GT148" s="677"/>
      <c r="GU148" s="677"/>
      <c r="GV148" s="677"/>
      <c r="GW148" s="677"/>
      <c r="GX148" s="677"/>
      <c r="GY148" s="677"/>
      <c r="GZ148" s="677"/>
      <c r="HA148" s="677"/>
      <c r="HB148" s="677"/>
      <c r="HC148" s="677"/>
      <c r="HD148" s="677"/>
      <c r="HE148" s="677"/>
      <c r="HF148" s="677"/>
      <c r="HG148" s="677"/>
      <c r="HH148" s="677"/>
      <c r="HI148" s="677"/>
      <c r="HJ148" s="677"/>
    </row>
    <row r="149" spans="1:218" x14ac:dyDescent="0.2">
      <c r="CN149" s="677"/>
      <c r="CO149" s="677"/>
      <c r="CP149" s="677"/>
      <c r="CQ149" s="677"/>
      <c r="CR149" s="677"/>
      <c r="CS149" s="677"/>
      <c r="CT149" s="677"/>
      <c r="CU149" s="677"/>
      <c r="CV149" s="677"/>
      <c r="CW149" s="677"/>
      <c r="CX149" s="677"/>
      <c r="CY149" s="677"/>
      <c r="CZ149" s="677"/>
      <c r="DA149" s="677"/>
      <c r="DB149" s="677"/>
      <c r="DC149" s="677"/>
      <c r="DD149" s="677"/>
      <c r="DE149" s="677"/>
      <c r="DF149" s="677"/>
      <c r="DG149" s="677"/>
      <c r="DH149" s="677"/>
      <c r="DI149" s="677"/>
      <c r="DJ149" s="677"/>
      <c r="DK149" s="677"/>
      <c r="DL149" s="677"/>
      <c r="DM149" s="677"/>
      <c r="DN149" s="677"/>
      <c r="DO149" s="677"/>
      <c r="DP149" s="677"/>
      <c r="DQ149" s="677"/>
      <c r="DR149" s="677"/>
      <c r="DS149" s="677"/>
      <c r="DT149" s="677"/>
      <c r="DU149" s="677"/>
      <c r="DV149" s="677"/>
      <c r="DW149" s="677"/>
      <c r="DX149" s="677"/>
      <c r="DY149" s="677"/>
      <c r="DZ149" s="677"/>
      <c r="EA149" s="677"/>
      <c r="EB149" s="677"/>
      <c r="EC149" s="677"/>
      <c r="ED149" s="677"/>
      <c r="EE149" s="677"/>
      <c r="EF149" s="677"/>
      <c r="EG149" s="677"/>
      <c r="EH149" s="677"/>
      <c r="EI149" s="677"/>
      <c r="EJ149" s="677"/>
      <c r="EK149" s="677"/>
      <c r="EL149" s="677"/>
      <c r="EM149" s="677"/>
      <c r="EN149" s="677"/>
      <c r="EO149" s="677"/>
      <c r="EP149" s="677"/>
      <c r="EQ149" s="677"/>
      <c r="ER149" s="677"/>
      <c r="ES149" s="677"/>
      <c r="ET149" s="677"/>
      <c r="EU149" s="677"/>
      <c r="EV149" s="677"/>
      <c r="EW149" s="677"/>
      <c r="EX149" s="677"/>
      <c r="EY149" s="677"/>
      <c r="EZ149" s="677"/>
      <c r="FA149" s="677"/>
      <c r="FB149" s="677"/>
      <c r="FC149" s="677"/>
      <c r="FD149" s="677"/>
      <c r="FE149" s="677"/>
      <c r="FF149" s="677"/>
      <c r="FG149" s="677"/>
      <c r="FH149" s="677"/>
      <c r="FI149" s="677"/>
      <c r="FJ149" s="677"/>
      <c r="FK149" s="677"/>
      <c r="FL149" s="677"/>
      <c r="FM149" s="677"/>
      <c r="FN149" s="677"/>
      <c r="FO149" s="677"/>
      <c r="FP149" s="677"/>
      <c r="FQ149" s="677"/>
      <c r="FR149" s="677"/>
      <c r="FS149" s="677"/>
      <c r="FT149" s="677"/>
      <c r="FU149" s="677"/>
      <c r="FV149" s="677"/>
      <c r="FW149" s="677"/>
      <c r="FX149" s="677"/>
      <c r="FY149" s="677"/>
      <c r="FZ149" s="677"/>
      <c r="GA149" s="677"/>
      <c r="GB149" s="677"/>
      <c r="GC149" s="677"/>
      <c r="GD149" s="677"/>
      <c r="GE149" s="677"/>
      <c r="GF149" s="677"/>
      <c r="GG149" s="677"/>
      <c r="GH149" s="677"/>
      <c r="GI149" s="677"/>
      <c r="GJ149" s="677"/>
      <c r="GK149" s="677"/>
      <c r="GL149" s="677"/>
      <c r="GM149" s="677"/>
      <c r="GN149" s="677"/>
      <c r="GO149" s="677"/>
      <c r="GP149" s="677"/>
      <c r="GQ149" s="677"/>
      <c r="GR149" s="677"/>
      <c r="GS149" s="677"/>
      <c r="GT149" s="677"/>
      <c r="GU149" s="677"/>
      <c r="GV149" s="677"/>
      <c r="GW149" s="677"/>
      <c r="GX149" s="677"/>
      <c r="GY149" s="677"/>
      <c r="GZ149" s="677"/>
      <c r="HA149" s="677"/>
      <c r="HB149" s="677"/>
      <c r="HC149" s="677"/>
      <c r="HD149" s="677"/>
      <c r="HE149" s="677"/>
      <c r="HF149" s="677"/>
      <c r="HG149" s="677"/>
      <c r="HH149" s="677"/>
      <c r="HI149" s="677"/>
      <c r="HJ149" s="677"/>
    </row>
    <row r="150" spans="1:218" x14ac:dyDescent="0.2">
      <c r="CN150" s="677"/>
      <c r="CO150" s="677"/>
      <c r="CP150" s="677"/>
      <c r="CQ150" s="677"/>
      <c r="CR150" s="677"/>
      <c r="CS150" s="677"/>
      <c r="CT150" s="677"/>
      <c r="CU150" s="677"/>
      <c r="CV150" s="677"/>
      <c r="CW150" s="677"/>
      <c r="CX150" s="677"/>
      <c r="CY150" s="677"/>
      <c r="CZ150" s="677"/>
      <c r="DA150" s="677"/>
      <c r="DB150" s="677"/>
      <c r="DC150" s="677"/>
      <c r="DD150" s="677"/>
      <c r="DE150" s="677"/>
      <c r="DF150" s="677"/>
      <c r="DG150" s="677"/>
      <c r="DH150" s="677"/>
      <c r="DI150" s="677"/>
      <c r="DJ150" s="677"/>
      <c r="DK150" s="677"/>
      <c r="DL150" s="677"/>
      <c r="DM150" s="677"/>
      <c r="DN150" s="677"/>
      <c r="DO150" s="677"/>
      <c r="DP150" s="677"/>
      <c r="DQ150" s="677"/>
      <c r="DR150" s="677"/>
      <c r="DS150" s="677"/>
      <c r="DT150" s="677"/>
      <c r="DU150" s="677"/>
      <c r="DV150" s="677"/>
      <c r="DW150" s="677"/>
      <c r="DX150" s="677"/>
      <c r="DY150" s="677"/>
      <c r="DZ150" s="677"/>
      <c r="EA150" s="677"/>
      <c r="EB150" s="677"/>
      <c r="EC150" s="677"/>
      <c r="ED150" s="677"/>
      <c r="EE150" s="677"/>
      <c r="EF150" s="677"/>
      <c r="EG150" s="677"/>
      <c r="EH150" s="677"/>
      <c r="EI150" s="677"/>
      <c r="EJ150" s="677"/>
      <c r="EK150" s="677"/>
      <c r="EL150" s="677"/>
      <c r="EM150" s="677"/>
      <c r="EN150" s="677"/>
      <c r="EO150" s="677"/>
      <c r="EP150" s="677"/>
      <c r="EQ150" s="677"/>
      <c r="ER150" s="677"/>
      <c r="ES150" s="677"/>
      <c r="ET150" s="677"/>
      <c r="EU150" s="677"/>
      <c r="EV150" s="677"/>
      <c r="EW150" s="677"/>
      <c r="EX150" s="677"/>
      <c r="EY150" s="677"/>
      <c r="EZ150" s="677"/>
      <c r="FA150" s="677"/>
      <c r="FB150" s="677"/>
      <c r="FC150" s="677"/>
      <c r="FD150" s="677"/>
      <c r="FE150" s="677"/>
      <c r="FF150" s="677"/>
      <c r="FG150" s="677"/>
      <c r="FH150" s="677"/>
      <c r="FI150" s="677"/>
      <c r="FJ150" s="677"/>
      <c r="FK150" s="677"/>
      <c r="FL150" s="677"/>
      <c r="FM150" s="677"/>
      <c r="FN150" s="677"/>
      <c r="FO150" s="677"/>
      <c r="FP150" s="677"/>
      <c r="FQ150" s="677"/>
      <c r="FR150" s="677"/>
      <c r="FS150" s="677"/>
      <c r="FT150" s="677"/>
      <c r="FU150" s="677"/>
      <c r="FV150" s="677"/>
      <c r="FW150" s="677"/>
      <c r="FX150" s="677"/>
      <c r="FY150" s="677"/>
      <c r="FZ150" s="677"/>
      <c r="GA150" s="677"/>
      <c r="GB150" s="677"/>
      <c r="GC150" s="677"/>
      <c r="GD150" s="677"/>
      <c r="GE150" s="677"/>
      <c r="GF150" s="677"/>
      <c r="GG150" s="677"/>
      <c r="GH150" s="677"/>
      <c r="GI150" s="677"/>
      <c r="GJ150" s="677"/>
      <c r="GK150" s="677"/>
      <c r="GL150" s="677"/>
      <c r="GM150" s="677"/>
      <c r="GN150" s="677"/>
      <c r="GO150" s="677"/>
      <c r="GP150" s="677"/>
      <c r="GQ150" s="677"/>
      <c r="GR150" s="677"/>
      <c r="GS150" s="677"/>
      <c r="GT150" s="677"/>
      <c r="GU150" s="677"/>
      <c r="GV150" s="677"/>
      <c r="GW150" s="677"/>
      <c r="GX150" s="677"/>
      <c r="GY150" s="677"/>
      <c r="GZ150" s="677"/>
      <c r="HA150" s="677"/>
      <c r="HB150" s="677"/>
      <c r="HC150" s="677"/>
      <c r="HD150" s="677"/>
      <c r="HE150" s="677"/>
      <c r="HF150" s="677"/>
      <c r="HG150" s="677"/>
      <c r="HH150" s="677"/>
      <c r="HI150" s="677"/>
      <c r="HJ150" s="677"/>
    </row>
  </sheetData>
  <mergeCells count="178">
    <mergeCell ref="T10:V10"/>
    <mergeCell ref="W10:Y10"/>
    <mergeCell ref="Z10:AA10"/>
    <mergeCell ref="AS1:BX1"/>
    <mergeCell ref="W2:Y2"/>
    <mergeCell ref="AS2:AW2"/>
    <mergeCell ref="AX2:BB2"/>
    <mergeCell ref="BC2:BG2"/>
    <mergeCell ref="BH2:BL2"/>
    <mergeCell ref="BM2:BQ2"/>
    <mergeCell ref="BR2:BX2"/>
    <mergeCell ref="AB10:AC10"/>
    <mergeCell ref="AD10:AE10"/>
    <mergeCell ref="AG10:AH10"/>
    <mergeCell ref="AJ10:AK10"/>
    <mergeCell ref="AL10:AM10"/>
    <mergeCell ref="AN10:AO10"/>
    <mergeCell ref="BY2:CC2"/>
    <mergeCell ref="Q3:S3"/>
    <mergeCell ref="T3:V3"/>
    <mergeCell ref="C13:D13"/>
    <mergeCell ref="W14:Y14"/>
    <mergeCell ref="Q15:S15"/>
    <mergeCell ref="T15:V15"/>
    <mergeCell ref="G22:I22"/>
    <mergeCell ref="L22:N22"/>
    <mergeCell ref="O22:P22"/>
    <mergeCell ref="Q22:S22"/>
    <mergeCell ref="T22:V22"/>
    <mergeCell ref="W22:Y22"/>
    <mergeCell ref="AN22:AO22"/>
    <mergeCell ref="Z22:AA22"/>
    <mergeCell ref="AB22:AC22"/>
    <mergeCell ref="AD22:AE22"/>
    <mergeCell ref="AG22:AH22"/>
    <mergeCell ref="AJ22:AK22"/>
    <mergeCell ref="AL22:AM22"/>
    <mergeCell ref="G10:I10"/>
    <mergeCell ref="L10:N10"/>
    <mergeCell ref="O10:P10"/>
    <mergeCell ref="Q10:S10"/>
    <mergeCell ref="W26:Y26"/>
    <mergeCell ref="Q27:S27"/>
    <mergeCell ref="T27:V27"/>
    <mergeCell ref="G34:I34"/>
    <mergeCell ref="L34:N34"/>
    <mergeCell ref="O34:P34"/>
    <mergeCell ref="Q34:S34"/>
    <mergeCell ref="T34:V34"/>
    <mergeCell ref="W34:Y34"/>
    <mergeCell ref="AN34:AO34"/>
    <mergeCell ref="W38:Y38"/>
    <mergeCell ref="Q39:S39"/>
    <mergeCell ref="T39:V39"/>
    <mergeCell ref="G46:I46"/>
    <mergeCell ref="L46:N46"/>
    <mergeCell ref="O46:P46"/>
    <mergeCell ref="Q46:S46"/>
    <mergeCell ref="T46:V46"/>
    <mergeCell ref="W46:Y46"/>
    <mergeCell ref="Z34:AA34"/>
    <mergeCell ref="AB34:AC34"/>
    <mergeCell ref="AD34:AE34"/>
    <mergeCell ref="AG34:AH34"/>
    <mergeCell ref="AJ34:AK34"/>
    <mergeCell ref="AL34:AM34"/>
    <mergeCell ref="AN46:AO46"/>
    <mergeCell ref="Z46:AA46"/>
    <mergeCell ref="AB46:AC46"/>
    <mergeCell ref="AD46:AE46"/>
    <mergeCell ref="AG46:AH46"/>
    <mergeCell ref="AJ46:AK46"/>
    <mergeCell ref="AL46:AM46"/>
    <mergeCell ref="W50:Y50"/>
    <mergeCell ref="Q51:S51"/>
    <mergeCell ref="T51:V51"/>
    <mergeCell ref="G58:I58"/>
    <mergeCell ref="L58:N58"/>
    <mergeCell ref="O58:P58"/>
    <mergeCell ref="Q58:S58"/>
    <mergeCell ref="T58:V58"/>
    <mergeCell ref="W58:Y58"/>
    <mergeCell ref="AD72:AE72"/>
    <mergeCell ref="AG72:AH72"/>
    <mergeCell ref="AJ72:AK72"/>
    <mergeCell ref="AL72:AM72"/>
    <mergeCell ref="AN72:AO72"/>
    <mergeCell ref="AN58:AO58"/>
    <mergeCell ref="Q68:S68"/>
    <mergeCell ref="T68:V68"/>
    <mergeCell ref="G72:I72"/>
    <mergeCell ref="L72:N72"/>
    <mergeCell ref="O72:P72"/>
    <mergeCell ref="Q72:S72"/>
    <mergeCell ref="T72:V72"/>
    <mergeCell ref="W72:Y72"/>
    <mergeCell ref="Z72:AA72"/>
    <mergeCell ref="Z58:AA58"/>
    <mergeCell ref="AB58:AC58"/>
    <mergeCell ref="AD58:AE58"/>
    <mergeCell ref="AG58:AH58"/>
    <mergeCell ref="AJ58:AK58"/>
    <mergeCell ref="AL58:AM58"/>
    <mergeCell ref="C75:D75"/>
    <mergeCell ref="Q77:S77"/>
    <mergeCell ref="T77:V77"/>
    <mergeCell ref="G81:I81"/>
    <mergeCell ref="L81:N81"/>
    <mergeCell ref="O81:P81"/>
    <mergeCell ref="Q81:S81"/>
    <mergeCell ref="T81:V81"/>
    <mergeCell ref="AB72:AC72"/>
    <mergeCell ref="AL81:AM81"/>
    <mergeCell ref="AN81:AO81"/>
    <mergeCell ref="Q86:S86"/>
    <mergeCell ref="T86:V86"/>
    <mergeCell ref="G90:I90"/>
    <mergeCell ref="L90:N90"/>
    <mergeCell ref="O90:P90"/>
    <mergeCell ref="Q90:S90"/>
    <mergeCell ref="T90:V90"/>
    <mergeCell ref="W90:Y90"/>
    <mergeCell ref="W81:Y81"/>
    <mergeCell ref="Z81:AA81"/>
    <mergeCell ref="AB81:AC81"/>
    <mergeCell ref="AD81:AE81"/>
    <mergeCell ref="AG81:AH81"/>
    <mergeCell ref="AJ81:AK81"/>
    <mergeCell ref="AG99:AH99"/>
    <mergeCell ref="AJ99:AK99"/>
    <mergeCell ref="AL99:AM99"/>
    <mergeCell ref="AN99:AO99"/>
    <mergeCell ref="AN90:AO90"/>
    <mergeCell ref="Q95:S95"/>
    <mergeCell ref="T95:V95"/>
    <mergeCell ref="G99:I99"/>
    <mergeCell ref="L99:N99"/>
    <mergeCell ref="O99:P99"/>
    <mergeCell ref="Q99:S99"/>
    <mergeCell ref="T99:V99"/>
    <mergeCell ref="W99:Y99"/>
    <mergeCell ref="Z99:AA99"/>
    <mergeCell ref="Z90:AA90"/>
    <mergeCell ref="AB90:AC90"/>
    <mergeCell ref="AD90:AE90"/>
    <mergeCell ref="AG90:AH90"/>
    <mergeCell ref="AJ90:AK90"/>
    <mergeCell ref="AL90:AM90"/>
    <mergeCell ref="Q104:S104"/>
    <mergeCell ref="T104:V104"/>
    <mergeCell ref="G108:I108"/>
    <mergeCell ref="L108:N108"/>
    <mergeCell ref="O108:P108"/>
    <mergeCell ref="Q108:S108"/>
    <mergeCell ref="T108:V108"/>
    <mergeCell ref="AB99:AC99"/>
    <mergeCell ref="AD99:AE99"/>
    <mergeCell ref="G143:I143"/>
    <mergeCell ref="L143:N143"/>
    <mergeCell ref="O143:P143"/>
    <mergeCell ref="Q143:S143"/>
    <mergeCell ref="T143:V143"/>
    <mergeCell ref="W143:Y143"/>
    <mergeCell ref="AL108:AM108"/>
    <mergeCell ref="AN108:AO108"/>
    <mergeCell ref="B117:G117"/>
    <mergeCell ref="G125:I125"/>
    <mergeCell ref="L125:N125"/>
    <mergeCell ref="O125:P125"/>
    <mergeCell ref="Q125:S125"/>
    <mergeCell ref="T125:V125"/>
    <mergeCell ref="W125:Y125"/>
    <mergeCell ref="W108:Y108"/>
    <mergeCell ref="Z108:AA108"/>
    <mergeCell ref="AB108:AC108"/>
    <mergeCell ref="AD108:AE108"/>
    <mergeCell ref="AG108:AH108"/>
    <mergeCell ref="AJ108:AK108"/>
  </mergeCells>
  <conditionalFormatting sqref="F129:Y133">
    <cfRule type="expression" dxfId="4" priority="1">
      <formula>AND(#REF!=$C129,$C$11=28)</formula>
    </cfRule>
  </conditionalFormatting>
  <dataValidations disablePrompts="1" count="3">
    <dataValidation type="whole" allowBlank="1" showInputMessage="1" showErrorMessage="1" sqref="C12:D12 C24:D24 C36:D36 C48:D48 C60:D60" xr:uid="{8FA954F6-7429-498D-A2C7-12C70245CDC9}">
      <formula1>20</formula1>
      <formula2>150</formula2>
    </dataValidation>
    <dataValidation type="whole" allowBlank="1" showInputMessage="1" showErrorMessage="1" sqref="C74:D74 C83:D83 C92:D92 C101:D101 C110:D110" xr:uid="{FB1C2CE9-8350-4DB1-95E9-72DFA4ADC246}">
      <formula1>8</formula1>
      <formula2>35</formula2>
    </dataValidation>
    <dataValidation type="list" showInputMessage="1" showErrorMessage="1" sqref="B127:C127 B12 B24 B36 B48 B60 B74 B83 B92 B101 B110 B145:C145" xr:uid="{6DABF44F-BD58-4DDF-A856-4D84EA2FED72}">
      <formula1>$A$5:$A$8</formula1>
    </dataValidation>
  </dataValidations>
  <pageMargins left="0.7" right="0.7" top="0.78740157499999996" bottom="0.78740157499999996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E967B-F750-4643-B48D-F472578D0D98}">
  <dimension ref="A1:KQ150"/>
  <sheetViews>
    <sheetView topLeftCell="A70" zoomScaleNormal="100" workbookViewId="0">
      <selection activeCell="B146" sqref="B146"/>
    </sheetView>
  </sheetViews>
  <sheetFormatPr baseColWidth="10" defaultColWidth="11.5703125" defaultRowHeight="12.75" x14ac:dyDescent="0.2"/>
  <cols>
    <col min="1" max="1" width="11.5703125" style="520"/>
    <col min="2" max="2" width="24.140625" style="520" customWidth="1"/>
    <col min="3" max="3" width="25.85546875" style="520" customWidth="1"/>
    <col min="4" max="4" width="25.7109375" style="520" customWidth="1"/>
    <col min="5" max="6" width="23.28515625" style="520" customWidth="1"/>
    <col min="7" max="7" width="52.28515625" style="520" customWidth="1"/>
    <col min="8" max="8" width="18.5703125" style="520" customWidth="1"/>
    <col min="9" max="9" width="11.5703125" style="520"/>
    <col min="10" max="10" width="11.42578125" style="520" customWidth="1"/>
    <col min="11" max="69" width="11.5703125" style="520"/>
    <col min="70" max="81" width="11.5703125" style="520" customWidth="1"/>
    <col min="82" max="82" width="4.28515625" style="520" customWidth="1"/>
    <col min="83" max="91" width="11.5703125" style="520" customWidth="1"/>
    <col min="92" max="92" width="5.7109375" style="520" customWidth="1"/>
    <col min="93" max="93" width="17.42578125" style="520" customWidth="1"/>
    <col min="94" max="98" width="13.7109375" style="520" customWidth="1"/>
    <col min="99" max="99" width="17.42578125" style="520" customWidth="1"/>
    <col min="100" max="104" width="13.7109375" style="520" customWidth="1"/>
    <col min="105" max="105" width="17.42578125" style="520" customWidth="1"/>
    <col min="106" max="107" width="13.28515625" style="520" customWidth="1"/>
    <col min="108" max="110" width="13.7109375" style="520" customWidth="1"/>
    <col min="111" max="111" width="17.42578125" style="520" customWidth="1"/>
    <col min="112" max="113" width="13.28515625" style="520" customWidth="1"/>
    <col min="114" max="116" width="13.7109375" style="520" customWidth="1"/>
    <col min="117" max="117" width="17.42578125" style="520" customWidth="1"/>
    <col min="118" max="121" width="13.28515625" style="520" customWidth="1"/>
    <col min="122" max="122" width="13.7109375" style="520" customWidth="1"/>
    <col min="123" max="123" width="11.5703125" style="520" customWidth="1"/>
    <col min="124" max="124" width="4" style="520" customWidth="1"/>
    <col min="125" max="125" width="17.140625" style="520" customWidth="1"/>
    <col min="126" max="127" width="13.7109375" style="520" customWidth="1"/>
    <col min="128" max="130" width="12.85546875" style="520" customWidth="1"/>
    <col min="131" max="131" width="18.85546875" style="520" customWidth="1"/>
    <col min="132" max="133" width="14" style="520" customWidth="1"/>
    <col min="134" max="136" width="12.42578125" style="520" customWidth="1"/>
    <col min="137" max="137" width="20.5703125" style="520" customWidth="1"/>
    <col min="138" max="139" width="14.28515625" style="520" customWidth="1"/>
    <col min="140" max="142" width="12.140625" style="520" customWidth="1"/>
    <col min="143" max="143" width="20" style="520" customWidth="1"/>
    <col min="144" max="145" width="13.5703125" style="520" customWidth="1"/>
    <col min="146" max="148" width="13.7109375" style="520" customWidth="1"/>
    <col min="149" max="149" width="18.7109375" style="520" customWidth="1"/>
    <col min="150" max="151" width="13.85546875" style="520" customWidth="1"/>
    <col min="152" max="154" width="14.28515625" style="520" customWidth="1"/>
    <col min="155" max="155" width="13.85546875" style="520" customWidth="1"/>
    <col min="156" max="156" width="11.5703125" style="520" customWidth="1"/>
    <col min="157" max="157" width="17.7109375" style="673" customWidth="1"/>
    <col min="158" max="159" width="11.5703125" style="673" customWidth="1"/>
    <col min="160" max="162" width="11.85546875" style="673" customWidth="1"/>
    <col min="163" max="163" width="18.28515625" style="673" customWidth="1"/>
    <col min="164" max="165" width="11.5703125" style="673" customWidth="1"/>
    <col min="166" max="168" width="12.5703125" style="673" customWidth="1"/>
    <col min="169" max="169" width="17.28515625" style="673" customWidth="1"/>
    <col min="170" max="171" width="11.5703125" style="673" customWidth="1"/>
    <col min="172" max="174" width="12.85546875" style="673" customWidth="1"/>
    <col min="175" max="175" width="17.7109375" style="673" customWidth="1"/>
    <col min="176" max="177" width="11.5703125" style="673" customWidth="1"/>
    <col min="178" max="180" width="10.7109375" style="673" customWidth="1"/>
    <col min="181" max="181" width="17.140625" style="673" customWidth="1"/>
    <col min="182" max="183" width="11.5703125" style="673" customWidth="1"/>
    <col min="184" max="186" width="11.85546875" style="673" customWidth="1"/>
    <col min="187" max="188" width="11.5703125" style="520" customWidth="1"/>
    <col min="189" max="189" width="17.7109375" style="520" customWidth="1"/>
    <col min="190" max="194" width="11.5703125" style="520" customWidth="1"/>
    <col min="195" max="195" width="19.140625" style="520" customWidth="1"/>
    <col min="196" max="197" width="11.5703125" style="520" customWidth="1"/>
    <col min="198" max="200" width="12.28515625" style="520" customWidth="1"/>
    <col min="201" max="201" width="17.42578125" style="520" customWidth="1"/>
    <col min="202" max="206" width="11.5703125" style="520" customWidth="1"/>
    <col min="207" max="207" width="17.7109375" style="520" customWidth="1"/>
    <col min="208" max="212" width="11.5703125" style="520" customWidth="1"/>
    <col min="213" max="213" width="16.42578125" style="520" customWidth="1"/>
    <col min="214" max="221" width="11.5703125" style="520" customWidth="1"/>
    <col min="222" max="222" width="21" style="520" customWidth="1"/>
    <col min="223" max="227" width="11.5703125" style="520" customWidth="1"/>
    <col min="228" max="228" width="16.7109375" style="520" customWidth="1"/>
    <col min="229" max="235" width="11.5703125" style="520" customWidth="1"/>
    <col min="236" max="236" width="21" style="520" customWidth="1"/>
    <col min="237" max="241" width="11.5703125" style="520" customWidth="1"/>
    <col min="242" max="242" width="16.7109375" style="520" customWidth="1"/>
    <col min="243" max="249" width="11.5703125" style="520" customWidth="1"/>
    <col min="250" max="250" width="21" style="520" customWidth="1"/>
    <col min="251" max="255" width="11.5703125" style="520" customWidth="1"/>
    <col min="256" max="256" width="16.7109375" style="520" customWidth="1"/>
    <col min="257" max="263" width="11.5703125" style="520" customWidth="1"/>
    <col min="264" max="264" width="21" style="520" customWidth="1"/>
    <col min="265" max="269" width="11.5703125" style="520" customWidth="1"/>
    <col min="270" max="270" width="16.7109375" style="520" customWidth="1"/>
    <col min="271" max="276" width="11.5703125" style="520" customWidth="1"/>
    <col min="277" max="16384" width="11.5703125" style="520"/>
  </cols>
  <sheetData>
    <row r="1" spans="1:303" ht="34.15" customHeight="1" thickBot="1" x14ac:dyDescent="0.3">
      <c r="B1" s="655" t="s">
        <v>433</v>
      </c>
      <c r="C1" s="656"/>
      <c r="D1" s="656"/>
      <c r="E1" s="656"/>
      <c r="F1" s="656"/>
      <c r="G1" s="656"/>
      <c r="H1" s="657"/>
      <c r="I1" s="710" t="s">
        <v>669</v>
      </c>
      <c r="AR1" s="520" t="s">
        <v>434</v>
      </c>
      <c r="AS1" s="1735"/>
      <c r="AT1" s="1735"/>
      <c r="AU1" s="1735"/>
      <c r="AV1" s="1735"/>
      <c r="AW1" s="1735"/>
      <c r="AX1" s="1735"/>
      <c r="AY1" s="1735"/>
      <c r="AZ1" s="1735"/>
      <c r="BA1" s="1735"/>
      <c r="BB1" s="1735"/>
      <c r="BC1" s="1735"/>
      <c r="BD1" s="1735"/>
      <c r="BE1" s="1735"/>
      <c r="BF1" s="1735"/>
      <c r="BG1" s="1735"/>
      <c r="BH1" s="1735"/>
      <c r="BI1" s="1735"/>
      <c r="BJ1" s="1735"/>
      <c r="BK1" s="1735"/>
      <c r="BL1" s="1735"/>
      <c r="BM1" s="1735"/>
      <c r="BN1" s="1735"/>
      <c r="BO1" s="1735"/>
      <c r="BP1" s="1735"/>
      <c r="BQ1" s="1735"/>
      <c r="BR1" s="1735"/>
      <c r="BS1" s="1735"/>
      <c r="BT1" s="1735"/>
      <c r="BU1" s="1735"/>
      <c r="BV1" s="1735"/>
      <c r="BW1" s="1735"/>
      <c r="BX1" s="1735"/>
      <c r="BY1" s="982"/>
      <c r="BZ1" s="982"/>
      <c r="CA1" s="982"/>
      <c r="CB1" s="982"/>
      <c r="CC1" s="982"/>
      <c r="CO1" s="658"/>
      <c r="CP1" s="658"/>
      <c r="CQ1" s="658"/>
      <c r="CR1" s="658"/>
      <c r="CS1" s="658"/>
      <c r="CT1" s="658"/>
      <c r="CU1" s="658"/>
      <c r="CV1" s="658"/>
      <c r="CW1" s="658"/>
      <c r="CX1" s="658"/>
      <c r="CY1" s="658"/>
      <c r="CZ1" s="658"/>
      <c r="DA1" s="658"/>
      <c r="DB1" s="658"/>
      <c r="DC1" s="658"/>
      <c r="DD1" s="658"/>
      <c r="DE1" s="658"/>
      <c r="DF1" s="658"/>
      <c r="DG1" s="658"/>
      <c r="DH1" s="658"/>
      <c r="DI1" s="658"/>
      <c r="DJ1" s="658"/>
      <c r="DK1" s="658"/>
      <c r="DL1" s="658"/>
      <c r="DM1" s="658"/>
      <c r="DN1" s="658"/>
      <c r="DO1" s="658"/>
      <c r="DP1" s="658"/>
      <c r="DQ1" s="658"/>
      <c r="DR1" s="658"/>
      <c r="DU1" s="658"/>
      <c r="DV1" s="658"/>
      <c r="DW1" s="658"/>
      <c r="DX1" s="658"/>
      <c r="DY1" s="658"/>
      <c r="DZ1" s="658"/>
      <c r="EA1" s="658"/>
      <c r="EB1" s="658"/>
      <c r="EC1" s="658"/>
      <c r="ED1" s="658"/>
      <c r="EE1" s="658"/>
      <c r="EF1" s="658"/>
      <c r="EG1" s="658"/>
      <c r="EH1" s="658"/>
      <c r="EI1" s="658"/>
      <c r="EJ1" s="658"/>
      <c r="EK1" s="658"/>
      <c r="EL1" s="658"/>
      <c r="EM1" s="658"/>
      <c r="EN1" s="658"/>
      <c r="EO1" s="658"/>
      <c r="EP1" s="658"/>
      <c r="EQ1" s="658"/>
      <c r="ER1" s="658"/>
      <c r="ES1" s="658"/>
      <c r="ET1" s="658"/>
      <c r="EU1" s="658"/>
      <c r="EV1" s="658"/>
      <c r="EW1" s="659"/>
      <c r="EX1" s="659"/>
      <c r="EY1" s="660"/>
      <c r="FA1" s="661"/>
      <c r="FB1" s="661"/>
      <c r="FC1" s="661"/>
      <c r="FD1" s="661"/>
      <c r="FE1" s="661"/>
      <c r="FF1" s="661"/>
      <c r="FG1" s="661"/>
      <c r="FH1" s="661"/>
      <c r="FI1" s="661"/>
      <c r="FJ1" s="661"/>
      <c r="FK1" s="661"/>
      <c r="FL1" s="661"/>
      <c r="FM1" s="661"/>
      <c r="FN1" s="661"/>
      <c r="FO1" s="661"/>
      <c r="FP1" s="661"/>
      <c r="FQ1" s="661"/>
      <c r="FR1" s="661"/>
      <c r="FS1" s="661"/>
      <c r="FT1" s="661"/>
      <c r="FU1" s="661"/>
      <c r="FV1" s="661"/>
      <c r="FW1" s="661"/>
      <c r="FX1" s="661"/>
      <c r="FY1" s="661"/>
      <c r="FZ1" s="661"/>
      <c r="GA1" s="661"/>
      <c r="GB1" s="661"/>
      <c r="GC1" s="662"/>
      <c r="GD1" s="662"/>
      <c r="GG1" s="663"/>
      <c r="GH1" s="663"/>
      <c r="GI1" s="663"/>
      <c r="GJ1" s="663"/>
      <c r="GK1" s="663"/>
      <c r="GL1" s="663"/>
      <c r="GM1" s="663"/>
      <c r="GN1" s="663"/>
      <c r="GO1" s="663"/>
      <c r="GP1" s="663"/>
      <c r="GQ1" s="663"/>
      <c r="GR1" s="663"/>
      <c r="GS1" s="663"/>
      <c r="GT1" s="663"/>
      <c r="GU1" s="663"/>
      <c r="GV1" s="663"/>
      <c r="GW1" s="663"/>
      <c r="GX1" s="663"/>
      <c r="GY1" s="663"/>
      <c r="GZ1" s="663"/>
      <c r="HA1" s="663"/>
      <c r="HB1" s="663"/>
      <c r="HC1" s="663"/>
      <c r="HD1" s="663"/>
      <c r="HE1" s="663"/>
      <c r="HF1" s="663"/>
      <c r="HG1" s="663"/>
      <c r="HH1" s="663"/>
      <c r="HI1" s="664"/>
      <c r="HJ1" s="664"/>
      <c r="HK1" s="664"/>
      <c r="HN1" s="658"/>
      <c r="HO1" s="658"/>
      <c r="HP1" s="658"/>
      <c r="HQ1" s="658"/>
      <c r="HR1" s="658"/>
      <c r="HS1" s="658"/>
      <c r="HT1" s="658"/>
      <c r="HU1" s="658"/>
      <c r="HV1" s="658"/>
      <c r="HW1" s="658"/>
      <c r="HX1" s="659"/>
      <c r="HY1" s="659"/>
      <c r="IB1" s="658"/>
      <c r="IC1" s="658"/>
      <c r="ID1" s="658"/>
      <c r="IE1" s="658"/>
      <c r="IF1" s="658"/>
      <c r="IG1" s="658"/>
      <c r="IH1" s="658"/>
      <c r="II1" s="658"/>
      <c r="IJ1" s="658"/>
      <c r="IK1" s="658"/>
      <c r="IL1" s="659"/>
      <c r="IM1" s="659"/>
      <c r="IP1" s="658"/>
      <c r="IQ1" s="658"/>
      <c r="IR1" s="658"/>
      <c r="IS1" s="658"/>
      <c r="IT1" s="658"/>
      <c r="IU1" s="658"/>
      <c r="IV1" s="658"/>
      <c r="IW1" s="658"/>
      <c r="IX1" s="658"/>
      <c r="IY1" s="658"/>
      <c r="IZ1" s="659"/>
      <c r="JA1" s="659"/>
      <c r="JD1" s="658"/>
      <c r="JE1" s="658"/>
      <c r="JF1" s="658"/>
      <c r="JG1" s="658"/>
      <c r="JH1" s="658"/>
      <c r="JI1" s="658"/>
      <c r="JJ1" s="658"/>
      <c r="JK1" s="658"/>
      <c r="JL1" s="658"/>
      <c r="JM1" s="658"/>
      <c r="JN1" s="659"/>
      <c r="JO1" s="659"/>
      <c r="JZ1" s="665"/>
      <c r="KA1" s="665"/>
      <c r="KB1" s="665"/>
      <c r="KC1" s="665"/>
      <c r="KD1" s="665"/>
      <c r="KE1" s="665"/>
      <c r="KF1" s="665"/>
      <c r="KG1" s="665"/>
      <c r="KH1" s="665"/>
      <c r="KI1" s="665"/>
      <c r="KJ1" s="665"/>
      <c r="KK1" s="665"/>
      <c r="KL1" s="665"/>
      <c r="KM1" s="665"/>
      <c r="KN1" s="665"/>
      <c r="KO1" s="665"/>
      <c r="KP1" s="665"/>
      <c r="KQ1" s="665"/>
    </row>
    <row r="2" spans="1:303" ht="14.45" customHeight="1" x14ac:dyDescent="0.3">
      <c r="H2" s="666"/>
      <c r="I2" s="666"/>
      <c r="L2" s="667"/>
      <c r="W2" s="1735" t="s">
        <v>435</v>
      </c>
      <c r="X2" s="1735"/>
      <c r="Y2" s="1735"/>
      <c r="AP2" s="520" t="s">
        <v>436</v>
      </c>
      <c r="AS2" s="1737" t="s">
        <v>437</v>
      </c>
      <c r="AT2" s="1737"/>
      <c r="AU2" s="1737"/>
      <c r="AV2" s="1737"/>
      <c r="AW2" s="1737"/>
      <c r="AX2" s="1739" t="s">
        <v>438</v>
      </c>
      <c r="AY2" s="1739"/>
      <c r="AZ2" s="1739"/>
      <c r="BA2" s="1739"/>
      <c r="BB2" s="1739"/>
      <c r="BC2" s="1737" t="s">
        <v>439</v>
      </c>
      <c r="BD2" s="1737"/>
      <c r="BE2" s="1737"/>
      <c r="BF2" s="1737"/>
      <c r="BG2" s="1737"/>
      <c r="BH2" s="1739" t="s">
        <v>440</v>
      </c>
      <c r="BI2" s="1739"/>
      <c r="BJ2" s="1739"/>
      <c r="BK2" s="1739"/>
      <c r="BL2" s="1739"/>
      <c r="BM2" s="1737" t="s">
        <v>441</v>
      </c>
      <c r="BN2" s="1737"/>
      <c r="BO2" s="1737"/>
      <c r="BP2" s="1737"/>
      <c r="BQ2" s="1737"/>
      <c r="BR2" s="1739" t="s">
        <v>442</v>
      </c>
      <c r="BS2" s="1739"/>
      <c r="BT2" s="1739"/>
      <c r="BU2" s="1739"/>
      <c r="BV2" s="1739"/>
      <c r="BW2" s="1739"/>
      <c r="BX2" s="1739"/>
      <c r="BY2" s="1737" t="s">
        <v>443</v>
      </c>
      <c r="BZ2" s="1737"/>
      <c r="CA2" s="1737"/>
      <c r="CB2" s="1737"/>
      <c r="CC2" s="1737"/>
      <c r="CT2" s="982"/>
      <c r="CX2" s="982"/>
      <c r="CY2" s="982"/>
      <c r="CZ2" s="982"/>
      <c r="DD2" s="982"/>
      <c r="DE2" s="982"/>
      <c r="DF2" s="982"/>
      <c r="DJ2" s="982"/>
      <c r="DK2" s="982"/>
      <c r="DL2" s="982"/>
      <c r="DP2" s="982"/>
      <c r="DQ2" s="982"/>
      <c r="DR2" s="982"/>
      <c r="DU2" s="982"/>
      <c r="DV2" s="982"/>
      <c r="DW2" s="982"/>
      <c r="DX2" s="982"/>
      <c r="DY2" s="982"/>
      <c r="DZ2" s="982"/>
      <c r="EA2" s="982"/>
      <c r="EB2" s="982"/>
      <c r="EC2" s="982"/>
      <c r="ED2" s="982"/>
      <c r="EE2" s="982"/>
      <c r="EF2" s="982"/>
      <c r="EG2" s="982"/>
      <c r="EH2" s="982"/>
      <c r="EI2" s="982"/>
      <c r="EJ2" s="982"/>
      <c r="EK2" s="982"/>
      <c r="EL2" s="982"/>
      <c r="EM2" s="982"/>
      <c r="EN2" s="982"/>
      <c r="EO2" s="982"/>
      <c r="EP2" s="982"/>
      <c r="EQ2" s="982"/>
      <c r="ER2" s="982"/>
      <c r="ES2" s="982"/>
      <c r="ET2" s="982"/>
      <c r="EU2" s="982"/>
      <c r="EV2" s="982"/>
      <c r="EW2" s="982"/>
      <c r="EX2" s="982"/>
      <c r="EY2" s="982"/>
      <c r="FA2" s="668"/>
      <c r="FB2" s="668"/>
      <c r="FC2" s="668"/>
      <c r="FD2" s="668"/>
      <c r="FE2" s="668"/>
      <c r="FF2" s="668"/>
      <c r="FG2" s="668"/>
      <c r="FH2" s="668"/>
      <c r="FI2" s="668"/>
      <c r="FJ2" s="668"/>
      <c r="FK2" s="668"/>
      <c r="FL2" s="668"/>
      <c r="FM2" s="668"/>
      <c r="FN2" s="668"/>
      <c r="FO2" s="668"/>
      <c r="FP2" s="668"/>
      <c r="FQ2" s="668"/>
      <c r="FR2" s="668"/>
      <c r="FS2" s="668"/>
      <c r="FT2" s="668"/>
      <c r="FU2" s="668"/>
      <c r="FV2" s="668"/>
      <c r="FW2" s="668"/>
      <c r="FX2" s="668"/>
      <c r="FY2" s="668"/>
      <c r="FZ2" s="668"/>
      <c r="GA2" s="668"/>
      <c r="GB2" s="668"/>
      <c r="GC2" s="668"/>
      <c r="GD2" s="668"/>
      <c r="GG2" s="668"/>
      <c r="GH2" s="668"/>
      <c r="GI2" s="668"/>
      <c r="GJ2" s="668"/>
      <c r="GK2" s="668"/>
      <c r="GL2" s="668"/>
      <c r="GM2" s="668"/>
      <c r="GN2" s="668"/>
      <c r="GO2" s="668"/>
      <c r="GP2" s="668"/>
      <c r="GQ2" s="668"/>
      <c r="GR2" s="668"/>
      <c r="GS2" s="668"/>
      <c r="GT2" s="668"/>
      <c r="GU2" s="668"/>
      <c r="GV2" s="668"/>
      <c r="GW2" s="668"/>
      <c r="GX2" s="668"/>
      <c r="GY2" s="668"/>
      <c r="GZ2" s="668"/>
      <c r="HA2" s="668"/>
      <c r="HB2" s="668"/>
      <c r="HC2" s="668"/>
      <c r="HD2" s="668"/>
      <c r="HE2" s="668"/>
      <c r="HF2" s="668"/>
      <c r="HG2" s="668"/>
      <c r="HH2" s="668"/>
      <c r="HI2" s="668"/>
      <c r="HJ2" s="668"/>
      <c r="HK2" s="668"/>
      <c r="HN2" s="982"/>
      <c r="HO2" s="982"/>
      <c r="HP2" s="982"/>
      <c r="HQ2" s="982"/>
      <c r="HR2" s="982"/>
      <c r="HS2" s="982"/>
      <c r="HT2" s="982"/>
      <c r="HU2" s="982"/>
      <c r="HV2" s="982"/>
      <c r="HW2" s="982"/>
      <c r="HX2" s="982"/>
      <c r="HY2" s="982"/>
      <c r="IB2" s="982"/>
      <c r="IC2" s="982"/>
      <c r="ID2" s="982"/>
      <c r="IE2" s="982"/>
      <c r="IF2" s="982"/>
      <c r="IG2" s="982"/>
      <c r="IH2" s="982"/>
      <c r="II2" s="982"/>
      <c r="IJ2" s="982"/>
      <c r="IK2" s="982"/>
      <c r="IL2" s="982"/>
      <c r="IM2" s="982"/>
      <c r="IP2" s="982"/>
      <c r="IQ2" s="982"/>
      <c r="IR2" s="982"/>
      <c r="IS2" s="982"/>
      <c r="IT2" s="982"/>
      <c r="IU2" s="982"/>
      <c r="IV2" s="982"/>
      <c r="IW2" s="982"/>
      <c r="IX2" s="982"/>
      <c r="IY2" s="982"/>
      <c r="IZ2" s="982"/>
      <c r="JA2" s="982"/>
      <c r="JD2" s="982"/>
      <c r="JE2" s="982"/>
      <c r="JF2" s="982"/>
      <c r="JG2" s="982"/>
      <c r="JH2" s="982"/>
      <c r="JI2" s="982"/>
      <c r="JJ2" s="982"/>
      <c r="JK2" s="982"/>
      <c r="JL2" s="982"/>
      <c r="JM2" s="982"/>
      <c r="JN2" s="982"/>
      <c r="JO2" s="982"/>
    </row>
    <row r="3" spans="1:303" ht="18.75" x14ac:dyDescent="0.3">
      <c r="B3" s="669" t="s">
        <v>444</v>
      </c>
      <c r="C3" s="670"/>
      <c r="D3" s="670"/>
      <c r="E3" s="670"/>
      <c r="F3" s="670"/>
      <c r="G3" s="670"/>
      <c r="H3" s="670"/>
      <c r="I3" s="671"/>
      <c r="L3" s="520" t="s">
        <v>445</v>
      </c>
      <c r="Q3" s="1735" t="s">
        <v>446</v>
      </c>
      <c r="R3" s="1735"/>
      <c r="S3" s="1735"/>
      <c r="T3" s="1735" t="s">
        <v>447</v>
      </c>
      <c r="U3" s="1735"/>
      <c r="V3" s="1735"/>
      <c r="W3" s="520" t="s">
        <v>448</v>
      </c>
      <c r="X3" s="520" t="s">
        <v>449</v>
      </c>
      <c r="Y3" s="520" t="s">
        <v>450</v>
      </c>
      <c r="Z3" s="520" t="s">
        <v>451</v>
      </c>
      <c r="AG3" s="520" t="s">
        <v>452</v>
      </c>
      <c r="AJ3" s="520" t="s">
        <v>453</v>
      </c>
      <c r="AP3" s="672" t="s">
        <v>454</v>
      </c>
      <c r="AR3" s="520" t="s">
        <v>455</v>
      </c>
      <c r="AS3" s="673" t="s">
        <v>456</v>
      </c>
      <c r="AT3" s="673" t="s">
        <v>457</v>
      </c>
      <c r="AU3" s="673" t="s">
        <v>458</v>
      </c>
      <c r="AV3" s="673" t="s">
        <v>459</v>
      </c>
      <c r="AW3" s="673" t="s">
        <v>460</v>
      </c>
      <c r="AX3" s="673" t="s">
        <v>456</v>
      </c>
      <c r="AY3" s="673" t="s">
        <v>457</v>
      </c>
      <c r="AZ3" s="673" t="s">
        <v>458</v>
      </c>
      <c r="BA3" s="673" t="s">
        <v>459</v>
      </c>
      <c r="BB3" s="673" t="s">
        <v>460</v>
      </c>
      <c r="BC3" s="673" t="s">
        <v>456</v>
      </c>
      <c r="BD3" s="673" t="s">
        <v>457</v>
      </c>
      <c r="BE3" s="673" t="s">
        <v>458</v>
      </c>
      <c r="BF3" s="673" t="s">
        <v>459</v>
      </c>
      <c r="BG3" s="673" t="s">
        <v>460</v>
      </c>
      <c r="BH3" s="673" t="s">
        <v>456</v>
      </c>
      <c r="BI3" s="673" t="s">
        <v>457</v>
      </c>
      <c r="BJ3" s="673" t="s">
        <v>458</v>
      </c>
      <c r="BK3" s="673" t="s">
        <v>459</v>
      </c>
      <c r="BL3" s="673" t="s">
        <v>460</v>
      </c>
      <c r="BM3" s="673" t="s">
        <v>456</v>
      </c>
      <c r="BN3" s="673" t="s">
        <v>457</v>
      </c>
      <c r="BO3" s="673" t="s">
        <v>458</v>
      </c>
      <c r="BP3" s="673" t="s">
        <v>459</v>
      </c>
      <c r="BQ3" s="673" t="s">
        <v>460</v>
      </c>
      <c r="BR3" s="673" t="s">
        <v>461</v>
      </c>
      <c r="BS3" s="673" t="s">
        <v>462</v>
      </c>
      <c r="BT3" s="673" t="s">
        <v>463</v>
      </c>
      <c r="BU3" s="673" t="s">
        <v>464</v>
      </c>
      <c r="BV3" s="673" t="s">
        <v>465</v>
      </c>
      <c r="BW3" s="673" t="s">
        <v>466</v>
      </c>
      <c r="BX3" s="673" t="s">
        <v>467</v>
      </c>
      <c r="BY3" s="673" t="s">
        <v>461</v>
      </c>
      <c r="BZ3" s="673" t="s">
        <v>462</v>
      </c>
      <c r="CA3" s="673" t="s">
        <v>463</v>
      </c>
      <c r="CB3" s="673" t="s">
        <v>464</v>
      </c>
      <c r="CC3" s="673" t="s">
        <v>465</v>
      </c>
    </row>
    <row r="4" spans="1:303" ht="15" x14ac:dyDescent="0.25">
      <c r="A4" s="502" t="s">
        <v>468</v>
      </c>
      <c r="B4" s="520" t="s">
        <v>469</v>
      </c>
      <c r="E4" s="520" t="s">
        <v>470</v>
      </c>
      <c r="F4" s="520" t="s">
        <v>363</v>
      </c>
      <c r="G4" s="520" t="s">
        <v>471</v>
      </c>
      <c r="H4" s="520" t="s">
        <v>472</v>
      </c>
      <c r="I4" s="520" t="s">
        <v>473</v>
      </c>
      <c r="J4" s="520" t="s">
        <v>474</v>
      </c>
      <c r="K4" s="520" t="s">
        <v>475</v>
      </c>
      <c r="L4" s="520" t="s">
        <v>476</v>
      </c>
      <c r="M4" s="520" t="s">
        <v>477</v>
      </c>
      <c r="N4" s="520" t="s">
        <v>478</v>
      </c>
      <c r="O4" s="520" t="s">
        <v>479</v>
      </c>
      <c r="P4" s="520" t="s">
        <v>480</v>
      </c>
      <c r="Q4" s="520" t="s">
        <v>365</v>
      </c>
      <c r="R4" s="520" t="s">
        <v>366</v>
      </c>
      <c r="S4" s="520" t="s">
        <v>367</v>
      </c>
      <c r="T4" s="520" t="s">
        <v>365</v>
      </c>
      <c r="U4" s="520" t="s">
        <v>366</v>
      </c>
      <c r="V4" s="520" t="s">
        <v>367</v>
      </c>
      <c r="AP4" s="674" t="s">
        <v>481</v>
      </c>
      <c r="AR4" s="675">
        <v>8</v>
      </c>
      <c r="AS4" s="676">
        <f>IF(OR($C$12=$AR4,$D$12=$AR4),Schweine_Werte!$C4*0.5,IF(OR($C$12&gt;$AR4,$D$12&lt;$AR4),0,Schweine_Werte!$C4))</f>
        <v>0</v>
      </c>
      <c r="AT4" s="676">
        <f>IF(OR($C$24=$AR4,$D$24=$AR4),Schweine_Werte!$C4*0.5,IF(OR($C$24&gt;$AR4,$D$24&lt;$AR4),0,Schweine_Werte!$C4))</f>
        <v>0</v>
      </c>
      <c r="AU4" s="676">
        <f>IF(OR($C$36=$AR4,$D$36=$AR4),Schweine_Werte!$C4*0.5,IF(OR($C$36&gt;$AR4,$D$36&lt;$AR4),0,Schweine_Werte!$C4))</f>
        <v>0</v>
      </c>
      <c r="AV4" s="676">
        <f>IF(OR($C$48=$AR4,$D$48=$AR4),Schweine_Werte!$C4*0.5,IF(OR($C$48&gt;$AR4,$D$48&lt;$AR4),0,Schweine_Werte!$C4))</f>
        <v>0</v>
      </c>
      <c r="AW4" s="676">
        <f>IF(OR($C$60=$AR4,$D$60=$AR4),Schweine_Werte!$C4*0.5,IF(OR($C$60&gt;$AR4,$D$60&lt;$AR4),0,Schweine_Werte!$C4))</f>
        <v>0</v>
      </c>
      <c r="AX4" s="676">
        <f>IF(OR($C$12=$AR4,$D$12=$AR4),Schweine_Werte!$E4*0.5,IF(OR($C$12&gt;$AR4,$D$12&lt;$AR4),0,Schweine_Werte!$E4))</f>
        <v>0</v>
      </c>
      <c r="AY4" s="676">
        <f>IF(OR($C$24=$AR4,$D$24=$AR4),Schweine_Werte!$E4*0.5,IF(OR($C$24&gt;$AR4,$D$24&lt;$AR4),0,Schweine_Werte!$E4))</f>
        <v>0</v>
      </c>
      <c r="AZ4" s="676">
        <f>IF(OR($C$36=$AR4,$D$36=$AR4),Schweine_Werte!$E4*0.5,IF(OR($C$36&gt;$AR4,$D$36&lt;$AR4),0,Schweine_Werte!$E4))</f>
        <v>0</v>
      </c>
      <c r="BA4" s="676">
        <f>IF(OR($C$48=$AR4,$D$48=$AR4),Schweine_Werte!$E4*0.5,IF(OR($C$48&gt;$AR4,$D$48&lt;$AR4),0,Schweine_Werte!$E4))</f>
        <v>0</v>
      </c>
      <c r="BB4" s="676">
        <f>IF(OR($C$60=$AR4,$D$60=$AR4),Schweine_Werte!$E4*0.5,IF(OR($C$60&gt;$AR4,$D$60&lt;$AR4),0,Schweine_Werte!$E4))</f>
        <v>0</v>
      </c>
      <c r="BC4" s="676">
        <f>IF(OR($C$12=$AR4,$D$12=$AR4),Schweine_Werte!$G4*0.5,IF(OR($C$12&gt;$AR4,$D$12&lt;$AR4),0,Schweine_Werte!$G4))</f>
        <v>0</v>
      </c>
      <c r="BD4" s="676">
        <f>IF(OR($C$24=$AR4,$D$24=$AR4),Schweine_Werte!$G4*0.5,IF(OR($C$24&gt;$AR4,$D$24&lt;$AR4),0,Schweine_Werte!$G4))</f>
        <v>0</v>
      </c>
      <c r="BE4" s="676">
        <f>IF(OR($C$36=$AR4,$D$36=$AR4),Schweine_Werte!$G4*0.5,IF(OR($C$36&gt;$AR4,$D$36&lt;$AR4),0,Schweine_Werte!$G4))</f>
        <v>0</v>
      </c>
      <c r="BF4" s="676">
        <f>IF(OR($C$48=$AR4,$D$48=$AR4),Schweine_Werte!$G4*0.5,IF(OR($C$48&gt;$AR4,$D$48&lt;$AR4),0,Schweine_Werte!$G4))</f>
        <v>0</v>
      </c>
      <c r="BG4" s="676">
        <f>IF(OR($C$60=$AR4,$D$60=$AR4),Schweine_Werte!$G4*0.5,IF(OR($C$60&gt;$AR4,$D$60&lt;$AR4),0,Schweine_Werte!$G4))</f>
        <v>0</v>
      </c>
      <c r="BH4" s="676">
        <f>IF(OR($C$12=$AR4,$D$12=$AR4),Schweine_Werte!$I4*0.5,IF(OR($C$12&gt;$AR4,$D$12&lt;$AR4),0,Schweine_Werte!$I4))</f>
        <v>0</v>
      </c>
      <c r="BI4" s="676">
        <f>IF(OR($C$24=$AR4,$D$24=$AR4),Schweine_Werte!$I4*0.5,IF(OR($C$24&gt;$AR4,$D$24&lt;$AR4),0,Schweine_Werte!$I4))</f>
        <v>0</v>
      </c>
      <c r="BJ4" s="676">
        <f>IF(OR($C$36=$AR4,$D$36=$AR4),Schweine_Werte!$I4*0.5,IF(OR($C$36&gt;$AR4,$D$36&lt;$AR4),0,Schweine_Werte!$I4))</f>
        <v>0</v>
      </c>
      <c r="BK4" s="676">
        <f>IF(OR($C$48=$AR4,$D$48=$AR4),Schweine_Werte!$I4*0.5,IF(OR($C$48&gt;$AR4,$D$48&lt;$AR4),0,Schweine_Werte!$I4))</f>
        <v>0</v>
      </c>
      <c r="BL4" s="676">
        <f>IF(OR($C$60=$AR4,$D$60=$AR4),Schweine_Werte!$I4*0.5,IF(OR($C$60&gt;$AR4,$D$60&lt;$AR4),0,Schweine_Werte!$I4))</f>
        <v>0</v>
      </c>
      <c r="BM4" s="676"/>
      <c r="BN4" s="676"/>
      <c r="BO4" s="676"/>
      <c r="BP4" s="676"/>
      <c r="BQ4" s="676"/>
      <c r="BR4" s="677">
        <f>IF(OR($C$74=$AR4,$D$74=$AR4),Schweine_Werte!$M4*0.5,IF(OR($C$74&gt;$AR4,$D$74&lt;$AR4),0,Schweine_Werte!$M4))</f>
        <v>0</v>
      </c>
      <c r="BS4" s="677">
        <f>IF(OR($C$83=$AR4,$D$83=$AR4),Schweine_Werte!$M4*0.5,IF(OR($C$83&gt;$AR4,$D$83&lt;$AR4),0,Schweine_Werte!$M4))</f>
        <v>0</v>
      </c>
      <c r="BT4" s="677">
        <f>IF(OR($C$92=$AR4,$D$92=$AR4),Schweine_Werte!$M4*0.5,IF(OR($C$92&gt;$AR4,$D$92&lt;$AR4),0,Schweine_Werte!$M4))</f>
        <v>0</v>
      </c>
      <c r="BU4" s="677">
        <f>IF(OR($C$101=$AR4,$D$101=$AR4),Schweine_Werte!$M4*0.5,IF(OR($C$101&gt;$AR4,$D$101&lt;$AR4),0,Schweine_Werte!$M4))</f>
        <v>0</v>
      </c>
      <c r="BV4" s="677">
        <f>IF(OR($C$110=$AR4,$D$110=$AR4),Schweine_Werte!$M4*0.5,IF(OR($C$110&gt;$AR4,$D$110&lt;$AR4),0,Schweine_Werte!$M4))</f>
        <v>0</v>
      </c>
      <c r="BW4" s="677">
        <f>IF(OR(8=$AR4,$E$127=$AR4),Schweine_Werte!$M4*0.5,IF(OR(8&gt;$AR4,$E$127&lt;$AR4),0,Schweine_Werte!$M4))</f>
        <v>1.6700354626182841</v>
      </c>
      <c r="BX4" s="677">
        <f>IF(OR(8=$AR4,$E$145=$AR4),Schweine_Werte!$M4*0.5,IF(OR(8&gt;$AR4,$E$145&lt;$AR4),0,Schweine_Werte!$M4))</f>
        <v>1.6700354626182841</v>
      </c>
      <c r="BY4" s="677">
        <f>IF(OR($C$74=$AR4,$D$74=$AR4),Schweine_Werte!$O4*0.5,IF(OR($C$74&gt;$AR4,$D$74&lt;$AR4),0,Schweine_Werte!$O4))</f>
        <v>0</v>
      </c>
      <c r="BZ4" s="677">
        <f>IF(OR($C$83=$AR4,$D$83=$AR4),Schweine_Werte!$O4*0.5,IF(OR($C$83&gt;$AR4,$D$83&lt;$AR4),0,Schweine_Werte!$O4))</f>
        <v>0</v>
      </c>
      <c r="CA4" s="677">
        <f>IF(OR($C$92=$AR4,$D$92=$AR4),Schweine_Werte!$O4*0.5,IF(OR($C$92&gt;$AR4,$D$92&lt;$AR4),0,Schweine_Werte!$O4))</f>
        <v>0</v>
      </c>
      <c r="CB4" s="677">
        <f>IF(OR($C$101=$AR4,$D$101=$AR4),Schweine_Werte!$O4*0.5,IF(OR($C$101&gt;$AR4,$D$101&lt;$AR4),0,Schweine_Werte!$O4))</f>
        <v>0</v>
      </c>
      <c r="CC4" s="677">
        <f>IF(OR($C$110=$AR4,$D$110=$AR4),Schweine_Werte!$O4*0.5,IF(OR($C$110&gt;$AR4,$D$110&lt;$AR4),0,Schweine_Werte!$O4))</f>
        <v>0</v>
      </c>
    </row>
    <row r="5" spans="1:303" ht="15" x14ac:dyDescent="0.25">
      <c r="A5" s="503" t="s">
        <v>482</v>
      </c>
      <c r="B5" s="504">
        <v>700</v>
      </c>
      <c r="D5" s="667"/>
      <c r="E5" s="667" t="e">
        <f>($D12-$C12)*1000/SUM($AS$4:$AS$146)</f>
        <v>#VALUE!</v>
      </c>
      <c r="F5" s="667" t="e">
        <f>SUMPRODUCT($AS$4:$AS$146,Schweine_Werte!$Q$4:$Q$146)/SUM($AS$4:$AS$146)</f>
        <v>#DIV/0!</v>
      </c>
      <c r="G5" s="667" t="e">
        <f>IF($B12=$A$8,SUMPRODUCT($AS$4:$AS$146,Schweine_Werte!EH$4:EH$146)/SUM($AS$4:$AS$146),IF($B12=$A$7,SUMPRODUCT($AS$4:$AS$146,Schweine_Werte!DB$4:DB$146)/SUM($AS$4:$AS$146),IF($B12=$A$6,SUMPRODUCT($AS$4:$AS$146,Schweine_Werte!BV$4:BV$146)/SUM($AS$4:$AS$146),SUMPRODUCT($AS$4:$AS$146,Schweine_Werte!AP$4:AP$146)/SUM($AS$4:$AS$146))))</f>
        <v>#DIV/0!</v>
      </c>
      <c r="H5" s="667" t="e">
        <f>IF($B12=$A$8,SUMPRODUCT($AS$4:$AS$146,Schweine_Werte!EI$4:EI$146)/SUM($AS$4:$AS$146),IF($B12=$A$7,SUMPRODUCT($AS$4:$AS$146,Schweine_Werte!DC$4:DC$146)/SUM($AS$4:$AS$146),IF($B12=$A$6,SUMPRODUCT($AS$4:$AS$146,Schweine_Werte!BW$4:BW$146)/SUM($AS$4:$AS$146),SUMPRODUCT($AS$4:$AS$146,Schweine_Werte!AQ$4:AQ$146)/SUM($AS$4:$AS$146))))</f>
        <v>#DIV/0!</v>
      </c>
      <c r="I5" s="667" t="e">
        <f>IF($B12=$A$8,SUMPRODUCT($AS$4:$AS$146,Schweine_Werte!EJ$4:EJ$146)/SUM($AS$4:$AS$146),IF($B12=$A$7,SUMPRODUCT($AS$4:$AS$146,Schweine_Werte!DD$4:DD$146)/SUM($AS$4:$AS$146),IF($B12=$A$6,SUMPRODUCT($AS$4:$AS$146,Schweine_Werte!BX$4:BX$146)/SUM($AS$4:$AS$146),SUMPRODUCT($AS$4:$AS$146,Schweine_Werte!AR$4:AR$146)/SUM($AS$4:$AS$146))))</f>
        <v>#DIV/0!</v>
      </c>
      <c r="J5" s="667" t="e">
        <f>SUMPRODUCT($AS$4:$AS$146,Schweine_Werte!$Y$4:$Y$146)/SUM($AS$4:$AS$146)</f>
        <v>#DIV/0!</v>
      </c>
      <c r="K5" s="667" t="e">
        <f>SUMPRODUCT($AS$4:$AS$146,Schweine_Werte!$AG$4:$AG$146)/SUM($AS$4:$AS$146)</f>
        <v>#DIV/0!</v>
      </c>
      <c r="L5" s="667" t="e">
        <f>T5*$F5*365/1000+$J5-$K5</f>
        <v>#DIV/0!</v>
      </c>
      <c r="M5" s="667" t="e">
        <f>U5*$F5*365/1000+$J5-$K5/2</f>
        <v>#DIV/0!</v>
      </c>
      <c r="N5" s="667" t="e">
        <f>V5*$F5*365/1000+$J5</f>
        <v>#DIV/0!</v>
      </c>
      <c r="O5" s="667">
        <f>IF($C12&lt;28,SUM($AS$4:$AS$23)+IF($D12&gt;28,$AS$24*0.5,$AS$24),0)</f>
        <v>0</v>
      </c>
      <c r="P5" s="667">
        <f>IF($D12&gt;28,SUM($AS$25:$AS$146)+IF($C12&lt;28,$AS$24*0.5,$AS$24),0)</f>
        <v>0</v>
      </c>
      <c r="Q5" s="667" t="e">
        <f t="shared" ref="Q5:S8" si="0">+T5*$F5</f>
        <v>#DIV/0!</v>
      </c>
      <c r="R5" s="667" t="e">
        <f t="shared" si="0"/>
        <v>#DIV/0!</v>
      </c>
      <c r="S5" s="667" t="e">
        <f t="shared" si="0"/>
        <v>#DIV/0!</v>
      </c>
      <c r="T5" s="667" t="e">
        <f>+($O5*Schweine_Werte!$HT$5+$P5*Schweine_Werte!$HU$5)/SUM($O5:$P5)</f>
        <v>#DIV/0!</v>
      </c>
      <c r="U5" s="667" t="e">
        <f>+($O5*Schweine_Werte!$HV$5+$P5*Schweine_Werte!$HW$5)/SUM($O5:$P5)</f>
        <v>#DIV/0!</v>
      </c>
      <c r="V5" s="667" t="e">
        <f>+($O5*Schweine_Werte!$HX$5+$P5*Schweine_Werte!$HY$5)/SUM($O5:$P5)</f>
        <v>#DIV/0!</v>
      </c>
      <c r="W5" s="678" t="e">
        <f>($J5*0.055+T5*0.365*0.86*$F5-$K5*0.018)/L5*100</f>
        <v>#DIV/0!</v>
      </c>
      <c r="X5" s="667" t="e">
        <f>($J5*0.055+U5*0.365*0.86*$F5-$K5*0.018/2)/M5*100</f>
        <v>#DIV/0!</v>
      </c>
      <c r="Y5" s="667" t="e">
        <f>($J5*0.055+V5*0.365*0.86*$F5)/N5*100</f>
        <v>#DIV/0!</v>
      </c>
      <c r="Z5" s="667" t="e">
        <f>IF($B12=$A$8,SUMPRODUCT($AS$4:$AS$146,Schweine_Werte!$EK$4:$EK$146,Schweine_Werte!$EL$4:$EL$146)/SUMPRODUCT($AS$4:$AS$146,Schweine_Werte!$EK$4:$EK$146),IF($B12=$A$7,SUMPRODUCT($AS$4:$AS$146,Schweine_Werte!$DE$4:$DE$146,Schweine_Werte!$DF$4:$DF$146)/SUMPRODUCT($AS$4:$AS$146,Schweine_Werte!$DE$4:$DE$146),IF($B12=$A$6,SUMPRODUCT($AS$4:$AS$146,Schweine_Werte!$BY$4:$BY$146,Schweine_Werte!$BZ$4:$BZ$146)/SUMPRODUCT($AS$4:$AS$146,Schweine_Werte!$BY$4:$BY$146),SUMPRODUCT($AS$4:$AS$146,Schweine_Werte!$AS$4:$AS$146,Schweine_Werte!$AT$4:$AT$146)/SUMPRODUCT($AS$4:$AS$146,Schweine_Werte!$AS$4:$AS$146))))</f>
        <v>#DIV/0!</v>
      </c>
      <c r="AA5" s="667"/>
      <c r="AB5" s="667">
        <f>IF($B12=$A$8,SUMIF(Schweine_Werte!$AO$4:$AO$146,$C12,Schweine_Werte!$EL$4:$EL$146),IF($B12=$A$7,SUMIF(Schweine_Werte!$AO$4:$AO$146,$C12,Schweine_Werte!$DF$4:$DF$146),IF($B12=$A$6,SUMIF(Schweine_Werte!$AO$4:$AO$146,$C12,Schweine_Werte!$BZ$4:$BZ$146),SUMIF(Schweine_Werte!$AO$4:$AO$146,$C12,Schweine_Werte!$AT$4:$AT$146))))</f>
        <v>0</v>
      </c>
      <c r="AC5" s="667"/>
      <c r="AD5" s="667">
        <f>IF($B12=$A$8,SUMIF(Schweine_Werte!$AO$4:$AO$146,$D12,Schweine_Werte!$EL$4:$EL$146),IF($B12=$A$7,SUMIF(Schweine_Werte!$AO$4:$AO$146,$D12,Schweine_Werte!$DF$4:$DF$146),IF($B12=$A$6,SUMIF(Schweine_Werte!$AO$4:$AO$146,$D12,Schweine_Werte!$BZ$4:$BZ$146),SUMIF(Schweine_Werte!$AO$4:$AO$146,$D12,Schweine_Werte!$AT$4:$AT$146))))</f>
        <v>0</v>
      </c>
      <c r="AE5" s="667"/>
      <c r="AF5" s="667"/>
      <c r="AG5" s="667" t="e">
        <f>IF($B12=$A$8,SUMPRODUCT($AS$4:$AS$146,Schweine_Werte!$EK$4:$EK$146)/SUM($AS$4:$AS$146),IF($B12=$A$7,SUMPRODUCT($AS$4:$AS$146,Schweine_Werte!$DE$4:$DE$146)/SUM($AS$4:$AS$146),IF($B12=$A$6,SUMPRODUCT($AS$4:$AS$146,Schweine_Werte!$BY$4:$BY$146)/SUM($AS$4:$AS$146),SUMPRODUCT($AS$4:$AS$146,Schweine_Werte!$AS$4:$AS$146)/SUM($AS$4:$AS$146))))</f>
        <v>#DIV/0!</v>
      </c>
      <c r="AH5" s="667"/>
      <c r="AI5" s="667"/>
      <c r="AJ5" s="667" t="e">
        <f>IF($B12=$A$8,SUMPRODUCT($AS$4:$AS$146,Schweine_Werte!$EK$4:$EK$146,Schweine_Werte!$EM$4:$EM$146)/SUMPRODUCT($AS$4:$AS$146,Schweine_Werte!$EK$4:$EK$146),IF($B12=$A$7,SUMPRODUCT($AS$4:$AS$146,Schweine_Werte!$DE$4:$DE$146,Schweine_Werte!$DG$4:$DG$146)/SUMPRODUCT($AS$4:$AS$146,Schweine_Werte!$DE$4:$DE$146),IF($B12=$A$6,SUMPRODUCT($AS$4:$AS$146,Schweine_Werte!$BY$4:$BY$146,Schweine_Werte!$CA$4:$CA$146)/SUMPRODUCT($AS$4:$AS$146,Schweine_Werte!$BY$4:$BY$146),SUMPRODUCT($AS$4:$AS$146,Schweine_Werte!$AS$4:$AS$146,Schweine_Werte!$AU$4:$AU$146)/SUMPRODUCT($AS$4:$AS$146,Schweine_Werte!$AS$4:$AS$146))))</f>
        <v>#DIV/0!</v>
      </c>
      <c r="AK5" s="667"/>
      <c r="AL5" s="667">
        <f>IF($B12=$A$8,SUMIF(Schweine_Werte!$AO$4:$AO$146,$C12,Schweine_Werte!$EM$4:$EM$146),IF($B12=$A$7,SUMIF(Schweine_Werte!$AO$4:$AO$146,$C12,Schweine_Werte!$DG$4:$DG$146),IF($B12=$A$6,SUMIF(Schweine_Werte!$AO$4:$AO$146,$C12,Schweine_Werte!$CA$4:$CA$146),SUMIF(Schweine_Werte!$AO$4:$AO$146,$C12,Schweine_Werte!$AU$4:$AU$146))))</f>
        <v>0</v>
      </c>
      <c r="AM5" s="667"/>
      <c r="AN5" s="667">
        <f>IF($B12=$A$8,SUMIF(Schweine_Werte!$AO$4:$AO$146,$D12,Schweine_Werte!$EM$4:$EM$146),IF($B12=$A$7,SUMIF(Schweine_Werte!$AO$4:$AO$146,$D12,Schweine_Werte!$DG$4:$DG$146),IF($B12=$A$6,SUMIF(Schweine_Werte!$AO$4:$AO$146,$D12,Schweine_Werte!$CA$4:$CA$146),SUMIF(Schweine_Werte!$AO$4:$AO$146,$D12,Schweine_Werte!$AU$4:$AU$146))))</f>
        <v>0</v>
      </c>
      <c r="AR5" s="675">
        <v>9</v>
      </c>
      <c r="AS5" s="676">
        <f>IF(OR($C$12=$AR5,$D$12=$AR5),Schweine_Werte!$C5*0.5,IF(OR($C$12&gt;$AR5,$D$12&lt;$AR5),0,Schweine_Werte!$C5))</f>
        <v>0</v>
      </c>
      <c r="AT5" s="676">
        <f>IF(OR($C$24=$AR5,$D$24=$AR5),Schweine_Werte!$C5*0.5,IF(OR($C$24&gt;$AR5,$D$24&lt;$AR5),0,Schweine_Werte!$C5))</f>
        <v>0</v>
      </c>
      <c r="AU5" s="676">
        <f>IF(OR($C$36=$AR5,$D$36=$AR5),Schweine_Werte!$C5*0.5,IF(OR($C$36&gt;$AR5,$D$36&lt;$AR5),0,Schweine_Werte!$C5))</f>
        <v>0</v>
      </c>
      <c r="AV5" s="676">
        <f>IF(OR($C$48=$AR5,$D$48=$AR5),Schweine_Werte!$C5*0.5,IF(OR($C$48&gt;$AR5,$D$48&lt;$AR5),0,Schweine_Werte!$C5))</f>
        <v>0</v>
      </c>
      <c r="AW5" s="676">
        <f>IF(OR($C$60=$AR5,$D$60=$AR5),Schweine_Werte!$C5*0.5,IF(OR($C$60&gt;$AR5,$D$60&lt;$AR5),0,Schweine_Werte!$C5))</f>
        <v>0</v>
      </c>
      <c r="AX5" s="676">
        <f>IF(OR($C$12=$AR5,$D$12=$AR5),Schweine_Werte!$E5*0.5,IF(OR($C$12&gt;$AR5,$D$12&lt;$AR5),0,Schweine_Werte!$E5))</f>
        <v>0</v>
      </c>
      <c r="AY5" s="676">
        <f>IF(OR($C$24=$AR5,$D$24=$AR5),Schweine_Werte!$E5*0.5,IF(OR($C$24&gt;$AR5,$D$24&lt;$AR5),0,Schweine_Werte!$E5))</f>
        <v>0</v>
      </c>
      <c r="AZ5" s="679">
        <f>IF(OR($C$36=$AR5,$D$36=$AR5),Schweine_Werte!$E5*0.5,IF(OR($C$36&gt;$AR5,$D$36&lt;$AR5),0,Schweine_Werte!$E5))</f>
        <v>0</v>
      </c>
      <c r="BA5" s="679">
        <f>IF(OR($C$48=$AR5,$D$48=$AR5),Schweine_Werte!$E5*0.5,IF(OR($C$48&gt;$AR5,$D$48&lt;$AR5),0,Schweine_Werte!$E5))</f>
        <v>0</v>
      </c>
      <c r="BB5" s="679">
        <f>IF(OR($C$60=$AR5,$D$60=$AR5),Schweine_Werte!$E5*0.5,IF(OR($C$60&gt;$AR5,$D$60&lt;$AR5),0,Schweine_Werte!$E5))</f>
        <v>0</v>
      </c>
      <c r="BC5" s="676">
        <f>IF(OR($C$12=$AR5,$D$12=$AR5),Schweine_Werte!$G5*0.5,IF(OR($C$12&gt;$AR5,$D$12&lt;$AR5),0,Schweine_Werte!$G5))</f>
        <v>0</v>
      </c>
      <c r="BD5" s="676">
        <f>IF(OR($C$24=$AR5,$D$24=$AR5),Schweine_Werte!$G5*0.5,IF(OR($C$24&gt;$AR5,$D$24&lt;$AR5),0,Schweine_Werte!$G5))</f>
        <v>0</v>
      </c>
      <c r="BE5" s="679">
        <f>IF(OR($C$36=$AR5,$D$36=$AR5),Schweine_Werte!$G5*0.5,IF(OR($C$36&gt;$AR5,$D$36&lt;$AR5),0,Schweine_Werte!$G5))</f>
        <v>0</v>
      </c>
      <c r="BF5" s="679">
        <f>IF(OR($C$48=$AR5,$D$48=$AR5),Schweine_Werte!$G5*0.5,IF(OR($C$48&gt;$AR5,$D$48&lt;$AR5),0,Schweine_Werte!$G5))</f>
        <v>0</v>
      </c>
      <c r="BG5" s="679">
        <f>IF(OR($C$60=$AR5,$D$60=$AR5),Schweine_Werte!$G5*0.5,IF(OR($C$60&gt;$AR5,$D$60&lt;$AR5),0,Schweine_Werte!$G5))</f>
        <v>0</v>
      </c>
      <c r="BH5" s="676">
        <f>IF(OR($C$12=$AR5,$D$12=$AR5),Schweine_Werte!$I5*0.5,IF(OR($C$12&gt;$AR5,$D$12&lt;$AR5),0,Schweine_Werte!$I5))</f>
        <v>0</v>
      </c>
      <c r="BI5" s="676">
        <f>IF(OR($C$24=$AR5,$D$24=$AR5),Schweine_Werte!$I5*0.5,IF(OR($C$24&gt;$AR5,$D$24&lt;$AR5),0,Schweine_Werte!$I5))</f>
        <v>0</v>
      </c>
      <c r="BJ5" s="679">
        <f>IF(OR($C$36=$AR5,$D$36=$AR5),Schweine_Werte!$I5*0.5,IF(OR($C$36&gt;$AR5,$D$36&lt;$AR5),0,Schweine_Werte!$I5))</f>
        <v>0</v>
      </c>
      <c r="BK5" s="679">
        <f>IF(OR($C$48=$AR5,$D$48=$AR5),Schweine_Werte!$I5*0.5,IF(OR($C$48&gt;$AR5,$D$48&lt;$AR5),0,Schweine_Werte!$I5))</f>
        <v>0</v>
      </c>
      <c r="BL5" s="679">
        <f>IF(OR($C$60=$AR5,$D$60=$AR5),Schweine_Werte!$I5*0.5,IF(OR($C$60&gt;$AR5,$D$60&lt;$AR5),0,Schweine_Werte!$I5))</f>
        <v>0</v>
      </c>
      <c r="BM5" s="676"/>
      <c r="BN5" s="676"/>
      <c r="BO5" s="679"/>
      <c r="BP5" s="679"/>
      <c r="BQ5" s="679"/>
      <c r="BR5" s="677">
        <f>IF(OR($C$74=$AR5,$D$74=$AR5),Schweine_Werte!$M5*0.5,IF(OR($C$74&gt;$AR5,$D$74&lt;$AR5),0,Schweine_Werte!$M5))</f>
        <v>0</v>
      </c>
      <c r="BS5" s="677">
        <f>IF(OR($C$83=$AR5,$D$83=$AR5),Schweine_Werte!$M5*0.5,IF(OR($C$83&gt;$AR5,$D$83&lt;$AR5),0,Schweine_Werte!$M5))</f>
        <v>0</v>
      </c>
      <c r="BT5" s="667">
        <f>IF(OR($C$92=$AR5,$D$92=$AR5),Schweine_Werte!$M5*0.5,IF(OR($C$92&gt;$AR5,$D$92&lt;$AR5),0,Schweine_Werte!$M5))</f>
        <v>0</v>
      </c>
      <c r="BU5" s="667">
        <f>IF(OR($C$101=$AR5,$D$101=$AR5),Schweine_Werte!$M5*0.5,IF(OR($C$101&gt;$AR5,$D$101&lt;$AR5),0,Schweine_Werte!$M5))</f>
        <v>0</v>
      </c>
      <c r="BV5" s="667">
        <f>IF(OR($C$110=$AR5,$D$110=$AR5),Schweine_Werte!$M5*0.5,IF(OR($C$110&gt;$AR5,$D$110&lt;$AR5),0,Schweine_Werte!$M5))</f>
        <v>0</v>
      </c>
      <c r="BW5" s="667">
        <f>IF(OR(8=$AR5,$E$127=$AR5),Schweine_Werte!$M5*0.5,IF(OR(8&gt;$AR5,$E$127&lt;$AR5),0,Schweine_Werte!$M5))</f>
        <v>3.141935976776089</v>
      </c>
      <c r="BX5" s="667">
        <f>IF(OR(8=$AR5,$E$145=$AR5),Schweine_Werte!$M5*0.5,IF(OR(8&gt;$AR5,$E$145&lt;$AR5),0,Schweine_Werte!$M5))</f>
        <v>3.141935976776089</v>
      </c>
      <c r="BY5" s="677">
        <f>IF(OR($C$74=$AR5,$D$74=$AR5),Schweine_Werte!$O5*0.5,IF(OR($C$74&gt;$AR5,$D$74&lt;$AR5),0,Schweine_Werte!$O5))</f>
        <v>0</v>
      </c>
      <c r="BZ5" s="677">
        <f>IF(OR($C$83=$AR5,$D$83=$AR5),Schweine_Werte!$O5*0.5,IF(OR($C$83&gt;$AR5,$D$83&lt;$AR5),0,Schweine_Werte!$O5))</f>
        <v>0</v>
      </c>
      <c r="CA5" s="667">
        <f>IF(OR($C$92=$AR5,$D$92=$AR5),Schweine_Werte!$O5*0.5,IF(OR($C$92&gt;$AR5,$D$92&lt;$AR5),0,Schweine_Werte!$O5))</f>
        <v>0</v>
      </c>
      <c r="CB5" s="667">
        <f>IF(OR($C$101=$AR5,$D$101=$AR5),Schweine_Werte!$O5*0.5,IF(OR($C$101&gt;$AR5,$D$101&lt;$AR5),0,Schweine_Werte!$O5))</f>
        <v>0</v>
      </c>
      <c r="CC5" s="667">
        <f>IF(OR($C$110=$AR5,$D$110=$AR5),Schweine_Werte!$O5*0.5,IF(OR($C$110&gt;$AR5,$D$110&lt;$AR5),0,Schweine_Werte!$O5))</f>
        <v>0</v>
      </c>
    </row>
    <row r="6" spans="1:303" ht="15" x14ac:dyDescent="0.25">
      <c r="A6" s="503" t="s">
        <v>483</v>
      </c>
      <c r="B6" s="504">
        <v>750</v>
      </c>
      <c r="D6" s="680"/>
      <c r="E6" s="667" t="e">
        <f>($D12-$C12)*1000/SUM($AX$4:$AX$146)</f>
        <v>#VALUE!</v>
      </c>
      <c r="F6" s="667" t="e">
        <f>SUMPRODUCT($AX$4:$AX$146,Schweine_Werte!$R$4:$R$146)/SUM($AX$4:$AX$146)</f>
        <v>#DIV/0!</v>
      </c>
      <c r="G6" s="667" t="e">
        <f>IF($B12=$A$8,SUMPRODUCT($AX$4:$AX$146,Schweine_Werte!EN$4:EN$146)/SUM($AX$4:$AX$146),IF($B12=$A$7,SUMPRODUCT($AX$4:$AX$146,Schweine_Werte!DH$4:DH$146)/SUM($AX$4:$AX$146),IF($B12=$A$6,SUMPRODUCT($AX$4:$AX$146,Schweine_Werte!CB$4:CB$146)/SUM($AX$4:$AX$146),SUMPRODUCT($AX$4:$AX$146,Schweine_Werte!AV$4:AV$146)/SUM($AX$4:$AX$146))))</f>
        <v>#DIV/0!</v>
      </c>
      <c r="H6" s="667" t="e">
        <f>IF($B12=$A$8,SUMPRODUCT($AX$4:$AX$146,Schweine_Werte!EO$4:EO$146)/SUM($AX$4:$AX$146),IF($B12=$A$7,SUMPRODUCT($AX$4:$AX$146,Schweine_Werte!DI$4:DI$146)/SUM($AX$4:$AX$146),IF($B12=$A$6,SUMPRODUCT($AX$4:$AX$146,Schweine_Werte!CC$4:CC$146)/SUM($AX$4:$AX$146),SUMPRODUCT($AX$4:$AX$146,Schweine_Werte!AW$4:AW$146)/SUM($AX$4:$AX$146))))</f>
        <v>#DIV/0!</v>
      </c>
      <c r="I6" s="667" t="e">
        <f>IF($B12=$A$8,SUMPRODUCT($AX$4:$AX$146,Schweine_Werte!EP$4:EP$146)/SUM($AX$4:$AX$146),IF($B12=$A$7,SUMPRODUCT($AX$4:$AX$146,Schweine_Werte!DJ$4:DJ$146)/SUM($AX$4:$AX$146),IF($B12=$A$6,SUMPRODUCT($AX$4:$AX$146,Schweine_Werte!CD$4:CD$146)/SUM($AX$4:$AX$146),SUMPRODUCT($AX$4:$AX$146,Schweine_Werte!AX$4:AX$146)/SUM($AX$4:$AX$146))))</f>
        <v>#DIV/0!</v>
      </c>
      <c r="J6" s="667" t="e">
        <f>SUMPRODUCT($AX$4:$AX$146,Schweine_Werte!$Z$4:$Z$146)/SUM($AX$4:$AX$146)</f>
        <v>#DIV/0!</v>
      </c>
      <c r="K6" s="667" t="e">
        <f>SUMPRODUCT($AX$4:$AX$146,Schweine_Werte!$AH$4:$AH$146)/SUM($AX$4:$AX$146)</f>
        <v>#DIV/0!</v>
      </c>
      <c r="L6" s="667" t="e">
        <f>T6*$F6*365/1000+$J6-$K6</f>
        <v>#DIV/0!</v>
      </c>
      <c r="M6" s="667" t="e">
        <f>U6*$F6*365/1000+$J6-$K6/2</f>
        <v>#DIV/0!</v>
      </c>
      <c r="N6" s="667" t="e">
        <f>V6*$F6*365/1000+$J6</f>
        <v>#DIV/0!</v>
      </c>
      <c r="O6" s="667">
        <f>IF($C12&lt;28,SUM($AX$4:$AX$23)+IF($D12&gt;28,$AX$24*0.5,$AX$24),0)</f>
        <v>0</v>
      </c>
      <c r="P6" s="667">
        <f>IF($D12&gt;28,SUM($AX$25:$AX$146)+IF($C12&lt;28,$AX$24*0.5,$AX$24),0)</f>
        <v>0</v>
      </c>
      <c r="Q6" s="667" t="e">
        <f t="shared" si="0"/>
        <v>#DIV/0!</v>
      </c>
      <c r="R6" s="667" t="e">
        <f t="shared" si="0"/>
        <v>#DIV/0!</v>
      </c>
      <c r="S6" s="667" t="e">
        <f t="shared" si="0"/>
        <v>#DIV/0!</v>
      </c>
      <c r="T6" s="667" t="e">
        <f>+($O6*Schweine_Werte!$HT$6+$P6*Schweine_Werte!$HU$6)/SUM($O6:$P6)</f>
        <v>#DIV/0!</v>
      </c>
      <c r="U6" s="667" t="e">
        <f>+($O6*Schweine_Werte!$HV$6+$P6*Schweine_Werte!$HW$6)/SUM($O6:$P6)</f>
        <v>#DIV/0!</v>
      </c>
      <c r="V6" s="667" t="e">
        <f>+($O6*Schweine_Werte!$HX$6+$P6*Schweine_Werte!$HY$6)/SUM($O6:$P6)</f>
        <v>#DIV/0!</v>
      </c>
      <c r="W6" s="678" t="e">
        <f>($J6*0.055+T6*0.365*0.86*$F6-$K6*0.018)/L6*100</f>
        <v>#DIV/0!</v>
      </c>
      <c r="X6" s="667" t="e">
        <f>($J6*0.055+U6*0.365*0.86*$F6-$K6*0.018/2)/M6*100</f>
        <v>#DIV/0!</v>
      </c>
      <c r="Y6" s="667" t="e">
        <f>($J6*0.055+V6*0.365*0.86*$F6)/N6*100</f>
        <v>#DIV/0!</v>
      </c>
      <c r="Z6" s="667" t="e">
        <f>IF($B12=$A$8,SUMPRODUCT($AX$4:$AX$146,Schweine_Werte!$EQ$4:$EQ$146,Schweine_Werte!$ER$4:$ER$146)/SUMPRODUCT($AX$4:$AX$146,Schweine_Werte!$EQ$4:$EQ$146),IF($B12=$A$7,SUMPRODUCT($AX$4:$AX$146,Schweine_Werte!$DK$4:$DK$146,Schweine_Werte!$DL$4:$DL$146)/SUMPRODUCT($AX$4:$AX$146,Schweine_Werte!$DK$4:$DK$146),IF($B12=$A$6,SUMPRODUCT($AX$4:$AX$146,Schweine_Werte!$CE$4:$CE$146,Schweine_Werte!$CF$4:$CF$146)/SUMPRODUCT($AX$4:$AX$146,Schweine_Werte!$CE$4:$CE$146),SUMPRODUCT($AX$4:$AX$146,Schweine_Werte!$AY$4:$AY$146,Schweine_Werte!$AZ$4:$AZ$146)/SUMPRODUCT($AX$4:$AX$146,Schweine_Werte!$AY$4:$AY$146))))</f>
        <v>#DIV/0!</v>
      </c>
      <c r="AA6" s="667"/>
      <c r="AB6" s="667">
        <f>IF($B12=$A$8,SUMIF(Schweine_Werte!$AO$4:$AO$146,$C12,Schweine_Werte!$ER$4:$ER$146),IF($B12=$A$7,SUMIF(Schweine_Werte!$AO$4:$AO$146,$C12,Schweine_Werte!$DL$4:$DL$146),IF($B12=$A$6,SUMIF(Schweine_Werte!$AO$4:$AO$146,$C12,Schweine_Werte!$CF$4:$CF$146),SUMIF(Schweine_Werte!$AO$4:$AO$146,$C12,Schweine_Werte!$AZ$4:$AZ$146))))</f>
        <v>0</v>
      </c>
      <c r="AC6" s="667"/>
      <c r="AD6" s="667">
        <f>IF($B12=$A$8,SUMIF(Schweine_Werte!$AO$4:$AO$146,$D12,Schweine_Werte!$ER$4:$ER$146),IF($B12=$A$7,SUMIF(Schweine_Werte!$AO$4:$AO$146,$D12,Schweine_Werte!$DL$4:$DL$146),IF($B12=$A$6,SUMIF(Schweine_Werte!$AO$4:$AO$146,$D12,Schweine_Werte!$CF$4:$CF$146),SUMIF(Schweine_Werte!$AO$4:$AO$146,$D12,Schweine_Werte!$AZ$4:$AZ$146))))</f>
        <v>0</v>
      </c>
      <c r="AE6" s="667"/>
      <c r="AF6" s="667"/>
      <c r="AG6" s="667" t="e">
        <f>IF($B12=$A$8,SUMPRODUCT($AX$4:$AX$146,Schweine_Werte!$EQ$4:$EQ$146)/SUM($AX$4:$AX$146),IF($B12=$A$7,SUMPRODUCT($AX$4:$AX$146,Schweine_Werte!$DK$4:$DK$146)/SUM($AX$4:$AX$146),IF($B12=$A$6,SUMPRODUCT($AX$4:$AX$146,Schweine_Werte!$CE$4:$CE$146)/SUM($AX$4:$AX$146),SUMPRODUCT($AX$4:$AX$146,Schweine_Werte!$AY$4:$AY$146)/SUM($AX$4:$AX$146))))</f>
        <v>#DIV/0!</v>
      </c>
      <c r="AH6" s="667"/>
      <c r="AI6" s="667"/>
      <c r="AJ6" s="667" t="e">
        <f>IF($B12=$A$8,SUMPRODUCT($AX$4:$AX$146,Schweine_Werte!$EQ$4:$EQ$146,Schweine_Werte!$ES$4:$ES$146)/SUMPRODUCT($AX$4:$AX$146,Schweine_Werte!$EQ$4:$EQ$146),IF($B12=$A$7,SUMPRODUCT($AX$4:$AX$146,Schweine_Werte!$DK$4:$DK$146,Schweine_Werte!$DM$4:$DM$146)/SUMPRODUCT($AX$4:$AX$146,Schweine_Werte!$DK$4:$DK$146),IF($B12=$A$6,SUMPRODUCT($AX$4:$AX$146,Schweine_Werte!$CE$4:$CE$146,Schweine_Werte!$CG$4:$CG$146)/SUMPRODUCT($AX$4:$AX$146,Schweine_Werte!$CE$4:$CE$146),SUMPRODUCT($AX$4:$AX$146,Schweine_Werte!$AY$4:$AY$146,Schweine_Werte!$BA$4:$BA$146)/SUMPRODUCT($AX$4:$AX$146,Schweine_Werte!$AY$4:$AY$146))))</f>
        <v>#DIV/0!</v>
      </c>
      <c r="AK6" s="667"/>
      <c r="AL6" s="667">
        <f>IF($B12=$A$8,SUMIF(Schweine_Werte!$AO$4:$AO$146,$C12,Schweine_Werte!$ES$4:$ES$146),IF($B12=$A$7,SUMIF(Schweine_Werte!$AO$4:$AO$146,$C12,Schweine_Werte!$DM$4:$DM$146),IF($B12=$A$6,SUMIF(Schweine_Werte!$AO$4:$AO$146,$C12,Schweine_Werte!$CG$4:$CG$146),SUMIF(Schweine_Werte!$AO$4:$AO$146,$C12,Schweine_Werte!$BA$4:$BA$146))))</f>
        <v>0</v>
      </c>
      <c r="AM6" s="667"/>
      <c r="AN6" s="667">
        <f>IF($B12=$A$8,SUMIF(Schweine_Werte!$AO$4:$AO$146,$D12,Schweine_Werte!$ES$4:$ES$146),IF($B12=$A$7,SUMIF(Schweine_Werte!$AO$4:$AO$146,$D12,Schweine_Werte!$DM$4:$DM$146),IF($B12=$A$6,SUMIF(Schweine_Werte!$AO$4:$AO$146,$D12,Schweine_Werte!$CG$4:$CG$146),SUMIF(Schweine_Werte!$AO$4:$AO$146,$D12,Schweine_Werte!$BA$4:$BA$146))))</f>
        <v>0</v>
      </c>
      <c r="AR6" s="675">
        <v>10</v>
      </c>
      <c r="AS6" s="676">
        <f>IF(OR($C$12=$AR6,$D$12=$AR6),Schweine_Werte!$C6*0.5,IF(OR($C$12&gt;$AR6,$D$12&lt;$AR6),0,Schweine_Werte!$C6))</f>
        <v>0</v>
      </c>
      <c r="AT6" s="676">
        <f>IF(OR($C$24=$AR6,$D$24=$AR6),Schweine_Werte!$C6*0.5,IF(OR($C$24&gt;$AR6,$D$24&lt;$AR6),0,Schweine_Werte!$C6))</f>
        <v>0</v>
      </c>
      <c r="AU6" s="676">
        <f>IF(OR($C$36=$AR6,$D$36=$AR6),Schweine_Werte!$C6*0.5,IF(OR($C$36&gt;$AR6,$D$36&lt;$AR6),0,Schweine_Werte!$C6))</f>
        <v>0</v>
      </c>
      <c r="AV6" s="676">
        <f>IF(OR($C$48=$AR6,$D$48=$AR6),Schweine_Werte!$C6*0.5,IF(OR($C$48&gt;$AR6,$D$48&lt;$AR6),0,Schweine_Werte!$C6))</f>
        <v>0</v>
      </c>
      <c r="AW6" s="676">
        <f>IF(OR($C$60=$AR6,$D$60=$AR6),Schweine_Werte!$C6*0.5,IF(OR($C$60&gt;$AR6,$D$60&lt;$AR6),0,Schweine_Werte!$C6))</f>
        <v>0</v>
      </c>
      <c r="AX6" s="676">
        <f>IF(OR($C$12=$AR6,$D$12=$AR6),Schweine_Werte!$E6*0.5,IF(OR($C$12&gt;$AR6,$D$12&lt;$AR6),0,Schweine_Werte!$E6))</f>
        <v>0</v>
      </c>
      <c r="AY6" s="676">
        <f>IF(OR($C$24=$AR6,$D$24=$AR6),Schweine_Werte!$E6*0.5,IF(OR($C$24&gt;$AR6,$D$24&lt;$AR6),0,Schweine_Werte!$E6))</f>
        <v>0</v>
      </c>
      <c r="AZ6" s="679">
        <f>IF(OR($C$36=$AR6,$D$36=$AR6),Schweine_Werte!$E6*0.5,IF(OR($C$36&gt;$AR6,$D$36&lt;$AR6),0,Schweine_Werte!$E6))</f>
        <v>0</v>
      </c>
      <c r="BA6" s="679">
        <f>IF(OR($C$48=$AR6,$D$48=$AR6),Schweine_Werte!$E6*0.5,IF(OR($C$48&gt;$AR6,$D$48&lt;$AR6),0,Schweine_Werte!$E6))</f>
        <v>0</v>
      </c>
      <c r="BB6" s="679">
        <f>IF(OR($C$60=$AR6,$D$60=$AR6),Schweine_Werte!$E6*0.5,IF(OR($C$60&gt;$AR6,$D$60&lt;$AR6),0,Schweine_Werte!$E6))</f>
        <v>0</v>
      </c>
      <c r="BC6" s="676">
        <f>IF(OR($C$12=$AR6,$D$12=$AR6),Schweine_Werte!$G6*0.5,IF(OR($C$12&gt;$AR6,$D$12&lt;$AR6),0,Schweine_Werte!$G6))</f>
        <v>0</v>
      </c>
      <c r="BD6" s="676">
        <f>IF(OR($C$24=$AR6,$D$24=$AR6),Schweine_Werte!$G6*0.5,IF(OR($C$24&gt;$AR6,$D$24&lt;$AR6),0,Schweine_Werte!$G6))</f>
        <v>0</v>
      </c>
      <c r="BE6" s="679">
        <f>IF(OR($C$36=$AR6,$D$36=$AR6),Schweine_Werte!$G6*0.5,IF(OR($C$36&gt;$AR6,$D$36&lt;$AR6),0,Schweine_Werte!$G6))</f>
        <v>0</v>
      </c>
      <c r="BF6" s="679">
        <f>IF(OR($C$48=$AR6,$D$48=$AR6),Schweine_Werte!$G6*0.5,IF(OR($C$48&gt;$AR6,$D$48&lt;$AR6),0,Schweine_Werte!$G6))</f>
        <v>0</v>
      </c>
      <c r="BG6" s="679">
        <f>IF(OR($C$60=$AR6,$D$60=$AR6),Schweine_Werte!$G6*0.5,IF(OR($C$60&gt;$AR6,$D$60&lt;$AR6),0,Schweine_Werte!$G6))</f>
        <v>0</v>
      </c>
      <c r="BH6" s="676">
        <f>IF(OR($C$12=$AR6,$D$12=$AR6),Schweine_Werte!$I6*0.5,IF(OR($C$12&gt;$AR6,$D$12&lt;$AR6),0,Schweine_Werte!$I6))</f>
        <v>0</v>
      </c>
      <c r="BI6" s="676">
        <f>IF(OR($C$24=$AR6,$D$24=$AR6),Schweine_Werte!$I6*0.5,IF(OR($C$24&gt;$AR6,$D$24&lt;$AR6),0,Schweine_Werte!$I6))</f>
        <v>0</v>
      </c>
      <c r="BJ6" s="679">
        <f>IF(OR($C$36=$AR6,$D$36=$AR6),Schweine_Werte!$I6*0.5,IF(OR($C$36&gt;$AR6,$D$36&lt;$AR6),0,Schweine_Werte!$I6))</f>
        <v>0</v>
      </c>
      <c r="BK6" s="679">
        <f>IF(OR($C$48=$AR6,$D$48=$AR6),Schweine_Werte!$I6*0.5,IF(OR($C$48&gt;$AR6,$D$48&lt;$AR6),0,Schweine_Werte!$I6))</f>
        <v>0</v>
      </c>
      <c r="BL6" s="679">
        <f>IF(OR($C$60=$AR6,$D$60=$AR6),Schweine_Werte!$I6*0.5,IF(OR($C$60&gt;$AR6,$D$60&lt;$AR6),0,Schweine_Werte!$I6))</f>
        <v>0</v>
      </c>
      <c r="BM6" s="676"/>
      <c r="BN6" s="676"/>
      <c r="BO6" s="679"/>
      <c r="BP6" s="679"/>
      <c r="BQ6" s="679"/>
      <c r="BR6" s="677">
        <f>IF(OR($C$74=$AR6,$D$74=$AR6),Schweine_Werte!$M6*0.5,IF(OR($C$74&gt;$AR6,$D$74&lt;$AR6),0,Schweine_Werte!$M6))</f>
        <v>0</v>
      </c>
      <c r="BS6" s="677">
        <f>IF(OR($C$83=$AR6,$D$83=$AR6),Schweine_Werte!$M6*0.5,IF(OR($C$83&gt;$AR6,$D$83&lt;$AR6),0,Schweine_Werte!$M6))</f>
        <v>0</v>
      </c>
      <c r="BT6" s="667">
        <f>IF(OR($C$92=$AR6,$D$92=$AR6),Schweine_Werte!$M6*0.5,IF(OR($C$92&gt;$AR6,$D$92&lt;$AR6),0,Schweine_Werte!$M6))</f>
        <v>0</v>
      </c>
      <c r="BU6" s="667">
        <f>IF(OR($C$101=$AR6,$D$101=$AR6),Schweine_Werte!$M6*0.5,IF(OR($C$101&gt;$AR6,$D$101&lt;$AR6),0,Schweine_Werte!$M6))</f>
        <v>0</v>
      </c>
      <c r="BV6" s="667">
        <f>IF(OR($C$110=$AR6,$D$110=$AR6),Schweine_Werte!$M6*0.5,IF(OR($C$110&gt;$AR6,$D$110&lt;$AR6),0,Schweine_Werte!$M6))</f>
        <v>0</v>
      </c>
      <c r="BW6" s="667">
        <f>IF(OR(8=$AR6,$E$127=$AR6),Schweine_Werte!$M6*0.5,IF(OR(8&gt;$AR6,$E$127&lt;$AR6),0,Schweine_Werte!$M6))</f>
        <v>2.9682487532941839</v>
      </c>
      <c r="BX6" s="667">
        <f>IF(OR(8=$AR6,$E$145=$AR6),Schweine_Werte!$M6*0.5,IF(OR(8&gt;$AR6,$E$145&lt;$AR6),0,Schweine_Werte!$M6))</f>
        <v>2.9682487532941839</v>
      </c>
      <c r="BY6" s="677">
        <f>IF(OR($C$74=$AR6,$D$74=$AR6),Schweine_Werte!$O6*0.5,IF(OR($C$74&gt;$AR6,$D$74&lt;$AR6),0,Schweine_Werte!$O6))</f>
        <v>0</v>
      </c>
      <c r="BZ6" s="677">
        <f>IF(OR($C$83=$AR6,$D$83=$AR6),Schweine_Werte!$O6*0.5,IF(OR($C$83&gt;$AR6,$D$83&lt;$AR6),0,Schweine_Werte!$O6))</f>
        <v>0</v>
      </c>
      <c r="CA6" s="667">
        <f>IF(OR($C$92=$AR6,$D$92=$AR6),Schweine_Werte!$O6*0.5,IF(OR($C$92&gt;$AR6,$D$92&lt;$AR6),0,Schweine_Werte!$O6))</f>
        <v>0</v>
      </c>
      <c r="CB6" s="667">
        <f>IF(OR($C$101=$AR6,$D$101=$AR6),Schweine_Werte!$O6*0.5,IF(OR($C$101&gt;$AR6,$D$101&lt;$AR6),0,Schweine_Werte!$O6))</f>
        <v>0</v>
      </c>
      <c r="CC6" s="667">
        <f>IF(OR($C$110=$AR6,$D$110=$AR6),Schweine_Werte!$O6*0.5,IF(OR($C$110&gt;$AR6,$D$110&lt;$AR6),0,Schweine_Werte!$O6))</f>
        <v>0</v>
      </c>
    </row>
    <row r="7" spans="1:303" ht="15" x14ac:dyDescent="0.25">
      <c r="A7" s="503" t="s">
        <v>484</v>
      </c>
      <c r="B7" s="504">
        <v>850</v>
      </c>
      <c r="D7" s="667"/>
      <c r="E7" s="667" t="e">
        <f>($D12-$C12)*1000/SUM($BC$4:$BC$146)</f>
        <v>#VALUE!</v>
      </c>
      <c r="F7" s="667" t="e">
        <f>SUMPRODUCT($BC$4:$BC$146,Schweine_Werte!$S$4:$S$146)/SUM($BC$4:$BC$146)</f>
        <v>#DIV/0!</v>
      </c>
      <c r="G7" s="667" t="e">
        <f>IF($B12=$A$8,SUMPRODUCT($BC$4:$BC$146,Schweine_Werte!ET$4:ET$146)/SUM($BC$4:$BC$146),IF($B12=$A$7,SUMPRODUCT($BC$4:$BC$146,Schweine_Werte!DN$4:DN$146)/SUM($BC$4:$BC$146),IF($B12=$A$6,SUMPRODUCT($BC$4:$BC$146,Schweine_Werte!CH$4:CH$146)/SUM($BC$4:$BC$146),SUMPRODUCT($BC$4:$BC$146,Schweine_Werte!BB$4:BB$146)/SUM($BC$4:$BC$146))))</f>
        <v>#DIV/0!</v>
      </c>
      <c r="H7" s="667" t="e">
        <f>IF($B12=$A$8,SUMPRODUCT($BC$4:$BC$146,Schweine_Werte!EU$4:EU$146)/SUM($BC$4:$BC$146),IF($B12=$A$7,SUMPRODUCT($BC$4:$BC$146,Schweine_Werte!DO$4:DO$146)/SUM($BC$4:$BC$146),IF($B12=$A$6,SUMPRODUCT($BC$4:$BC$146,Schweine_Werte!CI$4:CI$146)/SUM($BC$4:$BC$146),SUMPRODUCT($BC$4:$BC$146,Schweine_Werte!BC$4:BC$146)/SUM($BC$4:$BC$146))))</f>
        <v>#DIV/0!</v>
      </c>
      <c r="I7" s="667" t="e">
        <f>IF($B12=$A$8,SUMPRODUCT($BC$4:$BC$146,Schweine_Werte!EV$4:EV$146)/SUM($BC$4:$BC$146),IF($B12=$A$7,SUMPRODUCT($BC$4:$BC$146,Schweine_Werte!DP$4:DP$146)/SUM($BC$4:$BC$146),IF($B12=$A$6,SUMPRODUCT($BC$4:$BC$146,Schweine_Werte!CJ$4:CJ$146)/SUM($BC$4:$BC$146),SUMPRODUCT($BC$4:$BC$146,Schweine_Werte!BD$4:BD$146)/SUM($BC$4:$BC$146))))</f>
        <v>#DIV/0!</v>
      </c>
      <c r="J7" s="667" t="e">
        <f>SUMPRODUCT($BC$4:$BC$146,Schweine_Werte!$AA$4:$AA$146)/SUM($BC$4:$BC$146)</f>
        <v>#DIV/0!</v>
      </c>
      <c r="K7" s="667" t="e">
        <f>SUMPRODUCT($BC$4:$BC$146,Schweine_Werte!$AI$4:$AI$146)/SUM($BC$4:$BC$146)</f>
        <v>#DIV/0!</v>
      </c>
      <c r="L7" s="667" t="e">
        <f>T7*$F7*365/1000+$J7-$K7</f>
        <v>#DIV/0!</v>
      </c>
      <c r="M7" s="667" t="e">
        <f>U7*$F7*365/1000+$J7-$K7/2</f>
        <v>#DIV/0!</v>
      </c>
      <c r="N7" s="667" t="e">
        <f>V7*$F7*365/1000+$J7</f>
        <v>#DIV/0!</v>
      </c>
      <c r="O7" s="667">
        <f>IF($C12&lt;28,SUM($BC$4:$BC$23)+IF($D12&gt;28,$BC$24*0.5,$BC$24),0)</f>
        <v>0</v>
      </c>
      <c r="P7" s="667">
        <f>IF($D12&gt;28,SUM($BC$25:$BC$146)+IF($C12&lt;28,$BC$24*0.5,$BC$24),0)</f>
        <v>0</v>
      </c>
      <c r="Q7" s="667" t="e">
        <f t="shared" si="0"/>
        <v>#DIV/0!</v>
      </c>
      <c r="R7" s="667" t="e">
        <f t="shared" si="0"/>
        <v>#DIV/0!</v>
      </c>
      <c r="S7" s="667" t="e">
        <f t="shared" si="0"/>
        <v>#DIV/0!</v>
      </c>
      <c r="T7" s="667" t="e">
        <f>+($O7*Schweine_Werte!$HT$7+$P7*Schweine_Werte!$HU$7)/SUM($O7:$P7)</f>
        <v>#DIV/0!</v>
      </c>
      <c r="U7" s="667" t="e">
        <f>+($O7*Schweine_Werte!$HV$7+$P7*Schweine_Werte!$HW$7)/SUM($O7:$P7)</f>
        <v>#DIV/0!</v>
      </c>
      <c r="V7" s="667" t="e">
        <f>+($O7*Schweine_Werte!$HX$7+$P7*Schweine_Werte!$HY$7)/SUM($O7:$P7)</f>
        <v>#DIV/0!</v>
      </c>
      <c r="W7" s="667" t="e">
        <f>($J7*0.055+T7*0.365*0.86*$F7-$K7*0.018)/L7*100</f>
        <v>#DIV/0!</v>
      </c>
      <c r="X7" s="667" t="e">
        <f>($J7*0.055+U7*0.365*0.86*$F7-$K7*0.018/2)/M7*100</f>
        <v>#DIV/0!</v>
      </c>
      <c r="Y7" s="667" t="e">
        <f>($J7*0.055+V7*0.365*0.86*$F7)/N7*100</f>
        <v>#DIV/0!</v>
      </c>
      <c r="Z7" s="667" t="e">
        <f>IF($B12=$A$8,SUMPRODUCT($BC$4:$BC$146,Schweine_Werte!$EW$4:$EW$146,Schweine_Werte!$EX$4:$EX$146)/SUMPRODUCT($BC$4:$BC$146,Schweine_Werte!$EW$4:$EW$146),IF($B12=$A$7,SUMPRODUCT($BC$4:$BC$146,Schweine_Werte!$DQ$4:$DQ$146,Schweine_Werte!$DR$4:$DR$146)/SUMPRODUCT($BC$4:$BC$146,Schweine_Werte!$DQ$4:$DQ$146),IF($B12=$A$6,SUMPRODUCT($BC$4:$BC$146,Schweine_Werte!$CK$4:$CK$146,Schweine_Werte!$CL$4:$CL$146)/SUMPRODUCT($BC$4:$BC$146,Schweine_Werte!$CK$4:$CK$146),SUMPRODUCT($BC$4:$BC$146,Schweine_Werte!$BE$4:$BE$146,Schweine_Werte!$BF$4:$BF$146)/SUMPRODUCT($BC$4:$BC$146,Schweine_Werte!$BE$4:$BE$146))))</f>
        <v>#DIV/0!</v>
      </c>
      <c r="AA7" s="667"/>
      <c r="AB7" s="667">
        <f>IF($B12=$A$8,SUMIF(Schweine_Werte!$AO$4:$AO$146,$C12,Schweine_Werte!$EX$4:$EX$146),IF($B12=$A$7,SUMIF(Schweine_Werte!$AO$4:$AO$146,$C12,Schweine_Werte!$DR$4:$DR$146),IF($B12=$A$6,SUMIF(Schweine_Werte!$AO$4:$AO$146,$C12,Schweine_Werte!$CL$4:$CL$146),SUMIF(Schweine_Werte!$AO$4:$AO$146,$C12,Schweine_Werte!$BF$4:$BF$146))))</f>
        <v>0</v>
      </c>
      <c r="AC7" s="667"/>
      <c r="AD7" s="667">
        <f>IF($B12=$A$8,SUMIF(Schweine_Werte!$AO$4:$AO$146,$D12,Schweine_Werte!$EX$4:$EX$146),IF($B12=$A$7,SUMIF(Schweine_Werte!$AO$4:$AO$146,$D12,Schweine_Werte!$DR$4:$DR$146),IF($B12=$A$6,SUMIF(Schweine_Werte!$AO$4:$AO$146,$D12,Schweine_Werte!$CL$4:$CL$146),SUMIF(Schweine_Werte!$AO$4:$AO$146,$D12,Schweine_Werte!$BF$4:$BF$146))))</f>
        <v>0</v>
      </c>
      <c r="AE7" s="667"/>
      <c r="AF7" s="667"/>
      <c r="AG7" s="667" t="e">
        <f>IF($B12=$A$8,SUMPRODUCT($BC$4:$BC$146,Schweine_Werte!$EW$4:$EW$146)/SUM($BC$4:$BC$146),IF($B12=$A$7,SUMPRODUCT($BC$4:$BC$146,Schweine_Werte!$DQ$4:$DQ$146)/SUM($BC$4:$BC$146),IF($B12=$A$6,SUMPRODUCT($BC$4:$BC$146,Schweine_Werte!$CK$4:$CK$146)/SUM($BC$4:$BC$146),SUMPRODUCT($BC$4:$BC$146,Schweine_Werte!$BE$4:$BE$146)/SUM($BC$4:$BC$146))))</f>
        <v>#DIV/0!</v>
      </c>
      <c r="AH7" s="667"/>
      <c r="AI7" s="667"/>
      <c r="AJ7" s="667" t="e">
        <f>IF($B12=$A$8,SUMPRODUCT($BC$4:$BC$146,Schweine_Werte!$EW$4:$EW$146,Schweine_Werte!$EY$4:$EY$146)/SUMPRODUCT($BC$4:$BC$146,Schweine_Werte!$EW$4:$EW$146),IF($B12=$A$7,SUMPRODUCT($BC$4:$BC$146,Schweine_Werte!$DQ$4:$DQ$146,Schweine_Werte!$DS$4:$DS$146)/SUMPRODUCT($BC$4:$BC$146,Schweine_Werte!$DQ$4:$DQ$146),IF($B12=$A$6,SUMPRODUCT($BC$4:$BC$146,Schweine_Werte!$CK$4:$CK$146,Schweine_Werte!$CM$4:$CM$146)/SUMPRODUCT($BC$4:$BC$146,Schweine_Werte!$CK$4:$CK$146),SUMPRODUCT($BC$4:$BC$146,Schweine_Werte!$BE$4:$BE$146,Schweine_Werte!$BG$4:$BG$146)/SUMPRODUCT($BC$4:$BC$146,Schweine_Werte!$BE$4:$BE$146))))</f>
        <v>#DIV/0!</v>
      </c>
      <c r="AK7" s="667"/>
      <c r="AL7" s="667">
        <f>IF($B12=$A$8,SUMIF(Schweine_Werte!$AO$4:$AO$146,$C12,Schweine_Werte!$EY$4:$EY$146),IF($B12=$A$7,SUMIF(Schweine_Werte!$AO$4:$AO$146,$C12,Schweine_Werte!$DS$4:$DS$146),IF($B12=$A$6,SUMIF(Schweine_Werte!$AO$4:$AO$146,$C12,Schweine_Werte!$CM$4:$CM$146),SUMIF(Schweine_Werte!$AO$4:$AO$146,$C12,Schweine_Werte!$BG$4:$BG$146))))</f>
        <v>0</v>
      </c>
      <c r="AM7" s="667"/>
      <c r="AN7" s="667">
        <f>IF($B12=$A$8,SUMIF(Schweine_Werte!$AO$4:$AO$146,$D12,Schweine_Werte!$EY$4:$EY$146),IF($B12=$A$7,SUMIF(Schweine_Werte!$AO$4:$AO$146,$D12,Schweine_Werte!$DS$4:$DS$146),IF($B12=$A$6,SUMIF(Schweine_Werte!$AO$4:$AO$146,$D12,Schweine_Werte!$CM$4:$CM$146),SUMIF(Schweine_Werte!$AO$4:$AO$146,$D12,Schweine_Werte!$BG$4:$BG$146))))</f>
        <v>0</v>
      </c>
      <c r="AR7" s="675">
        <v>11</v>
      </c>
      <c r="AS7" s="676">
        <f>IF(OR($C$12=$AR7,$D$12=$AR7),Schweine_Werte!$C7*0.5,IF(OR($C$12&gt;$AR7,$D$12&lt;$AR7),0,Schweine_Werte!$C7))</f>
        <v>0</v>
      </c>
      <c r="AT7" s="676">
        <f>IF(OR($C$24=$AR7,$D$24=$AR7),Schweine_Werte!$C7*0.5,IF(OR($C$24&gt;$AR7,$D$24&lt;$AR7),0,Schweine_Werte!$C7))</f>
        <v>0</v>
      </c>
      <c r="AU7" s="676">
        <f>IF(OR($C$36=$AR7,$D$36=$AR7),Schweine_Werte!$C7*0.5,IF(OR($C$36&gt;$AR7,$D$36&lt;$AR7),0,Schweine_Werte!$C7))</f>
        <v>0</v>
      </c>
      <c r="AV7" s="676">
        <f>IF(OR($C$48=$AR7,$D$48=$AR7),Schweine_Werte!$C7*0.5,IF(OR($C$48&gt;$AR7,$D$48&lt;$AR7),0,Schweine_Werte!$C7))</f>
        <v>0</v>
      </c>
      <c r="AW7" s="676">
        <f>IF(OR($C$60=$AR7,$D$60=$AR7),Schweine_Werte!$C7*0.5,IF(OR($C$60&gt;$AR7,$D$60&lt;$AR7),0,Schweine_Werte!$C7))</f>
        <v>0</v>
      </c>
      <c r="AX7" s="676">
        <f>IF(OR($C$12=$AR7,$D$12=$AR7),Schweine_Werte!$E7*0.5,IF(OR($C$12&gt;$AR7,$D$12&lt;$AR7),0,Schweine_Werte!$E7))</f>
        <v>0</v>
      </c>
      <c r="AY7" s="676">
        <f>IF(OR($C$24=$AR7,$D$24=$AR7),Schweine_Werte!$E7*0.5,IF(OR($C$24&gt;$AR7,$D$24&lt;$AR7),0,Schweine_Werte!$E7))</f>
        <v>0</v>
      </c>
      <c r="AZ7" s="679">
        <f>IF(OR($C$36=$AR7,$D$36=$AR7),Schweine_Werte!$E7*0.5,IF(OR($C$36&gt;$AR7,$D$36&lt;$AR7),0,Schweine_Werte!$E7))</f>
        <v>0</v>
      </c>
      <c r="BA7" s="679">
        <f>IF(OR($C$48=$AR7,$D$48=$AR7),Schweine_Werte!$E7*0.5,IF(OR($C$48&gt;$AR7,$D$48&lt;$AR7),0,Schweine_Werte!$E7))</f>
        <v>0</v>
      </c>
      <c r="BB7" s="679">
        <f>IF(OR($C$60=$AR7,$D$60=$AR7),Schweine_Werte!$E7*0.5,IF(OR($C$60&gt;$AR7,$D$60&lt;$AR7),0,Schweine_Werte!$E7))</f>
        <v>0</v>
      </c>
      <c r="BC7" s="676">
        <f>IF(OR($C$12=$AR7,$D$12=$AR7),Schweine_Werte!$G7*0.5,IF(OR($C$12&gt;$AR7,$D$12&lt;$AR7),0,Schweine_Werte!$G7))</f>
        <v>0</v>
      </c>
      <c r="BD7" s="676">
        <f>IF(OR($C$24=$AR7,$D$24=$AR7),Schweine_Werte!$G7*0.5,IF(OR($C$24&gt;$AR7,$D$24&lt;$AR7),0,Schweine_Werte!$G7))</f>
        <v>0</v>
      </c>
      <c r="BE7" s="679">
        <f>IF(OR($C$36=$AR7,$D$36=$AR7),Schweine_Werte!$G7*0.5,IF(OR($C$36&gt;$AR7,$D$36&lt;$AR7),0,Schweine_Werte!$G7))</f>
        <v>0</v>
      </c>
      <c r="BF7" s="679">
        <f>IF(OR($C$48=$AR7,$D$48=$AR7),Schweine_Werte!$G7*0.5,IF(OR($C$48&gt;$AR7,$D$48&lt;$AR7),0,Schweine_Werte!$G7))</f>
        <v>0</v>
      </c>
      <c r="BG7" s="679">
        <f>IF(OR($C$60=$AR7,$D$60=$AR7),Schweine_Werte!$G7*0.5,IF(OR($C$60&gt;$AR7,$D$60&lt;$AR7),0,Schweine_Werte!$G7))</f>
        <v>0</v>
      </c>
      <c r="BH7" s="676">
        <f>IF(OR($C$12=$AR7,$D$12=$AR7),Schweine_Werte!$I7*0.5,IF(OR($C$12&gt;$AR7,$D$12&lt;$AR7),0,Schweine_Werte!$I7))</f>
        <v>0</v>
      </c>
      <c r="BI7" s="676">
        <f>IF(OR($C$24=$AR7,$D$24=$AR7),Schweine_Werte!$I7*0.5,IF(OR($C$24&gt;$AR7,$D$24&lt;$AR7),0,Schweine_Werte!$I7))</f>
        <v>0</v>
      </c>
      <c r="BJ7" s="679">
        <f>IF(OR($C$36=$AR7,$D$36=$AR7),Schweine_Werte!$I7*0.5,IF(OR($C$36&gt;$AR7,$D$36&lt;$AR7),0,Schweine_Werte!$I7))</f>
        <v>0</v>
      </c>
      <c r="BK7" s="679">
        <f>IF(OR($C$48=$AR7,$D$48=$AR7),Schweine_Werte!$I7*0.5,IF(OR($C$48&gt;$AR7,$D$48&lt;$AR7),0,Schweine_Werte!$I7))</f>
        <v>0</v>
      </c>
      <c r="BL7" s="679">
        <f>IF(OR($C$60=$AR7,$D$60=$AR7),Schweine_Werte!$I7*0.5,IF(OR($C$60&gt;$AR7,$D$60&lt;$AR7),0,Schweine_Werte!$I7))</f>
        <v>0</v>
      </c>
      <c r="BM7" s="676"/>
      <c r="BN7" s="676"/>
      <c r="BO7" s="679"/>
      <c r="BP7" s="679"/>
      <c r="BQ7" s="679"/>
      <c r="BR7" s="677">
        <f>IF(OR($C$74=$AR7,$D$74=$AR7),Schweine_Werte!$M7*0.5,IF(OR($C$74&gt;$AR7,$D$74&lt;$AR7),0,Schweine_Werte!$M7))</f>
        <v>0</v>
      </c>
      <c r="BS7" s="677">
        <f>IF(OR($C$83=$AR7,$D$83=$AR7),Schweine_Werte!$M7*0.5,IF(OR($C$83&gt;$AR7,$D$83&lt;$AR7),0,Schweine_Werte!$M7))</f>
        <v>0</v>
      </c>
      <c r="BT7" s="667">
        <f>IF(OR($C$92=$AR7,$D$92=$AR7),Schweine_Werte!$M7*0.5,IF(OR($C$92&gt;$AR7,$D$92&lt;$AR7),0,Schweine_Werte!$M7))</f>
        <v>0</v>
      </c>
      <c r="BU7" s="667">
        <f>IF(OR($C$101=$AR7,$D$101=$AR7),Schweine_Werte!$M7*0.5,IF(OR($C$101&gt;$AR7,$D$101&lt;$AR7),0,Schweine_Werte!$M7))</f>
        <v>0</v>
      </c>
      <c r="BV7" s="667">
        <f>IF(OR($C$110=$AR7,$D$110=$AR7),Schweine_Werte!$M7*0.5,IF(OR($C$110&gt;$AR7,$D$110&lt;$AR7),0,Schweine_Werte!$M7))</f>
        <v>0</v>
      </c>
      <c r="BW7" s="667">
        <f>IF(OR(8=$AR7,$E$127=$AR7),Schweine_Werte!$M7*0.5,IF(OR(8&gt;$AR7,$E$127&lt;$AR7),0,Schweine_Werte!$M7))</f>
        <v>2.8148019927048371</v>
      </c>
      <c r="BX7" s="667">
        <f>IF(OR(8=$AR7,$E$145=$AR7),Schweine_Werte!$M7*0.5,IF(OR(8&gt;$AR7,$E$145&lt;$AR7),0,Schweine_Werte!$M7))</f>
        <v>2.8148019927048371</v>
      </c>
      <c r="BY7" s="677">
        <f>IF(OR($C$74=$AR7,$D$74=$AR7),Schweine_Werte!$O7*0.5,IF(OR($C$74&gt;$AR7,$D$74&lt;$AR7),0,Schweine_Werte!$O7))</f>
        <v>0</v>
      </c>
      <c r="BZ7" s="677">
        <f>IF(OR($C$83=$AR7,$D$83=$AR7),Schweine_Werte!$O7*0.5,IF(OR($C$83&gt;$AR7,$D$83&lt;$AR7),0,Schweine_Werte!$O7))</f>
        <v>0</v>
      </c>
      <c r="CA7" s="667">
        <f>IF(OR($C$92=$AR7,$D$92=$AR7),Schweine_Werte!$O7*0.5,IF(OR($C$92&gt;$AR7,$D$92&lt;$AR7),0,Schweine_Werte!$O7))</f>
        <v>0</v>
      </c>
      <c r="CB7" s="667">
        <f>IF(OR($C$101=$AR7,$D$101=$AR7),Schweine_Werte!$O7*0.5,IF(OR($C$101&gt;$AR7,$D$101&lt;$AR7),0,Schweine_Werte!$O7))</f>
        <v>0</v>
      </c>
      <c r="CC7" s="667">
        <f>IF(OR($C$110=$AR7,$D$110=$AR7),Schweine_Werte!$O7*0.5,IF(OR($C$110&gt;$AR7,$D$110&lt;$AR7),0,Schweine_Werte!$O7))</f>
        <v>0</v>
      </c>
    </row>
    <row r="8" spans="1:303" ht="15" x14ac:dyDescent="0.25">
      <c r="A8" s="505" t="s">
        <v>485</v>
      </c>
      <c r="B8" s="504">
        <v>950</v>
      </c>
      <c r="D8" s="667"/>
      <c r="E8" s="667" t="e">
        <f>($D12-$C12)*1000/SUM($BH$4:$BH$146)</f>
        <v>#VALUE!</v>
      </c>
      <c r="F8" s="667" t="e">
        <f>SUMPRODUCT($BH$4:$BH$146,Schweine_Werte!$T$4:$T$146)/SUM($BH$4:$BH$146)</f>
        <v>#DIV/0!</v>
      </c>
      <c r="G8" s="667" t="e">
        <f>IF($B12=$A$8,SUMPRODUCT($BH$4:$BH$146,Schweine_Werte!EZ$4:EZ$146)/SUM($BH$4:$BH$146),IF($B12=$A$7,SUMPRODUCT($BH$4:$BH$146,Schweine_Werte!DT$4:DT$146)/SUM($BH$4:$BH$146),IF($B12=$A$6,SUMPRODUCT($BH$4:$BH$146,Schweine_Werte!CN$4:CN$146)/SUM($BH$4:$BH$146),SUMPRODUCT($BH$4:$BH$146,Schweine_Werte!BH$4:BH$146)/SUM($BH$4:$BH$146))))</f>
        <v>#DIV/0!</v>
      </c>
      <c r="H8" s="667" t="e">
        <f>IF($B12=$A$8,SUMPRODUCT($BH$4:$BH$146,Schweine_Werte!FA$4:FA$146)/SUM($BH$4:$BH$146),IF($B12=$A$7,SUMPRODUCT($BH$4:$BH$146,Schweine_Werte!DU$4:DU$146)/SUM($BH$4:$BH$146),IF($B12=$A$6,SUMPRODUCT($BH$4:$BH$146,Schweine_Werte!CO$4:CO$146)/SUM($BH$4:$BH$146),SUMPRODUCT($BH$4:$BH$146,Schweine_Werte!BI$4:BI$146)/SUM($BH$4:$BH$146))))</f>
        <v>#DIV/0!</v>
      </c>
      <c r="I8" s="667" t="e">
        <f>IF($B12=$A$8,SUMPRODUCT($BH$4:$BH$146,Schweine_Werte!FB$4:FB$146)/SUM($BH$4:$BH$146),IF($B12=$A$7,SUMPRODUCT($BH$4:$BH$146,Schweine_Werte!DV$4:DV$146)/SUM($BH$4:$BH$146),IF($B12=$A$6,SUMPRODUCT($BH$4:$BH$146,Schweine_Werte!CP$4:CP$146)/SUM($BH$4:$BH$146),SUMPRODUCT($BH$4:$BH$146,Schweine_Werte!BJ$4:BJ$146)/SUM($BH$4:$BH$146))))</f>
        <v>#DIV/0!</v>
      </c>
      <c r="J8" s="667" t="e">
        <f>SUMPRODUCT($BH$4:$BH$146,Schweine_Werte!$AB$4:$AB$146)/SUM($BH$4:$BH$146)</f>
        <v>#DIV/0!</v>
      </c>
      <c r="K8" s="667" t="e">
        <f>SUMPRODUCT($BH$4:$BH$146,Schweine_Werte!$AJ$4:$AJ$146)/SUM($BH$4:$BH$146)</f>
        <v>#DIV/0!</v>
      </c>
      <c r="L8" s="667" t="e">
        <f>T8*$F8*365/1000+$J8-$K8</f>
        <v>#DIV/0!</v>
      </c>
      <c r="M8" s="667" t="e">
        <f>U8*$F8*365/1000+$J8-$K8/2</f>
        <v>#DIV/0!</v>
      </c>
      <c r="N8" s="667" t="e">
        <f>V8*$F8*365/1000+$J8</f>
        <v>#DIV/0!</v>
      </c>
      <c r="O8" s="667">
        <f>IF($C12&lt;28,SUM($BH$4:$BH$23)+IF($D12&gt;28,$BH$24*0.5,$BH$24),0)</f>
        <v>0</v>
      </c>
      <c r="P8" s="667">
        <f>IF($D12&gt;28,SUM($BH$25:$BH$146)+IF($C12&lt;28,$BH$24*0.5,$BH$24),0)</f>
        <v>0</v>
      </c>
      <c r="Q8" s="667" t="e">
        <f t="shared" si="0"/>
        <v>#DIV/0!</v>
      </c>
      <c r="R8" s="667" t="e">
        <f t="shared" si="0"/>
        <v>#DIV/0!</v>
      </c>
      <c r="S8" s="667" t="e">
        <f t="shared" si="0"/>
        <v>#DIV/0!</v>
      </c>
      <c r="T8" s="667" t="e">
        <f>+($O8*Schweine_Werte!$HT$8+$P8*Schweine_Werte!$HU$8)/SUM($O8:$P8)</f>
        <v>#DIV/0!</v>
      </c>
      <c r="U8" s="667" t="e">
        <f>+($O8*Schweine_Werte!$HV$8+$P8*Schweine_Werte!$HW$8)/SUM($O8:$P8)</f>
        <v>#DIV/0!</v>
      </c>
      <c r="V8" s="667" t="e">
        <f>+($O8*Schweine_Werte!$HX$8+$P8*Schweine_Werte!$HY$8)/SUM($O8:$P8)</f>
        <v>#DIV/0!</v>
      </c>
      <c r="W8" s="678" t="e">
        <f>($J8*0.055+T8*0.365*0.86*$F8-$K8*0.018)/L8*100</f>
        <v>#DIV/0!</v>
      </c>
      <c r="X8" s="667" t="e">
        <f>($J8*0.055+U8*0.365*0.86*$F8-$K8*0.018/2)/M8*100</f>
        <v>#DIV/0!</v>
      </c>
      <c r="Y8" s="667" t="e">
        <f>($J8*0.055+V8*0.365*0.86*$F8)/N8*100</f>
        <v>#DIV/0!</v>
      </c>
      <c r="Z8" s="667" t="e">
        <f>IF($B12=$A$8,SUMPRODUCT($BH$4:$BH$146,Schweine_Werte!$FC$4:$FC$146,Schweine_Werte!$FD$4:$FD$146)/SUMPRODUCT($BH$4:$BH$146,Schweine_Werte!$FC$4:$FC$146),IF($B12=$A$7,SUMPRODUCT($BH$4:$BH$146,Schweine_Werte!$DW$4:$DW$146,Schweine_Werte!$DX$4:$DX$146)/SUMPRODUCT($BH$4:$BH$146,Schweine_Werte!$DW$4:$DW$146),IF($B12=$A$6,SUMPRODUCT($BH$4:$BH$146,Schweine_Werte!$CQ$4:$CQ$146,Schweine_Werte!$CR$4:$CR$146)/SUMPRODUCT($BH$4:$BH$146,Schweine_Werte!$CQ$4:$CQ$146),SUMPRODUCT($BH$4:$BH$146,Schweine_Werte!$BK$4:$BK$146,Schweine_Werte!$BL$4:$BL$146)/SUMPRODUCT($BH$4:$BH$146,Schweine_Werte!$BK$4:$BK$146))))</f>
        <v>#DIV/0!</v>
      </c>
      <c r="AA8" s="667"/>
      <c r="AB8" s="667">
        <f>IF($B12=$A$8,SUMIF(Schweine_Werte!$AO$4:$AO$146,$C12,Schweine_Werte!$FD$4:$FD$146),IF($B12=$A$7,SUMIF(Schweine_Werte!$AO$4:$AO$146,$C12,Schweine_Werte!$DX$4:$DX$146),IF($B12=$A$6,SUMIF(Schweine_Werte!$AO$4:$AO$146,$C12,Schweine_Werte!$CR$4:$CR$146),SUMIF(Schweine_Werte!$AO$4:$AO$146,$C12,Schweine_Werte!$BL$4:$BL$146))))</f>
        <v>0</v>
      </c>
      <c r="AC8" s="667"/>
      <c r="AD8" s="667">
        <f>IF($B12=$A$8,SUMIF(Schweine_Werte!$AO$4:$AO$146,$D12,Schweine_Werte!$FD$4:$FD$146),IF($B12=$A$7,SUMIF(Schweine_Werte!$AO$4:$AO$146,$D12,Schweine_Werte!$DX$4:$DX$146),IF($B12=$A$6,SUMIF(Schweine_Werte!$AO$4:$AO$146,$D12,Schweine_Werte!$CR$4:$CR$146),SUMIF(Schweine_Werte!$AO$4:$AO$146,$D12,Schweine_Werte!$BL$4:$BL$146))))</f>
        <v>0</v>
      </c>
      <c r="AE8" s="667"/>
      <c r="AF8" s="667"/>
      <c r="AG8" s="667" t="e">
        <f>IF($B12=$A$8,SUMPRODUCT($BH$4:$BH$146,Schweine_Werte!$FC$4:$FC$146)/SUM($BH$4:$BH$146),IF($B12=$A$7,SUMPRODUCT($BH$4:$BH$146,Schweine_Werte!$DW$4:$DW$146)/SUM($BH$4:$BH$146),IF($B12=$A$6,SUMPRODUCT($BH$4:$BH$146,Schweine_Werte!$CQ$4:$CQ$146)/SUM($BH$4:$BH$146),SUMPRODUCT($BH$4:$BH$146,Schweine_Werte!$BK$4:$BK$146)/SUM($BH$4:$BH$146))))</f>
        <v>#DIV/0!</v>
      </c>
      <c r="AH8" s="667"/>
      <c r="AI8" s="667"/>
      <c r="AJ8" s="667" t="e">
        <f>IF($B12=$A$8,SUMPRODUCT($BH$4:$BH$146,Schweine_Werte!$FC$4:$FC$146,Schweine_Werte!$FE$4:$FE$146)/SUMPRODUCT($BH$4:$BH$146,Schweine_Werte!$FC$4:$FC$146),IF($B12=$A$7,SUMPRODUCT($BH$4:$BH$146,Schweine_Werte!$DW$4:$DW$146,Schweine_Werte!$DY$4:$DY$146)/SUMPRODUCT($BH$4:$BH$146,Schweine_Werte!$DW$4:$DW$146),IF($B12=$A$6,SUMPRODUCT($BH$4:$BH$146,Schweine_Werte!$CQ$4:$CQ$146,Schweine_Werte!$CS$4:$CS$146)/SUMPRODUCT($BH$4:$BH$146,Schweine_Werte!$CQ$4:$CQ$146),SUMPRODUCT($BH$4:$BH$146,Schweine_Werte!$BK$4:$BK$146,Schweine_Werte!$BM$4:$BM$146)/SUMPRODUCT($BH$4:$BH$146,Schweine_Werte!$BK$4:$BK$146))))</f>
        <v>#DIV/0!</v>
      </c>
      <c r="AK8" s="667"/>
      <c r="AL8" s="667">
        <f>IF($B12=$A$8,SUMIF(Schweine_Werte!$AO$4:$AO$146,$C12,Schweine_Werte!$FE$4:$FE$146),IF($B12=$A$7,SUMIF(Schweine_Werte!$AO$4:$AO$146,$C12,Schweine_Werte!$DY$4:$DY$146),IF($B12=$A$6,SUMIF(Schweine_Werte!$AO$4:$AO$146,$C12,Schweine_Werte!$CS$4:$CS$146),SUMIF(Schweine_Werte!$AO$4:$AO$146,$C12,Schweine_Werte!$BM$4:$BM$146))))</f>
        <v>0</v>
      </c>
      <c r="AM8" s="667"/>
      <c r="AN8" s="667">
        <f>IF($B12=$A$8,SUMIF(Schweine_Werte!$AO$4:$AO$146,$D12,Schweine_Werte!$FE$4:$FE$146),IF($B12=$A$7,SUMIF(Schweine_Werte!$AO$4:$AO$146,$D12,Schweine_Werte!$DY$4:$DY$146),IF($B12=$A$6,SUMIF(Schweine_Werte!$AO$4:$AO$146,$D12,Schweine_Werte!$CS$4:$CS$146),SUMIF(Schweine_Werte!$AO$4:$AO$146,$D12,Schweine_Werte!$BM$4:$BM$146))))</f>
        <v>0</v>
      </c>
      <c r="AR8" s="675">
        <v>12</v>
      </c>
      <c r="AS8" s="676">
        <f>IF(OR($C$12=$AR8,$D$12=$AR8),Schweine_Werte!$C8*0.5,IF(OR($C$12&gt;$AR8,$D$12&lt;$AR8),0,Schweine_Werte!$C8))</f>
        <v>0</v>
      </c>
      <c r="AT8" s="676">
        <f>IF(OR($C$24=$AR8,$D$24=$AR8),Schweine_Werte!$C8*0.5,IF(OR($C$24&gt;$AR8,$D$24&lt;$AR8),0,Schweine_Werte!$C8))</f>
        <v>0</v>
      </c>
      <c r="AU8" s="676">
        <f>IF(OR($C$36=$AR8,$D$36=$AR8),Schweine_Werte!$C8*0.5,IF(OR($C$36&gt;$AR8,$D$36&lt;$AR8),0,Schweine_Werte!$C8))</f>
        <v>0</v>
      </c>
      <c r="AV8" s="676">
        <f>IF(OR($C$48=$AR8,$D$48=$AR8),Schweine_Werte!$C8*0.5,IF(OR($C$48&gt;$AR8,$D$48&lt;$AR8),0,Schweine_Werte!$C8))</f>
        <v>0</v>
      </c>
      <c r="AW8" s="676">
        <f>IF(OR($C$60=$AR8,$D$60=$AR8),Schweine_Werte!$C8*0.5,IF(OR($C$60&gt;$AR8,$D$60&lt;$AR8),0,Schweine_Werte!$C8))</f>
        <v>0</v>
      </c>
      <c r="AX8" s="676">
        <f>IF(OR($C$12=$AR8,$D$12=$AR8),Schweine_Werte!$E8*0.5,IF(OR($C$12&gt;$AR8,$D$12&lt;$AR8),0,Schweine_Werte!$E8))</f>
        <v>0</v>
      </c>
      <c r="AY8" s="676">
        <f>IF(OR($C$24=$AR8,$D$24=$AR8),Schweine_Werte!$E8*0.5,IF(OR($C$24&gt;$AR8,$D$24&lt;$AR8),0,Schweine_Werte!$E8))</f>
        <v>0</v>
      </c>
      <c r="AZ8" s="679">
        <f>IF(OR($C$36=$AR8,$D$36=$AR8),Schweine_Werte!$E8*0.5,IF(OR($C$36&gt;$AR8,$D$36&lt;$AR8),0,Schweine_Werte!$E8))</f>
        <v>0</v>
      </c>
      <c r="BA8" s="679">
        <f>IF(OR($C$48=$AR8,$D$48=$AR8),Schweine_Werte!$E8*0.5,IF(OR($C$48&gt;$AR8,$D$48&lt;$AR8),0,Schweine_Werte!$E8))</f>
        <v>0</v>
      </c>
      <c r="BB8" s="679">
        <f>IF(OR($C$60=$AR8,$D$60=$AR8),Schweine_Werte!$E8*0.5,IF(OR($C$60&gt;$AR8,$D$60&lt;$AR8),0,Schweine_Werte!$E8))</f>
        <v>0</v>
      </c>
      <c r="BC8" s="676">
        <f>IF(OR($C$12=$AR8,$D$12=$AR8),Schweine_Werte!$G8*0.5,IF(OR($C$12&gt;$AR8,$D$12&lt;$AR8),0,Schweine_Werte!$G8))</f>
        <v>0</v>
      </c>
      <c r="BD8" s="676">
        <f>IF(OR($C$24=$AR8,$D$24=$AR8),Schweine_Werte!$G8*0.5,IF(OR($C$24&gt;$AR8,$D$24&lt;$AR8),0,Schweine_Werte!$G8))</f>
        <v>0</v>
      </c>
      <c r="BE8" s="679">
        <f>IF(OR($C$36=$AR8,$D$36=$AR8),Schweine_Werte!$G8*0.5,IF(OR($C$36&gt;$AR8,$D$36&lt;$AR8),0,Schweine_Werte!$G8))</f>
        <v>0</v>
      </c>
      <c r="BF8" s="679">
        <f>IF(OR($C$48=$AR8,$D$48=$AR8),Schweine_Werte!$G8*0.5,IF(OR($C$48&gt;$AR8,$D$48&lt;$AR8),0,Schweine_Werte!$G8))</f>
        <v>0</v>
      </c>
      <c r="BG8" s="679">
        <f>IF(OR($C$60=$AR8,$D$60=$AR8),Schweine_Werte!$G8*0.5,IF(OR($C$60&gt;$AR8,$D$60&lt;$AR8),0,Schweine_Werte!$G8))</f>
        <v>0</v>
      </c>
      <c r="BH8" s="676">
        <f>IF(OR($C$12=$AR8,$D$12=$AR8),Schweine_Werte!$I8*0.5,IF(OR($C$12&gt;$AR8,$D$12&lt;$AR8),0,Schweine_Werte!$I8))</f>
        <v>0</v>
      </c>
      <c r="BI8" s="676">
        <f>IF(OR($C$24=$AR8,$D$24=$AR8),Schweine_Werte!$I8*0.5,IF(OR($C$24&gt;$AR8,$D$24&lt;$AR8),0,Schweine_Werte!$I8))</f>
        <v>0</v>
      </c>
      <c r="BJ8" s="679">
        <f>IF(OR($C$36=$AR8,$D$36=$AR8),Schweine_Werte!$I8*0.5,IF(OR($C$36&gt;$AR8,$D$36&lt;$AR8),0,Schweine_Werte!$I8))</f>
        <v>0</v>
      </c>
      <c r="BK8" s="679">
        <f>IF(OR($C$48=$AR8,$D$48=$AR8),Schweine_Werte!$I8*0.5,IF(OR($C$48&gt;$AR8,$D$48&lt;$AR8),0,Schweine_Werte!$I8))</f>
        <v>0</v>
      </c>
      <c r="BL8" s="679">
        <f>IF(OR($C$60=$AR8,$D$60=$AR8),Schweine_Werte!$I8*0.5,IF(OR($C$60&gt;$AR8,$D$60&lt;$AR8),0,Schweine_Werte!$I8))</f>
        <v>0</v>
      </c>
      <c r="BM8" s="676"/>
      <c r="BN8" s="676"/>
      <c r="BO8" s="679"/>
      <c r="BP8" s="679"/>
      <c r="BQ8" s="679"/>
      <c r="BR8" s="677">
        <f>IF(OR($C$74=$AR8,$D$74=$AR8),Schweine_Werte!$M8*0.5,IF(OR($C$74&gt;$AR8,$D$74&lt;$AR8),0,Schweine_Werte!$M8))</f>
        <v>0</v>
      </c>
      <c r="BS8" s="677">
        <f>IF(OR($C$83=$AR8,$D$83=$AR8),Schweine_Werte!$M8*0.5,IF(OR($C$83&gt;$AR8,$D$83&lt;$AR8),0,Schweine_Werte!$M8))</f>
        <v>0</v>
      </c>
      <c r="BT8" s="667">
        <f>IF(OR($C$92=$AR8,$D$92=$AR8),Schweine_Werte!$M8*0.5,IF(OR($C$92&gt;$AR8,$D$92&lt;$AR8),0,Schweine_Werte!$M8))</f>
        <v>0</v>
      </c>
      <c r="BU8" s="667">
        <f>IF(OR($C$101=$AR8,$D$101=$AR8),Schweine_Werte!$M8*0.5,IF(OR($C$101&gt;$AR8,$D$101&lt;$AR8),0,Schweine_Werte!$M8))</f>
        <v>0</v>
      </c>
      <c r="BV8" s="667">
        <f>IF(OR($C$110=$AR8,$D$110=$AR8),Schweine_Werte!$M8*0.5,IF(OR($C$110&gt;$AR8,$D$110&lt;$AR8),0,Schweine_Werte!$M8))</f>
        <v>0</v>
      </c>
      <c r="BW8" s="667">
        <f>IF(OR(8=$AR8,$E$127=$AR8),Schweine_Werte!$M8*0.5,IF(OR(8&gt;$AR8,$E$127&lt;$AR8),0,Schweine_Werte!$M8))</f>
        <v>2.6783028291716549</v>
      </c>
      <c r="BX8" s="667">
        <f>IF(OR(8=$AR8,$E$145=$AR8),Schweine_Werte!$M8*0.5,IF(OR(8&gt;$AR8,$E$145&lt;$AR8),0,Schweine_Werte!$M8))</f>
        <v>2.6783028291716549</v>
      </c>
      <c r="BY8" s="677">
        <f>IF(OR($C$74=$AR8,$D$74=$AR8),Schweine_Werte!$O8*0.5,IF(OR($C$74&gt;$AR8,$D$74&lt;$AR8),0,Schweine_Werte!$O8))</f>
        <v>0</v>
      </c>
      <c r="BZ8" s="677">
        <f>IF(OR($C$83=$AR8,$D$83=$AR8),Schweine_Werte!$O8*0.5,IF(OR($C$83&gt;$AR8,$D$83&lt;$AR8),0,Schweine_Werte!$O8))</f>
        <v>0</v>
      </c>
      <c r="CA8" s="667">
        <f>IF(OR($C$92=$AR8,$D$92=$AR8),Schweine_Werte!$O8*0.5,IF(OR($C$92&gt;$AR8,$D$92&lt;$AR8),0,Schweine_Werte!$O8))</f>
        <v>0</v>
      </c>
      <c r="CB8" s="667">
        <f>IF(OR($C$101=$AR8,$D$101=$AR8),Schweine_Werte!$O8*0.5,IF(OR($C$101&gt;$AR8,$D$101&lt;$AR8),0,Schweine_Werte!$O8))</f>
        <v>0</v>
      </c>
      <c r="CC8" s="667">
        <f>IF(OR($C$110=$AR8,$D$110=$AR8),Schweine_Werte!$O8*0.5,IF(OR($C$110&gt;$AR8,$D$110&lt;$AR8),0,Schweine_Werte!$O8))</f>
        <v>0</v>
      </c>
    </row>
    <row r="9" spans="1:303" x14ac:dyDescent="0.2">
      <c r="B9" s="504"/>
      <c r="D9" s="667"/>
      <c r="E9" s="667"/>
      <c r="F9" s="667"/>
      <c r="G9" s="667"/>
      <c r="H9" s="667"/>
      <c r="I9" s="667"/>
      <c r="J9" s="667"/>
      <c r="K9" s="667"/>
      <c r="L9" s="667"/>
      <c r="M9" s="667"/>
      <c r="N9" s="667"/>
      <c r="O9" s="667"/>
      <c r="P9" s="667"/>
      <c r="Q9" s="667"/>
      <c r="R9" s="667"/>
      <c r="S9" s="667"/>
      <c r="T9" s="667"/>
      <c r="U9" s="667"/>
      <c r="V9" s="667"/>
      <c r="W9" s="678"/>
      <c r="X9" s="667"/>
      <c r="Y9" s="667"/>
      <c r="Z9" s="667"/>
      <c r="AA9" s="667"/>
      <c r="AB9" s="667"/>
      <c r="AC9" s="667"/>
      <c r="AD9" s="667"/>
      <c r="AE9" s="667"/>
      <c r="AF9" s="667"/>
      <c r="AG9" s="667"/>
      <c r="AH9" s="667"/>
      <c r="AI9" s="667"/>
      <c r="AJ9" s="667"/>
      <c r="AK9" s="667"/>
      <c r="AL9" s="667"/>
      <c r="AM9" s="667"/>
      <c r="AN9" s="667"/>
      <c r="AR9" s="675">
        <v>13</v>
      </c>
      <c r="AS9" s="676">
        <f>IF(OR($C$12=$AR9,$D$12=$AR9),Schweine_Werte!$C9*0.5,IF(OR($C$12&gt;$AR9,$D$12&lt;$AR9),0,Schweine_Werte!$C9))</f>
        <v>0</v>
      </c>
      <c r="AT9" s="676">
        <f>IF(OR($C$24=$AR9,$D$24=$AR9),Schweine_Werte!$C9*0.5,IF(OR($C$24&gt;$AR9,$D$24&lt;$AR9),0,Schweine_Werte!$C9))</f>
        <v>0</v>
      </c>
      <c r="AU9" s="676">
        <f>IF(OR($C$36=$AR9,$D$36=$AR9),Schweine_Werte!$C9*0.5,IF(OR($C$36&gt;$AR9,$D$36&lt;$AR9),0,Schweine_Werte!$C9))</f>
        <v>0</v>
      </c>
      <c r="AV9" s="676">
        <f>IF(OR($C$48=$AR9,$D$48=$AR9),Schweine_Werte!$C9*0.5,IF(OR($C$48&gt;$AR9,$D$48&lt;$AR9),0,Schweine_Werte!$C9))</f>
        <v>0</v>
      </c>
      <c r="AW9" s="676">
        <f>IF(OR($C$60=$AR9,$D$60=$AR9),Schweine_Werte!$C9*0.5,IF(OR($C$60&gt;$AR9,$D$60&lt;$AR9),0,Schweine_Werte!$C9))</f>
        <v>0</v>
      </c>
      <c r="AX9" s="676">
        <f>IF(OR($C$12=$AR9,$D$12=$AR9),Schweine_Werte!$E9*0.5,IF(OR($C$12&gt;$AR9,$D$12&lt;$AR9),0,Schweine_Werte!$E9))</f>
        <v>0</v>
      </c>
      <c r="AY9" s="676">
        <f>IF(OR($C$24=$AR9,$D$24=$AR9),Schweine_Werte!$E9*0.5,IF(OR($C$24&gt;$AR9,$D$24&lt;$AR9),0,Schweine_Werte!$E9))</f>
        <v>0</v>
      </c>
      <c r="AZ9" s="679">
        <f>IF(OR($C$36=$AR9,$D$36=$AR9),Schweine_Werte!$E9*0.5,IF(OR($C$36&gt;$AR9,$D$36&lt;$AR9),0,Schweine_Werte!$E9))</f>
        <v>0</v>
      </c>
      <c r="BA9" s="679">
        <f>IF(OR($C$48=$AR9,$D$48=$AR9),Schweine_Werte!$E9*0.5,IF(OR($C$48&gt;$AR9,$D$48&lt;$AR9),0,Schweine_Werte!$E9))</f>
        <v>0</v>
      </c>
      <c r="BB9" s="679">
        <f>IF(OR($C$60=$AR9,$D$60=$AR9),Schweine_Werte!$E9*0.5,IF(OR($C$60&gt;$AR9,$D$60&lt;$AR9),0,Schweine_Werte!$E9))</f>
        <v>0</v>
      </c>
      <c r="BC9" s="676">
        <f>IF(OR($C$12=$AR9,$D$12=$AR9),Schweine_Werte!$G9*0.5,IF(OR($C$12&gt;$AR9,$D$12&lt;$AR9),0,Schweine_Werte!$G9))</f>
        <v>0</v>
      </c>
      <c r="BD9" s="676">
        <f>IF(OR($C$24=$AR9,$D$24=$AR9),Schweine_Werte!$G9*0.5,IF(OR($C$24&gt;$AR9,$D$24&lt;$AR9),0,Schweine_Werte!$G9))</f>
        <v>0</v>
      </c>
      <c r="BE9" s="679">
        <f>IF(OR($C$36=$AR9,$D$36=$AR9),Schweine_Werte!$G9*0.5,IF(OR($C$36&gt;$AR9,$D$36&lt;$AR9),0,Schweine_Werte!$G9))</f>
        <v>0</v>
      </c>
      <c r="BF9" s="679">
        <f>IF(OR($C$48=$AR9,$D$48=$AR9),Schweine_Werte!$G9*0.5,IF(OR($C$48&gt;$AR9,$D$48&lt;$AR9),0,Schweine_Werte!$G9))</f>
        <v>0</v>
      </c>
      <c r="BG9" s="679">
        <f>IF(OR($C$60=$AR9,$D$60=$AR9),Schweine_Werte!$G9*0.5,IF(OR($C$60&gt;$AR9,$D$60&lt;$AR9),0,Schweine_Werte!$G9))</f>
        <v>0</v>
      </c>
      <c r="BH9" s="676">
        <f>IF(OR($C$12=$AR9,$D$12=$AR9),Schweine_Werte!$I9*0.5,IF(OR($C$12&gt;$AR9,$D$12&lt;$AR9),0,Schweine_Werte!$I9))</f>
        <v>0</v>
      </c>
      <c r="BI9" s="676">
        <f>IF(OR($C$24=$AR9,$D$24=$AR9),Schweine_Werte!$I9*0.5,IF(OR($C$24&gt;$AR9,$D$24&lt;$AR9),0,Schweine_Werte!$I9))</f>
        <v>0</v>
      </c>
      <c r="BJ9" s="679">
        <f>IF(OR($C$36=$AR9,$D$36=$AR9),Schweine_Werte!$I9*0.5,IF(OR($C$36&gt;$AR9,$D$36&lt;$AR9),0,Schweine_Werte!$I9))</f>
        <v>0</v>
      </c>
      <c r="BK9" s="679">
        <f>IF(OR($C$48=$AR9,$D$48=$AR9),Schweine_Werte!$I9*0.5,IF(OR($C$48&gt;$AR9,$D$48&lt;$AR9),0,Schweine_Werte!$I9))</f>
        <v>0</v>
      </c>
      <c r="BL9" s="679">
        <f>IF(OR($C$60=$AR9,$D$60=$AR9),Schweine_Werte!$I9*0.5,IF(OR($C$60&gt;$AR9,$D$60&lt;$AR9),0,Schweine_Werte!$I9))</f>
        <v>0</v>
      </c>
      <c r="BM9" s="676"/>
      <c r="BN9" s="676"/>
      <c r="BO9" s="679"/>
      <c r="BP9" s="679"/>
      <c r="BQ9" s="679"/>
      <c r="BR9" s="677">
        <f>IF(OR($C$74=$AR9,$D$74=$AR9),Schweine_Werte!$M9*0.5,IF(OR($C$74&gt;$AR9,$D$74&lt;$AR9),0,Schweine_Werte!$M9))</f>
        <v>0</v>
      </c>
      <c r="BS9" s="677">
        <f>IF(OR($C$83=$AR9,$D$83=$AR9),Schweine_Werte!$M9*0.5,IF(OR($C$83&gt;$AR9,$D$83&lt;$AR9),0,Schweine_Werte!$M9))</f>
        <v>0</v>
      </c>
      <c r="BT9" s="667">
        <f>IF(OR($C$92=$AR9,$D$92=$AR9),Schweine_Werte!$M9*0.5,IF(OR($C$92&gt;$AR9,$D$92&lt;$AR9),0,Schweine_Werte!$M9))</f>
        <v>0</v>
      </c>
      <c r="BU9" s="667">
        <f>IF(OR($C$101=$AR9,$D$101=$AR9),Schweine_Werte!$M9*0.5,IF(OR($C$101&gt;$AR9,$D$101&lt;$AR9),0,Schweine_Werte!$M9))</f>
        <v>0</v>
      </c>
      <c r="BV9" s="667">
        <f>IF(OR($C$110=$AR9,$D$110=$AR9),Schweine_Werte!$M9*0.5,IF(OR($C$110&gt;$AR9,$D$110&lt;$AR9),0,Schweine_Werte!$M9))</f>
        <v>0</v>
      </c>
      <c r="BW9" s="667">
        <f>IF(OR(8=$AR9,$E$127=$AR9),Schweine_Werte!$M9*0.5,IF(OR(8&gt;$AR9,$E$127&lt;$AR9),0,Schweine_Werte!$M9))</f>
        <v>2.5561372243616485</v>
      </c>
      <c r="BX9" s="667">
        <f>IF(OR(8=$AR9,$E$145=$AR9),Schweine_Werte!$M9*0.5,IF(OR(8&gt;$AR9,$E$145&lt;$AR9),0,Schweine_Werte!$M9))</f>
        <v>2.5561372243616485</v>
      </c>
      <c r="BY9" s="677">
        <f>IF(OR($C$74=$AR9,$D$74=$AR9),Schweine_Werte!$O9*0.5,IF(OR($C$74&gt;$AR9,$D$74&lt;$AR9),0,Schweine_Werte!$O9))</f>
        <v>0</v>
      </c>
      <c r="BZ9" s="677">
        <f>IF(OR($C$83=$AR9,$D$83=$AR9),Schweine_Werte!$O9*0.5,IF(OR($C$83&gt;$AR9,$D$83&lt;$AR9),0,Schweine_Werte!$O9))</f>
        <v>0</v>
      </c>
      <c r="CA9" s="667">
        <f>IF(OR($C$92=$AR9,$D$92=$AR9),Schweine_Werte!$O9*0.5,IF(OR($C$92&gt;$AR9,$D$92&lt;$AR9),0,Schweine_Werte!$O9))</f>
        <v>0</v>
      </c>
      <c r="CB9" s="667">
        <f>IF(OR($C$101=$AR9,$D$101=$AR9),Schweine_Werte!$O9*0.5,IF(OR($C$101&gt;$AR9,$D$101&lt;$AR9),0,Schweine_Werte!$O9))</f>
        <v>0</v>
      </c>
      <c r="CC9" s="667">
        <f>IF(OR($C$110=$AR9,$D$110=$AR9),Schweine_Werte!$O9*0.5,IF(OR($C$110&gt;$AR9,$D$110&lt;$AR9),0,Schweine_Werte!$O9))</f>
        <v>0</v>
      </c>
    </row>
    <row r="10" spans="1:303" ht="15.75" x14ac:dyDescent="0.25">
      <c r="F10" s="521"/>
      <c r="G10" s="1722" t="s">
        <v>486</v>
      </c>
      <c r="H10" s="1723"/>
      <c r="I10" s="1724"/>
      <c r="J10" s="681" t="s">
        <v>474</v>
      </c>
      <c r="K10" s="681" t="s">
        <v>487</v>
      </c>
      <c r="L10" s="1725" t="s">
        <v>488</v>
      </c>
      <c r="M10" s="1726"/>
      <c r="N10" s="1727"/>
      <c r="O10" s="1725" t="s">
        <v>489</v>
      </c>
      <c r="P10" s="1727"/>
      <c r="Q10" s="1725" t="s">
        <v>490</v>
      </c>
      <c r="R10" s="1726"/>
      <c r="S10" s="1727"/>
      <c r="T10" s="1725" t="s">
        <v>491</v>
      </c>
      <c r="U10" s="1726"/>
      <c r="V10" s="1727"/>
      <c r="W10" s="1725" t="s">
        <v>492</v>
      </c>
      <c r="X10" s="1726"/>
      <c r="Y10" s="1727"/>
      <c r="Z10" s="1728" t="s">
        <v>493</v>
      </c>
      <c r="AA10" s="1729"/>
      <c r="AB10" s="1728" t="s">
        <v>411</v>
      </c>
      <c r="AC10" s="1729"/>
      <c r="AD10" s="1728" t="s">
        <v>412</v>
      </c>
      <c r="AE10" s="1729"/>
      <c r="AF10" s="682" t="s">
        <v>494</v>
      </c>
      <c r="AG10" s="1733" t="s">
        <v>495</v>
      </c>
      <c r="AH10" s="1734"/>
      <c r="AI10" s="983" t="s">
        <v>496</v>
      </c>
      <c r="AJ10" s="1728" t="s">
        <v>493</v>
      </c>
      <c r="AK10" s="1729"/>
      <c r="AL10" s="1728" t="s">
        <v>411</v>
      </c>
      <c r="AM10" s="1729"/>
      <c r="AN10" s="1728" t="s">
        <v>412</v>
      </c>
      <c r="AO10" s="1729"/>
      <c r="AR10" s="675">
        <v>14</v>
      </c>
      <c r="AS10" s="676">
        <f>IF(OR($C$12=$AR10,$D$12=$AR10),Schweine_Werte!$C10*0.5,IF(OR($C$12&gt;$AR10,$D$12&lt;$AR10),0,Schweine_Werte!$C10))</f>
        <v>0</v>
      </c>
      <c r="AT10" s="676">
        <f>IF(OR($C$24=$AR10,$D$24=$AR10),Schweine_Werte!$C10*0.5,IF(OR($C$24&gt;$AR10,$D$24&lt;$AR10),0,Schweine_Werte!$C10))</f>
        <v>0</v>
      </c>
      <c r="AU10" s="676">
        <f>IF(OR($C$36=$AR10,$D$36=$AR10),Schweine_Werte!$C10*0.5,IF(OR($C$36&gt;$AR10,$D$36&lt;$AR10),0,Schweine_Werte!$C10))</f>
        <v>0</v>
      </c>
      <c r="AV10" s="676">
        <f>IF(OR($C$48=$AR10,$D$48=$AR10),Schweine_Werte!$C10*0.5,IF(OR($C$48&gt;$AR10,$D$48&lt;$AR10),0,Schweine_Werte!$C10))</f>
        <v>0</v>
      </c>
      <c r="AW10" s="676">
        <f>IF(OR($C$60=$AR10,$D$60=$AR10),Schweine_Werte!$C10*0.5,IF(OR($C$60&gt;$AR10,$D$60&lt;$AR10),0,Schweine_Werte!$C10))</f>
        <v>0</v>
      </c>
      <c r="AX10" s="676">
        <f>IF(OR($C$12=$AR10,$D$12=$AR10),Schweine_Werte!$E10*0.5,IF(OR($C$12&gt;$AR10,$D$12&lt;$AR10),0,Schweine_Werte!$E10))</f>
        <v>0</v>
      </c>
      <c r="AY10" s="676">
        <f>IF(OR($C$24=$AR10,$D$24=$AR10),Schweine_Werte!$E10*0.5,IF(OR($C$24&gt;$AR10,$D$24&lt;$AR10),0,Schweine_Werte!$E10))</f>
        <v>0</v>
      </c>
      <c r="AZ10" s="679">
        <f>IF(OR($C$36=$AR10,$D$36=$AR10),Schweine_Werte!$E10*0.5,IF(OR($C$36&gt;$AR10,$D$36&lt;$AR10),0,Schweine_Werte!$E10))</f>
        <v>0</v>
      </c>
      <c r="BA10" s="679">
        <f>IF(OR($C$48=$AR10,$D$48=$AR10),Schweine_Werte!$E10*0.5,IF(OR($C$48&gt;$AR10,$D$48&lt;$AR10),0,Schweine_Werte!$E10))</f>
        <v>0</v>
      </c>
      <c r="BB10" s="679">
        <f>IF(OR($C$60=$AR10,$D$60=$AR10),Schweine_Werte!$E10*0.5,IF(OR($C$60&gt;$AR10,$D$60&lt;$AR10),0,Schweine_Werte!$E10))</f>
        <v>0</v>
      </c>
      <c r="BC10" s="676">
        <f>IF(OR($C$12=$AR10,$D$12=$AR10),Schweine_Werte!$G10*0.5,IF(OR($C$12&gt;$AR10,$D$12&lt;$AR10),0,Schweine_Werte!$G10))</f>
        <v>0</v>
      </c>
      <c r="BD10" s="676">
        <f>IF(OR($C$24=$AR10,$D$24=$AR10),Schweine_Werte!$G10*0.5,IF(OR($C$24&gt;$AR10,$D$24&lt;$AR10),0,Schweine_Werte!$G10))</f>
        <v>0</v>
      </c>
      <c r="BE10" s="679">
        <f>IF(OR($C$36=$AR10,$D$36=$AR10),Schweine_Werte!$G10*0.5,IF(OR($C$36&gt;$AR10,$D$36&lt;$AR10),0,Schweine_Werte!$G10))</f>
        <v>0</v>
      </c>
      <c r="BF10" s="679">
        <f>IF(OR($C$48=$AR10,$D$48=$AR10),Schweine_Werte!$G10*0.5,IF(OR($C$48&gt;$AR10,$D$48&lt;$AR10),0,Schweine_Werte!$G10))</f>
        <v>0</v>
      </c>
      <c r="BG10" s="679">
        <f>IF(OR($C$60=$AR10,$D$60=$AR10),Schweine_Werte!$G10*0.5,IF(OR($C$60&gt;$AR10,$D$60&lt;$AR10),0,Schweine_Werte!$G10))</f>
        <v>0</v>
      </c>
      <c r="BH10" s="676">
        <f>IF(OR($C$12=$AR10,$D$12=$AR10),Schweine_Werte!$I10*0.5,IF(OR($C$12&gt;$AR10,$D$12&lt;$AR10),0,Schweine_Werte!$I10))</f>
        <v>0</v>
      </c>
      <c r="BI10" s="676">
        <f>IF(OR($C$24=$AR10,$D$24=$AR10),Schweine_Werte!$I10*0.5,IF(OR($C$24&gt;$AR10,$D$24&lt;$AR10),0,Schweine_Werte!$I10))</f>
        <v>0</v>
      </c>
      <c r="BJ10" s="679">
        <f>IF(OR($C$36=$AR10,$D$36=$AR10),Schweine_Werte!$I10*0.5,IF(OR($C$36&gt;$AR10,$D$36&lt;$AR10),0,Schweine_Werte!$I10))</f>
        <v>0</v>
      </c>
      <c r="BK10" s="679">
        <f>IF(OR($C$48=$AR10,$D$48=$AR10),Schweine_Werte!$I10*0.5,IF(OR($C$48&gt;$AR10,$D$48&lt;$AR10),0,Schweine_Werte!$I10))</f>
        <v>0</v>
      </c>
      <c r="BL10" s="679">
        <f>IF(OR($C$60=$AR10,$D$60=$AR10),Schweine_Werte!$I10*0.5,IF(OR($C$60&gt;$AR10,$D$60&lt;$AR10),0,Schweine_Werte!$I10))</f>
        <v>0</v>
      </c>
      <c r="BM10" s="676"/>
      <c r="BN10" s="676"/>
      <c r="BO10" s="679"/>
      <c r="BP10" s="679"/>
      <c r="BQ10" s="679"/>
      <c r="BR10" s="677">
        <f>IF(OR($C$74=$AR10,$D$74=$AR10),Schweine_Werte!$M10*0.5,IF(OR($C$74&gt;$AR10,$D$74&lt;$AR10),0,Schweine_Werte!$M10))</f>
        <v>0</v>
      </c>
      <c r="BS10" s="677">
        <f>IF(OR($C$83=$AR10,$D$83=$AR10),Schweine_Werte!$M10*0.5,IF(OR($C$83&gt;$AR10,$D$83&lt;$AR10),0,Schweine_Werte!$M10))</f>
        <v>0</v>
      </c>
      <c r="BT10" s="667">
        <f>IF(OR($C$92=$AR10,$D$92=$AR10),Schweine_Werte!$M10*0.5,IF(OR($C$92&gt;$AR10,$D$92&lt;$AR10),0,Schweine_Werte!$M10))</f>
        <v>0</v>
      </c>
      <c r="BU10" s="667">
        <f>IF(OR($C$101=$AR10,$D$101=$AR10),Schweine_Werte!$M10*0.5,IF(OR($C$101&gt;$AR10,$D$101&lt;$AR10),0,Schweine_Werte!$M10))</f>
        <v>0</v>
      </c>
      <c r="BV10" s="667">
        <f>IF(OR($C$110=$AR10,$D$110=$AR10),Schweine_Werte!$M10*0.5,IF(OR($C$110&gt;$AR10,$D$110&lt;$AR10),0,Schweine_Werte!$M10))</f>
        <v>0</v>
      </c>
      <c r="BW10" s="667">
        <f>IF(OR(8=$AR10,$E$127=$AR10),Schweine_Werte!$M10*0.5,IF(OR(8&gt;$AR10,$E$127&lt;$AR10),0,Schweine_Werte!$M10))</f>
        <v>2.446203657340817</v>
      </c>
      <c r="BX10" s="667">
        <f>IF(OR(8=$AR10,$E$145=$AR10),Schweine_Werte!$M10*0.5,IF(OR(8&gt;$AR10,$E$145&lt;$AR10),0,Schweine_Werte!$M10))</f>
        <v>2.446203657340817</v>
      </c>
      <c r="BY10" s="677">
        <f>IF(OR($C$74=$AR10,$D$74=$AR10),Schweine_Werte!$O10*0.5,IF(OR($C$74&gt;$AR10,$D$74&lt;$AR10),0,Schweine_Werte!$O10))</f>
        <v>0</v>
      </c>
      <c r="BZ10" s="677">
        <f>IF(OR($C$83=$AR10,$D$83=$AR10),Schweine_Werte!$O10*0.5,IF(OR($C$83&gt;$AR10,$D$83&lt;$AR10),0,Schweine_Werte!$O10))</f>
        <v>0</v>
      </c>
      <c r="CA10" s="667">
        <f>IF(OR($C$92=$AR10,$D$92=$AR10),Schweine_Werte!$O10*0.5,IF(OR($C$92&gt;$AR10,$D$92&lt;$AR10),0,Schweine_Werte!$O10))</f>
        <v>0</v>
      </c>
      <c r="CB10" s="667">
        <f>IF(OR($C$101=$AR10,$D$101=$AR10),Schweine_Werte!$O10*0.5,IF(OR($C$101&gt;$AR10,$D$101&lt;$AR10),0,Schweine_Werte!$O10))</f>
        <v>0</v>
      </c>
      <c r="CC10" s="667">
        <f>IF(OR($C$110=$AR10,$D$110=$AR10),Schweine_Werte!$O10*0.5,IF(OR($C$110&gt;$AR10,$D$110&lt;$AR10),0,Schweine_Werte!$O10))</f>
        <v>0</v>
      </c>
    </row>
    <row r="11" spans="1:303" ht="18.75" x14ac:dyDescent="0.2">
      <c r="B11" s="684" t="s">
        <v>497</v>
      </c>
      <c r="C11" s="685" t="s">
        <v>375</v>
      </c>
      <c r="D11" s="685" t="s">
        <v>498</v>
      </c>
      <c r="E11" s="685" t="s">
        <v>377</v>
      </c>
      <c r="F11" s="686" t="s">
        <v>363</v>
      </c>
      <c r="G11" s="687" t="s">
        <v>1</v>
      </c>
      <c r="H11" s="687" t="s">
        <v>499</v>
      </c>
      <c r="I11" s="687" t="s">
        <v>500</v>
      </c>
      <c r="J11" s="688" t="s">
        <v>501</v>
      </c>
      <c r="K11" s="688" t="s">
        <v>501</v>
      </c>
      <c r="L11" s="689" t="s">
        <v>365</v>
      </c>
      <c r="M11" s="689" t="s">
        <v>502</v>
      </c>
      <c r="N11" s="689" t="s">
        <v>367</v>
      </c>
      <c r="O11" s="690" t="s">
        <v>358</v>
      </c>
      <c r="P11" s="690" t="s">
        <v>359</v>
      </c>
      <c r="Q11" s="689" t="s">
        <v>365</v>
      </c>
      <c r="R11" s="689" t="s">
        <v>366</v>
      </c>
      <c r="S11" s="689" t="s">
        <v>367</v>
      </c>
      <c r="T11" s="689" t="s">
        <v>365</v>
      </c>
      <c r="U11" s="689" t="s">
        <v>366</v>
      </c>
      <c r="V11" s="689" t="s">
        <v>367</v>
      </c>
      <c r="W11" s="688" t="s">
        <v>503</v>
      </c>
      <c r="X11" s="688" t="s">
        <v>504</v>
      </c>
      <c r="Y11" s="688" t="s">
        <v>505</v>
      </c>
      <c r="Z11" s="691" t="s">
        <v>506</v>
      </c>
      <c r="AA11" s="691" t="s">
        <v>298</v>
      </c>
      <c r="AB11" s="691" t="s">
        <v>506</v>
      </c>
      <c r="AC11" s="691" t="s">
        <v>298</v>
      </c>
      <c r="AD11" s="691" t="s">
        <v>506</v>
      </c>
      <c r="AE11" s="691" t="s">
        <v>298</v>
      </c>
      <c r="AF11" s="691" t="s">
        <v>507</v>
      </c>
      <c r="AG11" s="692" t="s">
        <v>508</v>
      </c>
      <c r="AH11" s="691" t="s">
        <v>17</v>
      </c>
      <c r="AI11" s="691"/>
      <c r="AJ11" s="691" t="s">
        <v>509</v>
      </c>
      <c r="AK11" s="691" t="s">
        <v>510</v>
      </c>
      <c r="AL11" s="691" t="s">
        <v>511</v>
      </c>
      <c r="AM11" s="691" t="s">
        <v>512</v>
      </c>
      <c r="AN11" s="691" t="s">
        <v>511</v>
      </c>
      <c r="AO11" s="691" t="s">
        <v>513</v>
      </c>
      <c r="AR11" s="675">
        <v>15</v>
      </c>
      <c r="AS11" s="676">
        <f>IF(OR($C$12=$AR11,$D$12=$AR11),Schweine_Werte!$C11*0.5,IF(OR($C$12&gt;$AR11,$D$12&lt;$AR11),0,Schweine_Werte!$C11))</f>
        <v>0</v>
      </c>
      <c r="AT11" s="676">
        <f>IF(OR($C$24=$AR11,$D$24=$AR11),Schweine_Werte!$C11*0.5,IF(OR($C$24&gt;$AR11,$D$24&lt;$AR11),0,Schweine_Werte!$C11))</f>
        <v>0</v>
      </c>
      <c r="AU11" s="676">
        <f>IF(OR($C$36=$AR11,$D$36=$AR11),Schweine_Werte!$C11*0.5,IF(OR($C$36&gt;$AR11,$D$36&lt;$AR11),0,Schweine_Werte!$C11))</f>
        <v>0</v>
      </c>
      <c r="AV11" s="676">
        <f>IF(OR($C$48=$AR11,$D$48=$AR11),Schweine_Werte!$C11*0.5,IF(OR($C$48&gt;$AR11,$D$48&lt;$AR11),0,Schweine_Werte!$C11))</f>
        <v>0</v>
      </c>
      <c r="AW11" s="676">
        <f>IF(OR($C$60=$AR11,$D$60=$AR11),Schweine_Werte!$C11*0.5,IF(OR($C$60&gt;$AR11,$D$60&lt;$AR11),0,Schweine_Werte!$C11))</f>
        <v>0</v>
      </c>
      <c r="AX11" s="676">
        <f>IF(OR($C$12=$AR11,$D$12=$AR11),Schweine_Werte!$E11*0.5,IF(OR($C$12&gt;$AR11,$D$12&lt;$AR11),0,Schweine_Werte!$E11))</f>
        <v>0</v>
      </c>
      <c r="AY11" s="676">
        <f>IF(OR($C$24=$AR11,$D$24=$AR11),Schweine_Werte!$E11*0.5,IF(OR($C$24&gt;$AR11,$D$24&lt;$AR11),0,Schweine_Werte!$E11))</f>
        <v>0</v>
      </c>
      <c r="AZ11" s="679">
        <f>IF(OR($C$36=$AR11,$D$36=$AR11),Schweine_Werte!$E11*0.5,IF(OR($C$36&gt;$AR11,$D$36&lt;$AR11),0,Schweine_Werte!$E11))</f>
        <v>0</v>
      </c>
      <c r="BA11" s="679">
        <f>IF(OR($C$48=$AR11,$D$48=$AR11),Schweine_Werte!$E11*0.5,IF(OR($C$48&gt;$AR11,$D$48&lt;$AR11),0,Schweine_Werte!$E11))</f>
        <v>0</v>
      </c>
      <c r="BB11" s="679">
        <f>IF(OR($C$60=$AR11,$D$60=$AR11),Schweine_Werte!$E11*0.5,IF(OR($C$60&gt;$AR11,$D$60&lt;$AR11),0,Schweine_Werte!$E11))</f>
        <v>0</v>
      </c>
      <c r="BC11" s="676">
        <f>IF(OR($C$12=$AR11,$D$12=$AR11),Schweine_Werte!$G11*0.5,IF(OR($C$12&gt;$AR11,$D$12&lt;$AR11),0,Schweine_Werte!$G11))</f>
        <v>0</v>
      </c>
      <c r="BD11" s="676">
        <f>IF(OR($C$24=$AR11,$D$24=$AR11),Schweine_Werte!$G11*0.5,IF(OR($C$24&gt;$AR11,$D$24&lt;$AR11),0,Schweine_Werte!$G11))</f>
        <v>0</v>
      </c>
      <c r="BE11" s="679">
        <f>IF(OR($C$36=$AR11,$D$36=$AR11),Schweine_Werte!$G11*0.5,IF(OR($C$36&gt;$AR11,$D$36&lt;$AR11),0,Schweine_Werte!$G11))</f>
        <v>0</v>
      </c>
      <c r="BF11" s="679">
        <f>IF(OR($C$48=$AR11,$D$48=$AR11),Schweine_Werte!$G11*0.5,IF(OR($C$48&gt;$AR11,$D$48&lt;$AR11),0,Schweine_Werte!$G11))</f>
        <v>0</v>
      </c>
      <c r="BG11" s="679">
        <f>IF(OR($C$60=$AR11,$D$60=$AR11),Schweine_Werte!$G11*0.5,IF(OR($C$60&gt;$AR11,$D$60&lt;$AR11),0,Schweine_Werte!$G11))</f>
        <v>0</v>
      </c>
      <c r="BH11" s="676">
        <f>IF(OR($C$12=$AR11,$D$12=$AR11),Schweine_Werte!$I11*0.5,IF(OR($C$12&gt;$AR11,$D$12&lt;$AR11),0,Schweine_Werte!$I11))</f>
        <v>0</v>
      </c>
      <c r="BI11" s="676">
        <f>IF(OR($C$24=$AR11,$D$24=$AR11),Schweine_Werte!$I11*0.5,IF(OR($C$24&gt;$AR11,$D$24&lt;$AR11),0,Schweine_Werte!$I11))</f>
        <v>0</v>
      </c>
      <c r="BJ11" s="679">
        <f>IF(OR($C$36=$AR11,$D$36=$AR11),Schweine_Werte!$I11*0.5,IF(OR($C$36&gt;$AR11,$D$36&lt;$AR11),0,Schweine_Werte!$I11))</f>
        <v>0</v>
      </c>
      <c r="BK11" s="679">
        <f>IF(OR($C$48=$AR11,$D$48=$AR11),Schweine_Werte!$I11*0.5,IF(OR($C$48&gt;$AR11,$D$48&lt;$AR11),0,Schweine_Werte!$I11))</f>
        <v>0</v>
      </c>
      <c r="BL11" s="679">
        <f>IF(OR($C$60=$AR11,$D$60=$AR11),Schweine_Werte!$I11*0.5,IF(OR($C$60&gt;$AR11,$D$60&lt;$AR11),0,Schweine_Werte!$I11))</f>
        <v>0</v>
      </c>
      <c r="BM11" s="676"/>
      <c r="BN11" s="676"/>
      <c r="BO11" s="679"/>
      <c r="BP11" s="679"/>
      <c r="BQ11" s="679"/>
      <c r="BR11" s="677">
        <f>IF(OR($C$74=$AR11,$D$74=$AR11),Schweine_Werte!$M11*0.5,IF(OR($C$74&gt;$AR11,$D$74&lt;$AR11),0,Schweine_Werte!$M11))</f>
        <v>0</v>
      </c>
      <c r="BS11" s="677">
        <f>IF(OR($C$83=$AR11,$D$83=$AR11),Schweine_Werte!$M11*0.5,IF(OR($C$83&gt;$AR11,$D$83&lt;$AR11),0,Schweine_Werte!$M11))</f>
        <v>0</v>
      </c>
      <c r="BT11" s="667">
        <f>IF(OR($C$92=$AR11,$D$92=$AR11),Schweine_Werte!$M11*0.5,IF(OR($C$92&gt;$AR11,$D$92&lt;$AR11),0,Schweine_Werte!$M11))</f>
        <v>0</v>
      </c>
      <c r="BU11" s="667">
        <f>IF(OR($C$101=$AR11,$D$101=$AR11),Schweine_Werte!$M11*0.5,IF(OR($C$101&gt;$AR11,$D$101&lt;$AR11),0,Schweine_Werte!$M11))</f>
        <v>0</v>
      </c>
      <c r="BV11" s="667">
        <f>IF(OR($C$110=$AR11,$D$110=$AR11),Schweine_Werte!$M11*0.5,IF(OR($C$110&gt;$AR11,$D$110&lt;$AR11),0,Schweine_Werte!$M11))</f>
        <v>0</v>
      </c>
      <c r="BW11" s="667">
        <f>IF(OR(8=$AR11,$E$127=$AR11),Schweine_Werte!$M11*0.5,IF(OR(8&gt;$AR11,$E$127&lt;$AR11),0,Schweine_Werte!$M11))</f>
        <v>2.3467934266915833</v>
      </c>
      <c r="BX11" s="667">
        <f>IF(OR(8=$AR11,$E$145=$AR11),Schweine_Werte!$M11*0.5,IF(OR(8&gt;$AR11,$E$145&lt;$AR11),0,Schweine_Werte!$M11))</f>
        <v>2.3467934266915833</v>
      </c>
      <c r="BY11" s="677">
        <f>IF(OR($C$74=$AR11,$D$74=$AR11),Schweine_Werte!$O11*0.5,IF(OR($C$74&gt;$AR11,$D$74&lt;$AR11),0,Schweine_Werte!$O11))</f>
        <v>0</v>
      </c>
      <c r="BZ11" s="677">
        <f>IF(OR($C$83=$AR11,$D$83=$AR11),Schweine_Werte!$O11*0.5,IF(OR($C$83&gt;$AR11,$D$83&lt;$AR11),0,Schweine_Werte!$O11))</f>
        <v>0</v>
      </c>
      <c r="CA11" s="667">
        <f>IF(OR($C$92=$AR11,$D$92=$AR11),Schweine_Werte!$O11*0.5,IF(OR($C$92&gt;$AR11,$D$92&lt;$AR11),0,Schweine_Werte!$O11))</f>
        <v>0</v>
      </c>
      <c r="CB11" s="667">
        <f>IF(OR($C$101=$AR11,$D$101=$AR11),Schweine_Werte!$O11*0.5,IF(OR($C$101&gt;$AR11,$D$101&lt;$AR11),0,Schweine_Werte!$O11))</f>
        <v>0</v>
      </c>
      <c r="CC11" s="667">
        <f>IF(OR($C$110=$AR11,$D$110=$AR11),Schweine_Werte!$O11*0.5,IF(OR($C$110&gt;$AR11,$D$110&lt;$AR11),0,Schweine_Werte!$O11))</f>
        <v>0</v>
      </c>
    </row>
    <row r="12" spans="1:303" ht="15.75" x14ac:dyDescent="0.2">
      <c r="A12" s="520" t="s">
        <v>456</v>
      </c>
      <c r="B12" s="693" t="str">
        <f>IF('Abweichende Werte'!W5=1,A5,"")</f>
        <v/>
      </c>
      <c r="C12" s="694" t="str">
        <f>IF('Abweichende Werte'!W5=1,'Abweichende Werte'!J5,"")</f>
        <v/>
      </c>
      <c r="D12" s="694" t="str">
        <f>+IF('Abweichende Werte'!W5=1,'Abweichende Werte'!M5,"")</f>
        <v/>
      </c>
      <c r="E12" s="506" t="str">
        <f>+IF('Abweichende Werte'!W5=1,'Abweichende Werte'!P5,"")</f>
        <v/>
      </c>
      <c r="F12" s="695" t="e">
        <f>IF($E12&lt;=$E5,F5,IF(AND($E12&gt;$E5,$E12&lt;=$E6),F5+(F6-F5)/($E6-$E5)*($E12-$E5),IF(AND($E12&gt;$E6,$E12&lt;=$E7),F6+(F7-F6)/($E7-$E6)*($E12-$E6),IF(AND($E12&gt;$E7,$E12&lt;=$E8),F7+(F8-F7)/($E8-$E7)*($E12-$E7),IF($E12&gt;$E8,F8)))))</f>
        <v>#VALUE!</v>
      </c>
      <c r="G12" s="695" t="e">
        <f t="shared" ref="G12:N12" si="1">IF($E12&lt;=$E5,G5,IF(AND($E12&gt;$E5,$E12&lt;=$E6),G5+(G6-G5)/($E6-$E5)*($E12-$E5),IF(AND($E12&gt;$E6,$E12&lt;=$E7),G6+(G7-G6)/($E7-$E6)*($E12-$E6),IF(AND($E12&gt;$E7,$E12&lt;=$E8),G7+(G8-G7)/($E8-$E7)*($E12-$E7),IF($E12&gt;$E8,G8)))))</f>
        <v>#VALUE!</v>
      </c>
      <c r="H12" s="695" t="e">
        <f t="shared" si="1"/>
        <v>#VALUE!</v>
      </c>
      <c r="I12" s="695" t="e">
        <f t="shared" si="1"/>
        <v>#VALUE!</v>
      </c>
      <c r="J12" s="695" t="e">
        <f t="shared" si="1"/>
        <v>#VALUE!</v>
      </c>
      <c r="K12" s="695" t="e">
        <f t="shared" si="1"/>
        <v>#VALUE!</v>
      </c>
      <c r="L12" s="695" t="e">
        <f t="shared" si="1"/>
        <v>#VALUE!</v>
      </c>
      <c r="M12" s="695" t="e">
        <f t="shared" si="1"/>
        <v>#VALUE!</v>
      </c>
      <c r="N12" s="695" t="e">
        <f t="shared" si="1"/>
        <v>#VALUE!</v>
      </c>
      <c r="O12" s="696">
        <v>5.5</v>
      </c>
      <c r="P12" s="696">
        <v>1.8</v>
      </c>
      <c r="Q12" s="695" t="e">
        <f t="shared" ref="Q12:Z12" si="2">IF($E12&lt;=$E5,Q5,IF(AND($E12&gt;$E5,$E12&lt;=$E6),Q5+(Q6-Q5)/($E6-$E5)*($E12-$E5),IF(AND($E12&gt;$E6,$E12&lt;=$E7),Q6+(Q7-Q6)/($E7-$E6)*($E12-$E6),IF(AND($E12&gt;$E7,$E12&lt;=$E8),Q7+(Q8-Q7)/($E8-$E7)*($E12-$E7),IF($E12&gt;$E8,Q8)))))</f>
        <v>#VALUE!</v>
      </c>
      <c r="R12" s="695" t="e">
        <f t="shared" si="2"/>
        <v>#VALUE!</v>
      </c>
      <c r="S12" s="695" t="e">
        <f t="shared" si="2"/>
        <v>#VALUE!</v>
      </c>
      <c r="T12" s="695" t="e">
        <f t="shared" si="2"/>
        <v>#VALUE!</v>
      </c>
      <c r="U12" s="695" t="e">
        <f t="shared" si="2"/>
        <v>#VALUE!</v>
      </c>
      <c r="V12" s="695" t="e">
        <f t="shared" si="2"/>
        <v>#VALUE!</v>
      </c>
      <c r="W12" s="695" t="e">
        <f t="shared" si="2"/>
        <v>#VALUE!</v>
      </c>
      <c r="X12" s="695" t="e">
        <f t="shared" si="2"/>
        <v>#VALUE!</v>
      </c>
      <c r="Y12" s="695" t="e">
        <f t="shared" si="2"/>
        <v>#VALUE!</v>
      </c>
      <c r="Z12" s="695" t="e">
        <f t="shared" si="2"/>
        <v>#VALUE!</v>
      </c>
      <c r="AA12" s="697" t="e">
        <f>+Z12*6.25</f>
        <v>#VALUE!</v>
      </c>
      <c r="AB12" s="695" t="e">
        <f t="shared" ref="AB12" si="3">IF($E12&lt;=$E5,AB5,IF(AND($E12&gt;$E5,$E12&lt;=$E6),AB5+(AB6-AB5)/($E6-$E5)*($E12-$E5),IF(AND($E12&gt;$E6,$E12&lt;=$E7),AB6+(AB7-AB6)/($E7-$E6)*($E12-$E6),IF(AND($E12&gt;$E7,$E12&lt;=$E8),AB7+(AB8-AB7)/($E8-$E7)*($E12-$E7),IF($E12&gt;$E8,AB8)))))</f>
        <v>#VALUE!</v>
      </c>
      <c r="AC12" s="697" t="e">
        <f>+AB12*6.25</f>
        <v>#VALUE!</v>
      </c>
      <c r="AD12" s="695" t="e">
        <f t="shared" ref="AD12" si="4">IF($E12&lt;=$E5,AD5,IF(AND($E12&gt;$E5,$E12&lt;=$E6),AD5+(AD6-AD5)/($E6-$E5)*($E12-$E5),IF(AND($E12&gt;$E6,$E12&lt;=$E7),AD6+(AD7-AD6)/($E7-$E6)*($E12-$E6),IF(AND($E12&gt;$E7,$E12&lt;=$E8),AD7+(AD8-AD7)/($E8-$E7)*($E12-$E7),IF($E12&gt;$E8,AD8)))))</f>
        <v>#VALUE!</v>
      </c>
      <c r="AE12" s="697" t="e">
        <f>+AD12*6.25</f>
        <v>#VALUE!</v>
      </c>
      <c r="AF12" s="697" t="e">
        <f>365/((D12-C12)/E12*1000)</f>
        <v>#VALUE!</v>
      </c>
      <c r="AG12" s="695" t="e">
        <f>IF($E12&lt;=$E5,AG5,IF(AND($E12&gt;$E5,$E12&lt;=$E6),AG5+(AG6-AG5)/($E6-$E5)*($E12-$E5),IF(AND($E12&gt;$E6,$E12&lt;=$E7),AG6+(AG7-AG6)/($E7-$E6)*($E12-$E6),IF(AND($E12&gt;$E7,$E12&lt;=$E8),AG7+(AG8-AG7)/($E8-$E7)*($E12-$E7),IF($E12&gt;$E8,AG8)))))</f>
        <v>#VALUE!</v>
      </c>
      <c r="AH12" s="697" t="e">
        <f>+AG12/AF12</f>
        <v>#VALUE!</v>
      </c>
      <c r="AI12" s="697" t="e">
        <f>+CONCATENATE(ROUND(AH12/(D12-C12),1)," : 1")</f>
        <v>#VALUE!</v>
      </c>
      <c r="AJ12" s="695" t="e">
        <f t="shared" ref="AJ12" si="5">IF($E12&lt;=$E5,AJ5,IF(AND($E12&gt;$E5,$E12&lt;=$E6),AJ5+(AJ6-AJ5)/($E6-$E5)*($E12-$E5),IF(AND($E12&gt;$E6,$E12&lt;=$E7),AJ6+(AJ7-AJ6)/($E7-$E6)*($E12-$E6),IF(AND($E12&gt;$E7,$E12&lt;=$E8),AJ7+(AJ8-AJ7)/($E8-$E7)*($E12-$E7),IF($E12&gt;$E8,AJ8)))))</f>
        <v>#VALUE!</v>
      </c>
      <c r="AK12" s="697" t="e">
        <f>+AJ12/2.291</f>
        <v>#VALUE!</v>
      </c>
      <c r="AL12" s="695" t="e">
        <f t="shared" ref="AL12" si="6">IF($E12&lt;=$E5,AL5,IF(AND($E12&gt;$E5,$E12&lt;=$E6),AL5+(AL6-AL5)/($E6-$E5)*($E12-$E5),IF(AND($E12&gt;$E6,$E12&lt;=$E7),AL6+(AL7-AL6)/($E7-$E6)*($E12-$E6),IF(AND($E12&gt;$E7,$E12&lt;=$E8),AL7+(AL8-AL7)/($E8-$E7)*($E12-$E7),IF($E12&gt;$E8,AL8)))))</f>
        <v>#VALUE!</v>
      </c>
      <c r="AM12" s="697" t="e">
        <f>+AL12/2.291</f>
        <v>#VALUE!</v>
      </c>
      <c r="AN12" s="695" t="e">
        <f t="shared" ref="AN12" si="7">IF($E12&lt;=$E5,AN5,IF(AND($E12&gt;$E5,$E12&lt;=$E6),AN5+(AN6-AN5)/($E6-$E5)*($E12-$E5),IF(AND($E12&gt;$E6,$E12&lt;=$E7),AN6+(AN7-AN6)/($E7-$E6)*($E12-$E6),IF(AND($E12&gt;$E7,$E12&lt;=$E8),AN7+(AN8-AN7)/($E8-$E7)*($E12-$E7),IF($E12&gt;$E8,AN8)))))</f>
        <v>#VALUE!</v>
      </c>
      <c r="AO12" s="697" t="e">
        <f>+AN12/2.291</f>
        <v>#VALUE!</v>
      </c>
      <c r="AR12" s="675">
        <v>16</v>
      </c>
      <c r="AS12" s="676">
        <f>IF(OR($C$12=$AR12,$D$12=$AR12),Schweine_Werte!$C12*0.5,IF(OR($C$12&gt;$AR12,$D$12&lt;$AR12),0,Schweine_Werte!$C12))</f>
        <v>0</v>
      </c>
      <c r="AT12" s="676">
        <f>IF(OR($C$24=$AR12,$D$24=$AR12),Schweine_Werte!$C12*0.5,IF(OR($C$24&gt;$AR12,$D$24&lt;$AR12),0,Schweine_Werte!$C12))</f>
        <v>0</v>
      </c>
      <c r="AU12" s="676">
        <f>IF(OR($C$36=$AR12,$D$36=$AR12),Schweine_Werte!$C12*0.5,IF(OR($C$36&gt;$AR12,$D$36&lt;$AR12),0,Schweine_Werte!$C12))</f>
        <v>0</v>
      </c>
      <c r="AV12" s="676">
        <f>IF(OR($C$48=$AR12,$D$48=$AR12),Schweine_Werte!$C12*0.5,IF(OR($C$48&gt;$AR12,$D$48&lt;$AR12),0,Schweine_Werte!$C12))</f>
        <v>0</v>
      </c>
      <c r="AW12" s="676">
        <f>IF(OR($C$60=$AR12,$D$60=$AR12),Schweine_Werte!$C12*0.5,IF(OR($C$60&gt;$AR12,$D$60&lt;$AR12),0,Schweine_Werte!$C12))</f>
        <v>0</v>
      </c>
      <c r="AX12" s="676">
        <f>IF(OR($C$12=$AR12,$D$12=$AR12),Schweine_Werte!$E12*0.5,IF(OR($C$12&gt;$AR12,$D$12&lt;$AR12),0,Schweine_Werte!$E12))</f>
        <v>0</v>
      </c>
      <c r="AY12" s="676">
        <f>IF(OR($C$24=$AR12,$D$24=$AR12),Schweine_Werte!$E12*0.5,IF(OR($C$24&gt;$AR12,$D$24&lt;$AR12),0,Schweine_Werte!$E12))</f>
        <v>0</v>
      </c>
      <c r="AZ12" s="679">
        <f>IF(OR($C$36=$AR12,$D$36=$AR12),Schweine_Werte!$E12*0.5,IF(OR($C$36&gt;$AR12,$D$36&lt;$AR12),0,Schweine_Werte!$E12))</f>
        <v>0</v>
      </c>
      <c r="BA12" s="679">
        <f>IF(OR($C$48=$AR12,$D$48=$AR12),Schweine_Werte!$E12*0.5,IF(OR($C$48&gt;$AR12,$D$48&lt;$AR12),0,Schweine_Werte!$E12))</f>
        <v>0</v>
      </c>
      <c r="BB12" s="679">
        <f>IF(OR($C$60=$AR12,$D$60=$AR12),Schweine_Werte!$E12*0.5,IF(OR($C$60&gt;$AR12,$D$60&lt;$AR12),0,Schweine_Werte!$E12))</f>
        <v>0</v>
      </c>
      <c r="BC12" s="676">
        <f>IF(OR($C$12=$AR12,$D$12=$AR12),Schweine_Werte!$G12*0.5,IF(OR($C$12&gt;$AR12,$D$12&lt;$AR12),0,Schweine_Werte!$G12))</f>
        <v>0</v>
      </c>
      <c r="BD12" s="676">
        <f>IF(OR($C$24=$AR12,$D$24=$AR12),Schweine_Werte!$G12*0.5,IF(OR($C$24&gt;$AR12,$D$24&lt;$AR12),0,Schweine_Werte!$G12))</f>
        <v>0</v>
      </c>
      <c r="BE12" s="679">
        <f>IF(OR($C$36=$AR12,$D$36=$AR12),Schweine_Werte!$G12*0.5,IF(OR($C$36&gt;$AR12,$D$36&lt;$AR12),0,Schweine_Werte!$G12))</f>
        <v>0</v>
      </c>
      <c r="BF12" s="679">
        <f>IF(OR($C$48=$AR12,$D$48=$AR12),Schweine_Werte!$G12*0.5,IF(OR($C$48&gt;$AR12,$D$48&lt;$AR12),0,Schweine_Werte!$G12))</f>
        <v>0</v>
      </c>
      <c r="BG12" s="679">
        <f>IF(OR($C$60=$AR12,$D$60=$AR12),Schweine_Werte!$G12*0.5,IF(OR($C$60&gt;$AR12,$D$60&lt;$AR12),0,Schweine_Werte!$G12))</f>
        <v>0</v>
      </c>
      <c r="BH12" s="676">
        <f>IF(OR($C$12=$AR12,$D$12=$AR12),Schweine_Werte!$I12*0.5,IF(OR($C$12&gt;$AR12,$D$12&lt;$AR12),0,Schweine_Werte!$I12))</f>
        <v>0</v>
      </c>
      <c r="BI12" s="676">
        <f>IF(OR($C$24=$AR12,$D$24=$AR12),Schweine_Werte!$I12*0.5,IF(OR($C$24&gt;$AR12,$D$24&lt;$AR12),0,Schweine_Werte!$I12))</f>
        <v>0</v>
      </c>
      <c r="BJ12" s="679">
        <f>IF(OR($C$36=$AR12,$D$36=$AR12),Schweine_Werte!$I12*0.5,IF(OR($C$36&gt;$AR12,$D$36&lt;$AR12),0,Schweine_Werte!$I12))</f>
        <v>0</v>
      </c>
      <c r="BK12" s="679">
        <f>IF(OR($C$48=$AR12,$D$48=$AR12),Schweine_Werte!$I12*0.5,IF(OR($C$48&gt;$AR12,$D$48&lt;$AR12),0,Schweine_Werte!$I12))</f>
        <v>0</v>
      </c>
      <c r="BL12" s="679">
        <f>IF(OR($C$60=$AR12,$D$60=$AR12),Schweine_Werte!$I12*0.5,IF(OR($C$60&gt;$AR12,$D$60&lt;$AR12),0,Schweine_Werte!$I12))</f>
        <v>0</v>
      </c>
      <c r="BM12" s="676"/>
      <c r="BN12" s="676"/>
      <c r="BO12" s="679"/>
      <c r="BP12" s="679"/>
      <c r="BQ12" s="679"/>
      <c r="BR12" s="677">
        <f>IF(OR($C$74=$AR12,$D$74=$AR12),Schweine_Werte!$M12*0.5,IF(OR($C$74&gt;$AR12,$D$74&lt;$AR12),0,Schweine_Werte!$M12))</f>
        <v>0</v>
      </c>
      <c r="BS12" s="677">
        <f>IF(OR($C$83=$AR12,$D$83=$AR12),Schweine_Werte!$M12*0.5,IF(OR($C$83&gt;$AR12,$D$83&lt;$AR12),0,Schweine_Werte!$M12))</f>
        <v>0</v>
      </c>
      <c r="BT12" s="667">
        <f>IF(OR($C$92=$AR12,$D$92=$AR12),Schweine_Werte!$M12*0.5,IF(OR($C$92&gt;$AR12,$D$92&lt;$AR12),0,Schweine_Werte!$M12))</f>
        <v>0</v>
      </c>
      <c r="BU12" s="667">
        <f>IF(OR($C$101=$AR12,$D$101=$AR12),Schweine_Werte!$M12*0.5,IF(OR($C$101&gt;$AR12,$D$101&lt;$AR12),0,Schweine_Werte!$M12))</f>
        <v>0</v>
      </c>
      <c r="BV12" s="667">
        <f>IF(OR($C$110=$AR12,$D$110=$AR12),Schweine_Werte!$M12*0.5,IF(OR($C$110&gt;$AR12,$D$110&lt;$AR12),0,Schweine_Werte!$M12))</f>
        <v>0</v>
      </c>
      <c r="BW12" s="667">
        <f>IF(OR(8=$AR12,$E$127=$AR12),Schweine_Werte!$M12*0.5,IF(OR(8&gt;$AR12,$E$127&lt;$AR12),0,Schweine_Werte!$M12))</f>
        <v>2.2565030036209643</v>
      </c>
      <c r="BX12" s="667">
        <f>IF(OR(8=$AR12,$E$145=$AR12),Schweine_Werte!$M12*0.5,IF(OR(8&gt;$AR12,$E$145&lt;$AR12),0,Schweine_Werte!$M12))</f>
        <v>2.2565030036209643</v>
      </c>
      <c r="BY12" s="677">
        <f>IF(OR($C$74=$AR12,$D$74=$AR12),Schweine_Werte!$O12*0.5,IF(OR($C$74&gt;$AR12,$D$74&lt;$AR12),0,Schweine_Werte!$O12))</f>
        <v>0</v>
      </c>
      <c r="BZ12" s="677">
        <f>IF(OR($C$83=$AR12,$D$83=$AR12),Schweine_Werte!$O12*0.5,IF(OR($C$83&gt;$AR12,$D$83&lt;$AR12),0,Schweine_Werte!$O12))</f>
        <v>0</v>
      </c>
      <c r="CA12" s="667">
        <f>IF(OR($C$92=$AR12,$D$92=$AR12),Schweine_Werte!$O12*0.5,IF(OR($C$92&gt;$AR12,$D$92&lt;$AR12),0,Schweine_Werte!$O12))</f>
        <v>0</v>
      </c>
      <c r="CB12" s="667">
        <f>IF(OR($C$101=$AR12,$D$101=$AR12),Schweine_Werte!$O12*0.5,IF(OR($C$101&gt;$AR12,$D$101&lt;$AR12),0,Schweine_Werte!$O12))</f>
        <v>0</v>
      </c>
      <c r="CC12" s="667">
        <f>IF(OR($C$110=$AR12,$D$110=$AR12),Schweine_Werte!$O12*0.5,IF(OR($C$110&gt;$AR12,$D$110&lt;$AR12),0,Schweine_Werte!$O12))</f>
        <v>0</v>
      </c>
    </row>
    <row r="13" spans="1:303" ht="15" x14ac:dyDescent="0.25">
      <c r="C13" s="1738" t="s">
        <v>514</v>
      </c>
      <c r="D13" s="1738"/>
      <c r="AR13" s="675">
        <v>17</v>
      </c>
      <c r="AS13" s="676">
        <f>IF(OR($C$12=$AR13,$D$12=$AR13),Schweine_Werte!$C13*0.5,IF(OR($C$12&gt;$AR13,$D$12&lt;$AR13),0,Schweine_Werte!$C13))</f>
        <v>0</v>
      </c>
      <c r="AT13" s="676">
        <f>IF(OR($C$24=$AR13,$D$24=$AR13),Schweine_Werte!$C13*0.5,IF(OR($C$24&gt;$AR13,$D$24&lt;$AR13),0,Schweine_Werte!$C13))</f>
        <v>0</v>
      </c>
      <c r="AU13" s="676">
        <f>IF(OR($C$36=$AR13,$D$36=$AR13),Schweine_Werte!$C13*0.5,IF(OR($C$36&gt;$AR13,$D$36&lt;$AR13),0,Schweine_Werte!$C13))</f>
        <v>0</v>
      </c>
      <c r="AV13" s="676">
        <f>IF(OR($C$48=$AR13,$D$48=$AR13),Schweine_Werte!$C13*0.5,IF(OR($C$48&gt;$AR13,$D$48&lt;$AR13),0,Schweine_Werte!$C13))</f>
        <v>0</v>
      </c>
      <c r="AW13" s="676">
        <f>IF(OR($C$60=$AR13,$D$60=$AR13),Schweine_Werte!$C13*0.5,IF(OR($C$60&gt;$AR13,$D$60&lt;$AR13),0,Schweine_Werte!$C13))</f>
        <v>0</v>
      </c>
      <c r="AX13" s="676">
        <f>IF(OR($C$12=$AR13,$D$12=$AR13),Schweine_Werte!$E13*0.5,IF(OR($C$12&gt;$AR13,$D$12&lt;$AR13),0,Schweine_Werte!$E13))</f>
        <v>0</v>
      </c>
      <c r="AY13" s="676">
        <f>IF(OR($C$24=$AR13,$D$24=$AR13),Schweine_Werte!$E13*0.5,IF(OR($C$24&gt;$AR13,$D$24&lt;$AR13),0,Schweine_Werte!$E13))</f>
        <v>0</v>
      </c>
      <c r="AZ13" s="679">
        <f>IF(OR($C$36=$AR13,$D$36=$AR13),Schweine_Werte!$E13*0.5,IF(OR($C$36&gt;$AR13,$D$36&lt;$AR13),0,Schweine_Werte!$E13))</f>
        <v>0</v>
      </c>
      <c r="BA13" s="679">
        <f>IF(OR($C$48=$AR13,$D$48=$AR13),Schweine_Werte!$E13*0.5,IF(OR($C$48&gt;$AR13,$D$48&lt;$AR13),0,Schweine_Werte!$E13))</f>
        <v>0</v>
      </c>
      <c r="BB13" s="679">
        <f>IF(OR($C$60=$AR13,$D$60=$AR13),Schweine_Werte!$E13*0.5,IF(OR($C$60&gt;$AR13,$D$60&lt;$AR13),0,Schweine_Werte!$E13))</f>
        <v>0</v>
      </c>
      <c r="BC13" s="676">
        <f>IF(OR($C$12=$AR13,$D$12=$AR13),Schweine_Werte!$G13*0.5,IF(OR($C$12&gt;$AR13,$D$12&lt;$AR13),0,Schweine_Werte!$G13))</f>
        <v>0</v>
      </c>
      <c r="BD13" s="676">
        <f>IF(OR($C$24=$AR13,$D$24=$AR13),Schweine_Werte!$G13*0.5,IF(OR($C$24&gt;$AR13,$D$24&lt;$AR13),0,Schweine_Werte!$G13))</f>
        <v>0</v>
      </c>
      <c r="BE13" s="679">
        <f>IF(OR($C$36=$AR13,$D$36=$AR13),Schweine_Werte!$G13*0.5,IF(OR($C$36&gt;$AR13,$D$36&lt;$AR13),0,Schweine_Werte!$G13))</f>
        <v>0</v>
      </c>
      <c r="BF13" s="679">
        <f>IF(OR($C$48=$AR13,$D$48=$AR13),Schweine_Werte!$G13*0.5,IF(OR($C$48&gt;$AR13,$D$48&lt;$AR13),0,Schweine_Werte!$G13))</f>
        <v>0</v>
      </c>
      <c r="BG13" s="679">
        <f>IF(OR($C$60=$AR13,$D$60=$AR13),Schweine_Werte!$G13*0.5,IF(OR($C$60&gt;$AR13,$D$60&lt;$AR13),0,Schweine_Werte!$G13))</f>
        <v>0</v>
      </c>
      <c r="BH13" s="676">
        <f>IF(OR($C$12=$AR13,$D$12=$AR13),Schweine_Werte!$I13*0.5,IF(OR($C$12&gt;$AR13,$D$12&lt;$AR13),0,Schweine_Werte!$I13))</f>
        <v>0</v>
      </c>
      <c r="BI13" s="676">
        <f>IF(OR($C$24=$AR13,$D$24=$AR13),Schweine_Werte!$I13*0.5,IF(OR($C$24&gt;$AR13,$D$24&lt;$AR13),0,Schweine_Werte!$I13))</f>
        <v>0</v>
      </c>
      <c r="BJ13" s="679">
        <f>IF(OR($C$36=$AR13,$D$36=$AR13),Schweine_Werte!$I13*0.5,IF(OR($C$36&gt;$AR13,$D$36&lt;$AR13),0,Schweine_Werte!$I13))</f>
        <v>0</v>
      </c>
      <c r="BK13" s="679">
        <f>IF(OR($C$48=$AR13,$D$48=$AR13),Schweine_Werte!$I13*0.5,IF(OR($C$48&gt;$AR13,$D$48&lt;$AR13),0,Schweine_Werte!$I13))</f>
        <v>0</v>
      </c>
      <c r="BL13" s="679">
        <f>IF(OR($C$60=$AR13,$D$60=$AR13),Schweine_Werte!$I13*0.5,IF(OR($C$60&gt;$AR13,$D$60&lt;$AR13),0,Schweine_Werte!$I13))</f>
        <v>0</v>
      </c>
      <c r="BM13" s="676"/>
      <c r="BN13" s="676"/>
      <c r="BO13" s="679"/>
      <c r="BP13" s="679"/>
      <c r="BQ13" s="679"/>
      <c r="BR13" s="677">
        <f>IF(OR($C$74=$AR13,$D$74=$AR13),Schweine_Werte!$M13*0.5,IF(OR($C$74&gt;$AR13,$D$74&lt;$AR13),0,Schweine_Werte!$M13))</f>
        <v>0</v>
      </c>
      <c r="BS13" s="677">
        <f>IF(OR($C$83=$AR13,$D$83=$AR13),Schweine_Werte!$M13*0.5,IF(OR($C$83&gt;$AR13,$D$83&lt;$AR13),0,Schweine_Werte!$M13))</f>
        <v>0</v>
      </c>
      <c r="BT13" s="667">
        <f>IF(OR($C$92=$AR13,$D$92=$AR13),Schweine_Werte!$M13*0.5,IF(OR($C$92&gt;$AR13,$D$92&lt;$AR13),0,Schweine_Werte!$M13))</f>
        <v>0</v>
      </c>
      <c r="BU13" s="667">
        <f>IF(OR($C$101=$AR13,$D$101=$AR13),Schweine_Werte!$M13*0.5,IF(OR($C$101&gt;$AR13,$D$101&lt;$AR13),0,Schweine_Werte!$M13))</f>
        <v>0</v>
      </c>
      <c r="BV13" s="667">
        <f>IF(OR($C$110=$AR13,$D$110=$AR13),Schweine_Werte!$M13*0.5,IF(OR($C$110&gt;$AR13,$D$110&lt;$AR13),0,Schweine_Werte!$M13))</f>
        <v>0</v>
      </c>
      <c r="BW13" s="667">
        <f>IF(OR(8=$AR13,$E$127=$AR13),Schweine_Werte!$M13*0.5,IF(OR(8&gt;$AR13,$E$127&lt;$AR13),0,Schweine_Werte!$M13))</f>
        <v>2.174168851366757</v>
      </c>
      <c r="BX13" s="667">
        <f>IF(OR(8=$AR13,$E$145=$AR13),Schweine_Werte!$M13*0.5,IF(OR(8&gt;$AR13,$E$145&lt;$AR13),0,Schweine_Werte!$M13))</f>
        <v>2.174168851366757</v>
      </c>
      <c r="BY13" s="677">
        <f>IF(OR($C$74=$AR13,$D$74=$AR13),Schweine_Werte!$O13*0.5,IF(OR($C$74&gt;$AR13,$D$74&lt;$AR13),0,Schweine_Werte!$O13))</f>
        <v>0</v>
      </c>
      <c r="BZ13" s="677">
        <f>IF(OR($C$83=$AR13,$D$83=$AR13),Schweine_Werte!$O13*0.5,IF(OR($C$83&gt;$AR13,$D$83&lt;$AR13),0,Schweine_Werte!$O13))</f>
        <v>0</v>
      </c>
      <c r="CA13" s="667">
        <f>IF(OR($C$92=$AR13,$D$92=$AR13),Schweine_Werte!$O13*0.5,IF(OR($C$92&gt;$AR13,$D$92&lt;$AR13),0,Schweine_Werte!$O13))</f>
        <v>0</v>
      </c>
      <c r="CB13" s="667">
        <f>IF(OR($C$101=$AR13,$D$101=$AR13),Schweine_Werte!$O13*0.5,IF(OR($C$101&gt;$AR13,$D$101&lt;$AR13),0,Schweine_Werte!$O13))</f>
        <v>0</v>
      </c>
      <c r="CC13" s="667">
        <f>IF(OR($C$110=$AR13,$D$110=$AR13),Schweine_Werte!$O13*0.5,IF(OR($C$110&gt;$AR13,$D$110&lt;$AR13),0,Schweine_Werte!$O13))</f>
        <v>0</v>
      </c>
    </row>
    <row r="14" spans="1:303" ht="18.75" x14ac:dyDescent="0.3">
      <c r="H14" s="666"/>
      <c r="I14" s="666"/>
      <c r="L14" s="667"/>
      <c r="W14" s="1735" t="s">
        <v>435</v>
      </c>
      <c r="X14" s="1735"/>
      <c r="Y14" s="1735"/>
      <c r="AR14" s="675">
        <v>18</v>
      </c>
      <c r="AS14" s="676">
        <f>IF(OR($C$12=$AR14,$D$12=$AR14),Schweine_Werte!$C14*0.5,IF(OR($C$12&gt;$AR14,$D$12&lt;$AR14),0,Schweine_Werte!$C14))</f>
        <v>0</v>
      </c>
      <c r="AT14" s="676">
        <f>IF(OR($C$24=$AR14,$D$24=$AR14),Schweine_Werte!$C14*0.5,IF(OR($C$24&gt;$AR14,$D$24&lt;$AR14),0,Schweine_Werte!$C14))</f>
        <v>0</v>
      </c>
      <c r="AU14" s="676">
        <f>IF(OR($C$36=$AR14,$D$36=$AR14),Schweine_Werte!$C14*0.5,IF(OR($C$36&gt;$AR14,$D$36&lt;$AR14),0,Schweine_Werte!$C14))</f>
        <v>0</v>
      </c>
      <c r="AV14" s="676">
        <f>IF(OR($C$48=$AR14,$D$48=$AR14),Schweine_Werte!$C14*0.5,IF(OR($C$48&gt;$AR14,$D$48&lt;$AR14),0,Schweine_Werte!$C14))</f>
        <v>0</v>
      </c>
      <c r="AW14" s="676">
        <f>IF(OR($C$60=$AR14,$D$60=$AR14),Schweine_Werte!$C14*0.5,IF(OR($C$60&gt;$AR14,$D$60&lt;$AR14),0,Schweine_Werte!$C14))</f>
        <v>0</v>
      </c>
      <c r="AX14" s="676">
        <f>IF(OR($C$12=$AR14,$D$12=$AR14),Schweine_Werte!$E14*0.5,IF(OR($C$12&gt;$AR14,$D$12&lt;$AR14),0,Schweine_Werte!$E14))</f>
        <v>0</v>
      </c>
      <c r="AY14" s="676">
        <f>IF(OR($C$24=$AR14,$D$24=$AR14),Schweine_Werte!$E14*0.5,IF(OR($C$24&gt;$AR14,$D$24&lt;$AR14),0,Schweine_Werte!$E14))</f>
        <v>0</v>
      </c>
      <c r="AZ14" s="679">
        <f>IF(OR($C$36=$AR14,$D$36=$AR14),Schweine_Werte!$E14*0.5,IF(OR($C$36&gt;$AR14,$D$36&lt;$AR14),0,Schweine_Werte!$E14))</f>
        <v>0</v>
      </c>
      <c r="BA14" s="679">
        <f>IF(OR($C$48=$AR14,$D$48=$AR14),Schweine_Werte!$E14*0.5,IF(OR($C$48&gt;$AR14,$D$48&lt;$AR14),0,Schweine_Werte!$E14))</f>
        <v>0</v>
      </c>
      <c r="BB14" s="679">
        <f>IF(OR($C$60=$AR14,$D$60=$AR14),Schweine_Werte!$E14*0.5,IF(OR($C$60&gt;$AR14,$D$60&lt;$AR14),0,Schweine_Werte!$E14))</f>
        <v>0</v>
      </c>
      <c r="BC14" s="676">
        <f>IF(OR($C$12=$AR14,$D$12=$AR14),Schweine_Werte!$G14*0.5,IF(OR($C$12&gt;$AR14,$D$12&lt;$AR14),0,Schweine_Werte!$G14))</f>
        <v>0</v>
      </c>
      <c r="BD14" s="676">
        <f>IF(OR($C$24=$AR14,$D$24=$AR14),Schweine_Werte!$G14*0.5,IF(OR($C$24&gt;$AR14,$D$24&lt;$AR14),0,Schweine_Werte!$G14))</f>
        <v>0</v>
      </c>
      <c r="BE14" s="679">
        <f>IF(OR($C$36=$AR14,$D$36=$AR14),Schweine_Werte!$G14*0.5,IF(OR($C$36&gt;$AR14,$D$36&lt;$AR14),0,Schweine_Werte!$G14))</f>
        <v>0</v>
      </c>
      <c r="BF14" s="679">
        <f>IF(OR($C$48=$AR14,$D$48=$AR14),Schweine_Werte!$G14*0.5,IF(OR($C$48&gt;$AR14,$D$48&lt;$AR14),0,Schweine_Werte!$G14))</f>
        <v>0</v>
      </c>
      <c r="BG14" s="679">
        <f>IF(OR($C$60=$AR14,$D$60=$AR14),Schweine_Werte!$G14*0.5,IF(OR($C$60&gt;$AR14,$D$60&lt;$AR14),0,Schweine_Werte!$G14))</f>
        <v>0</v>
      </c>
      <c r="BH14" s="676">
        <f>IF(OR($C$12=$AR14,$D$12=$AR14),Schweine_Werte!$I14*0.5,IF(OR($C$12&gt;$AR14,$D$12&lt;$AR14),0,Schweine_Werte!$I14))</f>
        <v>0</v>
      </c>
      <c r="BI14" s="676">
        <f>IF(OR($C$24=$AR14,$D$24=$AR14),Schweine_Werte!$I14*0.5,IF(OR($C$24&gt;$AR14,$D$24&lt;$AR14),0,Schweine_Werte!$I14))</f>
        <v>0</v>
      </c>
      <c r="BJ14" s="679">
        <f>IF(OR($C$36=$AR14,$D$36=$AR14),Schweine_Werte!$I14*0.5,IF(OR($C$36&gt;$AR14,$D$36&lt;$AR14),0,Schweine_Werte!$I14))</f>
        <v>0</v>
      </c>
      <c r="BK14" s="679">
        <f>IF(OR($C$48=$AR14,$D$48=$AR14),Schweine_Werte!$I14*0.5,IF(OR($C$48&gt;$AR14,$D$48&lt;$AR14),0,Schweine_Werte!$I14))</f>
        <v>0</v>
      </c>
      <c r="BL14" s="679">
        <f>IF(OR($C$60=$AR14,$D$60=$AR14),Schweine_Werte!$I14*0.5,IF(OR($C$60&gt;$AR14,$D$60&lt;$AR14),0,Schweine_Werte!$I14))</f>
        <v>0</v>
      </c>
      <c r="BM14" s="676"/>
      <c r="BN14" s="676"/>
      <c r="BO14" s="679"/>
      <c r="BP14" s="679"/>
      <c r="BQ14" s="679"/>
      <c r="BR14" s="677">
        <f>IF(OR($C$74=$AR14,$D$74=$AR14),Schweine_Werte!$M14*0.5,IF(OR($C$74&gt;$AR14,$D$74&lt;$AR14),0,Schweine_Werte!$M14))</f>
        <v>0</v>
      </c>
      <c r="BS14" s="677">
        <f>IF(OR($C$83=$AR14,$D$83=$AR14),Schweine_Werte!$M14*0.5,IF(OR($C$83&gt;$AR14,$D$83&lt;$AR14),0,Schweine_Werte!$M14))</f>
        <v>0</v>
      </c>
      <c r="BT14" s="667">
        <f>IF(OR($C$92=$AR14,$D$92=$AR14),Schweine_Werte!$M14*0.5,IF(OR($C$92&gt;$AR14,$D$92&lt;$AR14),0,Schweine_Werte!$M14))</f>
        <v>0</v>
      </c>
      <c r="BU14" s="667">
        <f>IF(OR($C$101=$AR14,$D$101=$AR14),Schweine_Werte!$M14*0.5,IF(OR($C$101&gt;$AR14,$D$101&lt;$AR14),0,Schweine_Werte!$M14))</f>
        <v>0</v>
      </c>
      <c r="BV14" s="667">
        <f>IF(OR($C$110=$AR14,$D$110=$AR14),Schweine_Werte!$M14*0.5,IF(OR($C$110&gt;$AR14,$D$110&lt;$AR14),0,Schweine_Werte!$M14))</f>
        <v>0</v>
      </c>
      <c r="BW14" s="667">
        <f>IF(OR(8=$AR14,$E$127=$AR14),Schweine_Werte!$M14*0.5,IF(OR(8&gt;$AR14,$E$127&lt;$AR14),0,Schweine_Werte!$M14))</f>
        <v>2.0988182677263927</v>
      </c>
      <c r="BX14" s="667">
        <f>IF(OR(8=$AR14,$E$145=$AR14),Schweine_Werte!$M14*0.5,IF(OR(8&gt;$AR14,$E$145&lt;$AR14),0,Schweine_Werte!$M14))</f>
        <v>2.0988182677263927</v>
      </c>
      <c r="BY14" s="677">
        <f>IF(OR($C$74=$AR14,$D$74=$AR14),Schweine_Werte!$O14*0.5,IF(OR($C$74&gt;$AR14,$D$74&lt;$AR14),0,Schweine_Werte!$O14))</f>
        <v>0</v>
      </c>
      <c r="BZ14" s="677">
        <f>IF(OR($C$83=$AR14,$D$83=$AR14),Schweine_Werte!$O14*0.5,IF(OR($C$83&gt;$AR14,$D$83&lt;$AR14),0,Schweine_Werte!$O14))</f>
        <v>0</v>
      </c>
      <c r="CA14" s="667">
        <f>IF(OR($C$92=$AR14,$D$92=$AR14),Schweine_Werte!$O14*0.5,IF(OR($C$92&gt;$AR14,$D$92&lt;$AR14),0,Schweine_Werte!$O14))</f>
        <v>0</v>
      </c>
      <c r="CB14" s="667">
        <f>IF(OR($C$101=$AR14,$D$101=$AR14),Schweine_Werte!$O14*0.5,IF(OR($C$101&gt;$AR14,$D$101&lt;$AR14),0,Schweine_Werte!$O14))</f>
        <v>0</v>
      </c>
      <c r="CC14" s="667">
        <f>IF(OR($C$110=$AR14,$D$110=$AR14),Schweine_Werte!$O14*0.5,IF(OR($C$110&gt;$AR14,$D$110&lt;$AR14),0,Schweine_Werte!$O14))</f>
        <v>0</v>
      </c>
    </row>
    <row r="15" spans="1:303" ht="14.45" customHeight="1" x14ac:dyDescent="0.3">
      <c r="B15" s="670"/>
      <c r="C15" s="670"/>
      <c r="D15" s="670"/>
      <c r="E15" s="670"/>
      <c r="F15" s="670"/>
      <c r="G15" s="670"/>
      <c r="H15" s="671"/>
      <c r="L15" s="520" t="s">
        <v>445</v>
      </c>
      <c r="Q15" s="1735" t="s">
        <v>446</v>
      </c>
      <c r="R15" s="1735"/>
      <c r="S15" s="1735"/>
      <c r="T15" s="1735" t="s">
        <v>447</v>
      </c>
      <c r="U15" s="1735"/>
      <c r="V15" s="1735"/>
      <c r="W15" s="520" t="s">
        <v>448</v>
      </c>
      <c r="X15" s="520" t="s">
        <v>449</v>
      </c>
      <c r="Y15" s="520" t="s">
        <v>450</v>
      </c>
      <c r="Z15" s="520" t="s">
        <v>451</v>
      </c>
      <c r="AG15" s="520" t="s">
        <v>452</v>
      </c>
      <c r="AJ15" s="520" t="s">
        <v>453</v>
      </c>
      <c r="AR15" s="675">
        <v>19</v>
      </c>
      <c r="AS15" s="676">
        <f>IF(OR($C$12=$AR15,$D$12=$AR15),Schweine_Werte!$C15*0.5,IF(OR($C$12&gt;$AR15,$D$12&lt;$AR15),0,Schweine_Werte!$C15))</f>
        <v>0</v>
      </c>
      <c r="AT15" s="676">
        <f>IF(OR($C$24=$AR15,$D$24=$AR15),Schweine_Werte!$C15*0.5,IF(OR($C$24&gt;$AR15,$D$24&lt;$AR15),0,Schweine_Werte!$C15))</f>
        <v>0</v>
      </c>
      <c r="AU15" s="676">
        <f>IF(OR($C$36=$AR15,$D$36=$AR15),Schweine_Werte!$C15*0.5,IF(OR($C$36&gt;$AR15,$D$36&lt;$AR15),0,Schweine_Werte!$C15))</f>
        <v>0</v>
      </c>
      <c r="AV15" s="676">
        <f>IF(OR($C$48=$AR15,$D$48=$AR15),Schweine_Werte!$C15*0.5,IF(OR($C$48&gt;$AR15,$D$48&lt;$AR15),0,Schweine_Werte!$C15))</f>
        <v>0</v>
      </c>
      <c r="AW15" s="676">
        <f>IF(OR($C$60=$AR15,$D$60=$AR15),Schweine_Werte!$C15*0.5,IF(OR($C$60&gt;$AR15,$D$60&lt;$AR15),0,Schweine_Werte!$C15))</f>
        <v>0</v>
      </c>
      <c r="AX15" s="676">
        <f>IF(OR($C$12=$AR15,$D$12=$AR15),Schweine_Werte!$E15*0.5,IF(OR($C$12&gt;$AR15,$D$12&lt;$AR15),0,Schweine_Werte!$E15))</f>
        <v>0</v>
      </c>
      <c r="AY15" s="676">
        <f>IF(OR($C$24=$AR15,$D$24=$AR15),Schweine_Werte!$E15*0.5,IF(OR($C$24&gt;$AR15,$D$24&lt;$AR15),0,Schweine_Werte!$E15))</f>
        <v>0</v>
      </c>
      <c r="AZ15" s="679">
        <f>IF(OR($C$36=$AR15,$D$36=$AR15),Schweine_Werte!$E15*0.5,IF(OR($C$36&gt;$AR15,$D$36&lt;$AR15),0,Schweine_Werte!$E15))</f>
        <v>0</v>
      </c>
      <c r="BA15" s="679">
        <f>IF(OR($C$48=$AR15,$D$48=$AR15),Schweine_Werte!$E15*0.5,IF(OR($C$48&gt;$AR15,$D$48&lt;$AR15),0,Schweine_Werte!$E15))</f>
        <v>0</v>
      </c>
      <c r="BB15" s="679">
        <f>IF(OR($C$60=$AR15,$D$60=$AR15),Schweine_Werte!$E15*0.5,IF(OR($C$60&gt;$AR15,$D$60&lt;$AR15),0,Schweine_Werte!$E15))</f>
        <v>0</v>
      </c>
      <c r="BC15" s="676">
        <f>IF(OR($C$12=$AR15,$D$12=$AR15),Schweine_Werte!$G15*0.5,IF(OR($C$12&gt;$AR15,$D$12&lt;$AR15),0,Schweine_Werte!$G15))</f>
        <v>0</v>
      </c>
      <c r="BD15" s="676">
        <f>IF(OR($C$24=$AR15,$D$24=$AR15),Schweine_Werte!$G15*0.5,IF(OR($C$24&gt;$AR15,$D$24&lt;$AR15),0,Schweine_Werte!$G15))</f>
        <v>0</v>
      </c>
      <c r="BE15" s="679">
        <f>IF(OR($C$36=$AR15,$D$36=$AR15),Schweine_Werte!$G15*0.5,IF(OR($C$36&gt;$AR15,$D$36&lt;$AR15),0,Schweine_Werte!$G15))</f>
        <v>0</v>
      </c>
      <c r="BF15" s="679">
        <f>IF(OR($C$48=$AR15,$D$48=$AR15),Schweine_Werte!$G15*0.5,IF(OR($C$48&gt;$AR15,$D$48&lt;$AR15),0,Schweine_Werte!$G15))</f>
        <v>0</v>
      </c>
      <c r="BG15" s="679">
        <f>IF(OR($C$60=$AR15,$D$60=$AR15),Schweine_Werte!$G15*0.5,IF(OR($C$60&gt;$AR15,$D$60&lt;$AR15),0,Schweine_Werte!$G15))</f>
        <v>0</v>
      </c>
      <c r="BH15" s="676">
        <f>IF(OR($C$12=$AR15,$D$12=$AR15),Schweine_Werte!$I15*0.5,IF(OR($C$12&gt;$AR15,$D$12&lt;$AR15),0,Schweine_Werte!$I15))</f>
        <v>0</v>
      </c>
      <c r="BI15" s="676">
        <f>IF(OR($C$24=$AR15,$D$24=$AR15),Schweine_Werte!$I15*0.5,IF(OR($C$24&gt;$AR15,$D$24&lt;$AR15),0,Schweine_Werte!$I15))</f>
        <v>0</v>
      </c>
      <c r="BJ15" s="679">
        <f>IF(OR($C$36=$AR15,$D$36=$AR15),Schweine_Werte!$I15*0.5,IF(OR($C$36&gt;$AR15,$D$36&lt;$AR15),0,Schweine_Werte!$I15))</f>
        <v>0</v>
      </c>
      <c r="BK15" s="679">
        <f>IF(OR($C$48=$AR15,$D$48=$AR15),Schweine_Werte!$I15*0.5,IF(OR($C$48&gt;$AR15,$D$48&lt;$AR15),0,Schweine_Werte!$I15))</f>
        <v>0</v>
      </c>
      <c r="BL15" s="679">
        <f>IF(OR($C$60=$AR15,$D$60=$AR15),Schweine_Werte!$I15*0.5,IF(OR($C$60&gt;$AR15,$D$60&lt;$AR15),0,Schweine_Werte!$I15))</f>
        <v>0</v>
      </c>
      <c r="BM15" s="676"/>
      <c r="BN15" s="676"/>
      <c r="BO15" s="679"/>
      <c r="BP15" s="679"/>
      <c r="BQ15" s="679"/>
      <c r="BR15" s="677">
        <f>IF(OR($C$74=$AR15,$D$74=$AR15),Schweine_Werte!$M15*0.5,IF(OR($C$74&gt;$AR15,$D$74&lt;$AR15),0,Schweine_Werte!$M15))</f>
        <v>0</v>
      </c>
      <c r="BS15" s="677">
        <f>IF(OR($C$83=$AR15,$D$83=$AR15),Schweine_Werte!$M15*0.5,IF(OR($C$83&gt;$AR15,$D$83&lt;$AR15),0,Schweine_Werte!$M15))</f>
        <v>0</v>
      </c>
      <c r="BT15" s="667">
        <f>IF(OR($C$92=$AR15,$D$92=$AR15),Schweine_Werte!$M15*0.5,IF(OR($C$92&gt;$AR15,$D$92&lt;$AR15),0,Schweine_Werte!$M15))</f>
        <v>0</v>
      </c>
      <c r="BU15" s="667">
        <f>IF(OR($C$101=$AR15,$D$101=$AR15),Schweine_Werte!$M15*0.5,IF(OR($C$101&gt;$AR15,$D$101&lt;$AR15),0,Schweine_Werte!$M15))</f>
        <v>0</v>
      </c>
      <c r="BV15" s="667">
        <f>IF(OR($C$110=$AR15,$D$110=$AR15),Schweine_Werte!$M15*0.5,IF(OR($C$110&gt;$AR15,$D$110&lt;$AR15),0,Schweine_Werte!$M15))</f>
        <v>0</v>
      </c>
      <c r="BW15" s="667">
        <f>IF(OR(8=$AR15,$E$127=$AR15),Schweine_Werte!$M15*0.5,IF(OR(8&gt;$AR15,$E$127&lt;$AR15),0,Schweine_Werte!$M15))</f>
        <v>2.0329975728926217</v>
      </c>
      <c r="BX15" s="667">
        <f>IF(OR(8=$AR15,$E$145=$AR15),Schweine_Werte!$M15*0.5,IF(OR(8&gt;$AR15,$E$145&lt;$AR15),0,Schweine_Werte!$M15))</f>
        <v>2.0329975728926217</v>
      </c>
      <c r="BY15" s="677">
        <f>IF(OR($C$74=$AR15,$D$74=$AR15),Schweine_Werte!$O15*0.5,IF(OR($C$74&gt;$AR15,$D$74&lt;$AR15),0,Schweine_Werte!$O15))</f>
        <v>0</v>
      </c>
      <c r="BZ15" s="677">
        <f>IF(OR($C$83=$AR15,$D$83=$AR15),Schweine_Werte!$O15*0.5,IF(OR($C$83&gt;$AR15,$D$83&lt;$AR15),0,Schweine_Werte!$O15))</f>
        <v>0</v>
      </c>
      <c r="CA15" s="667">
        <f>IF(OR($C$92=$AR15,$D$92=$AR15),Schweine_Werte!$O15*0.5,IF(OR($C$92&gt;$AR15,$D$92&lt;$AR15),0,Schweine_Werte!$O15))</f>
        <v>0</v>
      </c>
      <c r="CB15" s="667">
        <f>IF(OR($C$101=$AR15,$D$101=$AR15),Schweine_Werte!$O15*0.5,IF(OR($C$101&gt;$AR15,$D$101&lt;$AR15),0,Schweine_Werte!$O15))</f>
        <v>0</v>
      </c>
      <c r="CC15" s="667">
        <f>IF(OR($C$110=$AR15,$D$110=$AR15),Schweine_Werte!$O15*0.5,IF(OR($C$110&gt;$AR15,$D$110&lt;$AR15),0,Schweine_Werte!$O15))</f>
        <v>0</v>
      </c>
    </row>
    <row r="16" spans="1:303" x14ac:dyDescent="0.2">
      <c r="B16" s="520" t="s">
        <v>469</v>
      </c>
      <c r="E16" s="520" t="s">
        <v>470</v>
      </c>
      <c r="F16" s="520" t="s">
        <v>363</v>
      </c>
      <c r="G16" s="520" t="s">
        <v>471</v>
      </c>
      <c r="H16" s="520" t="s">
        <v>472</v>
      </c>
      <c r="I16" s="520" t="s">
        <v>473</v>
      </c>
      <c r="J16" s="520" t="s">
        <v>474</v>
      </c>
      <c r="K16" s="520" t="s">
        <v>475</v>
      </c>
      <c r="L16" s="520" t="s">
        <v>476</v>
      </c>
      <c r="M16" s="520" t="s">
        <v>477</v>
      </c>
      <c r="N16" s="520" t="s">
        <v>478</v>
      </c>
      <c r="O16" s="520" t="s">
        <v>479</v>
      </c>
      <c r="P16" s="520" t="s">
        <v>480</v>
      </c>
      <c r="Q16" s="520" t="s">
        <v>365</v>
      </c>
      <c r="R16" s="520" t="s">
        <v>366</v>
      </c>
      <c r="S16" s="520" t="s">
        <v>367</v>
      </c>
      <c r="T16" s="520" t="s">
        <v>365</v>
      </c>
      <c r="U16" s="520" t="s">
        <v>366</v>
      </c>
      <c r="V16" s="520" t="s">
        <v>367</v>
      </c>
      <c r="AR16" s="698">
        <v>20</v>
      </c>
      <c r="AS16" s="677">
        <f>IF(OR($C$12=$AR16,$D$12=$AR16),Schweine_Werte!$C16*0.5,IF(OR($C$12&gt;$AR16,$D$12&lt;$AR16),0,Schweine_Werte!$C16))</f>
        <v>0</v>
      </c>
      <c r="AT16" s="667">
        <f>IF(OR($C$24=$AR16,$D$24=$AR16),Schweine_Werte!$C16*0.5,IF(OR($C$24&gt;$AR16,$D$24&lt;$AR16),0,Schweine_Werte!$C16))</f>
        <v>0</v>
      </c>
      <c r="AU16" s="677">
        <f>IF(OR($C$36=$AR16,$D$36=$AR16),Schweine_Werte!$C16*0.5,IF(OR($C$36&gt;$AR16,$D$36&lt;$AR16),0,Schweine_Werte!$C16))</f>
        <v>0</v>
      </c>
      <c r="AV16" s="677">
        <f>IF(OR($C$48=$AR16,$D$48=$AR16),Schweine_Werte!$C16*0.5,IF(OR($C$48&gt;$AR16,$D$48&lt;$AR16),0,Schweine_Werte!$C16))</f>
        <v>0</v>
      </c>
      <c r="AW16" s="677">
        <f>IF(OR($C$60=$AR16,$D$60=$AR16),Schweine_Werte!$C16*0.5,IF(OR($C$60&gt;$AR16,$D$60&lt;$AR16),0,Schweine_Werte!$C16))</f>
        <v>0</v>
      </c>
      <c r="AX16" s="677">
        <f>IF(OR($C$12=$AR16,$D$12=$AR16),Schweine_Werte!$E16*0.5,IF(OR($C$12&gt;$AR16,$D$12&lt;$AR16),0,Schweine_Werte!$E16))</f>
        <v>0</v>
      </c>
      <c r="AY16" s="667">
        <f>IF(OR($C$24=$AR16,$D$24=$AR16),Schweine_Werte!$E16*0.5,IF(OR($C$24&gt;$AR16,$D$24&lt;$AR16),0,Schweine_Werte!$E16))</f>
        <v>0</v>
      </c>
      <c r="AZ16" s="667">
        <f>IF(OR($C$36=$AR16,$D$36=$AR16),Schweine_Werte!$E16*0.5,IF(OR($C$36&gt;$AR16,$D$36&lt;$AR16),0,Schweine_Werte!$E16))</f>
        <v>0</v>
      </c>
      <c r="BA16" s="667">
        <f>IF(OR($C$48=$AR16,$D$48=$AR16),Schweine_Werte!$E16*0.5,IF(OR($C$48&gt;$AR16,$D$48&lt;$AR16),0,Schweine_Werte!$E16))</f>
        <v>0</v>
      </c>
      <c r="BB16" s="667">
        <f>IF(OR($C$60=$AR16,$D$60=$AR16),Schweine_Werte!$E16*0.5,IF(OR($C$60&gt;$AR16,$D$60&lt;$AR16),0,Schweine_Werte!$E16))</f>
        <v>0</v>
      </c>
      <c r="BC16" s="677">
        <f>IF(OR($C$12=$AR16,$D$12=$AR16),Schweine_Werte!$G16*0.5,IF(OR($C$12&gt;$AR16,$D$12&lt;$AR16),0,Schweine_Werte!$G16))</f>
        <v>0</v>
      </c>
      <c r="BD16" s="667">
        <f>IF(OR($C$24=$AR16,$D$24=$AR16),Schweine_Werte!$G16*0.5,IF(OR($C$24&gt;$AR16,$D$24&lt;$AR16),0,Schweine_Werte!$G16))</f>
        <v>0</v>
      </c>
      <c r="BE16" s="667">
        <f>IF(OR($C$36=$AR16,$D$36=$AR16),Schweine_Werte!$G16*0.5,IF(OR($C$36&gt;$AR16,$D$36&lt;$AR16),0,Schweine_Werte!$G16))</f>
        <v>0</v>
      </c>
      <c r="BF16" s="667">
        <f>IF(OR($C$48=$AR16,$D$48=$AR16),Schweine_Werte!$G16*0.5,IF(OR($C$48&gt;$AR16,$D$48&lt;$AR16),0,Schweine_Werte!$G16))</f>
        <v>0</v>
      </c>
      <c r="BG16" s="667">
        <f>IF(OR($C$60=$AR16,$D$60=$AR16),Schweine_Werte!$G16*0.5,IF(OR($C$60&gt;$AR16,$D$60&lt;$AR16),0,Schweine_Werte!$G16))</f>
        <v>0</v>
      </c>
      <c r="BH16" s="677">
        <f>IF(OR($C$12=$AR16,$D$12=$AR16),Schweine_Werte!$I16*0.5,IF(OR($C$12&gt;$AR16,$D$12&lt;$AR16),0,Schweine_Werte!$I16))</f>
        <v>0</v>
      </c>
      <c r="BI16" s="667">
        <f>IF(OR($C$24=$AR16,$D$24=$AR16),Schweine_Werte!$I16*0.5,IF(OR($C$24&gt;$AR16,$D$24&lt;$AR16),0,Schweine_Werte!$I16))</f>
        <v>0</v>
      </c>
      <c r="BJ16" s="667">
        <f>IF(OR($C$36=$AR16,$D$36=$AR16),Schweine_Werte!$I16*0.5,IF(OR($C$36&gt;$AR16,$D$36&lt;$AR16),0,Schweine_Werte!$I16))</f>
        <v>0</v>
      </c>
      <c r="BK16" s="667">
        <f>IF(OR($C$48=$AR16,$D$48=$AR16),Schweine_Werte!$I16*0.5,IF(OR($C$48&gt;$AR16,$D$48&lt;$AR16),0,Schweine_Werte!$I16))</f>
        <v>0</v>
      </c>
      <c r="BL16" s="667">
        <f>IF(OR($C$60=$AR16,$D$60=$AR16),Schweine_Werte!$I16*0.5,IF(OR($C$60&gt;$AR16,$D$60&lt;$AR16),0,Schweine_Werte!$I16))</f>
        <v>0</v>
      </c>
      <c r="BM16" s="677"/>
      <c r="BN16" s="667"/>
      <c r="BO16" s="667"/>
      <c r="BP16" s="667"/>
      <c r="BQ16" s="667"/>
      <c r="BR16" s="677">
        <f>IF(OR($C$74=$AR16,$D$74=$AR16),Schweine_Werte!$M16*0.5,IF(OR($C$74&gt;$AR16,$D$74&lt;$AR16),0,Schweine_Werte!$M16))</f>
        <v>0</v>
      </c>
      <c r="BS16" s="677">
        <f>IF(OR($C$83=$AR16,$D$83=$AR16),Schweine_Werte!$M16*0.5,IF(OR($C$83&gt;$AR16,$D$83&lt;$AR16),0,Schweine_Werte!$M16))</f>
        <v>0</v>
      </c>
      <c r="BT16" s="667">
        <f>IF(OR($C$92=$AR16,$D$92=$AR16),Schweine_Werte!$M16*0.5,IF(OR($C$92&gt;$AR16,$D$92&lt;$AR16),0,Schweine_Werte!$M16))</f>
        <v>0</v>
      </c>
      <c r="BU16" s="667">
        <f>IF(OR($C$101=$AR16,$D$101=$AR16),Schweine_Werte!$M16*0.5,IF(OR($C$101&gt;$AR16,$D$101&lt;$AR16),0,Schweine_Werte!$M16))</f>
        <v>0</v>
      </c>
      <c r="BV16" s="667">
        <f>IF(OR($C$110=$AR16,$D$110=$AR16),Schweine_Werte!$M16*0.5,IF(OR($C$110&gt;$AR16,$D$110&lt;$AR16),0,Schweine_Werte!$M16))</f>
        <v>0</v>
      </c>
      <c r="BW16" s="667">
        <f>IF(OR(8=$AR16,$E$127=$AR16),Schweine_Werte!$M16*0.5,IF(OR(8&gt;$AR16,$E$127&lt;$AR16),0,Schweine_Werte!$M16))</f>
        <v>1.9726458822816806</v>
      </c>
      <c r="BX16" s="667">
        <f>IF(OR(8=$AR16,$E$145=$AR16),Schweine_Werte!$M16*0.5,IF(OR(8&gt;$AR16,$E$145&lt;$AR16),0,Schweine_Werte!$M16))</f>
        <v>1.9726458822816806</v>
      </c>
      <c r="BY16" s="677">
        <f>IF(OR($C$74=$AR16,$D$74=$AR16),Schweine_Werte!$O16*0.5,IF(OR($C$74&gt;$AR16,$D$74&lt;$AR16),0,Schweine_Werte!$O16))</f>
        <v>0</v>
      </c>
      <c r="BZ16" s="677">
        <f>IF(OR($C$83=$AR16,$D$83=$AR16),Schweine_Werte!$O16*0.5,IF(OR($C$83&gt;$AR16,$D$83&lt;$AR16),0,Schweine_Werte!$O16))</f>
        <v>0</v>
      </c>
      <c r="CA16" s="667">
        <f>IF(OR($C$92=$AR16,$D$92=$AR16),Schweine_Werte!$O16*0.5,IF(OR($C$92&gt;$AR16,$D$92&lt;$AR16),0,Schweine_Werte!$O16))</f>
        <v>0</v>
      </c>
      <c r="CB16" s="667">
        <f>IF(OR($C$101=$AR16,$D$101=$AR16),Schweine_Werte!$O16*0.5,IF(OR($C$101&gt;$AR16,$D$101&lt;$AR16),0,Schweine_Werte!$O16))</f>
        <v>0</v>
      </c>
      <c r="CC16" s="667">
        <f>IF(OR($C$110=$AR16,$D$110=$AR16),Schweine_Werte!$O16*0.5,IF(OR($C$110&gt;$AR16,$D$110&lt;$AR16),0,Schweine_Werte!$O16))</f>
        <v>0</v>
      </c>
    </row>
    <row r="17" spans="1:81" x14ac:dyDescent="0.2">
      <c r="B17" s="504">
        <v>700</v>
      </c>
      <c r="D17" s="667"/>
      <c r="E17" s="667" t="e">
        <f>($D24-$C24)*1000/SUM($AT$4:$AT$146)</f>
        <v>#VALUE!</v>
      </c>
      <c r="F17" s="667" t="e">
        <f>SUMPRODUCT($AT$4:$AT$146,Schweine_Werte!$Q$4:$Q$146)/SUM($AT$4:$AT$146)</f>
        <v>#DIV/0!</v>
      </c>
      <c r="G17" s="667" t="e">
        <f>IF($B24=$A$8,SUMPRODUCT($AT$4:$AT$146,Schweine_Werte!EH$4:EH$146)/SUM($AT$4:$AT$146),IF($B24=$A$7,SUMPRODUCT($AT$4:$AT$146,Schweine_Werte!DB$4:DB$146)/SUM($AT$4:$AT$146),IF($B24=$A$6,SUMPRODUCT($AT$4:$AT$146,Schweine_Werte!BV$4:BV$146)/SUM($AT$4:$AT$146),SUMPRODUCT($AT$4:$AT$146,Schweine_Werte!AP$4:AP$146)/SUM($AT$4:$AT$146))))</f>
        <v>#DIV/0!</v>
      </c>
      <c r="H17" s="667" t="e">
        <f>IF($B24=$A$8,SUMPRODUCT($AT$4:$AT$146,Schweine_Werte!EI$4:EI$146)/SUM($AT$4:$AT$146),IF($B24=$A$7,SUMPRODUCT($AT$4:$AT$146,Schweine_Werte!DC$4:DC$146)/SUM($AT$4:$AT$146),IF($B24=$A$6,SUMPRODUCT($AT$4:$AT$146,Schweine_Werte!BW$4:BW$146)/SUM($AT$4:$AT$146),SUMPRODUCT($AT$4:$AT$146,Schweine_Werte!AQ$4:AQ$146)/SUM($AT$4:$AT$146))))</f>
        <v>#DIV/0!</v>
      </c>
      <c r="I17" s="667" t="e">
        <f>IF($B24=$A$8,SUMPRODUCT($AT$4:$AT$146,Schweine_Werte!EJ$4:EJ$146)/SUM($AT$4:$AT$146),IF($B24=$A$7,SUMPRODUCT($AT$4:$AT$146,Schweine_Werte!DD$4:DD$146)/SUM($AT$4:$AT$146),IF($B24=$A$6,SUMPRODUCT($AT$4:$AT$146,Schweine_Werte!BX$4:BX$146)/SUM($AT$4:$AT$146),SUMPRODUCT($AT$4:$AT$146,Schweine_Werte!AR$4:AR$146)/SUM($AT$4:$AT$146))))</f>
        <v>#DIV/0!</v>
      </c>
      <c r="J17" s="667" t="e">
        <f>SUMPRODUCT($AT$4:$AT$146,Schweine_Werte!$Y$4:$Y$146)/SUM($AT$4:$AT$146)</f>
        <v>#DIV/0!</v>
      </c>
      <c r="K17" s="667" t="e">
        <f>SUMPRODUCT($AT$4:$AT$146,Schweine_Werte!$AG$4:$AG$146)/SUM($AT$4:$AT$146)</f>
        <v>#DIV/0!</v>
      </c>
      <c r="L17" s="667" t="e">
        <f>T17*$F17*365/1000+$J17-$K17</f>
        <v>#DIV/0!</v>
      </c>
      <c r="M17" s="667" t="e">
        <f>U17*$F17*365/1000+$J17-$K17/2</f>
        <v>#DIV/0!</v>
      </c>
      <c r="N17" s="667" t="e">
        <f>V17*$F17*365/1000+$J17</f>
        <v>#DIV/0!</v>
      </c>
      <c r="O17" s="667">
        <f>IF($C24&lt;28,SUM($AT$4:$AT$23)+IF($D24&gt;28,$AT$24*0.5,$AT$24),0)</f>
        <v>0</v>
      </c>
      <c r="P17" s="667">
        <f>IF($D24&gt;28,SUM($AT$25:$AT$146)+IF($C24&lt;28,$AT$24*0.5,$AT$24),0)</f>
        <v>0</v>
      </c>
      <c r="Q17" s="667" t="e">
        <f t="shared" ref="Q17:S20" si="8">+T17*$F17</f>
        <v>#DIV/0!</v>
      </c>
      <c r="R17" s="667" t="e">
        <f t="shared" si="8"/>
        <v>#DIV/0!</v>
      </c>
      <c r="S17" s="667" t="e">
        <f t="shared" si="8"/>
        <v>#DIV/0!</v>
      </c>
      <c r="T17" s="667" t="e">
        <f>+($O17*Schweine_Werte!$HT$5+$P17*Schweine_Werte!$HU$5)/SUM($O17:$P17)</f>
        <v>#DIV/0!</v>
      </c>
      <c r="U17" s="667" t="e">
        <f>+($O17*Schweine_Werte!$HV$5+$P17*Schweine_Werte!$HW$5)/SUM($O17:$P17)</f>
        <v>#DIV/0!</v>
      </c>
      <c r="V17" s="667" t="e">
        <f>+($O17*Schweine_Werte!$HX$5+$P17*Schweine_Werte!$HY$5)/SUM($O17:$P17)</f>
        <v>#DIV/0!</v>
      </c>
      <c r="W17" s="678" t="e">
        <f>($J17*0.055+T17*0.365*0.86*$F17-$K17*0.018)/L17*100</f>
        <v>#DIV/0!</v>
      </c>
      <c r="X17" s="667" t="e">
        <f>($J17*0.055+U17*0.365*0.86*$F17-$K17*0.018/2)/M17*100</f>
        <v>#DIV/0!</v>
      </c>
      <c r="Y17" s="667" t="e">
        <f>($J17*0.055+V17*0.365*0.86*$F17)/N17*100</f>
        <v>#DIV/0!</v>
      </c>
      <c r="Z17" s="667" t="e">
        <f>IF($B24=$A$8,SUMPRODUCT($AT$4:$AT$146,Schweine_Werte!$EK$4:$EK$146,Schweine_Werte!$EL$4:$EL$146)/SUMPRODUCT($AT$4:$AT$146,Schweine_Werte!$EK$4:$EK$146),IF($B24=$A$7,SUMPRODUCT($AT$4:$AT$146,Schweine_Werte!$DE$4:$DE$146,Schweine_Werte!$DF$4:$DF$146)/SUMPRODUCT($AT$4:$AT$146,Schweine_Werte!$DE$4:$DE$146),IF($B24=$A$6,SUMPRODUCT($AT$4:$AT$146,Schweine_Werte!$BY$4:$BY$146,Schweine_Werte!$BZ$4:$BZ$146)/SUMPRODUCT($AT$4:$AT$146,Schweine_Werte!$BY$4:$BY$146),SUMPRODUCT($AT$4:$AT$146,Schweine_Werte!$AS$4:$AS$146,Schweine_Werte!$AT$4:$AT$146)/SUMPRODUCT($AT$4:$AT$146,Schweine_Werte!$AS$4:$AS$146))))</f>
        <v>#DIV/0!</v>
      </c>
      <c r="AA17" s="667"/>
      <c r="AB17" s="667">
        <f>IF($B24=$A$8,SUMIF(Schweine_Werte!$AO$4:$AO$146,$C24,Schweine_Werte!$EL$4:$EL$146),IF($B24=$A$7,SUMIF(Schweine_Werte!$AO$4:$AO$146,$C24,Schweine_Werte!$DF$4:$DF$146),IF($B24=$A$6,SUMIF(Schweine_Werte!$AO$4:$AO$146,$C24,Schweine_Werte!$BZ$4:$BZ$146),SUMIF(Schweine_Werte!$AO$4:$AO$146,$C24,Schweine_Werte!$AT$4:$AT$146))))</f>
        <v>0</v>
      </c>
      <c r="AC17" s="667"/>
      <c r="AD17" s="667">
        <f>IF($B24=$A$8,SUMIF(Schweine_Werte!$AO$4:$AO$146,$D24,Schweine_Werte!$EL$4:$EL$146),IF($B24=$A$7,SUMIF(Schweine_Werte!$AO$4:$AO$146,$D24,Schweine_Werte!$DF$4:$DF$146),IF($B24=$A$6,SUMIF(Schweine_Werte!$AO$4:$AO$146,$D24,Schweine_Werte!$BZ$4:$BZ$146),SUMIF(Schweine_Werte!$AO$4:$AO$146,$D24,Schweine_Werte!$AT$4:$AT$146))))</f>
        <v>0</v>
      </c>
      <c r="AE17" s="667"/>
      <c r="AF17" s="667"/>
      <c r="AG17" s="667" t="e">
        <f>IF($B24=$A$8,SUMPRODUCT($AT$4:$AT$146,Schweine_Werte!$EK$4:$EK$146)/SUM($AT$4:$AT$146),IF($B24=$A$7,SUMPRODUCT($AT$4:$AT$146,Schweine_Werte!$DE$4:$DE$146)/SUM($AT$4:$AT$146),IF($B24=$A$6,SUMPRODUCT($AT$4:$AT$146,Schweine_Werte!$BY$4:$BY$146)/SUM($AT$4:$AT$146),SUMPRODUCT($AT$4:$AT$146,Schweine_Werte!$AS$4:$AS$146)/SUM($AT$4:$AT$146))))</f>
        <v>#DIV/0!</v>
      </c>
      <c r="AH17" s="667"/>
      <c r="AI17" s="667"/>
      <c r="AJ17" s="667" t="e">
        <f>IF($B24=$A$8,SUMPRODUCT($AT$4:$AT$146,Schweine_Werte!$EK$4:$EK$146,Schweine_Werte!$EM$4:$EM$146)/SUMPRODUCT($AT$4:$AT$146,Schweine_Werte!$EK$4:$EK$146),IF($B24=$A$7,SUMPRODUCT($AT$4:$AT$146,Schweine_Werte!$DE$4:$DE$146,Schweine_Werte!$DG$4:$DG$146)/SUMPRODUCT($AT$4:$AT$146,Schweine_Werte!$DE$4:$DE$146),IF($B24=$A$6,SUMPRODUCT($AT$4:$AT$146,Schweine_Werte!$BY$4:$BY$146,Schweine_Werte!$CA$4:$CA$146)/SUMPRODUCT($AT$4:$AT$146,Schweine_Werte!$BY$4:$BY$146),SUMPRODUCT($AT$4:$AT$146,Schweine_Werte!$AS$4:$AS$146,Schweine_Werte!$AU$4:$AU$146)/SUMPRODUCT($AT$4:$AT$146,Schweine_Werte!$AS$4:$AS$146))))</f>
        <v>#DIV/0!</v>
      </c>
      <c r="AK17" s="667"/>
      <c r="AL17" s="667">
        <f>IF($B24=$A$8,SUMIF(Schweine_Werte!$AO$4:$AO$146,$C24,Schweine_Werte!$EM$4:$EM$146),IF($B24=$A$7,SUMIF(Schweine_Werte!$AO$4:$AO$146,$C24,Schweine_Werte!$DG$4:$DG$146),IF($B24=$A$6,SUMIF(Schweine_Werte!$AO$4:$AO$146,$C24,Schweine_Werte!$CA$4:$CA$146),SUMIF(Schweine_Werte!$AO$4:$AO$146,$C24,Schweine_Werte!$AU$4:$AU$146))))</f>
        <v>0</v>
      </c>
      <c r="AM17" s="667"/>
      <c r="AN17" s="667">
        <f>IF($B24=$A$8,SUMIF(Schweine_Werte!$AO$4:$AO$146,$D24,Schweine_Werte!$EM$4:$EM$146),IF($B24=$A$7,SUMIF(Schweine_Werte!$AO$4:$AO$146,$D24,Schweine_Werte!$DG$4:$DG$146),IF($B24=$A$6,SUMIF(Schweine_Werte!$AO$4:$AO$146,$D24,Schweine_Werte!$CA$4:$CA$146),SUMIF(Schweine_Werte!$AO$4:$AO$146,$D24,Schweine_Werte!$AU$4:$AU$146))))</f>
        <v>0</v>
      </c>
      <c r="AO17" s="667"/>
      <c r="AR17" s="698">
        <v>21</v>
      </c>
      <c r="AS17" s="677">
        <f>IF(OR($C$12=$AR17,$D$12=$AR17),Schweine_Werte!$C17*0.5,IF(OR($C$12&gt;$AR17,$D$12&lt;$AR17),0,Schweine_Werte!$C17))</f>
        <v>0</v>
      </c>
      <c r="AT17" s="667">
        <f>IF(OR($C$24=$AR17,$D$24=$AR17),Schweine_Werte!$C17*0.5,IF(OR($C$24&gt;$AR17,$D$24&lt;$AR17),0,Schweine_Werte!$C17))</f>
        <v>0</v>
      </c>
      <c r="AU17" s="677">
        <f>IF(OR($C$36=$AR17,$D$36=$AR17),Schweine_Werte!$C17*0.5,IF(OR($C$36&gt;$AR17,$D$36&lt;$AR17),0,Schweine_Werte!$C17))</f>
        <v>0</v>
      </c>
      <c r="AV17" s="677">
        <f>IF(OR($C$48=$AR17,$D$48=$AR17),Schweine_Werte!$C17*0.5,IF(OR($C$48&gt;$AR17,$D$48&lt;$AR17),0,Schweine_Werte!$C17))</f>
        <v>0</v>
      </c>
      <c r="AW17" s="677">
        <f>IF(OR($C$60=$AR17,$D$60=$AR17),Schweine_Werte!$C17*0.5,IF(OR($C$60&gt;$AR17,$D$60&lt;$AR17),0,Schweine_Werte!$C17))</f>
        <v>0</v>
      </c>
      <c r="AX17" s="677">
        <f>IF(OR($C$12=$AR17,$D$12=$AR17),Schweine_Werte!$E17*0.5,IF(OR($C$12&gt;$AR17,$D$12&lt;$AR17),0,Schweine_Werte!$E17))</f>
        <v>0</v>
      </c>
      <c r="AY17" s="667">
        <f>IF(OR($C$24=$AR17,$D$24=$AR17),Schweine_Werte!$E17*0.5,IF(OR($C$24&gt;$AR17,$D$24&lt;$AR17),0,Schweine_Werte!$E17))</f>
        <v>0</v>
      </c>
      <c r="AZ17" s="667">
        <f>IF(OR($C$36=$AR17,$D$36=$AR17),Schweine_Werte!$E17*0.5,IF(OR($C$36&gt;$AR17,$D$36&lt;$AR17),0,Schweine_Werte!$E17))</f>
        <v>0</v>
      </c>
      <c r="BA17" s="667">
        <f>IF(OR($C$48=$AR17,$D$48=$AR17),Schweine_Werte!$E17*0.5,IF(OR($C$48&gt;$AR17,$D$48&lt;$AR17),0,Schweine_Werte!$E17))</f>
        <v>0</v>
      </c>
      <c r="BB17" s="667">
        <f>IF(OR($C$60=$AR17,$D$60=$AR17),Schweine_Werte!$E17*0.5,IF(OR($C$60&gt;$AR17,$D$60&lt;$AR17),0,Schweine_Werte!$E17))</f>
        <v>0</v>
      </c>
      <c r="BC17" s="677">
        <f>IF(OR($C$12=$AR17,$D$12=$AR17),Schweine_Werte!$G17*0.5,IF(OR($C$12&gt;$AR17,$D$12&lt;$AR17),0,Schweine_Werte!$G17))</f>
        <v>0</v>
      </c>
      <c r="BD17" s="667">
        <f>IF(OR($C$24=$AR17,$D$24=$AR17),Schweine_Werte!$G17*0.5,IF(OR($C$24&gt;$AR17,$D$24&lt;$AR17),0,Schweine_Werte!$G17))</f>
        <v>0</v>
      </c>
      <c r="BE17" s="667">
        <f>IF(OR($C$36=$AR17,$D$36=$AR17),Schweine_Werte!$G17*0.5,IF(OR($C$36&gt;$AR17,$D$36&lt;$AR17),0,Schweine_Werte!$G17))</f>
        <v>0</v>
      </c>
      <c r="BF17" s="667">
        <f>IF(OR($C$48=$AR17,$D$48=$AR17),Schweine_Werte!$G17*0.5,IF(OR($C$48&gt;$AR17,$D$48&lt;$AR17),0,Schweine_Werte!$G17))</f>
        <v>0</v>
      </c>
      <c r="BG17" s="667">
        <f>IF(OR($C$60=$AR17,$D$60=$AR17),Schweine_Werte!$G17*0.5,IF(OR($C$60&gt;$AR17,$D$60&lt;$AR17),0,Schweine_Werte!$G17))</f>
        <v>0</v>
      </c>
      <c r="BH17" s="677">
        <f>IF(OR($C$12=$AR17,$D$12=$AR17),Schweine_Werte!$I17*0.5,IF(OR($C$12&gt;$AR17,$D$12&lt;$AR17),0,Schweine_Werte!$I17))</f>
        <v>0</v>
      </c>
      <c r="BI17" s="667">
        <f>IF(OR($C$24=$AR17,$D$24=$AR17),Schweine_Werte!$I17*0.5,IF(OR($C$24&gt;$AR17,$D$24&lt;$AR17),0,Schweine_Werte!$I17))</f>
        <v>0</v>
      </c>
      <c r="BJ17" s="667">
        <f>IF(OR($C$36=$AR17,$D$36=$AR17),Schweine_Werte!$I17*0.5,IF(OR($C$36&gt;$AR17,$D$36&lt;$AR17),0,Schweine_Werte!$I17))</f>
        <v>0</v>
      </c>
      <c r="BK17" s="667">
        <f>IF(OR($C$48=$AR17,$D$48=$AR17),Schweine_Werte!$I17*0.5,IF(OR($C$48&gt;$AR17,$D$48&lt;$AR17),0,Schweine_Werte!$I17))</f>
        <v>0</v>
      </c>
      <c r="BL17" s="667">
        <f>IF(OR($C$60=$AR17,$D$60=$AR17),Schweine_Werte!$I17*0.5,IF(OR($C$60&gt;$AR17,$D$60&lt;$AR17),0,Schweine_Werte!$I17))</f>
        <v>0</v>
      </c>
      <c r="BM17" s="677"/>
      <c r="BN17" s="667"/>
      <c r="BO17" s="667"/>
      <c r="BP17" s="667"/>
      <c r="BQ17" s="667"/>
      <c r="BR17" s="677">
        <f>IF(OR($C$74=$AR17,$D$74=$AR17),Schweine_Werte!$M17*0.5,IF(OR($C$74&gt;$AR17,$D$74&lt;$AR17),0,Schweine_Werte!$M17))</f>
        <v>0</v>
      </c>
      <c r="BS17" s="677">
        <f>IF(OR($C$83=$AR17,$D$83=$AR17),Schweine_Werte!$M17*0.5,IF(OR($C$83&gt;$AR17,$D$83&lt;$AR17),0,Schweine_Werte!$M17))</f>
        <v>0</v>
      </c>
      <c r="BT17" s="667">
        <f>IF(OR($C$92=$AR17,$D$92=$AR17),Schweine_Werte!$M17*0.5,IF(OR($C$92&gt;$AR17,$D$92&lt;$AR17),0,Schweine_Werte!$M17))</f>
        <v>0</v>
      </c>
      <c r="BU17" s="667">
        <f>IF(OR($C$101=$AR17,$D$101=$AR17),Schweine_Werte!$M17*0.5,IF(OR($C$101&gt;$AR17,$D$101&lt;$AR17),0,Schweine_Werte!$M17))</f>
        <v>0</v>
      </c>
      <c r="BV17" s="667">
        <f>IF(OR($C$110=$AR17,$D$110=$AR17),Schweine_Werte!$M17*0.5,IF(OR($C$110&gt;$AR17,$D$110&lt;$AR17),0,Schweine_Werte!$M17))</f>
        <v>0</v>
      </c>
      <c r="BW17" s="667">
        <f>IF(OR(8=$AR17,$E$127=$AR17),Schweine_Werte!$M17*0.5,IF(OR(8&gt;$AR17,$E$127&lt;$AR17),0,Schweine_Werte!$M17))</f>
        <v>1.9171696517583841</v>
      </c>
      <c r="BX17" s="667">
        <f>IF(OR(8=$AR17,$E$145=$AR17),Schweine_Werte!$M17*0.5,IF(OR(8&gt;$AR17,$E$145&lt;$AR17),0,Schweine_Werte!$M17))</f>
        <v>1.9171696517583841</v>
      </c>
      <c r="BY17" s="677">
        <f>IF(OR($C$74=$AR17,$D$74=$AR17),Schweine_Werte!$O17*0.5,IF(OR($C$74&gt;$AR17,$D$74&lt;$AR17),0,Schweine_Werte!$O17))</f>
        <v>0</v>
      </c>
      <c r="BZ17" s="677">
        <f>IF(OR($C$83=$AR17,$D$83=$AR17),Schweine_Werte!$O17*0.5,IF(OR($C$83&gt;$AR17,$D$83&lt;$AR17),0,Schweine_Werte!$O17))</f>
        <v>0</v>
      </c>
      <c r="CA17" s="667">
        <f>IF(OR($C$92=$AR17,$D$92=$AR17),Schweine_Werte!$O17*0.5,IF(OR($C$92&gt;$AR17,$D$92&lt;$AR17),0,Schweine_Werte!$O17))</f>
        <v>0</v>
      </c>
      <c r="CB17" s="667">
        <f>IF(OR($C$101=$AR17,$D$101=$AR17),Schweine_Werte!$O17*0.5,IF(OR($C$101&gt;$AR17,$D$101&lt;$AR17),0,Schweine_Werte!$O17))</f>
        <v>0</v>
      </c>
      <c r="CC17" s="667">
        <f>IF(OR($C$110=$AR17,$D$110=$AR17),Schweine_Werte!$O17*0.5,IF(OR($C$110&gt;$AR17,$D$110&lt;$AR17),0,Schweine_Werte!$O17))</f>
        <v>0</v>
      </c>
    </row>
    <row r="18" spans="1:81" x14ac:dyDescent="0.2">
      <c r="B18" s="504">
        <v>750</v>
      </c>
      <c r="D18" s="680"/>
      <c r="E18" s="667" t="e">
        <f>($D24-$C24)*1000/SUM($AY$4:$AY$146)</f>
        <v>#VALUE!</v>
      </c>
      <c r="F18" s="667" t="e">
        <f>SUMPRODUCT($AY$4:$AY$146,Schweine_Werte!$R$4:$R$146)/SUM($AY$4:$AY$146)</f>
        <v>#DIV/0!</v>
      </c>
      <c r="G18" s="667" t="e">
        <f>IF($B24=$A$8,SUMPRODUCT($AY$4:$AY$146,Schweine_Werte!EN$4:EN$146)/SUM($AY$4:$AY$146),IF($B24=$A$7,SUMPRODUCT($AY$4:$AY$146,Schweine_Werte!DH$4:DH$146)/SUM($AY$4:$AY$146),IF($B24=$A$6,SUMPRODUCT($AY$4:$AY$146,Schweine_Werte!CB$4:CB$146)/SUM($AY$4:$AY$146),SUMPRODUCT($AY$4:$AY$146,Schweine_Werte!AV$4:AV$146)/SUM($AY$4:$AY$146))))</f>
        <v>#DIV/0!</v>
      </c>
      <c r="H18" s="667" t="e">
        <f>IF($B24=$A$8,SUMPRODUCT($AY$4:$AY$146,Schweine_Werte!EO$4:EO$146)/SUM($AY$4:$AY$146),IF($B24=$A$7,SUMPRODUCT($AY$4:$AY$146,Schweine_Werte!DI$4:DI$146)/SUM($AY$4:$AY$146),IF($B24=$A$6,SUMPRODUCT($AY$4:$AY$146,Schweine_Werte!CC$4:CC$146)/SUM($AY$4:$AY$146),SUMPRODUCT($AY$4:$AY$146,Schweine_Werte!AW$4:AW$146)/SUM($AY$4:$AY$146))))</f>
        <v>#DIV/0!</v>
      </c>
      <c r="I18" s="667" t="e">
        <f>IF($B24=$A$8,SUMPRODUCT($AY$4:$AY$146,Schweine_Werte!EP$4:EP$146)/SUM($AY$4:$AY$146),IF($B24=$A$7,SUMPRODUCT($AY$4:$AY$146,Schweine_Werte!DJ$4:DJ$146)/SUM($AY$4:$AY$146),IF($B24=$A$6,SUMPRODUCT($AY$4:$AY$146,Schweine_Werte!CD$4:CD$146)/SUM($AY$4:$AY$146),SUMPRODUCT($AY$4:$AY$146,Schweine_Werte!AX$4:AX$146)/SUM($AY$4:$AY$146))))</f>
        <v>#DIV/0!</v>
      </c>
      <c r="J18" s="667" t="e">
        <f>SUMPRODUCT($AY$4:$AY$146,Schweine_Werte!$Z$4:$Z$146)/SUM($AY$4:$AY$146)</f>
        <v>#DIV/0!</v>
      </c>
      <c r="K18" s="667" t="e">
        <f>SUMPRODUCT($AY$4:$AY$146,Schweine_Werte!$AH$4:$AH$146)/SUM($AY$4:$AY$146)</f>
        <v>#DIV/0!</v>
      </c>
      <c r="L18" s="667" t="e">
        <f>T18*$F18*365/1000+$J18-$K18</f>
        <v>#DIV/0!</v>
      </c>
      <c r="M18" s="667" t="e">
        <f>U18*$F18*365/1000+$J18-$K18/2</f>
        <v>#DIV/0!</v>
      </c>
      <c r="N18" s="667" t="e">
        <f>V18*$F18*365/1000+$J18</f>
        <v>#DIV/0!</v>
      </c>
      <c r="O18" s="667">
        <f>IF($C24&lt;28,SUM($AY$4:$AY$23)+IF($D24&gt;28,$AY$24*0.5,$AY$24),0)</f>
        <v>0</v>
      </c>
      <c r="P18" s="667">
        <f>IF($D24&gt;28,SUM($AY$25:$AY$146)+IF($C24&lt;28,$AY$24*0.5,$AY$24),0)</f>
        <v>0</v>
      </c>
      <c r="Q18" s="667" t="e">
        <f t="shared" si="8"/>
        <v>#DIV/0!</v>
      </c>
      <c r="R18" s="667" t="e">
        <f t="shared" si="8"/>
        <v>#DIV/0!</v>
      </c>
      <c r="S18" s="667" t="e">
        <f t="shared" si="8"/>
        <v>#DIV/0!</v>
      </c>
      <c r="T18" s="667" t="e">
        <f>+($O18*Schweine_Werte!$HT$6+$P18*Schweine_Werte!$HU$6)/SUM($O18:$P18)</f>
        <v>#DIV/0!</v>
      </c>
      <c r="U18" s="667" t="e">
        <f>+($O18*Schweine_Werte!$HV$6+$P18*Schweine_Werte!$HW$6)/SUM($O18:$P18)</f>
        <v>#DIV/0!</v>
      </c>
      <c r="V18" s="667" t="e">
        <f>+($O18*Schweine_Werte!$HX$6+$P18*Schweine_Werte!$HY$6)/SUM($O18:$P18)</f>
        <v>#DIV/0!</v>
      </c>
      <c r="W18" s="678" t="e">
        <f>($J18*0.055+T18*0.365*0.86*$F18-$K18*0.018)/L18*100</f>
        <v>#DIV/0!</v>
      </c>
      <c r="X18" s="667" t="e">
        <f>($J18*0.055+U18*0.365*0.86*$F18-$K18*0.018/2)/M18*100</f>
        <v>#DIV/0!</v>
      </c>
      <c r="Y18" s="667" t="e">
        <f>($J18*0.055+V18*0.365*0.86*$F18)/N18*100</f>
        <v>#DIV/0!</v>
      </c>
      <c r="Z18" s="667" t="e">
        <f>IF($B24=$A$8,SUMPRODUCT($AY$4:$AY$146,Schweine_Werte!$EQ$4:$EQ$146,Schweine_Werte!$ER$4:$ER$146)/SUMPRODUCT($AY$4:$AY$146,Schweine_Werte!$EQ$4:$EQ$146),IF($B24=$A$7,SUMPRODUCT($AY$4:$AY$146,Schweine_Werte!$DK$4:$DK$146,Schweine_Werte!$DL$4:$DL$146)/SUMPRODUCT($AY$4:$AY$146,Schweine_Werte!$DK$4:$DK$146),IF($B24=$A$6,SUMPRODUCT($AY$4:$AY$146,Schweine_Werte!$CE$4:$CE$146,Schweine_Werte!$CF$4:$CF$146)/SUMPRODUCT($AY$4:$AY$146,Schweine_Werte!$CE$4:$CE$146),SUMPRODUCT($AY$4:$AY$146,Schweine_Werte!$AY$4:$AY$146,Schweine_Werte!$AZ$4:$AZ$146)/SUMPRODUCT($AY$4:$AY$146,Schweine_Werte!$AY$4:$AY$146))))</f>
        <v>#DIV/0!</v>
      </c>
      <c r="AA18" s="667"/>
      <c r="AB18" s="667">
        <f>IF($B24=$A$8,SUMIF(Schweine_Werte!$AO$4:$AO$146,$C24,Schweine_Werte!$ER$4:$ER$146),IF($B24=$A$7,SUMIF(Schweine_Werte!$AO$4:$AO$146,$C24,Schweine_Werte!$DL$4:$DL$146),IF($B24=$A$6,SUMIF(Schweine_Werte!$AO$4:$AO$146,$C24,Schweine_Werte!$CF$4:$CF$146),SUMIF(Schweine_Werte!$AO$4:$AO$146,$C24,Schweine_Werte!$AZ$4:$AZ$146))))</f>
        <v>0</v>
      </c>
      <c r="AC18" s="667"/>
      <c r="AD18" s="667">
        <f>IF($B24=$A$8,SUMIF(Schweine_Werte!$AO$4:$AO$146,$D24,Schweine_Werte!$ER$4:$ER$146),IF($B24=$A$7,SUMIF(Schweine_Werte!$AO$4:$AO$146,$D24,Schweine_Werte!$DL$4:$DL$146),IF($B24=$A$6,SUMIF(Schweine_Werte!$AO$4:$AO$146,$D24,Schweine_Werte!$CF$4:$CF$146),SUMIF(Schweine_Werte!$AO$4:$AO$146,$D24,Schweine_Werte!$AZ$4:$AZ$146))))</f>
        <v>0</v>
      </c>
      <c r="AE18" s="667"/>
      <c r="AF18" s="667"/>
      <c r="AG18" s="667" t="e">
        <f>IF($B24=$A$8,SUMPRODUCT($AY$4:$AY$146,Schweine_Werte!$EQ$4:$EQ$146)/SUM($AY$4:$AY$146),IF($B24=$A$7,SUMPRODUCT($AY$4:$AY$146,Schweine_Werte!$DK$4:$DK$146)/SUM($AY$4:$AY$146),IF($B24=$A$6,SUMPRODUCT($AY$4:$AY$146,Schweine_Werte!$CE$4:$CE$146)/SUM($AY$4:$AY$146),SUMPRODUCT($AY$4:$AY$146,Schweine_Werte!$AY$4:$AY$146)/SUM($AY$4:$AY$146))))</f>
        <v>#DIV/0!</v>
      </c>
      <c r="AH18" s="667"/>
      <c r="AI18" s="667"/>
      <c r="AJ18" s="667" t="e">
        <f>IF($B24=$A$8,SUMPRODUCT($AY$4:$AY$146,Schweine_Werte!$EQ$4:$EQ$146,Schweine_Werte!$ES$4:$ES$146)/SUMPRODUCT($AY$4:$AY$146,Schweine_Werte!$EQ$4:$EQ$146),IF($B24=$A$7,SUMPRODUCT($AY$4:$AY$146,Schweine_Werte!$DK$4:$DK$146,Schweine_Werte!$DM$4:$DM$146)/SUMPRODUCT($AY$4:$AY$146,Schweine_Werte!$DK$4:$DK$146),IF($B24=$A$6,SUMPRODUCT($AY$4:$AY$146,Schweine_Werte!$CE$4:$CE$146,Schweine_Werte!$CG$4:$CG$146)/SUMPRODUCT($AY$4:$AY$146,Schweine_Werte!$CE$4:$CE$146),SUMPRODUCT($AY$4:$AY$146,Schweine_Werte!$AY$4:$AY$146,Schweine_Werte!$BA$4:$BA$146)/SUMPRODUCT($AY$4:$AY$146,Schweine_Werte!$AY$4:$AY$146))))</f>
        <v>#DIV/0!</v>
      </c>
      <c r="AK18" s="667"/>
      <c r="AL18" s="667">
        <f>IF($B24=$A$8,SUMIF(Schweine_Werte!$AO$4:$AO$146,$C24,Schweine_Werte!$ES$4:$ES$146),IF($B24=$A$7,SUMIF(Schweine_Werte!$AO$4:$AO$146,$C24,Schweine_Werte!$DM$4:$DM$146),IF($B24=$A$6,SUMIF(Schweine_Werte!$AO$4:$AO$146,$C24,Schweine_Werte!$CG$4:$CG$146),SUMIF(Schweine_Werte!$AO$4:$AO$146,$C24,Schweine_Werte!$BA$4:$BA$146))))</f>
        <v>0</v>
      </c>
      <c r="AM18" s="667"/>
      <c r="AN18" s="667">
        <f>IF($B24=$A$8,SUMIF(Schweine_Werte!$AO$4:$AO$146,$D24,Schweine_Werte!$ES$4:$ES$146),IF($B24=$A$7,SUMIF(Schweine_Werte!$AO$4:$AO$146,$D24,Schweine_Werte!$DM$4:$DM$146),IF($B24=$A$6,SUMIF(Schweine_Werte!$AO$4:$AO$146,$D24,Schweine_Werte!$CG$4:$CG$146),SUMIF(Schweine_Werte!$AO$4:$AO$146,$D24,Schweine_Werte!$BA$4:$BA$146))))</f>
        <v>0</v>
      </c>
      <c r="AO18" s="667"/>
      <c r="AR18" s="698">
        <v>22</v>
      </c>
      <c r="AS18" s="677">
        <f>IF(OR($C$12=$AR18,$D$12=$AR18),Schweine_Werte!$C18*0.5,IF(OR($C$12&gt;$AR18,$D$12&lt;$AR18),0,Schweine_Werte!$C18))</f>
        <v>0</v>
      </c>
      <c r="AT18" s="667">
        <f>IF(OR($C$24=$AR18,$D$24=$AR18),Schweine_Werte!$C18*0.5,IF(OR($C$24&gt;$AR18,$D$24&lt;$AR18),0,Schweine_Werte!$C18))</f>
        <v>0</v>
      </c>
      <c r="AU18" s="677">
        <f>IF(OR($C$36=$AR18,$D$36=$AR18),Schweine_Werte!$C18*0.5,IF(OR($C$36&gt;$AR18,$D$36&lt;$AR18),0,Schweine_Werte!$C18))</f>
        <v>0</v>
      </c>
      <c r="AV18" s="677">
        <f>IF(OR($C$48=$AR18,$D$48=$AR18),Schweine_Werte!$C18*0.5,IF(OR($C$48&gt;$AR18,$D$48&lt;$AR18),0,Schweine_Werte!$C18))</f>
        <v>0</v>
      </c>
      <c r="AW18" s="677">
        <f>IF(OR($C$60=$AR18,$D$60=$AR18),Schweine_Werte!$C18*0.5,IF(OR($C$60&gt;$AR18,$D$60&lt;$AR18),0,Schweine_Werte!$C18))</f>
        <v>0</v>
      </c>
      <c r="AX18" s="677">
        <f>IF(OR($C$12=$AR18,$D$12=$AR18),Schweine_Werte!$E18*0.5,IF(OR($C$12&gt;$AR18,$D$12&lt;$AR18),0,Schweine_Werte!$E18))</f>
        <v>0</v>
      </c>
      <c r="AY18" s="667">
        <f>IF(OR($C$24=$AR18,$D$24=$AR18),Schweine_Werte!$E18*0.5,IF(OR($C$24&gt;$AR18,$D$24&lt;$AR18),0,Schweine_Werte!$E18))</f>
        <v>0</v>
      </c>
      <c r="AZ18" s="667">
        <f>IF(OR($C$36=$AR18,$D$36=$AR18),Schweine_Werte!$E18*0.5,IF(OR($C$36&gt;$AR18,$D$36&lt;$AR18),0,Schweine_Werte!$E18))</f>
        <v>0</v>
      </c>
      <c r="BA18" s="667">
        <f>IF(OR($C$48=$AR18,$D$48=$AR18),Schweine_Werte!$E18*0.5,IF(OR($C$48&gt;$AR18,$D$48&lt;$AR18),0,Schweine_Werte!$E18))</f>
        <v>0</v>
      </c>
      <c r="BB18" s="667">
        <f>IF(OR($C$60=$AR18,$D$60=$AR18),Schweine_Werte!$E18*0.5,IF(OR($C$60&gt;$AR18,$D$60&lt;$AR18),0,Schweine_Werte!$E18))</f>
        <v>0</v>
      </c>
      <c r="BC18" s="677">
        <f>IF(OR($C$12=$AR18,$D$12=$AR18),Schweine_Werte!$G18*0.5,IF(OR($C$12&gt;$AR18,$D$12&lt;$AR18),0,Schweine_Werte!$G18))</f>
        <v>0</v>
      </c>
      <c r="BD18" s="667">
        <f>IF(OR($C$24=$AR18,$D$24=$AR18),Schweine_Werte!$G18*0.5,IF(OR($C$24&gt;$AR18,$D$24&lt;$AR18),0,Schweine_Werte!$G18))</f>
        <v>0</v>
      </c>
      <c r="BE18" s="667">
        <f>IF(OR($C$36=$AR18,$D$36=$AR18),Schweine_Werte!$G18*0.5,IF(OR($C$36&gt;$AR18,$D$36&lt;$AR18),0,Schweine_Werte!$G18))</f>
        <v>0</v>
      </c>
      <c r="BF18" s="667">
        <f>IF(OR($C$48=$AR18,$D$48=$AR18),Schweine_Werte!$G18*0.5,IF(OR($C$48&gt;$AR18,$D$48&lt;$AR18),0,Schweine_Werte!$G18))</f>
        <v>0</v>
      </c>
      <c r="BG18" s="667">
        <f>IF(OR($C$60=$AR18,$D$60=$AR18),Schweine_Werte!$G18*0.5,IF(OR($C$60&gt;$AR18,$D$60&lt;$AR18),0,Schweine_Werte!$G18))</f>
        <v>0</v>
      </c>
      <c r="BH18" s="677">
        <f>IF(OR($C$12=$AR18,$D$12=$AR18),Schweine_Werte!$I18*0.5,IF(OR($C$12&gt;$AR18,$D$12&lt;$AR18),0,Schweine_Werte!$I18))</f>
        <v>0</v>
      </c>
      <c r="BI18" s="667">
        <f>IF(OR($C$24=$AR18,$D$24=$AR18),Schweine_Werte!$I18*0.5,IF(OR($C$24&gt;$AR18,$D$24&lt;$AR18),0,Schweine_Werte!$I18))</f>
        <v>0</v>
      </c>
      <c r="BJ18" s="667">
        <f>IF(OR($C$36=$AR18,$D$36=$AR18),Schweine_Werte!$I18*0.5,IF(OR($C$36&gt;$AR18,$D$36&lt;$AR18),0,Schweine_Werte!$I18))</f>
        <v>0</v>
      </c>
      <c r="BK18" s="667">
        <f>IF(OR($C$48=$AR18,$D$48=$AR18),Schweine_Werte!$I18*0.5,IF(OR($C$48&gt;$AR18,$D$48&lt;$AR18),0,Schweine_Werte!$I18))</f>
        <v>0</v>
      </c>
      <c r="BL18" s="667">
        <f>IF(OR($C$60=$AR18,$D$60=$AR18),Schweine_Werte!$I18*0.5,IF(OR($C$60&gt;$AR18,$D$60&lt;$AR18),0,Schweine_Werte!$I18))</f>
        <v>0</v>
      </c>
      <c r="BM18" s="677"/>
      <c r="BN18" s="667"/>
      <c r="BO18" s="667"/>
      <c r="BP18" s="667"/>
      <c r="BQ18" s="667"/>
      <c r="BR18" s="677">
        <f>IF(OR($C$74=$AR18,$D$74=$AR18),Schweine_Werte!$M18*0.5,IF(OR($C$74&gt;$AR18,$D$74&lt;$AR18),0,Schweine_Werte!$M18))</f>
        <v>0</v>
      </c>
      <c r="BS18" s="677">
        <f>IF(OR($C$83=$AR18,$D$83=$AR18),Schweine_Werte!$M18*0.5,IF(OR($C$83&gt;$AR18,$D$83&lt;$AR18),0,Schweine_Werte!$M18))</f>
        <v>0</v>
      </c>
      <c r="BT18" s="667">
        <f>IF(OR($C$92=$AR18,$D$92=$AR18),Schweine_Werte!$M18*0.5,IF(OR($C$92&gt;$AR18,$D$92&lt;$AR18),0,Schweine_Werte!$M18))</f>
        <v>0</v>
      </c>
      <c r="BU18" s="667">
        <f>IF(OR($C$101=$AR18,$D$101=$AR18),Schweine_Werte!$M18*0.5,IF(OR($C$101&gt;$AR18,$D$101&lt;$AR18),0,Schweine_Werte!$M18))</f>
        <v>0</v>
      </c>
      <c r="BV18" s="667">
        <f>IF(OR($C$110=$AR18,$D$110=$AR18),Schweine_Werte!$M18*0.5,IF(OR($C$110&gt;$AR18,$D$110&lt;$AR18),0,Schweine_Werte!$M18))</f>
        <v>0</v>
      </c>
      <c r="BW18" s="667">
        <f>IF(OR(8=$AR18,$E$127=$AR18),Schweine_Werte!$M18*0.5,IF(OR(8&gt;$AR18,$E$127&lt;$AR18),0,Schweine_Werte!$M18))</f>
        <v>1.8660590635640175</v>
      </c>
      <c r="BX18" s="667">
        <f>IF(OR(8=$AR18,$E$145=$AR18),Schweine_Werte!$M18*0.5,IF(OR(8&gt;$AR18,$E$145&lt;$AR18),0,Schweine_Werte!$M18))</f>
        <v>1.8660590635640175</v>
      </c>
      <c r="BY18" s="677">
        <f>IF(OR($C$74=$AR18,$D$74=$AR18),Schweine_Werte!$O18*0.5,IF(OR($C$74&gt;$AR18,$D$74&lt;$AR18),0,Schweine_Werte!$O18))</f>
        <v>0</v>
      </c>
      <c r="BZ18" s="677">
        <f>IF(OR($C$83=$AR18,$D$83=$AR18),Schweine_Werte!$O18*0.5,IF(OR($C$83&gt;$AR18,$D$83&lt;$AR18),0,Schweine_Werte!$O18))</f>
        <v>0</v>
      </c>
      <c r="CA18" s="667">
        <f>IF(OR($C$92=$AR18,$D$92=$AR18),Schweine_Werte!$O18*0.5,IF(OR($C$92&gt;$AR18,$D$92&lt;$AR18),0,Schweine_Werte!$O18))</f>
        <v>0</v>
      </c>
      <c r="CB18" s="667">
        <f>IF(OR($C$101=$AR18,$D$101=$AR18),Schweine_Werte!$O18*0.5,IF(OR($C$101&gt;$AR18,$D$101&lt;$AR18),0,Schweine_Werte!$O18))</f>
        <v>0</v>
      </c>
      <c r="CC18" s="667">
        <f>IF(OR($C$110=$AR18,$D$110=$AR18),Schweine_Werte!$O18*0.5,IF(OR($C$110&gt;$AR18,$D$110&lt;$AR18),0,Schweine_Werte!$O18))</f>
        <v>0</v>
      </c>
    </row>
    <row r="19" spans="1:81" x14ac:dyDescent="0.2">
      <c r="B19" s="504">
        <v>850</v>
      </c>
      <c r="D19" s="667"/>
      <c r="E19" s="667" t="e">
        <f>($D24-$C24)*1000/SUM($BD$4:$BD$146)</f>
        <v>#VALUE!</v>
      </c>
      <c r="F19" s="667" t="e">
        <f>SUMPRODUCT($BD$4:$BD$146,Schweine_Werte!$S$4:$S$146)/SUM($BD$4:$BD$146)</f>
        <v>#DIV/0!</v>
      </c>
      <c r="G19" s="667" t="e">
        <f>IF($B24=$A$8,SUMPRODUCT($BD$4:$BD$146,Schweine_Werte!ET$4:ET$146)/SUM($BD$4:$BD$146),IF($B24=$A$7,SUMPRODUCT($BD$4:$BD$146,Schweine_Werte!DN$4:DN$146)/SUM($BD$4:$BD$146),IF($B24=$A$6,SUMPRODUCT($BD$4:$BD$146,Schweine_Werte!CH$4:CH$146)/SUM($BD$4:$BD$146),SUMPRODUCT($BD$4:$BD$146,Schweine_Werte!BB$4:BB$146)/SUM($BD$4:$BD$146))))</f>
        <v>#DIV/0!</v>
      </c>
      <c r="H19" s="667" t="e">
        <f>IF($B24=$A$8,SUMPRODUCT($BD$4:$BD$146,Schweine_Werte!EU$4:EU$146)/SUM($BD$4:$BD$146),IF($B24=$A$7,SUMPRODUCT($BD$4:$BD$146,Schweine_Werte!DO$4:DO$146)/SUM($BD$4:$BD$146),IF($B24=$A$6,SUMPRODUCT($BD$4:$BD$146,Schweine_Werte!CI$4:CI$146)/SUM($BD$4:$BD$146),SUMPRODUCT($BD$4:$BD$146,Schweine_Werte!BC$4:BC$146)/SUM($BD$4:$BD$146))))</f>
        <v>#DIV/0!</v>
      </c>
      <c r="I19" s="667" t="e">
        <f>IF($B24=$A$8,SUMPRODUCT($BD$4:$BD$146,Schweine_Werte!EV$4:EV$146)/SUM($BD$4:$BD$146),IF($B24=$A$7,SUMPRODUCT($BD$4:$BD$146,Schweine_Werte!DP$4:DP$146)/SUM($BD$4:$BD$146),IF($B24=$A$6,SUMPRODUCT($BD$4:$BD$146,Schweine_Werte!CJ$4:CJ$146)/SUM($BD$4:$BD$146),SUMPRODUCT($BD$4:$BD$146,Schweine_Werte!BD$4:BD$146)/SUM($BD$4:$BD$146))))</f>
        <v>#DIV/0!</v>
      </c>
      <c r="J19" s="667" t="e">
        <f>SUMPRODUCT($BD$4:$BD$146,Schweine_Werte!$AA$4:$AA$146)/SUM($BD$4:$BD$146)</f>
        <v>#DIV/0!</v>
      </c>
      <c r="K19" s="667" t="e">
        <f>SUMPRODUCT($BD$4:$BD$146,Schweine_Werte!$AI$4:$AI$146)/SUM($BD$4:$BD$146)</f>
        <v>#DIV/0!</v>
      </c>
      <c r="L19" s="667" t="e">
        <f>T19*$F19*365/1000+$J19-$K19</f>
        <v>#DIV/0!</v>
      </c>
      <c r="M19" s="667" t="e">
        <f>U19*$F19*365/1000+$J19-$K19/2</f>
        <v>#DIV/0!</v>
      </c>
      <c r="N19" s="667" t="e">
        <f>V19*$F19*365/1000+$J19</f>
        <v>#DIV/0!</v>
      </c>
      <c r="O19" s="667">
        <f>IF($C24&lt;28,SUM($BD$4:$BD$23)+IF($D24&gt;28,$BD$24*0.5,$BD$24),0)</f>
        <v>0</v>
      </c>
      <c r="P19" s="667">
        <f>IF($D24&gt;28,SUM($BD$25:$BD$146)+IF($C24&lt;28,$BD$24*0.5,$BD$24),0)</f>
        <v>0</v>
      </c>
      <c r="Q19" s="667" t="e">
        <f t="shared" si="8"/>
        <v>#DIV/0!</v>
      </c>
      <c r="R19" s="667" t="e">
        <f t="shared" si="8"/>
        <v>#DIV/0!</v>
      </c>
      <c r="S19" s="667" t="e">
        <f t="shared" si="8"/>
        <v>#DIV/0!</v>
      </c>
      <c r="T19" s="667" t="e">
        <f>+($O19*Schweine_Werte!$HT$7+$P19*Schweine_Werte!$HU$7)/SUM($O19:$P19)</f>
        <v>#DIV/0!</v>
      </c>
      <c r="U19" s="667" t="e">
        <f>+($O19*Schweine_Werte!$HV$7+$P19*Schweine_Werte!$HW$7)/SUM($O19:$P19)</f>
        <v>#DIV/0!</v>
      </c>
      <c r="V19" s="667" t="e">
        <f>+($O19*Schweine_Werte!$HX$7+$P19*Schweine_Werte!$HY$7)/SUM($O19:$P19)</f>
        <v>#DIV/0!</v>
      </c>
      <c r="W19" s="667" t="e">
        <f>($J19*0.055+T19*0.365*0.86*$F19-$K19*0.018)/L19*100</f>
        <v>#DIV/0!</v>
      </c>
      <c r="X19" s="667" t="e">
        <f>($J19*0.055+U19*0.365*0.86*$F19-$K19*0.018/2)/M19*100</f>
        <v>#DIV/0!</v>
      </c>
      <c r="Y19" s="667" t="e">
        <f>($J19*0.055+V19*0.365*0.86*$F19)/N19*100</f>
        <v>#DIV/0!</v>
      </c>
      <c r="Z19" s="667" t="e">
        <f>IF($B24=$A$8,SUMPRODUCT($BD$4:$BD$146,Schweine_Werte!$EW$4:$EW$146,Schweine_Werte!$EX$4:$EX$146)/SUMPRODUCT($BD$4:$BD$146,Schweine_Werte!$EW$4:$EW$146),IF($B24=$A$7,SUMPRODUCT($BD$4:$BD$146,Schweine_Werte!$DQ$4:$DQ$146,Schweine_Werte!$DR$4:$DR$146)/SUMPRODUCT($BD$4:$BD$146,Schweine_Werte!$DQ$4:$DQ$146),IF($B24=$A$6,SUMPRODUCT($BD$4:$BD$146,Schweine_Werte!$CK$4:$CK$146,Schweine_Werte!$CL$4:$CL$146)/SUMPRODUCT($BD$4:$BD$146,Schweine_Werte!$CK$4:$CK$146),SUMPRODUCT($BD$4:$BD$146,Schweine_Werte!$BE$4:$BE$146,Schweine_Werte!$BF$4:$BF$146)/SUMPRODUCT($BD$4:$BD$146,Schweine_Werte!$BE$4:$BE$146))))</f>
        <v>#DIV/0!</v>
      </c>
      <c r="AA19" s="667"/>
      <c r="AB19" s="667">
        <f>IF($B24=$A$8,SUMIF(Schweine_Werte!$AO$4:$AO$146,$C24,Schweine_Werte!$EX$4:$EX$146),IF($B24=$A$7,SUMIF(Schweine_Werte!$AO$4:$AO$146,$C24,Schweine_Werte!$DR$4:$DR$146),IF($B24=$A$6,SUMIF(Schweine_Werte!$AO$4:$AO$146,$C24,Schweine_Werte!$CL$4:$CL$146),SUMIF(Schweine_Werte!$AO$4:$AO$146,$C24,Schweine_Werte!$BF$4:$BF$146))))</f>
        <v>0</v>
      </c>
      <c r="AC19" s="667"/>
      <c r="AD19" s="667">
        <f>IF($B24=$A$8,SUMIF(Schweine_Werte!$AO$4:$AO$146,$D24,Schweine_Werte!$EX$4:$EX$146),IF($B24=$A$7,SUMIF(Schweine_Werte!$AO$4:$AO$146,$D24,Schweine_Werte!$DR$4:$DR$146),IF($B24=$A$6,SUMIF(Schweine_Werte!$AO$4:$AO$146,$D24,Schweine_Werte!$CL$4:$CL$146),SUMIF(Schweine_Werte!$AO$4:$AO$146,$D24,Schweine_Werte!$BF$4:$BF$146))))</f>
        <v>0</v>
      </c>
      <c r="AE19" s="667"/>
      <c r="AF19" s="667"/>
      <c r="AG19" s="667" t="e">
        <f>IF($B24=$A$8,SUMPRODUCT($BD$4:$BD$146,Schweine_Werte!$EW$4:$EW$146)/SUM($BD$4:$BD$146),IF($B24=$A$7,SUMPRODUCT($BD$4:$BD$146,Schweine_Werte!$DQ$4:$DQ$146)/SUM($BD$4:$BD$146),IF($B24=$A$6,SUMPRODUCT($BD$4:$BD$146,Schweine_Werte!$CK$4:$CK$146)/SUM($BD$4:$BD$146),SUMPRODUCT($BD$4:$BD$146,Schweine_Werte!$BE$4:$BE$146)/SUM($BD$4:$BD$146))))</f>
        <v>#DIV/0!</v>
      </c>
      <c r="AH19" s="667"/>
      <c r="AI19" s="667"/>
      <c r="AJ19" s="667" t="e">
        <f>IF($B24=$A$8,SUMPRODUCT($BD$4:$BD$146,Schweine_Werte!$EW$4:$EW$146,Schweine_Werte!$EY$4:$EY$146)/SUMPRODUCT($BD$4:$BD$146,Schweine_Werte!$EW$4:$EW$146),IF($B24=$A$7,SUMPRODUCT($BD$4:$BD$146,Schweine_Werte!$DQ$4:$DQ$146,Schweine_Werte!$DS$4:$DS$146)/SUMPRODUCT($BD$4:$BD$146,Schweine_Werte!$DQ$4:$DQ$146),IF($B24=$A$6,SUMPRODUCT($BD$4:$BD$146,Schweine_Werte!$CK$4:$CK$146,Schweine_Werte!$CM$4:$CM$146)/SUMPRODUCT($BD$4:$BD$146,Schweine_Werte!$CK$4:$CK$146),SUMPRODUCT($BD$4:$BD$146,Schweine_Werte!$BE$4:$BE$146,Schweine_Werte!$BG$4:$BG$146)/SUMPRODUCT($BD$4:$BD$146,Schweine_Werte!$BE$4:$BE$146))))</f>
        <v>#DIV/0!</v>
      </c>
      <c r="AK19" s="667"/>
      <c r="AL19" s="667">
        <f>IF($B24=$A$8,SUMIF(Schweine_Werte!$AO$4:$AO$146,$C24,Schweine_Werte!$EY$4:$EY$146),IF($B24=$A$7,SUMIF(Schweine_Werte!$AO$4:$AO$146,$C24,Schweine_Werte!$DS$4:$DS$146),IF($B24=$A$6,SUMIF(Schweine_Werte!$AO$4:$AO$146,$C24,Schweine_Werte!$CM$4:$CM$146),SUMIF(Schweine_Werte!$AO$4:$AO$146,$C24,Schweine_Werte!$BG$4:$BG$146))))</f>
        <v>0</v>
      </c>
      <c r="AM19" s="667"/>
      <c r="AN19" s="667">
        <f>IF($B24=$A$8,SUMIF(Schweine_Werte!$AO$4:$AO$146,$D24,Schweine_Werte!$EY$4:$EY$146),IF($B24=$A$7,SUMIF(Schweine_Werte!$AO$4:$AO$146,$D24,Schweine_Werte!$DS$4:$DS$146),IF($B24=$A$6,SUMIF(Schweine_Werte!$AO$4:$AO$146,$D24,Schweine_Werte!$CM$4:$CM$146),SUMIF(Schweine_Werte!$AO$4:$AO$146,$D24,Schweine_Werte!$BG$4:$BG$146))))</f>
        <v>0</v>
      </c>
      <c r="AO19" s="667"/>
      <c r="AR19" s="698">
        <v>23</v>
      </c>
      <c r="AS19" s="677">
        <f>IF(OR($C$12=$AR19,$D$12=$AR19),Schweine_Werte!$C19*0.5,IF(OR($C$12&gt;$AR19,$D$12&lt;$AR19),0,Schweine_Werte!$C19))</f>
        <v>0</v>
      </c>
      <c r="AT19" s="667">
        <f>IF(OR($C$24=$AR19,$D$24=$AR19),Schweine_Werte!$C19*0.5,IF(OR($C$24&gt;$AR19,$D$24&lt;$AR19),0,Schweine_Werte!$C19))</f>
        <v>0</v>
      </c>
      <c r="AU19" s="677">
        <f>IF(OR($C$36=$AR19,$D$36=$AR19),Schweine_Werte!$C19*0.5,IF(OR($C$36&gt;$AR19,$D$36&lt;$AR19),0,Schweine_Werte!$C19))</f>
        <v>0</v>
      </c>
      <c r="AV19" s="677">
        <f>IF(OR($C$48=$AR19,$D$48=$AR19),Schweine_Werte!$C19*0.5,IF(OR($C$48&gt;$AR19,$D$48&lt;$AR19),0,Schweine_Werte!$C19))</f>
        <v>0</v>
      </c>
      <c r="AW19" s="677">
        <f>IF(OR($C$60=$AR19,$D$60=$AR19),Schweine_Werte!$C19*0.5,IF(OR($C$60&gt;$AR19,$D$60&lt;$AR19),0,Schweine_Werte!$C19))</f>
        <v>0</v>
      </c>
      <c r="AX19" s="677">
        <f>IF(OR($C$12=$AR19,$D$12=$AR19),Schweine_Werte!$E19*0.5,IF(OR($C$12&gt;$AR19,$D$12&lt;$AR19),0,Schweine_Werte!$E19))</f>
        <v>0</v>
      </c>
      <c r="AY19" s="667">
        <f>IF(OR($C$24=$AR19,$D$24=$AR19),Schweine_Werte!$E19*0.5,IF(OR($C$24&gt;$AR19,$D$24&lt;$AR19),0,Schweine_Werte!$E19))</f>
        <v>0</v>
      </c>
      <c r="AZ19" s="667">
        <f>IF(OR($C$36=$AR19,$D$36=$AR19),Schweine_Werte!$E19*0.5,IF(OR($C$36&gt;$AR19,$D$36&lt;$AR19),0,Schweine_Werte!$E19))</f>
        <v>0</v>
      </c>
      <c r="BA19" s="667">
        <f>IF(OR($C$48=$AR19,$D$48=$AR19),Schweine_Werte!$E19*0.5,IF(OR($C$48&gt;$AR19,$D$48&lt;$AR19),0,Schweine_Werte!$E19))</f>
        <v>0</v>
      </c>
      <c r="BB19" s="667">
        <f>IF(OR($C$60=$AR19,$D$60=$AR19),Schweine_Werte!$E19*0.5,IF(OR($C$60&gt;$AR19,$D$60&lt;$AR19),0,Schweine_Werte!$E19))</f>
        <v>0</v>
      </c>
      <c r="BC19" s="677">
        <f>IF(OR($C$12=$AR19,$D$12=$AR19),Schweine_Werte!$G19*0.5,IF(OR($C$12&gt;$AR19,$D$12&lt;$AR19),0,Schweine_Werte!$G19))</f>
        <v>0</v>
      </c>
      <c r="BD19" s="667">
        <f>IF(OR($C$24=$AR19,$D$24=$AR19),Schweine_Werte!$G19*0.5,IF(OR($C$24&gt;$AR19,$D$24&lt;$AR19),0,Schweine_Werte!$G19))</f>
        <v>0</v>
      </c>
      <c r="BE19" s="667">
        <f>IF(OR($C$36=$AR19,$D$36=$AR19),Schweine_Werte!$G19*0.5,IF(OR($C$36&gt;$AR19,$D$36&lt;$AR19),0,Schweine_Werte!$G19))</f>
        <v>0</v>
      </c>
      <c r="BF19" s="667">
        <f>IF(OR($C$48=$AR19,$D$48=$AR19),Schweine_Werte!$G19*0.5,IF(OR($C$48&gt;$AR19,$D$48&lt;$AR19),0,Schweine_Werte!$G19))</f>
        <v>0</v>
      </c>
      <c r="BG19" s="667">
        <f>IF(OR($C$60=$AR19,$D$60=$AR19),Schweine_Werte!$G19*0.5,IF(OR($C$60&gt;$AR19,$D$60&lt;$AR19),0,Schweine_Werte!$G19))</f>
        <v>0</v>
      </c>
      <c r="BH19" s="677">
        <f>IF(OR($C$12=$AR19,$D$12=$AR19),Schweine_Werte!$I19*0.5,IF(OR($C$12&gt;$AR19,$D$12&lt;$AR19),0,Schweine_Werte!$I19))</f>
        <v>0</v>
      </c>
      <c r="BI19" s="667">
        <f>IF(OR($C$24=$AR19,$D$24=$AR19),Schweine_Werte!$I19*0.5,IF(OR($C$24&gt;$AR19,$D$24&lt;$AR19),0,Schweine_Werte!$I19))</f>
        <v>0</v>
      </c>
      <c r="BJ19" s="667">
        <f>IF(OR($C$36=$AR19,$D$36=$AR19),Schweine_Werte!$I19*0.5,IF(OR($C$36&gt;$AR19,$D$36&lt;$AR19),0,Schweine_Werte!$I19))</f>
        <v>0</v>
      </c>
      <c r="BK19" s="667">
        <f>IF(OR($C$48=$AR19,$D$48=$AR19),Schweine_Werte!$I19*0.5,IF(OR($C$48&gt;$AR19,$D$48&lt;$AR19),0,Schweine_Werte!$I19))</f>
        <v>0</v>
      </c>
      <c r="BL19" s="667">
        <f>IF(OR($C$60=$AR19,$D$60=$AR19),Schweine_Werte!$I19*0.5,IF(OR($C$60&gt;$AR19,$D$60&lt;$AR19),0,Schweine_Werte!$I19))</f>
        <v>0</v>
      </c>
      <c r="BM19" s="677"/>
      <c r="BN19" s="667"/>
      <c r="BO19" s="667"/>
      <c r="BP19" s="667"/>
      <c r="BQ19" s="667"/>
      <c r="BR19" s="677">
        <f>IF(OR($C$74=$AR19,$D$74=$AR19),Schweine_Werte!$M19*0.5,IF(OR($C$74&gt;$AR19,$D$74&lt;$AR19),0,Schweine_Werte!$M19))</f>
        <v>0</v>
      </c>
      <c r="BS19" s="677">
        <f>IF(OR($C$83=$AR19,$D$83=$AR19),Schweine_Werte!$M19*0.5,IF(OR($C$83&gt;$AR19,$D$83&lt;$AR19),0,Schweine_Werte!$M19))</f>
        <v>0</v>
      </c>
      <c r="BT19" s="667">
        <f>IF(OR($C$92=$AR19,$D$92=$AR19),Schweine_Werte!$M19*0.5,IF(OR($C$92&gt;$AR19,$D$92&lt;$AR19),0,Schweine_Werte!$M19))</f>
        <v>0</v>
      </c>
      <c r="BU19" s="667">
        <f>IF(OR($C$101=$AR19,$D$101=$AR19),Schweine_Werte!$M19*0.5,IF(OR($C$101&gt;$AR19,$D$101&lt;$AR19),0,Schweine_Werte!$M19))</f>
        <v>0</v>
      </c>
      <c r="BV19" s="667">
        <f>IF(OR($C$110=$AR19,$D$110=$AR19),Schweine_Werte!$M19*0.5,IF(OR($C$110&gt;$AR19,$D$110&lt;$AR19),0,Schweine_Werte!$M19))</f>
        <v>0</v>
      </c>
      <c r="BW19" s="667">
        <f>IF(OR(8=$AR19,$E$127=$AR19),Schweine_Werte!$M19*0.5,IF(OR(8&gt;$AR19,$E$127&lt;$AR19),0,Schweine_Werte!$M19))</f>
        <v>1.8188737966224373</v>
      </c>
      <c r="BX19" s="667">
        <f>IF(OR(8=$AR19,$E$145=$AR19),Schweine_Werte!$M19*0.5,IF(OR(8&gt;$AR19,$E$145&lt;$AR19),0,Schweine_Werte!$M19))</f>
        <v>1.8188737966224373</v>
      </c>
      <c r="BY19" s="677">
        <f>IF(OR($C$74=$AR19,$D$74=$AR19),Schweine_Werte!$O19*0.5,IF(OR($C$74&gt;$AR19,$D$74&lt;$AR19),0,Schweine_Werte!$O19))</f>
        <v>0</v>
      </c>
      <c r="BZ19" s="677">
        <f>IF(OR($C$83=$AR19,$D$83=$AR19),Schweine_Werte!$O19*0.5,IF(OR($C$83&gt;$AR19,$D$83&lt;$AR19),0,Schweine_Werte!$O19))</f>
        <v>0</v>
      </c>
      <c r="CA19" s="667">
        <f>IF(OR($C$92=$AR19,$D$92=$AR19),Schweine_Werte!$O19*0.5,IF(OR($C$92&gt;$AR19,$D$92&lt;$AR19),0,Schweine_Werte!$O19))</f>
        <v>0</v>
      </c>
      <c r="CB19" s="667">
        <f>IF(OR($C$101=$AR19,$D$101=$AR19),Schweine_Werte!$O19*0.5,IF(OR($C$101&gt;$AR19,$D$101&lt;$AR19),0,Schweine_Werte!$O19))</f>
        <v>0</v>
      </c>
      <c r="CC19" s="667">
        <f>IF(OR($C$110=$AR19,$D$110=$AR19),Schweine_Werte!$O19*0.5,IF(OR($C$110&gt;$AR19,$D$110&lt;$AR19),0,Schweine_Werte!$O19))</f>
        <v>0</v>
      </c>
    </row>
    <row r="20" spans="1:81" x14ac:dyDescent="0.2">
      <c r="B20" s="504">
        <v>950</v>
      </c>
      <c r="D20" s="667"/>
      <c r="E20" s="667" t="e">
        <f>($D24-$C24)*1000/SUM($BI$4:$BI$146)</f>
        <v>#VALUE!</v>
      </c>
      <c r="F20" s="667" t="e">
        <f>SUMPRODUCT($BI$4:$BI$146,Schweine_Werte!$T$4:$T$146)/SUM($BI$4:$BI$146)</f>
        <v>#DIV/0!</v>
      </c>
      <c r="G20" s="667" t="e">
        <f>IF($B24=$A$8,SUMPRODUCT($BI$4:$BI$146,Schweine_Werte!EZ$4:EZ$146)/SUM($BI$4:$BI$146),IF($B24=$A$7,SUMPRODUCT($BI$4:$BI$146,Schweine_Werte!DT$4:DT$146)/SUM($BI$4:$BI$146),IF($B24=$A$6,SUMPRODUCT($BI$4:$BI$146,Schweine_Werte!CN$4:CN$146)/SUM($BI$4:$BI$146),SUMPRODUCT($BI$4:$BI$146,Schweine_Werte!BH$4:BH$146)/SUM($BI$4:$BI$146))))</f>
        <v>#DIV/0!</v>
      </c>
      <c r="H20" s="667" t="e">
        <f>IF($B24=$A$8,SUMPRODUCT($BI$4:$BI$146,Schweine_Werte!FA$4:FA$146)/SUM($BI$4:$BI$146),IF($B24=$A$7,SUMPRODUCT($BI$4:$BI$146,Schweine_Werte!DU$4:DU$146)/SUM($BI$4:$BI$146),IF($B24=$A$6,SUMPRODUCT($BI$4:$BI$146,Schweine_Werte!CO$4:CO$146)/SUM($BI$4:$BI$146),SUMPRODUCT($BI$4:$BI$146,Schweine_Werte!BI$4:BI$146)/SUM($BI$4:$BI$146))))</f>
        <v>#DIV/0!</v>
      </c>
      <c r="I20" s="667" t="e">
        <f>IF($B24=$A$8,SUMPRODUCT($BI$4:$BI$146,Schweine_Werte!FB$4:FB$146)/SUM($BI$4:$BI$146),IF($B24=$A$7,SUMPRODUCT($BI$4:$BI$146,Schweine_Werte!DV$4:DV$146)/SUM($BI$4:$BI$146),IF($B24=$A$6,SUMPRODUCT($BI$4:$BI$146,Schweine_Werte!CP$4:CP$146)/SUM($BI$4:$BI$146),SUMPRODUCT($BI$4:$BI$146,Schweine_Werte!BJ$4:BJ$146)/SUM($BI$4:$BI$146))))</f>
        <v>#DIV/0!</v>
      </c>
      <c r="J20" s="667" t="e">
        <f>SUMPRODUCT($BI$4:$BI$146,Schweine_Werte!$AB$4:$AB$146)/SUM($BI$4:$BI$146)</f>
        <v>#DIV/0!</v>
      </c>
      <c r="K20" s="667" t="e">
        <f>SUMPRODUCT($BI$4:$BI$146,Schweine_Werte!$AJ$4:$AJ$146)/SUM($BI$4:$BI$146)</f>
        <v>#DIV/0!</v>
      </c>
      <c r="L20" s="667" t="e">
        <f>T20*$F20*365/1000+$J20-$K20</f>
        <v>#DIV/0!</v>
      </c>
      <c r="M20" s="667" t="e">
        <f>U20*$F20*365/1000+$J20-$K20/2</f>
        <v>#DIV/0!</v>
      </c>
      <c r="N20" s="667" t="e">
        <f>V20*$F20*365/1000+$J20</f>
        <v>#DIV/0!</v>
      </c>
      <c r="O20" s="667">
        <f>IF($C24&lt;28,SUM($BI$4:$BI$23)+IF($D24&gt;28,$BI$24*0.5,$BI$24),0)</f>
        <v>0</v>
      </c>
      <c r="P20" s="667">
        <f>IF($D24&gt;28,SUM($BI$25:$BI$146)+IF($C24&lt;28,$BI$24*0.5,$BI$24),0)</f>
        <v>0</v>
      </c>
      <c r="Q20" s="667" t="e">
        <f t="shared" si="8"/>
        <v>#DIV/0!</v>
      </c>
      <c r="R20" s="667" t="e">
        <f t="shared" si="8"/>
        <v>#DIV/0!</v>
      </c>
      <c r="S20" s="667" t="e">
        <f t="shared" si="8"/>
        <v>#DIV/0!</v>
      </c>
      <c r="T20" s="667" t="e">
        <f>+($O20*Schweine_Werte!$HT$8+$P20*Schweine_Werte!$HU$8)/SUM($O20:$P20)</f>
        <v>#DIV/0!</v>
      </c>
      <c r="U20" s="667" t="e">
        <f>+($O20*Schweine_Werte!$HV$8+$P20*Schweine_Werte!$HW$8)/SUM($O20:$P20)</f>
        <v>#DIV/0!</v>
      </c>
      <c r="V20" s="667" t="e">
        <f>+($O20*Schweine_Werte!$HX$8+$P20*Schweine_Werte!$HY$8)/SUM($O20:$P20)</f>
        <v>#DIV/0!</v>
      </c>
      <c r="W20" s="678" t="e">
        <f>($J20*0.055+T20*0.365*0.86*$F20-$K20*0.018)/L20*100</f>
        <v>#DIV/0!</v>
      </c>
      <c r="X20" s="667" t="e">
        <f>($J20*0.055+U20*0.365*0.86*$F20-$K20*0.018/2)/M20*100</f>
        <v>#DIV/0!</v>
      </c>
      <c r="Y20" s="667" t="e">
        <f>($J20*0.055+V20*0.365*0.86*$F20)/N20*100</f>
        <v>#DIV/0!</v>
      </c>
      <c r="Z20" s="667" t="e">
        <f>IF($B24=$A$8,SUMPRODUCT($BI$4:$BI$146,Schweine_Werte!$FC$4:$FC$146,Schweine_Werte!$FD$4:$FD$146)/SUMPRODUCT($BI$4:$BI$146,Schweine_Werte!$FC$4:$FC$146),IF($B24=$A$7,SUMPRODUCT($BI$4:$BI$146,Schweine_Werte!$DW$4:$DW$146,Schweine_Werte!$DX$4:$DX$146)/SUMPRODUCT($BI$4:$BI$146,Schweine_Werte!$DW$4:$DW$146),IF($B24=$A$6,SUMPRODUCT($BI$4:$BI$146,Schweine_Werte!$CQ$4:$CQ$146,Schweine_Werte!$CR$4:$CR$146)/SUMPRODUCT($BI$4:$BI$146,Schweine_Werte!$CQ$4:$CQ$146),SUMPRODUCT($BI$4:$BI$146,Schweine_Werte!$BK$4:$BK$146,Schweine_Werte!$BL$4:$BL$146)/SUMPRODUCT($BI$4:$BI$146,Schweine_Werte!$BK$4:$BK$146))))</f>
        <v>#DIV/0!</v>
      </c>
      <c r="AA20" s="667"/>
      <c r="AB20" s="667">
        <f>IF($B24=$A$8,SUMIF(Schweine_Werte!$AO$4:$AO$146,$C24,Schweine_Werte!$FD$4:$FD$146),IF($B24=$A$7,SUMIF(Schweine_Werte!$AO$4:$AO$146,$C24,Schweine_Werte!$DX$4:$DX$146),IF($B24=$A$6,SUMIF(Schweine_Werte!$AO$4:$AO$146,$C24,Schweine_Werte!$CR$4:$CR$146),SUMIF(Schweine_Werte!$AO$4:$AO$146,$C24,Schweine_Werte!$BL$4:$BL$146))))</f>
        <v>0</v>
      </c>
      <c r="AC20" s="667"/>
      <c r="AD20" s="667">
        <f>IF($B24=$A$8,SUMIF(Schweine_Werte!$AO$4:$AO$146,$D24,Schweine_Werte!$FD$4:$FD$146),IF($B24=$A$7,SUMIF(Schweine_Werte!$AO$4:$AO$146,$D24,Schweine_Werte!$DX$4:$DX$146),IF($B24=$A$6,SUMIF(Schweine_Werte!$AO$4:$AO$146,$D24,Schweine_Werte!$CR$4:$CR$146),SUMIF(Schweine_Werte!$AO$4:$AO$146,$D24,Schweine_Werte!$BL$4:$BL$146))))</f>
        <v>0</v>
      </c>
      <c r="AE20" s="667"/>
      <c r="AF20" s="667"/>
      <c r="AG20" s="667" t="e">
        <f>IF($B24=$A$8,SUMPRODUCT($BI$4:$BI$146,Schweine_Werte!$FC$4:$FC$146)/SUM($BI$4:$BI$146),IF($B24=$A$7,SUMPRODUCT($BI$4:$BI$146,Schweine_Werte!$DW$4:$DW$146)/SUM($BI$4:$BI$146),IF($B24=$A$6,SUMPRODUCT($BI$4:$BI$146,Schweine_Werte!$CQ$4:$CQ$146)/SUM($BI$4:$BI$146),SUMPRODUCT($BI$4:$BI$146,Schweine_Werte!$BK$4:$BK$146)/SUM($BI$4:$BI$146))))</f>
        <v>#DIV/0!</v>
      </c>
      <c r="AH20" s="667"/>
      <c r="AI20" s="667"/>
      <c r="AJ20" s="667" t="e">
        <f>IF($B24=$A$8,SUMPRODUCT($BI$4:$BI$146,Schweine_Werte!$FC$4:$FC$146,Schweine_Werte!$FE$4:$FE$146)/SUMPRODUCT($BI$4:$BI$146,Schweine_Werte!$FC$4:$FC$146),IF($B24=$A$7,SUMPRODUCT($BI$4:$BI$146,Schweine_Werte!$DW$4:$DW$146,Schweine_Werte!$DY$4:$DY$146)/SUMPRODUCT($BI$4:$BI$146,Schweine_Werte!$DW$4:$DW$146),IF($B24=$A$6,SUMPRODUCT($BI$4:$BI$146,Schweine_Werte!$CQ$4:$CQ$146,Schweine_Werte!$CS$4:$CS$146)/SUMPRODUCT($BI$4:$BI$146,Schweine_Werte!$CQ$4:$CQ$146),SUMPRODUCT($BI$4:$BI$146,Schweine_Werte!$BK$4:$BK$146,Schweine_Werte!$BM$4:$BM$146)/SUMPRODUCT($BI$4:$BI$146,Schweine_Werte!$BK$4:$BK$146))))</f>
        <v>#DIV/0!</v>
      </c>
      <c r="AK20" s="667"/>
      <c r="AL20" s="667">
        <f>IF($B24=$A$8,SUMIF(Schweine_Werte!$AO$4:$AO$146,$C24,Schweine_Werte!$FE$4:$FE$146),IF($B24=$A$7,SUMIF(Schweine_Werte!$AO$4:$AO$146,$C24,Schweine_Werte!$DY$4:$DY$146),IF($B24=$A$6,SUMIF(Schweine_Werte!$AO$4:$AO$146,$C24,Schweine_Werte!$CS$4:$CS$146),SUMIF(Schweine_Werte!$AO$4:$AO$146,$C24,Schweine_Werte!$BM$4:$BM$146))))</f>
        <v>0</v>
      </c>
      <c r="AM20" s="667"/>
      <c r="AN20" s="667">
        <f>IF($B24=$A$8,SUMIF(Schweine_Werte!$AO$4:$AO$146,$D24,Schweine_Werte!$FE$4:$FE$146),IF($B24=$A$7,SUMIF(Schweine_Werte!$AO$4:$AO$146,$D24,Schweine_Werte!$DY$4:$DY$146),IF($B24=$A$6,SUMIF(Schweine_Werte!$AO$4:$AO$146,$D24,Schweine_Werte!$CS$4:$CS$146),SUMIF(Schweine_Werte!$AO$4:$AO$146,$D24,Schweine_Werte!$BM$4:$BM$146))))</f>
        <v>0</v>
      </c>
      <c r="AO20" s="667"/>
      <c r="AR20" s="698">
        <v>24</v>
      </c>
      <c r="AS20" s="677">
        <f>IF(OR($C$12=$AR20,$D$12=$AR20),Schweine_Werte!$C20*0.5,IF(OR($C$12&gt;$AR20,$D$12&lt;$AR20),0,Schweine_Werte!$C20))</f>
        <v>0</v>
      </c>
      <c r="AT20" s="667">
        <f>IF(OR($C$24=$AR20,$D$24=$AR20),Schweine_Werte!$C20*0.5,IF(OR($C$24&gt;$AR20,$D$24&lt;$AR20),0,Schweine_Werte!$C20))</f>
        <v>0</v>
      </c>
      <c r="AU20" s="677">
        <f>IF(OR($C$36=$AR20,$D$36=$AR20),Schweine_Werte!$C20*0.5,IF(OR($C$36&gt;$AR20,$D$36&lt;$AR20),0,Schweine_Werte!$C20))</f>
        <v>0</v>
      </c>
      <c r="AV20" s="677">
        <f>IF(OR($C$48=$AR20,$D$48=$AR20),Schweine_Werte!$C20*0.5,IF(OR($C$48&gt;$AR20,$D$48&lt;$AR20),0,Schweine_Werte!$C20))</f>
        <v>0</v>
      </c>
      <c r="AW20" s="677">
        <f>IF(OR($C$60=$AR20,$D$60=$AR20),Schweine_Werte!$C20*0.5,IF(OR($C$60&gt;$AR20,$D$60&lt;$AR20),0,Schweine_Werte!$C20))</f>
        <v>0</v>
      </c>
      <c r="AX20" s="677">
        <f>IF(OR($C$12=$AR20,$D$12=$AR20),Schweine_Werte!$E20*0.5,IF(OR($C$12&gt;$AR20,$D$12&lt;$AR20),0,Schweine_Werte!$E20))</f>
        <v>0</v>
      </c>
      <c r="AY20" s="667">
        <f>IF(OR($C$24=$AR20,$D$24=$AR20),Schweine_Werte!$E20*0.5,IF(OR($C$24&gt;$AR20,$D$24&lt;$AR20),0,Schweine_Werte!$E20))</f>
        <v>0</v>
      </c>
      <c r="AZ20" s="667">
        <f>IF(OR($C$36=$AR20,$D$36=$AR20),Schweine_Werte!$E20*0.5,IF(OR($C$36&gt;$AR20,$D$36&lt;$AR20),0,Schweine_Werte!$E20))</f>
        <v>0</v>
      </c>
      <c r="BA20" s="667">
        <f>IF(OR($C$48=$AR20,$D$48=$AR20),Schweine_Werte!$E20*0.5,IF(OR($C$48&gt;$AR20,$D$48&lt;$AR20),0,Schweine_Werte!$E20))</f>
        <v>0</v>
      </c>
      <c r="BB20" s="667">
        <f>IF(OR($C$60=$AR20,$D$60=$AR20),Schweine_Werte!$E20*0.5,IF(OR($C$60&gt;$AR20,$D$60&lt;$AR20),0,Schweine_Werte!$E20))</f>
        <v>0</v>
      </c>
      <c r="BC20" s="677">
        <f>IF(OR($C$12=$AR20,$D$12=$AR20),Schweine_Werte!$G20*0.5,IF(OR($C$12&gt;$AR20,$D$12&lt;$AR20),0,Schweine_Werte!$G20))</f>
        <v>0</v>
      </c>
      <c r="BD20" s="667">
        <f>IF(OR($C$24=$AR20,$D$24=$AR20),Schweine_Werte!$G20*0.5,IF(OR($C$24&gt;$AR20,$D$24&lt;$AR20),0,Schweine_Werte!$G20))</f>
        <v>0</v>
      </c>
      <c r="BE20" s="667">
        <f>IF(OR($C$36=$AR20,$D$36=$AR20),Schweine_Werte!$G20*0.5,IF(OR($C$36&gt;$AR20,$D$36&lt;$AR20),0,Schweine_Werte!$G20))</f>
        <v>0</v>
      </c>
      <c r="BF20" s="667">
        <f>IF(OR($C$48=$AR20,$D$48=$AR20),Schweine_Werte!$G20*0.5,IF(OR($C$48&gt;$AR20,$D$48&lt;$AR20),0,Schweine_Werte!$G20))</f>
        <v>0</v>
      </c>
      <c r="BG20" s="667">
        <f>IF(OR($C$60=$AR20,$D$60=$AR20),Schweine_Werte!$G20*0.5,IF(OR($C$60&gt;$AR20,$D$60&lt;$AR20),0,Schweine_Werte!$G20))</f>
        <v>0</v>
      </c>
      <c r="BH20" s="677">
        <f>IF(OR($C$12=$AR20,$D$12=$AR20),Schweine_Werte!$I20*0.5,IF(OR($C$12&gt;$AR20,$D$12&lt;$AR20),0,Schweine_Werte!$I20))</f>
        <v>0</v>
      </c>
      <c r="BI20" s="667">
        <f>IF(OR($C$24=$AR20,$D$24=$AR20),Schweine_Werte!$I20*0.5,IF(OR($C$24&gt;$AR20,$D$24&lt;$AR20),0,Schweine_Werte!$I20))</f>
        <v>0</v>
      </c>
      <c r="BJ20" s="667">
        <f>IF(OR($C$36=$AR20,$D$36=$AR20),Schweine_Werte!$I20*0.5,IF(OR($C$36&gt;$AR20,$D$36&lt;$AR20),0,Schweine_Werte!$I20))</f>
        <v>0</v>
      </c>
      <c r="BK20" s="667">
        <f>IF(OR($C$48=$AR20,$D$48=$AR20),Schweine_Werte!$I20*0.5,IF(OR($C$48&gt;$AR20,$D$48&lt;$AR20),0,Schweine_Werte!$I20))</f>
        <v>0</v>
      </c>
      <c r="BL20" s="667">
        <f>IF(OR($C$60=$AR20,$D$60=$AR20),Schweine_Werte!$I20*0.5,IF(OR($C$60&gt;$AR20,$D$60&lt;$AR20),0,Schweine_Werte!$I20))</f>
        <v>0</v>
      </c>
      <c r="BM20" s="677"/>
      <c r="BN20" s="667"/>
      <c r="BO20" s="667"/>
      <c r="BP20" s="667"/>
      <c r="BQ20" s="667"/>
      <c r="BR20" s="677">
        <f>IF(OR($C$74=$AR20,$D$74=$AR20),Schweine_Werte!$M20*0.5,IF(OR($C$74&gt;$AR20,$D$74&lt;$AR20),0,Schweine_Werte!$M20))</f>
        <v>0</v>
      </c>
      <c r="BS20" s="677">
        <f>IF(OR($C$83=$AR20,$D$83=$AR20),Schweine_Werte!$M20*0.5,IF(OR($C$83&gt;$AR20,$D$83&lt;$AR20),0,Schweine_Werte!$M20))</f>
        <v>0</v>
      </c>
      <c r="BT20" s="667">
        <f>IF(OR($C$92=$AR20,$D$92=$AR20),Schweine_Werte!$M20*0.5,IF(OR($C$92&gt;$AR20,$D$92&lt;$AR20),0,Schweine_Werte!$M20))</f>
        <v>0</v>
      </c>
      <c r="BU20" s="667">
        <f>IF(OR($C$101=$AR20,$D$101=$AR20),Schweine_Werte!$M20*0.5,IF(OR($C$101&gt;$AR20,$D$101&lt;$AR20),0,Schweine_Werte!$M20))</f>
        <v>0</v>
      </c>
      <c r="BV20" s="667">
        <f>IF(OR($C$110=$AR20,$D$110=$AR20),Schweine_Werte!$M20*0.5,IF(OR($C$110&gt;$AR20,$D$110&lt;$AR20),0,Schweine_Werte!$M20))</f>
        <v>0</v>
      </c>
      <c r="BW20" s="667">
        <f>IF(OR(8=$AR20,$E$127=$AR20),Schweine_Werte!$M20*0.5,IF(OR(8&gt;$AR20,$E$127&lt;$AR20),0,Schweine_Werte!$M20))</f>
        <v>1.7752316048769723</v>
      </c>
      <c r="BX20" s="667">
        <f>IF(OR(8=$AR20,$E$145=$AR20),Schweine_Werte!$M20*0.5,IF(OR(8&gt;$AR20,$E$145&lt;$AR20),0,Schweine_Werte!$M20))</f>
        <v>1.7752316048769723</v>
      </c>
      <c r="BY20" s="677">
        <f>IF(OR($C$74=$AR20,$D$74=$AR20),Schweine_Werte!$O20*0.5,IF(OR($C$74&gt;$AR20,$D$74&lt;$AR20),0,Schweine_Werte!$O20))</f>
        <v>0</v>
      </c>
      <c r="BZ20" s="677">
        <f>IF(OR($C$83=$AR20,$D$83=$AR20),Schweine_Werte!$O20*0.5,IF(OR($C$83&gt;$AR20,$D$83&lt;$AR20),0,Schweine_Werte!$O20))</f>
        <v>0</v>
      </c>
      <c r="CA20" s="667">
        <f>IF(OR($C$92=$AR20,$D$92=$AR20),Schweine_Werte!$O20*0.5,IF(OR($C$92&gt;$AR20,$D$92&lt;$AR20),0,Schweine_Werte!$O20))</f>
        <v>0</v>
      </c>
      <c r="CB20" s="667">
        <f>IF(OR($C$101=$AR20,$D$101=$AR20),Schweine_Werte!$O20*0.5,IF(OR($C$101&gt;$AR20,$D$101&lt;$AR20),0,Schweine_Werte!$O20))</f>
        <v>0</v>
      </c>
      <c r="CC20" s="667">
        <f>IF(OR($C$110=$AR20,$D$110=$AR20),Schweine_Werte!$O20*0.5,IF(OR($C$110&gt;$AR20,$D$110&lt;$AR20),0,Schweine_Werte!$O20))</f>
        <v>0</v>
      </c>
    </row>
    <row r="21" spans="1:81" x14ac:dyDescent="0.2">
      <c r="B21" s="504"/>
      <c r="D21" s="667"/>
      <c r="E21" s="667"/>
      <c r="F21" s="667"/>
      <c r="G21" s="667"/>
      <c r="H21" s="667"/>
      <c r="I21" s="667"/>
      <c r="J21" s="667"/>
      <c r="K21" s="667"/>
      <c r="L21" s="667"/>
      <c r="M21" s="667"/>
      <c r="N21" s="667"/>
      <c r="O21" s="667"/>
      <c r="P21" s="667"/>
      <c r="Q21" s="667"/>
      <c r="R21" s="667"/>
      <c r="S21" s="667"/>
      <c r="T21" s="667"/>
      <c r="U21" s="667"/>
      <c r="V21" s="667"/>
      <c r="W21" s="678"/>
      <c r="X21" s="667"/>
      <c r="Y21" s="667"/>
      <c r="Z21" s="667"/>
      <c r="AA21" s="667"/>
      <c r="AB21" s="667"/>
      <c r="AC21" s="667"/>
      <c r="AD21" s="667"/>
      <c r="AE21" s="667"/>
      <c r="AF21" s="667"/>
      <c r="AG21" s="667"/>
      <c r="AH21" s="667"/>
      <c r="AI21" s="667"/>
      <c r="AJ21" s="667"/>
      <c r="AK21" s="667"/>
      <c r="AL21" s="667"/>
      <c r="AM21" s="667"/>
      <c r="AN21" s="667"/>
      <c r="AO21" s="667"/>
      <c r="AR21" s="698">
        <v>25</v>
      </c>
      <c r="AS21" s="677">
        <f>IF(OR($C$12=$AR21,$D$12=$AR21),Schweine_Werte!$C21*0.5,IF(OR($C$12&gt;$AR21,$D$12&lt;$AR21),0,Schweine_Werte!$C21))</f>
        <v>0</v>
      </c>
      <c r="AT21" s="667">
        <f>IF(OR($C$24=$AR21,$D$24=$AR21),Schweine_Werte!$C21*0.5,IF(OR($C$24&gt;$AR21,$D$24&lt;$AR21),0,Schweine_Werte!$C21))</f>
        <v>0</v>
      </c>
      <c r="AU21" s="677">
        <f>IF(OR($C$36=$AR21,$D$36=$AR21),Schweine_Werte!$C21*0.5,IF(OR($C$36&gt;$AR21,$D$36&lt;$AR21),0,Schweine_Werte!$C21))</f>
        <v>0</v>
      </c>
      <c r="AV21" s="677">
        <f>IF(OR($C$48=$AR21,$D$48=$AR21),Schweine_Werte!$C21*0.5,IF(OR($C$48&gt;$AR21,$D$48&lt;$AR21),0,Schweine_Werte!$C21))</f>
        <v>0</v>
      </c>
      <c r="AW21" s="677">
        <f>IF(OR($C$60=$AR21,$D$60=$AR21),Schweine_Werte!$C21*0.5,IF(OR($C$60&gt;$AR21,$D$60&lt;$AR21),0,Schweine_Werte!$C21))</f>
        <v>0</v>
      </c>
      <c r="AX21" s="677">
        <f>IF(OR($C$12=$AR21,$D$12=$AR21),Schweine_Werte!$E21*0.5,IF(OR($C$12&gt;$AR21,$D$12&lt;$AR21),0,Schweine_Werte!$E21))</f>
        <v>0</v>
      </c>
      <c r="AY21" s="667">
        <f>IF(OR($C$24=$AR21,$D$24=$AR21),Schweine_Werte!$E21*0.5,IF(OR($C$24&gt;$AR21,$D$24&lt;$AR21),0,Schweine_Werte!$E21))</f>
        <v>0</v>
      </c>
      <c r="AZ21" s="667">
        <f>IF(OR($C$36=$AR21,$D$36=$AR21),Schweine_Werte!$E21*0.5,IF(OR($C$36&gt;$AR21,$D$36&lt;$AR21),0,Schweine_Werte!$E21))</f>
        <v>0</v>
      </c>
      <c r="BA21" s="667">
        <f>IF(OR($C$48=$AR21,$D$48=$AR21),Schweine_Werte!$E21*0.5,IF(OR($C$48&gt;$AR21,$D$48&lt;$AR21),0,Schweine_Werte!$E21))</f>
        <v>0</v>
      </c>
      <c r="BB21" s="667">
        <f>IF(OR($C$60=$AR21,$D$60=$AR21),Schweine_Werte!$E21*0.5,IF(OR($C$60&gt;$AR21,$D$60&lt;$AR21),0,Schweine_Werte!$E21))</f>
        <v>0</v>
      </c>
      <c r="BC21" s="677">
        <f>IF(OR($C$12=$AR21,$D$12=$AR21),Schweine_Werte!$G21*0.5,IF(OR($C$12&gt;$AR21,$D$12&lt;$AR21),0,Schweine_Werte!$G21))</f>
        <v>0</v>
      </c>
      <c r="BD21" s="667">
        <f>IF(OR($C$24=$AR21,$D$24=$AR21),Schweine_Werte!$G21*0.5,IF(OR($C$24&gt;$AR21,$D$24&lt;$AR21),0,Schweine_Werte!$G21))</f>
        <v>0</v>
      </c>
      <c r="BE21" s="667">
        <f>IF(OR($C$36=$AR21,$D$36=$AR21),Schweine_Werte!$G21*0.5,IF(OR($C$36&gt;$AR21,$D$36&lt;$AR21),0,Schweine_Werte!$G21))</f>
        <v>0</v>
      </c>
      <c r="BF21" s="667">
        <f>IF(OR($C$48=$AR21,$D$48=$AR21),Schweine_Werte!$G21*0.5,IF(OR($C$48&gt;$AR21,$D$48&lt;$AR21),0,Schweine_Werte!$G21))</f>
        <v>0</v>
      </c>
      <c r="BG21" s="667">
        <f>IF(OR($C$60=$AR21,$D$60=$AR21),Schweine_Werte!$G21*0.5,IF(OR($C$60&gt;$AR21,$D$60&lt;$AR21),0,Schweine_Werte!$G21))</f>
        <v>0</v>
      </c>
      <c r="BH21" s="677">
        <f>IF(OR($C$12=$AR21,$D$12=$AR21),Schweine_Werte!$I21*0.5,IF(OR($C$12&gt;$AR21,$D$12&lt;$AR21),0,Schweine_Werte!$I21))</f>
        <v>0</v>
      </c>
      <c r="BI21" s="667">
        <f>IF(OR($C$24=$AR21,$D$24=$AR21),Schweine_Werte!$I21*0.5,IF(OR($C$24&gt;$AR21,$D$24&lt;$AR21),0,Schweine_Werte!$I21))</f>
        <v>0</v>
      </c>
      <c r="BJ21" s="667">
        <f>IF(OR($C$36=$AR21,$D$36=$AR21),Schweine_Werte!$I21*0.5,IF(OR($C$36&gt;$AR21,$D$36&lt;$AR21),0,Schweine_Werte!$I21))</f>
        <v>0</v>
      </c>
      <c r="BK21" s="667">
        <f>IF(OR($C$48=$AR21,$D$48=$AR21),Schweine_Werte!$I21*0.5,IF(OR($C$48&gt;$AR21,$D$48&lt;$AR21),0,Schweine_Werte!$I21))</f>
        <v>0</v>
      </c>
      <c r="BL21" s="667">
        <f>IF(OR($C$60=$AR21,$D$60=$AR21),Schweine_Werte!$I21*0.5,IF(OR($C$60&gt;$AR21,$D$60&lt;$AR21),0,Schweine_Werte!$I21))</f>
        <v>0</v>
      </c>
      <c r="BM21" s="677"/>
      <c r="BN21" s="667"/>
      <c r="BO21" s="667"/>
      <c r="BP21" s="667"/>
      <c r="BQ21" s="667"/>
      <c r="BR21" s="677">
        <f>IF(OR($C$74=$AR21,$D$74=$AR21),Schweine_Werte!$M21*0.5,IF(OR($C$74&gt;$AR21,$D$74&lt;$AR21),0,Schweine_Werte!$M21))</f>
        <v>0</v>
      </c>
      <c r="BS21" s="677">
        <f>IF(OR($C$83=$AR21,$D$83=$AR21),Schweine_Werte!$M21*0.5,IF(OR($C$83&gt;$AR21,$D$83&lt;$AR21),0,Schweine_Werte!$M21))</f>
        <v>0</v>
      </c>
      <c r="BT21" s="667">
        <f>IF(OR($C$92=$AR21,$D$92=$AR21),Schweine_Werte!$M21*0.5,IF(OR($C$92&gt;$AR21,$D$92&lt;$AR21),0,Schweine_Werte!$M21))</f>
        <v>0</v>
      </c>
      <c r="BU21" s="667">
        <f>IF(OR($C$101=$AR21,$D$101=$AR21),Schweine_Werte!$M21*0.5,IF(OR($C$101&gt;$AR21,$D$101&lt;$AR21),0,Schweine_Werte!$M21))</f>
        <v>0</v>
      </c>
      <c r="BV21" s="667">
        <f>IF(OR($C$110=$AR21,$D$110=$AR21),Schweine_Werte!$M21*0.5,IF(OR($C$110&gt;$AR21,$D$110&lt;$AR21),0,Schweine_Werte!$M21))</f>
        <v>0</v>
      </c>
      <c r="BW21" s="667">
        <f>IF(OR(8=$AR21,$E$127=$AR21),Schweine_Werte!$M21*0.5,IF(OR(8&gt;$AR21,$E$127&lt;$AR21),0,Schweine_Werte!$M21))</f>
        <v>1.7347990778335918</v>
      </c>
      <c r="BX21" s="667">
        <f>IF(OR(8=$AR21,$E$145=$AR21),Schweine_Werte!$M21*0.5,IF(OR(8&gt;$AR21,$E$145&lt;$AR21),0,Schweine_Werte!$M21))</f>
        <v>1.7347990778335918</v>
      </c>
      <c r="BY21" s="677">
        <f>IF(OR($C$74=$AR21,$D$74=$AR21),Schweine_Werte!$O21*0.5,IF(OR($C$74&gt;$AR21,$D$74&lt;$AR21),0,Schweine_Werte!$O21))</f>
        <v>0</v>
      </c>
      <c r="BZ21" s="677">
        <f>IF(OR($C$83=$AR21,$D$83=$AR21),Schweine_Werte!$O21*0.5,IF(OR($C$83&gt;$AR21,$D$83&lt;$AR21),0,Schweine_Werte!$O21))</f>
        <v>0</v>
      </c>
      <c r="CA21" s="667">
        <f>IF(OR($C$92=$AR21,$D$92=$AR21),Schweine_Werte!$O21*0.5,IF(OR($C$92&gt;$AR21,$D$92&lt;$AR21),0,Schweine_Werte!$O21))</f>
        <v>0</v>
      </c>
      <c r="CB21" s="667">
        <f>IF(OR($C$101=$AR21,$D$101=$AR21),Schweine_Werte!$O21*0.5,IF(OR($C$101&gt;$AR21,$D$101&lt;$AR21),0,Schweine_Werte!$O21))</f>
        <v>0</v>
      </c>
      <c r="CC21" s="667">
        <f>IF(OR($C$110=$AR21,$D$110=$AR21),Schweine_Werte!$O21*0.5,IF(OR($C$110&gt;$AR21,$D$110&lt;$AR21),0,Schweine_Werte!$O21))</f>
        <v>0</v>
      </c>
    </row>
    <row r="22" spans="1:81" ht="15.75" x14ac:dyDescent="0.25">
      <c r="F22" s="521"/>
      <c r="G22" s="1722" t="s">
        <v>486</v>
      </c>
      <c r="H22" s="1723"/>
      <c r="I22" s="1724"/>
      <c r="J22" s="681" t="s">
        <v>474</v>
      </c>
      <c r="K22" s="681" t="s">
        <v>487</v>
      </c>
      <c r="L22" s="1725" t="s">
        <v>488</v>
      </c>
      <c r="M22" s="1726"/>
      <c r="N22" s="1727"/>
      <c r="O22" s="1725" t="s">
        <v>489</v>
      </c>
      <c r="P22" s="1727"/>
      <c r="Q22" s="1725" t="s">
        <v>490</v>
      </c>
      <c r="R22" s="1726"/>
      <c r="S22" s="1727"/>
      <c r="T22" s="1725" t="s">
        <v>491</v>
      </c>
      <c r="U22" s="1726"/>
      <c r="V22" s="1727"/>
      <c r="W22" s="1725" t="s">
        <v>492</v>
      </c>
      <c r="X22" s="1726"/>
      <c r="Y22" s="1727"/>
      <c r="Z22" s="1728" t="s">
        <v>493</v>
      </c>
      <c r="AA22" s="1729"/>
      <c r="AB22" s="1728" t="s">
        <v>411</v>
      </c>
      <c r="AC22" s="1729"/>
      <c r="AD22" s="1728" t="s">
        <v>412</v>
      </c>
      <c r="AE22" s="1729"/>
      <c r="AF22" s="682" t="s">
        <v>494</v>
      </c>
      <c r="AG22" s="1733" t="s">
        <v>495</v>
      </c>
      <c r="AH22" s="1734"/>
      <c r="AI22" s="983" t="s">
        <v>515</v>
      </c>
      <c r="AJ22" s="1728" t="s">
        <v>493</v>
      </c>
      <c r="AK22" s="1729"/>
      <c r="AL22" s="1728" t="s">
        <v>411</v>
      </c>
      <c r="AM22" s="1729"/>
      <c r="AN22" s="1728" t="s">
        <v>412</v>
      </c>
      <c r="AO22" s="1729"/>
      <c r="AR22" s="698">
        <v>26</v>
      </c>
      <c r="AS22" s="677">
        <f>IF(OR($C$12=$AR22,$D$12=$AR22),Schweine_Werte!$C22*0.5,IF(OR($C$12&gt;$AR22,$D$12&lt;$AR22),0,Schweine_Werte!$C22))</f>
        <v>0</v>
      </c>
      <c r="AT22" s="667">
        <f>IF(OR($C$24=$AR22,$D$24=$AR22),Schweine_Werte!$C22*0.5,IF(OR($C$24&gt;$AR22,$D$24&lt;$AR22),0,Schweine_Werte!$C22))</f>
        <v>0</v>
      </c>
      <c r="AU22" s="677">
        <f>IF(OR($C$36=$AR22,$D$36=$AR22),Schweine_Werte!$C22*0.5,IF(OR($C$36&gt;$AR22,$D$36&lt;$AR22),0,Schweine_Werte!$C22))</f>
        <v>0</v>
      </c>
      <c r="AV22" s="677">
        <f>IF(OR($C$48=$AR22,$D$48=$AR22),Schweine_Werte!$C22*0.5,IF(OR($C$48&gt;$AR22,$D$48&lt;$AR22),0,Schweine_Werte!$C22))</f>
        <v>0</v>
      </c>
      <c r="AW22" s="677">
        <f>IF(OR($C$60=$AR22,$D$60=$AR22),Schweine_Werte!$C22*0.5,IF(OR($C$60&gt;$AR22,$D$60&lt;$AR22),0,Schweine_Werte!$C22))</f>
        <v>0</v>
      </c>
      <c r="AX22" s="677">
        <f>IF(OR($C$12=$AR22,$D$12=$AR22),Schweine_Werte!$E22*0.5,IF(OR($C$12&gt;$AR22,$D$12&lt;$AR22),0,Schweine_Werte!$E22))</f>
        <v>0</v>
      </c>
      <c r="AY22" s="667">
        <f>IF(OR($C$24=$AR22,$D$24=$AR22),Schweine_Werte!$E22*0.5,IF(OR($C$24&gt;$AR22,$D$24&lt;$AR22),0,Schweine_Werte!$E22))</f>
        <v>0</v>
      </c>
      <c r="AZ22" s="667">
        <f>IF(OR($C$36=$AR22,$D$36=$AR22),Schweine_Werte!$E22*0.5,IF(OR($C$36&gt;$AR22,$D$36&lt;$AR22),0,Schweine_Werte!$E22))</f>
        <v>0</v>
      </c>
      <c r="BA22" s="667">
        <f>IF(OR($C$48=$AR22,$D$48=$AR22),Schweine_Werte!$E22*0.5,IF(OR($C$48&gt;$AR22,$D$48&lt;$AR22),0,Schweine_Werte!$E22))</f>
        <v>0</v>
      </c>
      <c r="BB22" s="667">
        <f>IF(OR($C$60=$AR22,$D$60=$AR22),Schweine_Werte!$E22*0.5,IF(OR($C$60&gt;$AR22,$D$60&lt;$AR22),0,Schweine_Werte!$E22))</f>
        <v>0</v>
      </c>
      <c r="BC22" s="677">
        <f>IF(OR($C$12=$AR22,$D$12=$AR22),Schweine_Werte!$G22*0.5,IF(OR($C$12&gt;$AR22,$D$12&lt;$AR22),0,Schweine_Werte!$G22))</f>
        <v>0</v>
      </c>
      <c r="BD22" s="667">
        <f>IF(OR($C$24=$AR22,$D$24=$AR22),Schweine_Werte!$G22*0.5,IF(OR($C$24&gt;$AR22,$D$24&lt;$AR22),0,Schweine_Werte!$G22))</f>
        <v>0</v>
      </c>
      <c r="BE22" s="667">
        <f>IF(OR($C$36=$AR22,$D$36=$AR22),Schweine_Werte!$G22*0.5,IF(OR($C$36&gt;$AR22,$D$36&lt;$AR22),0,Schweine_Werte!$G22))</f>
        <v>0</v>
      </c>
      <c r="BF22" s="667">
        <f>IF(OR($C$48=$AR22,$D$48=$AR22),Schweine_Werte!$G22*0.5,IF(OR($C$48&gt;$AR22,$D$48&lt;$AR22),0,Schweine_Werte!$G22))</f>
        <v>0</v>
      </c>
      <c r="BG22" s="667">
        <f>IF(OR($C$60=$AR22,$D$60=$AR22),Schweine_Werte!$G22*0.5,IF(OR($C$60&gt;$AR22,$D$60&lt;$AR22),0,Schweine_Werte!$G22))</f>
        <v>0</v>
      </c>
      <c r="BH22" s="677">
        <f>IF(OR($C$12=$AR22,$D$12=$AR22),Schweine_Werte!$I22*0.5,IF(OR($C$12&gt;$AR22,$D$12&lt;$AR22),0,Schweine_Werte!$I22))</f>
        <v>0</v>
      </c>
      <c r="BI22" s="667">
        <f>IF(OR($C$24=$AR22,$D$24=$AR22),Schweine_Werte!$I22*0.5,IF(OR($C$24&gt;$AR22,$D$24&lt;$AR22),0,Schweine_Werte!$I22))</f>
        <v>0</v>
      </c>
      <c r="BJ22" s="667">
        <f>IF(OR($C$36=$AR22,$D$36=$AR22),Schweine_Werte!$I22*0.5,IF(OR($C$36&gt;$AR22,$D$36&lt;$AR22),0,Schweine_Werte!$I22))</f>
        <v>0</v>
      </c>
      <c r="BK22" s="667">
        <f>IF(OR($C$48=$AR22,$D$48=$AR22),Schweine_Werte!$I22*0.5,IF(OR($C$48&gt;$AR22,$D$48&lt;$AR22),0,Schweine_Werte!$I22))</f>
        <v>0</v>
      </c>
      <c r="BL22" s="667">
        <f>IF(OR($C$60=$AR22,$D$60=$AR22),Schweine_Werte!$I22*0.5,IF(OR($C$60&gt;$AR22,$D$60&lt;$AR22),0,Schweine_Werte!$I22))</f>
        <v>0</v>
      </c>
      <c r="BM22" s="677"/>
      <c r="BN22" s="667"/>
      <c r="BO22" s="667"/>
      <c r="BP22" s="667"/>
      <c r="BQ22" s="667"/>
      <c r="BR22" s="677">
        <f>IF(OR($C$74=$AR22,$D$74=$AR22),Schweine_Werte!$M22*0.5,IF(OR($C$74&gt;$AR22,$D$74&lt;$AR22),0,Schweine_Werte!$M22))</f>
        <v>0</v>
      </c>
      <c r="BS22" s="677">
        <f>IF(OR($C$83=$AR22,$D$83=$AR22),Schweine_Werte!$M22*0.5,IF(OR($C$83&gt;$AR22,$D$83&lt;$AR22),0,Schweine_Werte!$M22))</f>
        <v>0</v>
      </c>
      <c r="BT22" s="667">
        <f>IF(OR($C$92=$AR22,$D$92=$AR22),Schweine_Werte!$M22*0.5,IF(OR($C$92&gt;$AR22,$D$92&lt;$AR22),0,Schweine_Werte!$M22))</f>
        <v>0</v>
      </c>
      <c r="BU22" s="667">
        <f>IF(OR($C$101=$AR22,$D$101=$AR22),Schweine_Werte!$M22*0.5,IF(OR($C$101&gt;$AR22,$D$101&lt;$AR22),0,Schweine_Werte!$M22))</f>
        <v>0</v>
      </c>
      <c r="BV22" s="667">
        <f>IF(OR($C$110=$AR22,$D$110=$AR22),Schweine_Werte!$M22*0.5,IF(OR($C$110&gt;$AR22,$D$110&lt;$AR22),0,Schweine_Werte!$M22))</f>
        <v>0</v>
      </c>
      <c r="BW22" s="667">
        <f>IF(OR(8=$AR22,$E$127=$AR22),Schweine_Werte!$M22*0.5,IF(OR(8&gt;$AR22,$E$127&lt;$AR22),0,Schweine_Werte!$M22))</f>
        <v>1.6972841119740132</v>
      </c>
      <c r="BX22" s="667">
        <f>IF(OR(8=$AR22,$E$145=$AR22),Schweine_Werte!$M22*0.5,IF(OR(8&gt;$AR22,$E$145&lt;$AR22),0,Schweine_Werte!$M22))</f>
        <v>1.6972841119740132</v>
      </c>
      <c r="BY22" s="677">
        <f>IF(OR($C$74=$AR22,$D$74=$AR22),Schweine_Werte!$O22*0.5,IF(OR($C$74&gt;$AR22,$D$74&lt;$AR22),0,Schweine_Werte!$O22))</f>
        <v>0</v>
      </c>
      <c r="BZ22" s="677">
        <f>IF(OR($C$83=$AR22,$D$83=$AR22),Schweine_Werte!$O22*0.5,IF(OR($C$83&gt;$AR22,$D$83&lt;$AR22),0,Schweine_Werte!$O22))</f>
        <v>0</v>
      </c>
      <c r="CA22" s="667">
        <f>IF(OR($C$92=$AR22,$D$92=$AR22),Schweine_Werte!$O22*0.5,IF(OR($C$92&gt;$AR22,$D$92&lt;$AR22),0,Schweine_Werte!$O22))</f>
        <v>0</v>
      </c>
      <c r="CB22" s="667">
        <f>IF(OR($C$101=$AR22,$D$101=$AR22),Schweine_Werte!$O22*0.5,IF(OR($C$101&gt;$AR22,$D$101&lt;$AR22),0,Schweine_Werte!$O22))</f>
        <v>0</v>
      </c>
      <c r="CC22" s="667">
        <f>IF(OR($C$110=$AR22,$D$110=$AR22),Schweine_Werte!$O22*0.5,IF(OR($C$110&gt;$AR22,$D$110&lt;$AR22),0,Schweine_Werte!$O22))</f>
        <v>0</v>
      </c>
    </row>
    <row r="23" spans="1:81" ht="14.45" customHeight="1" x14ac:dyDescent="0.2">
      <c r="B23" s="684" t="s">
        <v>497</v>
      </c>
      <c r="C23" s="685" t="s">
        <v>375</v>
      </c>
      <c r="D23" s="685" t="s">
        <v>498</v>
      </c>
      <c r="E23" s="685" t="s">
        <v>377</v>
      </c>
      <c r="F23" s="686" t="s">
        <v>363</v>
      </c>
      <c r="G23" s="687" t="s">
        <v>1</v>
      </c>
      <c r="H23" s="687" t="s">
        <v>499</v>
      </c>
      <c r="I23" s="687" t="s">
        <v>500</v>
      </c>
      <c r="J23" s="688" t="s">
        <v>501</v>
      </c>
      <c r="K23" s="688" t="s">
        <v>501</v>
      </c>
      <c r="L23" s="689" t="s">
        <v>365</v>
      </c>
      <c r="M23" s="689" t="s">
        <v>502</v>
      </c>
      <c r="N23" s="689" t="s">
        <v>367</v>
      </c>
      <c r="O23" s="690" t="s">
        <v>358</v>
      </c>
      <c r="P23" s="690" t="s">
        <v>359</v>
      </c>
      <c r="Q23" s="689" t="s">
        <v>365</v>
      </c>
      <c r="R23" s="689" t="s">
        <v>366</v>
      </c>
      <c r="S23" s="689" t="s">
        <v>367</v>
      </c>
      <c r="T23" s="689" t="s">
        <v>365</v>
      </c>
      <c r="U23" s="689" t="s">
        <v>366</v>
      </c>
      <c r="V23" s="689" t="s">
        <v>367</v>
      </c>
      <c r="W23" s="688" t="s">
        <v>503</v>
      </c>
      <c r="X23" s="688" t="s">
        <v>504</v>
      </c>
      <c r="Y23" s="688" t="s">
        <v>505</v>
      </c>
      <c r="Z23" s="691" t="s">
        <v>506</v>
      </c>
      <c r="AA23" s="691" t="s">
        <v>298</v>
      </c>
      <c r="AB23" s="691" t="s">
        <v>506</v>
      </c>
      <c r="AC23" s="691" t="s">
        <v>298</v>
      </c>
      <c r="AD23" s="691" t="s">
        <v>506</v>
      </c>
      <c r="AE23" s="691" t="s">
        <v>298</v>
      </c>
      <c r="AF23" s="691" t="s">
        <v>507</v>
      </c>
      <c r="AG23" s="692" t="s">
        <v>508</v>
      </c>
      <c r="AH23" s="691" t="s">
        <v>17</v>
      </c>
      <c r="AI23" s="691"/>
      <c r="AJ23" s="691" t="s">
        <v>509</v>
      </c>
      <c r="AK23" s="691" t="s">
        <v>510</v>
      </c>
      <c r="AL23" s="691" t="s">
        <v>511</v>
      </c>
      <c r="AM23" s="691" t="s">
        <v>512</v>
      </c>
      <c r="AN23" s="691" t="s">
        <v>511</v>
      </c>
      <c r="AO23" s="691" t="s">
        <v>513</v>
      </c>
      <c r="AR23" s="698">
        <v>27</v>
      </c>
      <c r="AS23" s="677">
        <f>IF(OR($C$12=$AR23,$D$12=$AR23),Schweine_Werte!$C23*0.5,IF(OR($C$12&gt;$AR23,$D$12&lt;$AR23),0,Schweine_Werte!$C23))</f>
        <v>0</v>
      </c>
      <c r="AT23" s="667">
        <f>IF(OR($C$24=$AR23,$D$24=$AR23),Schweine_Werte!$C23*0.5,IF(OR($C$24&gt;$AR23,$D$24&lt;$AR23),0,Schweine_Werte!$C23))</f>
        <v>0</v>
      </c>
      <c r="AU23" s="677">
        <f>IF(OR($C$36=$AR23,$D$36=$AR23),Schweine_Werte!$C23*0.5,IF(OR($C$36&gt;$AR23,$D$36&lt;$AR23),0,Schweine_Werte!$C23))</f>
        <v>0</v>
      </c>
      <c r="AV23" s="677">
        <f>IF(OR($C$48=$AR23,$D$48=$AR23),Schweine_Werte!$C23*0.5,IF(OR($C$48&gt;$AR23,$D$48&lt;$AR23),0,Schweine_Werte!$C23))</f>
        <v>0</v>
      </c>
      <c r="AW23" s="677">
        <f>IF(OR($C$60=$AR23,$D$60=$AR23),Schweine_Werte!$C23*0.5,IF(OR($C$60&gt;$AR23,$D$60&lt;$AR23),0,Schweine_Werte!$C23))</f>
        <v>0</v>
      </c>
      <c r="AX23" s="677">
        <f>IF(OR($C$12=$AR23,$D$12=$AR23),Schweine_Werte!$E23*0.5,IF(OR($C$12&gt;$AR23,$D$12&lt;$AR23),0,Schweine_Werte!$E23))</f>
        <v>0</v>
      </c>
      <c r="AY23" s="667">
        <f>IF(OR($C$24=$AR23,$D$24=$AR23),Schweine_Werte!$E23*0.5,IF(OR($C$24&gt;$AR23,$D$24&lt;$AR23),0,Schweine_Werte!$E23))</f>
        <v>0</v>
      </c>
      <c r="AZ23" s="667">
        <f>IF(OR($C$36=$AR23,$D$36=$AR23),Schweine_Werte!$E23*0.5,IF(OR($C$36&gt;$AR23,$D$36&lt;$AR23),0,Schweine_Werte!$E23))</f>
        <v>0</v>
      </c>
      <c r="BA23" s="667">
        <f>IF(OR($C$48=$AR23,$D$48=$AR23),Schweine_Werte!$E23*0.5,IF(OR($C$48&gt;$AR23,$D$48&lt;$AR23),0,Schweine_Werte!$E23))</f>
        <v>0</v>
      </c>
      <c r="BB23" s="667">
        <f>IF(OR($C$60=$AR23,$D$60=$AR23),Schweine_Werte!$E23*0.5,IF(OR($C$60&gt;$AR23,$D$60&lt;$AR23),0,Schweine_Werte!$E23))</f>
        <v>0</v>
      </c>
      <c r="BC23" s="677">
        <f>IF(OR($C$12=$AR23,$D$12=$AR23),Schweine_Werte!$G23*0.5,IF(OR($C$12&gt;$AR23,$D$12&lt;$AR23),0,Schweine_Werte!$G23))</f>
        <v>0</v>
      </c>
      <c r="BD23" s="667">
        <f>IF(OR($C$24=$AR23,$D$24=$AR23),Schweine_Werte!$G23*0.5,IF(OR($C$24&gt;$AR23,$D$24&lt;$AR23),0,Schweine_Werte!$G23))</f>
        <v>0</v>
      </c>
      <c r="BE23" s="667">
        <f>IF(OR($C$36=$AR23,$D$36=$AR23),Schweine_Werte!$G23*0.5,IF(OR($C$36&gt;$AR23,$D$36&lt;$AR23),0,Schweine_Werte!$G23))</f>
        <v>0</v>
      </c>
      <c r="BF23" s="667">
        <f>IF(OR($C$48=$AR23,$D$48=$AR23),Schweine_Werte!$G23*0.5,IF(OR($C$48&gt;$AR23,$D$48&lt;$AR23),0,Schweine_Werte!$G23))</f>
        <v>0</v>
      </c>
      <c r="BG23" s="667">
        <f>IF(OR($C$60=$AR23,$D$60=$AR23),Schweine_Werte!$G23*0.5,IF(OR($C$60&gt;$AR23,$D$60&lt;$AR23),0,Schweine_Werte!$G23))</f>
        <v>0</v>
      </c>
      <c r="BH23" s="677">
        <f>IF(OR($C$12=$AR23,$D$12=$AR23),Schweine_Werte!$I23*0.5,IF(OR($C$12&gt;$AR23,$D$12&lt;$AR23),0,Schweine_Werte!$I23))</f>
        <v>0</v>
      </c>
      <c r="BI23" s="667">
        <f>IF(OR($C$24=$AR23,$D$24=$AR23),Schweine_Werte!$I23*0.5,IF(OR($C$24&gt;$AR23,$D$24&lt;$AR23),0,Schweine_Werte!$I23))</f>
        <v>0</v>
      </c>
      <c r="BJ23" s="667">
        <f>IF(OR($C$36=$AR23,$D$36=$AR23),Schweine_Werte!$I23*0.5,IF(OR($C$36&gt;$AR23,$D$36&lt;$AR23),0,Schweine_Werte!$I23))</f>
        <v>0</v>
      </c>
      <c r="BK23" s="667">
        <f>IF(OR($C$48=$AR23,$D$48=$AR23),Schweine_Werte!$I23*0.5,IF(OR($C$48&gt;$AR23,$D$48&lt;$AR23),0,Schweine_Werte!$I23))</f>
        <v>0</v>
      </c>
      <c r="BL23" s="667">
        <f>IF(OR($C$60=$AR23,$D$60=$AR23),Schweine_Werte!$I23*0.5,IF(OR($C$60&gt;$AR23,$D$60&lt;$AR23),0,Schweine_Werte!$I23))</f>
        <v>0</v>
      </c>
      <c r="BM23" s="677"/>
      <c r="BN23" s="667"/>
      <c r="BO23" s="667"/>
      <c r="BP23" s="667"/>
      <c r="BQ23" s="667"/>
      <c r="BR23" s="677">
        <f>IF(OR($C$74=$AR23,$D$74=$AR23),Schweine_Werte!$M23*0.5,IF(OR($C$74&gt;$AR23,$D$74&lt;$AR23),0,Schweine_Werte!$M23))</f>
        <v>0</v>
      </c>
      <c r="BS23" s="677">
        <f>IF(OR($C$83=$AR23,$D$83=$AR23),Schweine_Werte!$M23*0.5,IF(OR($C$83&gt;$AR23,$D$83&lt;$AR23),0,Schweine_Werte!$M23))</f>
        <v>0</v>
      </c>
      <c r="BT23" s="667">
        <f>IF(OR($C$92=$AR23,$D$92=$AR23),Schweine_Werte!$M23*0.5,IF(OR($C$92&gt;$AR23,$D$92&lt;$AR23),0,Schweine_Werte!$M23))</f>
        <v>0</v>
      </c>
      <c r="BU23" s="667">
        <f>IF(OR($C$101=$AR23,$D$101=$AR23),Schweine_Werte!$M23*0.5,IF(OR($C$101&gt;$AR23,$D$101&lt;$AR23),0,Schweine_Werte!$M23))</f>
        <v>0</v>
      </c>
      <c r="BV23" s="667">
        <f>IF(OR($C$110=$AR23,$D$110=$AR23),Schweine_Werte!$M23*0.5,IF(OR($C$110&gt;$AR23,$D$110&lt;$AR23),0,Schweine_Werte!$M23))</f>
        <v>0</v>
      </c>
      <c r="BW23" s="667">
        <f>IF(OR(8=$AR23,$E$127=$AR23),Schweine_Werte!$M23*0.5,IF(OR(8&gt;$AR23,$E$127&lt;$AR23),0,Schweine_Werte!$M23))</f>
        <v>1.6624297345718522</v>
      </c>
      <c r="BX23" s="667">
        <f>IF(OR(8=$AR23,$E$145=$AR23),Schweine_Werte!$M23*0.5,IF(OR(8&gt;$AR23,$E$145&lt;$AR23),0,Schweine_Werte!$M23))</f>
        <v>1.6624297345718522</v>
      </c>
      <c r="BY23" s="677">
        <f>IF(OR($C$74=$AR23,$D$74=$AR23),Schweine_Werte!$O23*0.5,IF(OR($C$74&gt;$AR23,$D$74&lt;$AR23),0,Schweine_Werte!$O23))</f>
        <v>0</v>
      </c>
      <c r="BZ23" s="677">
        <f>IF(OR($C$83=$AR23,$D$83=$AR23),Schweine_Werte!$O23*0.5,IF(OR($C$83&gt;$AR23,$D$83&lt;$AR23),0,Schweine_Werte!$O23))</f>
        <v>0</v>
      </c>
      <c r="CA23" s="667">
        <f>IF(OR($C$92=$AR23,$D$92=$AR23),Schweine_Werte!$O23*0.5,IF(OR($C$92&gt;$AR23,$D$92&lt;$AR23),0,Schweine_Werte!$O23))</f>
        <v>0</v>
      </c>
      <c r="CB23" s="667">
        <f>IF(OR($C$101=$AR23,$D$101=$AR23),Schweine_Werte!$O23*0.5,IF(OR($C$101&gt;$AR23,$D$101&lt;$AR23),0,Schweine_Werte!$O23))</f>
        <v>0</v>
      </c>
      <c r="CC23" s="667">
        <f>IF(OR($C$110=$AR23,$D$110=$AR23),Schweine_Werte!$O23*0.5,IF(OR($C$110&gt;$AR23,$D$110&lt;$AR23),0,Schweine_Werte!$O23))</f>
        <v>0</v>
      </c>
    </row>
    <row r="24" spans="1:81" ht="15" customHeight="1" x14ac:dyDescent="0.2">
      <c r="A24" s="520" t="s">
        <v>457</v>
      </c>
      <c r="B24" s="693" t="str">
        <f>IF('Abweichende Werte'!W6=1,A5,"")</f>
        <v/>
      </c>
      <c r="C24" s="694" t="str">
        <f>IF('Abweichende Werte'!W6=1,'Abweichende Werte'!J6,"")</f>
        <v/>
      </c>
      <c r="D24" s="694" t="str">
        <f>IF('Abweichende Werte'!W6=1,'Abweichende Werte'!M6,"")</f>
        <v/>
      </c>
      <c r="E24" s="506" t="str">
        <f>IF('Abweichende Werte'!W6=1,'Abweichende Werte'!P6,"")</f>
        <v/>
      </c>
      <c r="F24" s="695" t="e">
        <f>IF($E24&lt;=$E17,F17,IF(AND($E24&gt;$E17,$E24&lt;=$E18),F17+(F18-F17)/($E18-$E17)*($E24-$E17),IF(AND($E24&gt;$E18,$E24&lt;=$E19),F18+(F19-F18)/($E19-$E18)*($E24-$E18),IF(AND($E24&gt;$E19,$E24&lt;=$E20),F19+(F20-F19)/($E20-$E19)*($E24-$E19),IF($E24&gt;$E20,F20)))))</f>
        <v>#VALUE!</v>
      </c>
      <c r="G24" s="695" t="e">
        <f t="shared" ref="G24:N24" si="9">IF($E24&lt;=$E17,G17,IF(AND($E24&gt;$E17,$E24&lt;=$E18),G17+(G18-G17)/($E18-$E17)*($E24-$E17),IF(AND($E24&gt;$E18,$E24&lt;=$E19),G18+(G19-G18)/($E19-$E18)*($E24-$E18),IF(AND($E24&gt;$E19,$E24&lt;=$E20),G19+(G20-G19)/($E20-$E19)*($E24-$E19),IF($E24&gt;$E20,G20)))))</f>
        <v>#VALUE!</v>
      </c>
      <c r="H24" s="695" t="e">
        <f t="shared" si="9"/>
        <v>#VALUE!</v>
      </c>
      <c r="I24" s="695" t="e">
        <f t="shared" si="9"/>
        <v>#VALUE!</v>
      </c>
      <c r="J24" s="695" t="e">
        <f t="shared" si="9"/>
        <v>#VALUE!</v>
      </c>
      <c r="K24" s="695" t="e">
        <f t="shared" si="9"/>
        <v>#VALUE!</v>
      </c>
      <c r="L24" s="695" t="e">
        <f t="shared" si="9"/>
        <v>#VALUE!</v>
      </c>
      <c r="M24" s="695" t="e">
        <f t="shared" si="9"/>
        <v>#VALUE!</v>
      </c>
      <c r="N24" s="695" t="e">
        <f t="shared" si="9"/>
        <v>#VALUE!</v>
      </c>
      <c r="O24" s="696">
        <v>5.5</v>
      </c>
      <c r="P24" s="696">
        <v>1.8</v>
      </c>
      <c r="Q24" s="695" t="e">
        <f t="shared" ref="Q24:Z24" si="10">IF($E24&lt;=$E17,Q17,IF(AND($E24&gt;$E17,$E24&lt;=$E18),Q17+(Q18-Q17)/($E18-$E17)*($E24-$E17),IF(AND($E24&gt;$E18,$E24&lt;=$E19),Q18+(Q19-Q18)/($E19-$E18)*($E24-$E18),IF(AND($E24&gt;$E19,$E24&lt;=$E20),Q19+(Q20-Q19)/($E20-$E19)*($E24-$E19),IF($E24&gt;$E20,Q20)))))</f>
        <v>#VALUE!</v>
      </c>
      <c r="R24" s="695" t="e">
        <f t="shared" si="10"/>
        <v>#VALUE!</v>
      </c>
      <c r="S24" s="695" t="e">
        <f t="shared" si="10"/>
        <v>#VALUE!</v>
      </c>
      <c r="T24" s="695" t="e">
        <f t="shared" si="10"/>
        <v>#VALUE!</v>
      </c>
      <c r="U24" s="695" t="e">
        <f t="shared" si="10"/>
        <v>#VALUE!</v>
      </c>
      <c r="V24" s="695" t="e">
        <f t="shared" si="10"/>
        <v>#VALUE!</v>
      </c>
      <c r="W24" s="695" t="e">
        <f>IF($E24&lt;=$E17,W17,IF(AND($E24&gt;$E17,$E24&lt;=$E18),W17+(W18-W17)/($E18-$E17)*($E24-$E17),IF(AND($E24&gt;$E18,$E24&lt;=$E19),W18+(W19-W18)/($E19-$E18)*($E24-$E18),IF(AND($E24&gt;$E19,$E24&lt;=$E20),W19+(W20-W19)/($E20-$E19)*($E24-$E19),IF($E24&gt;$E20,W20)))))</f>
        <v>#VALUE!</v>
      </c>
      <c r="X24" s="695" t="e">
        <f t="shared" si="10"/>
        <v>#VALUE!</v>
      </c>
      <c r="Y24" s="695" t="e">
        <f t="shared" si="10"/>
        <v>#VALUE!</v>
      </c>
      <c r="Z24" s="695" t="e">
        <f t="shared" si="10"/>
        <v>#VALUE!</v>
      </c>
      <c r="AA24" s="697" t="e">
        <f>+Z24*6.25</f>
        <v>#VALUE!</v>
      </c>
      <c r="AB24" s="695" t="e">
        <f t="shared" ref="AB24" si="11">IF($E24&lt;=$E17,AB17,IF(AND($E24&gt;$E17,$E24&lt;=$E18),AB17+(AB18-AB17)/($E18-$E17)*($E24-$E17),IF(AND($E24&gt;$E18,$E24&lt;=$E19),AB18+(AB19-AB18)/($E19-$E18)*($E24-$E18),IF(AND($E24&gt;$E19,$E24&lt;=$E20),AB19+(AB20-AB19)/($E20-$E19)*($E24-$E19),IF($E24&gt;$E20,AB20)))))</f>
        <v>#VALUE!</v>
      </c>
      <c r="AC24" s="697" t="e">
        <f>+AB24*6.25</f>
        <v>#VALUE!</v>
      </c>
      <c r="AD24" s="695" t="e">
        <f t="shared" ref="AD24" si="12">IF($E24&lt;=$E17,AD17,IF(AND($E24&gt;$E17,$E24&lt;=$E18),AD17+(AD18-AD17)/($E18-$E17)*($E24-$E17),IF(AND($E24&gt;$E18,$E24&lt;=$E19),AD18+(AD19-AD18)/($E19-$E18)*($E24-$E18),IF(AND($E24&gt;$E19,$E24&lt;=$E20),AD19+(AD20-AD19)/($E20-$E19)*($E24-$E19),IF($E24&gt;$E20,AD20)))))</f>
        <v>#VALUE!</v>
      </c>
      <c r="AE24" s="697" t="e">
        <f>+AD24*6.25</f>
        <v>#VALUE!</v>
      </c>
      <c r="AF24" s="697" t="e">
        <f>365/((D24-C24)/E24*1000)</f>
        <v>#VALUE!</v>
      </c>
      <c r="AG24" s="695" t="e">
        <f>IF($E24&lt;=$E17,AG17,IF(AND($E24&gt;$E17,$E24&lt;=$E18),AG17+(AG18-AG17)/($E18-$E17)*($E24-$E17),IF(AND($E24&gt;$E18,$E24&lt;=$E19),AG18+(AG19-AG18)/($E19-$E18)*($E24-$E18),IF(AND($E24&gt;$E19,$E24&lt;=$E20),AG19+(AG20-AG19)/($E20-$E19)*($E24-$E19),IF($E24&gt;$E20,AG20)))))</f>
        <v>#VALUE!</v>
      </c>
      <c r="AH24" s="697" t="e">
        <f>+AG24/AF24</f>
        <v>#VALUE!</v>
      </c>
      <c r="AI24" s="697" t="e">
        <f>+CONCATENATE(ROUND(AH24/(D24-C24),1)," : 1")</f>
        <v>#VALUE!</v>
      </c>
      <c r="AJ24" s="695" t="e">
        <f t="shared" ref="AJ24" si="13">IF($E24&lt;=$E17,AJ17,IF(AND($E24&gt;$E17,$E24&lt;=$E18),AJ17+(AJ18-AJ17)/($E18-$E17)*($E24-$E17),IF(AND($E24&gt;$E18,$E24&lt;=$E19),AJ18+(AJ19-AJ18)/($E19-$E18)*($E24-$E18),IF(AND($E24&gt;$E19,$E24&lt;=$E20),AJ19+(AJ20-AJ19)/($E20-$E19)*($E24-$E19),IF($E24&gt;$E20,AJ20)))))</f>
        <v>#VALUE!</v>
      </c>
      <c r="AK24" s="697" t="e">
        <f>+AJ24/2.291</f>
        <v>#VALUE!</v>
      </c>
      <c r="AL24" s="695" t="e">
        <f t="shared" ref="AL24" si="14">IF($E24&lt;=$E17,AL17,IF(AND($E24&gt;$E17,$E24&lt;=$E18),AL17+(AL18-AL17)/($E18-$E17)*($E24-$E17),IF(AND($E24&gt;$E18,$E24&lt;=$E19),AL18+(AL19-AL18)/($E19-$E18)*($E24-$E18),IF(AND($E24&gt;$E19,$E24&lt;=$E20),AL19+(AL20-AL19)/($E20-$E19)*($E24-$E19),IF($E24&gt;$E20,AL20)))))</f>
        <v>#VALUE!</v>
      </c>
      <c r="AM24" s="697" t="e">
        <f>+AL24/2.291</f>
        <v>#VALUE!</v>
      </c>
      <c r="AN24" s="695" t="e">
        <f t="shared" ref="AN24" si="15">IF($E24&lt;=$E17,AN17,IF(AND($E24&gt;$E17,$E24&lt;=$E18),AN17+(AN18-AN17)/($E18-$E17)*($E24-$E17),IF(AND($E24&gt;$E18,$E24&lt;=$E19),AN18+(AN19-AN18)/($E19-$E18)*($E24-$E18),IF(AND($E24&gt;$E19,$E24&lt;=$E20),AN19+(AN20-AN19)/($E20-$E19)*($E24-$E19),IF($E24&gt;$E20,AN20)))))</f>
        <v>#VALUE!</v>
      </c>
      <c r="AO24" s="697" t="e">
        <f>+AN24/2.291</f>
        <v>#VALUE!</v>
      </c>
      <c r="AR24" s="698">
        <v>28</v>
      </c>
      <c r="AS24" s="677">
        <f>IF(OR($C$12=$AR24,$D$12=$AR24),Schweine_Werte!$C24*0.5,IF(OR($C$12&gt;$AR24,$D$12&lt;$AR24),0,Schweine_Werte!$C24))</f>
        <v>0</v>
      </c>
      <c r="AT24" s="667">
        <f>IF(OR($C$24=$AR24,$D$24=$AR24),Schweine_Werte!$C24*0.5,IF(OR($C$24&gt;$AR24,$D$24&lt;$AR24),0,Schweine_Werte!$C24))</f>
        <v>0</v>
      </c>
      <c r="AU24" s="677">
        <f>IF(OR($C$36=$AR24,$D$36=$AR24),Schweine_Werte!$C24*0.5,IF(OR($C$36&gt;$AR24,$D$36&lt;$AR24),0,Schweine_Werte!$C24))</f>
        <v>0</v>
      </c>
      <c r="AV24" s="677">
        <f>IF(OR($C$48=$AR24,$D$48=$AR24),Schweine_Werte!$C24*0.5,IF(OR($C$48&gt;$AR24,$D$48&lt;$AR24),0,Schweine_Werte!$C24))</f>
        <v>0</v>
      </c>
      <c r="AW24" s="677">
        <f>IF(OR($C$60=$AR24,$D$60=$AR24),Schweine_Werte!$C24*0.5,IF(OR($C$60&gt;$AR24,$D$60&lt;$AR24),0,Schweine_Werte!$C24))</f>
        <v>0</v>
      </c>
      <c r="AX24" s="677">
        <f>IF(OR($C$12=$AR24,$D$12=$AR24),Schweine_Werte!$E24*0.5,IF(OR($C$12&gt;$AR24,$D$12&lt;$AR24),0,Schweine_Werte!$E24))</f>
        <v>0</v>
      </c>
      <c r="AY24" s="667">
        <f>IF(OR($C$24=$AR24,$D$24=$AR24),Schweine_Werte!$E24*0.5,IF(OR($C$24&gt;$AR24,$D$24&lt;$AR24),0,Schweine_Werte!$E24))</f>
        <v>0</v>
      </c>
      <c r="AZ24" s="667">
        <f>IF(OR($C$36=$AR24,$D$36=$AR24),Schweine_Werte!$E24*0.5,IF(OR($C$36&gt;$AR24,$D$36&lt;$AR24),0,Schweine_Werte!$E24))</f>
        <v>0</v>
      </c>
      <c r="BA24" s="667">
        <f>IF(OR($C$48=$AR24,$D$48=$AR24),Schweine_Werte!$E24*0.5,IF(OR($C$48&gt;$AR24,$D$48&lt;$AR24),0,Schweine_Werte!$E24))</f>
        <v>0</v>
      </c>
      <c r="BB24" s="667">
        <f>IF(OR($C$60=$AR24,$D$60=$AR24),Schweine_Werte!$E24*0.5,IF(OR($C$60&gt;$AR24,$D$60&lt;$AR24),0,Schweine_Werte!$E24))</f>
        <v>0</v>
      </c>
      <c r="BC24" s="677">
        <f>IF(OR($C$12=$AR24,$D$12=$AR24),Schweine_Werte!$G24*0.5,IF(OR($C$12&gt;$AR24,$D$12&lt;$AR24),0,Schweine_Werte!$G24))</f>
        <v>0</v>
      </c>
      <c r="BD24" s="667">
        <f>IF(OR($C$24=$AR24,$D$24=$AR24),Schweine_Werte!$G24*0.5,IF(OR($C$24&gt;$AR24,$D$24&lt;$AR24),0,Schweine_Werte!$G24))</f>
        <v>0</v>
      </c>
      <c r="BE24" s="667">
        <f>IF(OR($C$36=$AR24,$D$36=$AR24),Schweine_Werte!$G24*0.5,IF(OR($C$36&gt;$AR24,$D$36&lt;$AR24),0,Schweine_Werte!$G24))</f>
        <v>0</v>
      </c>
      <c r="BF24" s="667">
        <f>IF(OR($C$48=$AR24,$D$48=$AR24),Schweine_Werte!$G24*0.5,IF(OR($C$48&gt;$AR24,$D$48&lt;$AR24),0,Schweine_Werte!$G24))</f>
        <v>0</v>
      </c>
      <c r="BG24" s="667">
        <f>IF(OR($C$60=$AR24,$D$60=$AR24),Schweine_Werte!$G24*0.5,IF(OR($C$60&gt;$AR24,$D$60&lt;$AR24),0,Schweine_Werte!$G24))</f>
        <v>0</v>
      </c>
      <c r="BH24" s="677">
        <f>IF(OR($C$12=$AR24,$D$12=$AR24),Schweine_Werte!$I24*0.5,IF(OR($C$12&gt;$AR24,$D$12&lt;$AR24),0,Schweine_Werte!$I24))</f>
        <v>0</v>
      </c>
      <c r="BI24" s="667">
        <f>IF(OR($C$24=$AR24,$D$24=$AR24),Schweine_Werte!$I24*0.5,IF(OR($C$24&gt;$AR24,$D$24&lt;$AR24),0,Schweine_Werte!$I24))</f>
        <v>0</v>
      </c>
      <c r="BJ24" s="667">
        <f>IF(OR($C$36=$AR24,$D$36=$AR24),Schweine_Werte!$I24*0.5,IF(OR($C$36&gt;$AR24,$D$36&lt;$AR24),0,Schweine_Werte!$I24))</f>
        <v>0</v>
      </c>
      <c r="BK24" s="667">
        <f>IF(OR($C$48=$AR24,$D$48=$AR24),Schweine_Werte!$I24*0.5,IF(OR($C$48&gt;$AR24,$D$48&lt;$AR24),0,Schweine_Werte!$I24))</f>
        <v>0</v>
      </c>
      <c r="BL24" s="667">
        <f>IF(OR($C$60=$AR24,$D$60=$AR24),Schweine_Werte!$I24*0.5,IF(OR($C$60&gt;$AR24,$D$60&lt;$AR24),0,Schweine_Werte!$I24))</f>
        <v>0</v>
      </c>
      <c r="BM24" s="677"/>
      <c r="BN24" s="667"/>
      <c r="BO24" s="667"/>
      <c r="BP24" s="667"/>
      <c r="BQ24" s="667"/>
      <c r="BR24" s="677">
        <f>IF(OR($C$74=$AR24,$D$74=$AR24),Schweine_Werte!$M24*0.5,IF(OR($C$74&gt;$AR24,$D$74&lt;$AR24),0,Schweine_Werte!$M24))</f>
        <v>0</v>
      </c>
      <c r="BS24" s="677">
        <f>IF(OR($C$83=$AR24,$D$83=$AR24),Schweine_Werte!$M24*0.5,IF(OR($C$83&gt;$AR24,$D$83&lt;$AR24),0,Schweine_Werte!$M24))</f>
        <v>0</v>
      </c>
      <c r="BT24" s="667">
        <f>IF(OR($C$92=$AR24,$D$92=$AR24),Schweine_Werte!$M24*0.5,IF(OR($C$92&gt;$AR24,$D$92&lt;$AR24),0,Schweine_Werte!$M24))</f>
        <v>0</v>
      </c>
      <c r="BU24" s="667">
        <f>IF(OR($C$101=$AR24,$D$101=$AR24),Schweine_Werte!$M24*0.5,IF(OR($C$101&gt;$AR24,$D$101&lt;$AR24),0,Schweine_Werte!$M24))</f>
        <v>0</v>
      </c>
      <c r="BV24" s="667">
        <f>IF(OR($C$110=$AR24,$D$110=$AR24),Schweine_Werte!$M24*0.5,IF(OR($C$110&gt;$AR24,$D$110&lt;$AR24),0,Schweine_Werte!$M24))</f>
        <v>0</v>
      </c>
      <c r="BW24" s="667">
        <f>IF(OR(8=$AR24,$E$127=$AR24),Schweine_Werte!$M24*0.5,IF(OR(8&gt;$AR24,$E$127&lt;$AR24),0,Schweine_Werte!$M24))</f>
        <v>1.6300090047913274</v>
      </c>
      <c r="BX24" s="667">
        <f>IF(OR(8=$AR24,$E$145=$AR24),Schweine_Werte!$M24*0.5,IF(OR(8&gt;$AR24,$E$145&lt;$AR24),0,Schweine_Werte!$M24))</f>
        <v>1.6300090047913274</v>
      </c>
      <c r="BY24" s="677">
        <f>IF(OR($C$74=$AR24,$D$74=$AR24),Schweine_Werte!$O24*0.5,IF(OR($C$74&gt;$AR24,$D$74&lt;$AR24),0,Schweine_Werte!$O24))</f>
        <v>0</v>
      </c>
      <c r="BZ24" s="677">
        <f>IF(OR($C$83=$AR24,$D$83=$AR24),Schweine_Werte!$O24*0.5,IF(OR($C$83&gt;$AR24,$D$83&lt;$AR24),0,Schweine_Werte!$O24))</f>
        <v>0</v>
      </c>
      <c r="CA24" s="667">
        <f>IF(OR($C$92=$AR24,$D$92=$AR24),Schweine_Werte!$O24*0.5,IF(OR($C$92&gt;$AR24,$D$92&lt;$AR24),0,Schweine_Werte!$O24))</f>
        <v>0</v>
      </c>
      <c r="CB24" s="667">
        <f>IF(OR($C$101=$AR24,$D$101=$AR24),Schweine_Werte!$O24*0.5,IF(OR($C$101&gt;$AR24,$D$101&lt;$AR24),0,Schweine_Werte!$O24))</f>
        <v>0</v>
      </c>
      <c r="CC24" s="667">
        <f>IF(OR($C$110=$AR24,$D$110=$AR24),Schweine_Werte!$O24*0.5,IF(OR($C$110&gt;$AR24,$D$110&lt;$AR24),0,Schweine_Werte!$O24))</f>
        <v>0</v>
      </c>
    </row>
    <row r="25" spans="1:81" x14ac:dyDescent="0.2">
      <c r="AR25" s="698">
        <v>29</v>
      </c>
      <c r="AS25" s="677">
        <f>IF(OR($C$12=$AR25,$D$12=$AR25),Schweine_Werte!$C25*0.5,IF(OR($C$12&gt;$AR25,$D$12&lt;$AR25),0,Schweine_Werte!$C25))</f>
        <v>0</v>
      </c>
      <c r="AT25" s="667">
        <f>IF(OR($C$24=$AR25,$D$24=$AR25),Schweine_Werte!$C25*0.5,IF(OR($C$24&gt;$AR25,$D$24&lt;$AR25),0,Schweine_Werte!$C25))</f>
        <v>0</v>
      </c>
      <c r="AU25" s="677">
        <f>IF(OR($C$36=$AR25,$D$36=$AR25),Schweine_Werte!$C25*0.5,IF(OR($C$36&gt;$AR25,$D$36&lt;$AR25),0,Schweine_Werte!$C25))</f>
        <v>0</v>
      </c>
      <c r="AV25" s="677">
        <f>IF(OR($C$48=$AR25,$D$48=$AR25),Schweine_Werte!$C25*0.5,IF(OR($C$48&gt;$AR25,$D$48&lt;$AR25),0,Schweine_Werte!$C25))</f>
        <v>0</v>
      </c>
      <c r="AW25" s="677">
        <f>IF(OR($C$60=$AR25,$D$60=$AR25),Schweine_Werte!$C25*0.5,IF(OR($C$60&gt;$AR25,$D$60&lt;$AR25),0,Schweine_Werte!$C25))</f>
        <v>0</v>
      </c>
      <c r="AX25" s="677">
        <f>IF(OR($C$12=$AR25,$D$12=$AR25),Schweine_Werte!$E25*0.5,IF(OR($C$12&gt;$AR25,$D$12&lt;$AR25),0,Schweine_Werte!$E25))</f>
        <v>0</v>
      </c>
      <c r="AY25" s="667">
        <f>IF(OR($C$24=$AR25,$D$24=$AR25),Schweine_Werte!$E25*0.5,IF(OR($C$24&gt;$AR25,$D$24&lt;$AR25),0,Schweine_Werte!$E25))</f>
        <v>0</v>
      </c>
      <c r="AZ25" s="667">
        <f>IF(OR($C$36=$AR25,$D$36=$AR25),Schweine_Werte!$E25*0.5,IF(OR($C$36&gt;$AR25,$D$36&lt;$AR25),0,Schweine_Werte!$E25))</f>
        <v>0</v>
      </c>
      <c r="BA25" s="667">
        <f>IF(OR($C$48=$AR25,$D$48=$AR25),Schweine_Werte!$E25*0.5,IF(OR($C$48&gt;$AR25,$D$48&lt;$AR25),0,Schweine_Werte!$E25))</f>
        <v>0</v>
      </c>
      <c r="BB25" s="667">
        <f>IF(OR($C$60=$AR25,$D$60=$AR25),Schweine_Werte!$E25*0.5,IF(OR($C$60&gt;$AR25,$D$60&lt;$AR25),0,Schweine_Werte!$E25))</f>
        <v>0</v>
      </c>
      <c r="BC25" s="677">
        <f>IF(OR($C$12=$AR25,$D$12=$AR25),Schweine_Werte!$G25*0.5,IF(OR($C$12&gt;$AR25,$D$12&lt;$AR25),0,Schweine_Werte!$G25))</f>
        <v>0</v>
      </c>
      <c r="BD25" s="667">
        <f>IF(OR($C$24=$AR25,$D$24=$AR25),Schweine_Werte!$G25*0.5,IF(OR($C$24&gt;$AR25,$D$24&lt;$AR25),0,Schweine_Werte!$G25))</f>
        <v>0</v>
      </c>
      <c r="BE25" s="667">
        <f>IF(OR($C$36=$AR25,$D$36=$AR25),Schweine_Werte!$G25*0.5,IF(OR($C$36&gt;$AR25,$D$36&lt;$AR25),0,Schweine_Werte!$G25))</f>
        <v>0</v>
      </c>
      <c r="BF25" s="667">
        <f>IF(OR($C$48=$AR25,$D$48=$AR25),Schweine_Werte!$G25*0.5,IF(OR($C$48&gt;$AR25,$D$48&lt;$AR25),0,Schweine_Werte!$G25))</f>
        <v>0</v>
      </c>
      <c r="BG25" s="667">
        <f>IF(OR($C$60=$AR25,$D$60=$AR25),Schweine_Werte!$G25*0.5,IF(OR($C$60&gt;$AR25,$D$60&lt;$AR25),0,Schweine_Werte!$G25))</f>
        <v>0</v>
      </c>
      <c r="BH25" s="677">
        <f>IF(OR($C$12=$AR25,$D$12=$AR25),Schweine_Werte!$I25*0.5,IF(OR($C$12&gt;$AR25,$D$12&lt;$AR25),0,Schweine_Werte!$I25))</f>
        <v>0</v>
      </c>
      <c r="BI25" s="667">
        <f>IF(OR($C$24=$AR25,$D$24=$AR25),Schweine_Werte!$I25*0.5,IF(OR($C$24&gt;$AR25,$D$24&lt;$AR25),0,Schweine_Werte!$I25))</f>
        <v>0</v>
      </c>
      <c r="BJ25" s="667">
        <f>IF(OR($C$36=$AR25,$D$36=$AR25),Schweine_Werte!$I25*0.5,IF(OR($C$36&gt;$AR25,$D$36&lt;$AR25),0,Schweine_Werte!$I25))</f>
        <v>0</v>
      </c>
      <c r="BK25" s="667">
        <f>IF(OR($C$48=$AR25,$D$48=$AR25),Schweine_Werte!$I25*0.5,IF(OR($C$48&gt;$AR25,$D$48&lt;$AR25),0,Schweine_Werte!$I25))</f>
        <v>0</v>
      </c>
      <c r="BL25" s="667">
        <f>IF(OR($C$60=$AR25,$D$60=$AR25),Schweine_Werte!$I25*0.5,IF(OR($C$60&gt;$AR25,$D$60&lt;$AR25),0,Schweine_Werte!$I25))</f>
        <v>0</v>
      </c>
      <c r="BM25" s="677"/>
      <c r="BN25" s="667"/>
      <c r="BO25" s="667"/>
      <c r="BP25" s="667"/>
      <c r="BQ25" s="667"/>
      <c r="BR25" s="677">
        <f>IF(OR($C$74=$AR25,$D$74=$AR25),Schweine_Werte!$M25*0.5,IF(OR($C$74&gt;$AR25,$D$74&lt;$AR25),0,Schweine_Werte!$M25))</f>
        <v>0</v>
      </c>
      <c r="BS25" s="677">
        <f>IF(OR($C$83=$AR25,$D$83=$AR25),Schweine_Werte!$M25*0.5,IF(OR($C$83&gt;$AR25,$D$83&lt;$AR25),0,Schweine_Werte!$M25))</f>
        <v>0</v>
      </c>
      <c r="BT25" s="667">
        <f>IF(OR($C$92=$AR25,$D$92=$AR25),Schweine_Werte!$M25*0.5,IF(OR($C$92&gt;$AR25,$D$92&lt;$AR25),0,Schweine_Werte!$M25))</f>
        <v>0</v>
      </c>
      <c r="BU25" s="667">
        <f>IF(OR($C$101=$AR25,$D$101=$AR25),Schweine_Werte!$M25*0.5,IF(OR($C$101&gt;$AR25,$D$101&lt;$AR25),0,Schweine_Werte!$M25))</f>
        <v>0</v>
      </c>
      <c r="BV25" s="667">
        <f>IF(OR($C$110=$AR25,$D$110=$AR25),Schweine_Werte!$M25*0.5,IF(OR($C$110&gt;$AR25,$D$110&lt;$AR25),0,Schweine_Werte!$M25))</f>
        <v>0</v>
      </c>
      <c r="BW25" s="667">
        <f>IF(OR(8=$AR25,$E$127=$AR25),Schweine_Werte!$M25*0.5,IF(OR(8&gt;$AR25,$E$127&lt;$AR25),0,Schweine_Werte!$M25))</f>
        <v>1.5964550424733612</v>
      </c>
      <c r="BX25" s="667">
        <f>IF(OR(8=$AR25,$E$145=$AR25),Schweine_Werte!$M25*0.5,IF(OR(8&gt;$AR25,$E$145&lt;$AR25),0,Schweine_Werte!$M25))</f>
        <v>1.5964550424733612</v>
      </c>
      <c r="BY25" s="677">
        <f>IF(OR($C$74=$AR25,$D$74=$AR25),Schweine_Werte!$O25*0.5,IF(OR($C$74&gt;$AR25,$D$74&lt;$AR25),0,Schweine_Werte!$O25))</f>
        <v>0</v>
      </c>
      <c r="BZ25" s="677">
        <f>IF(OR($C$83=$AR25,$D$83=$AR25),Schweine_Werte!$O25*0.5,IF(OR($C$83&gt;$AR25,$D$83&lt;$AR25),0,Schweine_Werte!$O25))</f>
        <v>0</v>
      </c>
      <c r="CA25" s="667">
        <f>IF(OR($C$92=$AR25,$D$92=$AR25),Schweine_Werte!$O25*0.5,IF(OR($C$92&gt;$AR25,$D$92&lt;$AR25),0,Schweine_Werte!$O25))</f>
        <v>0</v>
      </c>
      <c r="CB25" s="667">
        <f>IF(OR($C$101=$AR25,$D$101=$AR25),Schweine_Werte!$O25*0.5,IF(OR($C$101&gt;$AR25,$D$101&lt;$AR25),0,Schweine_Werte!$O25))</f>
        <v>0</v>
      </c>
      <c r="CC25" s="667">
        <f>IF(OR($C$110=$AR25,$D$110=$AR25),Schweine_Werte!$O25*0.5,IF(OR($C$110&gt;$AR25,$D$110&lt;$AR25),0,Schweine_Werte!$O25))</f>
        <v>0</v>
      </c>
    </row>
    <row r="26" spans="1:81" ht="18.75" x14ac:dyDescent="0.3">
      <c r="H26" s="666"/>
      <c r="I26" s="666"/>
      <c r="L26" s="667"/>
      <c r="W26" s="1735" t="s">
        <v>435</v>
      </c>
      <c r="X26" s="1735"/>
      <c r="Y26" s="1735"/>
      <c r="AR26" s="698">
        <v>30</v>
      </c>
      <c r="AS26" s="677">
        <f>IF(OR($C$12=$AR26,$D$12=$AR26),Schweine_Werte!$C26*0.5,IF(OR($C$12&gt;$AR26,$D$12&lt;$AR26),0,Schweine_Werte!$C26))</f>
        <v>0</v>
      </c>
      <c r="AT26" s="667">
        <f>IF(OR($C$24=$AR26,$D$24=$AR26),Schweine_Werte!$C26*0.5,IF(OR($C$24&gt;$AR26,$D$24&lt;$AR26),0,Schweine_Werte!$C26))</f>
        <v>0</v>
      </c>
      <c r="AU26" s="677">
        <f>IF(OR($C$36=$AR26,$D$36=$AR26),Schweine_Werte!$C26*0.5,IF(OR($C$36&gt;$AR26,$D$36&lt;$AR26),0,Schweine_Werte!$C26))</f>
        <v>0</v>
      </c>
      <c r="AV26" s="677">
        <f>IF(OR($C$48=$AR26,$D$48=$AR26),Schweine_Werte!$C26*0.5,IF(OR($C$48&gt;$AR26,$D$48&lt;$AR26),0,Schweine_Werte!$C26))</f>
        <v>0</v>
      </c>
      <c r="AW26" s="677">
        <f>IF(OR($C$60=$AR26,$D$60=$AR26),Schweine_Werte!$C26*0.5,IF(OR($C$60&gt;$AR26,$D$60&lt;$AR26),0,Schweine_Werte!$C26))</f>
        <v>0</v>
      </c>
      <c r="AX26" s="677">
        <f>IF(OR($C$12=$AR26,$D$12=$AR26),Schweine_Werte!$E26*0.5,IF(OR($C$12&gt;$AR26,$D$12&lt;$AR26),0,Schweine_Werte!$E26))</f>
        <v>0</v>
      </c>
      <c r="AY26" s="667">
        <f>IF(OR($C$24=$AR26,$D$24=$AR26),Schweine_Werte!$E26*0.5,IF(OR($C$24&gt;$AR26,$D$24&lt;$AR26),0,Schweine_Werte!$E26))</f>
        <v>0</v>
      </c>
      <c r="AZ26" s="667">
        <f>IF(OR($C$36=$AR26,$D$36=$AR26),Schweine_Werte!$E26*0.5,IF(OR($C$36&gt;$AR26,$D$36&lt;$AR26),0,Schweine_Werte!$E26))</f>
        <v>0</v>
      </c>
      <c r="BA26" s="667">
        <f>IF(OR($C$48=$AR26,$D$48=$AR26),Schweine_Werte!$E26*0.5,IF(OR($C$48&gt;$AR26,$D$48&lt;$AR26),0,Schweine_Werte!$E26))</f>
        <v>0</v>
      </c>
      <c r="BB26" s="667">
        <f>IF(OR($C$60=$AR26,$D$60=$AR26),Schweine_Werte!$E26*0.5,IF(OR($C$60&gt;$AR26,$D$60&lt;$AR26),0,Schweine_Werte!$E26))</f>
        <v>0</v>
      </c>
      <c r="BC26" s="677">
        <f>IF(OR($C$12=$AR26,$D$12=$AR26),Schweine_Werte!$G26*0.5,IF(OR($C$12&gt;$AR26,$D$12&lt;$AR26),0,Schweine_Werte!$G26))</f>
        <v>0</v>
      </c>
      <c r="BD26" s="667">
        <f>IF(OR($C$24=$AR26,$D$24=$AR26),Schweine_Werte!$G26*0.5,IF(OR($C$24&gt;$AR26,$D$24&lt;$AR26),0,Schweine_Werte!$G26))</f>
        <v>0</v>
      </c>
      <c r="BE26" s="667">
        <f>IF(OR($C$36=$AR26,$D$36=$AR26),Schweine_Werte!$G26*0.5,IF(OR($C$36&gt;$AR26,$D$36&lt;$AR26),0,Schweine_Werte!$G26))</f>
        <v>0</v>
      </c>
      <c r="BF26" s="667">
        <f>IF(OR($C$48=$AR26,$D$48=$AR26),Schweine_Werte!$G26*0.5,IF(OR($C$48&gt;$AR26,$D$48&lt;$AR26),0,Schweine_Werte!$G26))</f>
        <v>0</v>
      </c>
      <c r="BG26" s="667">
        <f>IF(OR($C$60=$AR26,$D$60=$AR26),Schweine_Werte!$G26*0.5,IF(OR($C$60&gt;$AR26,$D$60&lt;$AR26),0,Schweine_Werte!$G26))</f>
        <v>0</v>
      </c>
      <c r="BH26" s="677">
        <f>IF(OR($C$12=$AR26,$D$12=$AR26),Schweine_Werte!$I26*0.5,IF(OR($C$12&gt;$AR26,$D$12&lt;$AR26),0,Schweine_Werte!$I26))</f>
        <v>0</v>
      </c>
      <c r="BI26" s="667">
        <f>IF(OR($C$24=$AR26,$D$24=$AR26),Schweine_Werte!$I26*0.5,IF(OR($C$24&gt;$AR26,$D$24&lt;$AR26),0,Schweine_Werte!$I26))</f>
        <v>0</v>
      </c>
      <c r="BJ26" s="667">
        <f>IF(OR($C$36=$AR26,$D$36=$AR26),Schweine_Werte!$I26*0.5,IF(OR($C$36&gt;$AR26,$D$36&lt;$AR26),0,Schweine_Werte!$I26))</f>
        <v>0</v>
      </c>
      <c r="BK26" s="667">
        <f>IF(OR($C$48=$AR26,$D$48=$AR26),Schweine_Werte!$I26*0.5,IF(OR($C$48&gt;$AR26,$D$48&lt;$AR26),0,Schweine_Werte!$I26))</f>
        <v>0</v>
      </c>
      <c r="BL26" s="667">
        <f>IF(OR($C$60=$AR26,$D$60=$AR26),Schweine_Werte!$I26*0.5,IF(OR($C$60&gt;$AR26,$D$60&lt;$AR26),0,Schweine_Werte!$I26))</f>
        <v>0</v>
      </c>
      <c r="BM26" s="677"/>
      <c r="BN26" s="667"/>
      <c r="BO26" s="667"/>
      <c r="BP26" s="667"/>
      <c r="BQ26" s="667"/>
      <c r="BR26" s="677">
        <f>IF(OR($C$74=$AR26,$D$74=$AR26),Schweine_Werte!$M26*0.5,IF(OR($C$74&gt;$AR26,$D$74&lt;$AR26),0,Schweine_Werte!$M26))</f>
        <v>0</v>
      </c>
      <c r="BS26" s="677">
        <f>IF(OR($C$83=$AR26,$D$83=$AR26),Schweine_Werte!$M26*0.5,IF(OR($C$83&gt;$AR26,$D$83&lt;$AR26),0,Schweine_Werte!$M26))</f>
        <v>0</v>
      </c>
      <c r="BT26" s="667">
        <f>IF(OR($C$92=$AR26,$D$92=$AR26),Schweine_Werte!$M26*0.5,IF(OR($C$92&gt;$AR26,$D$92&lt;$AR26),0,Schweine_Werte!$M26))</f>
        <v>0</v>
      </c>
      <c r="BU26" s="667">
        <f>IF(OR($C$101=$AR26,$D$101=$AR26),Schweine_Werte!$M26*0.5,IF(OR($C$101&gt;$AR26,$D$101&lt;$AR26),0,Schweine_Werte!$M26))</f>
        <v>0</v>
      </c>
      <c r="BV26" s="667">
        <f>IF(OR($C$110=$AR26,$D$110=$AR26),Schweine_Werte!$M26*0.5,IF(OR($C$110&gt;$AR26,$D$110&lt;$AR26),0,Schweine_Werte!$M26))</f>
        <v>0</v>
      </c>
      <c r="BW26" s="667">
        <f>IF(OR(8=$AR26,$E$127=$AR26),Schweine_Werte!$M26*0.5,IF(OR(8&gt;$AR26,$E$127&lt;$AR26),0,Schweine_Werte!$M26))</f>
        <v>1.5649547016254071</v>
      </c>
      <c r="BX26" s="667">
        <f>IF(OR(8=$AR26,$E$145=$AR26),Schweine_Werte!$M26*0.5,IF(OR(8&gt;$AR26,$E$145&lt;$AR26),0,Schweine_Werte!$M26))</f>
        <v>1.5649547016254071</v>
      </c>
      <c r="BY26" s="677">
        <f>IF(OR($C$74=$AR26,$D$74=$AR26),Schweine_Werte!$O26*0.5,IF(OR($C$74&gt;$AR26,$D$74&lt;$AR26),0,Schweine_Werte!$O26))</f>
        <v>0</v>
      </c>
      <c r="BZ26" s="677">
        <f>IF(OR($C$83=$AR26,$D$83=$AR26),Schweine_Werte!$O26*0.5,IF(OR($C$83&gt;$AR26,$D$83&lt;$AR26),0,Schweine_Werte!$O26))</f>
        <v>0</v>
      </c>
      <c r="CA26" s="667">
        <f>IF(OR($C$92=$AR26,$D$92=$AR26),Schweine_Werte!$O26*0.5,IF(OR($C$92&gt;$AR26,$D$92&lt;$AR26),0,Schweine_Werte!$O26))</f>
        <v>0</v>
      </c>
      <c r="CB26" s="667">
        <f>IF(OR($C$101=$AR26,$D$101=$AR26),Schweine_Werte!$O26*0.5,IF(OR($C$101&gt;$AR26,$D$101&lt;$AR26),0,Schweine_Werte!$O26))</f>
        <v>0</v>
      </c>
      <c r="CC26" s="667">
        <f>IF(OR($C$110=$AR26,$D$110=$AR26),Schweine_Werte!$O26*0.5,IF(OR($C$110&gt;$AR26,$D$110&lt;$AR26),0,Schweine_Werte!$O26))</f>
        <v>0</v>
      </c>
    </row>
    <row r="27" spans="1:81" ht="18.75" x14ac:dyDescent="0.3">
      <c r="B27" s="670"/>
      <c r="C27" s="670"/>
      <c r="D27" s="670"/>
      <c r="E27" s="670"/>
      <c r="F27" s="670"/>
      <c r="G27" s="670"/>
      <c r="H27" s="671"/>
      <c r="L27" s="520" t="s">
        <v>445</v>
      </c>
      <c r="Q27" s="1735" t="s">
        <v>446</v>
      </c>
      <c r="R27" s="1735"/>
      <c r="S27" s="1735"/>
      <c r="T27" s="1735" t="s">
        <v>447</v>
      </c>
      <c r="U27" s="1735"/>
      <c r="V27" s="1735"/>
      <c r="W27" s="520" t="s">
        <v>448</v>
      </c>
      <c r="X27" s="520" t="s">
        <v>449</v>
      </c>
      <c r="Y27" s="520" t="s">
        <v>450</v>
      </c>
      <c r="Z27" s="520" t="s">
        <v>451</v>
      </c>
      <c r="AG27" s="520" t="s">
        <v>452</v>
      </c>
      <c r="AJ27" s="520" t="s">
        <v>453</v>
      </c>
      <c r="AR27" s="698">
        <v>31</v>
      </c>
      <c r="AS27" s="677">
        <f>IF(OR($C$12=$AR27,$D$12=$AR27),Schweine_Werte!$C27*0.5,IF(OR($C$12&gt;$AR27,$D$12&lt;$AR27),0,Schweine_Werte!$C27))</f>
        <v>0</v>
      </c>
      <c r="AT27" s="667">
        <f>IF(OR($C$24=$AR27,$D$24=$AR27),Schweine_Werte!$C27*0.5,IF(OR($C$24&gt;$AR27,$D$24&lt;$AR27),0,Schweine_Werte!$C27))</f>
        <v>0</v>
      </c>
      <c r="AU27" s="677">
        <f>IF(OR($C$36=$AR27,$D$36=$AR27),Schweine_Werte!$C27*0.5,IF(OR($C$36&gt;$AR27,$D$36&lt;$AR27),0,Schweine_Werte!$C27))</f>
        <v>0</v>
      </c>
      <c r="AV27" s="677">
        <f>IF(OR($C$48=$AR27,$D$48=$AR27),Schweine_Werte!$C27*0.5,IF(OR($C$48&gt;$AR27,$D$48&lt;$AR27),0,Schweine_Werte!$C27))</f>
        <v>0</v>
      </c>
      <c r="AW27" s="677">
        <f>IF(OR($C$60=$AR27,$D$60=$AR27),Schweine_Werte!$C27*0.5,IF(OR($C$60&gt;$AR27,$D$60&lt;$AR27),0,Schweine_Werte!$C27))</f>
        <v>0</v>
      </c>
      <c r="AX27" s="677">
        <f>IF(OR($C$12=$AR27,$D$12=$AR27),Schweine_Werte!$E27*0.5,IF(OR($C$12&gt;$AR27,$D$12&lt;$AR27),0,Schweine_Werte!$E27))</f>
        <v>0</v>
      </c>
      <c r="AY27" s="667">
        <f>IF(OR($C$24=$AR27,$D$24=$AR27),Schweine_Werte!$E27*0.5,IF(OR($C$24&gt;$AR27,$D$24&lt;$AR27),0,Schweine_Werte!$E27))</f>
        <v>0</v>
      </c>
      <c r="AZ27" s="667">
        <f>IF(OR($C$36=$AR27,$D$36=$AR27),Schweine_Werte!$E27*0.5,IF(OR($C$36&gt;$AR27,$D$36&lt;$AR27),0,Schweine_Werte!$E27))</f>
        <v>0</v>
      </c>
      <c r="BA27" s="667">
        <f>IF(OR($C$48=$AR27,$D$48=$AR27),Schweine_Werte!$E27*0.5,IF(OR($C$48&gt;$AR27,$D$48&lt;$AR27),0,Schweine_Werte!$E27))</f>
        <v>0</v>
      </c>
      <c r="BB27" s="667">
        <f>IF(OR($C$60=$AR27,$D$60=$AR27),Schweine_Werte!$E27*0.5,IF(OR($C$60&gt;$AR27,$D$60&lt;$AR27),0,Schweine_Werte!$E27))</f>
        <v>0</v>
      </c>
      <c r="BC27" s="677">
        <f>IF(OR($C$12=$AR27,$D$12=$AR27),Schweine_Werte!$G27*0.5,IF(OR($C$12&gt;$AR27,$D$12&lt;$AR27),0,Schweine_Werte!$G27))</f>
        <v>0</v>
      </c>
      <c r="BD27" s="667">
        <f>IF(OR($C$24=$AR27,$D$24=$AR27),Schweine_Werte!$G27*0.5,IF(OR($C$24&gt;$AR27,$D$24&lt;$AR27),0,Schweine_Werte!$G27))</f>
        <v>0</v>
      </c>
      <c r="BE27" s="667">
        <f>IF(OR($C$36=$AR27,$D$36=$AR27),Schweine_Werte!$G27*0.5,IF(OR($C$36&gt;$AR27,$D$36&lt;$AR27),0,Schweine_Werte!$G27))</f>
        <v>0</v>
      </c>
      <c r="BF27" s="667">
        <f>IF(OR($C$48=$AR27,$D$48=$AR27),Schweine_Werte!$G27*0.5,IF(OR($C$48&gt;$AR27,$D$48&lt;$AR27),0,Schweine_Werte!$G27))</f>
        <v>0</v>
      </c>
      <c r="BG27" s="667">
        <f>IF(OR($C$60=$AR27,$D$60=$AR27),Schweine_Werte!$G27*0.5,IF(OR($C$60&gt;$AR27,$D$60&lt;$AR27),0,Schweine_Werte!$G27))</f>
        <v>0</v>
      </c>
      <c r="BH27" s="677">
        <f>IF(OR($C$12=$AR27,$D$12=$AR27),Schweine_Werte!$I27*0.5,IF(OR($C$12&gt;$AR27,$D$12&lt;$AR27),0,Schweine_Werte!$I27))</f>
        <v>0</v>
      </c>
      <c r="BI27" s="667">
        <f>IF(OR($C$24=$AR27,$D$24=$AR27),Schweine_Werte!$I27*0.5,IF(OR($C$24&gt;$AR27,$D$24&lt;$AR27),0,Schweine_Werte!$I27))</f>
        <v>0</v>
      </c>
      <c r="BJ27" s="667">
        <f>IF(OR($C$36=$AR27,$D$36=$AR27),Schweine_Werte!$I27*0.5,IF(OR($C$36&gt;$AR27,$D$36&lt;$AR27),0,Schweine_Werte!$I27))</f>
        <v>0</v>
      </c>
      <c r="BK27" s="667">
        <f>IF(OR($C$48=$AR27,$D$48=$AR27),Schweine_Werte!$I27*0.5,IF(OR($C$48&gt;$AR27,$D$48&lt;$AR27),0,Schweine_Werte!$I27))</f>
        <v>0</v>
      </c>
      <c r="BL27" s="667">
        <f>IF(OR($C$60=$AR27,$D$60=$AR27),Schweine_Werte!$I27*0.5,IF(OR($C$60&gt;$AR27,$D$60&lt;$AR27),0,Schweine_Werte!$I27))</f>
        <v>0</v>
      </c>
      <c r="BM27" s="677"/>
      <c r="BN27" s="667"/>
      <c r="BO27" s="667"/>
      <c r="BP27" s="667"/>
      <c r="BQ27" s="667"/>
      <c r="BR27" s="677">
        <f>IF(OR($C$74=$AR27,$D$74=$AR27),Schweine_Werte!$M27*0.5,IF(OR($C$74&gt;$AR27,$D$74&lt;$AR27),0,Schweine_Werte!$M27))</f>
        <v>0</v>
      </c>
      <c r="BS27" s="677">
        <f>IF(OR($C$83=$AR27,$D$83=$AR27),Schweine_Werte!$M27*0.5,IF(OR($C$83&gt;$AR27,$D$83&lt;$AR27),0,Schweine_Werte!$M27))</f>
        <v>0</v>
      </c>
      <c r="BT27" s="667">
        <f>IF(OR($C$92=$AR27,$D$92=$AR27),Schweine_Werte!$M27*0.5,IF(OR($C$92&gt;$AR27,$D$92&lt;$AR27),0,Schweine_Werte!$M27))</f>
        <v>0</v>
      </c>
      <c r="BU27" s="667">
        <f>IF(OR($C$101=$AR27,$D$101=$AR27),Schweine_Werte!$M27*0.5,IF(OR($C$101&gt;$AR27,$D$101&lt;$AR27),0,Schweine_Werte!$M27))</f>
        <v>0</v>
      </c>
      <c r="BV27" s="667">
        <f>IF(OR($C$110=$AR27,$D$110=$AR27),Schweine_Werte!$M27*0.5,IF(OR($C$110&gt;$AR27,$D$110&lt;$AR27),0,Schweine_Werte!$M27))</f>
        <v>0</v>
      </c>
      <c r="BW27" s="667">
        <f>IF(OR(8=$AR27,$E$127=$AR27),Schweine_Werte!$M27*0.5,IF(OR(8&gt;$AR27,$E$127&lt;$AR27),0,Schweine_Werte!$M27))</f>
        <v>1.5353483916272892</v>
      </c>
      <c r="BX27" s="667">
        <f>IF(OR(8=$AR27,$E$145=$AR27),Schweine_Werte!$M27*0.5,IF(OR(8&gt;$AR27,$E$145&lt;$AR27),0,Schweine_Werte!$M27))</f>
        <v>1.5353483916272892</v>
      </c>
      <c r="BY27" s="677">
        <f>IF(OR($C$74=$AR27,$D$74=$AR27),Schweine_Werte!$O27*0.5,IF(OR($C$74&gt;$AR27,$D$74&lt;$AR27),0,Schweine_Werte!$O27))</f>
        <v>0</v>
      </c>
      <c r="BZ27" s="677">
        <f>IF(OR($C$83=$AR27,$D$83=$AR27),Schweine_Werte!$O27*0.5,IF(OR($C$83&gt;$AR27,$D$83&lt;$AR27),0,Schweine_Werte!$O27))</f>
        <v>0</v>
      </c>
      <c r="CA27" s="667">
        <f>IF(OR($C$92=$AR27,$D$92=$AR27),Schweine_Werte!$O27*0.5,IF(OR($C$92&gt;$AR27,$D$92&lt;$AR27),0,Schweine_Werte!$O27))</f>
        <v>0</v>
      </c>
      <c r="CB27" s="667">
        <f>IF(OR($C$101=$AR27,$D$101=$AR27),Schweine_Werte!$O27*0.5,IF(OR($C$101&gt;$AR27,$D$101&lt;$AR27),0,Schweine_Werte!$O27))</f>
        <v>0</v>
      </c>
      <c r="CC27" s="667">
        <f>IF(OR($C$110=$AR27,$D$110=$AR27),Schweine_Werte!$O27*0.5,IF(OR($C$110&gt;$AR27,$D$110&lt;$AR27),0,Schweine_Werte!$O27))</f>
        <v>0</v>
      </c>
    </row>
    <row r="28" spans="1:81" x14ac:dyDescent="0.2">
      <c r="B28" s="520" t="s">
        <v>469</v>
      </c>
      <c r="E28" s="520" t="s">
        <v>470</v>
      </c>
      <c r="F28" s="520" t="s">
        <v>363</v>
      </c>
      <c r="G28" s="520" t="s">
        <v>471</v>
      </c>
      <c r="H28" s="520" t="s">
        <v>472</v>
      </c>
      <c r="I28" s="520" t="s">
        <v>473</v>
      </c>
      <c r="J28" s="520" t="s">
        <v>474</v>
      </c>
      <c r="K28" s="520" t="s">
        <v>475</v>
      </c>
      <c r="L28" s="520" t="s">
        <v>476</v>
      </c>
      <c r="M28" s="520" t="s">
        <v>477</v>
      </c>
      <c r="N28" s="520" t="s">
        <v>478</v>
      </c>
      <c r="O28" s="520" t="s">
        <v>479</v>
      </c>
      <c r="P28" s="520" t="s">
        <v>480</v>
      </c>
      <c r="Q28" s="520" t="s">
        <v>365</v>
      </c>
      <c r="R28" s="520" t="s">
        <v>366</v>
      </c>
      <c r="S28" s="520" t="s">
        <v>367</v>
      </c>
      <c r="T28" s="520" t="s">
        <v>365</v>
      </c>
      <c r="U28" s="520" t="s">
        <v>366</v>
      </c>
      <c r="V28" s="520" t="s">
        <v>367</v>
      </c>
      <c r="AR28" s="698">
        <v>32</v>
      </c>
      <c r="AS28" s="677">
        <f>IF(OR($C$12=$AR28,$D$12=$AR28),Schweine_Werte!$C28*0.5,IF(OR($C$12&gt;$AR28,$D$12&lt;$AR28),0,Schweine_Werte!$C28))</f>
        <v>0</v>
      </c>
      <c r="AT28" s="667">
        <f>IF(OR($C$24=$AR28,$D$24=$AR28),Schweine_Werte!$C28*0.5,IF(OR($C$24&gt;$AR28,$D$24&lt;$AR28),0,Schweine_Werte!$C28))</f>
        <v>0</v>
      </c>
      <c r="AU28" s="677">
        <f>IF(OR($C$36=$AR28,$D$36=$AR28),Schweine_Werte!$C28*0.5,IF(OR($C$36&gt;$AR28,$D$36&lt;$AR28),0,Schweine_Werte!$C28))</f>
        <v>0</v>
      </c>
      <c r="AV28" s="677">
        <f>IF(OR($C$48=$AR28,$D$48=$AR28),Schweine_Werte!$C28*0.5,IF(OR($C$48&gt;$AR28,$D$48&lt;$AR28),0,Schweine_Werte!$C28))</f>
        <v>0</v>
      </c>
      <c r="AW28" s="677">
        <f>IF(OR($C$60=$AR28,$D$60=$AR28),Schweine_Werte!$C28*0.5,IF(OR($C$60&gt;$AR28,$D$60&lt;$AR28),0,Schweine_Werte!$C28))</f>
        <v>0</v>
      </c>
      <c r="AX28" s="677">
        <f>IF(OR($C$12=$AR28,$D$12=$AR28),Schweine_Werte!$E28*0.5,IF(OR($C$12&gt;$AR28,$D$12&lt;$AR28),0,Schweine_Werte!$E28))</f>
        <v>0</v>
      </c>
      <c r="AY28" s="667">
        <f>IF(OR($C$24=$AR28,$D$24=$AR28),Schweine_Werte!$E28*0.5,IF(OR($C$24&gt;$AR28,$D$24&lt;$AR28),0,Schweine_Werte!$E28))</f>
        <v>0</v>
      </c>
      <c r="AZ28" s="667">
        <f>IF(OR($C$36=$AR28,$D$36=$AR28),Schweine_Werte!$E28*0.5,IF(OR($C$36&gt;$AR28,$D$36&lt;$AR28),0,Schweine_Werte!$E28))</f>
        <v>0</v>
      </c>
      <c r="BA28" s="667">
        <f>IF(OR($C$48=$AR28,$D$48=$AR28),Schweine_Werte!$E28*0.5,IF(OR($C$48&gt;$AR28,$D$48&lt;$AR28),0,Schweine_Werte!$E28))</f>
        <v>0</v>
      </c>
      <c r="BB28" s="667">
        <f>IF(OR($C$60=$AR28,$D$60=$AR28),Schweine_Werte!$E28*0.5,IF(OR($C$60&gt;$AR28,$D$60&lt;$AR28),0,Schweine_Werte!$E28))</f>
        <v>0</v>
      </c>
      <c r="BC28" s="677">
        <f>IF(OR($C$12=$AR28,$D$12=$AR28),Schweine_Werte!$G28*0.5,IF(OR($C$12&gt;$AR28,$D$12&lt;$AR28),0,Schweine_Werte!$G28))</f>
        <v>0</v>
      </c>
      <c r="BD28" s="667">
        <f>IF(OR($C$24=$AR28,$D$24=$AR28),Schweine_Werte!$G28*0.5,IF(OR($C$24&gt;$AR28,$D$24&lt;$AR28),0,Schweine_Werte!$G28))</f>
        <v>0</v>
      </c>
      <c r="BE28" s="667">
        <f>IF(OR($C$36=$AR28,$D$36=$AR28),Schweine_Werte!$G28*0.5,IF(OR($C$36&gt;$AR28,$D$36&lt;$AR28),0,Schweine_Werte!$G28))</f>
        <v>0</v>
      </c>
      <c r="BF28" s="667">
        <f>IF(OR($C$48=$AR28,$D$48=$AR28),Schweine_Werte!$G28*0.5,IF(OR($C$48&gt;$AR28,$D$48&lt;$AR28),0,Schweine_Werte!$G28))</f>
        <v>0</v>
      </c>
      <c r="BG28" s="667">
        <f>IF(OR($C$60=$AR28,$D$60=$AR28),Schweine_Werte!$G28*0.5,IF(OR($C$60&gt;$AR28,$D$60&lt;$AR28),0,Schweine_Werte!$G28))</f>
        <v>0</v>
      </c>
      <c r="BH28" s="677">
        <f>IF(OR($C$12=$AR28,$D$12=$AR28),Schweine_Werte!$I28*0.5,IF(OR($C$12&gt;$AR28,$D$12&lt;$AR28),0,Schweine_Werte!$I28))</f>
        <v>0</v>
      </c>
      <c r="BI28" s="667">
        <f>IF(OR($C$24=$AR28,$D$24=$AR28),Schweine_Werte!$I28*0.5,IF(OR($C$24&gt;$AR28,$D$24&lt;$AR28),0,Schweine_Werte!$I28))</f>
        <v>0</v>
      </c>
      <c r="BJ28" s="667">
        <f>IF(OR($C$36=$AR28,$D$36=$AR28),Schweine_Werte!$I28*0.5,IF(OR($C$36&gt;$AR28,$D$36&lt;$AR28),0,Schweine_Werte!$I28))</f>
        <v>0</v>
      </c>
      <c r="BK28" s="667">
        <f>IF(OR($C$48=$AR28,$D$48=$AR28),Schweine_Werte!$I28*0.5,IF(OR($C$48&gt;$AR28,$D$48&lt;$AR28),0,Schweine_Werte!$I28))</f>
        <v>0</v>
      </c>
      <c r="BL28" s="667">
        <f>IF(OR($C$60=$AR28,$D$60=$AR28),Schweine_Werte!$I28*0.5,IF(OR($C$60&gt;$AR28,$D$60&lt;$AR28),0,Schweine_Werte!$I28))</f>
        <v>0</v>
      </c>
      <c r="BM28" s="677"/>
      <c r="BN28" s="667"/>
      <c r="BO28" s="667"/>
      <c r="BP28" s="667"/>
      <c r="BQ28" s="667"/>
      <c r="BR28" s="677">
        <f>IF(OR($C$74=$AR28,$D$74=$AR28),Schweine_Werte!$M28*0.5,IF(OR($C$74&gt;$AR28,$D$74&lt;$AR28),0,Schweine_Werte!$M28))</f>
        <v>0</v>
      </c>
      <c r="BS28" s="677">
        <f>IF(OR($C$83=$AR28,$D$83=$AR28),Schweine_Werte!$M28*0.5,IF(OR($C$83&gt;$AR28,$D$83&lt;$AR28),0,Schweine_Werte!$M28))</f>
        <v>0</v>
      </c>
      <c r="BT28" s="667">
        <f>IF(OR($C$92=$AR28,$D$92=$AR28),Schweine_Werte!$M28*0.5,IF(OR($C$92&gt;$AR28,$D$92&lt;$AR28),0,Schweine_Werte!$M28))</f>
        <v>0</v>
      </c>
      <c r="BU28" s="667">
        <f>IF(OR($C$101=$AR28,$D$101=$AR28),Schweine_Werte!$M28*0.5,IF(OR($C$101&gt;$AR28,$D$101&lt;$AR28),0,Schweine_Werte!$M28))</f>
        <v>0</v>
      </c>
      <c r="BV28" s="667">
        <f>IF(OR($C$110=$AR28,$D$110=$AR28),Schweine_Werte!$M28*0.5,IF(OR($C$110&gt;$AR28,$D$110&lt;$AR28),0,Schweine_Werte!$M28))</f>
        <v>0</v>
      </c>
      <c r="BW28" s="667">
        <f>IF(OR(8=$AR28,$E$127=$AR28),Schweine_Werte!$M28*0.5,IF(OR(8&gt;$AR28,$E$127&lt;$AR28),0,Schweine_Werte!$M28))</f>
        <v>1.5074933090959595</v>
      </c>
      <c r="BX28" s="667">
        <f>IF(OR(8=$AR28,$E$145=$AR28),Schweine_Werte!$M28*0.5,IF(OR(8&gt;$AR28,$E$145&lt;$AR28),0,Schweine_Werte!$M28))</f>
        <v>1.5074933090959595</v>
      </c>
      <c r="BY28" s="677">
        <f>IF(OR($C$74=$AR28,$D$74=$AR28),Schweine_Werte!$O28*0.5,IF(OR($C$74&gt;$AR28,$D$74&lt;$AR28),0,Schweine_Werte!$O28))</f>
        <v>0</v>
      </c>
      <c r="BZ28" s="677">
        <f>IF(OR($C$83=$AR28,$D$83=$AR28),Schweine_Werte!$O28*0.5,IF(OR($C$83&gt;$AR28,$D$83&lt;$AR28),0,Schweine_Werte!$O28))</f>
        <v>0</v>
      </c>
      <c r="CA28" s="667">
        <f>IF(OR($C$92=$AR28,$D$92=$AR28),Schweine_Werte!$O28*0.5,IF(OR($C$92&gt;$AR28,$D$92&lt;$AR28),0,Schweine_Werte!$O28))</f>
        <v>0</v>
      </c>
      <c r="CB28" s="667">
        <f>IF(OR($C$101=$AR28,$D$101=$AR28),Schweine_Werte!$O28*0.5,IF(OR($C$101&gt;$AR28,$D$101&lt;$AR28),0,Schweine_Werte!$O28))</f>
        <v>0</v>
      </c>
      <c r="CC28" s="667">
        <f>IF(OR($C$110=$AR28,$D$110=$AR28),Schweine_Werte!$O28*0.5,IF(OR($C$110&gt;$AR28,$D$110&lt;$AR28),0,Schweine_Werte!$O28))</f>
        <v>0</v>
      </c>
    </row>
    <row r="29" spans="1:81" x14ac:dyDescent="0.2">
      <c r="B29" s="504">
        <v>700</v>
      </c>
      <c r="D29" s="667"/>
      <c r="E29" s="667" t="e">
        <f>($D36-$C36)*1000/SUM($AU$4:$AU$146)</f>
        <v>#VALUE!</v>
      </c>
      <c r="F29" s="667" t="e">
        <f>SUMPRODUCT($AU$4:$AU$146,Schweine_Werte!$Q$4:$Q$146)/SUM($AU$4:$AU$146)</f>
        <v>#DIV/0!</v>
      </c>
      <c r="G29" s="667" t="e">
        <f>IF($B36=$A$8,SUMPRODUCT($AU$4:$AU$146,Schweine_Werte!EH$4:EH$146)/SUM($AU$4:$AU$146),IF($B36=$A$7,SUMPRODUCT($AU$4:$AU$146,Schweine_Werte!DB$4:DB$146)/SUM($AU$4:$AU$146),IF($B36=$A$6,SUMPRODUCT($AU$4:$AU$146,Schweine_Werte!BV$4:BV$146)/SUM($AU$4:$AU$146),SUMPRODUCT($AU$4:$AU$146,Schweine_Werte!AP$4:AP$146)/SUM($AU$4:$AU$146))))</f>
        <v>#DIV/0!</v>
      </c>
      <c r="H29" s="667" t="e">
        <f>IF($B36=$A$8,SUMPRODUCT($AU$4:$AU$146,Schweine_Werte!EI$4:EI$146)/SUM($AU$4:$AU$146),IF($B36=$A$7,SUMPRODUCT($AU$4:$AU$146,Schweine_Werte!DC$4:DC$146)/SUM($AU$4:$AU$146),IF($B36=$A$6,SUMPRODUCT($AU$4:$AU$146,Schweine_Werte!BW$4:BW$146)/SUM($AU$4:$AU$146),SUMPRODUCT($AU$4:$AU$146,Schweine_Werte!AQ$4:AQ$146)/SUM($AU$4:$AU$146))))</f>
        <v>#DIV/0!</v>
      </c>
      <c r="I29" s="667" t="e">
        <f>IF($B36=$A$8,SUMPRODUCT($AU$4:$AU$146,Schweine_Werte!EJ$4:EJ$146)/SUM($AU$4:$AU$146),IF($B36=$A$7,SUMPRODUCT($AU$4:$AU$146,Schweine_Werte!DD$4:DD$146)/SUM($AU$4:$AU$146),IF($B36=$A$6,SUMPRODUCT($AU$4:$AU$146,Schweine_Werte!BX$4:BX$146)/SUM($AU$4:$AU$146),SUMPRODUCT($AU$4:$AU$146,Schweine_Werte!AR$4:AR$146)/SUM($AU$4:$AU$146))))</f>
        <v>#DIV/0!</v>
      </c>
      <c r="J29" s="667" t="e">
        <f>SUMPRODUCT($AU$4:$AU$146,Schweine_Werte!$Y$4:$Y$146)/SUM($AU$4:$AU$146)</f>
        <v>#DIV/0!</v>
      </c>
      <c r="K29" s="667" t="e">
        <f>SUMPRODUCT($AU$4:$AU$146,Schweine_Werte!$AG$4:$AG$146)/SUM($AU$4:$AU$146)</f>
        <v>#DIV/0!</v>
      </c>
      <c r="L29" s="667" t="e">
        <f>T29*$F29*365/1000+$J29-$K29</f>
        <v>#DIV/0!</v>
      </c>
      <c r="M29" s="667" t="e">
        <f>U29*$F29*365/1000+$J29-$K29/2</f>
        <v>#DIV/0!</v>
      </c>
      <c r="N29" s="667" t="e">
        <f>V29*$F29*365/1000+$J29</f>
        <v>#DIV/0!</v>
      </c>
      <c r="O29" s="667">
        <f>IF($C36&lt;28,SUM($AU$4:$AU$23)+IF($D36&gt;28,$AU$24*0.5,$AU$24),0)</f>
        <v>0</v>
      </c>
      <c r="P29" s="667">
        <f>IF($D36&gt;28,SUM($AU$25:$AU$146)+IF($C36&lt;28,$AU$24*0.5,$AU$24),0)</f>
        <v>0</v>
      </c>
      <c r="Q29" s="667" t="e">
        <f t="shared" ref="Q29:S32" si="16">+T29*$F29</f>
        <v>#DIV/0!</v>
      </c>
      <c r="R29" s="667" t="e">
        <f t="shared" si="16"/>
        <v>#DIV/0!</v>
      </c>
      <c r="S29" s="667" t="e">
        <f t="shared" si="16"/>
        <v>#DIV/0!</v>
      </c>
      <c r="T29" s="667" t="e">
        <f>+($O29*Schweine_Werte!$HT$5+$P29*Schweine_Werte!$HU$5)/SUM($O29:$P29)</f>
        <v>#DIV/0!</v>
      </c>
      <c r="U29" s="667" t="e">
        <f>+($O29*Schweine_Werte!$HV$5+$P29*Schweine_Werte!$HW$5)/SUM($O29:$P29)</f>
        <v>#DIV/0!</v>
      </c>
      <c r="V29" s="667" t="e">
        <f>+($O29*Schweine_Werte!$HX$5+$P29*Schweine_Werte!$HY$5)/SUM($O29:$P29)</f>
        <v>#DIV/0!</v>
      </c>
      <c r="W29" s="678" t="e">
        <f>($J29*0.055+T29*0.365*0.86*$F29-$K29*0.018)/L29*100</f>
        <v>#DIV/0!</v>
      </c>
      <c r="X29" s="667" t="e">
        <f>($J29*0.055+U29*0.365*0.86*$F29-$K29*0.018/2)/M29*100</f>
        <v>#DIV/0!</v>
      </c>
      <c r="Y29" s="667" t="e">
        <f>($J29*0.055+V29*0.365*0.86*$F29)/N29*100</f>
        <v>#DIV/0!</v>
      </c>
      <c r="Z29" s="667" t="e">
        <f>IF($B36=$A$8,SUMPRODUCT($AU$4:$AU$146,Schweine_Werte!$EK$4:$EK$146,Schweine_Werte!$EL$4:$EL$146)/SUMPRODUCT($AU$4:$AU$146,Schweine_Werte!$EK$4:$EK$146),IF($B36=$A$7,SUMPRODUCT($AU$4:$AU$146,Schweine_Werte!$DE$4:$DE$146,Schweine_Werte!$DF$4:$DF$146)/SUMPRODUCT($AU$4:$AU$146,Schweine_Werte!$DE$4:$DE$146),IF($B36=$A$6,SUMPRODUCT($AU$4:$AU$146,Schweine_Werte!$BY$4:$BY$146,Schweine_Werte!$BZ$4:$BZ$146)/SUMPRODUCT($AU$4:$AU$146,Schweine_Werte!$BY$4:$BY$146),SUMPRODUCT($AU$4:$AU$146,Schweine_Werte!$AS$4:$AS$146,Schweine_Werte!$AT$4:$AT$146)/SUMPRODUCT($AU$4:$AU$146,Schweine_Werte!$AS$4:$AS$146))))</f>
        <v>#DIV/0!</v>
      </c>
      <c r="AA29" s="667"/>
      <c r="AB29" s="667">
        <f>IF($B36=$A$8,SUMIF(Schweine_Werte!$AO$4:$AO$146,$C36,Schweine_Werte!$EL$4:$EL$146),IF($B36=$A$7,SUMIF(Schweine_Werte!$AO$4:$AO$146,$C36,Schweine_Werte!$DF$4:$DF$146),IF($B36=$A$6,SUMIF(Schweine_Werte!$AO$4:$AO$146,$C36,Schweine_Werte!$BZ$4:$BZ$146),SUMIF(Schweine_Werte!$AO$4:$AO$146,$C36,Schweine_Werte!$AT$4:$AT$146))))</f>
        <v>0</v>
      </c>
      <c r="AC29" s="667"/>
      <c r="AD29" s="667">
        <f>IF($B36=$A$8,SUMIF(Schweine_Werte!$AO$4:$AO$146,$D36,Schweine_Werte!$EL$4:$EL$146),IF($B36=$A$7,SUMIF(Schweine_Werte!$AO$4:$AO$146,$D36,Schweine_Werte!$DF$4:$DF$146),IF($B36=$A$6,SUMIF(Schweine_Werte!$AO$4:$AO$146,$D36,Schweine_Werte!$BZ$4:$BZ$146),SUMIF(Schweine_Werte!$AO$4:$AO$146,$D36,Schweine_Werte!$AT$4:$AT$146))))</f>
        <v>0</v>
      </c>
      <c r="AE29" s="667"/>
      <c r="AF29" s="667"/>
      <c r="AG29" s="667" t="e">
        <f>IF($B36=$A$8,SUMPRODUCT($AU$4:$AU$146,Schweine_Werte!$EK$4:$EK$146)/SUM($AU$4:$AU$146),IF($B36=$A$7,SUMPRODUCT($AU$4:$AU$146,Schweine_Werte!$DE$4:$DE$146)/SUM($AU$4:$AU$146),IF($B36=$A$6,SUMPRODUCT($AU$4:$AU$146,Schweine_Werte!$BY$4:$BY$146)/SUM($AU$4:$AU$146),SUMPRODUCT($AU$4:$AU$146,Schweine_Werte!$AS$4:$AS$146)/SUM($AU$4:$AU$146))))</f>
        <v>#DIV/0!</v>
      </c>
      <c r="AH29" s="667"/>
      <c r="AI29" s="667"/>
      <c r="AJ29" s="667" t="e">
        <f>IF($B36=$A$8,SUMPRODUCT($AU$4:$AU$146,Schweine_Werte!$EK$4:$EK$146,Schweine_Werte!$EM$4:$EM$146)/SUMPRODUCT($AU$4:$AU$146,Schweine_Werte!$EK$4:$EK$146),IF($B36=$A$7,SUMPRODUCT($AU$4:$AU$146,Schweine_Werte!$DE$4:$DE$146,Schweine_Werte!$DG$4:$DG$146)/SUMPRODUCT($AU$4:$AU$146,Schweine_Werte!$DE$4:$DE$146),IF($B36=$A$6,SUMPRODUCT($AU$4:$AU$146,Schweine_Werte!$BY$4:$BY$146,Schweine_Werte!$CA$4:$CA$146)/SUMPRODUCT($AU$4:$AU$146,Schweine_Werte!$BY$4:$BY$146),SUMPRODUCT($AU$4:$AU$146,Schweine_Werte!$AS$4:$AS$146,Schweine_Werte!$AU$4:$AU$146)/SUMPRODUCT($AU$4:$AU$146,Schweine_Werte!$AS$4:$AS$146))))</f>
        <v>#DIV/0!</v>
      </c>
      <c r="AK29" s="667"/>
      <c r="AL29" s="667">
        <f>IF($B36=$A$8,SUMIF(Schweine_Werte!$AO$4:$AO$146,$C36,Schweine_Werte!$EM$4:$EM$146),IF($B36=$A$7,SUMIF(Schweine_Werte!$AO$4:$AO$146,$C36,Schweine_Werte!$DG$4:$DG$146),IF($B36=$A$6,SUMIF(Schweine_Werte!$AO$4:$AO$146,$C36,Schweine_Werte!$CA$4:$CA$146),SUMIF(Schweine_Werte!$AO$4:$AO$146,$C36,Schweine_Werte!$AU$4:$AU$146))))</f>
        <v>0</v>
      </c>
      <c r="AM29" s="667"/>
      <c r="AN29" s="667">
        <f>IF($B36=$A$8,SUMIF(Schweine_Werte!$AO$4:$AO$146,$D36,Schweine_Werte!$EM$4:$EM$146),IF($B36=$A$7,SUMIF(Schweine_Werte!$AO$4:$AO$146,$D36,Schweine_Werte!$DG$4:$DG$146),IF($B36=$A$6,SUMIF(Schweine_Werte!$AO$4:$AO$146,$D36,Schweine_Werte!$CA$4:$CA$146),SUMIF(Schweine_Werte!$AO$4:$AO$146,$D36,Schweine_Werte!$AU$4:$AU$146))))</f>
        <v>0</v>
      </c>
      <c r="AR29" s="698">
        <v>33</v>
      </c>
      <c r="AS29" s="677">
        <f>IF(OR($C$12=$AR29,$D$12=$AR29),Schweine_Werte!$C29*0.5,IF(OR($C$12&gt;$AR29,$D$12&lt;$AR29),0,Schweine_Werte!$C29))</f>
        <v>0</v>
      </c>
      <c r="AT29" s="667">
        <f>IF(OR($C$24=$AR29,$D$24=$AR29),Schweine_Werte!$C29*0.5,IF(OR($C$24&gt;$AR29,$D$24&lt;$AR29),0,Schweine_Werte!$C29))</f>
        <v>0</v>
      </c>
      <c r="AU29" s="677">
        <f>IF(OR($C$36=$AR29,$D$36=$AR29),Schweine_Werte!$C29*0.5,IF(OR($C$36&gt;$AR29,$D$36&lt;$AR29),0,Schweine_Werte!$C29))</f>
        <v>0</v>
      </c>
      <c r="AV29" s="677">
        <f>IF(OR($C$48=$AR29,$D$48=$AR29),Schweine_Werte!$C29*0.5,IF(OR($C$48&gt;$AR29,$D$48&lt;$AR29),0,Schweine_Werte!$C29))</f>
        <v>0</v>
      </c>
      <c r="AW29" s="677">
        <f>IF(OR($C$60=$AR29,$D$60=$AR29),Schweine_Werte!$C29*0.5,IF(OR($C$60&gt;$AR29,$D$60&lt;$AR29),0,Schweine_Werte!$C29))</f>
        <v>0</v>
      </c>
      <c r="AX29" s="677">
        <f>IF(OR($C$12=$AR29,$D$12=$AR29),Schweine_Werte!$E29*0.5,IF(OR($C$12&gt;$AR29,$D$12&lt;$AR29),0,Schweine_Werte!$E29))</f>
        <v>0</v>
      </c>
      <c r="AY29" s="667">
        <f>IF(OR($C$24=$AR29,$D$24=$AR29),Schweine_Werte!$E29*0.5,IF(OR($C$24&gt;$AR29,$D$24&lt;$AR29),0,Schweine_Werte!$E29))</f>
        <v>0</v>
      </c>
      <c r="AZ29" s="667">
        <f>IF(OR($C$36=$AR29,$D$36=$AR29),Schweine_Werte!$E29*0.5,IF(OR($C$36&gt;$AR29,$D$36&lt;$AR29),0,Schweine_Werte!$E29))</f>
        <v>0</v>
      </c>
      <c r="BA29" s="667">
        <f>IF(OR($C$48=$AR29,$D$48=$AR29),Schweine_Werte!$E29*0.5,IF(OR($C$48&gt;$AR29,$D$48&lt;$AR29),0,Schweine_Werte!$E29))</f>
        <v>0</v>
      </c>
      <c r="BB29" s="667">
        <f>IF(OR($C$60=$AR29,$D$60=$AR29),Schweine_Werte!$E29*0.5,IF(OR($C$60&gt;$AR29,$D$60&lt;$AR29),0,Schweine_Werte!$E29))</f>
        <v>0</v>
      </c>
      <c r="BC29" s="677">
        <f>IF(OR($C$12=$AR29,$D$12=$AR29),Schweine_Werte!$G29*0.5,IF(OR($C$12&gt;$AR29,$D$12&lt;$AR29),0,Schweine_Werte!$G29))</f>
        <v>0</v>
      </c>
      <c r="BD29" s="667">
        <f>IF(OR($C$24=$AR29,$D$24=$AR29),Schweine_Werte!$G29*0.5,IF(OR($C$24&gt;$AR29,$D$24&lt;$AR29),0,Schweine_Werte!$G29))</f>
        <v>0</v>
      </c>
      <c r="BE29" s="667">
        <f>IF(OR($C$36=$AR29,$D$36=$AR29),Schweine_Werte!$G29*0.5,IF(OR($C$36&gt;$AR29,$D$36&lt;$AR29),0,Schweine_Werte!$G29))</f>
        <v>0</v>
      </c>
      <c r="BF29" s="667">
        <f>IF(OR($C$48=$AR29,$D$48=$AR29),Schweine_Werte!$G29*0.5,IF(OR($C$48&gt;$AR29,$D$48&lt;$AR29),0,Schweine_Werte!$G29))</f>
        <v>0</v>
      </c>
      <c r="BG29" s="667">
        <f>IF(OR($C$60=$AR29,$D$60=$AR29),Schweine_Werte!$G29*0.5,IF(OR($C$60&gt;$AR29,$D$60&lt;$AR29),0,Schweine_Werte!$G29))</f>
        <v>0</v>
      </c>
      <c r="BH29" s="677">
        <f>IF(OR($C$12=$AR29,$D$12=$AR29),Schweine_Werte!$I29*0.5,IF(OR($C$12&gt;$AR29,$D$12&lt;$AR29),0,Schweine_Werte!$I29))</f>
        <v>0</v>
      </c>
      <c r="BI29" s="667">
        <f>IF(OR($C$24=$AR29,$D$24=$AR29),Schweine_Werte!$I29*0.5,IF(OR($C$24&gt;$AR29,$D$24&lt;$AR29),0,Schweine_Werte!$I29))</f>
        <v>0</v>
      </c>
      <c r="BJ29" s="667">
        <f>IF(OR($C$36=$AR29,$D$36=$AR29),Schweine_Werte!$I29*0.5,IF(OR($C$36&gt;$AR29,$D$36&lt;$AR29),0,Schweine_Werte!$I29))</f>
        <v>0</v>
      </c>
      <c r="BK29" s="667">
        <f>IF(OR($C$48=$AR29,$D$48=$AR29),Schweine_Werte!$I29*0.5,IF(OR($C$48&gt;$AR29,$D$48&lt;$AR29),0,Schweine_Werte!$I29))</f>
        <v>0</v>
      </c>
      <c r="BL29" s="667">
        <f>IF(OR($C$60=$AR29,$D$60=$AR29),Schweine_Werte!$I29*0.5,IF(OR($C$60&gt;$AR29,$D$60&lt;$AR29),0,Schweine_Werte!$I29))</f>
        <v>0</v>
      </c>
      <c r="BM29" s="677"/>
      <c r="BN29" s="667"/>
      <c r="BO29" s="667"/>
      <c r="BP29" s="667"/>
      <c r="BQ29" s="667"/>
      <c r="BR29" s="677">
        <f>IF(OR($C$74=$AR29,$D$74=$AR29),Schweine_Werte!$M29*0.5,IF(OR($C$74&gt;$AR29,$D$74&lt;$AR29),0,Schweine_Werte!$M29))</f>
        <v>0</v>
      </c>
      <c r="BS29" s="677">
        <f>IF(OR($C$83=$AR29,$D$83=$AR29),Schweine_Werte!$M29*0.5,IF(OR($C$83&gt;$AR29,$D$83&lt;$AR29),0,Schweine_Werte!$M29))</f>
        <v>0</v>
      </c>
      <c r="BT29" s="667">
        <f>IF(OR($C$92=$AR29,$D$92=$AR29),Schweine_Werte!$M29*0.5,IF(OR($C$92&gt;$AR29,$D$92&lt;$AR29),0,Schweine_Werte!$M29))</f>
        <v>0</v>
      </c>
      <c r="BU29" s="667">
        <f>IF(OR($C$101=$AR29,$D$101=$AR29),Schweine_Werte!$M29*0.5,IF(OR($C$101&gt;$AR29,$D$101&lt;$AR29),0,Schweine_Werte!$M29))</f>
        <v>0</v>
      </c>
      <c r="BV29" s="667">
        <f>IF(OR($C$110=$AR29,$D$110=$AR29),Schweine_Werte!$M29*0.5,IF(OR($C$110&gt;$AR29,$D$110&lt;$AR29),0,Schweine_Werte!$M29))</f>
        <v>0</v>
      </c>
      <c r="BW29" s="667">
        <f>IF(OR(8=$AR29,$E$127=$AR29),Schweine_Werte!$M29*0.5,IF(OR(8&gt;$AR29,$E$127&lt;$AR29),0,Schweine_Werte!$M29))</f>
        <v>1.4812613148067963</v>
      </c>
      <c r="BX29" s="667">
        <f>IF(OR(8=$AR29,$E$145=$AR29),Schweine_Werte!$M29*0.5,IF(OR(8&gt;$AR29,$E$145&lt;$AR29),0,Schweine_Werte!$M29))</f>
        <v>1.4812613148067963</v>
      </c>
      <c r="BY29" s="677">
        <f>IF(OR($C$74=$AR29,$D$74=$AR29),Schweine_Werte!$O29*0.5,IF(OR($C$74&gt;$AR29,$D$74&lt;$AR29),0,Schweine_Werte!$O29))</f>
        <v>0</v>
      </c>
      <c r="BZ29" s="677">
        <f>IF(OR($C$83=$AR29,$D$83=$AR29),Schweine_Werte!$O29*0.5,IF(OR($C$83&gt;$AR29,$D$83&lt;$AR29),0,Schweine_Werte!$O29))</f>
        <v>0</v>
      </c>
      <c r="CA29" s="667">
        <f>IF(OR($C$92=$AR29,$D$92=$AR29),Schweine_Werte!$O29*0.5,IF(OR($C$92&gt;$AR29,$D$92&lt;$AR29),0,Schweine_Werte!$O29))</f>
        <v>0</v>
      </c>
      <c r="CB29" s="667">
        <f>IF(OR($C$101=$AR29,$D$101=$AR29),Schweine_Werte!$O29*0.5,IF(OR($C$101&gt;$AR29,$D$101&lt;$AR29),0,Schweine_Werte!$O29))</f>
        <v>0</v>
      </c>
      <c r="CC29" s="667">
        <f>IF(OR($C$110=$AR29,$D$110=$AR29),Schweine_Werte!$O29*0.5,IF(OR($C$110&gt;$AR29,$D$110&lt;$AR29),0,Schweine_Werte!$O29))</f>
        <v>0</v>
      </c>
    </row>
    <row r="30" spans="1:81" x14ac:dyDescent="0.2">
      <c r="B30" s="504">
        <v>750</v>
      </c>
      <c r="D30" s="680"/>
      <c r="E30" s="667" t="e">
        <f>($D36-$C36)*1000/SUM($AZ$4:$AZ$146)</f>
        <v>#VALUE!</v>
      </c>
      <c r="F30" s="667" t="e">
        <f>SUMPRODUCT($AZ$4:$AZ$146,Schweine_Werte!$R$4:$R$146)/SUM($AZ$4:$AZ$146)</f>
        <v>#DIV/0!</v>
      </c>
      <c r="G30" s="667" t="e">
        <f>IF($B36=$A$8,SUMPRODUCT($AZ$4:$AZ$146,Schweine_Werte!EN$4:EN$146)/SUM($AZ$4:$AZ$146),IF($B36=$A$7,SUMPRODUCT($AZ$4:$AZ$146,Schweine_Werte!DH$4:DH$146)/SUM($AZ$4:$AZ$146),IF($B36=$A$6,SUMPRODUCT($AZ$4:$AZ$146,Schweine_Werte!CB$4:CB$146)/SUM($AZ$4:$AZ$146),SUMPRODUCT($AZ$4:$AZ$146,Schweine_Werte!AV$4:AV$146)/SUM($AZ$4:$AZ$146))))</f>
        <v>#DIV/0!</v>
      </c>
      <c r="H30" s="667" t="e">
        <f>IF($B36=$A$8,SUMPRODUCT($AZ$4:$AZ$146,Schweine_Werte!EO$4:EO$146)/SUM($AZ$4:$AZ$146),IF($B36=$A$7,SUMPRODUCT($AZ$4:$AZ$146,Schweine_Werte!DI$4:DI$146)/SUM($AZ$4:$AZ$146),IF($B36=$A$6,SUMPRODUCT($AZ$4:$AZ$146,Schweine_Werte!CC$4:CC$146)/SUM($AZ$4:$AZ$146),SUMPRODUCT($AZ$4:$AZ$146,Schweine_Werte!AW$4:AW$146)/SUM($AZ$4:$AZ$146))))</f>
        <v>#DIV/0!</v>
      </c>
      <c r="I30" s="667" t="e">
        <f>IF($B36=$A$8,SUMPRODUCT($AZ$4:$AZ$146,Schweine_Werte!EP$4:EP$146)/SUM($AZ$4:$AZ$146),IF($B36=$A$7,SUMPRODUCT($AZ$4:$AZ$146,Schweine_Werte!DJ$4:DJ$146)/SUM($AZ$4:$AZ$146),IF($B36=$A$6,SUMPRODUCT($AZ$4:$AZ$146,Schweine_Werte!CD$4:CD$146)/SUM($AZ$4:$AZ$146),SUMPRODUCT($AZ$4:$AZ$146,Schweine_Werte!AX$4:AX$146)/SUM($AZ$4:$AZ$146))))</f>
        <v>#DIV/0!</v>
      </c>
      <c r="J30" s="667" t="e">
        <f>SUMPRODUCT($AZ$4:$AZ$146,Schweine_Werte!$Z$4:$Z$146)/SUM($AZ$4:$AZ$146)</f>
        <v>#DIV/0!</v>
      </c>
      <c r="K30" s="667" t="e">
        <f>SUMPRODUCT($AZ$4:$AZ$146,Schweine_Werte!$AH$4:$AH$146)/SUM($AZ$4:$AZ$146)</f>
        <v>#DIV/0!</v>
      </c>
      <c r="L30" s="667" t="e">
        <f>T30*$F30*365/1000+$J30-$K30</f>
        <v>#DIV/0!</v>
      </c>
      <c r="M30" s="667" t="e">
        <f>U30*$F30*365/1000+$J30-$K30/2</f>
        <v>#DIV/0!</v>
      </c>
      <c r="N30" s="667" t="e">
        <f>V30*$F30*365/1000+$J30</f>
        <v>#DIV/0!</v>
      </c>
      <c r="O30" s="667">
        <f>IF($C36&lt;28,SUM($AZ$4:$AZ$23)+IF($D36&gt;28,$AZ$24*0.5,$AZ$24),0)</f>
        <v>0</v>
      </c>
      <c r="P30" s="667">
        <f>IF($D36&gt;28,SUM($AZ$25:$AZ$146)+IF($C36&lt;28,$AZ$24*0.5,$AZ$24),0)</f>
        <v>0</v>
      </c>
      <c r="Q30" s="667" t="e">
        <f t="shared" si="16"/>
        <v>#DIV/0!</v>
      </c>
      <c r="R30" s="667" t="e">
        <f t="shared" si="16"/>
        <v>#DIV/0!</v>
      </c>
      <c r="S30" s="667" t="e">
        <f t="shared" si="16"/>
        <v>#DIV/0!</v>
      </c>
      <c r="T30" s="667" t="e">
        <f>+($O30*Schweine_Werte!$HT$6+$P30*Schweine_Werte!$HU$6)/SUM($O30:$P30)</f>
        <v>#DIV/0!</v>
      </c>
      <c r="U30" s="667" t="e">
        <f>+($O30*Schweine_Werte!$HV$6+$P30*Schweine_Werte!$HW$6)/SUM($O30:$P30)</f>
        <v>#DIV/0!</v>
      </c>
      <c r="V30" s="667" t="e">
        <f>+($O30*Schweine_Werte!$HX$6+$P30*Schweine_Werte!$HY$6)/SUM($O30:$P30)</f>
        <v>#DIV/0!</v>
      </c>
      <c r="W30" s="678" t="e">
        <f>($J30*0.055+T30*0.365*0.86*$F30-$K30*0.018)/L30*100</f>
        <v>#DIV/0!</v>
      </c>
      <c r="X30" s="667" t="e">
        <f>($J30*0.055+U30*0.365*0.86*$F30-$K30*0.018/2)/M30*100</f>
        <v>#DIV/0!</v>
      </c>
      <c r="Y30" s="667" t="e">
        <f>($J30*0.055+V30*0.365*0.86*$F30)/N30*100</f>
        <v>#DIV/0!</v>
      </c>
      <c r="Z30" s="667" t="e">
        <f>IF($B36=$A$8,SUMPRODUCT($AZ$4:$AZ$146,Schweine_Werte!$EQ$4:$EQ$146,Schweine_Werte!$ER$4:$ER$146)/SUMPRODUCT($AZ$4:$AZ$146,Schweine_Werte!$EQ$4:$EQ$146),IF($B36=$A$7,SUMPRODUCT($AZ$4:$AZ$146,Schweine_Werte!$DK$4:$DK$146,Schweine_Werte!$DL$4:$DL$146)/SUMPRODUCT($AZ$4:$AZ$146,Schweine_Werte!$DK$4:$DK$146),IF($B36=$A$6,SUMPRODUCT($AZ$4:$AZ$146,Schweine_Werte!$CE$4:$CE$146,Schweine_Werte!$CF$4:$CF$146)/SUMPRODUCT($AZ$4:$AZ$146,Schweine_Werte!$CE$4:$CE$146),SUMPRODUCT($AZ$4:$AZ$146,Schweine_Werte!$AY$4:$AY$146,Schweine_Werte!$AZ$4:$AZ$146)/SUMPRODUCT($AZ$4:$AZ$146,Schweine_Werte!$AY$4:$AY$146))))</f>
        <v>#DIV/0!</v>
      </c>
      <c r="AA30" s="667"/>
      <c r="AB30" s="667">
        <f>IF($B36=$A$8,SUMIF(Schweine_Werte!$AO$4:$AO$146,$C36,Schweine_Werte!$ER$4:$ER$146),IF($B36=$A$7,SUMIF(Schweine_Werte!$AO$4:$AO$146,$C36,Schweine_Werte!$DL$4:$DL$146),IF($B36=$A$6,SUMIF(Schweine_Werte!$AO$4:$AO$146,$C36,Schweine_Werte!$CF$4:$CF$146),SUMIF(Schweine_Werte!$AO$4:$AO$146,$C36,Schweine_Werte!$AZ$4:$AZ$146))))</f>
        <v>0</v>
      </c>
      <c r="AC30" s="667"/>
      <c r="AD30" s="667">
        <f>IF($B36=$A$8,SUMIF(Schweine_Werte!$AO$4:$AO$146,$D36,Schweine_Werte!$ER$4:$ER$146),IF($B36=$A$7,SUMIF(Schweine_Werte!$AO$4:$AO$146,$D36,Schweine_Werte!$DL$4:$DL$146),IF($B36=$A$6,SUMIF(Schweine_Werte!$AO$4:$AO$146,$D36,Schweine_Werte!$CF$4:$CF$146),SUMIF(Schweine_Werte!$AO$4:$AO$146,$D36,Schweine_Werte!$AZ$4:$AZ$146))))</f>
        <v>0</v>
      </c>
      <c r="AE30" s="667"/>
      <c r="AF30" s="667"/>
      <c r="AG30" s="667" t="e">
        <f>IF($B36=$A$8,SUMPRODUCT($AZ$4:$AZ$146,Schweine_Werte!$EQ$4:$EQ$146)/SUM($AZ$4:$AZ$146),IF($B36=$A$7,SUMPRODUCT($AZ$4:$AZ$146,Schweine_Werte!$DK$4:$DK$146)/SUM($AZ$4:$AZ$146),IF($B36=$A$6,SUMPRODUCT($AZ$4:$AZ$146,Schweine_Werte!$CE$4:$CE$146)/SUM($AZ$4:$AZ$146),SUMPRODUCT($AZ$4:$AZ$146,Schweine_Werte!$AY$4:$AY$146)/SUM($AZ$4:$AZ$146))))</f>
        <v>#DIV/0!</v>
      </c>
      <c r="AH30" s="667"/>
      <c r="AI30" s="667"/>
      <c r="AJ30" s="667" t="e">
        <f>IF($B36=$A$8,SUMPRODUCT($AZ$4:$AZ$146,Schweine_Werte!$EQ$4:$EQ$146,Schweine_Werte!$ES$4:$ES$146)/SUMPRODUCT($AZ$4:$AZ$146,Schweine_Werte!$EQ$4:$EQ$146),IF($B36=$A$7,SUMPRODUCT($AZ$4:$AZ$146,Schweine_Werte!$DK$4:$DK$146,Schweine_Werte!$DM$4:$DM$146)/SUMPRODUCT($AZ$4:$AZ$146,Schweine_Werte!$DK$4:$DK$146),IF($B36=$A$6,SUMPRODUCT($AZ$4:$AZ$146,Schweine_Werte!$CE$4:$CE$146,Schweine_Werte!$CG$4:$CG$146)/SUMPRODUCT($AZ$4:$AZ$146,Schweine_Werte!$CE$4:$CE$146),SUMPRODUCT($AZ$4:$AZ$146,Schweine_Werte!$AY$4:$AY$146,Schweine_Werte!$BA$4:$BA$146)/SUMPRODUCT($AZ$4:$AZ$146,Schweine_Werte!$AY$4:$AY$146))))</f>
        <v>#DIV/0!</v>
      </c>
      <c r="AK30" s="667"/>
      <c r="AL30" s="667">
        <f>IF($B36=$A$8,SUMIF(Schweine_Werte!$AO$4:$AO$146,$C36,Schweine_Werte!$ES$4:$ES$146),IF($B36=$A$7,SUMIF(Schweine_Werte!$AO$4:$AO$146,$C36,Schweine_Werte!$DM$4:$DM$146),IF($B36=$A$6,SUMIF(Schweine_Werte!$AO$4:$AO$146,$C36,Schweine_Werte!$CG$4:$CG$146),SUMIF(Schweine_Werte!$AO$4:$AO$146,$C36,Schweine_Werte!$BA$4:$BA$146))))</f>
        <v>0</v>
      </c>
      <c r="AM30" s="667"/>
      <c r="AN30" s="667">
        <f>IF($B36=$A$8,SUMIF(Schweine_Werte!$AO$4:$AO$146,$D36,Schweine_Werte!$ES$4:$ES$146),IF($B36=$A$7,SUMIF(Schweine_Werte!$AO$4:$AO$146,$D36,Schweine_Werte!$DM$4:$DM$146),IF($B36=$A$6,SUMIF(Schweine_Werte!$AO$4:$AO$146,$D36,Schweine_Werte!$CG$4:$CG$146),SUMIF(Schweine_Werte!$AO$4:$AO$146,$D36,Schweine_Werte!$BA$4:$BA$146))))</f>
        <v>0</v>
      </c>
      <c r="AR30" s="698">
        <v>34</v>
      </c>
      <c r="AS30" s="677">
        <f>IF(OR($C$12=$AR30,$D$12=$AR30),Schweine_Werte!$C30*0.5,IF(OR($C$12&gt;$AR30,$D$12&lt;$AR30),0,Schweine_Werte!$C30))</f>
        <v>0</v>
      </c>
      <c r="AT30" s="667">
        <f>IF(OR($C$24=$AR30,$D$24=$AR30),Schweine_Werte!$C30*0.5,IF(OR($C$24&gt;$AR30,$D$24&lt;$AR30),0,Schweine_Werte!$C30))</f>
        <v>0</v>
      </c>
      <c r="AU30" s="677">
        <f>IF(OR($C$36=$AR30,$D$36=$AR30),Schweine_Werte!$C30*0.5,IF(OR($C$36&gt;$AR30,$D$36&lt;$AR30),0,Schweine_Werte!$C30))</f>
        <v>0</v>
      </c>
      <c r="AV30" s="677">
        <f>IF(OR($C$48=$AR30,$D$48=$AR30),Schweine_Werte!$C30*0.5,IF(OR($C$48&gt;$AR30,$D$48&lt;$AR30),0,Schweine_Werte!$C30))</f>
        <v>0</v>
      </c>
      <c r="AW30" s="677">
        <f>IF(OR($C$60=$AR30,$D$60=$AR30),Schweine_Werte!$C30*0.5,IF(OR($C$60&gt;$AR30,$D$60&lt;$AR30),0,Schweine_Werte!$C30))</f>
        <v>0</v>
      </c>
      <c r="AX30" s="677">
        <f>IF(OR($C$12=$AR30,$D$12=$AR30),Schweine_Werte!$E30*0.5,IF(OR($C$12&gt;$AR30,$D$12&lt;$AR30),0,Schweine_Werte!$E30))</f>
        <v>0</v>
      </c>
      <c r="AY30" s="667">
        <f>IF(OR($C$24=$AR30,$D$24=$AR30),Schweine_Werte!$E30*0.5,IF(OR($C$24&gt;$AR30,$D$24&lt;$AR30),0,Schweine_Werte!$E30))</f>
        <v>0</v>
      </c>
      <c r="AZ30" s="667">
        <f>IF(OR($C$36=$AR30,$D$36=$AR30),Schweine_Werte!$E30*0.5,IF(OR($C$36&gt;$AR30,$D$36&lt;$AR30),0,Schweine_Werte!$E30))</f>
        <v>0</v>
      </c>
      <c r="BA30" s="667">
        <f>IF(OR($C$48=$AR30,$D$48=$AR30),Schweine_Werte!$E30*0.5,IF(OR($C$48&gt;$AR30,$D$48&lt;$AR30),0,Schweine_Werte!$E30))</f>
        <v>0</v>
      </c>
      <c r="BB30" s="667">
        <f>IF(OR($C$60=$AR30,$D$60=$AR30),Schweine_Werte!$E30*0.5,IF(OR($C$60&gt;$AR30,$D$60&lt;$AR30),0,Schweine_Werte!$E30))</f>
        <v>0</v>
      </c>
      <c r="BC30" s="677">
        <f>IF(OR($C$12=$AR30,$D$12=$AR30),Schweine_Werte!$G30*0.5,IF(OR($C$12&gt;$AR30,$D$12&lt;$AR30),0,Schweine_Werte!$G30))</f>
        <v>0</v>
      </c>
      <c r="BD30" s="667">
        <f>IF(OR($C$24=$AR30,$D$24=$AR30),Schweine_Werte!$G30*0.5,IF(OR($C$24&gt;$AR30,$D$24&lt;$AR30),0,Schweine_Werte!$G30))</f>
        <v>0</v>
      </c>
      <c r="BE30" s="667">
        <f>IF(OR($C$36=$AR30,$D$36=$AR30),Schweine_Werte!$G30*0.5,IF(OR($C$36&gt;$AR30,$D$36&lt;$AR30),0,Schweine_Werte!$G30))</f>
        <v>0</v>
      </c>
      <c r="BF30" s="667">
        <f>IF(OR($C$48=$AR30,$D$48=$AR30),Schweine_Werte!$G30*0.5,IF(OR($C$48&gt;$AR30,$D$48&lt;$AR30),0,Schweine_Werte!$G30))</f>
        <v>0</v>
      </c>
      <c r="BG30" s="667">
        <f>IF(OR($C$60=$AR30,$D$60=$AR30),Schweine_Werte!$G30*0.5,IF(OR($C$60&gt;$AR30,$D$60&lt;$AR30),0,Schweine_Werte!$G30))</f>
        <v>0</v>
      </c>
      <c r="BH30" s="677">
        <f>IF(OR($C$12=$AR30,$D$12=$AR30),Schweine_Werte!$I30*0.5,IF(OR($C$12&gt;$AR30,$D$12&lt;$AR30),0,Schweine_Werte!$I30))</f>
        <v>0</v>
      </c>
      <c r="BI30" s="667">
        <f>IF(OR($C$24=$AR30,$D$24=$AR30),Schweine_Werte!$I30*0.5,IF(OR($C$24&gt;$AR30,$D$24&lt;$AR30),0,Schweine_Werte!$I30))</f>
        <v>0</v>
      </c>
      <c r="BJ30" s="667">
        <f>IF(OR($C$36=$AR30,$D$36=$AR30),Schweine_Werte!$I30*0.5,IF(OR($C$36&gt;$AR30,$D$36&lt;$AR30),0,Schweine_Werte!$I30))</f>
        <v>0</v>
      </c>
      <c r="BK30" s="667">
        <f>IF(OR($C$48=$AR30,$D$48=$AR30),Schweine_Werte!$I30*0.5,IF(OR($C$48&gt;$AR30,$D$48&lt;$AR30),0,Schweine_Werte!$I30))</f>
        <v>0</v>
      </c>
      <c r="BL30" s="667">
        <f>IF(OR($C$60=$AR30,$D$60=$AR30),Schweine_Werte!$I30*0.5,IF(OR($C$60&gt;$AR30,$D$60&lt;$AR30),0,Schweine_Werte!$I30))</f>
        <v>0</v>
      </c>
      <c r="BM30" s="677"/>
      <c r="BN30" s="667"/>
      <c r="BO30" s="667"/>
      <c r="BP30" s="667"/>
      <c r="BQ30" s="667"/>
      <c r="BR30" s="677">
        <f>IF(OR($C$74=$AR30,$D$74=$AR30),Schweine_Werte!$M30*0.5,IF(OR($C$74&gt;$AR30,$D$74&lt;$AR30),0,Schweine_Werte!$M30))</f>
        <v>0</v>
      </c>
      <c r="BS30" s="677">
        <f>IF(OR($C$83=$AR30,$D$83=$AR30),Schweine_Werte!$M30*0.5,IF(OR($C$83&gt;$AR30,$D$83&lt;$AR30),0,Schweine_Werte!$M30))</f>
        <v>0</v>
      </c>
      <c r="BT30" s="667">
        <f>IF(OR($C$92=$AR30,$D$92=$AR30),Schweine_Werte!$M30*0.5,IF(OR($C$92&gt;$AR30,$D$92&lt;$AR30),0,Schweine_Werte!$M30))</f>
        <v>0</v>
      </c>
      <c r="BU30" s="667">
        <f>IF(OR($C$101=$AR30,$D$101=$AR30),Schweine_Werte!$M30*0.5,IF(OR($C$101&gt;$AR30,$D$101&lt;$AR30),0,Schweine_Werte!$M30))</f>
        <v>0</v>
      </c>
      <c r="BV30" s="667">
        <f>IF(OR($C$110=$AR30,$D$110=$AR30),Schweine_Werte!$M30*0.5,IF(OR($C$110&gt;$AR30,$D$110&lt;$AR30),0,Schweine_Werte!$M30))</f>
        <v>0</v>
      </c>
      <c r="BW30" s="667">
        <f>IF(OR(8=$AR30,$E$127=$AR30),Schweine_Werte!$M30*0.5,IF(OR(8&gt;$AR30,$E$127&lt;$AR30),0,Schweine_Werte!$M30))</f>
        <v>1.4565371262046849</v>
      </c>
      <c r="BX30" s="667">
        <f>IF(OR(8=$AR30,$E$145=$AR30),Schweine_Werte!$M30*0.5,IF(OR(8&gt;$AR30,$E$145&lt;$AR30),0,Schweine_Werte!$M30))</f>
        <v>1.4565371262046849</v>
      </c>
      <c r="BY30" s="677">
        <f>IF(OR($C$74=$AR30,$D$74=$AR30),Schweine_Werte!$O30*0.5,IF(OR($C$74&gt;$AR30,$D$74&lt;$AR30),0,Schweine_Werte!$O30))</f>
        <v>0</v>
      </c>
      <c r="BZ30" s="677">
        <f>IF(OR($C$83=$AR30,$D$83=$AR30),Schweine_Werte!$O30*0.5,IF(OR($C$83&gt;$AR30,$D$83&lt;$AR30),0,Schweine_Werte!$O30))</f>
        <v>0</v>
      </c>
      <c r="CA30" s="667">
        <f>IF(OR($C$92=$AR30,$D$92=$AR30),Schweine_Werte!$O30*0.5,IF(OR($C$92&gt;$AR30,$D$92&lt;$AR30),0,Schweine_Werte!$O30))</f>
        <v>0</v>
      </c>
      <c r="CB30" s="667">
        <f>IF(OR($C$101=$AR30,$D$101=$AR30),Schweine_Werte!$O30*0.5,IF(OR($C$101&gt;$AR30,$D$101&lt;$AR30),0,Schweine_Werte!$O30))</f>
        <v>0</v>
      </c>
      <c r="CC30" s="667">
        <f>IF(OR($C$110=$AR30,$D$110=$AR30),Schweine_Werte!$O30*0.5,IF(OR($C$110&gt;$AR30,$D$110&lt;$AR30),0,Schweine_Werte!$O30))</f>
        <v>0</v>
      </c>
    </row>
    <row r="31" spans="1:81" x14ac:dyDescent="0.2">
      <c r="B31" s="504">
        <v>850</v>
      </c>
      <c r="D31" s="667"/>
      <c r="E31" s="667" t="e">
        <f>($D36-$C36)*1000/SUM($BE$4:$BE$146)</f>
        <v>#VALUE!</v>
      </c>
      <c r="F31" s="667" t="e">
        <f>SUMPRODUCT($BE$4:$BE$146,Schweine_Werte!$S$4:$S$146)/SUM($BE$4:$BE$146)</f>
        <v>#DIV/0!</v>
      </c>
      <c r="G31" s="667" t="e">
        <f>IF($B36=$A$8,SUMPRODUCT($BE$4:$BE$146,Schweine_Werte!ET$4:ET$146)/SUM($BE$4:$BE$146),IF($B36=$A$7,SUMPRODUCT($BE$4:$BE$146,Schweine_Werte!DN$4:DN$146)/SUM($BE$4:$BE$146),IF($B36=$A$6,SUMPRODUCT($BE$4:$BE$146,Schweine_Werte!CH$4:CH$146)/SUM($BE$4:$BE$146),SUMPRODUCT($BE$4:$BE$146,Schweine_Werte!BB$4:BB$146)/SUM($BE$4:$BE$146))))</f>
        <v>#DIV/0!</v>
      </c>
      <c r="H31" s="667" t="e">
        <f>IF($B36=$A$8,SUMPRODUCT($BE$4:$BE$146,Schweine_Werte!EU$4:EU$146)/SUM($BE$4:$BE$146),IF($B36=$A$7,SUMPRODUCT($BE$4:$BE$146,Schweine_Werte!DO$4:DO$146)/SUM($BE$4:$BE$146),IF($B36=$A$6,SUMPRODUCT($BE$4:$BE$146,Schweine_Werte!CI$4:CI$146)/SUM($BE$4:$BE$146),SUMPRODUCT($BE$4:$BE$146,Schweine_Werte!BC$4:BC$146)/SUM($BE$4:$BE$146))))</f>
        <v>#DIV/0!</v>
      </c>
      <c r="I31" s="667" t="e">
        <f>IF($B36=$A$8,SUMPRODUCT($BE$4:$BE$146,Schweine_Werte!EV$4:EV$146)/SUM($BE$4:$BE$146),IF($B36=$A$7,SUMPRODUCT($BE$4:$BE$146,Schweine_Werte!DP$4:DP$146)/SUM($BE$4:$BE$146),IF($B36=$A$6,SUMPRODUCT($BE$4:$BE$146,Schweine_Werte!CJ$4:CJ$146)/SUM($BE$4:$BE$146),SUMPRODUCT($BE$4:$BE$146,Schweine_Werte!BD$4:BD$146)/SUM($BE$4:$BE$146))))</f>
        <v>#DIV/0!</v>
      </c>
      <c r="J31" s="667" t="e">
        <f>SUMPRODUCT($BE$4:$BE$146,Schweine_Werte!$AA$4:$AA$146)/SUM($BE$4:$BE$146)</f>
        <v>#DIV/0!</v>
      </c>
      <c r="K31" s="667" t="e">
        <f>SUMPRODUCT($BE$4:$BE$146,Schweine_Werte!$AI$4:$AI$146)/SUM($BE$4:$BE$146)</f>
        <v>#DIV/0!</v>
      </c>
      <c r="L31" s="667" t="e">
        <f>T31*$F31*365/1000+$J31-$K31</f>
        <v>#DIV/0!</v>
      </c>
      <c r="M31" s="667" t="e">
        <f>U31*$F31*365/1000+$J31-$K31/2</f>
        <v>#DIV/0!</v>
      </c>
      <c r="N31" s="667" t="e">
        <f>V31*$F31*365/1000+$J31</f>
        <v>#DIV/0!</v>
      </c>
      <c r="O31" s="667">
        <f>IF($C36&lt;28,SUM($BE$4:$BE$23)+IF($D36&gt;28,$BE$24*0.5,$BE$24),0)</f>
        <v>0</v>
      </c>
      <c r="P31" s="667">
        <f>IF($D36&gt;28,SUM($BE$25:$BE$146)+IF($C36&lt;28,$BE$24*0.5,$BE$24),0)</f>
        <v>0</v>
      </c>
      <c r="Q31" s="667" t="e">
        <f t="shared" si="16"/>
        <v>#DIV/0!</v>
      </c>
      <c r="R31" s="667" t="e">
        <f t="shared" si="16"/>
        <v>#DIV/0!</v>
      </c>
      <c r="S31" s="667" t="e">
        <f t="shared" si="16"/>
        <v>#DIV/0!</v>
      </c>
      <c r="T31" s="667" t="e">
        <f>+($O31*Schweine_Werte!$HT$7+$P31*Schweine_Werte!$HU$7)/SUM($O31:$P31)</f>
        <v>#DIV/0!</v>
      </c>
      <c r="U31" s="667" t="e">
        <f>+($O31*Schweine_Werte!$HV$7+$P31*Schweine_Werte!$HW$7)/SUM($O31:$P31)</f>
        <v>#DIV/0!</v>
      </c>
      <c r="V31" s="667" t="e">
        <f>+($O31*Schweine_Werte!$HX$7+$P31*Schweine_Werte!$HY$7)/SUM($O31:$P31)</f>
        <v>#DIV/0!</v>
      </c>
      <c r="W31" s="667" t="e">
        <f>($J31*0.055+T31*0.365*0.86*$F31-$K31*0.018)/L31*100</f>
        <v>#DIV/0!</v>
      </c>
      <c r="X31" s="667" t="e">
        <f>($J31*0.055+U31*0.365*0.86*$F31-$K31*0.018/2)/M31*100</f>
        <v>#DIV/0!</v>
      </c>
      <c r="Y31" s="667" t="e">
        <f>($J31*0.055+V31*0.365*0.86*$F31)/N31*100</f>
        <v>#DIV/0!</v>
      </c>
      <c r="Z31" s="667" t="e">
        <f>IF($B36=$A$8,SUMPRODUCT($BE$4:$BE$146,Schweine_Werte!$EW$4:$EW$146,Schweine_Werte!$EX$4:$EX$146)/SUMPRODUCT($BE$4:$BE$146,Schweine_Werte!$EW$4:$EW$146),IF($B36=$A$7,SUMPRODUCT($BE$4:$BE$146,Schweine_Werte!$DQ$4:$DQ$146,Schweine_Werte!$DR$4:$DR$146)/SUMPRODUCT($BE$4:$BE$146,Schweine_Werte!$DQ$4:$DQ$146),IF($B36=$A$6,SUMPRODUCT($BE$4:$BE$146,Schweine_Werte!$CK$4:$CK$146,Schweine_Werte!$CL$4:$CL$146)/SUMPRODUCT($BE$4:$BE$146,Schweine_Werte!$CK$4:$CK$146),SUMPRODUCT($BE$4:$BE$146,Schweine_Werte!$BE$4:$BE$146,Schweine_Werte!$BF$4:$BF$146)/SUMPRODUCT($BE$4:$BE$146,Schweine_Werte!$BE$4:$BE$146))))</f>
        <v>#DIV/0!</v>
      </c>
      <c r="AA31" s="667"/>
      <c r="AB31" s="667">
        <f>IF($B36=$A$8,SUMIF(Schweine_Werte!$AO$4:$AO$146,$C36,Schweine_Werte!$EX$4:$EX$146),IF($B36=$A$7,SUMIF(Schweine_Werte!$AO$4:$AO$146,$C36,Schweine_Werte!$DR$4:$DR$146),IF($B36=$A$6,SUMIF(Schweine_Werte!$AO$4:$AO$146,$C36,Schweine_Werte!$CL$4:$CL$146),SUMIF(Schweine_Werte!$AO$4:$AO$146,$C36,Schweine_Werte!$BF$4:$BF$146))))</f>
        <v>0</v>
      </c>
      <c r="AC31" s="667"/>
      <c r="AD31" s="667">
        <f>IF($B36=$A$8,SUMIF(Schweine_Werte!$AO$4:$AO$146,$D36,Schweine_Werte!$EX$4:$EX$146),IF($B36=$A$7,SUMIF(Schweine_Werte!$AO$4:$AO$146,$D36,Schweine_Werte!$DR$4:$DR$146),IF($B36=$A$6,SUMIF(Schweine_Werte!$AO$4:$AO$146,$D36,Schweine_Werte!$CL$4:$CL$146),SUMIF(Schweine_Werte!$AO$4:$AO$146,$D36,Schweine_Werte!$BF$4:$BF$146))))</f>
        <v>0</v>
      </c>
      <c r="AE31" s="667"/>
      <c r="AF31" s="667"/>
      <c r="AG31" s="667" t="e">
        <f>IF($B36=$A$8,SUMPRODUCT($BE$4:$BE$146,Schweine_Werte!$EW$4:$EW$146)/SUM($BE$4:$BE$146),IF($B36=$A$7,SUMPRODUCT($BE$4:$BE$146,Schweine_Werte!$DQ$4:$DQ$146)/SUM($BE$4:$BE$146),IF($B36=$A$6,SUMPRODUCT($BE$4:$BE$146,Schweine_Werte!$CK$4:$CK$146)/SUM($BE$4:$BE$146),SUMPRODUCT($BE$4:$BE$146,Schweine_Werte!$BE$4:$BE$146)/SUM($BE$4:$BE$146))))</f>
        <v>#DIV/0!</v>
      </c>
      <c r="AH31" s="667"/>
      <c r="AI31" s="667"/>
      <c r="AJ31" s="667" t="e">
        <f>IF($B36=$A$8,SUMPRODUCT($BE$4:$BE$146,Schweine_Werte!$EW$4:$EW$146,Schweine_Werte!$EY$4:$EY$146)/SUMPRODUCT($BE$4:$BE$146,Schweine_Werte!$EW$4:$EW$146),IF($B36=$A$7,SUMPRODUCT($BE$4:$BE$146,Schweine_Werte!$DQ$4:$DQ$146,Schweine_Werte!$DS$4:$DS$146)/SUMPRODUCT($BE$4:$BE$146,Schweine_Werte!$DQ$4:$DQ$146),IF($B36=$A$6,SUMPRODUCT($BE$4:$BE$146,Schweine_Werte!$CK$4:$CK$146,Schweine_Werte!$CM$4:$CM$146)/SUMPRODUCT($BE$4:$BE$146,Schweine_Werte!$CK$4:$CK$146),SUMPRODUCT($BE$4:$BE$146,Schweine_Werte!$BE$4:$BE$146,Schweine_Werte!$BG$4:$BG$146)/SUMPRODUCT($BE$4:$BE$146,Schweine_Werte!$BE$4:$BE$146))))</f>
        <v>#DIV/0!</v>
      </c>
      <c r="AK31" s="667"/>
      <c r="AL31" s="667">
        <f>IF($B36=$A$8,SUMIF(Schweine_Werte!$AO$4:$AO$146,$C36,Schweine_Werte!$EY$4:$EY$146),IF($B36=$A$7,SUMIF(Schweine_Werte!$AO$4:$AO$146,$C36,Schweine_Werte!$DS$4:$DS$146),IF($B36=$A$6,SUMIF(Schweine_Werte!$AO$4:$AO$146,$C36,Schweine_Werte!$CM$4:$CM$146),SUMIF(Schweine_Werte!$AO$4:$AO$146,$C36,Schweine_Werte!$BG$4:$BG$146))))</f>
        <v>0</v>
      </c>
      <c r="AM31" s="667"/>
      <c r="AN31" s="667">
        <f>IF($B36=$A$8,SUMIF(Schweine_Werte!$AO$4:$AO$146,$D36,Schweine_Werte!$EY$4:$EY$146),IF($B36=$A$7,SUMIF(Schweine_Werte!$AO$4:$AO$146,$D36,Schweine_Werte!$DS$4:$DS$146),IF($B36=$A$6,SUMIF(Schweine_Werte!$AO$4:$AO$146,$D36,Schweine_Werte!$CM$4:$CM$146),SUMIF(Schweine_Werte!$AO$4:$AO$146,$D36,Schweine_Werte!$BG$4:$BG$146))))</f>
        <v>0</v>
      </c>
      <c r="AR31" s="698">
        <v>35</v>
      </c>
      <c r="AS31" s="677">
        <f>IF(OR($C$12=$AR31,$D$12=$AR31),Schweine_Werte!$C31*0.5,IF(OR($C$12&gt;$AR31,$D$12&lt;$AR31),0,Schweine_Werte!$C31))</f>
        <v>0</v>
      </c>
      <c r="AT31" s="667">
        <f>IF(OR($C$24=$AR31,$D$24=$AR31),Schweine_Werte!$C31*0.5,IF(OR($C$24&gt;$AR31,$D$24&lt;$AR31),0,Schweine_Werte!$C31))</f>
        <v>0</v>
      </c>
      <c r="AU31" s="677">
        <f>IF(OR($C$36=$AR31,$D$36=$AR31),Schweine_Werte!$C31*0.5,IF(OR($C$36&gt;$AR31,$D$36&lt;$AR31),0,Schweine_Werte!$C31))</f>
        <v>0</v>
      </c>
      <c r="AV31" s="677">
        <f>IF(OR($C$48=$AR31,$D$48=$AR31),Schweine_Werte!$C31*0.5,IF(OR($C$48&gt;$AR31,$D$48&lt;$AR31),0,Schweine_Werte!$C31))</f>
        <v>0</v>
      </c>
      <c r="AW31" s="677">
        <f>IF(OR($C$60=$AR31,$D$60=$AR31),Schweine_Werte!$C31*0.5,IF(OR($C$60&gt;$AR31,$D$60&lt;$AR31),0,Schweine_Werte!$C31))</f>
        <v>0</v>
      </c>
      <c r="AX31" s="677">
        <f>IF(OR($C$12=$AR31,$D$12=$AR31),Schweine_Werte!$E31*0.5,IF(OR($C$12&gt;$AR31,$D$12&lt;$AR31),0,Schweine_Werte!$E31))</f>
        <v>0</v>
      </c>
      <c r="AY31" s="667">
        <f>IF(OR($C$24=$AR31,$D$24=$AR31),Schweine_Werte!$E31*0.5,IF(OR($C$24&gt;$AR31,$D$24&lt;$AR31),0,Schweine_Werte!$E31))</f>
        <v>0</v>
      </c>
      <c r="AZ31" s="667">
        <f>IF(OR($C$36=$AR31,$D$36=$AR31),Schweine_Werte!$E31*0.5,IF(OR($C$36&gt;$AR31,$D$36&lt;$AR31),0,Schweine_Werte!$E31))</f>
        <v>0</v>
      </c>
      <c r="BA31" s="667">
        <f>IF(OR($C$48=$AR31,$D$48=$AR31),Schweine_Werte!$E31*0.5,IF(OR($C$48&gt;$AR31,$D$48&lt;$AR31),0,Schweine_Werte!$E31))</f>
        <v>0</v>
      </c>
      <c r="BB31" s="667">
        <f>IF(OR($C$60=$AR31,$D$60=$AR31),Schweine_Werte!$E31*0.5,IF(OR($C$60&gt;$AR31,$D$60&lt;$AR31),0,Schweine_Werte!$E31))</f>
        <v>0</v>
      </c>
      <c r="BC31" s="677">
        <f>IF(OR($C$12=$AR31,$D$12=$AR31),Schweine_Werte!$G31*0.5,IF(OR($C$12&gt;$AR31,$D$12&lt;$AR31),0,Schweine_Werte!$G31))</f>
        <v>0</v>
      </c>
      <c r="BD31" s="667">
        <f>IF(OR($C$24=$AR31,$D$24=$AR31),Schweine_Werte!$G31*0.5,IF(OR($C$24&gt;$AR31,$D$24&lt;$AR31),0,Schweine_Werte!$G31))</f>
        <v>0</v>
      </c>
      <c r="BE31" s="667">
        <f>IF(OR($C$36=$AR31,$D$36=$AR31),Schweine_Werte!$G31*0.5,IF(OR($C$36&gt;$AR31,$D$36&lt;$AR31),0,Schweine_Werte!$G31))</f>
        <v>0</v>
      </c>
      <c r="BF31" s="667">
        <f>IF(OR($C$48=$AR31,$D$48=$AR31),Schweine_Werte!$G31*0.5,IF(OR($C$48&gt;$AR31,$D$48&lt;$AR31),0,Schweine_Werte!$G31))</f>
        <v>0</v>
      </c>
      <c r="BG31" s="667">
        <f>IF(OR($C$60=$AR31,$D$60=$AR31),Schweine_Werte!$G31*0.5,IF(OR($C$60&gt;$AR31,$D$60&lt;$AR31),0,Schweine_Werte!$G31))</f>
        <v>0</v>
      </c>
      <c r="BH31" s="677">
        <f>IF(OR($C$12=$AR31,$D$12=$AR31),Schweine_Werte!$I31*0.5,IF(OR($C$12&gt;$AR31,$D$12&lt;$AR31),0,Schweine_Werte!$I31))</f>
        <v>0</v>
      </c>
      <c r="BI31" s="667">
        <f>IF(OR($C$24=$AR31,$D$24=$AR31),Schweine_Werte!$I31*0.5,IF(OR($C$24&gt;$AR31,$D$24&lt;$AR31),0,Schweine_Werte!$I31))</f>
        <v>0</v>
      </c>
      <c r="BJ31" s="667">
        <f>IF(OR($C$36=$AR31,$D$36=$AR31),Schweine_Werte!$I31*0.5,IF(OR($C$36&gt;$AR31,$D$36&lt;$AR31),0,Schweine_Werte!$I31))</f>
        <v>0</v>
      </c>
      <c r="BK31" s="667">
        <f>IF(OR($C$48=$AR31,$D$48=$AR31),Schweine_Werte!$I31*0.5,IF(OR($C$48&gt;$AR31,$D$48&lt;$AR31),0,Schweine_Werte!$I31))</f>
        <v>0</v>
      </c>
      <c r="BL31" s="667">
        <f>IF(OR($C$60=$AR31,$D$60=$AR31),Schweine_Werte!$I31*0.5,IF(OR($C$60&gt;$AR31,$D$60&lt;$AR31),0,Schweine_Werte!$I31))</f>
        <v>0</v>
      </c>
      <c r="BM31" s="677"/>
      <c r="BN31" s="667"/>
      <c r="BO31" s="667"/>
      <c r="BP31" s="667"/>
      <c r="BQ31" s="667"/>
      <c r="BR31" s="677">
        <f>IF(OR($C$74=$AR31,$D$74=$AR31),Schweine_Werte!$M31*0.5,IF(OR($C$74&gt;$AR31,$D$74&lt;$AR31),0,Schweine_Werte!$M31))</f>
        <v>0</v>
      </c>
      <c r="BS31" s="677">
        <f>IF(OR($C$83=$AR31,$D$83=$AR31),Schweine_Werte!$M31*0.5,IF(OR($C$83&gt;$AR31,$D$83&lt;$AR31),0,Schweine_Werte!$M31))</f>
        <v>0</v>
      </c>
      <c r="BT31" s="667">
        <f>IF(OR($C$92=$AR31,$D$92=$AR31),Schweine_Werte!$M31*0.5,IF(OR($C$92&gt;$AR31,$D$92&lt;$AR31),0,Schweine_Werte!$M31))</f>
        <v>0</v>
      </c>
      <c r="BU31" s="667">
        <f>IF(OR($C$101=$AR31,$D$101=$AR31),Schweine_Werte!$M31*0.5,IF(OR($C$101&gt;$AR31,$D$101&lt;$AR31),0,Schweine_Werte!$M31))</f>
        <v>0</v>
      </c>
      <c r="BV31" s="667">
        <f>IF(OR($C$110=$AR31,$D$110=$AR31),Schweine_Werte!$M31*0.5,IF(OR($C$110&gt;$AR31,$D$110&lt;$AR31),0,Schweine_Werte!$M31))</f>
        <v>0</v>
      </c>
      <c r="BW31" s="667">
        <f>IF(OR(8=$AR31,$E$127=$AR31),Schweine_Werte!$M31*0.5,IF(OR(8&gt;$AR31,$E$127&lt;$AR31),0,Schweine_Werte!$M31))</f>
        <v>1.4332167721744244</v>
      </c>
      <c r="BX31" s="667">
        <f>IF(OR(8=$AR31,$E$145=$AR31),Schweine_Werte!$M31*0.5,IF(OR(8&gt;$AR31,$E$145&lt;$AR31),0,Schweine_Werte!$M31))</f>
        <v>1.4332167721744244</v>
      </c>
      <c r="BY31" s="677">
        <f>IF(OR($C$74=$AR31,$D$74=$AR31),Schweine_Werte!$O31*0.5,IF(OR($C$74&gt;$AR31,$D$74&lt;$AR31),0,Schweine_Werte!$O31))</f>
        <v>0</v>
      </c>
      <c r="BZ31" s="677">
        <f>IF(OR($C$83=$AR31,$D$83=$AR31),Schweine_Werte!$O31*0.5,IF(OR($C$83&gt;$AR31,$D$83&lt;$AR31),0,Schweine_Werte!$O31))</f>
        <v>0</v>
      </c>
      <c r="CA31" s="667">
        <f>IF(OR($C$92=$AR31,$D$92=$AR31),Schweine_Werte!$O31*0.5,IF(OR($C$92&gt;$AR31,$D$92&lt;$AR31),0,Schweine_Werte!$O31))</f>
        <v>0</v>
      </c>
      <c r="CB31" s="667">
        <f>IF(OR($C$101=$AR31,$D$101=$AR31),Schweine_Werte!$O31*0.5,IF(OR($C$101&gt;$AR31,$D$101&lt;$AR31),0,Schweine_Werte!$O31))</f>
        <v>0</v>
      </c>
      <c r="CC31" s="667">
        <f>IF(OR($C$110=$AR31,$D$110=$AR31),Schweine_Werte!$O31*0.5,IF(OR($C$110&gt;$AR31,$D$110&lt;$AR31),0,Schweine_Werte!$O31))</f>
        <v>0</v>
      </c>
    </row>
    <row r="32" spans="1:81" x14ac:dyDescent="0.2">
      <c r="B32" s="504">
        <v>950</v>
      </c>
      <c r="D32" s="667"/>
      <c r="E32" s="667" t="e">
        <f>($D36-$C36)*1000/SUM($BJ$4:$BJ$146)</f>
        <v>#VALUE!</v>
      </c>
      <c r="F32" s="667" t="e">
        <f>SUMPRODUCT($BJ$4:$BJ$146,Schweine_Werte!$T$4:$T$146)/SUM($BJ$4:$BJ$146)</f>
        <v>#DIV/0!</v>
      </c>
      <c r="G32" s="667" t="e">
        <f>IF($B36=$A$8,SUMPRODUCT($BJ$4:$BJ$146,Schweine_Werte!EZ$4:EZ$146)/SUM($BJ$4:$BJ$146),IF($B36=$A$7,SUMPRODUCT($BJ$4:$BJ$146,Schweine_Werte!DT$4:DT$146)/SUM($BJ$4:$BJ$146),IF($B36=$A$6,SUMPRODUCT($BJ$4:$BJ$146,Schweine_Werte!CN$4:CN$146)/SUM($BJ$4:$BJ$146),SUMPRODUCT($BJ$4:$BJ$146,Schweine_Werte!BH$4:BH$146)/SUM($BJ$4:$BJ$146))))</f>
        <v>#DIV/0!</v>
      </c>
      <c r="H32" s="667" t="e">
        <f>IF($B36=$A$8,SUMPRODUCT($BJ$4:$BJ$146,Schweine_Werte!FA$4:FA$146)/SUM($BJ$4:$BJ$146),IF($B36=$A$7,SUMPRODUCT($BJ$4:$BJ$146,Schweine_Werte!DU$4:DU$146)/SUM($BJ$4:$BJ$146),IF($B36=$A$6,SUMPRODUCT($BJ$4:$BJ$146,Schweine_Werte!CO$4:CO$146)/SUM($BJ$4:$BJ$146),SUMPRODUCT($BJ$4:$BJ$146,Schweine_Werte!BI$4:BI$146)/SUM($BJ$4:$BJ$146))))</f>
        <v>#DIV/0!</v>
      </c>
      <c r="I32" s="667" t="e">
        <f>IF($B36=$A$8,SUMPRODUCT($BJ$4:$BJ$146,Schweine_Werte!FB$4:FB$146)/SUM($BJ$4:$BJ$146),IF($B36=$A$7,SUMPRODUCT($BJ$4:$BJ$146,Schweine_Werte!DV$4:DV$146)/SUM($BJ$4:$BJ$146),IF($B36=$A$6,SUMPRODUCT($BJ$4:$BJ$146,Schweine_Werte!CP$4:CP$146)/SUM($BJ$4:$BJ$146),SUMPRODUCT($BJ$4:$BJ$146,Schweine_Werte!BJ$4:BJ$146)/SUM($BJ$4:$BJ$146))))</f>
        <v>#DIV/0!</v>
      </c>
      <c r="J32" s="667" t="e">
        <f>SUMPRODUCT($BJ$4:$BJ$146,Schweine_Werte!$AB$4:$AB$146)/SUM($BJ$4:$BJ$146)</f>
        <v>#DIV/0!</v>
      </c>
      <c r="K32" s="667" t="e">
        <f>SUMPRODUCT($BJ$4:$BJ$146,Schweine_Werte!$AJ$4:$AJ$146)/SUM($BJ$4:$BJ$146)</f>
        <v>#DIV/0!</v>
      </c>
      <c r="L32" s="667" t="e">
        <f>T32*$F32*365/1000+$J32-$K32</f>
        <v>#DIV/0!</v>
      </c>
      <c r="M32" s="667" t="e">
        <f>U32*$F32*365/1000+$J32-$K32/2</f>
        <v>#DIV/0!</v>
      </c>
      <c r="N32" s="667" t="e">
        <f>V32*$F32*365/1000+$J32</f>
        <v>#DIV/0!</v>
      </c>
      <c r="O32" s="667">
        <f>IF($C36&lt;28,SUM($BJ$4:$BJ$23)+IF($D36&gt;28,$BJ$24*0.5,$BJ$24),0)</f>
        <v>0</v>
      </c>
      <c r="P32" s="667">
        <f>IF($D36&gt;28,SUM($BJ$25:$BJ$146)+IF($C36&lt;28,$BJ$24*0.5,$BJ$24),0)</f>
        <v>0</v>
      </c>
      <c r="Q32" s="667" t="e">
        <f t="shared" si="16"/>
        <v>#DIV/0!</v>
      </c>
      <c r="R32" s="667" t="e">
        <f t="shared" si="16"/>
        <v>#DIV/0!</v>
      </c>
      <c r="S32" s="667" t="e">
        <f t="shared" si="16"/>
        <v>#DIV/0!</v>
      </c>
      <c r="T32" s="667" t="e">
        <f>+($O32*Schweine_Werte!$HT$8+$P32*Schweine_Werte!$HU$8)/SUM($O32:$P32)</f>
        <v>#DIV/0!</v>
      </c>
      <c r="U32" s="667" t="e">
        <f>+($O32*Schweine_Werte!$HV$8+$P32*Schweine_Werte!$HW$8)/SUM($O32:$P32)</f>
        <v>#DIV/0!</v>
      </c>
      <c r="V32" s="667" t="e">
        <f>+($O32*Schweine_Werte!$HX$8+$P32*Schweine_Werte!$HY$8)/SUM($O32:$P32)</f>
        <v>#DIV/0!</v>
      </c>
      <c r="W32" s="678" t="e">
        <f>($J32*0.055+T32*0.365*0.86*$F32-$K32*0.018)/L32*100</f>
        <v>#DIV/0!</v>
      </c>
      <c r="X32" s="667" t="e">
        <f>($J32*0.055+U32*0.365*0.86*$F32-$K32*0.018/2)/M32*100</f>
        <v>#DIV/0!</v>
      </c>
      <c r="Y32" s="667" t="e">
        <f>($J32*0.055+V32*0.365*0.86*$F32)/N32*100</f>
        <v>#DIV/0!</v>
      </c>
      <c r="Z32" s="667" t="e">
        <f>IF($B36=$A$8,SUMPRODUCT($BJ$4:$BJ$146,Schweine_Werte!$FC$4:$FC$146,Schweine_Werte!$FD$4:$FD$146)/SUMPRODUCT($BJ$4:$BJ$146,Schweine_Werte!$FC$4:$FC$146),IF($B36=$A$7,SUMPRODUCT($BJ$4:$BJ$146,Schweine_Werte!$DW$4:$DW$146,Schweine_Werte!$DX$4:$DX$146)/SUMPRODUCT($BJ$4:$BJ$146,Schweine_Werte!$DW$4:$DW$146),IF($B36=$A$6,SUMPRODUCT($BJ$4:$BJ$146,Schweine_Werte!$CQ$4:$CQ$146,Schweine_Werte!$CR$4:$CR$146)/SUMPRODUCT($BJ$4:$BJ$146,Schweine_Werte!$CQ$4:$CQ$146),SUMPRODUCT($BJ$4:$BJ$146,Schweine_Werte!$BK$4:$BK$146,Schweine_Werte!$BL$4:$BL$146)/SUMPRODUCT($BJ$4:$BJ$146,Schweine_Werte!$BK$4:$BK$146))))</f>
        <v>#DIV/0!</v>
      </c>
      <c r="AA32" s="667"/>
      <c r="AB32" s="667">
        <f>IF($B36=$A$8,SUMIF(Schweine_Werte!$AO$4:$AO$146,$C36,Schweine_Werte!$FD$4:$FD$146),IF($B36=$A$7,SUMIF(Schweine_Werte!$AO$4:$AO$146,$C36,Schweine_Werte!$DX$4:$DX$146),IF($B36=$A$6,SUMIF(Schweine_Werte!$AO$4:$AO$146,$C36,Schweine_Werte!$CR$4:$CR$146),SUMIF(Schweine_Werte!$AO$4:$AO$146,$C36,Schweine_Werte!$BL$4:$BL$146))))</f>
        <v>0</v>
      </c>
      <c r="AC32" s="667"/>
      <c r="AD32" s="667">
        <f>IF($B36=$A$8,SUMIF(Schweine_Werte!$AO$4:$AO$146,$D36,Schweine_Werte!$FD$4:$FD$146),IF($B36=$A$7,SUMIF(Schweine_Werte!$AO$4:$AO$146,$D36,Schweine_Werte!$DX$4:$DX$146),IF($B36=$A$6,SUMIF(Schweine_Werte!$AO$4:$AO$146,$D36,Schweine_Werte!$CR$4:$CR$146),SUMIF(Schweine_Werte!$AO$4:$AO$146,$D36,Schweine_Werte!$BL$4:$BL$146))))</f>
        <v>0</v>
      </c>
      <c r="AE32" s="667"/>
      <c r="AF32" s="667"/>
      <c r="AG32" s="667" t="e">
        <f>IF($B36=$A$8,SUMPRODUCT($BJ$4:$BJ$146,Schweine_Werte!$FC$4:$FC$146)/SUM($BJ$4:$BJ$146),IF($B36=$A$7,SUMPRODUCT($BJ$4:$BJ$146,Schweine_Werte!$DW$4:$DW$146)/SUM($BJ$4:$BJ$146),IF($B36=$A$6,SUMPRODUCT($BJ$4:$BJ$146,Schweine_Werte!$CQ$4:$CQ$146)/SUM($BJ$4:$BJ$146),SUMPRODUCT($BJ$4:$BJ$146,Schweine_Werte!$BK$4:$BK$146)/SUM($BJ$4:$BJ$146))))</f>
        <v>#DIV/0!</v>
      </c>
      <c r="AH32" s="667"/>
      <c r="AI32" s="667"/>
      <c r="AJ32" s="667" t="e">
        <f>IF($B36=$A$8,SUMPRODUCT($BJ$4:$BJ$146,Schweine_Werte!$FC$4:$FC$146,Schweine_Werte!$FE$4:$FE$146)/SUMPRODUCT($BJ$4:$BJ$146,Schweine_Werte!$FC$4:$FC$146),IF($B36=$A$7,SUMPRODUCT($BJ$4:$BJ$146,Schweine_Werte!$DW$4:$DW$146,Schweine_Werte!$DY$4:$DY$146)/SUMPRODUCT($BJ$4:$BJ$146,Schweine_Werte!$DW$4:$DW$146),IF($B36=$A$6,SUMPRODUCT($BJ$4:$BJ$146,Schweine_Werte!$CQ$4:$CQ$146,Schweine_Werte!$CS$4:$CS$146)/SUMPRODUCT($BJ$4:$BJ$146,Schweine_Werte!$CQ$4:$CQ$146),SUMPRODUCT($BJ$4:$BJ$146,Schweine_Werte!$BK$4:$BK$146,Schweine_Werte!$BM$4:$BM$146)/SUMPRODUCT($BJ$4:$BJ$146,Schweine_Werte!$BK$4:$BK$146))))</f>
        <v>#DIV/0!</v>
      </c>
      <c r="AK32" s="667"/>
      <c r="AL32" s="667">
        <f>IF($B36=$A$8,SUMIF(Schweine_Werte!$AO$4:$AO$146,$C36,Schweine_Werte!$FE$4:$FE$146),IF($B36=$A$7,SUMIF(Schweine_Werte!$AO$4:$AO$146,$C36,Schweine_Werte!$DY$4:$DY$146),IF($B36=$A$6,SUMIF(Schweine_Werte!$AO$4:$AO$146,$C36,Schweine_Werte!$CS$4:$CS$146),SUMIF(Schweine_Werte!$AO$4:$AO$146,$C36,Schweine_Werte!$BM$4:$BM$146))))</f>
        <v>0</v>
      </c>
      <c r="AM32" s="667"/>
      <c r="AN32" s="667">
        <f>IF($B36=$A$8,SUMIF(Schweine_Werte!$AO$4:$AO$146,$D36,Schweine_Werte!$FE$4:$FE$146),IF($B36=$A$7,SUMIF(Schweine_Werte!$AO$4:$AO$146,$D36,Schweine_Werte!$DY$4:$DY$146),IF($B36=$A$6,SUMIF(Schweine_Werte!$AO$4:$AO$146,$D36,Schweine_Werte!$CS$4:$CS$146),SUMIF(Schweine_Werte!$AO$4:$AO$146,$D36,Schweine_Werte!$BM$4:$BM$146))))</f>
        <v>0</v>
      </c>
      <c r="AR32" s="698">
        <v>36</v>
      </c>
      <c r="AS32" s="677">
        <f>IF(OR($C$12=$AR32,$D$12=$AR32),Schweine_Werte!$C32*0.5,IF(OR($C$12&gt;$AR32,$D$12&lt;$AR32),0,Schweine_Werte!$C32))</f>
        <v>0</v>
      </c>
      <c r="AT32" s="667">
        <f>IF(OR($C$24=$AR32,$D$24=$AR32),Schweine_Werte!$C32*0.5,IF(OR($C$24&gt;$AR32,$D$24&lt;$AR32),0,Schweine_Werte!$C32))</f>
        <v>0</v>
      </c>
      <c r="AU32" s="677">
        <f>IF(OR($C$36=$AR32,$D$36=$AR32),Schweine_Werte!$C32*0.5,IF(OR($C$36&gt;$AR32,$D$36&lt;$AR32),0,Schweine_Werte!$C32))</f>
        <v>0</v>
      </c>
      <c r="AV32" s="677">
        <f>IF(OR($C$48=$AR32,$D$48=$AR32),Schweine_Werte!$C32*0.5,IF(OR($C$48&gt;$AR32,$D$48&lt;$AR32),0,Schweine_Werte!$C32))</f>
        <v>0</v>
      </c>
      <c r="AW32" s="677">
        <f>IF(OR($C$60=$AR32,$D$60=$AR32),Schweine_Werte!$C32*0.5,IF(OR($C$60&gt;$AR32,$D$60&lt;$AR32),0,Schweine_Werte!$C32))</f>
        <v>0</v>
      </c>
      <c r="AX32" s="677">
        <f>IF(OR($C$12=$AR32,$D$12=$AR32),Schweine_Werte!$E32*0.5,IF(OR($C$12&gt;$AR32,$D$12&lt;$AR32),0,Schweine_Werte!$E32))</f>
        <v>0</v>
      </c>
      <c r="AY32" s="667">
        <f>IF(OR($C$24=$AR32,$D$24=$AR32),Schweine_Werte!$E32*0.5,IF(OR($C$24&gt;$AR32,$D$24&lt;$AR32),0,Schweine_Werte!$E32))</f>
        <v>0</v>
      </c>
      <c r="AZ32" s="667">
        <f>IF(OR($C$36=$AR32,$D$36=$AR32),Schweine_Werte!$E32*0.5,IF(OR($C$36&gt;$AR32,$D$36&lt;$AR32),0,Schweine_Werte!$E32))</f>
        <v>0</v>
      </c>
      <c r="BA32" s="667">
        <f>IF(OR($C$48=$AR32,$D$48=$AR32),Schweine_Werte!$E32*0.5,IF(OR($C$48&gt;$AR32,$D$48&lt;$AR32),0,Schweine_Werte!$E32))</f>
        <v>0</v>
      </c>
      <c r="BB32" s="667">
        <f>IF(OR($C$60=$AR32,$D$60=$AR32),Schweine_Werte!$E32*0.5,IF(OR($C$60&gt;$AR32,$D$60&lt;$AR32),0,Schweine_Werte!$E32))</f>
        <v>0</v>
      </c>
      <c r="BC32" s="677">
        <f>IF(OR($C$12=$AR32,$D$12=$AR32),Schweine_Werte!$G32*0.5,IF(OR($C$12&gt;$AR32,$D$12&lt;$AR32),0,Schweine_Werte!$G32))</f>
        <v>0</v>
      </c>
      <c r="BD32" s="667">
        <f>IF(OR($C$24=$AR32,$D$24=$AR32),Schweine_Werte!$G32*0.5,IF(OR($C$24&gt;$AR32,$D$24&lt;$AR32),0,Schweine_Werte!$G32))</f>
        <v>0</v>
      </c>
      <c r="BE32" s="667">
        <f>IF(OR($C$36=$AR32,$D$36=$AR32),Schweine_Werte!$G32*0.5,IF(OR($C$36&gt;$AR32,$D$36&lt;$AR32),0,Schweine_Werte!$G32))</f>
        <v>0</v>
      </c>
      <c r="BF32" s="667">
        <f>IF(OR($C$48=$AR32,$D$48=$AR32),Schweine_Werte!$G32*0.5,IF(OR($C$48&gt;$AR32,$D$48&lt;$AR32),0,Schweine_Werte!$G32))</f>
        <v>0</v>
      </c>
      <c r="BG32" s="667">
        <f>IF(OR($C$60=$AR32,$D$60=$AR32),Schweine_Werte!$G32*0.5,IF(OR($C$60&gt;$AR32,$D$60&lt;$AR32),0,Schweine_Werte!$G32))</f>
        <v>0</v>
      </c>
      <c r="BH32" s="677">
        <f>IF(OR($C$12=$AR32,$D$12=$AR32),Schweine_Werte!$I32*0.5,IF(OR($C$12&gt;$AR32,$D$12&lt;$AR32),0,Schweine_Werte!$I32))</f>
        <v>0</v>
      </c>
      <c r="BI32" s="667">
        <f>IF(OR($C$24=$AR32,$D$24=$AR32),Schweine_Werte!$I32*0.5,IF(OR($C$24&gt;$AR32,$D$24&lt;$AR32),0,Schweine_Werte!$I32))</f>
        <v>0</v>
      </c>
      <c r="BJ32" s="667">
        <f>IF(OR($C$36=$AR32,$D$36=$AR32),Schweine_Werte!$I32*0.5,IF(OR($C$36&gt;$AR32,$D$36&lt;$AR32),0,Schweine_Werte!$I32))</f>
        <v>0</v>
      </c>
      <c r="BK32" s="667">
        <f>IF(OR($C$48=$AR32,$D$48=$AR32),Schweine_Werte!$I32*0.5,IF(OR($C$48&gt;$AR32,$D$48&lt;$AR32),0,Schweine_Werte!$I32))</f>
        <v>0</v>
      </c>
      <c r="BL32" s="667">
        <f>IF(OR($C$60=$AR32,$D$60=$AR32),Schweine_Werte!$I32*0.5,IF(OR($C$60&gt;$AR32,$D$60&lt;$AR32),0,Schweine_Werte!$I32))</f>
        <v>0</v>
      </c>
      <c r="BM32" s="677"/>
      <c r="BN32" s="667"/>
      <c r="BO32" s="667"/>
      <c r="BP32" s="667"/>
      <c r="BQ32" s="667"/>
      <c r="BR32" s="677">
        <f>IF(OR($C$74=$AR32,$D$74=$AR32),Schweine_Werte!$M32*0.5,IF(OR($C$74&gt;$AR32,$D$74&lt;$AR32),0,Schweine_Werte!$M32))</f>
        <v>0</v>
      </c>
      <c r="BS32" s="677">
        <f>IF(OR($C$83=$AR32,$D$83=$AR32),Schweine_Werte!$M32*0.5,IF(OR($C$83&gt;$AR32,$D$83&lt;$AR32),0,Schweine_Werte!$M32))</f>
        <v>0</v>
      </c>
      <c r="BT32" s="679">
        <f>IF(OR($C$92=$AR32,$D$92=$AR32),Schweine_Werte!$M32*0.5,IF(OR($C$92&gt;$AR32,$D$92&lt;$AR32),0,Schweine_Werte!$M32))</f>
        <v>0</v>
      </c>
      <c r="BU32" s="679">
        <f>IF(OR($C$101=$AR32,$D$101=$AR32),Schweine_Werte!$M32*0.5,IF(OR($C$101&gt;$AR32,$D$101&lt;$AR32),0,Schweine_Werte!$M32))</f>
        <v>0</v>
      </c>
      <c r="BV32" s="679">
        <f>IF(OR($C$110=$AR32,$D$110=$AR32),Schweine_Werte!$M32*0.5,IF(OR($C$110&gt;$AR32,$D$110&lt;$AR32),0,Schweine_Werte!$M32))</f>
        <v>0</v>
      </c>
      <c r="BW32" s="679">
        <f>IF(OR(8=$AR32,$E$127=$AR32),Schweine_Werte!$M32*0.5,IF(OR(8&gt;$AR32,$E$127&lt;$AR32),0,Schweine_Werte!$M32))</f>
        <v>1.4112062668018681</v>
      </c>
      <c r="BX32" s="679">
        <f>IF(OR(8=$AR32,$E$145=$AR32),Schweine_Werte!$M32*0.5,IF(OR(8&gt;$AR32,$E$145&lt;$AR32),0,Schweine_Werte!$M32))</f>
        <v>1.4112062668018681</v>
      </c>
      <c r="BY32" s="677">
        <f>IF(OR($C$74=$AR32,$D$74=$AR32),Schweine_Werte!$O32*0.5,IF(OR($C$74&gt;$AR32,$D$74&lt;$AR32),0,Schweine_Werte!$O32))</f>
        <v>0</v>
      </c>
      <c r="BZ32" s="677">
        <f>IF(OR($C$83=$AR32,$D$83=$AR32),Schweine_Werte!$O32*0.5,IF(OR($C$83&gt;$AR32,$D$83&lt;$AR32),0,Schweine_Werte!$O32))</f>
        <v>0</v>
      </c>
      <c r="CA32" s="679">
        <f>IF(OR($C$92=$AR32,$D$92=$AR32),Schweine_Werte!$O32*0.5,IF(OR($C$92&gt;$AR32,$D$92&lt;$AR32),0,Schweine_Werte!$O32))</f>
        <v>0</v>
      </c>
      <c r="CB32" s="679">
        <f>IF(OR($C$101=$AR32,$D$101=$AR32),Schweine_Werte!$O32*0.5,IF(OR($C$101&gt;$AR32,$D$101&lt;$AR32),0,Schweine_Werte!$O32))</f>
        <v>0</v>
      </c>
      <c r="CC32" s="679">
        <f>IF(OR($C$110=$AR32,$D$110=$AR32),Schweine_Werte!$O32*0.5,IF(OR($C$110&gt;$AR32,$D$110&lt;$AR32),0,Schweine_Werte!$O32))</f>
        <v>0</v>
      </c>
    </row>
    <row r="33" spans="1:81" x14ac:dyDescent="0.2">
      <c r="B33" s="504"/>
      <c r="D33" s="667"/>
      <c r="E33" s="667"/>
      <c r="F33" s="667"/>
      <c r="G33" s="667"/>
      <c r="H33" s="667"/>
      <c r="I33" s="667"/>
      <c r="J33" s="667"/>
      <c r="K33" s="667"/>
      <c r="L33" s="667"/>
      <c r="M33" s="667"/>
      <c r="N33" s="667"/>
      <c r="O33" s="667"/>
      <c r="P33" s="667"/>
      <c r="Q33" s="667"/>
      <c r="R33" s="667"/>
      <c r="S33" s="667"/>
      <c r="T33" s="667"/>
      <c r="U33" s="667"/>
      <c r="V33" s="667"/>
      <c r="W33" s="678"/>
      <c r="X33" s="667"/>
      <c r="Y33" s="667"/>
      <c r="Z33" s="667"/>
      <c r="AA33" s="667"/>
      <c r="AB33" s="667"/>
      <c r="AC33" s="667"/>
      <c r="AD33" s="667"/>
      <c r="AE33" s="667"/>
      <c r="AF33" s="667"/>
      <c r="AG33" s="667"/>
      <c r="AH33" s="667"/>
      <c r="AI33" s="667"/>
      <c r="AJ33" s="667"/>
      <c r="AK33" s="667"/>
      <c r="AL33" s="667"/>
      <c r="AM33" s="667"/>
      <c r="AN33" s="667"/>
      <c r="AR33" s="698">
        <v>37</v>
      </c>
      <c r="AS33" s="677">
        <f>IF(OR($C$12=$AR33,$D$12=$AR33),Schweine_Werte!$C33*0.5,IF(OR($C$12&gt;$AR33,$D$12&lt;$AR33),0,Schweine_Werte!$C33))</f>
        <v>0</v>
      </c>
      <c r="AT33" s="667">
        <f>IF(OR($C$24=$AR33,$D$24=$AR33),Schweine_Werte!$C33*0.5,IF(OR($C$24&gt;$AR33,$D$24&lt;$AR33),0,Schweine_Werte!$C33))</f>
        <v>0</v>
      </c>
      <c r="AU33" s="677">
        <f>IF(OR($C$36=$AR33,$D$36=$AR33),Schweine_Werte!$C33*0.5,IF(OR($C$36&gt;$AR33,$D$36&lt;$AR33),0,Schweine_Werte!$C33))</f>
        <v>0</v>
      </c>
      <c r="AV33" s="677">
        <f>IF(OR($C$48=$AR33,$D$48=$AR33),Schweine_Werte!$C33*0.5,IF(OR($C$48&gt;$AR33,$D$48&lt;$AR33),0,Schweine_Werte!$C33))</f>
        <v>0</v>
      </c>
      <c r="AW33" s="677">
        <f>IF(OR($C$60=$AR33,$D$60=$AR33),Schweine_Werte!$C33*0.5,IF(OR($C$60&gt;$AR33,$D$60&lt;$AR33),0,Schweine_Werte!$C33))</f>
        <v>0</v>
      </c>
      <c r="AX33" s="677">
        <f>IF(OR($C$12=$AR33,$D$12=$AR33),Schweine_Werte!$E33*0.5,IF(OR($C$12&gt;$AR33,$D$12&lt;$AR33),0,Schweine_Werte!$E33))</f>
        <v>0</v>
      </c>
      <c r="AY33" s="667">
        <f>IF(OR($C$24=$AR33,$D$24=$AR33),Schweine_Werte!$E33*0.5,IF(OR($C$24&gt;$AR33,$D$24&lt;$AR33),0,Schweine_Werte!$E33))</f>
        <v>0</v>
      </c>
      <c r="AZ33" s="667">
        <f>IF(OR($C$36=$AR33,$D$36=$AR33),Schweine_Werte!$E33*0.5,IF(OR($C$36&gt;$AR33,$D$36&lt;$AR33),0,Schweine_Werte!$E33))</f>
        <v>0</v>
      </c>
      <c r="BA33" s="667">
        <f>IF(OR($C$48=$AR33,$D$48=$AR33),Schweine_Werte!$E33*0.5,IF(OR($C$48&gt;$AR33,$D$48&lt;$AR33),0,Schweine_Werte!$E33))</f>
        <v>0</v>
      </c>
      <c r="BB33" s="667">
        <f>IF(OR($C$60=$AR33,$D$60=$AR33),Schweine_Werte!$E33*0.5,IF(OR($C$60&gt;$AR33,$D$60&lt;$AR33),0,Schweine_Werte!$E33))</f>
        <v>0</v>
      </c>
      <c r="BC33" s="677">
        <f>IF(OR($C$12=$AR33,$D$12=$AR33),Schweine_Werte!$G33*0.5,IF(OR($C$12&gt;$AR33,$D$12&lt;$AR33),0,Schweine_Werte!$G33))</f>
        <v>0</v>
      </c>
      <c r="BD33" s="667">
        <f>IF(OR($C$24=$AR33,$D$24=$AR33),Schweine_Werte!$G33*0.5,IF(OR($C$24&gt;$AR33,$D$24&lt;$AR33),0,Schweine_Werte!$G33))</f>
        <v>0</v>
      </c>
      <c r="BE33" s="667">
        <f>IF(OR($C$36=$AR33,$D$36=$AR33),Schweine_Werte!$G33*0.5,IF(OR($C$36&gt;$AR33,$D$36&lt;$AR33),0,Schweine_Werte!$G33))</f>
        <v>0</v>
      </c>
      <c r="BF33" s="667">
        <f>IF(OR($C$48=$AR33,$D$48=$AR33),Schweine_Werte!$G33*0.5,IF(OR($C$48&gt;$AR33,$D$48&lt;$AR33),0,Schweine_Werte!$G33))</f>
        <v>0</v>
      </c>
      <c r="BG33" s="667">
        <f>IF(OR($C$60=$AR33,$D$60=$AR33),Schweine_Werte!$G33*0.5,IF(OR($C$60&gt;$AR33,$D$60&lt;$AR33),0,Schweine_Werte!$G33))</f>
        <v>0</v>
      </c>
      <c r="BH33" s="677">
        <f>IF(OR($C$12=$AR33,$D$12=$AR33),Schweine_Werte!$I33*0.5,IF(OR($C$12&gt;$AR33,$D$12&lt;$AR33),0,Schweine_Werte!$I33))</f>
        <v>0</v>
      </c>
      <c r="BI33" s="667">
        <f>IF(OR($C$24=$AR33,$D$24=$AR33),Schweine_Werte!$I33*0.5,IF(OR($C$24&gt;$AR33,$D$24&lt;$AR33),0,Schweine_Werte!$I33))</f>
        <v>0</v>
      </c>
      <c r="BJ33" s="667">
        <f>IF(OR($C$36=$AR33,$D$36=$AR33),Schweine_Werte!$I33*0.5,IF(OR($C$36&gt;$AR33,$D$36&lt;$AR33),0,Schweine_Werte!$I33))</f>
        <v>0</v>
      </c>
      <c r="BK33" s="667">
        <f>IF(OR($C$48=$AR33,$D$48=$AR33),Schweine_Werte!$I33*0.5,IF(OR($C$48&gt;$AR33,$D$48&lt;$AR33),0,Schweine_Werte!$I33))</f>
        <v>0</v>
      </c>
      <c r="BL33" s="667">
        <f>IF(OR($C$60=$AR33,$D$60=$AR33),Schweine_Werte!$I33*0.5,IF(OR($C$60&gt;$AR33,$D$60&lt;$AR33),0,Schweine_Werte!$I33))</f>
        <v>0</v>
      </c>
      <c r="BM33" s="677"/>
      <c r="BN33" s="667"/>
      <c r="BO33" s="667"/>
      <c r="BP33" s="667"/>
      <c r="BQ33" s="667"/>
      <c r="BR33" s="677">
        <f>IF(OR($C$74=$AR33,$D$74=$AR33),Schweine_Werte!$M33*0.5,IF(OR($C$74&gt;$AR33,$D$74&lt;$AR33),0,Schweine_Werte!$M33))</f>
        <v>0</v>
      </c>
      <c r="BS33" s="677">
        <f>IF(OR($C$83=$AR33,$D$83=$AR33),Schweine_Werte!$M33*0.5,IF(OR($C$83&gt;$AR33,$D$83&lt;$AR33),0,Schweine_Werte!$M33))</f>
        <v>0</v>
      </c>
      <c r="BT33" s="679">
        <f>IF(OR($C$92=$AR33,$D$92=$AR33),Schweine_Werte!$M33*0.5,IF(OR($C$92&gt;$AR33,$D$92&lt;$AR33),0,Schweine_Werte!$M33))</f>
        <v>0</v>
      </c>
      <c r="BU33" s="679">
        <f>IF(OR($C$101=$AR33,$D$101=$AR33),Schweine_Werte!$M33*0.5,IF(OR($C$101&gt;$AR33,$D$101&lt;$AR33),0,Schweine_Werte!$M33))</f>
        <v>0</v>
      </c>
      <c r="BV33" s="679">
        <f>IF(OR($C$110=$AR33,$D$110=$AR33),Schweine_Werte!$M33*0.5,IF(OR($C$110&gt;$AR33,$D$110&lt;$AR33),0,Schweine_Werte!$M33))</f>
        <v>0</v>
      </c>
      <c r="BW33" s="679">
        <f>IF(OR(8=$AR33,$E$127=$AR33),Schweine_Werte!$M33*0.5,IF(OR(8&gt;$AR33,$E$127&lt;$AR33),0,Schweine_Werte!$M33))</f>
        <v>1.3904204668329827</v>
      </c>
      <c r="BX33" s="679">
        <f>IF(OR(8=$AR33,$E$145=$AR33),Schweine_Werte!$M33*0.5,IF(OR(8&gt;$AR33,$E$145&lt;$AR33),0,Schweine_Werte!$M33))</f>
        <v>1.3904204668329827</v>
      </c>
      <c r="BY33" s="677">
        <f>IF(OR($C$74=$AR33,$D$74=$AR33),Schweine_Werte!$O33*0.5,IF(OR($C$74&gt;$AR33,$D$74&lt;$AR33),0,Schweine_Werte!$O33))</f>
        <v>0</v>
      </c>
      <c r="BZ33" s="677">
        <f>IF(OR($C$83=$AR33,$D$83=$AR33),Schweine_Werte!$O33*0.5,IF(OR($C$83&gt;$AR33,$D$83&lt;$AR33),0,Schweine_Werte!$O33))</f>
        <v>0</v>
      </c>
      <c r="CA33" s="679">
        <f>IF(OR($C$92=$AR33,$D$92=$AR33),Schweine_Werte!$O33*0.5,IF(OR($C$92&gt;$AR33,$D$92&lt;$AR33),0,Schweine_Werte!$O33))</f>
        <v>0</v>
      </c>
      <c r="CB33" s="679">
        <f>IF(OR($C$101=$AR33,$D$101=$AR33),Schweine_Werte!$O33*0.5,IF(OR($C$101&gt;$AR33,$D$101&lt;$AR33),0,Schweine_Werte!$O33))</f>
        <v>0</v>
      </c>
      <c r="CC33" s="679">
        <f>IF(OR($C$110=$AR33,$D$110=$AR33),Schweine_Werte!$O33*0.5,IF(OR($C$110&gt;$AR33,$D$110&lt;$AR33),0,Schweine_Werte!$O33))</f>
        <v>0</v>
      </c>
    </row>
    <row r="34" spans="1:81" ht="15.75" x14ac:dyDescent="0.25">
      <c r="F34" s="521"/>
      <c r="G34" s="1722" t="s">
        <v>486</v>
      </c>
      <c r="H34" s="1723"/>
      <c r="I34" s="1724"/>
      <c r="J34" s="681" t="s">
        <v>474</v>
      </c>
      <c r="K34" s="681" t="s">
        <v>487</v>
      </c>
      <c r="L34" s="1725" t="s">
        <v>488</v>
      </c>
      <c r="M34" s="1726"/>
      <c r="N34" s="1727"/>
      <c r="O34" s="1725" t="s">
        <v>489</v>
      </c>
      <c r="P34" s="1727"/>
      <c r="Q34" s="1725" t="s">
        <v>490</v>
      </c>
      <c r="R34" s="1726"/>
      <c r="S34" s="1727"/>
      <c r="T34" s="1725" t="s">
        <v>491</v>
      </c>
      <c r="U34" s="1726"/>
      <c r="V34" s="1727"/>
      <c r="W34" s="1725" t="s">
        <v>492</v>
      </c>
      <c r="X34" s="1726"/>
      <c r="Y34" s="1727"/>
      <c r="Z34" s="1728" t="s">
        <v>493</v>
      </c>
      <c r="AA34" s="1729"/>
      <c r="AB34" s="1728" t="s">
        <v>411</v>
      </c>
      <c r="AC34" s="1729"/>
      <c r="AD34" s="1728" t="s">
        <v>412</v>
      </c>
      <c r="AE34" s="1729"/>
      <c r="AF34" s="682" t="s">
        <v>494</v>
      </c>
      <c r="AG34" s="1733" t="s">
        <v>495</v>
      </c>
      <c r="AH34" s="1734"/>
      <c r="AI34" s="983" t="s">
        <v>515</v>
      </c>
      <c r="AJ34" s="1728" t="s">
        <v>493</v>
      </c>
      <c r="AK34" s="1729"/>
      <c r="AL34" s="1728" t="s">
        <v>411</v>
      </c>
      <c r="AM34" s="1729"/>
      <c r="AN34" s="1728" t="s">
        <v>412</v>
      </c>
      <c r="AO34" s="1729"/>
      <c r="AR34" s="698">
        <v>38</v>
      </c>
      <c r="AS34" s="677">
        <f>IF(OR($C$12=$AR34,$D$12=$AR34),Schweine_Werte!$C34*0.5,IF(OR($C$12&gt;$AR34,$D$12&lt;$AR34),0,Schweine_Werte!$C34))</f>
        <v>0</v>
      </c>
      <c r="AT34" s="667">
        <f>IF(OR($C$24=$AR34,$D$24=$AR34),Schweine_Werte!$C34*0.5,IF(OR($C$24&gt;$AR34,$D$24&lt;$AR34),0,Schweine_Werte!$C34))</f>
        <v>0</v>
      </c>
      <c r="AU34" s="677">
        <f>IF(OR($C$36=$AR34,$D$36=$AR34),Schweine_Werte!$C34*0.5,IF(OR($C$36&gt;$AR34,$D$36&lt;$AR34),0,Schweine_Werte!$C34))</f>
        <v>0</v>
      </c>
      <c r="AV34" s="677">
        <f>IF(OR($C$48=$AR34,$D$48=$AR34),Schweine_Werte!$C34*0.5,IF(OR($C$48&gt;$AR34,$D$48&lt;$AR34),0,Schweine_Werte!$C34))</f>
        <v>0</v>
      </c>
      <c r="AW34" s="677">
        <f>IF(OR($C$60=$AR34,$D$60=$AR34),Schweine_Werte!$C34*0.5,IF(OR($C$60&gt;$AR34,$D$60&lt;$AR34),0,Schweine_Werte!$C34))</f>
        <v>0</v>
      </c>
      <c r="AX34" s="677">
        <f>IF(OR($C$12=$AR34,$D$12=$AR34),Schweine_Werte!$E34*0.5,IF(OR($C$12&gt;$AR34,$D$12&lt;$AR34),0,Schweine_Werte!$E34))</f>
        <v>0</v>
      </c>
      <c r="AY34" s="667">
        <f>IF(OR($C$24=$AR34,$D$24=$AR34),Schweine_Werte!$E34*0.5,IF(OR($C$24&gt;$AR34,$D$24&lt;$AR34),0,Schweine_Werte!$E34))</f>
        <v>0</v>
      </c>
      <c r="AZ34" s="667">
        <f>IF(OR($C$36=$AR34,$D$36=$AR34),Schweine_Werte!$E34*0.5,IF(OR($C$36&gt;$AR34,$D$36&lt;$AR34),0,Schweine_Werte!$E34))</f>
        <v>0</v>
      </c>
      <c r="BA34" s="667">
        <f>IF(OR($C$48=$AR34,$D$48=$AR34),Schweine_Werte!$E34*0.5,IF(OR($C$48&gt;$AR34,$D$48&lt;$AR34),0,Schweine_Werte!$E34))</f>
        <v>0</v>
      </c>
      <c r="BB34" s="667">
        <f>IF(OR($C$60=$AR34,$D$60=$AR34),Schweine_Werte!$E34*0.5,IF(OR($C$60&gt;$AR34,$D$60&lt;$AR34),0,Schweine_Werte!$E34))</f>
        <v>0</v>
      </c>
      <c r="BC34" s="677">
        <f>IF(OR($C$12=$AR34,$D$12=$AR34),Schweine_Werte!$G34*0.5,IF(OR($C$12&gt;$AR34,$D$12&lt;$AR34),0,Schweine_Werte!$G34))</f>
        <v>0</v>
      </c>
      <c r="BD34" s="667">
        <f>IF(OR($C$24=$AR34,$D$24=$AR34),Schweine_Werte!$G34*0.5,IF(OR($C$24&gt;$AR34,$D$24&lt;$AR34),0,Schweine_Werte!$G34))</f>
        <v>0</v>
      </c>
      <c r="BE34" s="667">
        <f>IF(OR($C$36=$AR34,$D$36=$AR34),Schweine_Werte!$G34*0.5,IF(OR($C$36&gt;$AR34,$D$36&lt;$AR34),0,Schweine_Werte!$G34))</f>
        <v>0</v>
      </c>
      <c r="BF34" s="667">
        <f>IF(OR($C$48=$AR34,$D$48=$AR34),Schweine_Werte!$G34*0.5,IF(OR($C$48&gt;$AR34,$D$48&lt;$AR34),0,Schweine_Werte!$G34))</f>
        <v>0</v>
      </c>
      <c r="BG34" s="667">
        <f>IF(OR($C$60=$AR34,$D$60=$AR34),Schweine_Werte!$G34*0.5,IF(OR($C$60&gt;$AR34,$D$60&lt;$AR34),0,Schweine_Werte!$G34))</f>
        <v>0</v>
      </c>
      <c r="BH34" s="677">
        <f>IF(OR($C$12=$AR34,$D$12=$AR34),Schweine_Werte!$I34*0.5,IF(OR($C$12&gt;$AR34,$D$12&lt;$AR34),0,Schweine_Werte!$I34))</f>
        <v>0</v>
      </c>
      <c r="BI34" s="667">
        <f>IF(OR($C$24=$AR34,$D$24=$AR34),Schweine_Werte!$I34*0.5,IF(OR($C$24&gt;$AR34,$D$24&lt;$AR34),0,Schweine_Werte!$I34))</f>
        <v>0</v>
      </c>
      <c r="BJ34" s="667">
        <f>IF(OR($C$36=$AR34,$D$36=$AR34),Schweine_Werte!$I34*0.5,IF(OR($C$36&gt;$AR34,$D$36&lt;$AR34),0,Schweine_Werte!$I34))</f>
        <v>0</v>
      </c>
      <c r="BK34" s="667">
        <f>IF(OR($C$48=$AR34,$D$48=$AR34),Schweine_Werte!$I34*0.5,IF(OR($C$48&gt;$AR34,$D$48&lt;$AR34),0,Schweine_Werte!$I34))</f>
        <v>0</v>
      </c>
      <c r="BL34" s="667">
        <f>IF(OR($C$60=$AR34,$D$60=$AR34),Schweine_Werte!$I34*0.5,IF(OR($C$60&gt;$AR34,$D$60&lt;$AR34),0,Schweine_Werte!$I34))</f>
        <v>0</v>
      </c>
      <c r="BM34" s="677"/>
      <c r="BN34" s="667"/>
      <c r="BO34" s="667"/>
      <c r="BP34" s="667"/>
      <c r="BQ34" s="667"/>
      <c r="BR34" s="677">
        <f>IF(OR($C$74=$AR34,$D$74=$AR34),Schweine_Werte!$M34*0.5,IF(OR($C$74&gt;$AR34,$D$74&lt;$AR34),0,Schweine_Werte!$M34))</f>
        <v>0</v>
      </c>
      <c r="BS34" s="677">
        <f>IF(OR($C$83=$AR34,$D$83=$AR34),Schweine_Werte!$M34*0.5,IF(OR($C$83&gt;$AR34,$D$83&lt;$AR34),0,Schweine_Werte!$M34))</f>
        <v>0</v>
      </c>
      <c r="BT34" s="679">
        <f>IF(OR($C$92=$AR34,$D$92=$AR34),Schweine_Werte!$M34*0.5,IF(OR($C$92&gt;$AR34,$D$92&lt;$AR34),0,Schweine_Werte!$M34))</f>
        <v>0</v>
      </c>
      <c r="BU34" s="679">
        <f>IF(OR($C$101=$AR34,$D$101=$AR34),Schweine_Werte!$M34*0.5,IF(OR($C$101&gt;$AR34,$D$101&lt;$AR34),0,Schweine_Werte!$M34))</f>
        <v>0</v>
      </c>
      <c r="BV34" s="679">
        <f>IF(OR($C$110=$AR34,$D$110=$AR34),Schweine_Werte!$M34*0.5,IF(OR($C$110&gt;$AR34,$D$110&lt;$AR34),0,Schweine_Werte!$M34))</f>
        <v>0</v>
      </c>
      <c r="BW34" s="679">
        <f>IF(OR(8=$AR34,$E$127=$AR34),Schweine_Werte!$M34*0.5,IF(OR(8&gt;$AR34,$E$127&lt;$AR34),0,Schweine_Werte!$M34))</f>
        <v>1.3707820838974658</v>
      </c>
      <c r="BX34" s="679">
        <f>IF(OR(8=$AR34,$E$145=$AR34),Schweine_Werte!$M34*0.5,IF(OR(8&gt;$AR34,$E$145&lt;$AR34),0,Schweine_Werte!$M34))</f>
        <v>1.3707820838974658</v>
      </c>
      <c r="BY34" s="677">
        <f>IF(OR($C$74=$AR34,$D$74=$AR34),Schweine_Werte!$O34*0.5,IF(OR($C$74&gt;$AR34,$D$74&lt;$AR34),0,Schweine_Werte!$O34))</f>
        <v>0</v>
      </c>
      <c r="BZ34" s="677">
        <f>IF(OR($C$83=$AR34,$D$83=$AR34),Schweine_Werte!$O34*0.5,IF(OR($C$83&gt;$AR34,$D$83&lt;$AR34),0,Schweine_Werte!$O34))</f>
        <v>0</v>
      </c>
      <c r="CA34" s="679">
        <f>IF(OR($C$92=$AR34,$D$92=$AR34),Schweine_Werte!$O34*0.5,IF(OR($C$92&gt;$AR34,$D$92&lt;$AR34),0,Schweine_Werte!$O34))</f>
        <v>0</v>
      </c>
      <c r="CB34" s="679">
        <f>IF(OR($C$101=$AR34,$D$101=$AR34),Schweine_Werte!$O34*0.5,IF(OR($C$101&gt;$AR34,$D$101&lt;$AR34),0,Schweine_Werte!$O34))</f>
        <v>0</v>
      </c>
      <c r="CC34" s="679">
        <f>IF(OR($C$110=$AR34,$D$110=$AR34),Schweine_Werte!$O34*0.5,IF(OR($C$110&gt;$AR34,$D$110&lt;$AR34),0,Schweine_Werte!$O34))</f>
        <v>0</v>
      </c>
    </row>
    <row r="35" spans="1:81" ht="18.75" x14ac:dyDescent="0.2">
      <c r="B35" s="684" t="s">
        <v>497</v>
      </c>
      <c r="C35" s="685" t="s">
        <v>375</v>
      </c>
      <c r="D35" s="685" t="s">
        <v>498</v>
      </c>
      <c r="E35" s="685" t="s">
        <v>377</v>
      </c>
      <c r="F35" s="686" t="s">
        <v>363</v>
      </c>
      <c r="G35" s="687" t="s">
        <v>1</v>
      </c>
      <c r="H35" s="687" t="s">
        <v>499</v>
      </c>
      <c r="I35" s="687" t="s">
        <v>500</v>
      </c>
      <c r="J35" s="688" t="s">
        <v>501</v>
      </c>
      <c r="K35" s="688" t="s">
        <v>501</v>
      </c>
      <c r="L35" s="689" t="s">
        <v>365</v>
      </c>
      <c r="M35" s="689" t="s">
        <v>502</v>
      </c>
      <c r="N35" s="689" t="s">
        <v>367</v>
      </c>
      <c r="O35" s="690" t="s">
        <v>358</v>
      </c>
      <c r="P35" s="690" t="s">
        <v>359</v>
      </c>
      <c r="Q35" s="689" t="s">
        <v>365</v>
      </c>
      <c r="R35" s="689" t="s">
        <v>366</v>
      </c>
      <c r="S35" s="689" t="s">
        <v>367</v>
      </c>
      <c r="T35" s="689" t="s">
        <v>365</v>
      </c>
      <c r="U35" s="689" t="s">
        <v>366</v>
      </c>
      <c r="V35" s="689" t="s">
        <v>367</v>
      </c>
      <c r="W35" s="688" t="s">
        <v>503</v>
      </c>
      <c r="X35" s="688" t="s">
        <v>504</v>
      </c>
      <c r="Y35" s="688" t="s">
        <v>505</v>
      </c>
      <c r="Z35" s="691" t="s">
        <v>506</v>
      </c>
      <c r="AA35" s="691" t="s">
        <v>298</v>
      </c>
      <c r="AB35" s="691" t="s">
        <v>506</v>
      </c>
      <c r="AC35" s="691" t="s">
        <v>298</v>
      </c>
      <c r="AD35" s="691" t="s">
        <v>506</v>
      </c>
      <c r="AE35" s="691" t="s">
        <v>298</v>
      </c>
      <c r="AF35" s="691" t="s">
        <v>507</v>
      </c>
      <c r="AG35" s="692" t="s">
        <v>508</v>
      </c>
      <c r="AH35" s="691" t="s">
        <v>17</v>
      </c>
      <c r="AI35" s="691"/>
      <c r="AJ35" s="691" t="s">
        <v>509</v>
      </c>
      <c r="AK35" s="691" t="s">
        <v>510</v>
      </c>
      <c r="AL35" s="691" t="s">
        <v>511</v>
      </c>
      <c r="AM35" s="691" t="s">
        <v>512</v>
      </c>
      <c r="AN35" s="691" t="s">
        <v>511</v>
      </c>
      <c r="AO35" s="691" t="s">
        <v>513</v>
      </c>
      <c r="AR35" s="698">
        <v>39</v>
      </c>
      <c r="AS35" s="677">
        <f>IF(OR($C$12=$AR35,$D$12=$AR35),Schweine_Werte!$C35*0.5,IF(OR($C$12&gt;$AR35,$D$12&lt;$AR35),0,Schweine_Werte!$C35))</f>
        <v>0</v>
      </c>
      <c r="AT35" s="667">
        <f>IF(OR($C$24=$AR35,$D$24=$AR35),Schweine_Werte!$C35*0.5,IF(OR($C$24&gt;$AR35,$D$24&lt;$AR35),0,Schweine_Werte!$C35))</f>
        <v>0</v>
      </c>
      <c r="AU35" s="677">
        <f>IF(OR($C$36=$AR35,$D$36=$AR35),Schweine_Werte!$C35*0.5,IF(OR($C$36&gt;$AR35,$D$36&lt;$AR35),0,Schweine_Werte!$C35))</f>
        <v>0</v>
      </c>
      <c r="AV35" s="677">
        <f>IF(OR($C$48=$AR35,$D$48=$AR35),Schweine_Werte!$C35*0.5,IF(OR($C$48&gt;$AR35,$D$48&lt;$AR35),0,Schweine_Werte!$C35))</f>
        <v>0</v>
      </c>
      <c r="AW35" s="677">
        <f>IF(OR($C$60=$AR35,$D$60=$AR35),Schweine_Werte!$C35*0.5,IF(OR($C$60&gt;$AR35,$D$60&lt;$AR35),0,Schweine_Werte!$C35))</f>
        <v>0</v>
      </c>
      <c r="AX35" s="677">
        <f>IF(OR($C$12=$AR35,$D$12=$AR35),Schweine_Werte!$E35*0.5,IF(OR($C$12&gt;$AR35,$D$12&lt;$AR35),0,Schweine_Werte!$E35))</f>
        <v>0</v>
      </c>
      <c r="AY35" s="667">
        <f>IF(OR($C$24=$AR35,$D$24=$AR35),Schweine_Werte!$E35*0.5,IF(OR($C$24&gt;$AR35,$D$24&lt;$AR35),0,Schweine_Werte!$E35))</f>
        <v>0</v>
      </c>
      <c r="AZ35" s="667">
        <f>IF(OR($C$36=$AR35,$D$36=$AR35),Schweine_Werte!$E35*0.5,IF(OR($C$36&gt;$AR35,$D$36&lt;$AR35),0,Schweine_Werte!$E35))</f>
        <v>0</v>
      </c>
      <c r="BA35" s="667">
        <f>IF(OR($C$48=$AR35,$D$48=$AR35),Schweine_Werte!$E35*0.5,IF(OR($C$48&gt;$AR35,$D$48&lt;$AR35),0,Schweine_Werte!$E35))</f>
        <v>0</v>
      </c>
      <c r="BB35" s="667">
        <f>IF(OR($C$60=$AR35,$D$60=$AR35),Schweine_Werte!$E35*0.5,IF(OR($C$60&gt;$AR35,$D$60&lt;$AR35),0,Schweine_Werte!$E35))</f>
        <v>0</v>
      </c>
      <c r="BC35" s="677">
        <f>IF(OR($C$12=$AR35,$D$12=$AR35),Schweine_Werte!$G35*0.5,IF(OR($C$12&gt;$AR35,$D$12&lt;$AR35),0,Schweine_Werte!$G35))</f>
        <v>0</v>
      </c>
      <c r="BD35" s="667">
        <f>IF(OR($C$24=$AR35,$D$24=$AR35),Schweine_Werte!$G35*0.5,IF(OR($C$24&gt;$AR35,$D$24&lt;$AR35),0,Schweine_Werte!$G35))</f>
        <v>0</v>
      </c>
      <c r="BE35" s="667">
        <f>IF(OR($C$36=$AR35,$D$36=$AR35),Schweine_Werte!$G35*0.5,IF(OR($C$36&gt;$AR35,$D$36&lt;$AR35),0,Schweine_Werte!$G35))</f>
        <v>0</v>
      </c>
      <c r="BF35" s="667">
        <f>IF(OR($C$48=$AR35,$D$48=$AR35),Schweine_Werte!$G35*0.5,IF(OR($C$48&gt;$AR35,$D$48&lt;$AR35),0,Schweine_Werte!$G35))</f>
        <v>0</v>
      </c>
      <c r="BG35" s="667">
        <f>IF(OR($C$60=$AR35,$D$60=$AR35),Schweine_Werte!$G35*0.5,IF(OR($C$60&gt;$AR35,$D$60&lt;$AR35),0,Schweine_Werte!$G35))</f>
        <v>0</v>
      </c>
      <c r="BH35" s="677">
        <f>IF(OR($C$12=$AR35,$D$12=$AR35),Schweine_Werte!$I35*0.5,IF(OR($C$12&gt;$AR35,$D$12&lt;$AR35),0,Schweine_Werte!$I35))</f>
        <v>0</v>
      </c>
      <c r="BI35" s="667">
        <f>IF(OR($C$24=$AR35,$D$24=$AR35),Schweine_Werte!$I35*0.5,IF(OR($C$24&gt;$AR35,$D$24&lt;$AR35),0,Schweine_Werte!$I35))</f>
        <v>0</v>
      </c>
      <c r="BJ35" s="667">
        <f>IF(OR($C$36=$AR35,$D$36=$AR35),Schweine_Werte!$I35*0.5,IF(OR($C$36&gt;$AR35,$D$36&lt;$AR35),0,Schweine_Werte!$I35))</f>
        <v>0</v>
      </c>
      <c r="BK35" s="667">
        <f>IF(OR($C$48=$AR35,$D$48=$AR35),Schweine_Werte!$I35*0.5,IF(OR($C$48&gt;$AR35,$D$48&lt;$AR35),0,Schweine_Werte!$I35))</f>
        <v>0</v>
      </c>
      <c r="BL35" s="667">
        <f>IF(OR($C$60=$AR35,$D$60=$AR35),Schweine_Werte!$I35*0.5,IF(OR($C$60&gt;$AR35,$D$60&lt;$AR35),0,Schweine_Werte!$I35))</f>
        <v>0</v>
      </c>
      <c r="BM35" s="677"/>
      <c r="BN35" s="667"/>
      <c r="BO35" s="667"/>
      <c r="BP35" s="667"/>
      <c r="BQ35" s="667"/>
      <c r="BR35" s="677">
        <f>IF(OR($C$74=$AR35,$D$74=$AR35),Schweine_Werte!$M35*0.5,IF(OR($C$74&gt;$AR35,$D$74&lt;$AR35),0,Schweine_Werte!$M35))</f>
        <v>0</v>
      </c>
      <c r="BS35" s="677">
        <f>IF(OR($C$83=$AR35,$D$83=$AR35),Schweine_Werte!$M35*0.5,IF(OR($C$83&gt;$AR35,$D$83&lt;$AR35),0,Schweine_Werte!$M35))</f>
        <v>0</v>
      </c>
      <c r="BT35" s="679">
        <f>IF(OR($C$92=$AR35,$D$92=$AR35),Schweine_Werte!$M35*0.5,IF(OR($C$92&gt;$AR35,$D$92&lt;$AR35),0,Schweine_Werte!$M35))</f>
        <v>0</v>
      </c>
      <c r="BU35" s="679">
        <f>IF(OR($C$101=$AR35,$D$101=$AR35),Schweine_Werte!$M35*0.5,IF(OR($C$101&gt;$AR35,$D$101&lt;$AR35),0,Schweine_Werte!$M35))</f>
        <v>0</v>
      </c>
      <c r="BV35" s="679">
        <f>IF(OR($C$110=$AR35,$D$110=$AR35),Schweine_Werte!$M35*0.5,IF(OR($C$110&gt;$AR35,$D$110&lt;$AR35),0,Schweine_Werte!$M35))</f>
        <v>0</v>
      </c>
      <c r="BW35" s="679">
        <f>IF(OR(8=$AR35,$E$127=$AR35),Schweine_Werte!$M35*0.5,IF(OR(8&gt;$AR35,$E$127&lt;$AR35),0,Schweine_Werte!$M35))</f>
        <v>1.3522208276626688</v>
      </c>
      <c r="BX35" s="679">
        <f>IF(OR(8=$AR35,$E$145=$AR35),Schweine_Werte!$M35*0.5,IF(OR(8&gt;$AR35,$E$145&lt;$AR35),0,Schweine_Werte!$M35))</f>
        <v>1.3522208276626688</v>
      </c>
      <c r="BY35" s="677">
        <f>IF(OR($C$74=$AR35,$D$74=$AR35),Schweine_Werte!$O35*0.5,IF(OR($C$74&gt;$AR35,$D$74&lt;$AR35),0,Schweine_Werte!$O35))</f>
        <v>0</v>
      </c>
      <c r="BZ35" s="677">
        <f>IF(OR($C$83=$AR35,$D$83=$AR35),Schweine_Werte!$O35*0.5,IF(OR($C$83&gt;$AR35,$D$83&lt;$AR35),0,Schweine_Werte!$O35))</f>
        <v>0</v>
      </c>
      <c r="CA35" s="679">
        <f>IF(OR($C$92=$AR35,$D$92=$AR35),Schweine_Werte!$O35*0.5,IF(OR($C$92&gt;$AR35,$D$92&lt;$AR35),0,Schweine_Werte!$O35))</f>
        <v>0</v>
      </c>
      <c r="CB35" s="679">
        <f>IF(OR($C$101=$AR35,$D$101=$AR35),Schweine_Werte!$O35*0.5,IF(OR($C$101&gt;$AR35,$D$101&lt;$AR35),0,Schweine_Werte!$O35))</f>
        <v>0</v>
      </c>
      <c r="CC35" s="679">
        <f>IF(OR($C$110=$AR35,$D$110=$AR35),Schweine_Werte!$O35*0.5,IF(OR($C$110&gt;$AR35,$D$110&lt;$AR35),0,Schweine_Werte!$O35))</f>
        <v>0</v>
      </c>
    </row>
    <row r="36" spans="1:81" ht="15.75" x14ac:dyDescent="0.2">
      <c r="A36" s="520" t="s">
        <v>458</v>
      </c>
      <c r="B36" s="693" t="str">
        <f>IF('Abweichende Werte'!W7=1,A5,"")</f>
        <v/>
      </c>
      <c r="C36" s="694" t="str">
        <f>IF('Abweichende Werte'!W7=1,'Abweichende Werte'!J7,"")</f>
        <v/>
      </c>
      <c r="D36" s="694" t="str">
        <f>IF('Abweichende Werte'!W7=1,'Abweichende Werte'!M7,"")</f>
        <v/>
      </c>
      <c r="E36" s="506" t="str">
        <f>IF('Abweichende Werte'!W7=1,'Abweichende Werte'!P7,"")</f>
        <v/>
      </c>
      <c r="F36" s="695" t="e">
        <f>IF($E36&lt;=$E29,F29,IF(AND($E36&gt;$E29,$E36&lt;=$E30),F29+(F30-F29)/($E30-$E29)*($E36-$E29),IF(AND($E36&gt;$E30,$E36&lt;=$E31),F30+(F31-F30)/($E31-$E30)*($E36-$E30),IF(AND($E36&gt;$E31,$E36&lt;=$E32),F31+(F32-F31)/($E32-$E31)*($E36-$E31),IF($E36&gt;$E32,F32)))))</f>
        <v>#VALUE!</v>
      </c>
      <c r="G36" s="695" t="e">
        <f t="shared" ref="G36:N36" si="17">IF($E36&lt;=$E29,G29,IF(AND($E36&gt;$E29,$E36&lt;=$E30),G29+(G30-G29)/($E30-$E29)*($E36-$E29),IF(AND($E36&gt;$E30,$E36&lt;=$E31),G30+(G31-G30)/($E31-$E30)*($E36-$E30),IF(AND($E36&gt;$E31,$E36&lt;=$E32),G31+(G32-G31)/($E32-$E31)*($E36-$E31),IF($E36&gt;$E32,G32)))))</f>
        <v>#VALUE!</v>
      </c>
      <c r="H36" s="695" t="e">
        <f t="shared" si="17"/>
        <v>#VALUE!</v>
      </c>
      <c r="I36" s="695" t="e">
        <f t="shared" si="17"/>
        <v>#VALUE!</v>
      </c>
      <c r="J36" s="695" t="e">
        <f t="shared" si="17"/>
        <v>#VALUE!</v>
      </c>
      <c r="K36" s="695" t="e">
        <f t="shared" si="17"/>
        <v>#VALUE!</v>
      </c>
      <c r="L36" s="695" t="e">
        <f t="shared" si="17"/>
        <v>#VALUE!</v>
      </c>
      <c r="M36" s="695" t="e">
        <f t="shared" si="17"/>
        <v>#VALUE!</v>
      </c>
      <c r="N36" s="695" t="e">
        <f t="shared" si="17"/>
        <v>#VALUE!</v>
      </c>
      <c r="O36" s="696">
        <v>5.5</v>
      </c>
      <c r="P36" s="696">
        <v>1.8</v>
      </c>
      <c r="Q36" s="695" t="e">
        <f t="shared" ref="Q36:Z36" si="18">IF($E36&lt;=$E29,Q29,IF(AND($E36&gt;$E29,$E36&lt;=$E30),Q29+(Q30-Q29)/($E30-$E29)*($E36-$E29),IF(AND($E36&gt;$E30,$E36&lt;=$E31),Q30+(Q31-Q30)/($E31-$E30)*($E36-$E30),IF(AND($E36&gt;$E31,$E36&lt;=$E32),Q31+(Q32-Q31)/($E32-$E31)*($E36-$E31),IF($E36&gt;$E32,Q32)))))</f>
        <v>#VALUE!</v>
      </c>
      <c r="R36" s="695" t="e">
        <f t="shared" si="18"/>
        <v>#VALUE!</v>
      </c>
      <c r="S36" s="695" t="e">
        <f t="shared" si="18"/>
        <v>#VALUE!</v>
      </c>
      <c r="T36" s="695" t="e">
        <f t="shared" si="18"/>
        <v>#VALUE!</v>
      </c>
      <c r="U36" s="695" t="e">
        <f t="shared" si="18"/>
        <v>#VALUE!</v>
      </c>
      <c r="V36" s="695" t="e">
        <f t="shared" si="18"/>
        <v>#VALUE!</v>
      </c>
      <c r="W36" s="695" t="e">
        <f t="shared" si="18"/>
        <v>#VALUE!</v>
      </c>
      <c r="X36" s="695" t="e">
        <f t="shared" si="18"/>
        <v>#VALUE!</v>
      </c>
      <c r="Y36" s="695" t="e">
        <f t="shared" si="18"/>
        <v>#VALUE!</v>
      </c>
      <c r="Z36" s="695" t="e">
        <f t="shared" si="18"/>
        <v>#VALUE!</v>
      </c>
      <c r="AA36" s="697" t="e">
        <f>+Z36*6.25</f>
        <v>#VALUE!</v>
      </c>
      <c r="AB36" s="695" t="e">
        <f t="shared" ref="AB36" si="19">IF($E36&lt;=$E29,AB29,IF(AND($E36&gt;$E29,$E36&lt;=$E30),AB29+(AB30-AB29)/($E30-$E29)*($E36-$E29),IF(AND($E36&gt;$E30,$E36&lt;=$E31),AB30+(AB31-AB30)/($E31-$E30)*($E36-$E30),IF(AND($E36&gt;$E31,$E36&lt;=$E32),AB31+(AB32-AB31)/($E32-$E31)*($E36-$E31),IF($E36&gt;$E32,AB32)))))</f>
        <v>#VALUE!</v>
      </c>
      <c r="AC36" s="697" t="e">
        <f>+AB36*6.25</f>
        <v>#VALUE!</v>
      </c>
      <c r="AD36" s="695" t="e">
        <f t="shared" ref="AD36" si="20">IF($E36&lt;=$E29,AD29,IF(AND($E36&gt;$E29,$E36&lt;=$E30),AD29+(AD30-AD29)/($E30-$E29)*($E36-$E29),IF(AND($E36&gt;$E30,$E36&lt;=$E31),AD30+(AD31-AD30)/($E31-$E30)*($E36-$E30),IF(AND($E36&gt;$E31,$E36&lt;=$E32),AD31+(AD32-AD31)/($E32-$E31)*($E36-$E31),IF($E36&gt;$E32,AD32)))))</f>
        <v>#VALUE!</v>
      </c>
      <c r="AE36" s="697" t="e">
        <f>+AD36*6.25</f>
        <v>#VALUE!</v>
      </c>
      <c r="AF36" s="697" t="e">
        <f>365/((D36-C36)/E36*1000)</f>
        <v>#VALUE!</v>
      </c>
      <c r="AG36" s="695" t="e">
        <f>IF($E36&lt;=$E29,AG29,IF(AND($E36&gt;$E29,$E36&lt;=$E30),AG29+(AG30-AG29)/($E30-$E29)*($E36-$E29),IF(AND($E36&gt;$E30,$E36&lt;=$E31),AG30+(AG31-AG30)/($E31-$E30)*($E36-$E30),IF(AND($E36&gt;$E31,$E36&lt;=$E32),AG31+(AG32-AG31)/($E32-$E31)*($E36-$E31),IF($E36&gt;$E32,AG32)))))</f>
        <v>#VALUE!</v>
      </c>
      <c r="AH36" s="697" t="e">
        <f>+AG36/AF36</f>
        <v>#VALUE!</v>
      </c>
      <c r="AI36" s="697" t="e">
        <f>+CONCATENATE(ROUND(AH36/(D36-C36),1)," : 1")</f>
        <v>#VALUE!</v>
      </c>
      <c r="AJ36" s="695" t="e">
        <f t="shared" ref="AJ36" si="21">IF($E36&lt;=$E29,AJ29,IF(AND($E36&gt;$E29,$E36&lt;=$E30),AJ29+(AJ30-AJ29)/($E30-$E29)*($E36-$E29),IF(AND($E36&gt;$E30,$E36&lt;=$E31),AJ30+(AJ31-AJ30)/($E31-$E30)*($E36-$E30),IF(AND($E36&gt;$E31,$E36&lt;=$E32),AJ31+(AJ32-AJ31)/($E32-$E31)*($E36-$E31),IF($E36&gt;$E32,AJ32)))))</f>
        <v>#VALUE!</v>
      </c>
      <c r="AK36" s="697" t="e">
        <f>+AJ36/2.291</f>
        <v>#VALUE!</v>
      </c>
      <c r="AL36" s="695" t="e">
        <f t="shared" ref="AL36" si="22">IF($E36&lt;=$E29,AL29,IF(AND($E36&gt;$E29,$E36&lt;=$E30),AL29+(AL30-AL29)/($E30-$E29)*($E36-$E29),IF(AND($E36&gt;$E30,$E36&lt;=$E31),AL30+(AL31-AL30)/($E31-$E30)*($E36-$E30),IF(AND($E36&gt;$E31,$E36&lt;=$E32),AL31+(AL32-AL31)/($E32-$E31)*($E36-$E31),IF($E36&gt;$E32,AL32)))))</f>
        <v>#VALUE!</v>
      </c>
      <c r="AM36" s="697" t="e">
        <f>+AL36/2.291</f>
        <v>#VALUE!</v>
      </c>
      <c r="AN36" s="695" t="e">
        <f t="shared" ref="AN36" si="23">IF($E36&lt;=$E29,AN29,IF(AND($E36&gt;$E29,$E36&lt;=$E30),AN29+(AN30-AN29)/($E30-$E29)*($E36-$E29),IF(AND($E36&gt;$E30,$E36&lt;=$E31),AN30+(AN31-AN30)/($E31-$E30)*($E36-$E30),IF(AND($E36&gt;$E31,$E36&lt;=$E32),AN31+(AN32-AN31)/($E32-$E31)*($E36-$E31),IF($E36&gt;$E32,AN32)))))</f>
        <v>#VALUE!</v>
      </c>
      <c r="AO36" s="697" t="e">
        <f>+AN36/2.291</f>
        <v>#VALUE!</v>
      </c>
      <c r="AR36" s="698">
        <v>40</v>
      </c>
      <c r="AS36" s="677">
        <f>IF(OR($C$12=$AR36,$D$12=$AR36),Schweine_Werte!$C36*0.5,IF(OR($C$12&gt;$AR36,$D$12&lt;$AR36),0,Schweine_Werte!$C36))</f>
        <v>0</v>
      </c>
      <c r="AT36" s="667">
        <f>IF(OR($C$24=$AR36,$D$24=$AR36),Schweine_Werte!$C36*0.5,IF(OR($C$24&gt;$AR36,$D$24&lt;$AR36),0,Schweine_Werte!$C36))</f>
        <v>0</v>
      </c>
      <c r="AU36" s="677">
        <f>IF(OR($C$36=$AR36,$D$36=$AR36),Schweine_Werte!$C36*0.5,IF(OR($C$36&gt;$AR36,$D$36&lt;$AR36),0,Schweine_Werte!$C36))</f>
        <v>0</v>
      </c>
      <c r="AV36" s="677">
        <f>IF(OR($C$48=$AR36,$D$48=$AR36),Schweine_Werte!$C36*0.5,IF(OR($C$48&gt;$AR36,$D$48&lt;$AR36),0,Schweine_Werte!$C36))</f>
        <v>0</v>
      </c>
      <c r="AW36" s="677">
        <f>IF(OR($C$60=$AR36,$D$60=$AR36),Schweine_Werte!$C36*0.5,IF(OR($C$60&gt;$AR36,$D$60&lt;$AR36),0,Schweine_Werte!$C36))</f>
        <v>0</v>
      </c>
      <c r="AX36" s="677">
        <f>IF(OR($C$12=$AR36,$D$12=$AR36),Schweine_Werte!$E36*0.5,IF(OR($C$12&gt;$AR36,$D$12&lt;$AR36),0,Schweine_Werte!$E36))</f>
        <v>0</v>
      </c>
      <c r="AY36" s="667">
        <f>IF(OR($C$24=$AR36,$D$24=$AR36),Schweine_Werte!$E36*0.5,IF(OR($C$24&gt;$AR36,$D$24&lt;$AR36),0,Schweine_Werte!$E36))</f>
        <v>0</v>
      </c>
      <c r="AZ36" s="667">
        <f>IF(OR($C$36=$AR36,$D$36=$AR36),Schweine_Werte!$E36*0.5,IF(OR($C$36&gt;$AR36,$D$36&lt;$AR36),0,Schweine_Werte!$E36))</f>
        <v>0</v>
      </c>
      <c r="BA36" s="667">
        <f>IF(OR($C$48=$AR36,$D$48=$AR36),Schweine_Werte!$E36*0.5,IF(OR($C$48&gt;$AR36,$D$48&lt;$AR36),0,Schweine_Werte!$E36))</f>
        <v>0</v>
      </c>
      <c r="BB36" s="667">
        <f>IF(OR($C$60=$AR36,$D$60=$AR36),Schweine_Werte!$E36*0.5,IF(OR($C$60&gt;$AR36,$D$60&lt;$AR36),0,Schweine_Werte!$E36))</f>
        <v>0</v>
      </c>
      <c r="BC36" s="677">
        <f>IF(OR($C$12=$AR36,$D$12=$AR36),Schweine_Werte!$G36*0.5,IF(OR($C$12&gt;$AR36,$D$12&lt;$AR36),0,Schweine_Werte!$G36))</f>
        <v>0</v>
      </c>
      <c r="BD36" s="667">
        <f>IF(OR($C$24=$AR36,$D$24=$AR36),Schweine_Werte!$G36*0.5,IF(OR($C$24&gt;$AR36,$D$24&lt;$AR36),0,Schweine_Werte!$G36))</f>
        <v>0</v>
      </c>
      <c r="BE36" s="667">
        <f>IF(OR($C$36=$AR36,$D$36=$AR36),Schweine_Werte!$G36*0.5,IF(OR($C$36&gt;$AR36,$D$36&lt;$AR36),0,Schweine_Werte!$G36))</f>
        <v>0</v>
      </c>
      <c r="BF36" s="667">
        <f>IF(OR($C$48=$AR36,$D$48=$AR36),Schweine_Werte!$G36*0.5,IF(OR($C$48&gt;$AR36,$D$48&lt;$AR36),0,Schweine_Werte!$G36))</f>
        <v>0</v>
      </c>
      <c r="BG36" s="667">
        <f>IF(OR($C$60=$AR36,$D$60=$AR36),Schweine_Werte!$G36*0.5,IF(OR($C$60&gt;$AR36,$D$60&lt;$AR36),0,Schweine_Werte!$G36))</f>
        <v>0</v>
      </c>
      <c r="BH36" s="677">
        <f>IF(OR($C$12=$AR36,$D$12=$AR36),Schweine_Werte!$I36*0.5,IF(OR($C$12&gt;$AR36,$D$12&lt;$AR36),0,Schweine_Werte!$I36))</f>
        <v>0</v>
      </c>
      <c r="BI36" s="667">
        <f>IF(OR($C$24=$AR36,$D$24=$AR36),Schweine_Werte!$I36*0.5,IF(OR($C$24&gt;$AR36,$D$24&lt;$AR36),0,Schweine_Werte!$I36))</f>
        <v>0</v>
      </c>
      <c r="BJ36" s="667">
        <f>IF(OR($C$36=$AR36,$D$36=$AR36),Schweine_Werte!$I36*0.5,IF(OR($C$36&gt;$AR36,$D$36&lt;$AR36),0,Schweine_Werte!$I36))</f>
        <v>0</v>
      </c>
      <c r="BK36" s="667">
        <f>IF(OR($C$48=$AR36,$D$48=$AR36),Schweine_Werte!$I36*0.5,IF(OR($C$48&gt;$AR36,$D$48&lt;$AR36),0,Schweine_Werte!$I36))</f>
        <v>0</v>
      </c>
      <c r="BL36" s="667">
        <f>IF(OR($C$60=$AR36,$D$60=$AR36),Schweine_Werte!$I36*0.5,IF(OR($C$60&gt;$AR36,$D$60&lt;$AR36),0,Schweine_Werte!$I36))</f>
        <v>0</v>
      </c>
      <c r="BM36" s="677"/>
      <c r="BN36" s="667"/>
      <c r="BO36" s="667"/>
      <c r="BP36" s="667"/>
      <c r="BQ36" s="667"/>
      <c r="BR36" s="677">
        <f>IF(OR($C$74=$AR36,$D$74=$AR36),Schweine_Werte!$M36*0.5,IF(OR($C$74&gt;$AR36,$D$74&lt;$AR36),0,Schweine_Werte!$M36))</f>
        <v>0</v>
      </c>
      <c r="BS36" s="677">
        <f>IF(OR($C$83=$AR36,$D$83=$AR36),Schweine_Werte!$M36*0.5,IF(OR($C$83&gt;$AR36,$D$83&lt;$AR36),0,Schweine_Werte!$M36))</f>
        <v>0</v>
      </c>
      <c r="BT36" s="679">
        <f>IF(OR($C$92=$AR36,$D$92=$AR36),Schweine_Werte!$M36*0.5,IF(OR($C$92&gt;$AR36,$D$92&lt;$AR36),0,Schweine_Werte!$M36))</f>
        <v>0</v>
      </c>
      <c r="BU36" s="679">
        <f>IF(OR($C$101=$AR36,$D$101=$AR36),Schweine_Werte!$M36*0.5,IF(OR($C$101&gt;$AR36,$D$101&lt;$AR36),0,Schweine_Werte!$M36))</f>
        <v>0</v>
      </c>
      <c r="BV36" s="679">
        <f>IF(OR($C$110=$AR36,$D$110=$AR36),Schweine_Werte!$M36*0.5,IF(OR($C$110&gt;$AR36,$D$110&lt;$AR36),0,Schweine_Werte!$M36))</f>
        <v>0</v>
      </c>
      <c r="BW36" s="679">
        <f>IF(OR(8=$AR36,$E$127=$AR36),Schweine_Werte!$M36*0.5,IF(OR(8&gt;$AR36,$E$127&lt;$AR36),0,Schweine_Werte!$M36))</f>
        <v>1.3346726601939383</v>
      </c>
      <c r="BX36" s="679">
        <f>IF(OR(8=$AR36,$E$145=$AR36),Schweine_Werte!$M36*0.5,IF(OR(8&gt;$AR36,$E$145&lt;$AR36),0,Schweine_Werte!$M36))</f>
        <v>1.3346726601939383</v>
      </c>
      <c r="BY36" s="677">
        <f>IF(OR($C$74=$AR36,$D$74=$AR36),Schweine_Werte!$O36*0.5,IF(OR($C$74&gt;$AR36,$D$74&lt;$AR36),0,Schweine_Werte!$O36))</f>
        <v>0</v>
      </c>
      <c r="BZ36" s="677">
        <f>IF(OR($C$83=$AR36,$D$83=$AR36),Schweine_Werte!$O36*0.5,IF(OR($C$83&gt;$AR36,$D$83&lt;$AR36),0,Schweine_Werte!$O36))</f>
        <v>0</v>
      </c>
      <c r="CA36" s="679">
        <f>IF(OR($C$92=$AR36,$D$92=$AR36),Schweine_Werte!$O36*0.5,IF(OR($C$92&gt;$AR36,$D$92&lt;$AR36),0,Schweine_Werte!$O36))</f>
        <v>0</v>
      </c>
      <c r="CB36" s="679">
        <f>IF(OR($C$101=$AR36,$D$101=$AR36),Schweine_Werte!$O36*0.5,IF(OR($C$101&gt;$AR36,$D$101&lt;$AR36),0,Schweine_Werte!$O36))</f>
        <v>0</v>
      </c>
      <c r="CC36" s="679">
        <f>IF(OR($C$110=$AR36,$D$110=$AR36),Schweine_Werte!$O36*0.5,IF(OR($C$110&gt;$AR36,$D$110&lt;$AR36),0,Schweine_Werte!$O36))</f>
        <v>0</v>
      </c>
    </row>
    <row r="37" spans="1:81" x14ac:dyDescent="0.2">
      <c r="AR37" s="698">
        <v>41</v>
      </c>
      <c r="AS37" s="677">
        <f>IF(OR($C$12=$AR37,$D$12=$AR37),Schweine_Werte!$C37*0.5,IF(OR($C$12&gt;$AR37,$D$12&lt;$AR37),0,Schweine_Werte!$C37))</f>
        <v>0</v>
      </c>
      <c r="AT37" s="667">
        <f>IF(OR($C$24=$AR37,$D$24=$AR37),Schweine_Werte!$C37*0.5,IF(OR($C$24&gt;$AR37,$D$24&lt;$AR37),0,Schweine_Werte!$C37))</f>
        <v>0</v>
      </c>
      <c r="AU37" s="677">
        <f>IF(OR($C$36=$AR37,$D$36=$AR37),Schweine_Werte!$C37*0.5,IF(OR($C$36&gt;$AR37,$D$36&lt;$AR37),0,Schweine_Werte!$C37))</f>
        <v>0</v>
      </c>
      <c r="AV37" s="677">
        <f>IF(OR($C$48=$AR37,$D$48=$AR37),Schweine_Werte!$C37*0.5,IF(OR($C$48&gt;$AR37,$D$48&lt;$AR37),0,Schweine_Werte!$C37))</f>
        <v>0</v>
      </c>
      <c r="AW37" s="677">
        <f>IF(OR($C$60=$AR37,$D$60=$AR37),Schweine_Werte!$C37*0.5,IF(OR($C$60&gt;$AR37,$D$60&lt;$AR37),0,Schweine_Werte!$C37))</f>
        <v>0</v>
      </c>
      <c r="AX37" s="677">
        <f>IF(OR($C$12=$AR37,$D$12=$AR37),Schweine_Werte!$E37*0.5,IF(OR($C$12&gt;$AR37,$D$12&lt;$AR37),0,Schweine_Werte!$E37))</f>
        <v>0</v>
      </c>
      <c r="AY37" s="667">
        <f>IF(OR($C$24=$AR37,$D$24=$AR37),Schweine_Werte!$E37*0.5,IF(OR($C$24&gt;$AR37,$D$24&lt;$AR37),0,Schweine_Werte!$E37))</f>
        <v>0</v>
      </c>
      <c r="AZ37" s="667">
        <f>IF(OR($C$36=$AR37,$D$36=$AR37),Schweine_Werte!$E37*0.5,IF(OR($C$36&gt;$AR37,$D$36&lt;$AR37),0,Schweine_Werte!$E37))</f>
        <v>0</v>
      </c>
      <c r="BA37" s="667">
        <f>IF(OR($C$48=$AR37,$D$48=$AR37),Schweine_Werte!$E37*0.5,IF(OR($C$48&gt;$AR37,$D$48&lt;$AR37),0,Schweine_Werte!$E37))</f>
        <v>0</v>
      </c>
      <c r="BB37" s="667">
        <f>IF(OR($C$60=$AR37,$D$60=$AR37),Schweine_Werte!$E37*0.5,IF(OR($C$60&gt;$AR37,$D$60&lt;$AR37),0,Schweine_Werte!$E37))</f>
        <v>0</v>
      </c>
      <c r="BC37" s="677">
        <f>IF(OR($C$12=$AR37,$D$12=$AR37),Schweine_Werte!$G37*0.5,IF(OR($C$12&gt;$AR37,$D$12&lt;$AR37),0,Schweine_Werte!$G37))</f>
        <v>0</v>
      </c>
      <c r="BD37" s="667">
        <f>IF(OR($C$24=$AR37,$D$24=$AR37),Schweine_Werte!$G37*0.5,IF(OR($C$24&gt;$AR37,$D$24&lt;$AR37),0,Schweine_Werte!$G37))</f>
        <v>0</v>
      </c>
      <c r="BE37" s="667">
        <f>IF(OR($C$36=$AR37,$D$36=$AR37),Schweine_Werte!$G37*0.5,IF(OR($C$36&gt;$AR37,$D$36&lt;$AR37),0,Schweine_Werte!$G37))</f>
        <v>0</v>
      </c>
      <c r="BF37" s="667">
        <f>IF(OR($C$48=$AR37,$D$48=$AR37),Schweine_Werte!$G37*0.5,IF(OR($C$48&gt;$AR37,$D$48&lt;$AR37),0,Schweine_Werte!$G37))</f>
        <v>0</v>
      </c>
      <c r="BG37" s="667">
        <f>IF(OR($C$60=$AR37,$D$60=$AR37),Schweine_Werte!$G37*0.5,IF(OR($C$60&gt;$AR37,$D$60&lt;$AR37),0,Schweine_Werte!$G37))</f>
        <v>0</v>
      </c>
      <c r="BH37" s="677">
        <f>IF(OR($C$12=$AR37,$D$12=$AR37),Schweine_Werte!$I37*0.5,IF(OR($C$12&gt;$AR37,$D$12&lt;$AR37),0,Schweine_Werte!$I37))</f>
        <v>0</v>
      </c>
      <c r="BI37" s="667">
        <f>IF(OR($C$24=$AR37,$D$24=$AR37),Schweine_Werte!$I37*0.5,IF(OR($C$24&gt;$AR37,$D$24&lt;$AR37),0,Schweine_Werte!$I37))</f>
        <v>0</v>
      </c>
      <c r="BJ37" s="667">
        <f>IF(OR($C$36=$AR37,$D$36=$AR37),Schweine_Werte!$I37*0.5,IF(OR($C$36&gt;$AR37,$D$36&lt;$AR37),0,Schweine_Werte!$I37))</f>
        <v>0</v>
      </c>
      <c r="BK37" s="667">
        <f>IF(OR($C$48=$AR37,$D$48=$AR37),Schweine_Werte!$I37*0.5,IF(OR($C$48&gt;$AR37,$D$48&lt;$AR37),0,Schweine_Werte!$I37))</f>
        <v>0</v>
      </c>
      <c r="BL37" s="667">
        <f>IF(OR($C$60=$AR37,$D$60=$AR37),Schweine_Werte!$I37*0.5,IF(OR($C$60&gt;$AR37,$D$60&lt;$AR37),0,Schweine_Werte!$I37))</f>
        <v>0</v>
      </c>
      <c r="BM37" s="677"/>
      <c r="BN37" s="667"/>
      <c r="BO37" s="667"/>
      <c r="BP37" s="667"/>
      <c r="BQ37" s="667"/>
      <c r="BR37" s="677">
        <f>IF(OR($C$74=$AR37,$D$74=$AR37),Schweine_Werte!$M37*0.5,IF(OR($C$74&gt;$AR37,$D$74&lt;$AR37),0,Schweine_Werte!$M37))</f>
        <v>0</v>
      </c>
      <c r="BS37" s="677">
        <f>IF(OR($C$83=$AR37,$D$83=$AR37),Schweine_Werte!$M37*0.5,IF(OR($C$83&gt;$AR37,$D$83&lt;$AR37),0,Schweine_Werte!$M37))</f>
        <v>0</v>
      </c>
      <c r="BT37" s="679">
        <f>IF(OR($C$92=$AR37,$D$92=$AR37),Schweine_Werte!$M37*0.5,IF(OR($C$92&gt;$AR37,$D$92&lt;$AR37),0,Schweine_Werte!$M37))</f>
        <v>0</v>
      </c>
      <c r="BU37" s="679">
        <f>IF(OR($C$101=$AR37,$D$101=$AR37),Schweine_Werte!$M37*0.5,IF(OR($C$101&gt;$AR37,$D$101&lt;$AR37),0,Schweine_Werte!$M37))</f>
        <v>0</v>
      </c>
      <c r="BV37" s="679">
        <f>IF(OR($C$110=$AR37,$D$110=$AR37),Schweine_Werte!$M37*0.5,IF(OR($C$110&gt;$AR37,$D$110&lt;$AR37),0,Schweine_Werte!$M37))</f>
        <v>0</v>
      </c>
      <c r="BW37" s="679">
        <f>IF(OR(8=$AR37,$E$127=$AR37),Schweine_Werte!$M37*0.5,IF(OR(8&gt;$AR37,$E$127&lt;$AR37),0,Schweine_Werte!$M37))</f>
        <v>1.318079145127627</v>
      </c>
      <c r="BX37" s="679">
        <f>IF(OR(8=$AR37,$E$145=$AR37),Schweine_Werte!$M37*0.5,IF(OR(8&gt;$AR37,$E$145&lt;$AR37),0,Schweine_Werte!$M37))</f>
        <v>1.318079145127627</v>
      </c>
      <c r="BY37" s="677">
        <f>IF(OR($C$74=$AR37,$D$74=$AR37),Schweine_Werte!$O37*0.5,IF(OR($C$74&gt;$AR37,$D$74&lt;$AR37),0,Schweine_Werte!$O37))</f>
        <v>0</v>
      </c>
      <c r="BZ37" s="677">
        <f>IF(OR($C$83=$AR37,$D$83=$AR37),Schweine_Werte!$O37*0.5,IF(OR($C$83&gt;$AR37,$D$83&lt;$AR37),0,Schweine_Werte!$O37))</f>
        <v>0</v>
      </c>
      <c r="CA37" s="679">
        <f>IF(OR($C$92=$AR37,$D$92=$AR37),Schweine_Werte!$O37*0.5,IF(OR($C$92&gt;$AR37,$D$92&lt;$AR37),0,Schweine_Werte!$O37))</f>
        <v>0</v>
      </c>
      <c r="CB37" s="679">
        <f>IF(OR($C$101=$AR37,$D$101=$AR37),Schweine_Werte!$O37*0.5,IF(OR($C$101&gt;$AR37,$D$101&lt;$AR37),0,Schweine_Werte!$O37))</f>
        <v>0</v>
      </c>
      <c r="CC37" s="679">
        <f>IF(OR($C$110=$AR37,$D$110=$AR37),Schweine_Werte!$O37*0.5,IF(OR($C$110&gt;$AR37,$D$110&lt;$AR37),0,Schweine_Werte!$O37))</f>
        <v>0</v>
      </c>
    </row>
    <row r="38" spans="1:81" ht="18.75" x14ac:dyDescent="0.3">
      <c r="H38" s="666"/>
      <c r="I38" s="666"/>
      <c r="L38" s="667"/>
      <c r="W38" s="1735" t="s">
        <v>435</v>
      </c>
      <c r="X38" s="1735"/>
      <c r="Y38" s="1735"/>
      <c r="AR38" s="698">
        <v>42</v>
      </c>
      <c r="AS38" s="677">
        <f>IF(OR($C$12=$AR38,$D$12=$AR38),Schweine_Werte!$C38*0.5,IF(OR($C$12&gt;$AR38,$D$12&lt;$AR38),0,Schweine_Werte!$C38))</f>
        <v>0</v>
      </c>
      <c r="AT38" s="667">
        <f>IF(OR($C$24=$AR38,$D$24=$AR38),Schweine_Werte!$C38*0.5,IF(OR($C$24&gt;$AR38,$D$24&lt;$AR38),0,Schweine_Werte!$C38))</f>
        <v>0</v>
      </c>
      <c r="AU38" s="677">
        <f>IF(OR($C$36=$AR38,$D$36=$AR38),Schweine_Werte!$C38*0.5,IF(OR($C$36&gt;$AR38,$D$36&lt;$AR38),0,Schweine_Werte!$C38))</f>
        <v>0</v>
      </c>
      <c r="AV38" s="677">
        <f>IF(OR($C$48=$AR38,$D$48=$AR38),Schweine_Werte!$C38*0.5,IF(OR($C$48&gt;$AR38,$D$48&lt;$AR38),0,Schweine_Werte!$C38))</f>
        <v>0</v>
      </c>
      <c r="AW38" s="677">
        <f>IF(OR($C$60=$AR38,$D$60=$AR38),Schweine_Werte!$C38*0.5,IF(OR($C$60&gt;$AR38,$D$60&lt;$AR38),0,Schweine_Werte!$C38))</f>
        <v>0</v>
      </c>
      <c r="AX38" s="677">
        <f>IF(OR($C$12=$AR38,$D$12=$AR38),Schweine_Werte!$E38*0.5,IF(OR($C$12&gt;$AR38,$D$12&lt;$AR38),0,Schweine_Werte!$E38))</f>
        <v>0</v>
      </c>
      <c r="AY38" s="667">
        <f>IF(OR($C$24=$AR38,$D$24=$AR38),Schweine_Werte!$E38*0.5,IF(OR($C$24&gt;$AR38,$D$24&lt;$AR38),0,Schweine_Werte!$E38))</f>
        <v>0</v>
      </c>
      <c r="AZ38" s="667">
        <f>IF(OR($C$36=$AR38,$D$36=$AR38),Schweine_Werte!$E38*0.5,IF(OR($C$36&gt;$AR38,$D$36&lt;$AR38),0,Schweine_Werte!$E38))</f>
        <v>0</v>
      </c>
      <c r="BA38" s="667">
        <f>IF(OR($C$48=$AR38,$D$48=$AR38),Schweine_Werte!$E38*0.5,IF(OR($C$48&gt;$AR38,$D$48&lt;$AR38),0,Schweine_Werte!$E38))</f>
        <v>0</v>
      </c>
      <c r="BB38" s="667">
        <f>IF(OR($C$60=$AR38,$D$60=$AR38),Schweine_Werte!$E38*0.5,IF(OR($C$60&gt;$AR38,$D$60&lt;$AR38),0,Schweine_Werte!$E38))</f>
        <v>0</v>
      </c>
      <c r="BC38" s="677">
        <f>IF(OR($C$12=$AR38,$D$12=$AR38),Schweine_Werte!$G38*0.5,IF(OR($C$12&gt;$AR38,$D$12&lt;$AR38),0,Schweine_Werte!$G38))</f>
        <v>0</v>
      </c>
      <c r="BD38" s="667">
        <f>IF(OR($C$24=$AR38,$D$24=$AR38),Schweine_Werte!$G38*0.5,IF(OR($C$24&gt;$AR38,$D$24&lt;$AR38),0,Schweine_Werte!$G38))</f>
        <v>0</v>
      </c>
      <c r="BE38" s="667">
        <f>IF(OR($C$36=$AR38,$D$36=$AR38),Schweine_Werte!$G38*0.5,IF(OR($C$36&gt;$AR38,$D$36&lt;$AR38),0,Schweine_Werte!$G38))</f>
        <v>0</v>
      </c>
      <c r="BF38" s="667">
        <f>IF(OR($C$48=$AR38,$D$48=$AR38),Schweine_Werte!$G38*0.5,IF(OR($C$48&gt;$AR38,$D$48&lt;$AR38),0,Schweine_Werte!$G38))</f>
        <v>0</v>
      </c>
      <c r="BG38" s="667">
        <f>IF(OR($C$60=$AR38,$D$60=$AR38),Schweine_Werte!$G38*0.5,IF(OR($C$60&gt;$AR38,$D$60&lt;$AR38),0,Schweine_Werte!$G38))</f>
        <v>0</v>
      </c>
      <c r="BH38" s="677">
        <f>IF(OR($C$12=$AR38,$D$12=$AR38),Schweine_Werte!$I38*0.5,IF(OR($C$12&gt;$AR38,$D$12&lt;$AR38),0,Schweine_Werte!$I38))</f>
        <v>0</v>
      </c>
      <c r="BI38" s="667">
        <f>IF(OR($C$24=$AR38,$D$24=$AR38),Schweine_Werte!$I38*0.5,IF(OR($C$24&gt;$AR38,$D$24&lt;$AR38),0,Schweine_Werte!$I38))</f>
        <v>0</v>
      </c>
      <c r="BJ38" s="667">
        <f>IF(OR($C$36=$AR38,$D$36=$AR38),Schweine_Werte!$I38*0.5,IF(OR($C$36&gt;$AR38,$D$36&lt;$AR38),0,Schweine_Werte!$I38))</f>
        <v>0</v>
      </c>
      <c r="BK38" s="667">
        <f>IF(OR($C$48=$AR38,$D$48=$AR38),Schweine_Werte!$I38*0.5,IF(OR($C$48&gt;$AR38,$D$48&lt;$AR38),0,Schweine_Werte!$I38))</f>
        <v>0</v>
      </c>
      <c r="BL38" s="667">
        <f>IF(OR($C$60=$AR38,$D$60=$AR38),Schweine_Werte!$I38*0.5,IF(OR($C$60&gt;$AR38,$D$60&lt;$AR38),0,Schweine_Werte!$I38))</f>
        <v>0</v>
      </c>
      <c r="BM38" s="677"/>
      <c r="BN38" s="667"/>
      <c r="BO38" s="667"/>
      <c r="BP38" s="667"/>
      <c r="BQ38" s="667"/>
      <c r="BR38" s="677">
        <f>IF(OR($C$74=$AR38,$D$74=$AR38),Schweine_Werte!$M38*0.5,IF(OR($C$74&gt;$AR38,$D$74&lt;$AR38),0,Schweine_Werte!$M38))</f>
        <v>0</v>
      </c>
      <c r="BS38" s="677">
        <f>IF(OR($C$83=$AR38,$D$83=$AR38),Schweine_Werte!$M38*0.5,IF(OR($C$83&gt;$AR38,$D$83&lt;$AR38),0,Schweine_Werte!$M38))</f>
        <v>0</v>
      </c>
      <c r="BT38" s="679">
        <f>IF(OR($C$92=$AR38,$D$92=$AR38),Schweine_Werte!$M38*0.5,IF(OR($C$92&gt;$AR38,$D$92&lt;$AR38),0,Schweine_Werte!$M38))</f>
        <v>0</v>
      </c>
      <c r="BU38" s="679">
        <f>IF(OR($C$101=$AR38,$D$101=$AR38),Schweine_Werte!$M38*0.5,IF(OR($C$101&gt;$AR38,$D$101&lt;$AR38),0,Schweine_Werte!$M38))</f>
        <v>0</v>
      </c>
      <c r="BV38" s="679">
        <f>IF(OR($C$110=$AR38,$D$110=$AR38),Schweine_Werte!$M38*0.5,IF(OR($C$110&gt;$AR38,$D$110&lt;$AR38),0,Schweine_Werte!$M38))</f>
        <v>0</v>
      </c>
      <c r="BW38" s="679">
        <f>IF(OR(8=$AR38,$E$127=$AR38),Schweine_Werte!$M38*0.5,IF(OR(8&gt;$AR38,$E$127&lt;$AR38),0,Schweine_Werte!$M38))</f>
        <v>1.3023868779742263</v>
      </c>
      <c r="BX38" s="679">
        <f>IF(OR(8=$AR38,$E$145=$AR38),Schweine_Werte!$M38*0.5,IF(OR(8&gt;$AR38,$E$145&lt;$AR38),0,Schweine_Werte!$M38))</f>
        <v>1.3023868779742263</v>
      </c>
      <c r="BY38" s="677">
        <f>IF(OR($C$74=$AR38,$D$74=$AR38),Schweine_Werte!$O38*0.5,IF(OR($C$74&gt;$AR38,$D$74&lt;$AR38),0,Schweine_Werte!$O38))</f>
        <v>0</v>
      </c>
      <c r="BZ38" s="677">
        <f>IF(OR($C$83=$AR38,$D$83=$AR38),Schweine_Werte!$O38*0.5,IF(OR($C$83&gt;$AR38,$D$83&lt;$AR38),0,Schweine_Werte!$O38))</f>
        <v>0</v>
      </c>
      <c r="CA38" s="679">
        <f>IF(OR($C$92=$AR38,$D$92=$AR38),Schweine_Werte!$O38*0.5,IF(OR($C$92&gt;$AR38,$D$92&lt;$AR38),0,Schweine_Werte!$O38))</f>
        <v>0</v>
      </c>
      <c r="CB38" s="679">
        <f>IF(OR($C$101=$AR38,$D$101=$AR38),Schweine_Werte!$O38*0.5,IF(OR($C$101&gt;$AR38,$D$101&lt;$AR38),0,Schweine_Werte!$O38))</f>
        <v>0</v>
      </c>
      <c r="CC38" s="679">
        <f>IF(OR($C$110=$AR38,$D$110=$AR38),Schweine_Werte!$O38*0.5,IF(OR($C$110&gt;$AR38,$D$110&lt;$AR38),0,Schweine_Werte!$O38))</f>
        <v>0</v>
      </c>
    </row>
    <row r="39" spans="1:81" ht="18.75" x14ac:dyDescent="0.3">
      <c r="B39" s="670"/>
      <c r="C39" s="670"/>
      <c r="D39" s="670"/>
      <c r="E39" s="670"/>
      <c r="F39" s="670"/>
      <c r="G39" s="670"/>
      <c r="H39" s="671"/>
      <c r="L39" s="520" t="s">
        <v>445</v>
      </c>
      <c r="Q39" s="1735" t="s">
        <v>446</v>
      </c>
      <c r="R39" s="1735"/>
      <c r="S39" s="1735"/>
      <c r="T39" s="1735" t="s">
        <v>447</v>
      </c>
      <c r="U39" s="1735"/>
      <c r="V39" s="1735"/>
      <c r="W39" s="520" t="s">
        <v>448</v>
      </c>
      <c r="X39" s="520" t="s">
        <v>449</v>
      </c>
      <c r="Y39" s="520" t="s">
        <v>450</v>
      </c>
      <c r="Z39" s="520" t="s">
        <v>451</v>
      </c>
      <c r="AG39" s="520" t="s">
        <v>452</v>
      </c>
      <c r="AJ39" s="520" t="s">
        <v>453</v>
      </c>
      <c r="AR39" s="698">
        <v>43</v>
      </c>
      <c r="AS39" s="677">
        <f>IF(OR($C$12=$AR39,$D$12=$AR39),Schweine_Werte!$C39*0.5,IF(OR($C$12&gt;$AR39,$D$12&lt;$AR39),0,Schweine_Werte!$C39))</f>
        <v>0</v>
      </c>
      <c r="AT39" s="667">
        <f>IF(OR($C$24=$AR39,$D$24=$AR39),Schweine_Werte!$C39*0.5,IF(OR($C$24&gt;$AR39,$D$24&lt;$AR39),0,Schweine_Werte!$C39))</f>
        <v>0</v>
      </c>
      <c r="AU39" s="677">
        <f>IF(OR($C$36=$AR39,$D$36=$AR39),Schweine_Werte!$C39*0.5,IF(OR($C$36&gt;$AR39,$D$36&lt;$AR39),0,Schweine_Werte!$C39))</f>
        <v>0</v>
      </c>
      <c r="AV39" s="677">
        <f>IF(OR($C$48=$AR39,$D$48=$AR39),Schweine_Werte!$C39*0.5,IF(OR($C$48&gt;$AR39,$D$48&lt;$AR39),0,Schweine_Werte!$C39))</f>
        <v>0</v>
      </c>
      <c r="AW39" s="677">
        <f>IF(OR($C$60=$AR39,$D$60=$AR39),Schweine_Werte!$C39*0.5,IF(OR($C$60&gt;$AR39,$D$60&lt;$AR39),0,Schweine_Werte!$C39))</f>
        <v>0</v>
      </c>
      <c r="AX39" s="677">
        <f>IF(OR($C$12=$AR39,$D$12=$AR39),Schweine_Werte!$E39*0.5,IF(OR($C$12&gt;$AR39,$D$12&lt;$AR39),0,Schweine_Werte!$E39))</f>
        <v>0</v>
      </c>
      <c r="AY39" s="667">
        <f>IF(OR($C$24=$AR39,$D$24=$AR39),Schweine_Werte!$E39*0.5,IF(OR($C$24&gt;$AR39,$D$24&lt;$AR39),0,Schweine_Werte!$E39))</f>
        <v>0</v>
      </c>
      <c r="AZ39" s="667">
        <f>IF(OR($C$36=$AR39,$D$36=$AR39),Schweine_Werte!$E39*0.5,IF(OR($C$36&gt;$AR39,$D$36&lt;$AR39),0,Schweine_Werte!$E39))</f>
        <v>0</v>
      </c>
      <c r="BA39" s="667">
        <f>IF(OR($C$48=$AR39,$D$48=$AR39),Schweine_Werte!$E39*0.5,IF(OR($C$48&gt;$AR39,$D$48&lt;$AR39),0,Schweine_Werte!$E39))</f>
        <v>0</v>
      </c>
      <c r="BB39" s="667">
        <f>IF(OR($C$60=$AR39,$D$60=$AR39),Schweine_Werte!$E39*0.5,IF(OR($C$60&gt;$AR39,$D$60&lt;$AR39),0,Schweine_Werte!$E39))</f>
        <v>0</v>
      </c>
      <c r="BC39" s="677">
        <f>IF(OR($C$12=$AR39,$D$12=$AR39),Schweine_Werte!$G39*0.5,IF(OR($C$12&gt;$AR39,$D$12&lt;$AR39),0,Schweine_Werte!$G39))</f>
        <v>0</v>
      </c>
      <c r="BD39" s="667">
        <f>IF(OR($C$24=$AR39,$D$24=$AR39),Schweine_Werte!$G39*0.5,IF(OR($C$24&gt;$AR39,$D$24&lt;$AR39),0,Schweine_Werte!$G39))</f>
        <v>0</v>
      </c>
      <c r="BE39" s="667">
        <f>IF(OR($C$36=$AR39,$D$36=$AR39),Schweine_Werte!$G39*0.5,IF(OR($C$36&gt;$AR39,$D$36&lt;$AR39),0,Schweine_Werte!$G39))</f>
        <v>0</v>
      </c>
      <c r="BF39" s="667">
        <f>IF(OR($C$48=$AR39,$D$48=$AR39),Schweine_Werte!$G39*0.5,IF(OR($C$48&gt;$AR39,$D$48&lt;$AR39),0,Schweine_Werte!$G39))</f>
        <v>0</v>
      </c>
      <c r="BG39" s="667">
        <f>IF(OR($C$60=$AR39,$D$60=$AR39),Schweine_Werte!$G39*0.5,IF(OR($C$60&gt;$AR39,$D$60&lt;$AR39),0,Schweine_Werte!$G39))</f>
        <v>0</v>
      </c>
      <c r="BH39" s="677">
        <f>IF(OR($C$12=$AR39,$D$12=$AR39),Schweine_Werte!$I39*0.5,IF(OR($C$12&gt;$AR39,$D$12&lt;$AR39),0,Schweine_Werte!$I39))</f>
        <v>0</v>
      </c>
      <c r="BI39" s="667">
        <f>IF(OR($C$24=$AR39,$D$24=$AR39),Schweine_Werte!$I39*0.5,IF(OR($C$24&gt;$AR39,$D$24&lt;$AR39),0,Schweine_Werte!$I39))</f>
        <v>0</v>
      </c>
      <c r="BJ39" s="667">
        <f>IF(OR($C$36=$AR39,$D$36=$AR39),Schweine_Werte!$I39*0.5,IF(OR($C$36&gt;$AR39,$D$36&lt;$AR39),0,Schweine_Werte!$I39))</f>
        <v>0</v>
      </c>
      <c r="BK39" s="667">
        <f>IF(OR($C$48=$AR39,$D$48=$AR39),Schweine_Werte!$I39*0.5,IF(OR($C$48&gt;$AR39,$D$48&lt;$AR39),0,Schweine_Werte!$I39))</f>
        <v>0</v>
      </c>
      <c r="BL39" s="667">
        <f>IF(OR($C$60=$AR39,$D$60=$AR39),Schweine_Werte!$I39*0.5,IF(OR($C$60&gt;$AR39,$D$60&lt;$AR39),0,Schweine_Werte!$I39))</f>
        <v>0</v>
      </c>
      <c r="BM39" s="677"/>
      <c r="BN39" s="667"/>
      <c r="BO39" s="667"/>
      <c r="BP39" s="667"/>
      <c r="BQ39" s="667"/>
      <c r="BR39" s="677">
        <f>IF(OR($C$74=$AR39,$D$74=$AR39),Schweine_Werte!$M39*0.5,IF(OR($C$74&gt;$AR39,$D$74&lt;$AR39),0,Schweine_Werte!$M39))</f>
        <v>0</v>
      </c>
      <c r="BS39" s="677">
        <f>IF(OR($C$83=$AR39,$D$83=$AR39),Schweine_Werte!$M39*0.5,IF(OR($C$83&gt;$AR39,$D$83&lt;$AR39),0,Schweine_Werte!$M39))</f>
        <v>0</v>
      </c>
      <c r="BT39" s="679">
        <f>IF(OR($C$92=$AR39,$D$92=$AR39),Schweine_Werte!$M39*0.5,IF(OR($C$92&gt;$AR39,$D$92&lt;$AR39),0,Schweine_Werte!$M39))</f>
        <v>0</v>
      </c>
      <c r="BU39" s="679">
        <f>IF(OR($C$101=$AR39,$D$101=$AR39),Schweine_Werte!$M39*0.5,IF(OR($C$101&gt;$AR39,$D$101&lt;$AR39),0,Schweine_Werte!$M39))</f>
        <v>0</v>
      </c>
      <c r="BV39" s="679">
        <f>IF(OR($C$110=$AR39,$D$110=$AR39),Schweine_Werte!$M39*0.5,IF(OR($C$110&gt;$AR39,$D$110&lt;$AR39),0,Schweine_Werte!$M39))</f>
        <v>0</v>
      </c>
      <c r="BW39" s="679">
        <f>IF(OR(8=$AR39,$E$127=$AR39),Schweine_Werte!$M39*0.5,IF(OR(8&gt;$AR39,$E$127&lt;$AR39),0,Schweine_Werte!$M39))</f>
        <v>1.2875469860865005</v>
      </c>
      <c r="BX39" s="679">
        <f>IF(OR(8=$AR39,$E$145=$AR39),Schweine_Werte!$M39*0.5,IF(OR(8&gt;$AR39,$E$145&lt;$AR39),0,Schweine_Werte!$M39))</f>
        <v>1.2875469860865005</v>
      </c>
      <c r="BY39" s="677">
        <f>IF(OR($C$74=$AR39,$D$74=$AR39),Schweine_Werte!$O39*0.5,IF(OR($C$74&gt;$AR39,$D$74&lt;$AR39),0,Schweine_Werte!$O39))</f>
        <v>0</v>
      </c>
      <c r="BZ39" s="677">
        <f>IF(OR($C$83=$AR39,$D$83=$AR39),Schweine_Werte!$O39*0.5,IF(OR($C$83&gt;$AR39,$D$83&lt;$AR39),0,Schweine_Werte!$O39))</f>
        <v>0</v>
      </c>
      <c r="CA39" s="679">
        <f>IF(OR($C$92=$AR39,$D$92=$AR39),Schweine_Werte!$O39*0.5,IF(OR($C$92&gt;$AR39,$D$92&lt;$AR39),0,Schweine_Werte!$O39))</f>
        <v>0</v>
      </c>
      <c r="CB39" s="679">
        <f>IF(OR($C$101=$AR39,$D$101=$AR39),Schweine_Werte!$O39*0.5,IF(OR($C$101&gt;$AR39,$D$101&lt;$AR39),0,Schweine_Werte!$O39))</f>
        <v>0</v>
      </c>
      <c r="CC39" s="679">
        <f>IF(OR($C$110=$AR39,$D$110=$AR39),Schweine_Werte!$O39*0.5,IF(OR($C$110&gt;$AR39,$D$110&lt;$AR39),0,Schweine_Werte!$O39))</f>
        <v>0</v>
      </c>
    </row>
    <row r="40" spans="1:81" x14ac:dyDescent="0.2">
      <c r="B40" s="520" t="s">
        <v>469</v>
      </c>
      <c r="E40" s="520" t="s">
        <v>470</v>
      </c>
      <c r="F40" s="520" t="s">
        <v>363</v>
      </c>
      <c r="G40" s="520" t="s">
        <v>471</v>
      </c>
      <c r="H40" s="520" t="s">
        <v>472</v>
      </c>
      <c r="I40" s="520" t="s">
        <v>473</v>
      </c>
      <c r="J40" s="520" t="s">
        <v>474</v>
      </c>
      <c r="K40" s="520" t="s">
        <v>475</v>
      </c>
      <c r="L40" s="520" t="s">
        <v>476</v>
      </c>
      <c r="M40" s="520" t="s">
        <v>477</v>
      </c>
      <c r="N40" s="520" t="s">
        <v>478</v>
      </c>
      <c r="O40" s="520" t="s">
        <v>479</v>
      </c>
      <c r="P40" s="520" t="s">
        <v>480</v>
      </c>
      <c r="Q40" s="520" t="s">
        <v>365</v>
      </c>
      <c r="R40" s="520" t="s">
        <v>366</v>
      </c>
      <c r="S40" s="520" t="s">
        <v>367</v>
      </c>
      <c r="T40" s="520" t="s">
        <v>365</v>
      </c>
      <c r="U40" s="520" t="s">
        <v>366</v>
      </c>
      <c r="V40" s="520" t="s">
        <v>367</v>
      </c>
      <c r="AR40" s="698">
        <v>44</v>
      </c>
      <c r="AS40" s="677">
        <f>IF(OR($C$12=$AR40,$D$12=$AR40),Schweine_Werte!$C40*0.5,IF(OR($C$12&gt;$AR40,$D$12&lt;$AR40),0,Schweine_Werte!$C40))</f>
        <v>0</v>
      </c>
      <c r="AT40" s="667">
        <f>IF(OR($C$24=$AR40,$D$24=$AR40),Schweine_Werte!$C40*0.5,IF(OR($C$24&gt;$AR40,$D$24&lt;$AR40),0,Schweine_Werte!$C40))</f>
        <v>0</v>
      </c>
      <c r="AU40" s="677">
        <f>IF(OR($C$36=$AR40,$D$36=$AR40),Schweine_Werte!$C40*0.5,IF(OR($C$36&gt;$AR40,$D$36&lt;$AR40),0,Schweine_Werte!$C40))</f>
        <v>0</v>
      </c>
      <c r="AV40" s="677">
        <f>IF(OR($C$48=$AR40,$D$48=$AR40),Schweine_Werte!$C40*0.5,IF(OR($C$48&gt;$AR40,$D$48&lt;$AR40),0,Schweine_Werte!$C40))</f>
        <v>0</v>
      </c>
      <c r="AW40" s="677">
        <f>IF(OR($C$60=$AR40,$D$60=$AR40),Schweine_Werte!$C40*0.5,IF(OR($C$60&gt;$AR40,$D$60&lt;$AR40),0,Schweine_Werte!$C40))</f>
        <v>0</v>
      </c>
      <c r="AX40" s="677">
        <f>IF(OR($C$12=$AR40,$D$12=$AR40),Schweine_Werte!$E40*0.5,IF(OR($C$12&gt;$AR40,$D$12&lt;$AR40),0,Schweine_Werte!$E40))</f>
        <v>0</v>
      </c>
      <c r="AY40" s="667">
        <f>IF(OR($C$24=$AR40,$D$24=$AR40),Schweine_Werte!$E40*0.5,IF(OR($C$24&gt;$AR40,$D$24&lt;$AR40),0,Schweine_Werte!$E40))</f>
        <v>0</v>
      </c>
      <c r="AZ40" s="667">
        <f>IF(OR($C$36=$AR40,$D$36=$AR40),Schweine_Werte!$E40*0.5,IF(OR($C$36&gt;$AR40,$D$36&lt;$AR40),0,Schweine_Werte!$E40))</f>
        <v>0</v>
      </c>
      <c r="BA40" s="667">
        <f>IF(OR($C$48=$AR40,$D$48=$AR40),Schweine_Werte!$E40*0.5,IF(OR($C$48&gt;$AR40,$D$48&lt;$AR40),0,Schweine_Werte!$E40))</f>
        <v>0</v>
      </c>
      <c r="BB40" s="667">
        <f>IF(OR($C$60=$AR40,$D$60=$AR40),Schweine_Werte!$E40*0.5,IF(OR($C$60&gt;$AR40,$D$60&lt;$AR40),0,Schweine_Werte!$E40))</f>
        <v>0</v>
      </c>
      <c r="BC40" s="677">
        <f>IF(OR($C$12=$AR40,$D$12=$AR40),Schweine_Werte!$G40*0.5,IF(OR($C$12&gt;$AR40,$D$12&lt;$AR40),0,Schweine_Werte!$G40))</f>
        <v>0</v>
      </c>
      <c r="BD40" s="667">
        <f>IF(OR($C$24=$AR40,$D$24=$AR40),Schweine_Werte!$G40*0.5,IF(OR($C$24&gt;$AR40,$D$24&lt;$AR40),0,Schweine_Werte!$G40))</f>
        <v>0</v>
      </c>
      <c r="BE40" s="667">
        <f>IF(OR($C$36=$AR40,$D$36=$AR40),Schweine_Werte!$G40*0.5,IF(OR($C$36&gt;$AR40,$D$36&lt;$AR40),0,Schweine_Werte!$G40))</f>
        <v>0</v>
      </c>
      <c r="BF40" s="667">
        <f>IF(OR($C$48=$AR40,$D$48=$AR40),Schweine_Werte!$G40*0.5,IF(OR($C$48&gt;$AR40,$D$48&lt;$AR40),0,Schweine_Werte!$G40))</f>
        <v>0</v>
      </c>
      <c r="BG40" s="667">
        <f>IF(OR($C$60=$AR40,$D$60=$AR40),Schweine_Werte!$G40*0.5,IF(OR($C$60&gt;$AR40,$D$60&lt;$AR40),0,Schweine_Werte!$G40))</f>
        <v>0</v>
      </c>
      <c r="BH40" s="677">
        <f>IF(OR($C$12=$AR40,$D$12=$AR40),Schweine_Werte!$I40*0.5,IF(OR($C$12&gt;$AR40,$D$12&lt;$AR40),0,Schweine_Werte!$I40))</f>
        <v>0</v>
      </c>
      <c r="BI40" s="667">
        <f>IF(OR($C$24=$AR40,$D$24=$AR40),Schweine_Werte!$I40*0.5,IF(OR($C$24&gt;$AR40,$D$24&lt;$AR40),0,Schweine_Werte!$I40))</f>
        <v>0</v>
      </c>
      <c r="BJ40" s="667">
        <f>IF(OR($C$36=$AR40,$D$36=$AR40),Schweine_Werte!$I40*0.5,IF(OR($C$36&gt;$AR40,$D$36&lt;$AR40),0,Schweine_Werte!$I40))</f>
        <v>0</v>
      </c>
      <c r="BK40" s="667">
        <f>IF(OR($C$48=$AR40,$D$48=$AR40),Schweine_Werte!$I40*0.5,IF(OR($C$48&gt;$AR40,$D$48&lt;$AR40),0,Schweine_Werte!$I40))</f>
        <v>0</v>
      </c>
      <c r="BL40" s="667">
        <f>IF(OR($C$60=$AR40,$D$60=$AR40),Schweine_Werte!$I40*0.5,IF(OR($C$60&gt;$AR40,$D$60&lt;$AR40),0,Schweine_Werte!$I40))</f>
        <v>0</v>
      </c>
      <c r="BM40" s="677"/>
      <c r="BN40" s="667"/>
      <c r="BO40" s="667"/>
      <c r="BP40" s="667"/>
      <c r="BQ40" s="667"/>
      <c r="BR40" s="677">
        <f>IF(OR($C$74=$AR40,$D$74=$AR40),Schweine_Werte!$M40*0.5,IF(OR($C$74&gt;$AR40,$D$74&lt;$AR40),0,Schweine_Werte!$M40))</f>
        <v>0</v>
      </c>
      <c r="BS40" s="677">
        <f>IF(OR($C$83=$AR40,$D$83=$AR40),Schweine_Werte!$M40*0.5,IF(OR($C$83&gt;$AR40,$D$83&lt;$AR40),0,Schweine_Werte!$M40))</f>
        <v>0</v>
      </c>
      <c r="BT40" s="679">
        <f>IF(OR($C$92=$AR40,$D$92=$AR40),Schweine_Werte!$M40*0.5,IF(OR($C$92&gt;$AR40,$D$92&lt;$AR40),0,Schweine_Werte!$M40))</f>
        <v>0</v>
      </c>
      <c r="BU40" s="679">
        <f>IF(OR($C$101=$AR40,$D$101=$AR40),Schweine_Werte!$M40*0.5,IF(OR($C$101&gt;$AR40,$D$101&lt;$AR40),0,Schweine_Werte!$M40))</f>
        <v>0</v>
      </c>
      <c r="BV40" s="679">
        <f>IF(OR($C$110=$AR40,$D$110=$AR40),Schweine_Werte!$M40*0.5,IF(OR($C$110&gt;$AR40,$D$110&lt;$AR40),0,Schweine_Werte!$M40))</f>
        <v>0</v>
      </c>
      <c r="BW40" s="679">
        <f>IF(OR(8=$AR40,$E$127=$AR40),Schweine_Werte!$M40*0.5,IF(OR(8&gt;$AR40,$E$127&lt;$AR40),0,Schweine_Werte!$M40))</f>
        <v>1.2735146886492412</v>
      </c>
      <c r="BX40" s="679">
        <f>IF(OR(8=$AR40,$E$145=$AR40),Schweine_Werte!$M40*0.5,IF(OR(8&gt;$AR40,$E$145&lt;$AR40),0,Schweine_Werte!$M40))</f>
        <v>1.2735146886492412</v>
      </c>
      <c r="BY40" s="677">
        <f>IF(OR($C$74=$AR40,$D$74=$AR40),Schweine_Werte!$O40*0.5,IF(OR($C$74&gt;$AR40,$D$74&lt;$AR40),0,Schweine_Werte!$O40))</f>
        <v>0</v>
      </c>
      <c r="BZ40" s="677">
        <f>IF(OR($C$83=$AR40,$D$83=$AR40),Schweine_Werte!$O40*0.5,IF(OR($C$83&gt;$AR40,$D$83&lt;$AR40),0,Schweine_Werte!$O40))</f>
        <v>0</v>
      </c>
      <c r="CA40" s="679">
        <f>IF(OR($C$92=$AR40,$D$92=$AR40),Schweine_Werte!$O40*0.5,IF(OR($C$92&gt;$AR40,$D$92&lt;$AR40),0,Schweine_Werte!$O40))</f>
        <v>0</v>
      </c>
      <c r="CB40" s="679">
        <f>IF(OR($C$101=$AR40,$D$101=$AR40),Schweine_Werte!$O40*0.5,IF(OR($C$101&gt;$AR40,$D$101&lt;$AR40),0,Schweine_Werte!$O40))</f>
        <v>0</v>
      </c>
      <c r="CC40" s="679">
        <f>IF(OR($C$110=$AR40,$D$110=$AR40),Schweine_Werte!$O40*0.5,IF(OR($C$110&gt;$AR40,$D$110&lt;$AR40),0,Schweine_Werte!$O40))</f>
        <v>0</v>
      </c>
    </row>
    <row r="41" spans="1:81" x14ac:dyDescent="0.2">
      <c r="B41" s="504">
        <v>700</v>
      </c>
      <c r="D41" s="667"/>
      <c r="E41" s="667" t="e">
        <f>($D48-$C48)*1000/SUM($AV$4:$AV$146)</f>
        <v>#VALUE!</v>
      </c>
      <c r="F41" s="667" t="e">
        <f>SUMPRODUCT($AV$4:$AV$146,Schweine_Werte!$Q$4:$Q$146)/SUM($AV$4:$AV$146)</f>
        <v>#DIV/0!</v>
      </c>
      <c r="G41" s="667" t="e">
        <f>IF($B48=$A$8,SUMPRODUCT($AV$4:$AV$146,Schweine_Werte!EH$4:EH$146)/SUM($AV$4:$AV$146),IF($B48=$A$7,SUMPRODUCT($AV$4:$AV$146,Schweine_Werte!DB$4:DB$146)/SUM($AV$4:$AV$146),IF($B48=$A$6,SUMPRODUCT($AV$4:$AV$146,Schweine_Werte!BV$4:BV$146)/SUM($AV$4:$AV$146),SUMPRODUCT($AV$4:$AV$146,Schweine_Werte!AP$4:AP$146)/SUM($AV$4:$AV$146))))</f>
        <v>#DIV/0!</v>
      </c>
      <c r="H41" s="667" t="e">
        <f>IF($B48=$A$8,SUMPRODUCT($AV$4:$AV$146,Schweine_Werte!EI$4:EI$146)/SUM($AV$4:$AV$146),IF($B48=$A$7,SUMPRODUCT($AV$4:$AV$146,Schweine_Werte!DC$4:DC$146)/SUM($AV$4:$AV$146),IF($B48=$A$6,SUMPRODUCT($AV$4:$AV$146,Schweine_Werte!BW$4:BW$146)/SUM($AV$4:$AV$146),SUMPRODUCT($AV$4:$AV$146,Schweine_Werte!AQ$4:AQ$146)/SUM($AV$4:$AV$146))))</f>
        <v>#DIV/0!</v>
      </c>
      <c r="I41" s="667" t="e">
        <f>IF($B48=$A$8,SUMPRODUCT($AV$4:$AV$146,Schweine_Werte!EJ$4:EJ$146)/SUM($AV$4:$AV$146),IF($B48=$A$7,SUMPRODUCT($AV$4:$AV$146,Schweine_Werte!DD$4:DD$146)/SUM($AV$4:$AV$146),IF($B48=$A$6,SUMPRODUCT($AV$4:$AV$146,Schweine_Werte!BX$4:BX$146)/SUM($AV$4:$AV$146),SUMPRODUCT($AV$4:$AV$146,Schweine_Werte!AR$4:AR$146)/SUM($AV$4:$AV$146))))</f>
        <v>#DIV/0!</v>
      </c>
      <c r="J41" s="667" t="e">
        <f>SUMPRODUCT($AV$4:$AV$146,Schweine_Werte!$Y$4:$Y$146)/SUM($AV$4:$AV$146)</f>
        <v>#DIV/0!</v>
      </c>
      <c r="K41" s="667" t="e">
        <f>SUMPRODUCT($AV$4:$AV$146,Schweine_Werte!$AG$4:$AG$146)/SUM($AV$4:$AV$146)</f>
        <v>#DIV/0!</v>
      </c>
      <c r="L41" s="667" t="e">
        <f>T41*$F41*365/1000+$J41-$K41</f>
        <v>#DIV/0!</v>
      </c>
      <c r="M41" s="667" t="e">
        <f>U41*$F41*365/1000+$J41-$K41/2</f>
        <v>#DIV/0!</v>
      </c>
      <c r="N41" s="667" t="e">
        <f>V41*$F41*365/1000+$J41</f>
        <v>#DIV/0!</v>
      </c>
      <c r="O41" s="667">
        <f>IF($C48&lt;28,SUM($AV$4:$AV$23)+IF($D48&gt;28,$AV$24*0.5,$AV$24),0)</f>
        <v>0</v>
      </c>
      <c r="P41" s="667">
        <f>IF($D48&gt;28,SUM($AV$25:$AV$146)+IF($C48&lt;28,$AV$24*0.5,$AV$24),0)</f>
        <v>0</v>
      </c>
      <c r="Q41" s="667" t="e">
        <f t="shared" ref="Q41:S44" si="24">+T41*$F41</f>
        <v>#DIV/0!</v>
      </c>
      <c r="R41" s="667" t="e">
        <f t="shared" si="24"/>
        <v>#DIV/0!</v>
      </c>
      <c r="S41" s="667" t="e">
        <f t="shared" si="24"/>
        <v>#DIV/0!</v>
      </c>
      <c r="T41" s="667" t="e">
        <f>+($O41*Schweine_Werte!$HT$5+$P41*Schweine_Werte!$HU$5)/SUM($O41:$P41)</f>
        <v>#DIV/0!</v>
      </c>
      <c r="U41" s="667" t="e">
        <f>+($O41*Schweine_Werte!$HV$5+$P41*Schweine_Werte!$HW$5)/SUM($O41:$P41)</f>
        <v>#DIV/0!</v>
      </c>
      <c r="V41" s="667" t="e">
        <f>+($O41*Schweine_Werte!$HX$5+$P41*Schweine_Werte!$HY$5)/SUM($O41:$P41)</f>
        <v>#DIV/0!</v>
      </c>
      <c r="W41" s="678" t="e">
        <f>($J41*0.055+T41*0.365*0.86*$F41-$K41*0.018)/L41*100</f>
        <v>#DIV/0!</v>
      </c>
      <c r="X41" s="667" t="e">
        <f>($J41*0.055+U41*0.365*0.86*$F41-$K41*0.018/2)/M41*100</f>
        <v>#DIV/0!</v>
      </c>
      <c r="Y41" s="667" t="e">
        <f>($J41*0.055+V41*0.365*0.86*$F41)/N41*100</f>
        <v>#DIV/0!</v>
      </c>
      <c r="Z41" s="667" t="e">
        <f>IF($B48=$A$8,SUMPRODUCT($AV$4:$AV$146,Schweine_Werte!$EK$4:$EK$146,Schweine_Werte!$EL$4:$EL$146)/SUMPRODUCT($AV$4:$AV$146,Schweine_Werte!$EK$4:$EK$146),IF($B48=$A$7,SUMPRODUCT($AV$4:$AV$146,Schweine_Werte!$DE$4:$DE$146,Schweine_Werte!$DF$4:$DF$146)/SUMPRODUCT($AV$4:$AV$146,Schweine_Werte!$DE$4:$DE$146),IF($B48=$A$6,SUMPRODUCT($AV$4:$AV$146,Schweine_Werte!$BY$4:$BY$146,Schweine_Werte!$BZ$4:$BZ$146)/SUMPRODUCT($AV$4:$AV$146,Schweine_Werte!$BY$4:$BY$146),SUMPRODUCT($AV$4:$AV$146,Schweine_Werte!$AS$4:$AS$146,Schweine_Werte!$AT$4:$AT$146)/SUMPRODUCT($AV$4:$AV$146,Schweine_Werte!$AS$4:$AS$146))))</f>
        <v>#DIV/0!</v>
      </c>
      <c r="AA41" s="667"/>
      <c r="AB41" s="667">
        <f>IF($B48=$A$8,SUMIF(Schweine_Werte!$AO$4:$AO$146,$C48,Schweine_Werte!$EL$4:$EL$146),IF($B48=$A$7,SUMIF(Schweine_Werte!$AO$4:$AO$146,$C48,Schweine_Werte!$DF$4:$DF$146),IF($B48=$A$6,SUMIF(Schweine_Werte!$AO$4:$AO$146,$C48,Schweine_Werte!$BZ$4:$BZ$146),SUMIF(Schweine_Werte!$AO$4:$AO$146,$C48,Schweine_Werte!$AT$4:$AT$146))))</f>
        <v>0</v>
      </c>
      <c r="AC41" s="667"/>
      <c r="AD41" s="667">
        <f>IF($B48=$A$8,SUMIF(Schweine_Werte!$AO$4:$AO$146,$D48,Schweine_Werte!$EL$4:$EL$146),IF($B48=$A$7,SUMIF(Schweine_Werte!$AO$4:$AO$146,$D48,Schweine_Werte!$DF$4:$DF$146),IF($B48=$A$6,SUMIF(Schweine_Werte!$AO$4:$AO$146,$D48,Schweine_Werte!$BZ$4:$BZ$146),SUMIF(Schweine_Werte!$AO$4:$AO$146,$D48,Schweine_Werte!$AT$4:$AT$146))))</f>
        <v>0</v>
      </c>
      <c r="AE41" s="667"/>
      <c r="AF41" s="667"/>
      <c r="AG41" s="667" t="e">
        <f>IF($B48=$A$8,SUMPRODUCT($AV$4:$AV$146,Schweine_Werte!$EK$4:$EK$146)/SUM($AV$4:$AV$146),IF($B48=$A$7,SUMPRODUCT($AV$4:$AV$146,Schweine_Werte!$DE$4:$DE$146)/SUM($AV$4:$AV$146),IF($B48=$A$6,SUMPRODUCT($AV$4:$AV$146,Schweine_Werte!$BY$4:$BY$146)/SUM($AV$4:$AV$146),SUMPRODUCT($AV$4:$AV$146,Schweine_Werte!$AS$4:$AS$146)/SUM($AV$4:$AV$146))))</f>
        <v>#DIV/0!</v>
      </c>
      <c r="AH41" s="667"/>
      <c r="AI41" s="667"/>
      <c r="AJ41" s="667" t="e">
        <f>IF($B48=$A$8,SUMPRODUCT($AV$4:$AV$146,Schweine_Werte!$EK$4:$EK$146,Schweine_Werte!$EM$4:$EM$146)/SUMPRODUCT($AV$4:$AV$146,Schweine_Werte!$EK$4:$EK$146),IF($B48=$A$7,SUMPRODUCT($AV$4:$AV$146,Schweine_Werte!$DE$4:$DE$146,Schweine_Werte!$DG$4:$DG$146)/SUMPRODUCT($AV$4:$AV$146,Schweine_Werte!$DE$4:$DE$146),IF($B48=$A$6,SUMPRODUCT($AV$4:$AV$146,Schweine_Werte!$BY$4:$BY$146,Schweine_Werte!$CA$4:$CA$146)/SUMPRODUCT($AV$4:$AV$146,Schweine_Werte!$BY$4:$BY$146),SUMPRODUCT($AV$4:$AV$146,Schweine_Werte!$AS$4:$AS$146,Schweine_Werte!$AU$4:$AU$146)/SUMPRODUCT($AV$4:$AV$146,Schweine_Werte!$AS$4:$AS$146))))</f>
        <v>#DIV/0!</v>
      </c>
      <c r="AK41" s="667"/>
      <c r="AL41" s="667">
        <f>IF($B48=$A$8,SUMIF(Schweine_Werte!$AO$4:$AO$146,$C48,Schweine_Werte!$EM$4:$EM$146),IF($B48=$A$7,SUMIF(Schweine_Werte!$AO$4:$AO$146,$C48,Schweine_Werte!$DG$4:$DG$146),IF($B48=$A$6,SUMIF(Schweine_Werte!$AO$4:$AO$146,$C48,Schweine_Werte!$CA$4:$CA$146),SUMIF(Schweine_Werte!$AO$4:$AO$146,$C48,Schweine_Werte!$AU$4:$AU$146))))</f>
        <v>0</v>
      </c>
      <c r="AM41" s="667"/>
      <c r="AN41" s="667">
        <f>IF($B48=$A$8,SUMIF(Schweine_Werte!$AO$4:$AO$146,$D48,Schweine_Werte!$EM$4:$EM$146),IF($B48=$A$7,SUMIF(Schweine_Werte!$AO$4:$AO$146,$D48,Schweine_Werte!$DG$4:$DG$146),IF($B48=$A$6,SUMIF(Schweine_Werte!$AO$4:$AO$146,$D48,Schweine_Werte!$CA$4:$CA$146),SUMIF(Schweine_Werte!$AO$4:$AO$146,$D48,Schweine_Werte!$AU$4:$AU$146))))</f>
        <v>0</v>
      </c>
      <c r="AR41" s="698">
        <v>45</v>
      </c>
      <c r="AS41" s="677">
        <f>IF(OR($C$12=$AR41,$D$12=$AR41),Schweine_Werte!$C41*0.5,IF(OR($C$12&gt;$AR41,$D$12&lt;$AR41),0,Schweine_Werte!$C41))</f>
        <v>0</v>
      </c>
      <c r="AT41" s="667">
        <f>IF(OR($C$24=$AR41,$D$24=$AR41),Schweine_Werte!$C41*0.5,IF(OR($C$24&gt;$AR41,$D$24&lt;$AR41),0,Schweine_Werte!$C41))</f>
        <v>0</v>
      </c>
      <c r="AU41" s="677">
        <f>IF(OR($C$36=$AR41,$D$36=$AR41),Schweine_Werte!$C41*0.5,IF(OR($C$36&gt;$AR41,$D$36&lt;$AR41),0,Schweine_Werte!$C41))</f>
        <v>0</v>
      </c>
      <c r="AV41" s="677">
        <f>IF(OR($C$48=$AR41,$D$48=$AR41),Schweine_Werte!$C41*0.5,IF(OR($C$48&gt;$AR41,$D$48&lt;$AR41),0,Schweine_Werte!$C41))</f>
        <v>0</v>
      </c>
      <c r="AW41" s="677">
        <f>IF(OR($C$60=$AR41,$D$60=$AR41),Schweine_Werte!$C41*0.5,IF(OR($C$60&gt;$AR41,$D$60&lt;$AR41),0,Schweine_Werte!$C41))</f>
        <v>0</v>
      </c>
      <c r="AX41" s="677">
        <f>IF(OR($C$12=$AR41,$D$12=$AR41),Schweine_Werte!$E41*0.5,IF(OR($C$12&gt;$AR41,$D$12&lt;$AR41),0,Schweine_Werte!$E41))</f>
        <v>0</v>
      </c>
      <c r="AY41" s="667">
        <f>IF(OR($C$24=$AR41,$D$24=$AR41),Schweine_Werte!$E41*0.5,IF(OR($C$24&gt;$AR41,$D$24&lt;$AR41),0,Schweine_Werte!$E41))</f>
        <v>0</v>
      </c>
      <c r="AZ41" s="667">
        <f>IF(OR($C$36=$AR41,$D$36=$AR41),Schweine_Werte!$E41*0.5,IF(OR($C$36&gt;$AR41,$D$36&lt;$AR41),0,Schweine_Werte!$E41))</f>
        <v>0</v>
      </c>
      <c r="BA41" s="667">
        <f>IF(OR($C$48=$AR41,$D$48=$AR41),Schweine_Werte!$E41*0.5,IF(OR($C$48&gt;$AR41,$D$48&lt;$AR41),0,Schweine_Werte!$E41))</f>
        <v>0</v>
      </c>
      <c r="BB41" s="667">
        <f>IF(OR($C$60=$AR41,$D$60=$AR41),Schweine_Werte!$E41*0.5,IF(OR($C$60&gt;$AR41,$D$60&lt;$AR41),0,Schweine_Werte!$E41))</f>
        <v>0</v>
      </c>
      <c r="BC41" s="677">
        <f>IF(OR($C$12=$AR41,$D$12=$AR41),Schweine_Werte!$G41*0.5,IF(OR($C$12&gt;$AR41,$D$12&lt;$AR41),0,Schweine_Werte!$G41))</f>
        <v>0</v>
      </c>
      <c r="BD41" s="667">
        <f>IF(OR($C$24=$AR41,$D$24=$AR41),Schweine_Werte!$G41*0.5,IF(OR($C$24&gt;$AR41,$D$24&lt;$AR41),0,Schweine_Werte!$G41))</f>
        <v>0</v>
      </c>
      <c r="BE41" s="667">
        <f>IF(OR($C$36=$AR41,$D$36=$AR41),Schweine_Werte!$G41*0.5,IF(OR($C$36&gt;$AR41,$D$36&lt;$AR41),0,Schweine_Werte!$G41))</f>
        <v>0</v>
      </c>
      <c r="BF41" s="667">
        <f>IF(OR($C$48=$AR41,$D$48=$AR41),Schweine_Werte!$G41*0.5,IF(OR($C$48&gt;$AR41,$D$48&lt;$AR41),0,Schweine_Werte!$G41))</f>
        <v>0</v>
      </c>
      <c r="BG41" s="667">
        <f>IF(OR($C$60=$AR41,$D$60=$AR41),Schweine_Werte!$G41*0.5,IF(OR($C$60&gt;$AR41,$D$60&lt;$AR41),0,Schweine_Werte!$G41))</f>
        <v>0</v>
      </c>
      <c r="BH41" s="677">
        <f>IF(OR($C$12=$AR41,$D$12=$AR41),Schweine_Werte!$I41*0.5,IF(OR($C$12&gt;$AR41,$D$12&lt;$AR41),0,Schweine_Werte!$I41))</f>
        <v>0</v>
      </c>
      <c r="BI41" s="667">
        <f>IF(OR($C$24=$AR41,$D$24=$AR41),Schweine_Werte!$I41*0.5,IF(OR($C$24&gt;$AR41,$D$24&lt;$AR41),0,Schweine_Werte!$I41))</f>
        <v>0</v>
      </c>
      <c r="BJ41" s="667">
        <f>IF(OR($C$36=$AR41,$D$36=$AR41),Schweine_Werte!$I41*0.5,IF(OR($C$36&gt;$AR41,$D$36&lt;$AR41),0,Schweine_Werte!$I41))</f>
        <v>0</v>
      </c>
      <c r="BK41" s="667">
        <f>IF(OR($C$48=$AR41,$D$48=$AR41),Schweine_Werte!$I41*0.5,IF(OR($C$48&gt;$AR41,$D$48&lt;$AR41),0,Schweine_Werte!$I41))</f>
        <v>0</v>
      </c>
      <c r="BL41" s="667">
        <f>IF(OR($C$60=$AR41,$D$60=$AR41),Schweine_Werte!$I41*0.5,IF(OR($C$60&gt;$AR41,$D$60&lt;$AR41),0,Schweine_Werte!$I41))</f>
        <v>0</v>
      </c>
      <c r="BM41" s="677"/>
      <c r="BN41" s="667"/>
      <c r="BO41" s="667"/>
      <c r="BP41" s="667"/>
      <c r="BQ41" s="667"/>
      <c r="BR41" s="677">
        <f>IF(OR($C$74=$AR41,$D$74=$AR41),Schweine_Werte!$M41*0.5,IF(OR($C$74&gt;$AR41,$D$74&lt;$AR41),0,Schweine_Werte!$M41))</f>
        <v>0</v>
      </c>
      <c r="BS41" s="677">
        <f>IF(OR($C$83=$AR41,$D$83=$AR41),Schweine_Werte!$M41*0.5,IF(OR($C$83&gt;$AR41,$D$83&lt;$AR41),0,Schweine_Werte!$M41))</f>
        <v>0</v>
      </c>
      <c r="BT41" s="679">
        <f>IF(OR($C$92=$AR41,$D$92=$AR41),Schweine_Werte!$M41*0.5,IF(OR($C$92&gt;$AR41,$D$92&lt;$AR41),0,Schweine_Werte!$M41))</f>
        <v>0</v>
      </c>
      <c r="BU41" s="679">
        <f>IF(OR($C$101=$AR41,$D$101=$AR41),Schweine_Werte!$M41*0.5,IF(OR($C$101&gt;$AR41,$D$101&lt;$AR41),0,Schweine_Werte!$M41))</f>
        <v>0</v>
      </c>
      <c r="BV41" s="679">
        <f>IF(OR($C$110=$AR41,$D$110=$AR41),Schweine_Werte!$M41*0.5,IF(OR($C$110&gt;$AR41,$D$110&lt;$AR41),0,Schweine_Werte!$M41))</f>
        <v>0</v>
      </c>
      <c r="BW41" s="679">
        <f>IF(OR(8=$AR41,$E$127=$AR41),Schweine_Werte!$M41*0.5,IF(OR(8&gt;$AR41,$E$127&lt;$AR41),0,Schweine_Werte!$M41))</f>
        <v>1.2602489085502044</v>
      </c>
      <c r="BX41" s="679">
        <f>IF(OR(8=$AR41,$E$145=$AR41),Schweine_Werte!$M41*0.5,IF(OR(8&gt;$AR41,$E$145&lt;$AR41),0,Schweine_Werte!$M41))</f>
        <v>1.2602489085502044</v>
      </c>
      <c r="BY41" s="677">
        <f>IF(OR($C$74=$AR41,$D$74=$AR41),Schweine_Werte!$O41*0.5,IF(OR($C$74&gt;$AR41,$D$74&lt;$AR41),0,Schweine_Werte!$O41))</f>
        <v>0</v>
      </c>
      <c r="BZ41" s="677">
        <f>IF(OR($C$83=$AR41,$D$83=$AR41),Schweine_Werte!$O41*0.5,IF(OR($C$83&gt;$AR41,$D$83&lt;$AR41),0,Schweine_Werte!$O41))</f>
        <v>0</v>
      </c>
      <c r="CA41" s="679">
        <f>IF(OR($C$92=$AR41,$D$92=$AR41),Schweine_Werte!$O41*0.5,IF(OR($C$92&gt;$AR41,$D$92&lt;$AR41),0,Schweine_Werte!$O41))</f>
        <v>0</v>
      </c>
      <c r="CB41" s="679">
        <f>IF(OR($C$101=$AR41,$D$101=$AR41),Schweine_Werte!$O41*0.5,IF(OR($C$101&gt;$AR41,$D$101&lt;$AR41),0,Schweine_Werte!$O41))</f>
        <v>0</v>
      </c>
      <c r="CC41" s="679">
        <f>IF(OR($C$110=$AR41,$D$110=$AR41),Schweine_Werte!$O41*0.5,IF(OR($C$110&gt;$AR41,$D$110&lt;$AR41),0,Schweine_Werte!$O41))</f>
        <v>0</v>
      </c>
    </row>
    <row r="42" spans="1:81" x14ac:dyDescent="0.2">
      <c r="B42" s="504">
        <v>750</v>
      </c>
      <c r="D42" s="680"/>
      <c r="E42" s="667" t="e">
        <f>($D48-$C48)*1000/SUM($BA$4:$BA$146)</f>
        <v>#VALUE!</v>
      </c>
      <c r="F42" s="667" t="e">
        <f>SUMPRODUCT($BA$4:$BA$146,Schweine_Werte!$R$4:$R$146)/SUM($BA$4:$BA$146)</f>
        <v>#DIV/0!</v>
      </c>
      <c r="G42" s="667" t="e">
        <f>IF($B48=$A$8,SUMPRODUCT($BA$4:$BA$146,Schweine_Werte!EN$4:EN$146)/SUM($BA$4:$BA$146),IF($B48=$A$7,SUMPRODUCT($BA$4:$BA$146,Schweine_Werte!DH$4:DH$146)/SUM($BA$4:$BA$146),IF($B48=$A$6,SUMPRODUCT($BA$4:$BA$146,Schweine_Werte!CB$4:CB$146)/SUM($BA$4:$BA$146),SUMPRODUCT($BA$4:$BA$146,Schweine_Werte!AV$4:AV$146)/SUM($BA$4:$BA$146))))</f>
        <v>#DIV/0!</v>
      </c>
      <c r="H42" s="667" t="e">
        <f>IF($B48=$A$8,SUMPRODUCT($BA$4:$BA$146,Schweine_Werte!EO$4:EO$146)/SUM($BA$4:$BA$146),IF($B48=$A$7,SUMPRODUCT($BA$4:$BA$146,Schweine_Werte!DI$4:DI$146)/SUM($BA$4:$BA$146),IF($B48=$A$6,SUMPRODUCT($BA$4:$BA$146,Schweine_Werte!CC$4:CC$146)/SUM($BA$4:$BA$146),SUMPRODUCT($BA$4:$BA$146,Schweine_Werte!AW$4:AW$146)/SUM($BA$4:$BA$146))))</f>
        <v>#DIV/0!</v>
      </c>
      <c r="I42" s="667" t="e">
        <f>IF($B48=$A$8,SUMPRODUCT($BA$4:$BA$146,Schweine_Werte!EP$4:EP$146)/SUM($BA$4:$BA$146),IF($B48=$A$7,SUMPRODUCT($BA$4:$BA$146,Schweine_Werte!DJ$4:DJ$146)/SUM($BA$4:$BA$146),IF($B48=$A$6,SUMPRODUCT($BA$4:$BA$146,Schweine_Werte!CD$4:CD$146)/SUM($BA$4:$BA$146),SUMPRODUCT($BA$4:$BA$146,Schweine_Werte!AX$4:AX$146)/SUM($BA$4:$BA$146))))</f>
        <v>#DIV/0!</v>
      </c>
      <c r="J42" s="667" t="e">
        <f>SUMPRODUCT($BA$4:$BA$146,Schweine_Werte!$Z$4:$Z$146)/SUM($BA$4:$BA$146)</f>
        <v>#DIV/0!</v>
      </c>
      <c r="K42" s="667" t="e">
        <f>SUMPRODUCT($BA$4:$BA$146,Schweine_Werte!$AH$4:$AH$146)/SUM($BA$4:$BA$146)</f>
        <v>#DIV/0!</v>
      </c>
      <c r="L42" s="667" t="e">
        <f>T42*$F42*365/1000+$J42-$K42</f>
        <v>#DIV/0!</v>
      </c>
      <c r="M42" s="667" t="e">
        <f>U42*$F42*365/1000+$J42-$K42/2</f>
        <v>#DIV/0!</v>
      </c>
      <c r="N42" s="667" t="e">
        <f>V42*$F42*365/1000+$J42</f>
        <v>#DIV/0!</v>
      </c>
      <c r="O42" s="667">
        <f>IF($C48&lt;28,SUM($BA$4:$BA$23)+IF($D48&gt;28,$BA$24*0.5,$BA$24),0)</f>
        <v>0</v>
      </c>
      <c r="P42" s="667">
        <f>IF($D48&gt;28,SUM($BA$25:$BA$146)+IF($C48&lt;28,$BA$24*0.5,$BA$24),0)</f>
        <v>0</v>
      </c>
      <c r="Q42" s="667" t="e">
        <f t="shared" si="24"/>
        <v>#DIV/0!</v>
      </c>
      <c r="R42" s="667" t="e">
        <f t="shared" si="24"/>
        <v>#DIV/0!</v>
      </c>
      <c r="S42" s="667" t="e">
        <f t="shared" si="24"/>
        <v>#DIV/0!</v>
      </c>
      <c r="T42" s="667" t="e">
        <f>+($O42*Schweine_Werte!$HT$6+$P42*Schweine_Werte!$HU$6)/SUM($O42:$P42)</f>
        <v>#DIV/0!</v>
      </c>
      <c r="U42" s="667" t="e">
        <f>+($O42*Schweine_Werte!$HV$6+$P42*Schweine_Werte!$HW$6)/SUM($O42:$P42)</f>
        <v>#DIV/0!</v>
      </c>
      <c r="V42" s="667" t="e">
        <f>+($O42*Schweine_Werte!$HX$6+$P42*Schweine_Werte!$HY$6)/SUM($O42:$P42)</f>
        <v>#DIV/0!</v>
      </c>
      <c r="W42" s="678" t="e">
        <f>($J42*0.055+T42*0.365*0.86*$F42-$K42*0.018)/L42*100</f>
        <v>#DIV/0!</v>
      </c>
      <c r="X42" s="667" t="e">
        <f>($J42*0.055+U42*0.365*0.86*$F42-$K42*0.018/2)/M42*100</f>
        <v>#DIV/0!</v>
      </c>
      <c r="Y42" s="667" t="e">
        <f>($J42*0.055+V42*0.365*0.86*$F42)/N42*100</f>
        <v>#DIV/0!</v>
      </c>
      <c r="Z42" s="667" t="e">
        <f>IF($B48=$A$8,SUMPRODUCT($BA$4:$BA$146,Schweine_Werte!$EQ$4:$EQ$146,Schweine_Werte!$ER$4:$ER$146)/SUMPRODUCT($BA$4:$BA$146,Schweine_Werte!$EQ$4:$EQ$146),IF($B48=$A$7,SUMPRODUCT($BA$4:$BA$146,Schweine_Werte!$DK$4:$DK$146,Schweine_Werte!$DL$4:$DL$146)/SUMPRODUCT($BA$4:$BA$146,Schweine_Werte!$DK$4:$DK$146),IF($B48=$A$6,SUMPRODUCT($BA$4:$BA$146,Schweine_Werte!$CE$4:$CE$146,Schweine_Werte!$CF$4:$CF$146)/SUMPRODUCT($BA$4:$BA$146,Schweine_Werte!$CE$4:$CE$146),SUMPRODUCT($BA$4:$BA$146,Schweine_Werte!$AY$4:$AY$146,Schweine_Werte!$AZ$4:$AZ$146)/SUMPRODUCT($BA$4:$BA$146,Schweine_Werte!$AY$4:$AY$146))))</f>
        <v>#DIV/0!</v>
      </c>
      <c r="AA42" s="667"/>
      <c r="AB42" s="667">
        <f>IF($B48=$A$8,SUMIF(Schweine_Werte!$AO$4:$AO$146,$C48,Schweine_Werte!$ER$4:$ER$146),IF($B48=$A$7,SUMIF(Schweine_Werte!$AO$4:$AO$146,$C48,Schweine_Werte!$DL$4:$DL$146),IF($B48=$A$6,SUMIF(Schweine_Werte!$AO$4:$AO$146,$C48,Schweine_Werte!$CF$4:$CF$146),SUMIF(Schweine_Werte!$AO$4:$AO$146,$C48,Schweine_Werte!$AZ$4:$AZ$146))))</f>
        <v>0</v>
      </c>
      <c r="AC42" s="667"/>
      <c r="AD42" s="667">
        <f>IF($B48=$A$8,SUMIF(Schweine_Werte!$AO$4:$AO$146,$D48,Schweine_Werte!$ER$4:$ER$146),IF($B48=$A$7,SUMIF(Schweine_Werte!$AO$4:$AO$146,$D48,Schweine_Werte!$DL$4:$DL$146),IF($B48=$A$6,SUMIF(Schweine_Werte!$AO$4:$AO$146,$D48,Schweine_Werte!$CF$4:$CF$146),SUMIF(Schweine_Werte!$AO$4:$AO$146,$D48,Schweine_Werte!$AZ$4:$AZ$146))))</f>
        <v>0</v>
      </c>
      <c r="AE42" s="667"/>
      <c r="AF42" s="667"/>
      <c r="AG42" s="667" t="e">
        <f>IF($B48=$A$8,SUMPRODUCT($BA$4:$BA$146,Schweine_Werte!$EQ$4:$EQ$146)/SUM($BA$4:$BA$146),IF($B48=$A$7,SUMPRODUCT($BA$4:$BA$146,Schweine_Werte!$DK$4:$DK$146)/SUM($BA$4:$BA$146),IF($B48=$A$6,SUMPRODUCT($BA$4:$BA$146,Schweine_Werte!$CE$4:$CE$146)/SUM($BA$4:$BA$146),SUMPRODUCT($BA$4:$BA$146,Schweine_Werte!$AY$4:$AY$146)/SUM($BA$4:$BA$146))))</f>
        <v>#DIV/0!</v>
      </c>
      <c r="AH42" s="667"/>
      <c r="AI42" s="667"/>
      <c r="AJ42" s="667" t="e">
        <f>IF($B48=$A$8,SUMPRODUCT($BA$4:$BA$146,Schweine_Werte!$EQ$4:$EQ$146,Schweine_Werte!$ES$4:$ES$146)/SUMPRODUCT($BA$4:$BA$146,Schweine_Werte!$EQ$4:$EQ$146),IF($B48=$A$7,SUMPRODUCT($BA$4:$BA$146,Schweine_Werte!$DK$4:$DK$146,Schweine_Werte!$DM$4:$DM$146)/SUMPRODUCT($BA$4:$BA$146,Schweine_Werte!$DK$4:$DK$146),IF($B48=$A$6,SUMPRODUCT($BA$4:$BA$146,Schweine_Werte!$CE$4:$CE$146,Schweine_Werte!$CG$4:$CG$146)/SUMPRODUCT($BA$4:$BA$146,Schweine_Werte!$CE$4:$CE$146),SUMPRODUCT($BA$4:$BA$146,Schweine_Werte!$AY$4:$AY$146,Schweine_Werte!$BA$4:$BA$146)/SUMPRODUCT($BA$4:$BA$146,Schweine_Werte!$AY$4:$AY$146))))</f>
        <v>#DIV/0!</v>
      </c>
      <c r="AK42" s="667"/>
      <c r="AL42" s="667">
        <f>IF($B48=$A$8,SUMIF(Schweine_Werte!$AO$4:$AO$146,$C48,Schweine_Werte!$ES$4:$ES$146),IF($B48=$A$7,SUMIF(Schweine_Werte!$AO$4:$AO$146,$C48,Schweine_Werte!$DM$4:$DM$146),IF($B48=$A$6,SUMIF(Schweine_Werte!$AO$4:$AO$146,$C48,Schweine_Werte!$CG$4:$CG$146),SUMIF(Schweine_Werte!$AO$4:$AO$146,$C48,Schweine_Werte!$BA$4:$BA$146))))</f>
        <v>0</v>
      </c>
      <c r="AM42" s="667"/>
      <c r="AN42" s="667">
        <f>IF($B48=$A$8,SUMIF(Schweine_Werte!$AO$4:$AO$146,$D48,Schweine_Werte!$ES$4:$ES$146),IF($B48=$A$7,SUMIF(Schweine_Werte!$AO$4:$AO$146,$D48,Schweine_Werte!$DM$4:$DM$146),IF($B48=$A$6,SUMIF(Schweine_Werte!$AO$4:$AO$146,$D48,Schweine_Werte!$CG$4:$CG$146),SUMIF(Schweine_Werte!$AO$4:$AO$146,$D48,Schweine_Werte!$BA$4:$BA$146))))</f>
        <v>0</v>
      </c>
      <c r="AR42" s="698">
        <v>46</v>
      </c>
      <c r="AS42" s="677">
        <f>IF(OR($C$12=$AR42,$D$12=$AR42),Schweine_Werte!$C42*0.5,IF(OR($C$12&gt;$AR42,$D$12&lt;$AR42),0,Schweine_Werte!$C42))</f>
        <v>0</v>
      </c>
      <c r="AT42" s="667">
        <f>IF(OR($C$24=$AR42,$D$24=$AR42),Schweine_Werte!$C42*0.5,IF(OR($C$24&gt;$AR42,$D$24&lt;$AR42),0,Schweine_Werte!$C42))</f>
        <v>0</v>
      </c>
      <c r="AU42" s="677">
        <f>IF(OR($C$36=$AR42,$D$36=$AR42),Schweine_Werte!$C42*0.5,IF(OR($C$36&gt;$AR42,$D$36&lt;$AR42),0,Schweine_Werte!$C42))</f>
        <v>0</v>
      </c>
      <c r="AV42" s="677">
        <f>IF(OR($C$48=$AR42,$D$48=$AR42),Schweine_Werte!$C42*0.5,IF(OR($C$48&gt;$AR42,$D$48&lt;$AR42),0,Schweine_Werte!$C42))</f>
        <v>0</v>
      </c>
      <c r="AW42" s="677">
        <f>IF(OR($C$60=$AR42,$D$60=$AR42),Schweine_Werte!$C42*0.5,IF(OR($C$60&gt;$AR42,$D$60&lt;$AR42),0,Schweine_Werte!$C42))</f>
        <v>0</v>
      </c>
      <c r="AX42" s="677">
        <f>IF(OR($C$12=$AR42,$D$12=$AR42),Schweine_Werte!$E42*0.5,IF(OR($C$12&gt;$AR42,$D$12&lt;$AR42),0,Schweine_Werte!$E42))</f>
        <v>0</v>
      </c>
      <c r="AY42" s="667">
        <f>IF(OR($C$24=$AR42,$D$24=$AR42),Schweine_Werte!$E42*0.5,IF(OR($C$24&gt;$AR42,$D$24&lt;$AR42),0,Schweine_Werte!$E42))</f>
        <v>0</v>
      </c>
      <c r="AZ42" s="667">
        <f>IF(OR($C$36=$AR42,$D$36=$AR42),Schweine_Werte!$E42*0.5,IF(OR($C$36&gt;$AR42,$D$36&lt;$AR42),0,Schweine_Werte!$E42))</f>
        <v>0</v>
      </c>
      <c r="BA42" s="667">
        <f>IF(OR($C$48=$AR42,$D$48=$AR42),Schweine_Werte!$E42*0.5,IF(OR($C$48&gt;$AR42,$D$48&lt;$AR42),0,Schweine_Werte!$E42))</f>
        <v>0</v>
      </c>
      <c r="BB42" s="667">
        <f>IF(OR($C$60=$AR42,$D$60=$AR42),Schweine_Werte!$E42*0.5,IF(OR($C$60&gt;$AR42,$D$60&lt;$AR42),0,Schweine_Werte!$E42))</f>
        <v>0</v>
      </c>
      <c r="BC42" s="677">
        <f>IF(OR($C$12=$AR42,$D$12=$AR42),Schweine_Werte!$G42*0.5,IF(OR($C$12&gt;$AR42,$D$12&lt;$AR42),0,Schweine_Werte!$G42))</f>
        <v>0</v>
      </c>
      <c r="BD42" s="667">
        <f>IF(OR($C$24=$AR42,$D$24=$AR42),Schweine_Werte!$G42*0.5,IF(OR($C$24&gt;$AR42,$D$24&lt;$AR42),0,Schweine_Werte!$G42))</f>
        <v>0</v>
      </c>
      <c r="BE42" s="667">
        <f>IF(OR($C$36=$AR42,$D$36=$AR42),Schweine_Werte!$G42*0.5,IF(OR($C$36&gt;$AR42,$D$36&lt;$AR42),0,Schweine_Werte!$G42))</f>
        <v>0</v>
      </c>
      <c r="BF42" s="667">
        <f>IF(OR($C$48=$AR42,$D$48=$AR42),Schweine_Werte!$G42*0.5,IF(OR($C$48&gt;$AR42,$D$48&lt;$AR42),0,Schweine_Werte!$G42))</f>
        <v>0</v>
      </c>
      <c r="BG42" s="667">
        <f>IF(OR($C$60=$AR42,$D$60=$AR42),Schweine_Werte!$G42*0.5,IF(OR($C$60&gt;$AR42,$D$60&lt;$AR42),0,Schweine_Werte!$G42))</f>
        <v>0</v>
      </c>
      <c r="BH42" s="677">
        <f>IF(OR($C$12=$AR42,$D$12=$AR42),Schweine_Werte!$I42*0.5,IF(OR($C$12&gt;$AR42,$D$12&lt;$AR42),0,Schweine_Werte!$I42))</f>
        <v>0</v>
      </c>
      <c r="BI42" s="667">
        <f>IF(OR($C$24=$AR42,$D$24=$AR42),Schweine_Werte!$I42*0.5,IF(OR($C$24&gt;$AR42,$D$24&lt;$AR42),0,Schweine_Werte!$I42))</f>
        <v>0</v>
      </c>
      <c r="BJ42" s="667">
        <f>IF(OR($C$36=$AR42,$D$36=$AR42),Schweine_Werte!$I42*0.5,IF(OR($C$36&gt;$AR42,$D$36&lt;$AR42),0,Schweine_Werte!$I42))</f>
        <v>0</v>
      </c>
      <c r="BK42" s="667">
        <f>IF(OR($C$48=$AR42,$D$48=$AR42),Schweine_Werte!$I42*0.5,IF(OR($C$48&gt;$AR42,$D$48&lt;$AR42),0,Schweine_Werte!$I42))</f>
        <v>0</v>
      </c>
      <c r="BL42" s="667">
        <f>IF(OR($C$60=$AR42,$D$60=$AR42),Schweine_Werte!$I42*0.5,IF(OR($C$60&gt;$AR42,$D$60&lt;$AR42),0,Schweine_Werte!$I42))</f>
        <v>0</v>
      </c>
      <c r="BM42" s="677"/>
      <c r="BN42" s="667"/>
      <c r="BO42" s="667"/>
      <c r="BP42" s="667"/>
      <c r="BQ42" s="667"/>
      <c r="BR42" s="677">
        <f>IF(OR($C$74=$AR42,$D$74=$AR42),Schweine_Werte!$M42*0.5,IF(OR($C$74&gt;$AR42,$D$74&lt;$AR42),0,Schweine_Werte!$M42))</f>
        <v>0</v>
      </c>
      <c r="BS42" s="677">
        <f>IF(OR($C$83=$AR42,$D$83=$AR42),Schweine_Werte!$M42*0.5,IF(OR($C$83&gt;$AR42,$D$83&lt;$AR42),0,Schweine_Werte!$M42))</f>
        <v>0</v>
      </c>
      <c r="BT42" s="679">
        <f>IF(OR($C$92=$AR42,$D$92=$AR42),Schweine_Werte!$M42*0.5,IF(OR($C$92&gt;$AR42,$D$92&lt;$AR42),0,Schweine_Werte!$M42))</f>
        <v>0</v>
      </c>
      <c r="BU42" s="679">
        <f>IF(OR($C$101=$AR42,$D$101=$AR42),Schweine_Werte!$M42*0.5,IF(OR($C$101&gt;$AR42,$D$101&lt;$AR42),0,Schweine_Werte!$M42))</f>
        <v>0</v>
      </c>
      <c r="BV42" s="679">
        <f>IF(OR($C$110=$AR42,$D$110=$AR42),Schweine_Werte!$M42*0.5,IF(OR($C$110&gt;$AR42,$D$110&lt;$AR42),0,Schweine_Werte!$M42))</f>
        <v>0</v>
      </c>
      <c r="BW42" s="679">
        <f>IF(OR(8=$AR42,$E$127=$AR42),Schweine_Werte!$M42*0.5,IF(OR(8&gt;$AR42,$E$127&lt;$AR42),0,Schweine_Werte!$M42))</f>
        <v>1.2477119292368446</v>
      </c>
      <c r="BX42" s="679">
        <f>IF(OR(8=$AR42,$E$145=$AR42),Schweine_Werte!$M42*0.5,IF(OR(8&gt;$AR42,$E$145&lt;$AR42),0,Schweine_Werte!$M42))</f>
        <v>1.2477119292368446</v>
      </c>
      <c r="BY42" s="677">
        <f>IF(OR($C$74=$AR42,$D$74=$AR42),Schweine_Werte!$O42*0.5,IF(OR($C$74&gt;$AR42,$D$74&lt;$AR42),0,Schweine_Werte!$O42))</f>
        <v>0</v>
      </c>
      <c r="BZ42" s="677">
        <f>IF(OR($C$83=$AR42,$D$83=$AR42),Schweine_Werte!$O42*0.5,IF(OR($C$83&gt;$AR42,$D$83&lt;$AR42),0,Schweine_Werte!$O42))</f>
        <v>0</v>
      </c>
      <c r="CA42" s="679">
        <f>IF(OR($C$92=$AR42,$D$92=$AR42),Schweine_Werte!$O42*0.5,IF(OR($C$92&gt;$AR42,$D$92&lt;$AR42),0,Schweine_Werte!$O42))</f>
        <v>0</v>
      </c>
      <c r="CB42" s="679">
        <f>IF(OR($C$101=$AR42,$D$101=$AR42),Schweine_Werte!$O42*0.5,IF(OR($C$101&gt;$AR42,$D$101&lt;$AR42),0,Schweine_Werte!$O42))</f>
        <v>0</v>
      </c>
      <c r="CC42" s="679">
        <f>IF(OR($C$110=$AR42,$D$110=$AR42),Schweine_Werte!$O42*0.5,IF(OR($C$110&gt;$AR42,$D$110&lt;$AR42),0,Schweine_Werte!$O42))</f>
        <v>0</v>
      </c>
    </row>
    <row r="43" spans="1:81" x14ac:dyDescent="0.2">
      <c r="B43" s="504">
        <v>850</v>
      </c>
      <c r="D43" s="667"/>
      <c r="E43" s="667" t="e">
        <f>($D48-$C48)*1000/SUM($BF$4:$BF$146)</f>
        <v>#VALUE!</v>
      </c>
      <c r="F43" s="667" t="e">
        <f>SUMPRODUCT($BF$4:$BF$146,Schweine_Werte!$S$4:$S$146)/SUM($BF$4:$BF$146)</f>
        <v>#DIV/0!</v>
      </c>
      <c r="G43" s="667" t="e">
        <f>IF($B48=$A$8,SUMPRODUCT($BF$4:$BF$146,Schweine_Werte!ET$4:ET$146)/SUM($BF$4:$BF$146),IF($B48=$A$7,SUMPRODUCT($BF$4:$BF$146,Schweine_Werte!DN$4:DN$146)/SUM($BF$4:$BF$146),IF($B48=$A$6,SUMPRODUCT($BF$4:$BF$146,Schweine_Werte!CH$4:CH$146)/SUM($BF$4:$BF$146),SUMPRODUCT($BF$4:$BF$146,Schweine_Werte!BB$4:BB$146)/SUM($BF$4:$BF$146))))</f>
        <v>#DIV/0!</v>
      </c>
      <c r="H43" s="667" t="e">
        <f>IF($B48=$A$8,SUMPRODUCT($BF$4:$BF$146,Schweine_Werte!EU$4:EU$146)/SUM($BF$4:$BF$146),IF($B48=$A$7,SUMPRODUCT($BF$4:$BF$146,Schweine_Werte!DO$4:DO$146)/SUM($BF$4:$BF$146),IF($B48=$A$6,SUMPRODUCT($BF$4:$BF$146,Schweine_Werte!CI$4:CI$146)/SUM($BF$4:$BF$146),SUMPRODUCT($BF$4:$BF$146,Schweine_Werte!BC$4:BC$146)/SUM($BF$4:$BF$146))))</f>
        <v>#DIV/0!</v>
      </c>
      <c r="I43" s="667" t="e">
        <f>IF($B48=$A$8,SUMPRODUCT($BF$4:$BF$146,Schweine_Werte!EV$4:EV$146)/SUM($BF$4:$BF$146),IF($B48=$A$7,SUMPRODUCT($BF$4:$BF$146,Schweine_Werte!DP$4:DP$146)/SUM($BF$4:$BF$146),IF($B48=$A$6,SUMPRODUCT($BF$4:$BF$146,Schweine_Werte!CJ$4:CJ$146)/SUM($BF$4:$BF$146),SUMPRODUCT($BF$4:$BF$146,Schweine_Werte!BD$4:BD$146)/SUM($BF$4:$BF$146))))</f>
        <v>#DIV/0!</v>
      </c>
      <c r="J43" s="667" t="e">
        <f>SUMPRODUCT($BF$4:$BF$146,Schweine_Werte!$AA$4:$AA$146)/SUM($BF$4:$BF$146)</f>
        <v>#DIV/0!</v>
      </c>
      <c r="K43" s="667" t="e">
        <f>SUMPRODUCT($BF$4:$BF$146,Schweine_Werte!$AI$4:$AI$146)/SUM($BF$4:$BF$146)</f>
        <v>#DIV/0!</v>
      </c>
      <c r="L43" s="667" t="e">
        <f>T43*$F43*365/1000+$J43-$K43</f>
        <v>#DIV/0!</v>
      </c>
      <c r="M43" s="667" t="e">
        <f>U43*$F43*365/1000+$J43-$K43/2</f>
        <v>#DIV/0!</v>
      </c>
      <c r="N43" s="667" t="e">
        <f>V43*$F43*365/1000+$J43</f>
        <v>#DIV/0!</v>
      </c>
      <c r="O43" s="667">
        <f>IF($C48&lt;28,SUM($BF$4:$BF$23)+IF($D48&gt;28,$BF$24*0.5,$BF$24),0)</f>
        <v>0</v>
      </c>
      <c r="P43" s="667">
        <f>IF($D48&gt;28,SUM($BF$25:$BF$146)+IF($C48&lt;28,$BF$24*0.5,$BF$24),0)</f>
        <v>0</v>
      </c>
      <c r="Q43" s="667" t="e">
        <f t="shared" si="24"/>
        <v>#DIV/0!</v>
      </c>
      <c r="R43" s="667" t="e">
        <f t="shared" si="24"/>
        <v>#DIV/0!</v>
      </c>
      <c r="S43" s="667" t="e">
        <f t="shared" si="24"/>
        <v>#DIV/0!</v>
      </c>
      <c r="T43" s="667" t="e">
        <f>+($O43*Schweine_Werte!$HT$7+$P43*Schweine_Werte!$HU$7)/SUM($O43:$P43)</f>
        <v>#DIV/0!</v>
      </c>
      <c r="U43" s="667" t="e">
        <f>+($O43*Schweine_Werte!$HV$7+$P43*Schweine_Werte!$HW$7)/SUM($O43:$P43)</f>
        <v>#DIV/0!</v>
      </c>
      <c r="V43" s="667" t="e">
        <f>+($O43*Schweine_Werte!$HX$7+$P43*Schweine_Werte!$HY$7)/SUM($O43:$P43)</f>
        <v>#DIV/0!</v>
      </c>
      <c r="W43" s="667" t="e">
        <f>($J43*0.055+T43*0.365*0.86*$F43-$K43*0.018)/L43*100</f>
        <v>#DIV/0!</v>
      </c>
      <c r="X43" s="667" t="e">
        <f>($J43*0.055+U43*0.365*0.86*$F43-$K43*0.018/2)/M43*100</f>
        <v>#DIV/0!</v>
      </c>
      <c r="Y43" s="667" t="e">
        <f>($J43*0.055+V43*0.365*0.86*$F43)/N43*100</f>
        <v>#DIV/0!</v>
      </c>
      <c r="Z43" s="667" t="e">
        <f>IF($B48=$A$8,SUMPRODUCT($BF$4:$BF$146,Schweine_Werte!$EW$4:$EW$146,Schweine_Werte!$EX$4:$EX$146)/SUMPRODUCT($BF$4:$BF$146,Schweine_Werte!$EW$4:$EW$146),IF($B48=$A$7,SUMPRODUCT($BF$4:$BF$146,Schweine_Werte!$DQ$4:$DQ$146,Schweine_Werte!$DR$4:$DR$146)/SUMPRODUCT($BF$4:$BF$146,Schweine_Werte!$DQ$4:$DQ$146),IF($B48=$A$6,SUMPRODUCT($BF$4:$BF$146,Schweine_Werte!$CK$4:$CK$146,Schweine_Werte!$CL$4:$CL$146)/SUMPRODUCT($BF$4:$BF$146,Schweine_Werte!$CK$4:$CK$146),SUMPRODUCT($BF$4:$BF$146,Schweine_Werte!$BE$4:$BE$146,Schweine_Werte!$BF$4:$BF$146)/SUMPRODUCT($BF$4:$BF$146,Schweine_Werte!$BE$4:$BE$146))))</f>
        <v>#DIV/0!</v>
      </c>
      <c r="AA43" s="667"/>
      <c r="AB43" s="667">
        <f>IF($B48=$A$8,SUMIF(Schweine_Werte!$AO$4:$AO$146,$C48,Schweine_Werte!$EX$4:$EX$146),IF($B48=$A$7,SUMIF(Schweine_Werte!$AO$4:$AO$146,$C48,Schweine_Werte!$DR$4:$DR$146),IF($B48=$A$6,SUMIF(Schweine_Werte!$AO$4:$AO$146,$C48,Schweine_Werte!$CL$4:$CL$146),SUMIF(Schweine_Werte!$AO$4:$AO$146,$C48,Schweine_Werte!$BF$4:$BF$146))))</f>
        <v>0</v>
      </c>
      <c r="AC43" s="667"/>
      <c r="AD43" s="667">
        <f>IF($B48=$A$8,SUMIF(Schweine_Werte!$AO$4:$AO$146,$D48,Schweine_Werte!$EX$4:$EX$146),IF($B48=$A$7,SUMIF(Schweine_Werte!$AO$4:$AO$146,$D48,Schweine_Werte!$DR$4:$DR$146),IF($B48=$A$6,SUMIF(Schweine_Werte!$AO$4:$AO$146,$D48,Schweine_Werte!$CL$4:$CL$146),SUMIF(Schweine_Werte!$AO$4:$AO$146,$D48,Schweine_Werte!$BF$4:$BF$146))))</f>
        <v>0</v>
      </c>
      <c r="AE43" s="667"/>
      <c r="AF43" s="667"/>
      <c r="AG43" s="667" t="e">
        <f>IF($B48=$A$8,SUMPRODUCT($BF$4:$BF$146,Schweine_Werte!$EW$4:$EW$146)/SUM($BF$4:$BF$146),IF($B48=$A$7,SUMPRODUCT($BF$4:$BF$146,Schweine_Werte!$DQ$4:$DQ$146)/SUM($BF$4:$BF$146),IF($B48=$A$6,SUMPRODUCT($BF$4:$BF$146,Schweine_Werte!$CK$4:$CK$146)/SUM($BF$4:$BF$146),SUMPRODUCT($BF$4:$BF$146,Schweine_Werte!$BE$4:$BE$146)/SUM($BF$4:$BF$146))))</f>
        <v>#DIV/0!</v>
      </c>
      <c r="AH43" s="667"/>
      <c r="AI43" s="667"/>
      <c r="AJ43" s="667" t="e">
        <f>IF($B48=$A$8,SUMPRODUCT($BF$4:$BF$146,Schweine_Werte!$EW$4:$EW$146,Schweine_Werte!$EY$4:$EY$146)/SUMPRODUCT($BF$4:$BF$146,Schweine_Werte!$EW$4:$EW$146),IF($B48=$A$7,SUMPRODUCT($BF$4:$BF$146,Schweine_Werte!$DQ$4:$DQ$146,Schweine_Werte!$DS$4:$DS$146)/SUMPRODUCT($BF$4:$BF$146,Schweine_Werte!$DQ$4:$DQ$146),IF($B48=$A$6,SUMPRODUCT($BF$4:$BF$146,Schweine_Werte!$CK$4:$CK$146,Schweine_Werte!$CM$4:$CM$146)/SUMPRODUCT($BF$4:$BF$146,Schweine_Werte!$CK$4:$CK$146),SUMPRODUCT($BF$4:$BF$146,Schweine_Werte!$BE$4:$BE$146,Schweine_Werte!$BG$4:$BG$146)/SUMPRODUCT($BF$4:$BF$146,Schweine_Werte!$BE$4:$BE$146))))</f>
        <v>#DIV/0!</v>
      </c>
      <c r="AK43" s="667"/>
      <c r="AL43" s="667">
        <f>IF($B48=$A$8,SUMIF(Schweine_Werte!$AO$4:$AO$146,$C48,Schweine_Werte!$EY$4:$EY$146),IF($B48=$A$7,SUMIF(Schweine_Werte!$AO$4:$AO$146,$C48,Schweine_Werte!$DS$4:$DS$146),IF($B48=$A$6,SUMIF(Schweine_Werte!$AO$4:$AO$146,$C48,Schweine_Werte!$CM$4:$CM$146),SUMIF(Schweine_Werte!$AO$4:$AO$146,$C48,Schweine_Werte!$BG$4:$BG$146))))</f>
        <v>0</v>
      </c>
      <c r="AM43" s="667"/>
      <c r="AN43" s="667">
        <f>IF($B48=$A$8,SUMIF(Schweine_Werte!$AO$4:$AO$146,$D48,Schweine_Werte!$EY$4:$EY$146),IF($B48=$A$7,SUMIF(Schweine_Werte!$AO$4:$AO$146,$D48,Schweine_Werte!$DS$4:$DS$146),IF($B48=$A$6,SUMIF(Schweine_Werte!$AO$4:$AO$146,$D48,Schweine_Werte!$CM$4:$CM$146),SUMIF(Schweine_Werte!$AO$4:$AO$146,$D48,Schweine_Werte!$BG$4:$BG$146))))</f>
        <v>0</v>
      </c>
      <c r="AR43" s="698">
        <v>47</v>
      </c>
      <c r="AS43" s="677">
        <f>IF(OR($C$12=$AR43,$D$12=$AR43),Schweine_Werte!$C43*0.5,IF(OR($C$12&gt;$AR43,$D$12&lt;$AR43),0,Schweine_Werte!$C43))</f>
        <v>0</v>
      </c>
      <c r="AT43" s="667">
        <f>IF(OR($C$24=$AR43,$D$24=$AR43),Schweine_Werte!$C43*0.5,IF(OR($C$24&gt;$AR43,$D$24&lt;$AR43),0,Schweine_Werte!$C43))</f>
        <v>0</v>
      </c>
      <c r="AU43" s="677">
        <f>IF(OR($C$36=$AR43,$D$36=$AR43),Schweine_Werte!$C43*0.5,IF(OR($C$36&gt;$AR43,$D$36&lt;$AR43),0,Schweine_Werte!$C43))</f>
        <v>0</v>
      </c>
      <c r="AV43" s="677">
        <f>IF(OR($C$48=$AR43,$D$48=$AR43),Schweine_Werte!$C43*0.5,IF(OR($C$48&gt;$AR43,$D$48&lt;$AR43),0,Schweine_Werte!$C43))</f>
        <v>0</v>
      </c>
      <c r="AW43" s="677">
        <f>IF(OR($C$60=$AR43,$D$60=$AR43),Schweine_Werte!$C43*0.5,IF(OR($C$60&gt;$AR43,$D$60&lt;$AR43),0,Schweine_Werte!$C43))</f>
        <v>0</v>
      </c>
      <c r="AX43" s="677">
        <f>IF(OR($C$12=$AR43,$D$12=$AR43),Schweine_Werte!$E43*0.5,IF(OR($C$12&gt;$AR43,$D$12&lt;$AR43),0,Schweine_Werte!$E43))</f>
        <v>0</v>
      </c>
      <c r="AY43" s="667">
        <f>IF(OR($C$24=$AR43,$D$24=$AR43),Schweine_Werte!$E43*0.5,IF(OR($C$24&gt;$AR43,$D$24&lt;$AR43),0,Schweine_Werte!$E43))</f>
        <v>0</v>
      </c>
      <c r="AZ43" s="667">
        <f>IF(OR($C$36=$AR43,$D$36=$AR43),Schweine_Werte!$E43*0.5,IF(OR($C$36&gt;$AR43,$D$36&lt;$AR43),0,Schweine_Werte!$E43))</f>
        <v>0</v>
      </c>
      <c r="BA43" s="667">
        <f>IF(OR($C$48=$AR43,$D$48=$AR43),Schweine_Werte!$E43*0.5,IF(OR($C$48&gt;$AR43,$D$48&lt;$AR43),0,Schweine_Werte!$E43))</f>
        <v>0</v>
      </c>
      <c r="BB43" s="667">
        <f>IF(OR($C$60=$AR43,$D$60=$AR43),Schweine_Werte!$E43*0.5,IF(OR($C$60&gt;$AR43,$D$60&lt;$AR43),0,Schweine_Werte!$E43))</f>
        <v>0</v>
      </c>
      <c r="BC43" s="677">
        <f>IF(OR($C$12=$AR43,$D$12=$AR43),Schweine_Werte!$G43*0.5,IF(OR($C$12&gt;$AR43,$D$12&lt;$AR43),0,Schweine_Werte!$G43))</f>
        <v>0</v>
      </c>
      <c r="BD43" s="667">
        <f>IF(OR($C$24=$AR43,$D$24=$AR43),Schweine_Werte!$G43*0.5,IF(OR($C$24&gt;$AR43,$D$24&lt;$AR43),0,Schweine_Werte!$G43))</f>
        <v>0</v>
      </c>
      <c r="BE43" s="667">
        <f>IF(OR($C$36=$AR43,$D$36=$AR43),Schweine_Werte!$G43*0.5,IF(OR($C$36&gt;$AR43,$D$36&lt;$AR43),0,Schweine_Werte!$G43))</f>
        <v>0</v>
      </c>
      <c r="BF43" s="667">
        <f>IF(OR($C$48=$AR43,$D$48=$AR43),Schweine_Werte!$G43*0.5,IF(OR($C$48&gt;$AR43,$D$48&lt;$AR43),0,Schweine_Werte!$G43))</f>
        <v>0</v>
      </c>
      <c r="BG43" s="667">
        <f>IF(OR($C$60=$AR43,$D$60=$AR43),Schweine_Werte!$G43*0.5,IF(OR($C$60&gt;$AR43,$D$60&lt;$AR43),0,Schweine_Werte!$G43))</f>
        <v>0</v>
      </c>
      <c r="BH43" s="677">
        <f>IF(OR($C$12=$AR43,$D$12=$AR43),Schweine_Werte!$I43*0.5,IF(OR($C$12&gt;$AR43,$D$12&lt;$AR43),0,Schweine_Werte!$I43))</f>
        <v>0</v>
      </c>
      <c r="BI43" s="667">
        <f>IF(OR($C$24=$AR43,$D$24=$AR43),Schweine_Werte!$I43*0.5,IF(OR($C$24&gt;$AR43,$D$24&lt;$AR43),0,Schweine_Werte!$I43))</f>
        <v>0</v>
      </c>
      <c r="BJ43" s="667">
        <f>IF(OR($C$36=$AR43,$D$36=$AR43),Schweine_Werte!$I43*0.5,IF(OR($C$36&gt;$AR43,$D$36&lt;$AR43),0,Schweine_Werte!$I43))</f>
        <v>0</v>
      </c>
      <c r="BK43" s="667">
        <f>IF(OR($C$48=$AR43,$D$48=$AR43),Schweine_Werte!$I43*0.5,IF(OR($C$48&gt;$AR43,$D$48&lt;$AR43),0,Schweine_Werte!$I43))</f>
        <v>0</v>
      </c>
      <c r="BL43" s="667">
        <f>IF(OR($C$60=$AR43,$D$60=$AR43),Schweine_Werte!$I43*0.5,IF(OR($C$60&gt;$AR43,$D$60&lt;$AR43),0,Schweine_Werte!$I43))</f>
        <v>0</v>
      </c>
      <c r="BM43" s="677"/>
      <c r="BN43" s="667"/>
      <c r="BO43" s="667"/>
      <c r="BP43" s="667"/>
      <c r="BQ43" s="667"/>
      <c r="BR43" s="677">
        <f>IF(OR($C$74=$AR43,$D$74=$AR43),Schweine_Werte!$M43*0.5,IF(OR($C$74&gt;$AR43,$D$74&lt;$AR43),0,Schweine_Werte!$M43))</f>
        <v>0</v>
      </c>
      <c r="BS43" s="677">
        <f>IF(OR($C$83=$AR43,$D$83=$AR43),Schweine_Werte!$M43*0.5,IF(OR($C$83&gt;$AR43,$D$83&lt;$AR43),0,Schweine_Werte!$M43))</f>
        <v>0</v>
      </c>
      <c r="BT43" s="679">
        <f>IF(OR($C$92=$AR43,$D$92=$AR43),Schweine_Werte!$M43*0.5,IF(OR($C$92&gt;$AR43,$D$92&lt;$AR43),0,Schweine_Werte!$M43))</f>
        <v>0</v>
      </c>
      <c r="BU43" s="679">
        <f>IF(OR($C$101=$AR43,$D$101=$AR43),Schweine_Werte!$M43*0.5,IF(OR($C$101&gt;$AR43,$D$101&lt;$AR43),0,Schweine_Werte!$M43))</f>
        <v>0</v>
      </c>
      <c r="BV43" s="679">
        <f>IF(OR($C$110=$AR43,$D$110=$AR43),Schweine_Werte!$M43*0.5,IF(OR($C$110&gt;$AR43,$D$110&lt;$AR43),0,Schweine_Werte!$M43))</f>
        <v>0</v>
      </c>
      <c r="BW43" s="679">
        <f>IF(OR(8=$AR43,$E$127=$AR43),Schweine_Werte!$M43*0.5,IF(OR(8&gt;$AR43,$E$127&lt;$AR43),0,Schweine_Werte!$M43))</f>
        <v>1.2358690906989118</v>
      </c>
      <c r="BX43" s="679">
        <f>IF(OR(8=$AR43,$E$145=$AR43),Schweine_Werte!$M43*0.5,IF(OR(8&gt;$AR43,$E$145&lt;$AR43),0,Schweine_Werte!$M43))</f>
        <v>1.2358690906989118</v>
      </c>
      <c r="BY43" s="677">
        <f>IF(OR($C$74=$AR43,$D$74=$AR43),Schweine_Werte!$O43*0.5,IF(OR($C$74&gt;$AR43,$D$74&lt;$AR43),0,Schweine_Werte!$O43))</f>
        <v>0</v>
      </c>
      <c r="BZ43" s="677">
        <f>IF(OR($C$83=$AR43,$D$83=$AR43),Schweine_Werte!$O43*0.5,IF(OR($C$83&gt;$AR43,$D$83&lt;$AR43),0,Schweine_Werte!$O43))</f>
        <v>0</v>
      </c>
      <c r="CA43" s="679">
        <f>IF(OR($C$92=$AR43,$D$92=$AR43),Schweine_Werte!$O43*0.5,IF(OR($C$92&gt;$AR43,$D$92&lt;$AR43),0,Schweine_Werte!$O43))</f>
        <v>0</v>
      </c>
      <c r="CB43" s="679">
        <f>IF(OR($C$101=$AR43,$D$101=$AR43),Schweine_Werte!$O43*0.5,IF(OR($C$101&gt;$AR43,$D$101&lt;$AR43),0,Schweine_Werte!$O43))</f>
        <v>0</v>
      </c>
      <c r="CC43" s="679">
        <f>IF(OR($C$110=$AR43,$D$110=$AR43),Schweine_Werte!$O43*0.5,IF(OR($C$110&gt;$AR43,$D$110&lt;$AR43),0,Schweine_Werte!$O43))</f>
        <v>0</v>
      </c>
    </row>
    <row r="44" spans="1:81" x14ac:dyDescent="0.2">
      <c r="B44" s="504">
        <v>950</v>
      </c>
      <c r="D44" s="667"/>
      <c r="E44" s="667" t="e">
        <f>($D48-$C48)*1000/SUM($BK$4:$BK$146)</f>
        <v>#VALUE!</v>
      </c>
      <c r="F44" s="667" t="e">
        <f>SUMPRODUCT($BK$4:$BK$146,Schweine_Werte!$T$4:$T$146)/SUM($BK$4:$BK$146)</f>
        <v>#DIV/0!</v>
      </c>
      <c r="G44" s="667" t="e">
        <f>IF($B48=$A$8,SUMPRODUCT($BK$4:$BK$146,Schweine_Werte!EZ$4:EZ$146)/SUM($BK$4:$BK$146),IF($B48=$A$7,SUMPRODUCT($BK$4:$BK$146,Schweine_Werte!DT$4:DT$146)/SUM($BK$4:$BK$146),IF($B48=$A$6,SUMPRODUCT($BK$4:$BK$146,Schweine_Werte!CN$4:CN$146)/SUM($BK$4:$BK$146),SUMPRODUCT($BK$4:$BK$146,Schweine_Werte!BH$4:BH$146)/SUM($BK$4:$BK$146))))</f>
        <v>#DIV/0!</v>
      </c>
      <c r="H44" s="667" t="e">
        <f>IF($B48=$A$8,SUMPRODUCT($BK$4:$BK$146,Schweine_Werte!FA$4:FA$146)/SUM($BK$4:$BK$146),IF($B48=$A$7,SUMPRODUCT($BK$4:$BK$146,Schweine_Werte!DU$4:DU$146)/SUM($BK$4:$BK$146),IF($B48=$A$6,SUMPRODUCT($BK$4:$BK$146,Schweine_Werte!CO$4:CO$146)/SUM($BK$4:$BK$146),SUMPRODUCT($BK$4:$BK$146,Schweine_Werte!BI$4:BI$146)/SUM($BK$4:$BK$146))))</f>
        <v>#DIV/0!</v>
      </c>
      <c r="I44" s="667" t="e">
        <f>IF($B48=$A$8,SUMPRODUCT($BK$4:$BK$146,Schweine_Werte!FB$4:FB$146)/SUM($BK$4:$BK$146),IF($B48=$A$7,SUMPRODUCT($BK$4:$BK$146,Schweine_Werte!DV$4:DV$146)/SUM($BK$4:$BK$146),IF($B48=$A$6,SUMPRODUCT($BK$4:$BK$146,Schweine_Werte!CP$4:CP$146)/SUM($BK$4:$BK$146),SUMPRODUCT($BK$4:$BK$146,Schweine_Werte!BJ$4:BJ$146)/SUM($BK$4:$BK$146))))</f>
        <v>#DIV/0!</v>
      </c>
      <c r="J44" s="667" t="e">
        <f>SUMPRODUCT($BK$4:$BK$146,Schweine_Werte!$AB$4:$AB$146)/SUM($BK$4:$BK$146)</f>
        <v>#DIV/0!</v>
      </c>
      <c r="K44" s="667" t="e">
        <f>SUMPRODUCT($BK$4:$BK$146,Schweine_Werte!$AJ$4:$AJ$146)/SUM($BK$4:$BK$146)</f>
        <v>#DIV/0!</v>
      </c>
      <c r="L44" s="667" t="e">
        <f>T44*$F44*365/1000+$J44-$K44</f>
        <v>#DIV/0!</v>
      </c>
      <c r="M44" s="667" t="e">
        <f>U44*$F44*365/1000+$J44-$K44/2</f>
        <v>#DIV/0!</v>
      </c>
      <c r="N44" s="667" t="e">
        <f>V44*$F44*365/1000+$J44</f>
        <v>#DIV/0!</v>
      </c>
      <c r="O44" s="667">
        <f>IF($C48&lt;28,SUM($BK$4:$BK$23)+IF($D48&gt;28,$BK$24*0.5,$BK$24),0)</f>
        <v>0</v>
      </c>
      <c r="P44" s="667">
        <f>IF($D48&gt;28,SUM($BK$25:$BK$146)+IF($C48&lt;28,$BK$24*0.5,$BK$24),0)</f>
        <v>0</v>
      </c>
      <c r="Q44" s="667" t="e">
        <f t="shared" si="24"/>
        <v>#DIV/0!</v>
      </c>
      <c r="R44" s="667" t="e">
        <f t="shared" si="24"/>
        <v>#DIV/0!</v>
      </c>
      <c r="S44" s="667" t="e">
        <f t="shared" si="24"/>
        <v>#DIV/0!</v>
      </c>
      <c r="T44" s="667" t="e">
        <f>+($O44*Schweine_Werte!$HT$8+$P44*Schweine_Werte!$HU$8)/SUM($O44:$P44)</f>
        <v>#DIV/0!</v>
      </c>
      <c r="U44" s="667" t="e">
        <f>+($O44*Schweine_Werte!$HV$8+$P44*Schweine_Werte!$HW$8)/SUM($O44:$P44)</f>
        <v>#DIV/0!</v>
      </c>
      <c r="V44" s="667" t="e">
        <f>+($O44*Schweine_Werte!$HX$8+$P44*Schweine_Werte!$HY$8)/SUM($O44:$P44)</f>
        <v>#DIV/0!</v>
      </c>
      <c r="W44" s="678" t="e">
        <f>($J44*0.055+T44*0.365*0.86*$F44-$K44*0.018)/L44*100</f>
        <v>#DIV/0!</v>
      </c>
      <c r="X44" s="667" t="e">
        <f>($J44*0.055+U44*0.365*0.86*$F44-$K44*0.018/2)/M44*100</f>
        <v>#DIV/0!</v>
      </c>
      <c r="Y44" s="667" t="e">
        <f>($J44*0.055+V44*0.365*0.86*$F44)/N44*100</f>
        <v>#DIV/0!</v>
      </c>
      <c r="Z44" s="667" t="e">
        <f>IF($B48=$A$8,SUMPRODUCT($BK$4:$BK$146,Schweine_Werte!$FC$4:$FC$146,Schweine_Werte!$FD$4:$FD$146)/SUMPRODUCT($BK$4:$BK$146,Schweine_Werte!$FC$4:$FC$146),IF($B48=$A$7,SUMPRODUCT($BK$4:$BK$146,Schweine_Werte!$DW$4:$DW$146,Schweine_Werte!$DX$4:$DX$146)/SUMPRODUCT($BK$4:$BK$146,Schweine_Werte!$DW$4:$DW$146),IF($B48=$A$6,SUMPRODUCT($BK$4:$BK$146,Schweine_Werte!$CQ$4:$CQ$146,Schweine_Werte!$CR$4:$CR$146)/SUMPRODUCT($BK$4:$BK$146,Schweine_Werte!$CQ$4:$CQ$146),SUMPRODUCT($BK$4:$BK$146,Schweine_Werte!$BK$4:$BK$146,Schweine_Werte!$BL$4:$BL$146)/SUMPRODUCT($BK$4:$BK$146,Schweine_Werte!$BK$4:$BK$146))))</f>
        <v>#DIV/0!</v>
      </c>
      <c r="AA44" s="667"/>
      <c r="AB44" s="667">
        <f>IF($B48=$A$8,SUMIF(Schweine_Werte!$AO$4:$AO$146,$C48,Schweine_Werte!$FD$4:$FD$146),IF($B48=$A$7,SUMIF(Schweine_Werte!$AO$4:$AO$146,$C48,Schweine_Werte!$DX$4:$DX$146),IF($B48=$A$6,SUMIF(Schweine_Werte!$AO$4:$AO$146,$C48,Schweine_Werte!$CR$4:$CR$146),SUMIF(Schweine_Werte!$AO$4:$AO$146,$C48,Schweine_Werte!$BL$4:$BL$146))))</f>
        <v>0</v>
      </c>
      <c r="AC44" s="667"/>
      <c r="AD44" s="667">
        <f>IF($B48=$A$8,SUMIF(Schweine_Werte!$AO$4:$AO$146,$D48,Schweine_Werte!$FD$4:$FD$146),IF($B48=$A$7,SUMIF(Schweine_Werte!$AO$4:$AO$146,$D48,Schweine_Werte!$DX$4:$DX$146),IF($B48=$A$6,SUMIF(Schweine_Werte!$AO$4:$AO$146,$D48,Schweine_Werte!$CR$4:$CR$146),SUMIF(Schweine_Werte!$AO$4:$AO$146,$D48,Schweine_Werte!$BL$4:$BL$146))))</f>
        <v>0</v>
      </c>
      <c r="AE44" s="667"/>
      <c r="AF44" s="667"/>
      <c r="AG44" s="667" t="e">
        <f>IF($B48=$A$8,SUMPRODUCT($BK$4:$BK$146,Schweine_Werte!$FC$4:$FC$146)/SUM($BK$4:$BK$146),IF($B48=$A$7,SUMPRODUCT($BK$4:$BK$146,Schweine_Werte!$DW$4:$DW$146)/SUM($BK$4:$BK$146),IF($B48=$A$6,SUMPRODUCT($BK$4:$BK$146,Schweine_Werte!$CQ$4:$CQ$146)/SUM($BK$4:$BK$146),SUMPRODUCT($BK$4:$BK$146,Schweine_Werte!$BK$4:$BK$146)/SUM($BK$4:$BK$146))))</f>
        <v>#DIV/0!</v>
      </c>
      <c r="AH44" s="667"/>
      <c r="AI44" s="667"/>
      <c r="AJ44" s="667" t="e">
        <f>IF($B48=$A$8,SUMPRODUCT($BK$4:$BK$146,Schweine_Werte!$FC$4:$FC$146,Schweine_Werte!$FE$4:$FE$146)/SUMPRODUCT($BK$4:$BK$146,Schweine_Werte!$FC$4:$FC$146),IF($B48=$A$7,SUMPRODUCT($BK$4:$BK$146,Schweine_Werte!$DW$4:$DW$146,Schweine_Werte!$DY$4:$DY$146)/SUMPRODUCT($BK$4:$BK$146,Schweine_Werte!$DW$4:$DW$146),IF($B48=$A$6,SUMPRODUCT($BK$4:$BK$146,Schweine_Werte!$CQ$4:$CQ$146,Schweine_Werte!$CS$4:$CS$146)/SUMPRODUCT($BK$4:$BK$146,Schweine_Werte!$CQ$4:$CQ$146),SUMPRODUCT($BK$4:$BK$146,Schweine_Werte!$BK$4:$BK$146,Schweine_Werte!$BM$4:$BM$146)/SUMPRODUCT($BK$4:$BK$146,Schweine_Werte!$BK$4:$BK$146))))</f>
        <v>#DIV/0!</v>
      </c>
      <c r="AK44" s="667"/>
      <c r="AL44" s="667">
        <f>IF($B48=$A$8,SUMIF(Schweine_Werte!$AO$4:$AO$146,$C48,Schweine_Werte!$FE$4:$FE$146),IF($B48=$A$7,SUMIF(Schweine_Werte!$AO$4:$AO$146,$C48,Schweine_Werte!$DY$4:$DY$146),IF($B48=$A$6,SUMIF(Schweine_Werte!$AO$4:$AO$146,$C48,Schweine_Werte!$CS$4:$CS$146),SUMIF(Schweine_Werte!$AO$4:$AO$146,$C48,Schweine_Werte!$BM$4:$BM$146))))</f>
        <v>0</v>
      </c>
      <c r="AM44" s="667"/>
      <c r="AN44" s="667">
        <f>IF($B48=$A$8,SUMIF(Schweine_Werte!$AO$4:$AO$146,$D48,Schweine_Werte!$FE$4:$FE$146),IF($B48=$A$7,SUMIF(Schweine_Werte!$AO$4:$AO$146,$D48,Schweine_Werte!$DY$4:$DY$146),IF($B48=$A$6,SUMIF(Schweine_Werte!$AO$4:$AO$146,$D48,Schweine_Werte!$CS$4:$CS$146),SUMIF(Schweine_Werte!$AO$4:$AO$146,$D48,Schweine_Werte!$BM$4:$BM$146))))</f>
        <v>0</v>
      </c>
      <c r="AR44" s="698">
        <v>48</v>
      </c>
      <c r="AS44" s="677">
        <f>IF(OR($C$12=$AR44,$D$12=$AR44),Schweine_Werte!$C44*0.5,IF(OR($C$12&gt;$AR44,$D$12&lt;$AR44),0,Schweine_Werte!$C44))</f>
        <v>0</v>
      </c>
      <c r="AT44" s="667">
        <f>IF(OR($C$24=$AR44,$D$24=$AR44),Schweine_Werte!$C44*0.5,IF(OR($C$24&gt;$AR44,$D$24&lt;$AR44),0,Schweine_Werte!$C44))</f>
        <v>0</v>
      </c>
      <c r="AU44" s="677">
        <f>IF(OR($C$36=$AR44,$D$36=$AR44),Schweine_Werte!$C44*0.5,IF(OR($C$36&gt;$AR44,$D$36&lt;$AR44),0,Schweine_Werte!$C44))</f>
        <v>0</v>
      </c>
      <c r="AV44" s="677">
        <f>IF(OR($C$48=$AR44,$D$48=$AR44),Schweine_Werte!$C44*0.5,IF(OR($C$48&gt;$AR44,$D$48&lt;$AR44),0,Schweine_Werte!$C44))</f>
        <v>0</v>
      </c>
      <c r="AW44" s="677">
        <f>IF(OR($C$60=$AR44,$D$60=$AR44),Schweine_Werte!$C44*0.5,IF(OR($C$60&gt;$AR44,$D$60&lt;$AR44),0,Schweine_Werte!$C44))</f>
        <v>0</v>
      </c>
      <c r="AX44" s="677">
        <f>IF(OR($C$12=$AR44,$D$12=$AR44),Schweine_Werte!$E44*0.5,IF(OR($C$12&gt;$AR44,$D$12&lt;$AR44),0,Schweine_Werte!$E44))</f>
        <v>0</v>
      </c>
      <c r="AY44" s="667">
        <f>IF(OR($C$24=$AR44,$D$24=$AR44),Schweine_Werte!$E44*0.5,IF(OR($C$24&gt;$AR44,$D$24&lt;$AR44),0,Schweine_Werte!$E44))</f>
        <v>0</v>
      </c>
      <c r="AZ44" s="667">
        <f>IF(OR($C$36=$AR44,$D$36=$AR44),Schweine_Werte!$E44*0.5,IF(OR($C$36&gt;$AR44,$D$36&lt;$AR44),0,Schweine_Werte!$E44))</f>
        <v>0</v>
      </c>
      <c r="BA44" s="667">
        <f>IF(OR($C$48=$AR44,$D$48=$AR44),Schweine_Werte!$E44*0.5,IF(OR($C$48&gt;$AR44,$D$48&lt;$AR44),0,Schweine_Werte!$E44))</f>
        <v>0</v>
      </c>
      <c r="BB44" s="667">
        <f>IF(OR($C$60=$AR44,$D$60=$AR44),Schweine_Werte!$E44*0.5,IF(OR($C$60&gt;$AR44,$D$60&lt;$AR44),0,Schweine_Werte!$E44))</f>
        <v>0</v>
      </c>
      <c r="BC44" s="677">
        <f>IF(OR($C$12=$AR44,$D$12=$AR44),Schweine_Werte!$G44*0.5,IF(OR($C$12&gt;$AR44,$D$12&lt;$AR44),0,Schweine_Werte!$G44))</f>
        <v>0</v>
      </c>
      <c r="BD44" s="667">
        <f>IF(OR($C$24=$AR44,$D$24=$AR44),Schweine_Werte!$G44*0.5,IF(OR($C$24&gt;$AR44,$D$24&lt;$AR44),0,Schweine_Werte!$G44))</f>
        <v>0</v>
      </c>
      <c r="BE44" s="667">
        <f>IF(OR($C$36=$AR44,$D$36=$AR44),Schweine_Werte!$G44*0.5,IF(OR($C$36&gt;$AR44,$D$36&lt;$AR44),0,Schweine_Werte!$G44))</f>
        <v>0</v>
      </c>
      <c r="BF44" s="667">
        <f>IF(OR($C$48=$AR44,$D$48=$AR44),Schweine_Werte!$G44*0.5,IF(OR($C$48&gt;$AR44,$D$48&lt;$AR44),0,Schweine_Werte!$G44))</f>
        <v>0</v>
      </c>
      <c r="BG44" s="667">
        <f>IF(OR($C$60=$AR44,$D$60=$AR44),Schweine_Werte!$G44*0.5,IF(OR($C$60&gt;$AR44,$D$60&lt;$AR44),0,Schweine_Werte!$G44))</f>
        <v>0</v>
      </c>
      <c r="BH44" s="677">
        <f>IF(OR($C$12=$AR44,$D$12=$AR44),Schweine_Werte!$I44*0.5,IF(OR($C$12&gt;$AR44,$D$12&lt;$AR44),0,Schweine_Werte!$I44))</f>
        <v>0</v>
      </c>
      <c r="BI44" s="667">
        <f>IF(OR($C$24=$AR44,$D$24=$AR44),Schweine_Werte!$I44*0.5,IF(OR($C$24&gt;$AR44,$D$24&lt;$AR44),0,Schweine_Werte!$I44))</f>
        <v>0</v>
      </c>
      <c r="BJ44" s="667">
        <f>IF(OR($C$36=$AR44,$D$36=$AR44),Schweine_Werte!$I44*0.5,IF(OR($C$36&gt;$AR44,$D$36&lt;$AR44),0,Schweine_Werte!$I44))</f>
        <v>0</v>
      </c>
      <c r="BK44" s="667">
        <f>IF(OR($C$48=$AR44,$D$48=$AR44),Schweine_Werte!$I44*0.5,IF(OR($C$48&gt;$AR44,$D$48&lt;$AR44),0,Schweine_Werte!$I44))</f>
        <v>0</v>
      </c>
      <c r="BL44" s="667">
        <f>IF(OR($C$60=$AR44,$D$60=$AR44),Schweine_Werte!$I44*0.5,IF(OR($C$60&gt;$AR44,$D$60&lt;$AR44),0,Schweine_Werte!$I44))</f>
        <v>0</v>
      </c>
      <c r="BM44" s="677"/>
      <c r="BN44" s="667"/>
      <c r="BO44" s="667"/>
      <c r="BP44" s="667"/>
      <c r="BQ44" s="667"/>
      <c r="BR44" s="677">
        <f>IF(OR($C$74=$AR44,$D$74=$AR44),Schweine_Werte!$M44*0.5,IF(OR($C$74&gt;$AR44,$D$74&lt;$AR44),0,Schweine_Werte!$M44))</f>
        <v>0</v>
      </c>
      <c r="BS44" s="677">
        <f>IF(OR($C$83=$AR44,$D$83=$AR44),Schweine_Werte!$M44*0.5,IF(OR($C$83&gt;$AR44,$D$83&lt;$AR44),0,Schweine_Werte!$M44))</f>
        <v>0</v>
      </c>
      <c r="BT44" s="679">
        <f>IF(OR($C$92=$AR44,$D$92=$AR44),Schweine_Werte!$M44*0.5,IF(OR($C$92&gt;$AR44,$D$92&lt;$AR44),0,Schweine_Werte!$M44))</f>
        <v>0</v>
      </c>
      <c r="BU44" s="679">
        <f>IF(OR($C$101=$AR44,$D$101=$AR44),Schweine_Werte!$M44*0.5,IF(OR($C$101&gt;$AR44,$D$101&lt;$AR44),0,Schweine_Werte!$M44))</f>
        <v>0</v>
      </c>
      <c r="BV44" s="679">
        <f>IF(OR($C$110=$AR44,$D$110=$AR44),Schweine_Werte!$M44*0.5,IF(OR($C$110&gt;$AR44,$D$110&lt;$AR44),0,Schweine_Werte!$M44))</f>
        <v>0</v>
      </c>
      <c r="BW44" s="679">
        <f>IF(OR(8=$AR44,$E$127=$AR44),Schweine_Werte!$M44*0.5,IF(OR(8&gt;$AR44,$E$127&lt;$AR44),0,Schweine_Werte!$M44))</f>
        <v>1.2246885195813491</v>
      </c>
      <c r="BX44" s="679">
        <f>IF(OR(8=$AR44,$E$145=$AR44),Schweine_Werte!$M44*0.5,IF(OR(8&gt;$AR44,$E$145&lt;$AR44),0,Schweine_Werte!$M44))</f>
        <v>1.2246885195813491</v>
      </c>
      <c r="BY44" s="677">
        <f>IF(OR($C$74=$AR44,$D$74=$AR44),Schweine_Werte!$O44*0.5,IF(OR($C$74&gt;$AR44,$D$74&lt;$AR44),0,Schweine_Werte!$O44))</f>
        <v>0</v>
      </c>
      <c r="BZ44" s="677">
        <f>IF(OR($C$83=$AR44,$D$83=$AR44),Schweine_Werte!$O44*0.5,IF(OR($C$83&gt;$AR44,$D$83&lt;$AR44),0,Schweine_Werte!$O44))</f>
        <v>0</v>
      </c>
      <c r="CA44" s="679">
        <f>IF(OR($C$92=$AR44,$D$92=$AR44),Schweine_Werte!$O44*0.5,IF(OR($C$92&gt;$AR44,$D$92&lt;$AR44),0,Schweine_Werte!$O44))</f>
        <v>0</v>
      </c>
      <c r="CB44" s="679">
        <f>IF(OR($C$101=$AR44,$D$101=$AR44),Schweine_Werte!$O44*0.5,IF(OR($C$101&gt;$AR44,$D$101&lt;$AR44),0,Schweine_Werte!$O44))</f>
        <v>0</v>
      </c>
      <c r="CC44" s="679">
        <f>IF(OR($C$110=$AR44,$D$110=$AR44),Schweine_Werte!$O44*0.5,IF(OR($C$110&gt;$AR44,$D$110&lt;$AR44),0,Schweine_Werte!$O44))</f>
        <v>0</v>
      </c>
    </row>
    <row r="45" spans="1:81" x14ac:dyDescent="0.2">
      <c r="B45" s="504"/>
      <c r="D45" s="667"/>
      <c r="E45" s="667"/>
      <c r="F45" s="667"/>
      <c r="G45" s="667"/>
      <c r="H45" s="667"/>
      <c r="I45" s="667"/>
      <c r="J45" s="667"/>
      <c r="K45" s="667"/>
      <c r="L45" s="667"/>
      <c r="M45" s="667"/>
      <c r="N45" s="667"/>
      <c r="O45" s="667"/>
      <c r="P45" s="667"/>
      <c r="Q45" s="667"/>
      <c r="R45" s="667"/>
      <c r="S45" s="667"/>
      <c r="T45" s="667"/>
      <c r="U45" s="667"/>
      <c r="V45" s="667"/>
      <c r="W45" s="678"/>
      <c r="X45" s="667"/>
      <c r="Y45" s="667"/>
      <c r="Z45" s="667"/>
      <c r="AA45" s="667"/>
      <c r="AB45" s="667"/>
      <c r="AC45" s="667"/>
      <c r="AD45" s="667"/>
      <c r="AE45" s="667"/>
      <c r="AF45" s="667"/>
      <c r="AG45" s="667"/>
      <c r="AH45" s="667"/>
      <c r="AI45" s="667"/>
      <c r="AJ45" s="667"/>
      <c r="AK45" s="667"/>
      <c r="AL45" s="667"/>
      <c r="AM45" s="667"/>
      <c r="AN45" s="667"/>
      <c r="AR45" s="698">
        <v>49</v>
      </c>
      <c r="AS45" s="677">
        <f>IF(OR($C$12=$AR45,$D$12=$AR45),Schweine_Werte!$C45*0.5,IF(OR($C$12&gt;$AR45,$D$12&lt;$AR45),0,Schweine_Werte!$C45))</f>
        <v>0</v>
      </c>
      <c r="AT45" s="667">
        <f>IF(OR($C$24=$AR45,$D$24=$AR45),Schweine_Werte!$C45*0.5,IF(OR($C$24&gt;$AR45,$D$24&lt;$AR45),0,Schweine_Werte!$C45))</f>
        <v>0</v>
      </c>
      <c r="AU45" s="677">
        <f>IF(OR($C$36=$AR45,$D$36=$AR45),Schweine_Werte!$C45*0.5,IF(OR($C$36&gt;$AR45,$D$36&lt;$AR45),0,Schweine_Werte!$C45))</f>
        <v>0</v>
      </c>
      <c r="AV45" s="677">
        <f>IF(OR($C$48=$AR45,$D$48=$AR45),Schweine_Werte!$C45*0.5,IF(OR($C$48&gt;$AR45,$D$48&lt;$AR45),0,Schweine_Werte!$C45))</f>
        <v>0</v>
      </c>
      <c r="AW45" s="677">
        <f>IF(OR($C$60=$AR45,$D$60=$AR45),Schweine_Werte!$C45*0.5,IF(OR($C$60&gt;$AR45,$D$60&lt;$AR45),0,Schweine_Werte!$C45))</f>
        <v>0</v>
      </c>
      <c r="AX45" s="677">
        <f>IF(OR($C$12=$AR45,$D$12=$AR45),Schweine_Werte!$E45*0.5,IF(OR($C$12&gt;$AR45,$D$12&lt;$AR45),0,Schweine_Werte!$E45))</f>
        <v>0</v>
      </c>
      <c r="AY45" s="667">
        <f>IF(OR($C$24=$AR45,$D$24=$AR45),Schweine_Werte!$E45*0.5,IF(OR($C$24&gt;$AR45,$D$24&lt;$AR45),0,Schweine_Werte!$E45))</f>
        <v>0</v>
      </c>
      <c r="AZ45" s="667">
        <f>IF(OR($C$36=$AR45,$D$36=$AR45),Schweine_Werte!$E45*0.5,IF(OR($C$36&gt;$AR45,$D$36&lt;$AR45),0,Schweine_Werte!$E45))</f>
        <v>0</v>
      </c>
      <c r="BA45" s="667">
        <f>IF(OR($C$48=$AR45,$D$48=$AR45),Schweine_Werte!$E45*0.5,IF(OR($C$48&gt;$AR45,$D$48&lt;$AR45),0,Schweine_Werte!$E45))</f>
        <v>0</v>
      </c>
      <c r="BB45" s="667">
        <f>IF(OR($C$60=$AR45,$D$60=$AR45),Schweine_Werte!$E45*0.5,IF(OR($C$60&gt;$AR45,$D$60&lt;$AR45),0,Schweine_Werte!$E45))</f>
        <v>0</v>
      </c>
      <c r="BC45" s="677">
        <f>IF(OR($C$12=$AR45,$D$12=$AR45),Schweine_Werte!$G45*0.5,IF(OR($C$12&gt;$AR45,$D$12&lt;$AR45),0,Schweine_Werte!$G45))</f>
        <v>0</v>
      </c>
      <c r="BD45" s="667">
        <f>IF(OR($C$24=$AR45,$D$24=$AR45),Schweine_Werte!$G45*0.5,IF(OR($C$24&gt;$AR45,$D$24&lt;$AR45),0,Schweine_Werte!$G45))</f>
        <v>0</v>
      </c>
      <c r="BE45" s="667">
        <f>IF(OR($C$36=$AR45,$D$36=$AR45),Schweine_Werte!$G45*0.5,IF(OR($C$36&gt;$AR45,$D$36&lt;$AR45),0,Schweine_Werte!$G45))</f>
        <v>0</v>
      </c>
      <c r="BF45" s="667">
        <f>IF(OR($C$48=$AR45,$D$48=$AR45),Schweine_Werte!$G45*0.5,IF(OR($C$48&gt;$AR45,$D$48&lt;$AR45),0,Schweine_Werte!$G45))</f>
        <v>0</v>
      </c>
      <c r="BG45" s="667">
        <f>IF(OR($C$60=$AR45,$D$60=$AR45),Schweine_Werte!$G45*0.5,IF(OR($C$60&gt;$AR45,$D$60&lt;$AR45),0,Schweine_Werte!$G45))</f>
        <v>0</v>
      </c>
      <c r="BH45" s="677">
        <f>IF(OR($C$12=$AR45,$D$12=$AR45),Schweine_Werte!$I45*0.5,IF(OR($C$12&gt;$AR45,$D$12&lt;$AR45),0,Schweine_Werte!$I45))</f>
        <v>0</v>
      </c>
      <c r="BI45" s="667">
        <f>IF(OR($C$24=$AR45,$D$24=$AR45),Schweine_Werte!$I45*0.5,IF(OR($C$24&gt;$AR45,$D$24&lt;$AR45),0,Schweine_Werte!$I45))</f>
        <v>0</v>
      </c>
      <c r="BJ45" s="667">
        <f>IF(OR($C$36=$AR45,$D$36=$AR45),Schweine_Werte!$I45*0.5,IF(OR($C$36&gt;$AR45,$D$36&lt;$AR45),0,Schweine_Werte!$I45))</f>
        <v>0</v>
      </c>
      <c r="BK45" s="667">
        <f>IF(OR($C$48=$AR45,$D$48=$AR45),Schweine_Werte!$I45*0.5,IF(OR($C$48&gt;$AR45,$D$48&lt;$AR45),0,Schweine_Werte!$I45))</f>
        <v>0</v>
      </c>
      <c r="BL45" s="667">
        <f>IF(OR($C$60=$AR45,$D$60=$AR45),Schweine_Werte!$I45*0.5,IF(OR($C$60&gt;$AR45,$D$60&lt;$AR45),0,Schweine_Werte!$I45))</f>
        <v>0</v>
      </c>
      <c r="BM45" s="677"/>
      <c r="BN45" s="667"/>
      <c r="BO45" s="667"/>
      <c r="BP45" s="667"/>
      <c r="BQ45" s="667"/>
      <c r="BR45" s="677">
        <f>IF(OR($C$74=$AR45,$D$74=$AR45),Schweine_Werte!$M45*0.5,IF(OR($C$74&gt;$AR45,$D$74&lt;$AR45),0,Schweine_Werte!$M45))</f>
        <v>0</v>
      </c>
      <c r="BS45" s="677">
        <f>IF(OR($C$83=$AR45,$D$83=$AR45),Schweine_Werte!$M45*0.5,IF(OR($C$83&gt;$AR45,$D$83&lt;$AR45),0,Schweine_Werte!$M45))</f>
        <v>0</v>
      </c>
      <c r="BT45" s="679">
        <f>IF(OR($C$92=$AR45,$D$92=$AR45),Schweine_Werte!$M45*0.5,IF(OR($C$92&gt;$AR45,$D$92&lt;$AR45),0,Schweine_Werte!$M45))</f>
        <v>0</v>
      </c>
      <c r="BU45" s="679">
        <f>IF(OR($C$101=$AR45,$D$101=$AR45),Schweine_Werte!$M45*0.5,IF(OR($C$101&gt;$AR45,$D$101&lt;$AR45),0,Schweine_Werte!$M45))</f>
        <v>0</v>
      </c>
      <c r="BV45" s="679">
        <f>IF(OR($C$110=$AR45,$D$110=$AR45),Schweine_Werte!$M45*0.5,IF(OR($C$110&gt;$AR45,$D$110&lt;$AR45),0,Schweine_Werte!$M45))</f>
        <v>0</v>
      </c>
      <c r="BW45" s="679">
        <f>IF(OR(8=$AR45,$E$127=$AR45),Schweine_Werte!$M45*0.5,IF(OR(8&gt;$AR45,$E$127&lt;$AR45),0,Schweine_Werte!$M45))</f>
        <v>1.2141408891561545</v>
      </c>
      <c r="BX45" s="679">
        <f>IF(OR(8=$AR45,$E$145=$AR45),Schweine_Werte!$M45*0.5,IF(OR(8&gt;$AR45,$E$145&lt;$AR45),0,Schweine_Werte!$M45))</f>
        <v>1.2141408891561545</v>
      </c>
      <c r="BY45" s="677">
        <f>IF(OR($C$74=$AR45,$D$74=$AR45),Schweine_Werte!$O45*0.5,IF(OR($C$74&gt;$AR45,$D$74&lt;$AR45),0,Schweine_Werte!$O45))</f>
        <v>0</v>
      </c>
      <c r="BZ45" s="677">
        <f>IF(OR($C$83=$AR45,$D$83=$AR45),Schweine_Werte!$O45*0.5,IF(OR($C$83&gt;$AR45,$D$83&lt;$AR45),0,Schweine_Werte!$O45))</f>
        <v>0</v>
      </c>
      <c r="CA45" s="679">
        <f>IF(OR($C$92=$AR45,$D$92=$AR45),Schweine_Werte!$O45*0.5,IF(OR($C$92&gt;$AR45,$D$92&lt;$AR45),0,Schweine_Werte!$O45))</f>
        <v>0</v>
      </c>
      <c r="CB45" s="679">
        <f>IF(OR($C$101=$AR45,$D$101=$AR45),Schweine_Werte!$O45*0.5,IF(OR($C$101&gt;$AR45,$D$101&lt;$AR45),0,Schweine_Werte!$O45))</f>
        <v>0</v>
      </c>
      <c r="CC45" s="679">
        <f>IF(OR($C$110=$AR45,$D$110=$AR45),Schweine_Werte!$O45*0.5,IF(OR($C$110&gt;$AR45,$D$110&lt;$AR45),0,Schweine_Werte!$O45))</f>
        <v>0</v>
      </c>
    </row>
    <row r="46" spans="1:81" ht="15.75" x14ac:dyDescent="0.25">
      <c r="F46" s="521"/>
      <c r="G46" s="1722" t="s">
        <v>486</v>
      </c>
      <c r="H46" s="1723"/>
      <c r="I46" s="1724"/>
      <c r="J46" s="681" t="s">
        <v>474</v>
      </c>
      <c r="K46" s="681" t="s">
        <v>487</v>
      </c>
      <c r="L46" s="1725" t="s">
        <v>488</v>
      </c>
      <c r="M46" s="1726"/>
      <c r="N46" s="1727"/>
      <c r="O46" s="1725" t="s">
        <v>489</v>
      </c>
      <c r="P46" s="1727"/>
      <c r="Q46" s="1725" t="s">
        <v>490</v>
      </c>
      <c r="R46" s="1726"/>
      <c r="S46" s="1727"/>
      <c r="T46" s="1725" t="s">
        <v>491</v>
      </c>
      <c r="U46" s="1726"/>
      <c r="V46" s="1727"/>
      <c r="W46" s="1725" t="s">
        <v>492</v>
      </c>
      <c r="X46" s="1726"/>
      <c r="Y46" s="1727"/>
      <c r="Z46" s="1728" t="s">
        <v>493</v>
      </c>
      <c r="AA46" s="1729"/>
      <c r="AB46" s="1728" t="s">
        <v>411</v>
      </c>
      <c r="AC46" s="1729"/>
      <c r="AD46" s="1728" t="s">
        <v>412</v>
      </c>
      <c r="AE46" s="1729"/>
      <c r="AF46" s="682" t="s">
        <v>494</v>
      </c>
      <c r="AG46" s="1733" t="s">
        <v>495</v>
      </c>
      <c r="AH46" s="1734"/>
      <c r="AI46" s="983" t="s">
        <v>515</v>
      </c>
      <c r="AJ46" s="1728" t="s">
        <v>493</v>
      </c>
      <c r="AK46" s="1729"/>
      <c r="AL46" s="1728" t="s">
        <v>411</v>
      </c>
      <c r="AM46" s="1729"/>
      <c r="AN46" s="1728" t="s">
        <v>412</v>
      </c>
      <c r="AO46" s="1729"/>
      <c r="AR46" s="698">
        <v>50</v>
      </c>
      <c r="AS46" s="677">
        <f>IF(OR($C$12=$AR46,$D$12=$AR46),Schweine_Werte!$C46*0.5,IF(OR($C$12&gt;$AR46,$D$12&lt;$AR46),0,Schweine_Werte!$C46))</f>
        <v>0</v>
      </c>
      <c r="AT46" s="667">
        <f>IF(OR($C$24=$AR46,$D$24=$AR46),Schweine_Werte!$C46*0.5,IF(OR($C$24&gt;$AR46,$D$24&lt;$AR46),0,Schweine_Werte!$C46))</f>
        <v>0</v>
      </c>
      <c r="AU46" s="677">
        <f>IF(OR($C$36=$AR46,$D$36=$AR46),Schweine_Werte!$C46*0.5,IF(OR($C$36&gt;$AR46,$D$36&lt;$AR46),0,Schweine_Werte!$C46))</f>
        <v>0</v>
      </c>
      <c r="AV46" s="677">
        <f>IF(OR($C$48=$AR46,$D$48=$AR46),Schweine_Werte!$C46*0.5,IF(OR($C$48&gt;$AR46,$D$48&lt;$AR46),0,Schweine_Werte!$C46))</f>
        <v>0</v>
      </c>
      <c r="AW46" s="677">
        <f>IF(OR($C$60=$AR46,$D$60=$AR46),Schweine_Werte!$C46*0.5,IF(OR($C$60&gt;$AR46,$D$60&lt;$AR46),0,Schweine_Werte!$C46))</f>
        <v>0</v>
      </c>
      <c r="AX46" s="677">
        <f>IF(OR($C$12=$AR46,$D$12=$AR46),Schweine_Werte!$E46*0.5,IF(OR($C$12&gt;$AR46,$D$12&lt;$AR46),0,Schweine_Werte!$E46))</f>
        <v>0</v>
      </c>
      <c r="AY46" s="667">
        <f>IF(OR($C$24=$AR46,$D$24=$AR46),Schweine_Werte!$E46*0.5,IF(OR($C$24&gt;$AR46,$D$24&lt;$AR46),0,Schweine_Werte!$E46))</f>
        <v>0</v>
      </c>
      <c r="AZ46" s="667">
        <f>IF(OR($C$36=$AR46,$D$36=$AR46),Schweine_Werte!$E46*0.5,IF(OR($C$36&gt;$AR46,$D$36&lt;$AR46),0,Schweine_Werte!$E46))</f>
        <v>0</v>
      </c>
      <c r="BA46" s="667">
        <f>IF(OR($C$48=$AR46,$D$48=$AR46),Schweine_Werte!$E46*0.5,IF(OR($C$48&gt;$AR46,$D$48&lt;$AR46),0,Schweine_Werte!$E46))</f>
        <v>0</v>
      </c>
      <c r="BB46" s="667">
        <f>IF(OR($C$60=$AR46,$D$60=$AR46),Schweine_Werte!$E46*0.5,IF(OR($C$60&gt;$AR46,$D$60&lt;$AR46),0,Schweine_Werte!$E46))</f>
        <v>0</v>
      </c>
      <c r="BC46" s="677">
        <f>IF(OR($C$12=$AR46,$D$12=$AR46),Schweine_Werte!$G46*0.5,IF(OR($C$12&gt;$AR46,$D$12&lt;$AR46),0,Schweine_Werte!$G46))</f>
        <v>0</v>
      </c>
      <c r="BD46" s="667">
        <f>IF(OR($C$24=$AR46,$D$24=$AR46),Schweine_Werte!$G46*0.5,IF(OR($C$24&gt;$AR46,$D$24&lt;$AR46),0,Schweine_Werte!$G46))</f>
        <v>0</v>
      </c>
      <c r="BE46" s="667">
        <f>IF(OR($C$36=$AR46,$D$36=$AR46),Schweine_Werte!$G46*0.5,IF(OR($C$36&gt;$AR46,$D$36&lt;$AR46),0,Schweine_Werte!$G46))</f>
        <v>0</v>
      </c>
      <c r="BF46" s="667">
        <f>IF(OR($C$48=$AR46,$D$48=$AR46),Schweine_Werte!$G46*0.5,IF(OR($C$48&gt;$AR46,$D$48&lt;$AR46),0,Schweine_Werte!$G46))</f>
        <v>0</v>
      </c>
      <c r="BG46" s="667">
        <f>IF(OR($C$60=$AR46,$D$60=$AR46),Schweine_Werte!$G46*0.5,IF(OR($C$60&gt;$AR46,$D$60&lt;$AR46),0,Schweine_Werte!$G46))</f>
        <v>0</v>
      </c>
      <c r="BH46" s="677">
        <f>IF(OR($C$12=$AR46,$D$12=$AR46),Schweine_Werte!$I46*0.5,IF(OR($C$12&gt;$AR46,$D$12&lt;$AR46),0,Schweine_Werte!$I46))</f>
        <v>0</v>
      </c>
      <c r="BI46" s="667">
        <f>IF(OR($C$24=$AR46,$D$24=$AR46),Schweine_Werte!$I46*0.5,IF(OR($C$24&gt;$AR46,$D$24&lt;$AR46),0,Schweine_Werte!$I46))</f>
        <v>0</v>
      </c>
      <c r="BJ46" s="667">
        <f>IF(OR($C$36=$AR46,$D$36=$AR46),Schweine_Werte!$I46*0.5,IF(OR($C$36&gt;$AR46,$D$36&lt;$AR46),0,Schweine_Werte!$I46))</f>
        <v>0</v>
      </c>
      <c r="BK46" s="667">
        <f>IF(OR($C$48=$AR46,$D$48=$AR46),Schweine_Werte!$I46*0.5,IF(OR($C$48&gt;$AR46,$D$48&lt;$AR46),0,Schweine_Werte!$I46))</f>
        <v>0</v>
      </c>
      <c r="BL46" s="667">
        <f>IF(OR($C$60=$AR46,$D$60=$AR46),Schweine_Werte!$I46*0.5,IF(OR($C$60&gt;$AR46,$D$60&lt;$AR46),0,Schweine_Werte!$I46))</f>
        <v>0</v>
      </c>
      <c r="BM46" s="677"/>
      <c r="BN46" s="667"/>
      <c r="BO46" s="667"/>
      <c r="BP46" s="667"/>
      <c r="BQ46" s="667"/>
      <c r="BR46" s="677">
        <f>IF(OR($C$74=$AR46,$D$74=$AR46),Schweine_Werte!$M46*0.5,IF(OR($C$74&gt;$AR46,$D$74&lt;$AR46),0,Schweine_Werte!$M46))</f>
        <v>0</v>
      </c>
      <c r="BS46" s="677">
        <f>IF(OR($C$83=$AR46,$D$83=$AR46),Schweine_Werte!$M46*0.5,IF(OR($C$83&gt;$AR46,$D$83&lt;$AR46),0,Schweine_Werte!$M46))</f>
        <v>0</v>
      </c>
      <c r="BT46" s="679">
        <f>IF(OR($C$92=$AR46,$D$92=$AR46),Schweine_Werte!$M46*0.5,IF(OR($C$92&gt;$AR46,$D$92&lt;$AR46),0,Schweine_Werte!$M46))</f>
        <v>0</v>
      </c>
      <c r="BU46" s="679">
        <f>IF(OR($C$101=$AR46,$D$101=$AR46),Schweine_Werte!$M46*0.5,IF(OR($C$101&gt;$AR46,$D$101&lt;$AR46),0,Schweine_Werte!$M46))</f>
        <v>0</v>
      </c>
      <c r="BV46" s="679">
        <f>IF(OR($C$110=$AR46,$D$110=$AR46),Schweine_Werte!$M46*0.5,IF(OR($C$110&gt;$AR46,$D$110&lt;$AR46),0,Schweine_Werte!$M46))</f>
        <v>0</v>
      </c>
      <c r="BW46" s="679">
        <f>IF(OR(8=$AR46,$E$127=$AR46),Schweine_Werte!$M46*0.5,IF(OR(8&gt;$AR46,$E$127&lt;$AR46),0,Schweine_Werte!$M46))</f>
        <v>1.204199205490788</v>
      </c>
      <c r="BX46" s="679">
        <f>IF(OR(8=$AR46,$E$145=$AR46),Schweine_Werte!$M46*0.5,IF(OR(8&gt;$AR46,$E$145&lt;$AR46),0,Schweine_Werte!$M46))</f>
        <v>1.204199205490788</v>
      </c>
      <c r="BY46" s="677">
        <f>IF(OR($C$74=$AR46,$D$74=$AR46),Schweine_Werte!$O46*0.5,IF(OR($C$74&gt;$AR46,$D$74&lt;$AR46),0,Schweine_Werte!$O46))</f>
        <v>0</v>
      </c>
      <c r="BZ46" s="677">
        <f>IF(OR($C$83=$AR46,$D$83=$AR46),Schweine_Werte!$O46*0.5,IF(OR($C$83&gt;$AR46,$D$83&lt;$AR46),0,Schweine_Werte!$O46))</f>
        <v>0</v>
      </c>
      <c r="CA46" s="679">
        <f>IF(OR($C$92=$AR46,$D$92=$AR46),Schweine_Werte!$O46*0.5,IF(OR($C$92&gt;$AR46,$D$92&lt;$AR46),0,Schweine_Werte!$O46))</f>
        <v>0</v>
      </c>
      <c r="CB46" s="679">
        <f>IF(OR($C$101=$AR46,$D$101=$AR46),Schweine_Werte!$O46*0.5,IF(OR($C$101&gt;$AR46,$D$101&lt;$AR46),0,Schweine_Werte!$O46))</f>
        <v>0</v>
      </c>
      <c r="CC46" s="679">
        <f>IF(OR($C$110=$AR46,$D$110=$AR46),Schweine_Werte!$O46*0.5,IF(OR($C$110&gt;$AR46,$D$110&lt;$AR46),0,Schweine_Werte!$O46))</f>
        <v>0</v>
      </c>
    </row>
    <row r="47" spans="1:81" ht="18.75" x14ac:dyDescent="0.2">
      <c r="B47" s="684" t="s">
        <v>497</v>
      </c>
      <c r="C47" s="685" t="s">
        <v>375</v>
      </c>
      <c r="D47" s="685" t="s">
        <v>498</v>
      </c>
      <c r="E47" s="685" t="s">
        <v>377</v>
      </c>
      <c r="F47" s="686" t="s">
        <v>363</v>
      </c>
      <c r="G47" s="687" t="s">
        <v>1</v>
      </c>
      <c r="H47" s="687" t="s">
        <v>499</v>
      </c>
      <c r="I47" s="687" t="s">
        <v>500</v>
      </c>
      <c r="J47" s="688" t="s">
        <v>501</v>
      </c>
      <c r="K47" s="688" t="s">
        <v>501</v>
      </c>
      <c r="L47" s="689" t="s">
        <v>365</v>
      </c>
      <c r="M47" s="689" t="s">
        <v>502</v>
      </c>
      <c r="N47" s="689" t="s">
        <v>367</v>
      </c>
      <c r="O47" s="690" t="s">
        <v>358</v>
      </c>
      <c r="P47" s="690" t="s">
        <v>359</v>
      </c>
      <c r="Q47" s="689" t="s">
        <v>365</v>
      </c>
      <c r="R47" s="689" t="s">
        <v>366</v>
      </c>
      <c r="S47" s="689" t="s">
        <v>367</v>
      </c>
      <c r="T47" s="689" t="s">
        <v>365</v>
      </c>
      <c r="U47" s="689" t="s">
        <v>366</v>
      </c>
      <c r="V47" s="689" t="s">
        <v>367</v>
      </c>
      <c r="W47" s="688" t="s">
        <v>503</v>
      </c>
      <c r="X47" s="688" t="s">
        <v>504</v>
      </c>
      <c r="Y47" s="688" t="s">
        <v>505</v>
      </c>
      <c r="Z47" s="691" t="s">
        <v>506</v>
      </c>
      <c r="AA47" s="691" t="s">
        <v>298</v>
      </c>
      <c r="AB47" s="691" t="s">
        <v>506</v>
      </c>
      <c r="AC47" s="691" t="s">
        <v>298</v>
      </c>
      <c r="AD47" s="691" t="s">
        <v>506</v>
      </c>
      <c r="AE47" s="691" t="s">
        <v>298</v>
      </c>
      <c r="AF47" s="691" t="s">
        <v>507</v>
      </c>
      <c r="AG47" s="692" t="s">
        <v>508</v>
      </c>
      <c r="AH47" s="691" t="s">
        <v>17</v>
      </c>
      <c r="AI47" s="691"/>
      <c r="AJ47" s="691" t="s">
        <v>509</v>
      </c>
      <c r="AK47" s="691" t="s">
        <v>510</v>
      </c>
      <c r="AL47" s="691" t="s">
        <v>511</v>
      </c>
      <c r="AM47" s="691" t="s">
        <v>512</v>
      </c>
      <c r="AN47" s="691" t="s">
        <v>511</v>
      </c>
      <c r="AO47" s="691" t="s">
        <v>513</v>
      </c>
      <c r="AR47" s="698">
        <v>51</v>
      </c>
      <c r="AS47" s="677">
        <f>IF(OR($C$12=$AR47,$D$12=$AR47),Schweine_Werte!$C47*0.5,IF(OR($C$12&gt;$AR47,$D$12&lt;$AR47),0,Schweine_Werte!$C47))</f>
        <v>0</v>
      </c>
      <c r="AT47" s="667">
        <f>IF(OR($C$24=$AR47,$D$24=$AR47),Schweine_Werte!$C47*0.5,IF(OR($C$24&gt;$AR47,$D$24&lt;$AR47),0,Schweine_Werte!$C47))</f>
        <v>0</v>
      </c>
      <c r="AU47" s="677">
        <f>IF(OR($C$36=$AR47,$D$36=$AR47),Schweine_Werte!$C47*0.5,IF(OR($C$36&gt;$AR47,$D$36&lt;$AR47),0,Schweine_Werte!$C47))</f>
        <v>0</v>
      </c>
      <c r="AV47" s="677">
        <f>IF(OR($C$48=$AR47,$D$48=$AR47),Schweine_Werte!$C47*0.5,IF(OR($C$48&gt;$AR47,$D$48&lt;$AR47),0,Schweine_Werte!$C47))</f>
        <v>0</v>
      </c>
      <c r="AW47" s="677">
        <f>IF(OR($C$60=$AR47,$D$60=$AR47),Schweine_Werte!$C47*0.5,IF(OR($C$60&gt;$AR47,$D$60&lt;$AR47),0,Schweine_Werte!$C47))</f>
        <v>0</v>
      </c>
      <c r="AX47" s="677">
        <f>IF(OR($C$12=$AR47,$D$12=$AR47),Schweine_Werte!$E47*0.5,IF(OR($C$12&gt;$AR47,$D$12&lt;$AR47),0,Schweine_Werte!$E47))</f>
        <v>0</v>
      </c>
      <c r="AY47" s="667">
        <f>IF(OR($C$24=$AR47,$D$24=$AR47),Schweine_Werte!$E47*0.5,IF(OR($C$24&gt;$AR47,$D$24&lt;$AR47),0,Schweine_Werte!$E47))</f>
        <v>0</v>
      </c>
      <c r="AZ47" s="667">
        <f>IF(OR($C$36=$AR47,$D$36=$AR47),Schweine_Werte!$E47*0.5,IF(OR($C$36&gt;$AR47,$D$36&lt;$AR47),0,Schweine_Werte!$E47))</f>
        <v>0</v>
      </c>
      <c r="BA47" s="667">
        <f>IF(OR($C$48=$AR47,$D$48=$AR47),Schweine_Werte!$E47*0.5,IF(OR($C$48&gt;$AR47,$D$48&lt;$AR47),0,Schweine_Werte!$E47))</f>
        <v>0</v>
      </c>
      <c r="BB47" s="667">
        <f>IF(OR($C$60=$AR47,$D$60=$AR47),Schweine_Werte!$E47*0.5,IF(OR($C$60&gt;$AR47,$D$60&lt;$AR47),0,Schweine_Werte!$E47))</f>
        <v>0</v>
      </c>
      <c r="BC47" s="677">
        <f>IF(OR($C$12=$AR47,$D$12=$AR47),Schweine_Werte!$G47*0.5,IF(OR($C$12&gt;$AR47,$D$12&lt;$AR47),0,Schweine_Werte!$G47))</f>
        <v>0</v>
      </c>
      <c r="BD47" s="667">
        <f>IF(OR($C$24=$AR47,$D$24=$AR47),Schweine_Werte!$G47*0.5,IF(OR($C$24&gt;$AR47,$D$24&lt;$AR47),0,Schweine_Werte!$G47))</f>
        <v>0</v>
      </c>
      <c r="BE47" s="667">
        <f>IF(OR($C$36=$AR47,$D$36=$AR47),Schweine_Werte!$G47*0.5,IF(OR($C$36&gt;$AR47,$D$36&lt;$AR47),0,Schweine_Werte!$G47))</f>
        <v>0</v>
      </c>
      <c r="BF47" s="667">
        <f>IF(OR($C$48=$AR47,$D$48=$AR47),Schweine_Werte!$G47*0.5,IF(OR($C$48&gt;$AR47,$D$48&lt;$AR47),0,Schweine_Werte!$G47))</f>
        <v>0</v>
      </c>
      <c r="BG47" s="667">
        <f>IF(OR($C$60=$AR47,$D$60=$AR47),Schweine_Werte!$G47*0.5,IF(OR($C$60&gt;$AR47,$D$60&lt;$AR47),0,Schweine_Werte!$G47))</f>
        <v>0</v>
      </c>
      <c r="BH47" s="677">
        <f>IF(OR($C$12=$AR47,$D$12=$AR47),Schweine_Werte!$I47*0.5,IF(OR($C$12&gt;$AR47,$D$12&lt;$AR47),0,Schweine_Werte!$I47))</f>
        <v>0</v>
      </c>
      <c r="BI47" s="667">
        <f>IF(OR($C$24=$AR47,$D$24=$AR47),Schweine_Werte!$I47*0.5,IF(OR($C$24&gt;$AR47,$D$24&lt;$AR47),0,Schweine_Werte!$I47))</f>
        <v>0</v>
      </c>
      <c r="BJ47" s="667">
        <f>IF(OR($C$36=$AR47,$D$36=$AR47),Schweine_Werte!$I47*0.5,IF(OR($C$36&gt;$AR47,$D$36&lt;$AR47),0,Schweine_Werte!$I47))</f>
        <v>0</v>
      </c>
      <c r="BK47" s="667">
        <f>IF(OR($C$48=$AR47,$D$48=$AR47),Schweine_Werte!$I47*0.5,IF(OR($C$48&gt;$AR47,$D$48&lt;$AR47),0,Schweine_Werte!$I47))</f>
        <v>0</v>
      </c>
      <c r="BL47" s="667">
        <f>IF(OR($C$60=$AR47,$D$60=$AR47),Schweine_Werte!$I47*0.5,IF(OR($C$60&gt;$AR47,$D$60&lt;$AR47),0,Schweine_Werte!$I47))</f>
        <v>0</v>
      </c>
      <c r="BM47" s="677"/>
      <c r="BN47" s="667"/>
      <c r="BO47" s="667"/>
      <c r="BP47" s="667"/>
      <c r="BQ47" s="667"/>
      <c r="BR47" s="677">
        <f>IF(OR($C$74=$AR47,$D$74=$AR47),Schweine_Werte!$M47*0.5,IF(OR($C$74&gt;$AR47,$D$74&lt;$AR47),0,Schweine_Werte!$M47))</f>
        <v>0</v>
      </c>
      <c r="BS47" s="677">
        <f>IF(OR($C$83=$AR47,$D$83=$AR47),Schweine_Werte!$M47*0.5,IF(OR($C$83&gt;$AR47,$D$83&lt;$AR47),0,Schweine_Werte!$M47))</f>
        <v>0</v>
      </c>
      <c r="BT47" s="679">
        <f>IF(OR($C$92=$AR47,$D$92=$AR47),Schweine_Werte!$M47*0.5,IF(OR($C$92&gt;$AR47,$D$92&lt;$AR47),0,Schweine_Werte!$M47))</f>
        <v>0</v>
      </c>
      <c r="BU47" s="679">
        <f>IF(OR($C$101=$AR47,$D$101=$AR47),Schweine_Werte!$M47*0.5,IF(OR($C$101&gt;$AR47,$D$101&lt;$AR47),0,Schweine_Werte!$M47))</f>
        <v>0</v>
      </c>
      <c r="BV47" s="679">
        <f>IF(OR($C$110=$AR47,$D$110=$AR47),Schweine_Werte!$M47*0.5,IF(OR($C$110&gt;$AR47,$D$110&lt;$AR47),0,Schweine_Werte!$M47))</f>
        <v>0</v>
      </c>
      <c r="BW47" s="679">
        <f>IF(OR(8=$AR47,$E$127=$AR47),Schweine_Werte!$M47*0.5,IF(OR(8&gt;$AR47,$E$127&lt;$AR47),0,Schweine_Werte!$M47))</f>
        <v>1.1948386166644513</v>
      </c>
      <c r="BX47" s="679">
        <f>IF(OR(8=$AR47,$E$145=$AR47),Schweine_Werte!$M47*0.5,IF(OR(8&gt;$AR47,$E$145&lt;$AR47),0,Schweine_Werte!$M47))</f>
        <v>1.1948386166644513</v>
      </c>
      <c r="BY47" s="677">
        <f>IF(OR($C$74=$AR47,$D$74=$AR47),Schweine_Werte!$O47*0.5,IF(OR($C$74&gt;$AR47,$D$74&lt;$AR47),0,Schweine_Werte!$O47))</f>
        <v>0</v>
      </c>
      <c r="BZ47" s="677">
        <f>IF(OR($C$83=$AR47,$D$83=$AR47),Schweine_Werte!$O47*0.5,IF(OR($C$83&gt;$AR47,$D$83&lt;$AR47),0,Schweine_Werte!$O47))</f>
        <v>0</v>
      </c>
      <c r="CA47" s="679">
        <f>IF(OR($C$92=$AR47,$D$92=$AR47),Schweine_Werte!$O47*0.5,IF(OR($C$92&gt;$AR47,$D$92&lt;$AR47),0,Schweine_Werte!$O47))</f>
        <v>0</v>
      </c>
      <c r="CB47" s="679">
        <f>IF(OR($C$101=$AR47,$D$101=$AR47),Schweine_Werte!$O47*0.5,IF(OR($C$101&gt;$AR47,$D$101&lt;$AR47),0,Schweine_Werte!$O47))</f>
        <v>0</v>
      </c>
      <c r="CC47" s="679">
        <f>IF(OR($C$110=$AR47,$D$110=$AR47),Schweine_Werte!$O47*0.5,IF(OR($C$110&gt;$AR47,$D$110&lt;$AR47),0,Schweine_Werte!$O47))</f>
        <v>0</v>
      </c>
    </row>
    <row r="48" spans="1:81" ht="15.75" x14ac:dyDescent="0.2">
      <c r="A48" s="520" t="s">
        <v>459</v>
      </c>
      <c r="B48" s="693" t="str">
        <f>IF('Abweichende Werte'!W8=1,A5,"")</f>
        <v/>
      </c>
      <c r="C48" s="694" t="str">
        <f>IF('Abweichende Werte'!W8=1,'Abweichende Werte'!J8,"")</f>
        <v/>
      </c>
      <c r="D48" s="694" t="str">
        <f>IF('Abweichende Werte'!W8=1,'Abweichende Werte'!M8,"")</f>
        <v/>
      </c>
      <c r="E48" s="506" t="str">
        <f>IF('Abweichende Werte'!W8=1,'Abweichende Werte'!P8,"")</f>
        <v/>
      </c>
      <c r="F48" s="695" t="e">
        <f>IF($E48&lt;=$E41,F41,IF(AND($E48&gt;$E41,$E48&lt;=$E42),F41+(F42-F41)/($E42-$E41)*($E48-$E41),IF(AND($E48&gt;$E42,$E48&lt;=$E43),F42+(F43-F42)/($E43-$E42)*($E48-$E42),IF(AND($E48&gt;$E43,$E48&lt;=$E44),F43+(F44-F43)/($E44-$E43)*($E48-$E43),IF($E48&gt;$E44,F44)))))</f>
        <v>#VALUE!</v>
      </c>
      <c r="G48" s="695" t="e">
        <f t="shared" ref="G48:N48" si="25">IF($E48&lt;=$E41,G41,IF(AND($E48&gt;$E41,$E48&lt;=$E42),G41+(G42-G41)/($E42-$E41)*($E48-$E41),IF(AND($E48&gt;$E42,$E48&lt;=$E43),G42+(G43-G42)/($E43-$E42)*($E48-$E42),IF(AND($E48&gt;$E43,$E48&lt;=$E44),G43+(G44-G43)/($E44-$E43)*($E48-$E43),IF($E48&gt;$E44,G44)))))</f>
        <v>#VALUE!</v>
      </c>
      <c r="H48" s="695" t="e">
        <f t="shared" si="25"/>
        <v>#VALUE!</v>
      </c>
      <c r="I48" s="695" t="e">
        <f t="shared" si="25"/>
        <v>#VALUE!</v>
      </c>
      <c r="J48" s="695" t="e">
        <f t="shared" si="25"/>
        <v>#VALUE!</v>
      </c>
      <c r="K48" s="695" t="e">
        <f t="shared" si="25"/>
        <v>#VALUE!</v>
      </c>
      <c r="L48" s="695" t="e">
        <f t="shared" si="25"/>
        <v>#VALUE!</v>
      </c>
      <c r="M48" s="695" t="e">
        <f t="shared" si="25"/>
        <v>#VALUE!</v>
      </c>
      <c r="N48" s="695" t="e">
        <f t="shared" si="25"/>
        <v>#VALUE!</v>
      </c>
      <c r="O48" s="696">
        <v>5.5</v>
      </c>
      <c r="P48" s="696">
        <v>1.8</v>
      </c>
      <c r="Q48" s="695" t="e">
        <f t="shared" ref="Q48:Z48" si="26">IF($E48&lt;=$E41,Q41,IF(AND($E48&gt;$E41,$E48&lt;=$E42),Q41+(Q42-Q41)/($E42-$E41)*($E48-$E41),IF(AND($E48&gt;$E42,$E48&lt;=$E43),Q42+(Q43-Q42)/($E43-$E42)*($E48-$E42),IF(AND($E48&gt;$E43,$E48&lt;=$E44),Q43+(Q44-Q43)/($E44-$E43)*($E48-$E43),IF($E48&gt;$E44,Q44)))))</f>
        <v>#VALUE!</v>
      </c>
      <c r="R48" s="695" t="e">
        <f t="shared" si="26"/>
        <v>#VALUE!</v>
      </c>
      <c r="S48" s="695" t="e">
        <f t="shared" si="26"/>
        <v>#VALUE!</v>
      </c>
      <c r="T48" s="695" t="e">
        <f t="shared" si="26"/>
        <v>#VALUE!</v>
      </c>
      <c r="U48" s="695" t="e">
        <f t="shared" si="26"/>
        <v>#VALUE!</v>
      </c>
      <c r="V48" s="695" t="e">
        <f t="shared" si="26"/>
        <v>#VALUE!</v>
      </c>
      <c r="W48" s="695" t="e">
        <f t="shared" si="26"/>
        <v>#VALUE!</v>
      </c>
      <c r="X48" s="695" t="e">
        <f t="shared" si="26"/>
        <v>#VALUE!</v>
      </c>
      <c r="Y48" s="695" t="e">
        <f t="shared" si="26"/>
        <v>#VALUE!</v>
      </c>
      <c r="Z48" s="695" t="e">
        <f t="shared" si="26"/>
        <v>#VALUE!</v>
      </c>
      <c r="AA48" s="697" t="e">
        <f>+Z48*6.25</f>
        <v>#VALUE!</v>
      </c>
      <c r="AB48" s="695" t="e">
        <f t="shared" ref="AB48" si="27">IF($E48&lt;=$E41,AB41,IF(AND($E48&gt;$E41,$E48&lt;=$E42),AB41+(AB42-AB41)/($E42-$E41)*($E48-$E41),IF(AND($E48&gt;$E42,$E48&lt;=$E43),AB42+(AB43-AB42)/($E43-$E42)*($E48-$E42),IF(AND($E48&gt;$E43,$E48&lt;=$E44),AB43+(AB44-AB43)/($E44-$E43)*($E48-$E43),IF($E48&gt;$E44,AB44)))))</f>
        <v>#VALUE!</v>
      </c>
      <c r="AC48" s="697" t="e">
        <f>+AB48*6.25</f>
        <v>#VALUE!</v>
      </c>
      <c r="AD48" s="695" t="e">
        <f t="shared" ref="AD48" si="28">IF($E48&lt;=$E41,AD41,IF(AND($E48&gt;$E41,$E48&lt;=$E42),AD41+(AD42-AD41)/($E42-$E41)*($E48-$E41),IF(AND($E48&gt;$E42,$E48&lt;=$E43),AD42+(AD43-AD42)/($E43-$E42)*($E48-$E42),IF(AND($E48&gt;$E43,$E48&lt;=$E44),AD43+(AD44-AD43)/($E44-$E43)*($E48-$E43),IF($E48&gt;$E44,AD44)))))</f>
        <v>#VALUE!</v>
      </c>
      <c r="AE48" s="697" t="e">
        <f>+AD48*6.25</f>
        <v>#VALUE!</v>
      </c>
      <c r="AF48" s="697" t="e">
        <f>365/((D48-C48)/E48*1000)</f>
        <v>#VALUE!</v>
      </c>
      <c r="AG48" s="695" t="e">
        <f>IF($E48&lt;=$E41,AG41,IF(AND($E48&gt;$E41,$E48&lt;=$E42),AG41+(AG42-AG41)/($E42-$E41)*($E48-$E41),IF(AND($E48&gt;$E42,$E48&lt;=$E43),AG42+(AG43-AG42)/($E43-$E42)*($E48-$E42),IF(AND($E48&gt;$E43,$E48&lt;=$E44),AG43+(AG44-AG43)/($E44-$E43)*($E48-$E43),IF($E48&gt;$E44,AG44)))))</f>
        <v>#VALUE!</v>
      </c>
      <c r="AH48" s="697" t="e">
        <f>+AG48/AF48</f>
        <v>#VALUE!</v>
      </c>
      <c r="AI48" s="697" t="e">
        <f>+CONCATENATE(ROUND(AH48/(D48-C48),1)," : 1")</f>
        <v>#VALUE!</v>
      </c>
      <c r="AJ48" s="695" t="e">
        <f t="shared" ref="AJ48" si="29">IF($E48&lt;=$E41,AJ41,IF(AND($E48&gt;$E41,$E48&lt;=$E42),AJ41+(AJ42-AJ41)/($E42-$E41)*($E48-$E41),IF(AND($E48&gt;$E42,$E48&lt;=$E43),AJ42+(AJ43-AJ42)/($E43-$E42)*($E48-$E42),IF(AND($E48&gt;$E43,$E48&lt;=$E44),AJ43+(AJ44-AJ43)/($E44-$E43)*($E48-$E43),IF($E48&gt;$E44,AJ44)))))</f>
        <v>#VALUE!</v>
      </c>
      <c r="AK48" s="697" t="e">
        <f>+AJ48/2.291</f>
        <v>#VALUE!</v>
      </c>
      <c r="AL48" s="695" t="e">
        <f t="shared" ref="AL48" si="30">IF($E48&lt;=$E41,AL41,IF(AND($E48&gt;$E41,$E48&lt;=$E42),AL41+(AL42-AL41)/($E42-$E41)*($E48-$E41),IF(AND($E48&gt;$E42,$E48&lt;=$E43),AL42+(AL43-AL42)/($E43-$E42)*($E48-$E42),IF(AND($E48&gt;$E43,$E48&lt;=$E44),AL43+(AL44-AL43)/($E44-$E43)*($E48-$E43),IF($E48&gt;$E44,AL44)))))</f>
        <v>#VALUE!</v>
      </c>
      <c r="AM48" s="697" t="e">
        <f>+AL48/2.291</f>
        <v>#VALUE!</v>
      </c>
      <c r="AN48" s="695" t="e">
        <f t="shared" ref="AN48" si="31">IF($E48&lt;=$E41,AN41,IF(AND($E48&gt;$E41,$E48&lt;=$E42),AN41+(AN42-AN41)/($E42-$E41)*($E48-$E41),IF(AND($E48&gt;$E42,$E48&lt;=$E43),AN42+(AN43-AN42)/($E43-$E42)*($E48-$E42),IF(AND($E48&gt;$E43,$E48&lt;=$E44),AN43+(AN44-AN43)/($E44-$E43)*($E48-$E43),IF($E48&gt;$E44,AN44)))))</f>
        <v>#VALUE!</v>
      </c>
      <c r="AO48" s="697" t="e">
        <f>+AN48/2.291</f>
        <v>#VALUE!</v>
      </c>
      <c r="AR48" s="698">
        <v>52</v>
      </c>
      <c r="AS48" s="677">
        <f>IF(OR($C$12=$AR48,$D$12=$AR48),Schweine_Werte!$C48*0.5,IF(OR($C$12&gt;$AR48,$D$12&lt;$AR48),0,Schweine_Werte!$C48))</f>
        <v>0</v>
      </c>
      <c r="AT48" s="667">
        <f>IF(OR($C$24=$AR48,$D$24=$AR48),Schweine_Werte!$C48*0.5,IF(OR($C$24&gt;$AR48,$D$24&lt;$AR48),0,Schweine_Werte!$C48))</f>
        <v>0</v>
      </c>
      <c r="AU48" s="677">
        <f>IF(OR($C$36=$AR48,$D$36=$AR48),Schweine_Werte!$C48*0.5,IF(OR($C$36&gt;$AR48,$D$36&lt;$AR48),0,Schweine_Werte!$C48))</f>
        <v>0</v>
      </c>
      <c r="AV48" s="677">
        <f>IF(OR($C$48=$AR48,$D$48=$AR48),Schweine_Werte!$C48*0.5,IF(OR($C$48&gt;$AR48,$D$48&lt;$AR48),0,Schweine_Werte!$C48))</f>
        <v>0</v>
      </c>
      <c r="AW48" s="677">
        <f>IF(OR($C$60=$AR48,$D$60=$AR48),Schweine_Werte!$C48*0.5,IF(OR($C$60&gt;$AR48,$D$60&lt;$AR48),0,Schweine_Werte!$C48))</f>
        <v>0</v>
      </c>
      <c r="AX48" s="677">
        <f>IF(OR($C$12=$AR48,$D$12=$AR48),Schweine_Werte!$E48*0.5,IF(OR($C$12&gt;$AR48,$D$12&lt;$AR48),0,Schweine_Werte!$E48))</f>
        <v>0</v>
      </c>
      <c r="AY48" s="667">
        <f>IF(OR($C$24=$AR48,$D$24=$AR48),Schweine_Werte!$E48*0.5,IF(OR($C$24&gt;$AR48,$D$24&lt;$AR48),0,Schweine_Werte!$E48))</f>
        <v>0</v>
      </c>
      <c r="AZ48" s="667">
        <f>IF(OR($C$36=$AR48,$D$36=$AR48),Schweine_Werte!$E48*0.5,IF(OR($C$36&gt;$AR48,$D$36&lt;$AR48),0,Schweine_Werte!$E48))</f>
        <v>0</v>
      </c>
      <c r="BA48" s="667">
        <f>IF(OR($C$48=$AR48,$D$48=$AR48),Schweine_Werte!$E48*0.5,IF(OR($C$48&gt;$AR48,$D$48&lt;$AR48),0,Schweine_Werte!$E48))</f>
        <v>0</v>
      </c>
      <c r="BB48" s="667">
        <f>IF(OR($C$60=$AR48,$D$60=$AR48),Schweine_Werte!$E48*0.5,IF(OR($C$60&gt;$AR48,$D$60&lt;$AR48),0,Schweine_Werte!$E48))</f>
        <v>0</v>
      </c>
      <c r="BC48" s="677">
        <f>IF(OR($C$12=$AR48,$D$12=$AR48),Schweine_Werte!$G48*0.5,IF(OR($C$12&gt;$AR48,$D$12&lt;$AR48),0,Schweine_Werte!$G48))</f>
        <v>0</v>
      </c>
      <c r="BD48" s="667">
        <f>IF(OR($C$24=$AR48,$D$24=$AR48),Schweine_Werte!$G48*0.5,IF(OR($C$24&gt;$AR48,$D$24&lt;$AR48),0,Schweine_Werte!$G48))</f>
        <v>0</v>
      </c>
      <c r="BE48" s="667">
        <f>IF(OR($C$36=$AR48,$D$36=$AR48),Schweine_Werte!$G48*0.5,IF(OR($C$36&gt;$AR48,$D$36&lt;$AR48),0,Schweine_Werte!$G48))</f>
        <v>0</v>
      </c>
      <c r="BF48" s="667">
        <f>IF(OR($C$48=$AR48,$D$48=$AR48),Schweine_Werte!$G48*0.5,IF(OR($C$48&gt;$AR48,$D$48&lt;$AR48),0,Schweine_Werte!$G48))</f>
        <v>0</v>
      </c>
      <c r="BG48" s="667">
        <f>IF(OR($C$60=$AR48,$D$60=$AR48),Schweine_Werte!$G48*0.5,IF(OR($C$60&gt;$AR48,$D$60&lt;$AR48),0,Schweine_Werte!$G48))</f>
        <v>0</v>
      </c>
      <c r="BH48" s="677">
        <f>IF(OR($C$12=$AR48,$D$12=$AR48),Schweine_Werte!$I48*0.5,IF(OR($C$12&gt;$AR48,$D$12&lt;$AR48),0,Schweine_Werte!$I48))</f>
        <v>0</v>
      </c>
      <c r="BI48" s="667">
        <f>IF(OR($C$24=$AR48,$D$24=$AR48),Schweine_Werte!$I48*0.5,IF(OR($C$24&gt;$AR48,$D$24&lt;$AR48),0,Schweine_Werte!$I48))</f>
        <v>0</v>
      </c>
      <c r="BJ48" s="667">
        <f>IF(OR($C$36=$AR48,$D$36=$AR48),Schweine_Werte!$I48*0.5,IF(OR($C$36&gt;$AR48,$D$36&lt;$AR48),0,Schweine_Werte!$I48))</f>
        <v>0</v>
      </c>
      <c r="BK48" s="667">
        <f>IF(OR($C$48=$AR48,$D$48=$AR48),Schweine_Werte!$I48*0.5,IF(OR($C$48&gt;$AR48,$D$48&lt;$AR48),0,Schweine_Werte!$I48))</f>
        <v>0</v>
      </c>
      <c r="BL48" s="667">
        <f>IF(OR($C$60=$AR48,$D$60=$AR48),Schweine_Werte!$I48*0.5,IF(OR($C$60&gt;$AR48,$D$60&lt;$AR48),0,Schweine_Werte!$I48))</f>
        <v>0</v>
      </c>
      <c r="BM48" s="677"/>
      <c r="BN48" s="667"/>
      <c r="BO48" s="667"/>
      <c r="BP48" s="667"/>
      <c r="BQ48" s="667"/>
      <c r="BR48" s="677">
        <f>IF(OR($C$74=$AR48,$D$74=$AR48),Schweine_Werte!$M48*0.5,IF(OR($C$74&gt;$AR48,$D$74&lt;$AR48),0,Schweine_Werte!$M48))</f>
        <v>0</v>
      </c>
      <c r="BS48" s="677">
        <f>IF(OR($C$83=$AR48,$D$83=$AR48),Schweine_Werte!$M48*0.5,IF(OR($C$83&gt;$AR48,$D$83&lt;$AR48),0,Schweine_Werte!$M48))</f>
        <v>0</v>
      </c>
      <c r="BT48" s="679">
        <f>IF(OR($C$92=$AR48,$D$92=$AR48),Schweine_Werte!$M48*0.5,IF(OR($C$92&gt;$AR48,$D$92&lt;$AR48),0,Schweine_Werte!$M48))</f>
        <v>0</v>
      </c>
      <c r="BU48" s="679">
        <f>IF(OR($C$101=$AR48,$D$101=$AR48),Schweine_Werte!$M48*0.5,IF(OR($C$101&gt;$AR48,$D$101&lt;$AR48),0,Schweine_Werte!$M48))</f>
        <v>0</v>
      </c>
      <c r="BV48" s="679">
        <f>IF(OR($C$110=$AR48,$D$110=$AR48),Schweine_Werte!$M48*0.5,IF(OR($C$110&gt;$AR48,$D$110&lt;$AR48),0,Schweine_Werte!$M48))</f>
        <v>0</v>
      </c>
      <c r="BW48" s="679">
        <f>IF(OR(8=$AR48,$E$127=$AR48),Schweine_Werte!$M48*0.5,IF(OR(8&gt;$AR48,$E$127&lt;$AR48),0,Schweine_Werte!$M48))</f>
        <v>1.1860362423184319</v>
      </c>
      <c r="BX48" s="679">
        <f>IF(OR(8=$AR48,$E$145=$AR48),Schweine_Werte!$M48*0.5,IF(OR(8&gt;$AR48,$E$145&lt;$AR48),0,Schweine_Werte!$M48))</f>
        <v>1.1860362423184319</v>
      </c>
      <c r="BY48" s="677">
        <f>IF(OR($C$74=$AR48,$D$74=$AR48),Schweine_Werte!$O48*0.5,IF(OR($C$74&gt;$AR48,$D$74&lt;$AR48),0,Schweine_Werte!$O48))</f>
        <v>0</v>
      </c>
      <c r="BZ48" s="677">
        <f>IF(OR($C$83=$AR48,$D$83=$AR48),Schweine_Werte!$O48*0.5,IF(OR($C$83&gt;$AR48,$D$83&lt;$AR48),0,Schweine_Werte!$O48))</f>
        <v>0</v>
      </c>
      <c r="CA48" s="679">
        <f>IF(OR($C$92=$AR48,$D$92=$AR48),Schweine_Werte!$O48*0.5,IF(OR($C$92&gt;$AR48,$D$92&lt;$AR48),0,Schweine_Werte!$O48))</f>
        <v>0</v>
      </c>
      <c r="CB48" s="679">
        <f>IF(OR($C$101=$AR48,$D$101=$AR48),Schweine_Werte!$O48*0.5,IF(OR($C$101&gt;$AR48,$D$101&lt;$AR48),0,Schweine_Werte!$O48))</f>
        <v>0</v>
      </c>
      <c r="CC48" s="679">
        <f>IF(OR($C$110=$AR48,$D$110=$AR48),Schweine_Werte!$O48*0.5,IF(OR($C$110&gt;$AR48,$D$110&lt;$AR48),0,Schweine_Werte!$O48))</f>
        <v>0</v>
      </c>
    </row>
    <row r="49" spans="1:81" x14ac:dyDescent="0.2">
      <c r="AR49" s="698">
        <v>53</v>
      </c>
      <c r="AS49" s="677">
        <f>IF(OR($C$12=$AR49,$D$12=$AR49),Schweine_Werte!$C49*0.5,IF(OR($C$12&gt;$AR49,$D$12&lt;$AR49),0,Schweine_Werte!$C49))</f>
        <v>0</v>
      </c>
      <c r="AT49" s="667">
        <f>IF(OR($C$24=$AR49,$D$24=$AR49),Schweine_Werte!$C49*0.5,IF(OR($C$24&gt;$AR49,$D$24&lt;$AR49),0,Schweine_Werte!$C49))</f>
        <v>0</v>
      </c>
      <c r="AU49" s="677">
        <f>IF(OR($C$36=$AR49,$D$36=$AR49),Schweine_Werte!$C49*0.5,IF(OR($C$36&gt;$AR49,$D$36&lt;$AR49),0,Schweine_Werte!$C49))</f>
        <v>0</v>
      </c>
      <c r="AV49" s="677">
        <f>IF(OR($C$48=$AR49,$D$48=$AR49),Schweine_Werte!$C49*0.5,IF(OR($C$48&gt;$AR49,$D$48&lt;$AR49),0,Schweine_Werte!$C49))</f>
        <v>0</v>
      </c>
      <c r="AW49" s="677">
        <f>IF(OR($C$60=$AR49,$D$60=$AR49),Schweine_Werte!$C49*0.5,IF(OR($C$60&gt;$AR49,$D$60&lt;$AR49),0,Schweine_Werte!$C49))</f>
        <v>0</v>
      </c>
      <c r="AX49" s="677">
        <f>IF(OR($C$12=$AR49,$D$12=$AR49),Schweine_Werte!$E49*0.5,IF(OR($C$12&gt;$AR49,$D$12&lt;$AR49),0,Schweine_Werte!$E49))</f>
        <v>0</v>
      </c>
      <c r="AY49" s="667">
        <f>IF(OR($C$24=$AR49,$D$24=$AR49),Schweine_Werte!$E49*0.5,IF(OR($C$24&gt;$AR49,$D$24&lt;$AR49),0,Schweine_Werte!$E49))</f>
        <v>0</v>
      </c>
      <c r="AZ49" s="667">
        <f>IF(OR($C$36=$AR49,$D$36=$AR49),Schweine_Werte!$E49*0.5,IF(OR($C$36&gt;$AR49,$D$36&lt;$AR49),0,Schweine_Werte!$E49))</f>
        <v>0</v>
      </c>
      <c r="BA49" s="667">
        <f>IF(OR($C$48=$AR49,$D$48=$AR49),Schweine_Werte!$E49*0.5,IF(OR($C$48&gt;$AR49,$D$48&lt;$AR49),0,Schweine_Werte!$E49))</f>
        <v>0</v>
      </c>
      <c r="BB49" s="667">
        <f>IF(OR($C$60=$AR49,$D$60=$AR49),Schweine_Werte!$E49*0.5,IF(OR($C$60&gt;$AR49,$D$60&lt;$AR49),0,Schweine_Werte!$E49))</f>
        <v>0</v>
      </c>
      <c r="BC49" s="677">
        <f>IF(OR($C$12=$AR49,$D$12=$AR49),Schweine_Werte!$G49*0.5,IF(OR($C$12&gt;$AR49,$D$12&lt;$AR49),0,Schweine_Werte!$G49))</f>
        <v>0</v>
      </c>
      <c r="BD49" s="667">
        <f>IF(OR($C$24=$AR49,$D$24=$AR49),Schweine_Werte!$G49*0.5,IF(OR($C$24&gt;$AR49,$D$24&lt;$AR49),0,Schweine_Werte!$G49))</f>
        <v>0</v>
      </c>
      <c r="BE49" s="667">
        <f>IF(OR($C$36=$AR49,$D$36=$AR49),Schweine_Werte!$G49*0.5,IF(OR($C$36&gt;$AR49,$D$36&lt;$AR49),0,Schweine_Werte!$G49))</f>
        <v>0</v>
      </c>
      <c r="BF49" s="667">
        <f>IF(OR($C$48=$AR49,$D$48=$AR49),Schweine_Werte!$G49*0.5,IF(OR($C$48&gt;$AR49,$D$48&lt;$AR49),0,Schweine_Werte!$G49))</f>
        <v>0</v>
      </c>
      <c r="BG49" s="667">
        <f>IF(OR($C$60=$AR49,$D$60=$AR49),Schweine_Werte!$G49*0.5,IF(OR($C$60&gt;$AR49,$D$60&lt;$AR49),0,Schweine_Werte!$G49))</f>
        <v>0</v>
      </c>
      <c r="BH49" s="677">
        <f>IF(OR($C$12=$AR49,$D$12=$AR49),Schweine_Werte!$I49*0.5,IF(OR($C$12&gt;$AR49,$D$12&lt;$AR49),0,Schweine_Werte!$I49))</f>
        <v>0</v>
      </c>
      <c r="BI49" s="667">
        <f>IF(OR($C$24=$AR49,$D$24=$AR49),Schweine_Werte!$I49*0.5,IF(OR($C$24&gt;$AR49,$D$24&lt;$AR49),0,Schweine_Werte!$I49))</f>
        <v>0</v>
      </c>
      <c r="BJ49" s="667">
        <f>IF(OR($C$36=$AR49,$D$36=$AR49),Schweine_Werte!$I49*0.5,IF(OR($C$36&gt;$AR49,$D$36&lt;$AR49),0,Schweine_Werte!$I49))</f>
        <v>0</v>
      </c>
      <c r="BK49" s="667">
        <f>IF(OR($C$48=$AR49,$D$48=$AR49),Schweine_Werte!$I49*0.5,IF(OR($C$48&gt;$AR49,$D$48&lt;$AR49),0,Schweine_Werte!$I49))</f>
        <v>0</v>
      </c>
      <c r="BL49" s="667">
        <f>IF(OR($C$60=$AR49,$D$60=$AR49),Schweine_Werte!$I49*0.5,IF(OR($C$60&gt;$AR49,$D$60&lt;$AR49),0,Schweine_Werte!$I49))</f>
        <v>0</v>
      </c>
      <c r="BM49" s="677"/>
      <c r="BN49" s="667"/>
      <c r="BO49" s="667"/>
      <c r="BP49" s="667"/>
      <c r="BQ49" s="667"/>
      <c r="BR49" s="677">
        <f>IF(OR($C$74=$AR49,$D$74=$AR49),Schweine_Werte!$M49*0.5,IF(OR($C$74&gt;$AR49,$D$74&lt;$AR49),0,Schweine_Werte!$M49))</f>
        <v>0</v>
      </c>
      <c r="BS49" s="677">
        <f>IF(OR($C$83=$AR49,$D$83=$AR49),Schweine_Werte!$M49*0.5,IF(OR($C$83&gt;$AR49,$D$83&lt;$AR49),0,Schweine_Werte!$M49))</f>
        <v>0</v>
      </c>
      <c r="BT49" s="679">
        <f>IF(OR($C$92=$AR49,$D$92=$AR49),Schweine_Werte!$M49*0.5,IF(OR($C$92&gt;$AR49,$D$92&lt;$AR49),0,Schweine_Werte!$M49))</f>
        <v>0</v>
      </c>
      <c r="BU49" s="679">
        <f>IF(OR($C$101=$AR49,$D$101=$AR49),Schweine_Werte!$M49*0.5,IF(OR($C$101&gt;$AR49,$D$101&lt;$AR49),0,Schweine_Werte!$M49))</f>
        <v>0</v>
      </c>
      <c r="BV49" s="679">
        <f>IF(OR($C$110=$AR49,$D$110=$AR49),Schweine_Werte!$M49*0.5,IF(OR($C$110&gt;$AR49,$D$110&lt;$AR49),0,Schweine_Werte!$M49))</f>
        <v>0</v>
      </c>
      <c r="BW49" s="679">
        <f>IF(OR(8=$AR49,$E$127=$AR49),Schweine_Werte!$M49*0.5,IF(OR(8&gt;$AR49,$E$127&lt;$AR49),0,Schweine_Werte!$M49))</f>
        <v>1.1777710211960304</v>
      </c>
      <c r="BX49" s="679">
        <f>IF(OR(8=$AR49,$E$145=$AR49),Schweine_Werte!$M49*0.5,IF(OR(8&gt;$AR49,$E$145&lt;$AR49),0,Schweine_Werte!$M49))</f>
        <v>1.1777710211960304</v>
      </c>
      <c r="BY49" s="677">
        <f>IF(OR($C$74=$AR49,$D$74=$AR49),Schweine_Werte!$O49*0.5,IF(OR($C$74&gt;$AR49,$D$74&lt;$AR49),0,Schweine_Werte!$O49))</f>
        <v>0</v>
      </c>
      <c r="BZ49" s="677">
        <f>IF(OR($C$83=$AR49,$D$83=$AR49),Schweine_Werte!$O49*0.5,IF(OR($C$83&gt;$AR49,$D$83&lt;$AR49),0,Schweine_Werte!$O49))</f>
        <v>0</v>
      </c>
      <c r="CA49" s="679">
        <f>IF(OR($C$92=$AR49,$D$92=$AR49),Schweine_Werte!$O49*0.5,IF(OR($C$92&gt;$AR49,$D$92&lt;$AR49),0,Schweine_Werte!$O49))</f>
        <v>0</v>
      </c>
      <c r="CB49" s="679">
        <f>IF(OR($C$101=$AR49,$D$101=$AR49),Schweine_Werte!$O49*0.5,IF(OR($C$101&gt;$AR49,$D$101&lt;$AR49),0,Schweine_Werte!$O49))</f>
        <v>0</v>
      </c>
      <c r="CC49" s="679">
        <f>IF(OR($C$110=$AR49,$D$110=$AR49),Schweine_Werte!$O49*0.5,IF(OR($C$110&gt;$AR49,$D$110&lt;$AR49),0,Schweine_Werte!$O49))</f>
        <v>0</v>
      </c>
    </row>
    <row r="50" spans="1:81" ht="18.75" x14ac:dyDescent="0.3">
      <c r="H50" s="666"/>
      <c r="I50" s="666"/>
      <c r="L50" s="667"/>
      <c r="W50" s="1735" t="s">
        <v>435</v>
      </c>
      <c r="X50" s="1735"/>
      <c r="Y50" s="1735"/>
      <c r="AR50" s="698">
        <v>54</v>
      </c>
      <c r="AS50" s="677">
        <f>IF(OR($C$12=$AR50,$D$12=$AR50),Schweine_Werte!$C50*0.5,IF(OR($C$12&gt;$AR50,$D$12&lt;$AR50),0,Schweine_Werte!$C50))</f>
        <v>0</v>
      </c>
      <c r="AT50" s="667">
        <f>IF(OR($C$24=$AR50,$D$24=$AR50),Schweine_Werte!$C50*0.5,IF(OR($C$24&gt;$AR50,$D$24&lt;$AR50),0,Schweine_Werte!$C50))</f>
        <v>0</v>
      </c>
      <c r="AU50" s="677">
        <f>IF(OR($C$36=$AR50,$D$36=$AR50),Schweine_Werte!$C50*0.5,IF(OR($C$36&gt;$AR50,$D$36&lt;$AR50),0,Schweine_Werte!$C50))</f>
        <v>0</v>
      </c>
      <c r="AV50" s="677">
        <f>IF(OR($C$48=$AR50,$D$48=$AR50),Schweine_Werte!$C50*0.5,IF(OR($C$48&gt;$AR50,$D$48&lt;$AR50),0,Schweine_Werte!$C50))</f>
        <v>0</v>
      </c>
      <c r="AW50" s="677">
        <f>IF(OR($C$60=$AR50,$D$60=$AR50),Schweine_Werte!$C50*0.5,IF(OR($C$60&gt;$AR50,$D$60&lt;$AR50),0,Schweine_Werte!$C50))</f>
        <v>0</v>
      </c>
      <c r="AX50" s="677">
        <f>IF(OR($C$12=$AR50,$D$12=$AR50),Schweine_Werte!$E50*0.5,IF(OR($C$12&gt;$AR50,$D$12&lt;$AR50),0,Schweine_Werte!$E50))</f>
        <v>0</v>
      </c>
      <c r="AY50" s="667">
        <f>IF(OR($C$24=$AR50,$D$24=$AR50),Schweine_Werte!$E50*0.5,IF(OR($C$24&gt;$AR50,$D$24&lt;$AR50),0,Schweine_Werte!$E50))</f>
        <v>0</v>
      </c>
      <c r="AZ50" s="667">
        <f>IF(OR($C$36=$AR50,$D$36=$AR50),Schweine_Werte!$E50*0.5,IF(OR($C$36&gt;$AR50,$D$36&lt;$AR50),0,Schweine_Werte!$E50))</f>
        <v>0</v>
      </c>
      <c r="BA50" s="667">
        <f>IF(OR($C$48=$AR50,$D$48=$AR50),Schweine_Werte!$E50*0.5,IF(OR($C$48&gt;$AR50,$D$48&lt;$AR50),0,Schweine_Werte!$E50))</f>
        <v>0</v>
      </c>
      <c r="BB50" s="667">
        <f>IF(OR($C$60=$AR50,$D$60=$AR50),Schweine_Werte!$E50*0.5,IF(OR($C$60&gt;$AR50,$D$60&lt;$AR50),0,Schweine_Werte!$E50))</f>
        <v>0</v>
      </c>
      <c r="BC50" s="677">
        <f>IF(OR($C$12=$AR50,$D$12=$AR50),Schweine_Werte!$G50*0.5,IF(OR($C$12&gt;$AR50,$D$12&lt;$AR50),0,Schweine_Werte!$G50))</f>
        <v>0</v>
      </c>
      <c r="BD50" s="667">
        <f>IF(OR($C$24=$AR50,$D$24=$AR50),Schweine_Werte!$G50*0.5,IF(OR($C$24&gt;$AR50,$D$24&lt;$AR50),0,Schweine_Werte!$G50))</f>
        <v>0</v>
      </c>
      <c r="BE50" s="667">
        <f>IF(OR($C$36=$AR50,$D$36=$AR50),Schweine_Werte!$G50*0.5,IF(OR($C$36&gt;$AR50,$D$36&lt;$AR50),0,Schweine_Werte!$G50))</f>
        <v>0</v>
      </c>
      <c r="BF50" s="667">
        <f>IF(OR($C$48=$AR50,$D$48=$AR50),Schweine_Werte!$G50*0.5,IF(OR($C$48&gt;$AR50,$D$48&lt;$AR50),0,Schweine_Werte!$G50))</f>
        <v>0</v>
      </c>
      <c r="BG50" s="667">
        <f>IF(OR($C$60=$AR50,$D$60=$AR50),Schweine_Werte!$G50*0.5,IF(OR($C$60&gt;$AR50,$D$60&lt;$AR50),0,Schweine_Werte!$G50))</f>
        <v>0</v>
      </c>
      <c r="BH50" s="677">
        <f>IF(OR($C$12=$AR50,$D$12=$AR50),Schweine_Werte!$I50*0.5,IF(OR($C$12&gt;$AR50,$D$12&lt;$AR50),0,Schweine_Werte!$I50))</f>
        <v>0</v>
      </c>
      <c r="BI50" s="667">
        <f>IF(OR($C$24=$AR50,$D$24=$AR50),Schweine_Werte!$I50*0.5,IF(OR($C$24&gt;$AR50,$D$24&lt;$AR50),0,Schweine_Werte!$I50))</f>
        <v>0</v>
      </c>
      <c r="BJ50" s="667">
        <f>IF(OR($C$36=$AR50,$D$36=$AR50),Schweine_Werte!$I50*0.5,IF(OR($C$36&gt;$AR50,$D$36&lt;$AR50),0,Schweine_Werte!$I50))</f>
        <v>0</v>
      </c>
      <c r="BK50" s="667">
        <f>IF(OR($C$48=$AR50,$D$48=$AR50),Schweine_Werte!$I50*0.5,IF(OR($C$48&gt;$AR50,$D$48&lt;$AR50),0,Schweine_Werte!$I50))</f>
        <v>0</v>
      </c>
      <c r="BL50" s="667">
        <f>IF(OR($C$60=$AR50,$D$60=$AR50),Schweine_Werte!$I50*0.5,IF(OR($C$60&gt;$AR50,$D$60&lt;$AR50),0,Schweine_Werte!$I50))</f>
        <v>0</v>
      </c>
      <c r="BM50" s="677"/>
      <c r="BN50" s="667"/>
      <c r="BO50" s="667"/>
      <c r="BP50" s="667"/>
      <c r="BQ50" s="667"/>
      <c r="BR50" s="677">
        <f>IF(OR($C$74=$AR50,$D$74=$AR50),Schweine_Werte!$M50*0.5,IF(OR($C$74&gt;$AR50,$D$74&lt;$AR50),0,Schweine_Werte!$M50))</f>
        <v>0</v>
      </c>
      <c r="BS50" s="677">
        <f>IF(OR($C$83=$AR50,$D$83=$AR50),Schweine_Werte!$M50*0.5,IF(OR($C$83&gt;$AR50,$D$83&lt;$AR50),0,Schweine_Werte!$M50))</f>
        <v>0</v>
      </c>
      <c r="BT50" s="679">
        <f>IF(OR($C$92=$AR50,$D$92=$AR50),Schweine_Werte!$M50*0.5,IF(OR($C$92&gt;$AR50,$D$92&lt;$AR50),0,Schweine_Werte!$M50))</f>
        <v>0</v>
      </c>
      <c r="BU50" s="679">
        <f>IF(OR($C$101=$AR50,$D$101=$AR50),Schweine_Werte!$M50*0.5,IF(OR($C$101&gt;$AR50,$D$101&lt;$AR50),0,Schweine_Werte!$M50))</f>
        <v>0</v>
      </c>
      <c r="BV50" s="679">
        <f>IF(OR($C$110=$AR50,$D$110=$AR50),Schweine_Werte!$M50*0.5,IF(OR($C$110&gt;$AR50,$D$110&lt;$AR50),0,Schweine_Werte!$M50))</f>
        <v>0</v>
      </c>
      <c r="BW50" s="679">
        <f>IF(OR(8=$AR50,$E$127=$AR50),Schweine_Werte!$M50*0.5,IF(OR(8&gt;$AR50,$E$127&lt;$AR50),0,Schweine_Werte!$M50))</f>
        <v>1.1700235746422327</v>
      </c>
      <c r="BX50" s="679">
        <f>IF(OR(8=$AR50,$E$145=$AR50),Schweine_Werte!$M50*0.5,IF(OR(8&gt;$AR50,$E$145&lt;$AR50),0,Schweine_Werte!$M50))</f>
        <v>1.1700235746422327</v>
      </c>
      <c r="BY50" s="677">
        <f>IF(OR($C$74=$AR50,$D$74=$AR50),Schweine_Werte!$O50*0.5,IF(OR($C$74&gt;$AR50,$D$74&lt;$AR50),0,Schweine_Werte!$O50))</f>
        <v>0</v>
      </c>
      <c r="BZ50" s="677">
        <f>IF(OR($C$83=$AR50,$D$83=$AR50),Schweine_Werte!$O50*0.5,IF(OR($C$83&gt;$AR50,$D$83&lt;$AR50),0,Schweine_Werte!$O50))</f>
        <v>0</v>
      </c>
      <c r="CA50" s="679">
        <f>IF(OR($C$92=$AR50,$D$92=$AR50),Schweine_Werte!$O50*0.5,IF(OR($C$92&gt;$AR50,$D$92&lt;$AR50),0,Schweine_Werte!$O50))</f>
        <v>0</v>
      </c>
      <c r="CB50" s="679">
        <f>IF(OR($C$101=$AR50,$D$101=$AR50),Schweine_Werte!$O50*0.5,IF(OR($C$101&gt;$AR50,$D$101&lt;$AR50),0,Schweine_Werte!$O50))</f>
        <v>0</v>
      </c>
      <c r="CC50" s="679">
        <f>IF(OR($C$110=$AR50,$D$110=$AR50),Schweine_Werte!$O50*0.5,IF(OR($C$110&gt;$AR50,$D$110&lt;$AR50),0,Schweine_Werte!$O50))</f>
        <v>0</v>
      </c>
    </row>
    <row r="51" spans="1:81" ht="18.75" x14ac:dyDescent="0.3">
      <c r="B51" s="670"/>
      <c r="C51" s="670"/>
      <c r="D51" s="670"/>
      <c r="E51" s="670"/>
      <c r="F51" s="670"/>
      <c r="G51" s="670"/>
      <c r="H51" s="671"/>
      <c r="L51" s="520" t="s">
        <v>445</v>
      </c>
      <c r="Q51" s="1735" t="s">
        <v>446</v>
      </c>
      <c r="R51" s="1735"/>
      <c r="S51" s="1735"/>
      <c r="T51" s="1735" t="s">
        <v>447</v>
      </c>
      <c r="U51" s="1735"/>
      <c r="V51" s="1735"/>
      <c r="W51" s="520" t="s">
        <v>448</v>
      </c>
      <c r="X51" s="520" t="s">
        <v>449</v>
      </c>
      <c r="Y51" s="520" t="s">
        <v>450</v>
      </c>
      <c r="Z51" s="520" t="s">
        <v>451</v>
      </c>
      <c r="AG51" s="520" t="s">
        <v>452</v>
      </c>
      <c r="AJ51" s="520" t="s">
        <v>453</v>
      </c>
      <c r="AR51" s="698">
        <v>55</v>
      </c>
      <c r="AS51" s="677">
        <f>IF(OR($C$12=$AR51,$D$12=$AR51),Schweine_Werte!$C51*0.5,IF(OR($C$12&gt;$AR51,$D$12&lt;$AR51),0,Schweine_Werte!$C51))</f>
        <v>0</v>
      </c>
      <c r="AT51" s="667">
        <f>IF(OR($C$24=$AR51,$D$24=$AR51),Schweine_Werte!$C51*0.5,IF(OR($C$24&gt;$AR51,$D$24&lt;$AR51),0,Schweine_Werte!$C51))</f>
        <v>0</v>
      </c>
      <c r="AU51" s="677">
        <f>IF(OR($C$36=$AR51,$D$36=$AR51),Schweine_Werte!$C51*0.5,IF(OR($C$36&gt;$AR51,$D$36&lt;$AR51),0,Schweine_Werte!$C51))</f>
        <v>0</v>
      </c>
      <c r="AV51" s="677">
        <f>IF(OR($C$48=$AR51,$D$48=$AR51),Schweine_Werte!$C51*0.5,IF(OR($C$48&gt;$AR51,$D$48&lt;$AR51),0,Schweine_Werte!$C51))</f>
        <v>0</v>
      </c>
      <c r="AW51" s="677">
        <f>IF(OR($C$60=$AR51,$D$60=$AR51),Schweine_Werte!$C51*0.5,IF(OR($C$60&gt;$AR51,$D$60&lt;$AR51),0,Schweine_Werte!$C51))</f>
        <v>0</v>
      </c>
      <c r="AX51" s="677">
        <f>IF(OR($C$12=$AR51,$D$12=$AR51),Schweine_Werte!$E51*0.5,IF(OR($C$12&gt;$AR51,$D$12&lt;$AR51),0,Schweine_Werte!$E51))</f>
        <v>0</v>
      </c>
      <c r="AY51" s="667">
        <f>IF(OR($C$24=$AR51,$D$24=$AR51),Schweine_Werte!$E51*0.5,IF(OR($C$24&gt;$AR51,$D$24&lt;$AR51),0,Schweine_Werte!$E51))</f>
        <v>0</v>
      </c>
      <c r="AZ51" s="667">
        <f>IF(OR($C$36=$AR51,$D$36=$AR51),Schweine_Werte!$E51*0.5,IF(OR($C$36&gt;$AR51,$D$36&lt;$AR51),0,Schweine_Werte!$E51))</f>
        <v>0</v>
      </c>
      <c r="BA51" s="667">
        <f>IF(OR($C$48=$AR51,$D$48=$AR51),Schweine_Werte!$E51*0.5,IF(OR($C$48&gt;$AR51,$D$48&lt;$AR51),0,Schweine_Werte!$E51))</f>
        <v>0</v>
      </c>
      <c r="BB51" s="667">
        <f>IF(OR($C$60=$AR51,$D$60=$AR51),Schweine_Werte!$E51*0.5,IF(OR($C$60&gt;$AR51,$D$60&lt;$AR51),0,Schweine_Werte!$E51))</f>
        <v>0</v>
      </c>
      <c r="BC51" s="677">
        <f>IF(OR($C$12=$AR51,$D$12=$AR51),Schweine_Werte!$G51*0.5,IF(OR($C$12&gt;$AR51,$D$12&lt;$AR51),0,Schweine_Werte!$G51))</f>
        <v>0</v>
      </c>
      <c r="BD51" s="667">
        <f>IF(OR($C$24=$AR51,$D$24=$AR51),Schweine_Werte!$G51*0.5,IF(OR($C$24&gt;$AR51,$D$24&lt;$AR51),0,Schweine_Werte!$G51))</f>
        <v>0</v>
      </c>
      <c r="BE51" s="667">
        <f>IF(OR($C$36=$AR51,$D$36=$AR51),Schweine_Werte!$G51*0.5,IF(OR($C$36&gt;$AR51,$D$36&lt;$AR51),0,Schweine_Werte!$G51))</f>
        <v>0</v>
      </c>
      <c r="BF51" s="667">
        <f>IF(OR($C$48=$AR51,$D$48=$AR51),Schweine_Werte!$G51*0.5,IF(OR($C$48&gt;$AR51,$D$48&lt;$AR51),0,Schweine_Werte!$G51))</f>
        <v>0</v>
      </c>
      <c r="BG51" s="667">
        <f>IF(OR($C$60=$AR51,$D$60=$AR51),Schweine_Werte!$G51*0.5,IF(OR($C$60&gt;$AR51,$D$60&lt;$AR51),0,Schweine_Werte!$G51))</f>
        <v>0</v>
      </c>
      <c r="BH51" s="677">
        <f>IF(OR($C$12=$AR51,$D$12=$AR51),Schweine_Werte!$I51*0.5,IF(OR($C$12&gt;$AR51,$D$12&lt;$AR51),0,Schweine_Werte!$I51))</f>
        <v>0</v>
      </c>
      <c r="BI51" s="667">
        <f>IF(OR($C$24=$AR51,$D$24=$AR51),Schweine_Werte!$I51*0.5,IF(OR($C$24&gt;$AR51,$D$24&lt;$AR51),0,Schweine_Werte!$I51))</f>
        <v>0</v>
      </c>
      <c r="BJ51" s="667">
        <f>IF(OR($C$36=$AR51,$D$36=$AR51),Schweine_Werte!$I51*0.5,IF(OR($C$36&gt;$AR51,$D$36&lt;$AR51),0,Schweine_Werte!$I51))</f>
        <v>0</v>
      </c>
      <c r="BK51" s="667">
        <f>IF(OR($C$48=$AR51,$D$48=$AR51),Schweine_Werte!$I51*0.5,IF(OR($C$48&gt;$AR51,$D$48&lt;$AR51),0,Schweine_Werte!$I51))</f>
        <v>0</v>
      </c>
      <c r="BL51" s="667">
        <f>IF(OR($C$60=$AR51,$D$60=$AR51),Schweine_Werte!$I51*0.5,IF(OR($C$60&gt;$AR51,$D$60&lt;$AR51),0,Schweine_Werte!$I51))</f>
        <v>0</v>
      </c>
      <c r="BM51" s="677"/>
      <c r="BN51" s="667"/>
      <c r="BO51" s="667"/>
      <c r="BP51" s="667"/>
      <c r="BQ51" s="667"/>
      <c r="BR51" s="677">
        <f>IF(OR($C$74=$AR51,$D$74=$AR51),Schweine_Werte!$M51*0.5,IF(OR($C$74&gt;$AR51,$D$74&lt;$AR51),0,Schweine_Werte!$M51))</f>
        <v>0</v>
      </c>
      <c r="BS51" s="677">
        <f>IF(OR($C$83=$AR51,$D$83=$AR51),Schweine_Werte!$M51*0.5,IF(OR($C$83&gt;$AR51,$D$83&lt;$AR51),0,Schweine_Werte!$M51))</f>
        <v>0</v>
      </c>
      <c r="BT51" s="679">
        <f>IF(OR($C$92=$AR51,$D$92=$AR51),Schweine_Werte!$M51*0.5,IF(OR($C$92&gt;$AR51,$D$92&lt;$AR51),0,Schweine_Werte!$M51))</f>
        <v>0</v>
      </c>
      <c r="BU51" s="679">
        <f>IF(OR($C$101=$AR51,$D$101=$AR51),Schweine_Werte!$M51*0.5,IF(OR($C$101&gt;$AR51,$D$101&lt;$AR51),0,Schweine_Werte!$M51))</f>
        <v>0</v>
      </c>
      <c r="BV51" s="679">
        <f>IF(OR($C$110=$AR51,$D$110=$AR51),Schweine_Werte!$M51*0.5,IF(OR($C$110&gt;$AR51,$D$110&lt;$AR51),0,Schweine_Werte!$M51))</f>
        <v>0</v>
      </c>
      <c r="BW51" s="679">
        <f>IF(OR(8=$AR51,$E$127=$AR51),Schweine_Werte!$M51*0.5,IF(OR(8&gt;$AR51,$E$127&lt;$AR51),0,Schweine_Werte!$M51))</f>
        <v>1.1627760843022101</v>
      </c>
      <c r="BX51" s="679">
        <f>IF(OR(8=$AR51,$E$145=$AR51),Schweine_Werte!$M51*0.5,IF(OR(8&gt;$AR51,$E$145&lt;$AR51),0,Schweine_Werte!$M51))</f>
        <v>1.1627760843022101</v>
      </c>
      <c r="BY51" s="677">
        <f>IF(OR($C$74=$AR51,$D$74=$AR51),Schweine_Werte!$O51*0.5,IF(OR($C$74&gt;$AR51,$D$74&lt;$AR51),0,Schweine_Werte!$O51))</f>
        <v>0</v>
      </c>
      <c r="BZ51" s="677">
        <f>IF(OR($C$83=$AR51,$D$83=$AR51),Schweine_Werte!$O51*0.5,IF(OR($C$83&gt;$AR51,$D$83&lt;$AR51),0,Schweine_Werte!$O51))</f>
        <v>0</v>
      </c>
      <c r="CA51" s="679">
        <f>IF(OR($C$92=$AR51,$D$92=$AR51),Schweine_Werte!$O51*0.5,IF(OR($C$92&gt;$AR51,$D$92&lt;$AR51),0,Schweine_Werte!$O51))</f>
        <v>0</v>
      </c>
      <c r="CB51" s="679">
        <f>IF(OR($C$101=$AR51,$D$101=$AR51),Schweine_Werte!$O51*0.5,IF(OR($C$101&gt;$AR51,$D$101&lt;$AR51),0,Schweine_Werte!$O51))</f>
        <v>0</v>
      </c>
      <c r="CC51" s="679">
        <f>IF(OR($C$110=$AR51,$D$110=$AR51),Schweine_Werte!$O51*0.5,IF(OR($C$110&gt;$AR51,$D$110&lt;$AR51),0,Schweine_Werte!$O51))</f>
        <v>0</v>
      </c>
    </row>
    <row r="52" spans="1:81" x14ac:dyDescent="0.2">
      <c r="B52" s="520" t="s">
        <v>469</v>
      </c>
      <c r="E52" s="520" t="s">
        <v>470</v>
      </c>
      <c r="F52" s="520" t="s">
        <v>363</v>
      </c>
      <c r="G52" s="520" t="s">
        <v>471</v>
      </c>
      <c r="H52" s="520" t="s">
        <v>472</v>
      </c>
      <c r="I52" s="520" t="s">
        <v>473</v>
      </c>
      <c r="J52" s="520" t="s">
        <v>474</v>
      </c>
      <c r="K52" s="520" t="s">
        <v>475</v>
      </c>
      <c r="L52" s="520" t="s">
        <v>476</v>
      </c>
      <c r="M52" s="520" t="s">
        <v>477</v>
      </c>
      <c r="N52" s="520" t="s">
        <v>478</v>
      </c>
      <c r="O52" s="520" t="s">
        <v>479</v>
      </c>
      <c r="P52" s="520" t="s">
        <v>480</v>
      </c>
      <c r="Q52" s="520" t="s">
        <v>365</v>
      </c>
      <c r="R52" s="520" t="s">
        <v>366</v>
      </c>
      <c r="S52" s="520" t="s">
        <v>367</v>
      </c>
      <c r="T52" s="520" t="s">
        <v>365</v>
      </c>
      <c r="U52" s="520" t="s">
        <v>366</v>
      </c>
      <c r="V52" s="520" t="s">
        <v>367</v>
      </c>
      <c r="AR52" s="698">
        <v>56</v>
      </c>
      <c r="AS52" s="677">
        <f>IF(OR($C$12=$AR52,$D$12=$AR52),Schweine_Werte!$C52*0.5,IF(OR($C$12&gt;$AR52,$D$12&lt;$AR52),0,Schweine_Werte!$C52))</f>
        <v>0</v>
      </c>
      <c r="AT52" s="667">
        <f>IF(OR($C$24=$AR52,$D$24=$AR52),Schweine_Werte!$C52*0.5,IF(OR($C$24&gt;$AR52,$D$24&lt;$AR52),0,Schweine_Werte!$C52))</f>
        <v>0</v>
      </c>
      <c r="AU52" s="677">
        <f>IF(OR($C$36=$AR52,$D$36=$AR52),Schweine_Werte!$C52*0.5,IF(OR($C$36&gt;$AR52,$D$36&lt;$AR52),0,Schweine_Werte!$C52))</f>
        <v>0</v>
      </c>
      <c r="AV52" s="677">
        <f>IF(OR($C$48=$AR52,$D$48=$AR52),Schweine_Werte!$C52*0.5,IF(OR($C$48&gt;$AR52,$D$48&lt;$AR52),0,Schweine_Werte!$C52))</f>
        <v>0</v>
      </c>
      <c r="AW52" s="677">
        <f>IF(OR($C$60=$AR52,$D$60=$AR52),Schweine_Werte!$C52*0.5,IF(OR($C$60&gt;$AR52,$D$60&lt;$AR52),0,Schweine_Werte!$C52))</f>
        <v>0</v>
      </c>
      <c r="AX52" s="677">
        <f>IF(OR($C$12=$AR52,$D$12=$AR52),Schweine_Werte!$E52*0.5,IF(OR($C$12&gt;$AR52,$D$12&lt;$AR52),0,Schweine_Werte!$E52))</f>
        <v>0</v>
      </c>
      <c r="AY52" s="667">
        <f>IF(OR($C$24=$AR52,$D$24=$AR52),Schweine_Werte!$E52*0.5,IF(OR($C$24&gt;$AR52,$D$24&lt;$AR52),0,Schweine_Werte!$E52))</f>
        <v>0</v>
      </c>
      <c r="AZ52" s="667">
        <f>IF(OR($C$36=$AR52,$D$36=$AR52),Schweine_Werte!$E52*0.5,IF(OR($C$36&gt;$AR52,$D$36&lt;$AR52),0,Schweine_Werte!$E52))</f>
        <v>0</v>
      </c>
      <c r="BA52" s="667">
        <f>IF(OR($C$48=$AR52,$D$48=$AR52),Schweine_Werte!$E52*0.5,IF(OR($C$48&gt;$AR52,$D$48&lt;$AR52),0,Schweine_Werte!$E52))</f>
        <v>0</v>
      </c>
      <c r="BB52" s="667">
        <f>IF(OR($C$60=$AR52,$D$60=$AR52),Schweine_Werte!$E52*0.5,IF(OR($C$60&gt;$AR52,$D$60&lt;$AR52),0,Schweine_Werte!$E52))</f>
        <v>0</v>
      </c>
      <c r="BC52" s="677">
        <f>IF(OR($C$12=$AR52,$D$12=$AR52),Schweine_Werte!$G52*0.5,IF(OR($C$12&gt;$AR52,$D$12&lt;$AR52),0,Schweine_Werte!$G52))</f>
        <v>0</v>
      </c>
      <c r="BD52" s="667">
        <f>IF(OR($C$24=$AR52,$D$24=$AR52),Schweine_Werte!$G52*0.5,IF(OR($C$24&gt;$AR52,$D$24&lt;$AR52),0,Schweine_Werte!$G52))</f>
        <v>0</v>
      </c>
      <c r="BE52" s="667">
        <f>IF(OR($C$36=$AR52,$D$36=$AR52),Schweine_Werte!$G52*0.5,IF(OR($C$36&gt;$AR52,$D$36&lt;$AR52),0,Schweine_Werte!$G52))</f>
        <v>0</v>
      </c>
      <c r="BF52" s="667">
        <f>IF(OR($C$48=$AR52,$D$48=$AR52),Schweine_Werte!$G52*0.5,IF(OR($C$48&gt;$AR52,$D$48&lt;$AR52),0,Schweine_Werte!$G52))</f>
        <v>0</v>
      </c>
      <c r="BG52" s="667">
        <f>IF(OR($C$60=$AR52,$D$60=$AR52),Schweine_Werte!$G52*0.5,IF(OR($C$60&gt;$AR52,$D$60&lt;$AR52),0,Schweine_Werte!$G52))</f>
        <v>0</v>
      </c>
      <c r="BH52" s="677">
        <f>IF(OR($C$12=$AR52,$D$12=$AR52),Schweine_Werte!$I52*0.5,IF(OR($C$12&gt;$AR52,$D$12&lt;$AR52),0,Schweine_Werte!$I52))</f>
        <v>0</v>
      </c>
      <c r="BI52" s="667">
        <f>IF(OR($C$24=$AR52,$D$24=$AR52),Schweine_Werte!$I52*0.5,IF(OR($C$24&gt;$AR52,$D$24&lt;$AR52),0,Schweine_Werte!$I52))</f>
        <v>0</v>
      </c>
      <c r="BJ52" s="667">
        <f>IF(OR($C$36=$AR52,$D$36=$AR52),Schweine_Werte!$I52*0.5,IF(OR($C$36&gt;$AR52,$D$36&lt;$AR52),0,Schweine_Werte!$I52))</f>
        <v>0</v>
      </c>
      <c r="BK52" s="667">
        <f>IF(OR($C$48=$AR52,$D$48=$AR52),Schweine_Werte!$I52*0.5,IF(OR($C$48&gt;$AR52,$D$48&lt;$AR52),0,Schweine_Werte!$I52))</f>
        <v>0</v>
      </c>
      <c r="BL52" s="667">
        <f>IF(OR($C$60=$AR52,$D$60=$AR52),Schweine_Werte!$I52*0.5,IF(OR($C$60&gt;$AR52,$D$60&lt;$AR52),0,Schweine_Werte!$I52))</f>
        <v>0</v>
      </c>
      <c r="BM52" s="677"/>
      <c r="BN52" s="667"/>
      <c r="BO52" s="667"/>
      <c r="BP52" s="667"/>
      <c r="BQ52" s="667"/>
      <c r="BR52" s="677">
        <f>IF(OR($C$74=$AR52,$D$74=$AR52),Schweine_Werte!$M52*0.5,IF(OR($C$74&gt;$AR52,$D$74&lt;$AR52),0,Schweine_Werte!$M52))</f>
        <v>0</v>
      </c>
      <c r="BS52" s="677">
        <f>IF(OR($C$83=$AR52,$D$83=$AR52),Schweine_Werte!$M52*0.5,IF(OR($C$83&gt;$AR52,$D$83&lt;$AR52),0,Schweine_Werte!$M52))</f>
        <v>0</v>
      </c>
      <c r="BT52" s="679">
        <f>IF(OR($C$92=$AR52,$D$92=$AR52),Schweine_Werte!$M52*0.5,IF(OR($C$92&gt;$AR52,$D$92&lt;$AR52),0,Schweine_Werte!$M52))</f>
        <v>0</v>
      </c>
      <c r="BU52" s="679">
        <f>IF(OR($C$101=$AR52,$D$101=$AR52),Schweine_Werte!$M52*0.5,IF(OR($C$101&gt;$AR52,$D$101&lt;$AR52),0,Schweine_Werte!$M52))</f>
        <v>0</v>
      </c>
      <c r="BV52" s="679">
        <f>IF(OR($C$110=$AR52,$D$110=$AR52),Schweine_Werte!$M52*0.5,IF(OR($C$110&gt;$AR52,$D$110&lt;$AR52),0,Schweine_Werte!$M52))</f>
        <v>0</v>
      </c>
      <c r="BW52" s="679">
        <f>IF(OR(8=$AR52,$E$127=$AR52),Schweine_Werte!$M52*0.5,IF(OR(8&gt;$AR52,$E$127&lt;$AR52),0,Schweine_Werte!$M52))</f>
        <v>1.1560121824882652</v>
      </c>
      <c r="BX52" s="679">
        <f>IF(OR(8=$AR52,$E$145=$AR52),Schweine_Werte!$M52*0.5,IF(OR(8&gt;$AR52,$E$145&lt;$AR52),0,Schweine_Werte!$M52))</f>
        <v>1.1560121824882652</v>
      </c>
      <c r="BY52" s="677">
        <f>IF(OR($C$74=$AR52,$D$74=$AR52),Schweine_Werte!$O52*0.5,IF(OR($C$74&gt;$AR52,$D$74&lt;$AR52),0,Schweine_Werte!$O52))</f>
        <v>0</v>
      </c>
      <c r="BZ52" s="677">
        <f>IF(OR($C$83=$AR52,$D$83=$AR52),Schweine_Werte!$O52*0.5,IF(OR($C$83&gt;$AR52,$D$83&lt;$AR52),0,Schweine_Werte!$O52))</f>
        <v>0</v>
      </c>
      <c r="CA52" s="679">
        <f>IF(OR($C$92=$AR52,$D$92=$AR52),Schweine_Werte!$O52*0.5,IF(OR($C$92&gt;$AR52,$D$92&lt;$AR52),0,Schweine_Werte!$O52))</f>
        <v>0</v>
      </c>
      <c r="CB52" s="679">
        <f>IF(OR($C$101=$AR52,$D$101=$AR52),Schweine_Werte!$O52*0.5,IF(OR($C$101&gt;$AR52,$D$101&lt;$AR52),0,Schweine_Werte!$O52))</f>
        <v>0</v>
      </c>
      <c r="CC52" s="679">
        <f>IF(OR($C$110=$AR52,$D$110=$AR52),Schweine_Werte!$O52*0.5,IF(OR($C$110&gt;$AR52,$D$110&lt;$AR52),0,Schweine_Werte!$O52))</f>
        <v>0</v>
      </c>
    </row>
    <row r="53" spans="1:81" x14ac:dyDescent="0.2">
      <c r="B53" s="504">
        <v>700</v>
      </c>
      <c r="D53" s="667"/>
      <c r="E53" s="667" t="e">
        <f>($D60-$C60)*1000/SUM($AW$4:$AW$146)</f>
        <v>#VALUE!</v>
      </c>
      <c r="F53" s="667" t="e">
        <f>SUMPRODUCT($AW$4:$AW$146,Schweine_Werte!$Q$4:$Q$146)/SUM($AW$4:$AW$146)</f>
        <v>#DIV/0!</v>
      </c>
      <c r="G53" s="667" t="e">
        <f>IF($B60=$A$8,SUMPRODUCT($AW$4:$AW$146,Schweine_Werte!EH$4:EH$146)/SUM($AW$4:$AW$146),IF($B60=$A$7,SUMPRODUCT($AW$4:$AW$146,Schweine_Werte!DB$4:DB$146)/SUM($AW$4:$AW$146),IF($B60=$A$6,SUMPRODUCT($AW$4:$AW$146,Schweine_Werte!BV$4:BV$146)/SUM($AW$4:$AW$146),SUMPRODUCT($AW$4:$AW$146,Schweine_Werte!AP$4:AP$146)/SUM($AW$4:$AW$146))))</f>
        <v>#DIV/0!</v>
      </c>
      <c r="H53" s="667" t="e">
        <f>IF($B60=$A$8,SUMPRODUCT($AW$4:$AW$146,Schweine_Werte!EI$4:EI$146)/SUM($AW$4:$AW$146),IF($B60=$A$7,SUMPRODUCT($AW$4:$AW$146,Schweine_Werte!DC$4:DC$146)/SUM($AW$4:$AW$146),IF($B60=$A$6,SUMPRODUCT($AW$4:$AW$146,Schweine_Werte!BW$4:BW$146)/SUM($AW$4:$AW$146),SUMPRODUCT($AW$4:$AW$146,Schweine_Werte!AQ$4:AQ$146)/SUM($AW$4:$AW$146))))</f>
        <v>#DIV/0!</v>
      </c>
      <c r="I53" s="667" t="e">
        <f>IF($B60=$A$8,SUMPRODUCT($AW$4:$AW$146,Schweine_Werte!EJ$4:EJ$146)/SUM($AW$4:$AW$146),IF($B60=$A$7,SUMPRODUCT($AW$4:$AW$146,Schweine_Werte!DD$4:DD$146)/SUM($AW$4:$AW$146),IF($B60=$A$6,SUMPRODUCT($AW$4:$AW$146,Schweine_Werte!BX$4:BX$146)/SUM($AW$4:$AW$146),SUMPRODUCT($AW$4:$AW$146,Schweine_Werte!AR$4:AR$146)/SUM($AW$4:$AW$146))))</f>
        <v>#DIV/0!</v>
      </c>
      <c r="J53" s="667" t="e">
        <f>SUMPRODUCT($AW$4:$AW$146,Schweine_Werte!$Y$4:$Y$146)/SUM($AW$4:$AW$146)</f>
        <v>#DIV/0!</v>
      </c>
      <c r="K53" s="667" t="e">
        <f>SUMPRODUCT($AW$4:$AW$146,Schweine_Werte!$AG$4:$AG$146)/SUM($AW$4:$AW$146)</f>
        <v>#DIV/0!</v>
      </c>
      <c r="L53" s="667" t="e">
        <f>T53*$F53*365/1000+$J53-$K53</f>
        <v>#DIV/0!</v>
      </c>
      <c r="M53" s="667" t="e">
        <f>U53*$F53*365/1000+$J53-$K53/2</f>
        <v>#DIV/0!</v>
      </c>
      <c r="N53" s="667" t="e">
        <f>V53*$F53*365/1000+$J53</f>
        <v>#DIV/0!</v>
      </c>
      <c r="O53" s="667">
        <f>IF($C60&lt;28,SUM($AW$4:$AW$23)+IF($D60&gt;28,$AW$24*0.5,$AW$24),0)</f>
        <v>0</v>
      </c>
      <c r="P53" s="667">
        <f>IF($D60&gt;28,SUM($AW$25:$AW$146)+IF($C60&lt;28,$AW$24*0.5,$AW$24),0)</f>
        <v>0</v>
      </c>
      <c r="Q53" s="667" t="e">
        <f t="shared" ref="Q53:S56" si="32">+T53*$F53</f>
        <v>#DIV/0!</v>
      </c>
      <c r="R53" s="667" t="e">
        <f t="shared" si="32"/>
        <v>#DIV/0!</v>
      </c>
      <c r="S53" s="667" t="e">
        <f t="shared" si="32"/>
        <v>#DIV/0!</v>
      </c>
      <c r="T53" s="667" t="e">
        <f>+($O53*Schweine_Werte!$HT$5+$P53*Schweine_Werte!$HU$5)/SUM($O53:$P53)</f>
        <v>#DIV/0!</v>
      </c>
      <c r="U53" s="667" t="e">
        <f>+($O53*Schweine_Werte!$HV$5+$P53*Schweine_Werte!$HW$5)/SUM($O53:$P53)</f>
        <v>#DIV/0!</v>
      </c>
      <c r="V53" s="667" t="e">
        <f>+($O53*Schweine_Werte!$HX$5+$P53*Schweine_Werte!$HY$5)/SUM($O53:$P53)</f>
        <v>#DIV/0!</v>
      </c>
      <c r="W53" s="678" t="e">
        <f>($J53*0.055+T53*0.365*0.86*$F53-$K53*0.018)/L53*100</f>
        <v>#DIV/0!</v>
      </c>
      <c r="X53" s="667" t="e">
        <f>($J53*0.055+U53*0.365*0.86*$F53-$K53*0.018/2)/M53*100</f>
        <v>#DIV/0!</v>
      </c>
      <c r="Y53" s="667" t="e">
        <f>($J53*0.055+V53*0.365*0.86*$F53)/N53*100</f>
        <v>#DIV/0!</v>
      </c>
      <c r="Z53" s="667" t="e">
        <f>IF($B60=$A$8,SUMPRODUCT($AW$4:$AW$146,Schweine_Werte!$EK$4:$EK$146,Schweine_Werte!$EL$4:$EL$146)/SUMPRODUCT($AW$4:$AW$146,Schweine_Werte!$EK$4:$EK$146),IF($B60=$A$7,SUMPRODUCT($AW$4:$AW$146,Schweine_Werte!$DE$4:$DE$146,Schweine_Werte!$DF$4:$DF$146)/SUMPRODUCT($AW$4:$AW$146,Schweine_Werte!$DE$4:$DE$146),IF($B60=$A$6,SUMPRODUCT($AW$4:$AW$146,Schweine_Werte!$BY$4:$BY$146,Schweine_Werte!$BZ$4:$BZ$146)/SUMPRODUCT($AW$4:$AW$146,Schweine_Werte!$BY$4:$BY$146),SUMPRODUCT($AW$4:$AW$146,Schweine_Werte!$AS$4:$AS$146,Schweine_Werte!$AT$4:$AT$146)/SUMPRODUCT($AW$4:$AW$146,Schweine_Werte!$AS$4:$AS$146))))</f>
        <v>#DIV/0!</v>
      </c>
      <c r="AA53" s="667"/>
      <c r="AB53" s="667">
        <f>IF($B60=$A$8,SUMIF(Schweine_Werte!$AO$4:$AO$146,$C60,Schweine_Werte!$EL$4:$EL$146),IF($B60=$A$7,SUMIF(Schweine_Werte!$AO$4:$AO$146,$C60,Schweine_Werte!$DF$4:$DF$146),IF($B60=$A$6,SUMIF(Schweine_Werte!$AO$4:$AO$146,$C60,Schweine_Werte!$BZ$4:$BZ$146),SUMIF(Schweine_Werte!$AO$4:$AO$146,$C60,Schweine_Werte!$AT$4:$AT$146))))</f>
        <v>0</v>
      </c>
      <c r="AC53" s="667"/>
      <c r="AD53" s="667">
        <f>IF($B60=$A$8,SUMIF(Schweine_Werte!$AO$4:$AO$146,$D60,Schweine_Werte!$EL$4:$EL$146),IF($B60=$A$7,SUMIF(Schweine_Werte!$AO$4:$AO$146,$D60,Schweine_Werte!$DF$4:$DF$146),IF($B60=$A$6,SUMIF(Schweine_Werte!$AO$4:$AO$146,$D60,Schweine_Werte!$BZ$4:$BZ$146),SUMIF(Schweine_Werte!$AO$4:$AO$146,$D60,Schweine_Werte!$AT$4:$AT$146))))</f>
        <v>0</v>
      </c>
      <c r="AE53" s="667"/>
      <c r="AF53" s="667"/>
      <c r="AG53" s="667" t="e">
        <f>IF($B60=$A$8,SUMPRODUCT($AW$4:$AW$146,Schweine_Werte!$EK$4:$EK$146)/SUM($AW$4:$AW$146),IF($B60=$A$7,SUMPRODUCT($AW$4:$AW$146,Schweine_Werte!$DE$4:$DE$146)/SUM($AW$4:$AW$146),IF($B60=$A$6,SUMPRODUCT($AW$4:$AW$146,Schweine_Werte!$BY$4:$BY$146)/SUM($AW$4:$AW$146),SUMPRODUCT($AW$4:$AW$146,Schweine_Werte!$AS$4:$AS$146)/SUM($AW$4:$AW$146))))</f>
        <v>#DIV/0!</v>
      </c>
      <c r="AH53" s="667"/>
      <c r="AI53" s="667"/>
      <c r="AJ53" s="667" t="e">
        <f>IF($B60=$A$8,SUMPRODUCT($AW$4:$AW$146,Schweine_Werte!$EK$4:$EK$146,Schweine_Werte!$EM$4:$EM$146)/SUMPRODUCT($AW$4:$AW$146,Schweine_Werte!$EK$4:$EK$146),IF($B60=$A$7,SUMPRODUCT($AW$4:$AW$146,Schweine_Werte!$DE$4:$DE$146,Schweine_Werte!$DG$4:$DG$146)/SUMPRODUCT($AW$4:$AW$146,Schweine_Werte!$DE$4:$DE$146),IF($B60=$A$6,SUMPRODUCT($AW$4:$AW$146,Schweine_Werte!$BY$4:$BY$146,Schweine_Werte!$CA$4:$CA$146)/SUMPRODUCT($AW$4:$AW$146,Schweine_Werte!$BY$4:$BY$146),SUMPRODUCT($AW$4:$AW$146,Schweine_Werte!$AS$4:$AS$146,Schweine_Werte!$AU$4:$AU$146)/SUMPRODUCT($AW$4:$AW$146,Schweine_Werte!$AS$4:$AS$146))))</f>
        <v>#DIV/0!</v>
      </c>
      <c r="AK53" s="667"/>
      <c r="AL53" s="667">
        <f>IF($B60=$A$8,SUMIF(Schweine_Werte!$AO$4:$AO$146,$C60,Schweine_Werte!$EM$4:$EM$146),IF($B60=$A$7,SUMIF(Schweine_Werte!$AO$4:$AO$146,$C60,Schweine_Werte!$DG$4:$DG$146),IF($B60=$A$6,SUMIF(Schweine_Werte!$AO$4:$AO$146,$C60,Schweine_Werte!$CA$4:$CA$146),SUMIF(Schweine_Werte!$AO$4:$AO$146,$C60,Schweine_Werte!$AU$4:$AU$146))))</f>
        <v>0</v>
      </c>
      <c r="AM53" s="667"/>
      <c r="AN53" s="667">
        <f>IF($B60=$A$8,SUMIF(Schweine_Werte!$AO$4:$AO$146,$D60,Schweine_Werte!$EM$4:$EM$146),IF($B60=$A$7,SUMIF(Schweine_Werte!$AO$4:$AO$146,$D60,Schweine_Werte!$DG$4:$DG$146),IF($B60=$A$6,SUMIF(Schweine_Werte!$AO$4:$AO$146,$D60,Schweine_Werte!$CA$4:$CA$146),SUMIF(Schweine_Werte!$AO$4:$AO$146,$D60,Schweine_Werte!$AU$4:$AU$146))))</f>
        <v>0</v>
      </c>
      <c r="AR53" s="698">
        <v>57</v>
      </c>
      <c r="AS53" s="677">
        <f>IF(OR($C$12=$AR53,$D$12=$AR53),Schweine_Werte!$C53*0.5,IF(OR($C$12&gt;$AR53,$D$12&lt;$AR53),0,Schweine_Werte!$C53))</f>
        <v>0</v>
      </c>
      <c r="AT53" s="667">
        <f>IF(OR($C$24=$AR53,$D$24=$AR53),Schweine_Werte!$C53*0.5,IF(OR($C$24&gt;$AR53,$D$24&lt;$AR53),0,Schweine_Werte!$C53))</f>
        <v>0</v>
      </c>
      <c r="AU53" s="677">
        <f>IF(OR($C$36=$AR53,$D$36=$AR53),Schweine_Werte!$C53*0.5,IF(OR($C$36&gt;$AR53,$D$36&lt;$AR53),0,Schweine_Werte!$C53))</f>
        <v>0</v>
      </c>
      <c r="AV53" s="677">
        <f>IF(OR($C$48=$AR53,$D$48=$AR53),Schweine_Werte!$C53*0.5,IF(OR($C$48&gt;$AR53,$D$48&lt;$AR53),0,Schweine_Werte!$C53))</f>
        <v>0</v>
      </c>
      <c r="AW53" s="677">
        <f>IF(OR($C$60=$AR53,$D$60=$AR53),Schweine_Werte!$C53*0.5,IF(OR($C$60&gt;$AR53,$D$60&lt;$AR53),0,Schweine_Werte!$C53))</f>
        <v>0</v>
      </c>
      <c r="AX53" s="677">
        <f>IF(OR($C$12=$AR53,$D$12=$AR53),Schweine_Werte!$E53*0.5,IF(OR($C$12&gt;$AR53,$D$12&lt;$AR53),0,Schweine_Werte!$E53))</f>
        <v>0</v>
      </c>
      <c r="AY53" s="667">
        <f>IF(OR($C$24=$AR53,$D$24=$AR53),Schweine_Werte!$E53*0.5,IF(OR($C$24&gt;$AR53,$D$24&lt;$AR53),0,Schweine_Werte!$E53))</f>
        <v>0</v>
      </c>
      <c r="AZ53" s="667">
        <f>IF(OR($C$36=$AR53,$D$36=$AR53),Schweine_Werte!$E53*0.5,IF(OR($C$36&gt;$AR53,$D$36&lt;$AR53),0,Schweine_Werte!$E53))</f>
        <v>0</v>
      </c>
      <c r="BA53" s="667">
        <f>IF(OR($C$48=$AR53,$D$48=$AR53),Schweine_Werte!$E53*0.5,IF(OR($C$48&gt;$AR53,$D$48&lt;$AR53),0,Schweine_Werte!$E53))</f>
        <v>0</v>
      </c>
      <c r="BB53" s="667">
        <f>IF(OR($C$60=$AR53,$D$60=$AR53),Schweine_Werte!$E53*0.5,IF(OR($C$60&gt;$AR53,$D$60&lt;$AR53),0,Schweine_Werte!$E53))</f>
        <v>0</v>
      </c>
      <c r="BC53" s="677">
        <f>IF(OR($C$12=$AR53,$D$12=$AR53),Schweine_Werte!$G53*0.5,IF(OR($C$12&gt;$AR53,$D$12&lt;$AR53),0,Schweine_Werte!$G53))</f>
        <v>0</v>
      </c>
      <c r="BD53" s="667">
        <f>IF(OR($C$24=$AR53,$D$24=$AR53),Schweine_Werte!$G53*0.5,IF(OR($C$24&gt;$AR53,$D$24&lt;$AR53),0,Schweine_Werte!$G53))</f>
        <v>0</v>
      </c>
      <c r="BE53" s="667">
        <f>IF(OR($C$36=$AR53,$D$36=$AR53),Schweine_Werte!$G53*0.5,IF(OR($C$36&gt;$AR53,$D$36&lt;$AR53),0,Schweine_Werte!$G53))</f>
        <v>0</v>
      </c>
      <c r="BF53" s="667">
        <f>IF(OR($C$48=$AR53,$D$48=$AR53),Schweine_Werte!$G53*0.5,IF(OR($C$48&gt;$AR53,$D$48&lt;$AR53),0,Schweine_Werte!$G53))</f>
        <v>0</v>
      </c>
      <c r="BG53" s="667">
        <f>IF(OR($C$60=$AR53,$D$60=$AR53),Schweine_Werte!$G53*0.5,IF(OR($C$60&gt;$AR53,$D$60&lt;$AR53),0,Schweine_Werte!$G53))</f>
        <v>0</v>
      </c>
      <c r="BH53" s="677">
        <f>IF(OR($C$12=$AR53,$D$12=$AR53),Schweine_Werte!$I53*0.5,IF(OR($C$12&gt;$AR53,$D$12&lt;$AR53),0,Schweine_Werte!$I53))</f>
        <v>0</v>
      </c>
      <c r="BI53" s="667">
        <f>IF(OR($C$24=$AR53,$D$24=$AR53),Schweine_Werte!$I53*0.5,IF(OR($C$24&gt;$AR53,$D$24&lt;$AR53),0,Schweine_Werte!$I53))</f>
        <v>0</v>
      </c>
      <c r="BJ53" s="667">
        <f>IF(OR($C$36=$AR53,$D$36=$AR53),Schweine_Werte!$I53*0.5,IF(OR($C$36&gt;$AR53,$D$36&lt;$AR53),0,Schweine_Werte!$I53))</f>
        <v>0</v>
      </c>
      <c r="BK53" s="667">
        <f>IF(OR($C$48=$AR53,$D$48=$AR53),Schweine_Werte!$I53*0.5,IF(OR($C$48&gt;$AR53,$D$48&lt;$AR53),0,Schweine_Werte!$I53))</f>
        <v>0</v>
      </c>
      <c r="BL53" s="667">
        <f>IF(OR($C$60=$AR53,$D$60=$AR53),Schweine_Werte!$I53*0.5,IF(OR($C$60&gt;$AR53,$D$60&lt;$AR53),0,Schweine_Werte!$I53))</f>
        <v>0</v>
      </c>
      <c r="BM53" s="677"/>
      <c r="BN53" s="667"/>
      <c r="BO53" s="667"/>
      <c r="BP53" s="667"/>
      <c r="BQ53" s="667"/>
      <c r="BR53" s="677">
        <f>IF(OR($C$74=$AR53,$D$74=$AR53),Schweine_Werte!$M53*0.5,IF(OR($C$74&gt;$AR53,$D$74&lt;$AR53),0,Schweine_Werte!$M53))</f>
        <v>0</v>
      </c>
      <c r="BS53" s="677">
        <f>IF(OR($C$83=$AR53,$D$83=$AR53),Schweine_Werte!$M53*0.5,IF(OR($C$83&gt;$AR53,$D$83&lt;$AR53),0,Schweine_Werte!$M53))</f>
        <v>0</v>
      </c>
      <c r="BT53" s="679">
        <f>IF(OR($C$92=$AR53,$D$92=$AR53),Schweine_Werte!$M53*0.5,IF(OR($C$92&gt;$AR53,$D$92&lt;$AR53),0,Schweine_Werte!$M53))</f>
        <v>0</v>
      </c>
      <c r="BU53" s="679">
        <f>IF(OR($C$101=$AR53,$D$101=$AR53),Schweine_Werte!$M53*0.5,IF(OR($C$101&gt;$AR53,$D$101&lt;$AR53),0,Schweine_Werte!$M53))</f>
        <v>0</v>
      </c>
      <c r="BV53" s="679">
        <f>IF(OR($C$110=$AR53,$D$110=$AR53),Schweine_Werte!$M53*0.5,IF(OR($C$110&gt;$AR53,$D$110&lt;$AR53),0,Schweine_Werte!$M53))</f>
        <v>0</v>
      </c>
      <c r="BW53" s="679">
        <f>IF(OR(8=$AR53,$E$127=$AR53),Schweine_Werte!$M53*0.5,IF(OR(8&gt;$AR53,$E$127&lt;$AR53),0,Schweine_Werte!$M53))</f>
        <v>1.1497168538831328</v>
      </c>
      <c r="BX53" s="679">
        <f>IF(OR(8=$AR53,$E$145=$AR53),Schweine_Werte!$M53*0.5,IF(OR(8&gt;$AR53,$E$145&lt;$AR53),0,Schweine_Werte!$M53))</f>
        <v>1.1497168538831328</v>
      </c>
      <c r="BY53" s="677">
        <f>IF(OR($C$74=$AR53,$D$74=$AR53),Schweine_Werte!$O53*0.5,IF(OR($C$74&gt;$AR53,$D$74&lt;$AR53),0,Schweine_Werte!$O53))</f>
        <v>0</v>
      </c>
      <c r="BZ53" s="677">
        <f>IF(OR($C$83=$AR53,$D$83=$AR53),Schweine_Werte!$O53*0.5,IF(OR($C$83&gt;$AR53,$D$83&lt;$AR53),0,Schweine_Werte!$O53))</f>
        <v>0</v>
      </c>
      <c r="CA53" s="679">
        <f>IF(OR($C$92=$AR53,$D$92=$AR53),Schweine_Werte!$O53*0.5,IF(OR($C$92&gt;$AR53,$D$92&lt;$AR53),0,Schweine_Werte!$O53))</f>
        <v>0</v>
      </c>
      <c r="CB53" s="679">
        <f>IF(OR($C$101=$AR53,$D$101=$AR53),Schweine_Werte!$O53*0.5,IF(OR($C$101&gt;$AR53,$D$101&lt;$AR53),0,Schweine_Werte!$O53))</f>
        <v>0</v>
      </c>
      <c r="CC53" s="679">
        <f>IF(OR($C$110=$AR53,$D$110=$AR53),Schweine_Werte!$O53*0.5,IF(OR($C$110&gt;$AR53,$D$110&lt;$AR53),0,Schweine_Werte!$O53))</f>
        <v>0</v>
      </c>
    </row>
    <row r="54" spans="1:81" x14ac:dyDescent="0.2">
      <c r="B54" s="504">
        <v>750</v>
      </c>
      <c r="D54" s="680"/>
      <c r="E54" s="667" t="e">
        <f>($D60-$C60)*1000/SUM($BB$4:$BB$146)</f>
        <v>#VALUE!</v>
      </c>
      <c r="F54" s="667" t="e">
        <f>SUMPRODUCT($BB$4:$BB$146,Schweine_Werte!$R$4:$R$146)/SUM($BB$4:$BB$146)</f>
        <v>#DIV/0!</v>
      </c>
      <c r="G54" s="667" t="e">
        <f>IF($B60=$A$8,SUMPRODUCT($BB$4:$BB$146,Schweine_Werte!EN$4:EN$146)/SUM($BB$4:$BB$146),IF($B60=$A$7,SUMPRODUCT($BB$4:$BB$146,Schweine_Werte!DH$4:DH$146)/SUM($BB$4:$BB$146),IF($B60=$A$6,SUMPRODUCT($BB$4:$BB$146,Schweine_Werte!CB$4:CB$146)/SUM($BB$4:$BB$146),SUMPRODUCT($BB$4:$BB$146,Schweine_Werte!AV$4:AV$146)/SUM($BB$4:$BB$146))))</f>
        <v>#DIV/0!</v>
      </c>
      <c r="H54" s="667" t="e">
        <f>IF($B60=$A$8,SUMPRODUCT($BB$4:$BB$146,Schweine_Werte!EO$4:EO$146)/SUM($BB$4:$BB$146),IF($B60=$A$7,SUMPRODUCT($BB$4:$BB$146,Schweine_Werte!DI$4:DI$146)/SUM($BB$4:$BB$146),IF($B60=$A$6,SUMPRODUCT($BB$4:$BB$146,Schweine_Werte!CC$4:CC$146)/SUM($BB$4:$BB$146),SUMPRODUCT($BB$4:$BB$146,Schweine_Werte!AW$4:AW$146)/SUM($BB$4:$BB$146))))</f>
        <v>#DIV/0!</v>
      </c>
      <c r="I54" s="667" t="e">
        <f>IF($B60=$A$8,SUMPRODUCT($BB$4:$BB$146,Schweine_Werte!EP$4:EP$146)/SUM($BB$4:$BB$146),IF($B60=$A$7,SUMPRODUCT($BB$4:$BB$146,Schweine_Werte!DJ$4:DJ$146)/SUM($BB$4:$BB$146),IF($B60=$A$6,SUMPRODUCT($BB$4:$BB$146,Schweine_Werte!CD$4:CD$146)/SUM($BB$4:$BB$146),SUMPRODUCT($BB$4:$BB$146,Schweine_Werte!AX$4:AX$146)/SUM($BB$4:$BB$146))))</f>
        <v>#DIV/0!</v>
      </c>
      <c r="J54" s="667" t="e">
        <f>SUMPRODUCT($BB$4:$BB$146,Schweine_Werte!$Z$4:$Z$146)/SUM($BB$4:$BB$146)</f>
        <v>#DIV/0!</v>
      </c>
      <c r="K54" s="667" t="e">
        <f>SUMPRODUCT($BB$4:$BB$146,Schweine_Werte!$AH$4:$AH$146)/SUM($BB$4:$BB$146)</f>
        <v>#DIV/0!</v>
      </c>
      <c r="L54" s="667" t="e">
        <f>T54*$F54*365/1000+$J54-$K54</f>
        <v>#DIV/0!</v>
      </c>
      <c r="M54" s="667" t="e">
        <f>U54*$F54*365/1000+$J54-$K54/2</f>
        <v>#DIV/0!</v>
      </c>
      <c r="N54" s="667" t="e">
        <f>V54*$F54*365/1000+$J54</f>
        <v>#DIV/0!</v>
      </c>
      <c r="O54" s="667">
        <f>IF($C60&lt;28,SUM($BB$4:$BB$23)+IF($D60&gt;28,$BB$24*0.5,$BB$24),0)</f>
        <v>0</v>
      </c>
      <c r="P54" s="667">
        <f>IF($D60&gt;28,SUM($BB$25:$BB$146)+IF($C60&lt;28,$BB$24*0.5,$BB$24),0)</f>
        <v>0</v>
      </c>
      <c r="Q54" s="667" t="e">
        <f t="shared" si="32"/>
        <v>#DIV/0!</v>
      </c>
      <c r="R54" s="667" t="e">
        <f t="shared" si="32"/>
        <v>#DIV/0!</v>
      </c>
      <c r="S54" s="667" t="e">
        <f t="shared" si="32"/>
        <v>#DIV/0!</v>
      </c>
      <c r="T54" s="667" t="e">
        <f>+($O54*Schweine_Werte!$HT$6+$P54*Schweine_Werte!$HU$6)/SUM($O54:$P54)</f>
        <v>#DIV/0!</v>
      </c>
      <c r="U54" s="667" t="e">
        <f>+($O54*Schweine_Werte!$HV$6+$P54*Schweine_Werte!$HW$6)/SUM($O54:$P54)</f>
        <v>#DIV/0!</v>
      </c>
      <c r="V54" s="667" t="e">
        <f>+($O54*Schweine_Werte!$HX$6+$P54*Schweine_Werte!$HY$6)/SUM($O54:$P54)</f>
        <v>#DIV/0!</v>
      </c>
      <c r="W54" s="678" t="e">
        <f>($J54*0.055+T54*0.365*0.86*$F54-$K54*0.018)/L54*100</f>
        <v>#DIV/0!</v>
      </c>
      <c r="X54" s="667" t="e">
        <f>($J54*0.055+U54*0.365*0.86*$F54-$K54*0.018/2)/M54*100</f>
        <v>#DIV/0!</v>
      </c>
      <c r="Y54" s="667" t="e">
        <f>($J54*0.055+V54*0.365*0.86*$F54)/N54*100</f>
        <v>#DIV/0!</v>
      </c>
      <c r="Z54" s="667" t="e">
        <f>IF($B60=$A$8,SUMPRODUCT($BB$4:$BB$146,Schweine_Werte!$EQ$4:$EQ$146,Schweine_Werte!$ER$4:$ER$146)/SUMPRODUCT($BB$4:$BB$146,Schweine_Werte!$EQ$4:$EQ$146),IF($B60=$A$7,SUMPRODUCT($BB$4:$BB$146,Schweine_Werte!$DK$4:$DK$146,Schweine_Werte!$DL$4:$DL$146)/SUMPRODUCT($BB$4:$BB$146,Schweine_Werte!$DK$4:$DK$146),IF($B60=$A$6,SUMPRODUCT($BB$4:$BB$146,Schweine_Werte!$CE$4:$CE$146,Schweine_Werte!$CF$4:$CF$146)/SUMPRODUCT($BB$4:$BB$146,Schweine_Werte!$CE$4:$CE$146),SUMPRODUCT($BB$4:$BB$146,Schweine_Werte!$AY$4:$AY$146,Schweine_Werte!$AZ$4:$AZ$146)/SUMPRODUCT($BB$4:$BB$146,Schweine_Werte!$AY$4:$AY$146))))</f>
        <v>#DIV/0!</v>
      </c>
      <c r="AA54" s="667"/>
      <c r="AB54" s="667">
        <f>IF($B60=$A$8,SUMIF(Schweine_Werte!$AO$4:$AO$146,$C60,Schweine_Werte!$ER$4:$ER$146),IF($B60=$A$7,SUMIF(Schweine_Werte!$AO$4:$AO$146,$C60,Schweine_Werte!$DL$4:$DL$146),IF($B60=$A$6,SUMIF(Schweine_Werte!$AO$4:$AO$146,$C60,Schweine_Werte!$CF$4:$CF$146),SUMIF(Schweine_Werte!$AO$4:$AO$146,$C60,Schweine_Werte!$AZ$4:$AZ$146))))</f>
        <v>0</v>
      </c>
      <c r="AC54" s="667"/>
      <c r="AD54" s="667">
        <f>IF($B60=$A$8,SUMIF(Schweine_Werte!$AO$4:$AO$146,$D60,Schweine_Werte!$ER$4:$ER$146),IF($B60=$A$7,SUMIF(Schweine_Werte!$AO$4:$AO$146,$D60,Schweine_Werte!$DL$4:$DL$146),IF($B60=$A$6,SUMIF(Schweine_Werte!$AO$4:$AO$146,$D60,Schweine_Werte!$CF$4:$CF$146),SUMIF(Schweine_Werte!$AO$4:$AO$146,$D60,Schweine_Werte!$AZ$4:$AZ$146))))</f>
        <v>0</v>
      </c>
      <c r="AE54" s="667"/>
      <c r="AF54" s="667"/>
      <c r="AG54" s="667" t="e">
        <f>IF($B60=$A$8,SUMPRODUCT($BB$4:$BB$146,Schweine_Werte!$EQ$4:$EQ$146)/SUM($BB$4:$BB$146),IF($B60=$A$7,SUMPRODUCT($BB$4:$BB$146,Schweine_Werte!$DK$4:$DK$146)/SUM($BB$4:$BB$146),IF($B60=$A$6,SUMPRODUCT($BB$4:$BB$146,Schweine_Werte!$CE$4:$CE$146)/SUM($BB$4:$BB$146),SUMPRODUCT($BB$4:$BB$146,Schweine_Werte!$AY$4:$AY$146)/SUM($BB$4:$BB$146))))</f>
        <v>#DIV/0!</v>
      </c>
      <c r="AH54" s="667"/>
      <c r="AI54" s="667"/>
      <c r="AJ54" s="667" t="e">
        <f>IF($B60=$A$8,SUMPRODUCT($BB$4:$BB$146,Schweine_Werte!$EQ$4:$EQ$146,Schweine_Werte!$ES$4:$ES$146)/SUMPRODUCT($BB$4:$BB$146,Schweine_Werte!$EQ$4:$EQ$146),IF($B60=$A$7,SUMPRODUCT($BB$4:$BB$146,Schweine_Werte!$DK$4:$DK$146,Schweine_Werte!$DM$4:$DM$146)/SUMPRODUCT($BB$4:$BB$146,Schweine_Werte!$DK$4:$DK$146),IF($B60=$A$6,SUMPRODUCT($BB$4:$BB$146,Schweine_Werte!$CE$4:$CE$146,Schweine_Werte!$CG$4:$CG$146)/SUMPRODUCT($BB$4:$BB$146,Schweine_Werte!$CE$4:$CE$146),SUMPRODUCT($BB$4:$BB$146,Schweine_Werte!$AY$4:$AY$146,Schweine_Werte!$BA$4:$BA$146)/SUMPRODUCT($BB$4:$BB$146,Schweine_Werte!$AY$4:$AY$146))))</f>
        <v>#DIV/0!</v>
      </c>
      <c r="AK54" s="667"/>
      <c r="AL54" s="667">
        <f>IF($B60=$A$8,SUMIF(Schweine_Werte!$AO$4:$AO$146,$C60,Schweine_Werte!$ES$4:$ES$146),IF($B60=$A$7,SUMIF(Schweine_Werte!$AO$4:$AO$146,$C60,Schweine_Werte!$DM$4:$DM$146),IF($B60=$A$6,SUMIF(Schweine_Werte!$AO$4:$AO$146,$C60,Schweine_Werte!$CG$4:$CG$146),SUMIF(Schweine_Werte!$AO$4:$AO$146,$C60,Schweine_Werte!$BA$4:$BA$146))))</f>
        <v>0</v>
      </c>
      <c r="AM54" s="667"/>
      <c r="AN54" s="667">
        <f>IF($B60=$A$8,SUMIF(Schweine_Werte!$AO$4:$AO$146,$D60,Schweine_Werte!$ES$4:$ES$146),IF($B60=$A$7,SUMIF(Schweine_Werte!$AO$4:$AO$146,$D60,Schweine_Werte!$DM$4:$DM$146),IF($B60=$A$6,SUMIF(Schweine_Werte!$AO$4:$AO$146,$D60,Schweine_Werte!$CG$4:$CG$146),SUMIF(Schweine_Werte!$AO$4:$AO$146,$D60,Schweine_Werte!$BA$4:$BA$146))))</f>
        <v>0</v>
      </c>
      <c r="AR54" s="698">
        <v>58</v>
      </c>
      <c r="AS54" s="677">
        <f>IF(OR($C$12=$AR54,$D$12=$AR54),Schweine_Werte!$C54*0.5,IF(OR($C$12&gt;$AR54,$D$12&lt;$AR54),0,Schweine_Werte!$C54))</f>
        <v>0</v>
      </c>
      <c r="AT54" s="667">
        <f>IF(OR($C$24=$AR54,$D$24=$AR54),Schweine_Werte!$C54*0.5,IF(OR($C$24&gt;$AR54,$D$24&lt;$AR54),0,Schweine_Werte!$C54))</f>
        <v>0</v>
      </c>
      <c r="AU54" s="677">
        <f>IF(OR($C$36=$AR54,$D$36=$AR54),Schweine_Werte!$C54*0.5,IF(OR($C$36&gt;$AR54,$D$36&lt;$AR54),0,Schweine_Werte!$C54))</f>
        <v>0</v>
      </c>
      <c r="AV54" s="677">
        <f>IF(OR($C$48=$AR54,$D$48=$AR54),Schweine_Werte!$C54*0.5,IF(OR($C$48&gt;$AR54,$D$48&lt;$AR54),0,Schweine_Werte!$C54))</f>
        <v>0</v>
      </c>
      <c r="AW54" s="677">
        <f>IF(OR($C$60=$AR54,$D$60=$AR54),Schweine_Werte!$C54*0.5,IF(OR($C$60&gt;$AR54,$D$60&lt;$AR54),0,Schweine_Werte!$C54))</f>
        <v>0</v>
      </c>
      <c r="AX54" s="677">
        <f>IF(OR($C$12=$AR54,$D$12=$AR54),Schweine_Werte!$E54*0.5,IF(OR($C$12&gt;$AR54,$D$12&lt;$AR54),0,Schweine_Werte!$E54))</f>
        <v>0</v>
      </c>
      <c r="AY54" s="667">
        <f>IF(OR($C$24=$AR54,$D$24=$AR54),Schweine_Werte!$E54*0.5,IF(OR($C$24&gt;$AR54,$D$24&lt;$AR54),0,Schweine_Werte!$E54))</f>
        <v>0</v>
      </c>
      <c r="AZ54" s="667">
        <f>IF(OR($C$36=$AR54,$D$36=$AR54),Schweine_Werte!$E54*0.5,IF(OR($C$36&gt;$AR54,$D$36&lt;$AR54),0,Schweine_Werte!$E54))</f>
        <v>0</v>
      </c>
      <c r="BA54" s="667">
        <f>IF(OR($C$48=$AR54,$D$48=$AR54),Schweine_Werte!$E54*0.5,IF(OR($C$48&gt;$AR54,$D$48&lt;$AR54),0,Schweine_Werte!$E54))</f>
        <v>0</v>
      </c>
      <c r="BB54" s="667">
        <f>IF(OR($C$60=$AR54,$D$60=$AR54),Schweine_Werte!$E54*0.5,IF(OR($C$60&gt;$AR54,$D$60&lt;$AR54),0,Schweine_Werte!$E54))</f>
        <v>0</v>
      </c>
      <c r="BC54" s="677">
        <f>IF(OR($C$12=$AR54,$D$12=$AR54),Schweine_Werte!$G54*0.5,IF(OR($C$12&gt;$AR54,$D$12&lt;$AR54),0,Schweine_Werte!$G54))</f>
        <v>0</v>
      </c>
      <c r="BD54" s="667">
        <f>IF(OR($C$24=$AR54,$D$24=$AR54),Schweine_Werte!$G54*0.5,IF(OR($C$24&gt;$AR54,$D$24&lt;$AR54),0,Schweine_Werte!$G54))</f>
        <v>0</v>
      </c>
      <c r="BE54" s="667">
        <f>IF(OR($C$36=$AR54,$D$36=$AR54),Schweine_Werte!$G54*0.5,IF(OR($C$36&gt;$AR54,$D$36&lt;$AR54),0,Schweine_Werte!$G54))</f>
        <v>0</v>
      </c>
      <c r="BF54" s="667">
        <f>IF(OR($C$48=$AR54,$D$48=$AR54),Schweine_Werte!$G54*0.5,IF(OR($C$48&gt;$AR54,$D$48&lt;$AR54),0,Schweine_Werte!$G54))</f>
        <v>0</v>
      </c>
      <c r="BG54" s="667">
        <f>IF(OR($C$60=$AR54,$D$60=$AR54),Schweine_Werte!$G54*0.5,IF(OR($C$60&gt;$AR54,$D$60&lt;$AR54),0,Schweine_Werte!$G54))</f>
        <v>0</v>
      </c>
      <c r="BH54" s="677">
        <f>IF(OR($C$12=$AR54,$D$12=$AR54),Schweine_Werte!$I54*0.5,IF(OR($C$12&gt;$AR54,$D$12&lt;$AR54),0,Schweine_Werte!$I54))</f>
        <v>0</v>
      </c>
      <c r="BI54" s="667">
        <f>IF(OR($C$24=$AR54,$D$24=$AR54),Schweine_Werte!$I54*0.5,IF(OR($C$24&gt;$AR54,$D$24&lt;$AR54),0,Schweine_Werte!$I54))</f>
        <v>0</v>
      </c>
      <c r="BJ54" s="667">
        <f>IF(OR($C$36=$AR54,$D$36=$AR54),Schweine_Werte!$I54*0.5,IF(OR($C$36&gt;$AR54,$D$36&lt;$AR54),0,Schweine_Werte!$I54))</f>
        <v>0</v>
      </c>
      <c r="BK54" s="667">
        <f>IF(OR($C$48=$AR54,$D$48=$AR54),Schweine_Werte!$I54*0.5,IF(OR($C$48&gt;$AR54,$D$48&lt;$AR54),0,Schweine_Werte!$I54))</f>
        <v>0</v>
      </c>
      <c r="BL54" s="667">
        <f>IF(OR($C$60=$AR54,$D$60=$AR54),Schweine_Werte!$I54*0.5,IF(OR($C$60&gt;$AR54,$D$60&lt;$AR54),0,Schweine_Werte!$I54))</f>
        <v>0</v>
      </c>
      <c r="BM54" s="677"/>
      <c r="BN54" s="667"/>
      <c r="BO54" s="667"/>
      <c r="BP54" s="667"/>
      <c r="BQ54" s="667"/>
      <c r="BR54" s="677">
        <f>IF(OR($C$74=$AR54,$D$74=$AR54),Schweine_Werte!$M54*0.5,IF(OR($C$74&gt;$AR54,$D$74&lt;$AR54),0,Schweine_Werte!$M54))</f>
        <v>0</v>
      </c>
      <c r="BS54" s="677">
        <f>IF(OR($C$83=$AR54,$D$83=$AR54),Schweine_Werte!$M54*0.5,IF(OR($C$83&gt;$AR54,$D$83&lt;$AR54),0,Schweine_Werte!$M54))</f>
        <v>0</v>
      </c>
      <c r="BT54" s="679">
        <f>IF(OR($C$92=$AR54,$D$92=$AR54),Schweine_Werte!$M54*0.5,IF(OR($C$92&gt;$AR54,$D$92&lt;$AR54),0,Schweine_Werte!$M54))</f>
        <v>0</v>
      </c>
      <c r="BU54" s="679">
        <f>IF(OR($C$101=$AR54,$D$101=$AR54),Schweine_Werte!$M54*0.5,IF(OR($C$101&gt;$AR54,$D$101&lt;$AR54),0,Schweine_Werte!$M54))</f>
        <v>0</v>
      </c>
      <c r="BV54" s="679">
        <f>IF(OR($C$110=$AR54,$D$110=$AR54),Schweine_Werte!$M54*0.5,IF(OR($C$110&gt;$AR54,$D$110&lt;$AR54),0,Schweine_Werte!$M54))</f>
        <v>0</v>
      </c>
      <c r="BW54" s="679">
        <f>IF(OR(8=$AR54,$E$127=$AR54),Schweine_Werte!$M54*0.5,IF(OR(8&gt;$AR54,$E$127&lt;$AR54),0,Schweine_Werte!$M54))</f>
        <v>1.1438763474186027</v>
      </c>
      <c r="BX54" s="679">
        <f>IF(OR(8=$AR54,$E$145=$AR54),Schweine_Werte!$M54*0.5,IF(OR(8&gt;$AR54,$E$145&lt;$AR54),0,Schweine_Werte!$M54))</f>
        <v>1.1438763474186027</v>
      </c>
      <c r="BY54" s="677">
        <f>IF(OR($C$74=$AR54,$D$74=$AR54),Schweine_Werte!$O54*0.5,IF(OR($C$74&gt;$AR54,$D$74&lt;$AR54),0,Schweine_Werte!$O54))</f>
        <v>0</v>
      </c>
      <c r="BZ54" s="677">
        <f>IF(OR($C$83=$AR54,$D$83=$AR54),Schweine_Werte!$O54*0.5,IF(OR($C$83&gt;$AR54,$D$83&lt;$AR54),0,Schweine_Werte!$O54))</f>
        <v>0</v>
      </c>
      <c r="CA54" s="679">
        <f>IF(OR($C$92=$AR54,$D$92=$AR54),Schweine_Werte!$O54*0.5,IF(OR($C$92&gt;$AR54,$D$92&lt;$AR54),0,Schweine_Werte!$O54))</f>
        <v>0</v>
      </c>
      <c r="CB54" s="679">
        <f>IF(OR($C$101=$AR54,$D$101=$AR54),Schweine_Werte!$O54*0.5,IF(OR($C$101&gt;$AR54,$D$101&lt;$AR54),0,Schweine_Werte!$O54))</f>
        <v>0</v>
      </c>
      <c r="CC54" s="679">
        <f>IF(OR($C$110=$AR54,$D$110=$AR54),Schweine_Werte!$O54*0.5,IF(OR($C$110&gt;$AR54,$D$110&lt;$AR54),0,Schweine_Werte!$O54))</f>
        <v>0</v>
      </c>
    </row>
    <row r="55" spans="1:81" x14ac:dyDescent="0.2">
      <c r="B55" s="504">
        <v>850</v>
      </c>
      <c r="D55" s="667"/>
      <c r="E55" s="667" t="e">
        <f>($D60-$C60)*1000/SUM($BG$4:$BG$146)</f>
        <v>#VALUE!</v>
      </c>
      <c r="F55" s="667" t="e">
        <f>SUMPRODUCT($BG$4:$BG$146,Schweine_Werte!$S$4:$S$146)/SUM($BG$4:$BG$146)</f>
        <v>#DIV/0!</v>
      </c>
      <c r="G55" s="667" t="e">
        <f>IF($B60=$A$8,SUMPRODUCT($BG$4:$BG$146,Schweine_Werte!ET$4:ET$146)/SUM($BG$4:$BG$146),IF($B60=$A$7,SUMPRODUCT($BG$4:$BG$146,Schweine_Werte!DN$4:DN$146)/SUM($BG$4:$BG$146),IF($B60=$A$6,SUMPRODUCT($BG$4:$BG$146,Schweine_Werte!CH$4:CH$146)/SUM($BG$4:$BG$146),SUMPRODUCT($BG$4:$BG$146,Schweine_Werte!BB$4:BB$146)/SUM($BG$4:$BG$146))))</f>
        <v>#DIV/0!</v>
      </c>
      <c r="H55" s="667" t="e">
        <f>IF($B60=$A$8,SUMPRODUCT($BG$4:$BG$146,Schweine_Werte!EU$4:EU$146)/SUM($BG$4:$BG$146),IF($B60=$A$7,SUMPRODUCT($BG$4:$BG$146,Schweine_Werte!DO$4:DO$146)/SUM($BG$4:$BG$146),IF($B60=$A$6,SUMPRODUCT($BG$4:$BG$146,Schweine_Werte!CI$4:CI$146)/SUM($BG$4:$BG$146),SUMPRODUCT($BG$4:$BG$146,Schweine_Werte!BC$4:BC$146)/SUM($BG$4:$BG$146))))</f>
        <v>#DIV/0!</v>
      </c>
      <c r="I55" s="667" t="e">
        <f>IF($B60=$A$8,SUMPRODUCT($BG$4:$BG$146,Schweine_Werte!EV$4:EV$146)/SUM($BG$4:$BG$146),IF($B60=$A$7,SUMPRODUCT($BG$4:$BG$146,Schweine_Werte!DP$4:DP$146)/SUM($BG$4:$BG$146),IF($B60=$A$6,SUMPRODUCT($BG$4:$BG$146,Schweine_Werte!CJ$4:CJ$146)/SUM($BG$4:$BG$146),SUMPRODUCT($BG$4:$BG$146,Schweine_Werte!BD$4:BD$146)/SUM($BG$4:$BG$146))))</f>
        <v>#DIV/0!</v>
      </c>
      <c r="J55" s="667" t="e">
        <f>SUMPRODUCT($BG$4:$BG$146,Schweine_Werte!$AA$4:$AA$146)/SUM($BG$4:$BG$146)</f>
        <v>#DIV/0!</v>
      </c>
      <c r="K55" s="667" t="e">
        <f>SUMPRODUCT($BG$4:$BG$146,Schweine_Werte!$AI$4:$AI$146)/SUM($BG$4:$BG$146)</f>
        <v>#DIV/0!</v>
      </c>
      <c r="L55" s="667" t="e">
        <f>T55*$F55*365/1000+$J55-$K55</f>
        <v>#DIV/0!</v>
      </c>
      <c r="M55" s="667" t="e">
        <f>U55*$F55*365/1000+$J55-$K55/2</f>
        <v>#DIV/0!</v>
      </c>
      <c r="N55" s="667" t="e">
        <f>V55*$F55*365/1000+$J55</f>
        <v>#DIV/0!</v>
      </c>
      <c r="O55" s="667">
        <f>IF($C60&lt;28,SUM($BG$4:$BG$23)+IF($D60&gt;28,$BG$24*0.5,$BG$24),0)</f>
        <v>0</v>
      </c>
      <c r="P55" s="667">
        <f>IF($D60&gt;28,SUM($BG$25:$BG$146)+IF($C60&lt;28,$BG$24*0.5,$BG$24),0)</f>
        <v>0</v>
      </c>
      <c r="Q55" s="667" t="e">
        <f t="shared" si="32"/>
        <v>#DIV/0!</v>
      </c>
      <c r="R55" s="667" t="e">
        <f t="shared" si="32"/>
        <v>#DIV/0!</v>
      </c>
      <c r="S55" s="667" t="e">
        <f t="shared" si="32"/>
        <v>#DIV/0!</v>
      </c>
      <c r="T55" s="667" t="e">
        <f>+($O55*Schweine_Werte!$HT$7+$P55*Schweine_Werte!$HU$7)/SUM($O55:$P55)</f>
        <v>#DIV/0!</v>
      </c>
      <c r="U55" s="667" t="e">
        <f>+($O55*Schweine_Werte!$HV$7+$P55*Schweine_Werte!$HW$7)/SUM($O55:$P55)</f>
        <v>#DIV/0!</v>
      </c>
      <c r="V55" s="667" t="e">
        <f>+($O55*Schweine_Werte!$HX$7+$P55*Schweine_Werte!$HY$7)/SUM($O55:$P55)</f>
        <v>#DIV/0!</v>
      </c>
      <c r="W55" s="667" t="e">
        <f>($J55*0.055+T55*0.365*0.86*$F55-$K55*0.018)/L55*100</f>
        <v>#DIV/0!</v>
      </c>
      <c r="X55" s="667" t="e">
        <f>($J55*0.055+U55*0.365*0.86*$F55-$K55*0.018/2)/M55*100</f>
        <v>#DIV/0!</v>
      </c>
      <c r="Y55" s="667" t="e">
        <f>($J55*0.055+V55*0.365*0.86*$F55)/N55*100</f>
        <v>#DIV/0!</v>
      </c>
      <c r="Z55" s="667" t="e">
        <f>IF($B60=$A$8,SUMPRODUCT($BG$4:$BG$146,Schweine_Werte!$EW$4:$EW$146,Schweine_Werte!$EX$4:$EX$146)/SUMPRODUCT($BG$4:$BG$146,Schweine_Werte!$EW$4:$EW$146),IF($B60=$A$7,SUMPRODUCT($BG$4:$BG$146,Schweine_Werte!$DQ$4:$DQ$146,Schweine_Werte!$DR$4:$DR$146)/SUMPRODUCT($BG$4:$BG$146,Schweine_Werte!$DQ$4:$DQ$146),IF($B60=$A$6,SUMPRODUCT($BG$4:$BG$146,Schweine_Werte!$CK$4:$CK$146,Schweine_Werte!$CL$4:$CL$146)/SUMPRODUCT($BG$4:$BG$146,Schweine_Werte!$CK$4:$CK$146),SUMPRODUCT($BG$4:$BG$146,Schweine_Werte!$BE$4:$BE$146,Schweine_Werte!$BF$4:$BF$146)/SUMPRODUCT($BG$4:$BG$146,Schweine_Werte!$BE$4:$BE$146))))</f>
        <v>#DIV/0!</v>
      </c>
      <c r="AA55" s="667"/>
      <c r="AB55" s="667">
        <f>IF($B60=$A$8,SUMIF(Schweine_Werte!$AO$4:$AO$146,$C60,Schweine_Werte!$EX$4:$EX$146),IF($B60=$A$7,SUMIF(Schweine_Werte!$AO$4:$AO$146,$C60,Schweine_Werte!$DR$4:$DR$146),IF($B60=$A$6,SUMIF(Schweine_Werte!$AO$4:$AO$146,$C60,Schweine_Werte!$CL$4:$CL$146),SUMIF(Schweine_Werte!$AO$4:$AO$146,$C60,Schweine_Werte!$BF$4:$BF$146))))</f>
        <v>0</v>
      </c>
      <c r="AC55" s="667"/>
      <c r="AD55" s="667">
        <f>IF($B60=$A$8,SUMIF(Schweine_Werte!$AO$4:$AO$146,$D60,Schweine_Werte!$EX$4:$EX$146),IF($B60=$A$7,SUMIF(Schweine_Werte!$AO$4:$AO$146,$D60,Schweine_Werte!$DR$4:$DR$146),IF($B60=$A$6,SUMIF(Schweine_Werte!$AO$4:$AO$146,$D60,Schweine_Werte!$CL$4:$CL$146),SUMIF(Schweine_Werte!$AO$4:$AO$146,$D60,Schweine_Werte!$BF$4:$BF$146))))</f>
        <v>0</v>
      </c>
      <c r="AE55" s="667"/>
      <c r="AF55" s="667"/>
      <c r="AG55" s="667" t="e">
        <f>IF($B60=$A$8,SUMPRODUCT($BG$4:$BG$146,Schweine_Werte!$EW$4:$EW$146)/SUM($BG$4:$BG$146),IF($B60=$A$7,SUMPRODUCT($BG$4:$BG$146,Schweine_Werte!$DQ$4:$DQ$146)/SUM($BG$4:$BG$146),IF($B60=$A$6,SUMPRODUCT($BG$4:$BG$146,Schweine_Werte!$CK$4:$CK$146)/SUM($BG$4:$BG$146),SUMPRODUCT($BG$4:$BG$146,Schweine_Werte!$BE$4:$BE$146)/SUM($BG$4:$BG$146))))</f>
        <v>#DIV/0!</v>
      </c>
      <c r="AH55" s="667"/>
      <c r="AI55" s="667"/>
      <c r="AJ55" s="667" t="e">
        <f>IF($B60=$A$8,SUMPRODUCT($BG$4:$BG$146,Schweine_Werte!$EW$4:$EW$146,Schweine_Werte!$EY$4:$EY$146)/SUMPRODUCT($BG$4:$BG$146,Schweine_Werte!$EW$4:$EW$146),IF($B60=$A$7,SUMPRODUCT($BG$4:$BG$146,Schweine_Werte!$DQ$4:$DQ$146,Schweine_Werte!$DS$4:$DS$146)/SUMPRODUCT($BG$4:$BG$146,Schweine_Werte!$DQ$4:$DQ$146),IF($B60=$A$6,SUMPRODUCT($BG$4:$BG$146,Schweine_Werte!$CK$4:$CK$146,Schweine_Werte!$CM$4:$CM$146)/SUMPRODUCT($BG$4:$BG$146,Schweine_Werte!$CK$4:$CK$146),SUMPRODUCT($BG$4:$BG$146,Schweine_Werte!$BE$4:$BE$146,Schweine_Werte!$BG$4:$BG$146)/SUMPRODUCT($BG$4:$BG$146,Schweine_Werte!$BE$4:$BE$146))))</f>
        <v>#DIV/0!</v>
      </c>
      <c r="AK55" s="667"/>
      <c r="AL55" s="667">
        <f>IF($B60=$A$8,SUMIF(Schweine_Werte!$AO$4:$AO$146,$C60,Schweine_Werte!$EY$4:$EY$146),IF($B60=$A$7,SUMIF(Schweine_Werte!$AO$4:$AO$146,$C60,Schweine_Werte!$DS$4:$DS$146),IF($B60=$A$6,SUMIF(Schweine_Werte!$AO$4:$AO$146,$C60,Schweine_Werte!$CM$4:$CM$146),SUMIF(Schweine_Werte!$AO$4:$AO$146,$C60,Schweine_Werte!$BG$4:$BG$146))))</f>
        <v>0</v>
      </c>
      <c r="AM55" s="667"/>
      <c r="AN55" s="667">
        <f>IF($B60=$A$8,SUMIF(Schweine_Werte!$AO$4:$AO$146,$D60,Schweine_Werte!$EY$4:$EY$146),IF($B60=$A$7,SUMIF(Schweine_Werte!$AO$4:$AO$146,$D60,Schweine_Werte!$DS$4:$DS$146),IF($B60=$A$6,SUMIF(Schweine_Werte!$AO$4:$AO$146,$D60,Schweine_Werte!$CM$4:$CM$146),SUMIF(Schweine_Werte!$AO$4:$AO$146,$D60,Schweine_Werte!$BG$4:$BG$146))))</f>
        <v>0</v>
      </c>
      <c r="AR55" s="698">
        <v>59</v>
      </c>
      <c r="AS55" s="677">
        <f>IF(OR($C$12=$AR55,$D$12=$AR55),Schweine_Werte!$C55*0.5,IF(OR($C$12&gt;$AR55,$D$12&lt;$AR55),0,Schweine_Werte!$C55))</f>
        <v>0</v>
      </c>
      <c r="AT55" s="667">
        <f>IF(OR($C$24=$AR55,$D$24=$AR55),Schweine_Werte!$C55*0.5,IF(OR($C$24&gt;$AR55,$D$24&lt;$AR55),0,Schweine_Werte!$C55))</f>
        <v>0</v>
      </c>
      <c r="AU55" s="677">
        <f>IF(OR($C$36=$AR55,$D$36=$AR55),Schweine_Werte!$C55*0.5,IF(OR($C$36&gt;$AR55,$D$36&lt;$AR55),0,Schweine_Werte!$C55))</f>
        <v>0</v>
      </c>
      <c r="AV55" s="677">
        <f>IF(OR($C$48=$AR55,$D$48=$AR55),Schweine_Werte!$C55*0.5,IF(OR($C$48&gt;$AR55,$D$48&lt;$AR55),0,Schweine_Werte!$C55))</f>
        <v>0</v>
      </c>
      <c r="AW55" s="677">
        <f>IF(OR($C$60=$AR55,$D$60=$AR55),Schweine_Werte!$C55*0.5,IF(OR($C$60&gt;$AR55,$D$60&lt;$AR55),0,Schweine_Werte!$C55))</f>
        <v>0</v>
      </c>
      <c r="AX55" s="677">
        <f>IF(OR($C$12=$AR55,$D$12=$AR55),Schweine_Werte!$E55*0.5,IF(OR($C$12&gt;$AR55,$D$12&lt;$AR55),0,Schweine_Werte!$E55))</f>
        <v>0</v>
      </c>
      <c r="AY55" s="667">
        <f>IF(OR($C$24=$AR55,$D$24=$AR55),Schweine_Werte!$E55*0.5,IF(OR($C$24&gt;$AR55,$D$24&lt;$AR55),0,Schweine_Werte!$E55))</f>
        <v>0</v>
      </c>
      <c r="AZ55" s="667">
        <f>IF(OR($C$36=$AR55,$D$36=$AR55),Schweine_Werte!$E55*0.5,IF(OR($C$36&gt;$AR55,$D$36&lt;$AR55),0,Schweine_Werte!$E55))</f>
        <v>0</v>
      </c>
      <c r="BA55" s="667">
        <f>IF(OR($C$48=$AR55,$D$48=$AR55),Schweine_Werte!$E55*0.5,IF(OR($C$48&gt;$AR55,$D$48&lt;$AR55),0,Schweine_Werte!$E55))</f>
        <v>0</v>
      </c>
      <c r="BB55" s="667">
        <f>IF(OR($C$60=$AR55,$D$60=$AR55),Schweine_Werte!$E55*0.5,IF(OR($C$60&gt;$AR55,$D$60&lt;$AR55),0,Schweine_Werte!$E55))</f>
        <v>0</v>
      </c>
      <c r="BC55" s="677">
        <f>IF(OR($C$12=$AR55,$D$12=$AR55),Schweine_Werte!$G55*0.5,IF(OR($C$12&gt;$AR55,$D$12&lt;$AR55),0,Schweine_Werte!$G55))</f>
        <v>0</v>
      </c>
      <c r="BD55" s="667">
        <f>IF(OR($C$24=$AR55,$D$24=$AR55),Schweine_Werte!$G55*0.5,IF(OR($C$24&gt;$AR55,$D$24&lt;$AR55),0,Schweine_Werte!$G55))</f>
        <v>0</v>
      </c>
      <c r="BE55" s="667">
        <f>IF(OR($C$36=$AR55,$D$36=$AR55),Schweine_Werte!$G55*0.5,IF(OR($C$36&gt;$AR55,$D$36&lt;$AR55),0,Schweine_Werte!$G55))</f>
        <v>0</v>
      </c>
      <c r="BF55" s="667">
        <f>IF(OR($C$48=$AR55,$D$48=$AR55),Schweine_Werte!$G55*0.5,IF(OR($C$48&gt;$AR55,$D$48&lt;$AR55),0,Schweine_Werte!$G55))</f>
        <v>0</v>
      </c>
      <c r="BG55" s="667">
        <f>IF(OR($C$60=$AR55,$D$60=$AR55),Schweine_Werte!$G55*0.5,IF(OR($C$60&gt;$AR55,$D$60&lt;$AR55),0,Schweine_Werte!$G55))</f>
        <v>0</v>
      </c>
      <c r="BH55" s="677">
        <f>IF(OR($C$12=$AR55,$D$12=$AR55),Schweine_Werte!$I55*0.5,IF(OR($C$12&gt;$AR55,$D$12&lt;$AR55),0,Schweine_Werte!$I55))</f>
        <v>0</v>
      </c>
      <c r="BI55" s="667">
        <f>IF(OR($C$24=$AR55,$D$24=$AR55),Schweine_Werte!$I55*0.5,IF(OR($C$24&gt;$AR55,$D$24&lt;$AR55),0,Schweine_Werte!$I55))</f>
        <v>0</v>
      </c>
      <c r="BJ55" s="667">
        <f>IF(OR($C$36=$AR55,$D$36=$AR55),Schweine_Werte!$I55*0.5,IF(OR($C$36&gt;$AR55,$D$36&lt;$AR55),0,Schweine_Werte!$I55))</f>
        <v>0</v>
      </c>
      <c r="BK55" s="667">
        <f>IF(OR($C$48=$AR55,$D$48=$AR55),Schweine_Werte!$I55*0.5,IF(OR($C$48&gt;$AR55,$D$48&lt;$AR55),0,Schweine_Werte!$I55))</f>
        <v>0</v>
      </c>
      <c r="BL55" s="667">
        <f>IF(OR($C$60=$AR55,$D$60=$AR55),Schweine_Werte!$I55*0.5,IF(OR($C$60&gt;$AR55,$D$60&lt;$AR55),0,Schweine_Werte!$I55))</f>
        <v>0</v>
      </c>
      <c r="BM55" s="677"/>
      <c r="BN55" s="667"/>
      <c r="BO55" s="667"/>
      <c r="BP55" s="667"/>
      <c r="BQ55" s="667"/>
      <c r="BR55" s="677">
        <f>IF(OR($C$74=$AR55,$D$74=$AR55),Schweine_Werte!$M55*0.5,IF(OR($C$74&gt;$AR55,$D$74&lt;$AR55),0,Schweine_Werte!$M55))</f>
        <v>0</v>
      </c>
      <c r="BS55" s="677">
        <f>IF(OR($C$83=$AR55,$D$83=$AR55),Schweine_Werte!$M55*0.5,IF(OR($C$83&gt;$AR55,$D$83&lt;$AR55),0,Schweine_Werte!$M55))</f>
        <v>0</v>
      </c>
      <c r="BT55" s="679">
        <f>IF(OR($C$92=$AR55,$D$92=$AR55),Schweine_Werte!$M55*0.5,IF(OR($C$92&gt;$AR55,$D$92&lt;$AR55),0,Schweine_Werte!$M55))</f>
        <v>0</v>
      </c>
      <c r="BU55" s="679">
        <f>IF(OR($C$101=$AR55,$D$101=$AR55),Schweine_Werte!$M55*0.5,IF(OR($C$101&gt;$AR55,$D$101&lt;$AR55),0,Schweine_Werte!$M55))</f>
        <v>0</v>
      </c>
      <c r="BV55" s="679">
        <f>IF(OR($C$110=$AR55,$D$110=$AR55),Schweine_Werte!$M55*0.5,IF(OR($C$110&gt;$AR55,$D$110&lt;$AR55),0,Schweine_Werte!$M55))</f>
        <v>0</v>
      </c>
      <c r="BW55" s="679">
        <f>IF(OR(8=$AR55,$E$127=$AR55),Schweine_Werte!$M55*0.5,IF(OR(8&gt;$AR55,$E$127&lt;$AR55),0,Schweine_Werte!$M55))</f>
        <v>1.1384780973164939</v>
      </c>
      <c r="BX55" s="679">
        <f>IF(OR(8=$AR55,$E$145=$AR55),Schweine_Werte!$M55*0.5,IF(OR(8&gt;$AR55,$E$145&lt;$AR55),0,Schweine_Werte!$M55))</f>
        <v>1.1384780973164939</v>
      </c>
      <c r="BY55" s="677">
        <f>IF(OR($C$74=$AR55,$D$74=$AR55),Schweine_Werte!$O55*0.5,IF(OR($C$74&gt;$AR55,$D$74&lt;$AR55),0,Schweine_Werte!$O55))</f>
        <v>0</v>
      </c>
      <c r="BZ55" s="677">
        <f>IF(OR($C$83=$AR55,$D$83=$AR55),Schweine_Werte!$O55*0.5,IF(OR($C$83&gt;$AR55,$D$83&lt;$AR55),0,Schweine_Werte!$O55))</f>
        <v>0</v>
      </c>
      <c r="CA55" s="679">
        <f>IF(OR($C$92=$AR55,$D$92=$AR55),Schweine_Werte!$O55*0.5,IF(OR($C$92&gt;$AR55,$D$92&lt;$AR55),0,Schweine_Werte!$O55))</f>
        <v>0</v>
      </c>
      <c r="CB55" s="679">
        <f>IF(OR($C$101=$AR55,$D$101=$AR55),Schweine_Werte!$O55*0.5,IF(OR($C$101&gt;$AR55,$D$101&lt;$AR55),0,Schweine_Werte!$O55))</f>
        <v>0</v>
      </c>
      <c r="CC55" s="679">
        <f>IF(OR($C$110=$AR55,$D$110=$AR55),Schweine_Werte!$O55*0.5,IF(OR($C$110&gt;$AR55,$D$110&lt;$AR55),0,Schweine_Werte!$O55))</f>
        <v>0</v>
      </c>
    </row>
    <row r="56" spans="1:81" x14ac:dyDescent="0.2">
      <c r="B56" s="504">
        <v>950</v>
      </c>
      <c r="D56" s="667"/>
      <c r="E56" s="667" t="e">
        <f>($D60-$C60)*1000/SUM($BL$4:$BL$146)</f>
        <v>#VALUE!</v>
      </c>
      <c r="F56" s="667" t="e">
        <f>SUMPRODUCT($BL$4:$BL$146,Schweine_Werte!$T$4:$T$146)/SUM($BL$4:$BL$146)</f>
        <v>#DIV/0!</v>
      </c>
      <c r="G56" s="667" t="e">
        <f>IF($B60=$A$8,SUMPRODUCT($BL$4:$BL$146,Schweine_Werte!EZ$4:EZ$146)/SUM($BL$4:$BL$146),IF($B60=$A$7,SUMPRODUCT($BL$4:$BL$146,Schweine_Werte!DT$4:DT$146)/SUM($BL$4:$BL$146),IF($B60=$A$6,SUMPRODUCT($BL$4:$BL$146,Schweine_Werte!CN$4:CN$146)/SUM($BL$4:$BL$146),SUMPRODUCT($BL$4:$BL$146,Schweine_Werte!BH$4:BH$146)/SUM($BL$4:$BL$146))))</f>
        <v>#DIV/0!</v>
      </c>
      <c r="H56" s="667" t="e">
        <f>IF($B60=$A$8,SUMPRODUCT($BL$4:$BL$146,Schweine_Werte!FA$4:FA$146)/SUM($BL$4:$BL$146),IF($B60=$A$7,SUMPRODUCT($BL$4:$BL$146,Schweine_Werte!DU$4:DU$146)/SUM($BL$4:$BL$146),IF($B60=$A$6,SUMPRODUCT($BL$4:$BL$146,Schweine_Werte!CO$4:CO$146)/SUM($BL$4:$BL$146),SUMPRODUCT($BL$4:$BL$146,Schweine_Werte!BI$4:BI$146)/SUM($BL$4:$BL$146))))</f>
        <v>#DIV/0!</v>
      </c>
      <c r="I56" s="667" t="e">
        <f>IF($B60=$A$8,SUMPRODUCT($BL$4:$BL$146,Schweine_Werte!FB$4:FB$146)/SUM($BL$4:$BL$146),IF($B60=$A$7,SUMPRODUCT($BL$4:$BL$146,Schweine_Werte!DV$4:DV$146)/SUM($BL$4:$BL$146),IF($B60=$A$6,SUMPRODUCT($BL$4:$BL$146,Schweine_Werte!CP$4:CP$146)/SUM($BL$4:$BL$146),SUMPRODUCT($BL$4:$BL$146,Schweine_Werte!BJ$4:BJ$146)/SUM($BL$4:$BL$146))))</f>
        <v>#DIV/0!</v>
      </c>
      <c r="J56" s="667" t="e">
        <f>SUMPRODUCT($BL$4:$BL$146,Schweine_Werte!$AB$4:$AB$146)/SUM($BL$4:$BL$146)</f>
        <v>#DIV/0!</v>
      </c>
      <c r="K56" s="667" t="e">
        <f>SUMPRODUCT($BL$4:$BL$146,Schweine_Werte!$AJ$4:$AJ$146)/SUM($BL$4:$BL$146)</f>
        <v>#DIV/0!</v>
      </c>
      <c r="L56" s="667" t="e">
        <f>T56*$F56*365/1000+$J56-$K56</f>
        <v>#DIV/0!</v>
      </c>
      <c r="M56" s="667" t="e">
        <f>U56*$F56*365/1000+$J56-$K56/2</f>
        <v>#DIV/0!</v>
      </c>
      <c r="N56" s="667" t="e">
        <f>V56*$F56*365/1000+$J56</f>
        <v>#DIV/0!</v>
      </c>
      <c r="O56" s="667">
        <f>IF($C60&lt;28,SUM($BL$4:$BL$23)+IF($D60&gt;28,$BL$24*0.5,$BL$24),0)</f>
        <v>0</v>
      </c>
      <c r="P56" s="667">
        <f>IF($D60&gt;28,SUM($BL$25:$BL$146)+IF($C60&lt;28,$BL$24*0.5,$BL$24),0)</f>
        <v>0</v>
      </c>
      <c r="Q56" s="667" t="e">
        <f t="shared" si="32"/>
        <v>#DIV/0!</v>
      </c>
      <c r="R56" s="667" t="e">
        <f t="shared" si="32"/>
        <v>#DIV/0!</v>
      </c>
      <c r="S56" s="667" t="e">
        <f t="shared" si="32"/>
        <v>#DIV/0!</v>
      </c>
      <c r="T56" s="667" t="e">
        <f>+($O56*Schweine_Werte!$HT$8+$P56*Schweine_Werte!$HU$8)/SUM($O56:$P56)</f>
        <v>#DIV/0!</v>
      </c>
      <c r="U56" s="667" t="e">
        <f>+($O56*Schweine_Werte!$HV$8+$P56*Schweine_Werte!$HW$8)/SUM($O56:$P56)</f>
        <v>#DIV/0!</v>
      </c>
      <c r="V56" s="667" t="e">
        <f>+($O56*Schweine_Werte!$HX$8+$P56*Schweine_Werte!$HY$8)/SUM($O56:$P56)</f>
        <v>#DIV/0!</v>
      </c>
      <c r="W56" s="678" t="e">
        <f>($J56*0.055+T56*0.365*0.86*$F56-$K56*0.018)/L56*100</f>
        <v>#DIV/0!</v>
      </c>
      <c r="X56" s="667" t="e">
        <f>($J56*0.055+U56*0.365*0.86*$F56-$K56*0.018/2)/M56*100</f>
        <v>#DIV/0!</v>
      </c>
      <c r="Y56" s="667" t="e">
        <f>($J56*0.055+V56*0.365*0.86*$F56)/N56*100</f>
        <v>#DIV/0!</v>
      </c>
      <c r="Z56" s="667" t="e">
        <f>IF($B60=$A$8,SUMPRODUCT($BL$4:$BL$146,Schweine_Werte!$FC$4:$FC$146,Schweine_Werte!$FD$4:$FD$146)/SUMPRODUCT($BL$4:$BL$146,Schweine_Werte!$FC$4:$FC$146),IF($B60=$A$7,SUMPRODUCT($BL$4:$BL$146,Schweine_Werte!$DW$4:$DW$146,Schweine_Werte!$DX$4:$DX$146)/SUMPRODUCT($BL$4:$BL$146,Schweine_Werte!$DW$4:$DW$146),IF($B60=$A$6,SUMPRODUCT($BL$4:$BL$146,Schweine_Werte!$CQ$4:$CQ$146,Schweine_Werte!$CR$4:$CR$146)/SUMPRODUCT($BL$4:$BL$146,Schweine_Werte!$CQ$4:$CQ$146),SUMPRODUCT($BL$4:$BL$146,Schweine_Werte!$BK$4:$BK$146,Schweine_Werte!$BL$4:$BL$146)/SUMPRODUCT($BL$4:$BL$146,Schweine_Werte!$BK$4:$BK$146))))</f>
        <v>#DIV/0!</v>
      </c>
      <c r="AA56" s="667"/>
      <c r="AB56" s="667">
        <f>IF($B60=$A$8,SUMIF(Schweine_Werte!$AO$4:$AO$146,$C60,Schweine_Werte!$FD$4:$FD$146),IF($B60=$A$7,SUMIF(Schweine_Werte!$AO$4:$AO$146,$C60,Schweine_Werte!$DX$4:$DX$146),IF($B60=$A$6,SUMIF(Schweine_Werte!$AO$4:$AO$146,$C60,Schweine_Werte!$CR$4:$CR$146),SUMIF(Schweine_Werte!$AO$4:$AO$146,$C60,Schweine_Werte!$BL$4:$BL$146))))</f>
        <v>0</v>
      </c>
      <c r="AC56" s="667"/>
      <c r="AD56" s="667">
        <f>IF($B60=$A$8,SUMIF(Schweine_Werte!$AO$4:$AO$146,$D60,Schweine_Werte!$FD$4:$FD$146),IF($B60=$A$7,SUMIF(Schweine_Werte!$AO$4:$AO$146,$D60,Schweine_Werte!$DX$4:$DX$146),IF($B60=$A$6,SUMIF(Schweine_Werte!$AO$4:$AO$146,$D60,Schweine_Werte!$CR$4:$CR$146),SUMIF(Schweine_Werte!$AO$4:$AO$146,$D60,Schweine_Werte!$BL$4:$BL$146))))</f>
        <v>0</v>
      </c>
      <c r="AE56" s="667"/>
      <c r="AF56" s="667"/>
      <c r="AG56" s="667" t="e">
        <f>IF($B60=$A$8,SUMPRODUCT($BL$4:$BL$146,Schweine_Werte!$FC$4:$FC$146)/SUM($BL$4:$BL$146),IF($B60=$A$7,SUMPRODUCT($BL$4:$BL$146,Schweine_Werte!$DW$4:$DW$146)/SUM($BL$4:$BL$146),IF($B60=$A$6,SUMPRODUCT($BL$4:$BL$146,Schweine_Werte!$CQ$4:$CQ$146)/SUM($BL$4:$BL$146),SUMPRODUCT($BL$4:$BL$146,Schweine_Werte!$BK$4:$BK$146)/SUM($BL$4:$BL$146))))</f>
        <v>#DIV/0!</v>
      </c>
      <c r="AH56" s="667"/>
      <c r="AI56" s="667"/>
      <c r="AJ56" s="667" t="e">
        <f>IF($B60=$A$8,SUMPRODUCT($BL$4:$BL$146,Schweine_Werte!$FC$4:$FC$146,Schweine_Werte!$FE$4:$FE$146)/SUMPRODUCT($BL$4:$BL$146,Schweine_Werte!$FC$4:$FC$146),IF($B60=$A$7,SUMPRODUCT($BL$4:$BL$146,Schweine_Werte!$DW$4:$DW$146,Schweine_Werte!$DY$4:$DY$146)/SUMPRODUCT($BL$4:$BL$146,Schweine_Werte!$DW$4:$DW$146),IF($B60=$A$6,SUMPRODUCT($BL$4:$BL$146,Schweine_Werte!$CQ$4:$CQ$146,Schweine_Werte!$CS$4:$CS$146)/SUMPRODUCT($BL$4:$BL$146,Schweine_Werte!$CQ$4:$CQ$146),SUMPRODUCT($BL$4:$BL$146,Schweine_Werte!$BK$4:$BK$146,Schweine_Werte!$BM$4:$BM$146)/SUMPRODUCT($BL$4:$BL$146,Schweine_Werte!$BK$4:$BK$146))))</f>
        <v>#DIV/0!</v>
      </c>
      <c r="AK56" s="667"/>
      <c r="AL56" s="667">
        <f>IF($B60=$A$8,SUMIF(Schweine_Werte!$AO$4:$AO$146,$C60,Schweine_Werte!$FE$4:$FE$146),IF($B60=$A$7,SUMIF(Schweine_Werte!$AO$4:$AO$146,$C60,Schweine_Werte!$DY$4:$DY$146),IF($B60=$A$6,SUMIF(Schweine_Werte!$AO$4:$AO$146,$C60,Schweine_Werte!$CS$4:$CS$146),SUMIF(Schweine_Werte!$AO$4:$AO$146,$C60,Schweine_Werte!$BM$4:$BM$146))))</f>
        <v>0</v>
      </c>
      <c r="AM56" s="667"/>
      <c r="AN56" s="667">
        <f>IF($B60=$A$8,SUMIF(Schweine_Werte!$AO$4:$AO$146,$D60,Schweine_Werte!$FE$4:$FE$146),IF($B60=$A$7,SUMIF(Schweine_Werte!$AO$4:$AO$146,$D60,Schweine_Werte!$DY$4:$DY$146),IF($B60=$A$6,SUMIF(Schweine_Werte!$AO$4:$AO$146,$D60,Schweine_Werte!$CS$4:$CS$146),SUMIF(Schweine_Werte!$AO$4:$AO$146,$D60,Schweine_Werte!$BM$4:$BM$146))))</f>
        <v>0</v>
      </c>
      <c r="AR56" s="698">
        <v>60</v>
      </c>
      <c r="AS56" s="677">
        <f>IF(OR($C$12=$AR56,$D$12=$AR56),Schweine_Werte!$C56*0.5,IF(OR($C$12&gt;$AR56,$D$12&lt;$AR56),0,Schweine_Werte!$C56))</f>
        <v>0</v>
      </c>
      <c r="AT56" s="667">
        <f>IF(OR($C$24=$AR56,$D$24=$AR56),Schweine_Werte!$C56*0.5,IF(OR($C$24&gt;$AR56,$D$24&lt;$AR56),0,Schweine_Werte!$C56))</f>
        <v>0</v>
      </c>
      <c r="AU56" s="677">
        <f>IF(OR($C$36=$AR56,$D$36=$AR56),Schweine_Werte!$C56*0.5,IF(OR($C$36&gt;$AR56,$D$36&lt;$AR56),0,Schweine_Werte!$C56))</f>
        <v>0</v>
      </c>
      <c r="AV56" s="677">
        <f>IF(OR($C$48=$AR56,$D$48=$AR56),Schweine_Werte!$C56*0.5,IF(OR($C$48&gt;$AR56,$D$48&lt;$AR56),0,Schweine_Werte!$C56))</f>
        <v>0</v>
      </c>
      <c r="AW56" s="677">
        <f>IF(OR($C$60=$AR56,$D$60=$AR56),Schweine_Werte!$C56*0.5,IF(OR($C$60&gt;$AR56,$D$60&lt;$AR56),0,Schweine_Werte!$C56))</f>
        <v>0</v>
      </c>
      <c r="AX56" s="677">
        <f>IF(OR($C$12=$AR56,$D$12=$AR56),Schweine_Werte!$E56*0.5,IF(OR($C$12&gt;$AR56,$D$12&lt;$AR56),0,Schweine_Werte!$E56))</f>
        <v>0</v>
      </c>
      <c r="AY56" s="667">
        <f>IF(OR($C$24=$AR56,$D$24=$AR56),Schweine_Werte!$E56*0.5,IF(OR($C$24&gt;$AR56,$D$24&lt;$AR56),0,Schweine_Werte!$E56))</f>
        <v>0</v>
      </c>
      <c r="AZ56" s="667">
        <f>IF(OR($C$36=$AR56,$D$36=$AR56),Schweine_Werte!$E56*0.5,IF(OR($C$36&gt;$AR56,$D$36&lt;$AR56),0,Schweine_Werte!$E56))</f>
        <v>0</v>
      </c>
      <c r="BA56" s="667">
        <f>IF(OR($C$48=$AR56,$D$48=$AR56),Schweine_Werte!$E56*0.5,IF(OR($C$48&gt;$AR56,$D$48&lt;$AR56),0,Schweine_Werte!$E56))</f>
        <v>0</v>
      </c>
      <c r="BB56" s="667">
        <f>IF(OR($C$60=$AR56,$D$60=$AR56),Schweine_Werte!$E56*0.5,IF(OR($C$60&gt;$AR56,$D$60&lt;$AR56),0,Schweine_Werte!$E56))</f>
        <v>0</v>
      </c>
      <c r="BC56" s="677">
        <f>IF(OR($C$12=$AR56,$D$12=$AR56),Schweine_Werte!$G56*0.5,IF(OR($C$12&gt;$AR56,$D$12&lt;$AR56),0,Schweine_Werte!$G56))</f>
        <v>0</v>
      </c>
      <c r="BD56" s="667">
        <f>IF(OR($C$24=$AR56,$D$24=$AR56),Schweine_Werte!$G56*0.5,IF(OR($C$24&gt;$AR56,$D$24&lt;$AR56),0,Schweine_Werte!$G56))</f>
        <v>0</v>
      </c>
      <c r="BE56" s="667">
        <f>IF(OR($C$36=$AR56,$D$36=$AR56),Schweine_Werte!$G56*0.5,IF(OR($C$36&gt;$AR56,$D$36&lt;$AR56),0,Schweine_Werte!$G56))</f>
        <v>0</v>
      </c>
      <c r="BF56" s="667">
        <f>IF(OR($C$48=$AR56,$D$48=$AR56),Schweine_Werte!$G56*0.5,IF(OR($C$48&gt;$AR56,$D$48&lt;$AR56),0,Schweine_Werte!$G56))</f>
        <v>0</v>
      </c>
      <c r="BG56" s="667">
        <f>IF(OR($C$60=$AR56,$D$60=$AR56),Schweine_Werte!$G56*0.5,IF(OR($C$60&gt;$AR56,$D$60&lt;$AR56),0,Schweine_Werte!$G56))</f>
        <v>0</v>
      </c>
      <c r="BH56" s="677">
        <f>IF(OR($C$12=$AR56,$D$12=$AR56),Schweine_Werte!$I56*0.5,IF(OR($C$12&gt;$AR56,$D$12&lt;$AR56),0,Schweine_Werte!$I56))</f>
        <v>0</v>
      </c>
      <c r="BI56" s="667">
        <f>IF(OR($C$24=$AR56,$D$24=$AR56),Schweine_Werte!$I56*0.5,IF(OR($C$24&gt;$AR56,$D$24&lt;$AR56),0,Schweine_Werte!$I56))</f>
        <v>0</v>
      </c>
      <c r="BJ56" s="667">
        <f>IF(OR($C$36=$AR56,$D$36=$AR56),Schweine_Werte!$I56*0.5,IF(OR($C$36&gt;$AR56,$D$36&lt;$AR56),0,Schweine_Werte!$I56))</f>
        <v>0</v>
      </c>
      <c r="BK56" s="667">
        <f>IF(OR($C$48=$AR56,$D$48=$AR56),Schweine_Werte!$I56*0.5,IF(OR($C$48&gt;$AR56,$D$48&lt;$AR56),0,Schweine_Werte!$I56))</f>
        <v>0</v>
      </c>
      <c r="BL56" s="667">
        <f>IF(OR($C$60=$AR56,$D$60=$AR56),Schweine_Werte!$I56*0.5,IF(OR($C$60&gt;$AR56,$D$60&lt;$AR56),0,Schweine_Werte!$I56))</f>
        <v>0</v>
      </c>
      <c r="BM56" s="677"/>
      <c r="BN56" s="667"/>
      <c r="BO56" s="667"/>
      <c r="BP56" s="667"/>
      <c r="BQ56" s="667"/>
      <c r="BR56" s="677">
        <f>IF(OR($C$74=$AR56,$D$74=$AR56),Schweine_Werte!$M56*0.5,IF(OR($C$74&gt;$AR56,$D$74&lt;$AR56),0,Schweine_Werte!$M56))</f>
        <v>0</v>
      </c>
      <c r="BS56" s="677">
        <f>IF(OR($C$83=$AR56,$D$83=$AR56),Schweine_Werte!$M56*0.5,IF(OR($C$83&gt;$AR56,$D$83&lt;$AR56),0,Schweine_Werte!$M56))</f>
        <v>0</v>
      </c>
      <c r="BT56" s="679">
        <f>IF(OR($C$92=$AR56,$D$92=$AR56),Schweine_Werte!$M56*0.5,IF(OR($C$92&gt;$AR56,$D$92&lt;$AR56),0,Schweine_Werte!$M56))</f>
        <v>0</v>
      </c>
      <c r="BU56" s="679">
        <f>IF(OR($C$101=$AR56,$D$101=$AR56),Schweine_Werte!$M56*0.5,IF(OR($C$101&gt;$AR56,$D$101&lt;$AR56),0,Schweine_Werte!$M56))</f>
        <v>0</v>
      </c>
      <c r="BV56" s="679">
        <f>IF(OR($C$110=$AR56,$D$110=$AR56),Schweine_Werte!$M56*0.5,IF(OR($C$110&gt;$AR56,$D$110&lt;$AR56),0,Schweine_Werte!$M56))</f>
        <v>0</v>
      </c>
      <c r="BW56" s="679">
        <f>IF(OR(8=$AR56,$E$127=$AR56),Schweine_Werte!$M56*0.5,IF(OR(8&gt;$AR56,$E$127&lt;$AR56),0,Schweine_Werte!$M56))</f>
        <v>1.1335106524075971</v>
      </c>
      <c r="BX56" s="679">
        <f>IF(OR(8=$AR56,$E$145=$AR56),Schweine_Werte!$M56*0.5,IF(OR(8&gt;$AR56,$E$145&lt;$AR56),0,Schweine_Werte!$M56))</f>
        <v>1.1335106524075971</v>
      </c>
      <c r="BY56" s="677">
        <f>IF(OR($C$74=$AR56,$D$74=$AR56),Schweine_Werte!$O56*0.5,IF(OR($C$74&gt;$AR56,$D$74&lt;$AR56),0,Schweine_Werte!$O56))</f>
        <v>0</v>
      </c>
      <c r="BZ56" s="677">
        <f>IF(OR($C$83=$AR56,$D$83=$AR56),Schweine_Werte!$O56*0.5,IF(OR($C$83&gt;$AR56,$D$83&lt;$AR56),0,Schweine_Werte!$O56))</f>
        <v>0</v>
      </c>
      <c r="CA56" s="679">
        <f>IF(OR($C$92=$AR56,$D$92=$AR56),Schweine_Werte!$O56*0.5,IF(OR($C$92&gt;$AR56,$D$92&lt;$AR56),0,Schweine_Werte!$O56))</f>
        <v>0</v>
      </c>
      <c r="CB56" s="679">
        <f>IF(OR($C$101=$AR56,$D$101=$AR56),Schweine_Werte!$O56*0.5,IF(OR($C$101&gt;$AR56,$D$101&lt;$AR56),0,Schweine_Werte!$O56))</f>
        <v>0</v>
      </c>
      <c r="CC56" s="679">
        <f>IF(OR($C$110=$AR56,$D$110=$AR56),Schweine_Werte!$O56*0.5,IF(OR($C$110&gt;$AR56,$D$110&lt;$AR56),0,Schweine_Werte!$O56))</f>
        <v>0</v>
      </c>
    </row>
    <row r="57" spans="1:81" x14ac:dyDescent="0.2">
      <c r="B57" s="504"/>
      <c r="D57" s="667"/>
      <c r="E57" s="667"/>
      <c r="F57" s="667"/>
      <c r="G57" s="667"/>
      <c r="H57" s="667"/>
      <c r="I57" s="667"/>
      <c r="J57" s="667"/>
      <c r="K57" s="667"/>
      <c r="L57" s="667"/>
      <c r="M57" s="667"/>
      <c r="N57" s="667"/>
      <c r="O57" s="667"/>
      <c r="P57" s="667"/>
      <c r="Q57" s="667"/>
      <c r="R57" s="667"/>
      <c r="S57" s="667"/>
      <c r="T57" s="667"/>
      <c r="U57" s="667"/>
      <c r="V57" s="667"/>
      <c r="W57" s="678"/>
      <c r="X57" s="667"/>
      <c r="Y57" s="667"/>
      <c r="Z57" s="667"/>
      <c r="AA57" s="667"/>
      <c r="AB57" s="667"/>
      <c r="AC57" s="667"/>
      <c r="AD57" s="667"/>
      <c r="AE57" s="667"/>
      <c r="AF57" s="667"/>
      <c r="AG57" s="667"/>
      <c r="AH57" s="667"/>
      <c r="AI57" s="667"/>
      <c r="AJ57" s="667"/>
      <c r="AK57" s="667"/>
      <c r="AL57" s="667"/>
      <c r="AM57" s="667"/>
      <c r="AN57" s="667"/>
      <c r="AR57" s="698">
        <v>61</v>
      </c>
      <c r="AS57" s="677">
        <f>IF(OR($C$12=$AR57,$D$12=$AR57),Schweine_Werte!$C57*0.5,IF(OR($C$12&gt;$AR57,$D$12&lt;$AR57),0,Schweine_Werte!$C57))</f>
        <v>0</v>
      </c>
      <c r="AT57" s="667">
        <f>IF(OR($C$24=$AR57,$D$24=$AR57),Schweine_Werte!$C57*0.5,IF(OR($C$24&gt;$AR57,$D$24&lt;$AR57),0,Schweine_Werte!$C57))</f>
        <v>0</v>
      </c>
      <c r="AU57" s="677">
        <f>IF(OR($C$36=$AR57,$D$36=$AR57),Schweine_Werte!$C57*0.5,IF(OR($C$36&gt;$AR57,$D$36&lt;$AR57),0,Schweine_Werte!$C57))</f>
        <v>0</v>
      </c>
      <c r="AV57" s="677">
        <f>IF(OR($C$48=$AR57,$D$48=$AR57),Schweine_Werte!$C57*0.5,IF(OR($C$48&gt;$AR57,$D$48&lt;$AR57),0,Schweine_Werte!$C57))</f>
        <v>0</v>
      </c>
      <c r="AW57" s="677">
        <f>IF(OR($C$60=$AR57,$D$60=$AR57),Schweine_Werte!$C57*0.5,IF(OR($C$60&gt;$AR57,$D$60&lt;$AR57),0,Schweine_Werte!$C57))</f>
        <v>0</v>
      </c>
      <c r="AX57" s="677">
        <f>IF(OR($C$12=$AR57,$D$12=$AR57),Schweine_Werte!$E57*0.5,IF(OR($C$12&gt;$AR57,$D$12&lt;$AR57),0,Schweine_Werte!$E57))</f>
        <v>0</v>
      </c>
      <c r="AY57" s="667">
        <f>IF(OR($C$24=$AR57,$D$24=$AR57),Schweine_Werte!$E57*0.5,IF(OR($C$24&gt;$AR57,$D$24&lt;$AR57),0,Schweine_Werte!$E57))</f>
        <v>0</v>
      </c>
      <c r="AZ57" s="667">
        <f>IF(OR($C$36=$AR57,$D$36=$AR57),Schweine_Werte!$E57*0.5,IF(OR($C$36&gt;$AR57,$D$36&lt;$AR57),0,Schweine_Werte!$E57))</f>
        <v>0</v>
      </c>
      <c r="BA57" s="667">
        <f>IF(OR($C$48=$AR57,$D$48=$AR57),Schweine_Werte!$E57*0.5,IF(OR($C$48&gt;$AR57,$D$48&lt;$AR57),0,Schweine_Werte!$E57))</f>
        <v>0</v>
      </c>
      <c r="BB57" s="667">
        <f>IF(OR($C$60=$AR57,$D$60=$AR57),Schweine_Werte!$E57*0.5,IF(OR($C$60&gt;$AR57,$D$60&lt;$AR57),0,Schweine_Werte!$E57))</f>
        <v>0</v>
      </c>
      <c r="BC57" s="677">
        <f>IF(OR($C$12=$AR57,$D$12=$AR57),Schweine_Werte!$G57*0.5,IF(OR($C$12&gt;$AR57,$D$12&lt;$AR57),0,Schweine_Werte!$G57))</f>
        <v>0</v>
      </c>
      <c r="BD57" s="667">
        <f>IF(OR($C$24=$AR57,$D$24=$AR57),Schweine_Werte!$G57*0.5,IF(OR($C$24&gt;$AR57,$D$24&lt;$AR57),0,Schweine_Werte!$G57))</f>
        <v>0</v>
      </c>
      <c r="BE57" s="667">
        <f>IF(OR($C$36=$AR57,$D$36=$AR57),Schweine_Werte!$G57*0.5,IF(OR($C$36&gt;$AR57,$D$36&lt;$AR57),0,Schweine_Werte!$G57))</f>
        <v>0</v>
      </c>
      <c r="BF57" s="667">
        <f>IF(OR($C$48=$AR57,$D$48=$AR57),Schweine_Werte!$G57*0.5,IF(OR($C$48&gt;$AR57,$D$48&lt;$AR57),0,Schweine_Werte!$G57))</f>
        <v>0</v>
      </c>
      <c r="BG57" s="667">
        <f>IF(OR($C$60=$AR57,$D$60=$AR57),Schweine_Werte!$G57*0.5,IF(OR($C$60&gt;$AR57,$D$60&lt;$AR57),0,Schweine_Werte!$G57))</f>
        <v>0</v>
      </c>
      <c r="BH57" s="677">
        <f>IF(OR($C$12=$AR57,$D$12=$AR57),Schweine_Werte!$I57*0.5,IF(OR($C$12&gt;$AR57,$D$12&lt;$AR57),0,Schweine_Werte!$I57))</f>
        <v>0</v>
      </c>
      <c r="BI57" s="667">
        <f>IF(OR($C$24=$AR57,$D$24=$AR57),Schweine_Werte!$I57*0.5,IF(OR($C$24&gt;$AR57,$D$24&lt;$AR57),0,Schweine_Werte!$I57))</f>
        <v>0</v>
      </c>
      <c r="BJ57" s="667">
        <f>IF(OR($C$36=$AR57,$D$36=$AR57),Schweine_Werte!$I57*0.5,IF(OR($C$36&gt;$AR57,$D$36&lt;$AR57),0,Schweine_Werte!$I57))</f>
        <v>0</v>
      </c>
      <c r="BK57" s="667">
        <f>IF(OR($C$48=$AR57,$D$48=$AR57),Schweine_Werte!$I57*0.5,IF(OR($C$48&gt;$AR57,$D$48&lt;$AR57),0,Schweine_Werte!$I57))</f>
        <v>0</v>
      </c>
      <c r="BL57" s="667">
        <f>IF(OR($C$60=$AR57,$D$60=$AR57),Schweine_Werte!$I57*0.5,IF(OR($C$60&gt;$AR57,$D$60&lt;$AR57),0,Schweine_Werte!$I57))</f>
        <v>0</v>
      </c>
      <c r="BM57" s="677"/>
      <c r="BN57" s="667"/>
      <c r="BO57" s="667"/>
      <c r="BP57" s="667"/>
      <c r="BQ57" s="667"/>
      <c r="BR57" s="677">
        <f>IF(OR($C$74=$AR57,$D$74=$AR57),Schweine_Werte!$M57*0.5,IF(OR($C$74&gt;$AR57,$D$74&lt;$AR57),0,Schweine_Werte!$M57))</f>
        <v>0</v>
      </c>
      <c r="BS57" s="677">
        <f>IF(OR($C$83=$AR57,$D$83=$AR57),Schweine_Werte!$M57*0.5,IF(OR($C$83&gt;$AR57,$D$83&lt;$AR57),0,Schweine_Werte!$M57))</f>
        <v>0</v>
      </c>
      <c r="BT57" s="679">
        <f>IF(OR($C$92=$AR57,$D$92=$AR57),Schweine_Werte!$M57*0.5,IF(OR($C$92&gt;$AR57,$D$92&lt;$AR57),0,Schweine_Werte!$M57))</f>
        <v>0</v>
      </c>
      <c r="BU57" s="679">
        <f>IF(OR($C$101=$AR57,$D$101=$AR57),Schweine_Werte!$M57*0.5,IF(OR($C$101&gt;$AR57,$D$101&lt;$AR57),0,Schweine_Werte!$M57))</f>
        <v>0</v>
      </c>
      <c r="BV57" s="679">
        <f>IF(OR($C$110=$AR57,$D$110=$AR57),Schweine_Werte!$M57*0.5,IF(OR($C$110&gt;$AR57,$D$110&lt;$AR57),0,Schweine_Werte!$M57))</f>
        <v>0</v>
      </c>
      <c r="BW57" s="679">
        <f>IF(OR(8=$AR57,$E$127=$AR57),Schweine_Werte!$M57*0.5,IF(OR(8&gt;$AR57,$E$127&lt;$AR57),0,Schweine_Werte!$M57))</f>
        <v>1.1289636129562686</v>
      </c>
      <c r="BX57" s="679">
        <f>IF(OR(8=$AR57,$E$145=$AR57),Schweine_Werte!$M57*0.5,IF(OR(8&gt;$AR57,$E$145&lt;$AR57),0,Schweine_Werte!$M57))</f>
        <v>1.1289636129562686</v>
      </c>
      <c r="BY57" s="677">
        <f>IF(OR($C$74=$AR57,$D$74=$AR57),Schweine_Werte!$O57*0.5,IF(OR($C$74&gt;$AR57,$D$74&lt;$AR57),0,Schweine_Werte!$O57))</f>
        <v>0</v>
      </c>
      <c r="BZ57" s="677">
        <f>IF(OR($C$83=$AR57,$D$83=$AR57),Schweine_Werte!$O57*0.5,IF(OR($C$83&gt;$AR57,$D$83&lt;$AR57),0,Schweine_Werte!$O57))</f>
        <v>0</v>
      </c>
      <c r="CA57" s="679">
        <f>IF(OR($C$92=$AR57,$D$92=$AR57),Schweine_Werte!$O57*0.5,IF(OR($C$92&gt;$AR57,$D$92&lt;$AR57),0,Schweine_Werte!$O57))</f>
        <v>0</v>
      </c>
      <c r="CB57" s="679">
        <f>IF(OR($C$101=$AR57,$D$101=$AR57),Schweine_Werte!$O57*0.5,IF(OR($C$101&gt;$AR57,$D$101&lt;$AR57),0,Schweine_Werte!$O57))</f>
        <v>0</v>
      </c>
      <c r="CC57" s="679">
        <f>IF(OR($C$110=$AR57,$D$110=$AR57),Schweine_Werte!$O57*0.5,IF(OR($C$110&gt;$AR57,$D$110&lt;$AR57),0,Schweine_Werte!$O57))</f>
        <v>0</v>
      </c>
    </row>
    <row r="58" spans="1:81" ht="15.75" x14ac:dyDescent="0.25">
      <c r="F58" s="521"/>
      <c r="G58" s="1722" t="s">
        <v>486</v>
      </c>
      <c r="H58" s="1723"/>
      <c r="I58" s="1724"/>
      <c r="J58" s="681" t="s">
        <v>474</v>
      </c>
      <c r="K58" s="681" t="s">
        <v>487</v>
      </c>
      <c r="L58" s="1725" t="s">
        <v>488</v>
      </c>
      <c r="M58" s="1726"/>
      <c r="N58" s="1727"/>
      <c r="O58" s="1725" t="s">
        <v>489</v>
      </c>
      <c r="P58" s="1727"/>
      <c r="Q58" s="1725" t="s">
        <v>490</v>
      </c>
      <c r="R58" s="1726"/>
      <c r="S58" s="1727"/>
      <c r="T58" s="1725" t="s">
        <v>491</v>
      </c>
      <c r="U58" s="1726"/>
      <c r="V58" s="1727"/>
      <c r="W58" s="1725" t="s">
        <v>492</v>
      </c>
      <c r="X58" s="1726"/>
      <c r="Y58" s="1727"/>
      <c r="Z58" s="1728" t="s">
        <v>493</v>
      </c>
      <c r="AA58" s="1729"/>
      <c r="AB58" s="1728" t="s">
        <v>411</v>
      </c>
      <c r="AC58" s="1729"/>
      <c r="AD58" s="1728" t="s">
        <v>412</v>
      </c>
      <c r="AE58" s="1729"/>
      <c r="AF58" s="682" t="s">
        <v>494</v>
      </c>
      <c r="AG58" s="1733" t="s">
        <v>495</v>
      </c>
      <c r="AH58" s="1734"/>
      <c r="AI58" s="983" t="s">
        <v>515</v>
      </c>
      <c r="AJ58" s="1728" t="s">
        <v>493</v>
      </c>
      <c r="AK58" s="1729"/>
      <c r="AL58" s="1728" t="s">
        <v>411</v>
      </c>
      <c r="AM58" s="1729"/>
      <c r="AN58" s="1728" t="s">
        <v>412</v>
      </c>
      <c r="AO58" s="1729"/>
      <c r="AR58" s="698">
        <v>62</v>
      </c>
      <c r="AS58" s="677">
        <f>IF(OR($C$12=$AR58,$D$12=$AR58),Schweine_Werte!$C58*0.5,IF(OR($C$12&gt;$AR58,$D$12&lt;$AR58),0,Schweine_Werte!$C58))</f>
        <v>0</v>
      </c>
      <c r="AT58" s="667">
        <f>IF(OR($C$24=$AR58,$D$24=$AR58),Schweine_Werte!$C58*0.5,IF(OR($C$24&gt;$AR58,$D$24&lt;$AR58),0,Schweine_Werte!$C58))</f>
        <v>0</v>
      </c>
      <c r="AU58" s="677">
        <f>IF(OR($C$36=$AR58,$D$36=$AR58),Schweine_Werte!$C58*0.5,IF(OR($C$36&gt;$AR58,$D$36&lt;$AR58),0,Schweine_Werte!$C58))</f>
        <v>0</v>
      </c>
      <c r="AV58" s="677">
        <f>IF(OR($C$48=$AR58,$D$48=$AR58),Schweine_Werte!$C58*0.5,IF(OR($C$48&gt;$AR58,$D$48&lt;$AR58),0,Schweine_Werte!$C58))</f>
        <v>0</v>
      </c>
      <c r="AW58" s="677">
        <f>IF(OR($C$60=$AR58,$D$60=$AR58),Schweine_Werte!$C58*0.5,IF(OR($C$60&gt;$AR58,$D$60&lt;$AR58),0,Schweine_Werte!$C58))</f>
        <v>0</v>
      </c>
      <c r="AX58" s="677">
        <f>IF(OR($C$12=$AR58,$D$12=$AR58),Schweine_Werte!$E58*0.5,IF(OR($C$12&gt;$AR58,$D$12&lt;$AR58),0,Schweine_Werte!$E58))</f>
        <v>0</v>
      </c>
      <c r="AY58" s="667">
        <f>IF(OR($C$24=$AR58,$D$24=$AR58),Schweine_Werte!$E58*0.5,IF(OR($C$24&gt;$AR58,$D$24&lt;$AR58),0,Schweine_Werte!$E58))</f>
        <v>0</v>
      </c>
      <c r="AZ58" s="667">
        <f>IF(OR($C$36=$AR58,$D$36=$AR58),Schweine_Werte!$E58*0.5,IF(OR($C$36&gt;$AR58,$D$36&lt;$AR58),0,Schweine_Werte!$E58))</f>
        <v>0</v>
      </c>
      <c r="BA58" s="667">
        <f>IF(OR($C$48=$AR58,$D$48=$AR58),Schweine_Werte!$E58*0.5,IF(OR($C$48&gt;$AR58,$D$48&lt;$AR58),0,Schweine_Werte!$E58))</f>
        <v>0</v>
      </c>
      <c r="BB58" s="667">
        <f>IF(OR($C$60=$AR58,$D$60=$AR58),Schweine_Werte!$E58*0.5,IF(OR($C$60&gt;$AR58,$D$60&lt;$AR58),0,Schweine_Werte!$E58))</f>
        <v>0</v>
      </c>
      <c r="BC58" s="677">
        <f>IF(OR($C$12=$AR58,$D$12=$AR58),Schweine_Werte!$G58*0.5,IF(OR($C$12&gt;$AR58,$D$12&lt;$AR58),0,Schweine_Werte!$G58))</f>
        <v>0</v>
      </c>
      <c r="BD58" s="667">
        <f>IF(OR($C$24=$AR58,$D$24=$AR58),Schweine_Werte!$G58*0.5,IF(OR($C$24&gt;$AR58,$D$24&lt;$AR58),0,Schweine_Werte!$G58))</f>
        <v>0</v>
      </c>
      <c r="BE58" s="667">
        <f>IF(OR($C$36=$AR58,$D$36=$AR58),Schweine_Werte!$G58*0.5,IF(OR($C$36&gt;$AR58,$D$36&lt;$AR58),0,Schweine_Werte!$G58))</f>
        <v>0</v>
      </c>
      <c r="BF58" s="667">
        <f>IF(OR($C$48=$AR58,$D$48=$AR58),Schweine_Werte!$G58*0.5,IF(OR($C$48&gt;$AR58,$D$48&lt;$AR58),0,Schweine_Werte!$G58))</f>
        <v>0</v>
      </c>
      <c r="BG58" s="667">
        <f>IF(OR($C$60=$AR58,$D$60=$AR58),Schweine_Werte!$G58*0.5,IF(OR($C$60&gt;$AR58,$D$60&lt;$AR58),0,Schweine_Werte!$G58))</f>
        <v>0</v>
      </c>
      <c r="BH58" s="677">
        <f>IF(OR($C$12=$AR58,$D$12=$AR58),Schweine_Werte!$I58*0.5,IF(OR($C$12&gt;$AR58,$D$12&lt;$AR58),0,Schweine_Werte!$I58))</f>
        <v>0</v>
      </c>
      <c r="BI58" s="667">
        <f>IF(OR($C$24=$AR58,$D$24=$AR58),Schweine_Werte!$I58*0.5,IF(OR($C$24&gt;$AR58,$D$24&lt;$AR58),0,Schweine_Werte!$I58))</f>
        <v>0</v>
      </c>
      <c r="BJ58" s="667">
        <f>IF(OR($C$36=$AR58,$D$36=$AR58),Schweine_Werte!$I58*0.5,IF(OR($C$36&gt;$AR58,$D$36&lt;$AR58),0,Schweine_Werte!$I58))</f>
        <v>0</v>
      </c>
      <c r="BK58" s="667">
        <f>IF(OR($C$48=$AR58,$D$48=$AR58),Schweine_Werte!$I58*0.5,IF(OR($C$48&gt;$AR58,$D$48&lt;$AR58),0,Schweine_Werte!$I58))</f>
        <v>0</v>
      </c>
      <c r="BL58" s="667">
        <f>IF(OR($C$60=$AR58,$D$60=$AR58),Schweine_Werte!$I58*0.5,IF(OR($C$60&gt;$AR58,$D$60&lt;$AR58),0,Schweine_Werte!$I58))</f>
        <v>0</v>
      </c>
      <c r="BM58" s="677"/>
      <c r="BN58" s="667"/>
      <c r="BO58" s="667"/>
      <c r="BP58" s="667"/>
      <c r="BQ58" s="667"/>
      <c r="BR58" s="677">
        <f>IF(OR($C$74=$AR58,$D$74=$AR58),Schweine_Werte!$M58*0.5,IF(OR($C$74&gt;$AR58,$D$74&lt;$AR58),0,Schweine_Werte!$M58))</f>
        <v>0</v>
      </c>
      <c r="BS58" s="677">
        <f>IF(OR($C$83=$AR58,$D$83=$AR58),Schweine_Werte!$M58*0.5,IF(OR($C$83&gt;$AR58,$D$83&lt;$AR58),0,Schweine_Werte!$M58))</f>
        <v>0</v>
      </c>
      <c r="BT58" s="679">
        <f>IF(OR($C$92=$AR58,$D$92=$AR58),Schweine_Werte!$M58*0.5,IF(OR($C$92&gt;$AR58,$D$92&lt;$AR58),0,Schweine_Werte!$M58))</f>
        <v>0</v>
      </c>
      <c r="BU58" s="679">
        <f>IF(OR($C$101=$AR58,$D$101=$AR58),Schweine_Werte!$M58*0.5,IF(OR($C$101&gt;$AR58,$D$101&lt;$AR58),0,Schweine_Werte!$M58))</f>
        <v>0</v>
      </c>
      <c r="BV58" s="679">
        <f>IF(OR($C$110=$AR58,$D$110=$AR58),Schweine_Werte!$M58*0.5,IF(OR($C$110&gt;$AR58,$D$110&lt;$AR58),0,Schweine_Werte!$M58))</f>
        <v>0</v>
      </c>
      <c r="BW58" s="679">
        <f>IF(OR(8=$AR58,$E$127=$AR58),Schweine_Werte!$M58*0.5,IF(OR(8&gt;$AR58,$E$127&lt;$AR58),0,Schweine_Werte!$M58))</f>
        <v>1.1248275743163625</v>
      </c>
      <c r="BX58" s="679">
        <f>IF(OR(8=$AR58,$E$145=$AR58),Schweine_Werte!$M58*0.5,IF(OR(8&gt;$AR58,$E$145&lt;$AR58),0,Schweine_Werte!$M58))</f>
        <v>1.1248275743163625</v>
      </c>
      <c r="BY58" s="677">
        <f>IF(OR($C$74=$AR58,$D$74=$AR58),Schweine_Werte!$O58*0.5,IF(OR($C$74&gt;$AR58,$D$74&lt;$AR58),0,Schweine_Werte!$O58))</f>
        <v>0</v>
      </c>
      <c r="BZ58" s="677">
        <f>IF(OR($C$83=$AR58,$D$83=$AR58),Schweine_Werte!$O58*0.5,IF(OR($C$83&gt;$AR58,$D$83&lt;$AR58),0,Schweine_Werte!$O58))</f>
        <v>0</v>
      </c>
      <c r="CA58" s="679">
        <f>IF(OR($C$92=$AR58,$D$92=$AR58),Schweine_Werte!$O58*0.5,IF(OR($C$92&gt;$AR58,$D$92&lt;$AR58),0,Schweine_Werte!$O58))</f>
        <v>0</v>
      </c>
      <c r="CB58" s="679">
        <f>IF(OR($C$101=$AR58,$D$101=$AR58),Schweine_Werte!$O58*0.5,IF(OR($C$101&gt;$AR58,$D$101&lt;$AR58),0,Schweine_Werte!$O58))</f>
        <v>0</v>
      </c>
      <c r="CC58" s="679">
        <f>IF(OR($C$110=$AR58,$D$110=$AR58),Schweine_Werte!$O58*0.5,IF(OR($C$110&gt;$AR58,$D$110&lt;$AR58),0,Schweine_Werte!$O58))</f>
        <v>0</v>
      </c>
    </row>
    <row r="59" spans="1:81" ht="18.75" x14ac:dyDescent="0.2">
      <c r="B59" s="684" t="s">
        <v>497</v>
      </c>
      <c r="C59" s="685" t="s">
        <v>375</v>
      </c>
      <c r="D59" s="685" t="s">
        <v>498</v>
      </c>
      <c r="E59" s="685" t="s">
        <v>377</v>
      </c>
      <c r="F59" s="686" t="s">
        <v>363</v>
      </c>
      <c r="G59" s="687" t="s">
        <v>1</v>
      </c>
      <c r="H59" s="687" t="s">
        <v>499</v>
      </c>
      <c r="I59" s="687" t="s">
        <v>500</v>
      </c>
      <c r="J59" s="688" t="s">
        <v>501</v>
      </c>
      <c r="K59" s="688" t="s">
        <v>501</v>
      </c>
      <c r="L59" s="689" t="s">
        <v>365</v>
      </c>
      <c r="M59" s="689" t="s">
        <v>502</v>
      </c>
      <c r="N59" s="689" t="s">
        <v>367</v>
      </c>
      <c r="O59" s="690" t="s">
        <v>358</v>
      </c>
      <c r="P59" s="690" t="s">
        <v>359</v>
      </c>
      <c r="Q59" s="689" t="s">
        <v>365</v>
      </c>
      <c r="R59" s="689" t="s">
        <v>366</v>
      </c>
      <c r="S59" s="689" t="s">
        <v>367</v>
      </c>
      <c r="T59" s="689" t="s">
        <v>365</v>
      </c>
      <c r="U59" s="689" t="s">
        <v>366</v>
      </c>
      <c r="V59" s="689" t="s">
        <v>367</v>
      </c>
      <c r="W59" s="688" t="s">
        <v>503</v>
      </c>
      <c r="X59" s="688" t="s">
        <v>504</v>
      </c>
      <c r="Y59" s="688" t="s">
        <v>505</v>
      </c>
      <c r="Z59" s="691" t="s">
        <v>506</v>
      </c>
      <c r="AA59" s="691" t="s">
        <v>298</v>
      </c>
      <c r="AB59" s="691" t="s">
        <v>506</v>
      </c>
      <c r="AC59" s="691" t="s">
        <v>298</v>
      </c>
      <c r="AD59" s="691" t="s">
        <v>506</v>
      </c>
      <c r="AE59" s="691" t="s">
        <v>298</v>
      </c>
      <c r="AF59" s="691" t="s">
        <v>507</v>
      </c>
      <c r="AG59" s="692" t="s">
        <v>508</v>
      </c>
      <c r="AH59" s="691" t="s">
        <v>17</v>
      </c>
      <c r="AI59" s="691"/>
      <c r="AJ59" s="691" t="s">
        <v>509</v>
      </c>
      <c r="AK59" s="691" t="s">
        <v>510</v>
      </c>
      <c r="AL59" s="691" t="s">
        <v>511</v>
      </c>
      <c r="AM59" s="691" t="s">
        <v>512</v>
      </c>
      <c r="AN59" s="691" t="s">
        <v>511</v>
      </c>
      <c r="AO59" s="691" t="s">
        <v>513</v>
      </c>
      <c r="AR59" s="698">
        <v>63</v>
      </c>
      <c r="AS59" s="677">
        <f>IF(OR($C$12=$AR59,$D$12=$AR59),Schweine_Werte!$C59*0.5,IF(OR($C$12&gt;$AR59,$D$12&lt;$AR59),0,Schweine_Werte!$C59))</f>
        <v>0</v>
      </c>
      <c r="AT59" s="667">
        <f>IF(OR($C$24=$AR59,$D$24=$AR59),Schweine_Werte!$C59*0.5,IF(OR($C$24&gt;$AR59,$D$24&lt;$AR59),0,Schweine_Werte!$C59))</f>
        <v>0</v>
      </c>
      <c r="AU59" s="677">
        <f>IF(OR($C$36=$AR59,$D$36=$AR59),Schweine_Werte!$C59*0.5,IF(OR($C$36&gt;$AR59,$D$36&lt;$AR59),0,Schweine_Werte!$C59))</f>
        <v>0</v>
      </c>
      <c r="AV59" s="677">
        <f>IF(OR($C$48=$AR59,$D$48=$AR59),Schweine_Werte!$C59*0.5,IF(OR($C$48&gt;$AR59,$D$48&lt;$AR59),0,Schweine_Werte!$C59))</f>
        <v>0</v>
      </c>
      <c r="AW59" s="677">
        <f>IF(OR($C$60=$AR59,$D$60=$AR59),Schweine_Werte!$C59*0.5,IF(OR($C$60&gt;$AR59,$D$60&lt;$AR59),0,Schweine_Werte!$C59))</f>
        <v>0</v>
      </c>
      <c r="AX59" s="677">
        <f>IF(OR($C$12=$AR59,$D$12=$AR59),Schweine_Werte!$E59*0.5,IF(OR($C$12&gt;$AR59,$D$12&lt;$AR59),0,Schweine_Werte!$E59))</f>
        <v>0</v>
      </c>
      <c r="AY59" s="667">
        <f>IF(OR($C$24=$AR59,$D$24=$AR59),Schweine_Werte!$E59*0.5,IF(OR($C$24&gt;$AR59,$D$24&lt;$AR59),0,Schweine_Werte!$E59))</f>
        <v>0</v>
      </c>
      <c r="AZ59" s="667">
        <f>IF(OR($C$36=$AR59,$D$36=$AR59),Schweine_Werte!$E59*0.5,IF(OR($C$36&gt;$AR59,$D$36&lt;$AR59),0,Schweine_Werte!$E59))</f>
        <v>0</v>
      </c>
      <c r="BA59" s="667">
        <f>IF(OR($C$48=$AR59,$D$48=$AR59),Schweine_Werte!$E59*0.5,IF(OR($C$48&gt;$AR59,$D$48&lt;$AR59),0,Schweine_Werte!$E59))</f>
        <v>0</v>
      </c>
      <c r="BB59" s="667">
        <f>IF(OR($C$60=$AR59,$D$60=$AR59),Schweine_Werte!$E59*0.5,IF(OR($C$60&gt;$AR59,$D$60&lt;$AR59),0,Schweine_Werte!$E59))</f>
        <v>0</v>
      </c>
      <c r="BC59" s="677">
        <f>IF(OR($C$12=$AR59,$D$12=$AR59),Schweine_Werte!$G59*0.5,IF(OR($C$12&gt;$AR59,$D$12&lt;$AR59),0,Schweine_Werte!$G59))</f>
        <v>0</v>
      </c>
      <c r="BD59" s="667">
        <f>IF(OR($C$24=$AR59,$D$24=$AR59),Schweine_Werte!$G59*0.5,IF(OR($C$24&gt;$AR59,$D$24&lt;$AR59),0,Schweine_Werte!$G59))</f>
        <v>0</v>
      </c>
      <c r="BE59" s="667">
        <f>IF(OR($C$36=$AR59,$D$36=$AR59),Schweine_Werte!$G59*0.5,IF(OR($C$36&gt;$AR59,$D$36&lt;$AR59),0,Schweine_Werte!$G59))</f>
        <v>0</v>
      </c>
      <c r="BF59" s="667">
        <f>IF(OR($C$48=$AR59,$D$48=$AR59),Schweine_Werte!$G59*0.5,IF(OR($C$48&gt;$AR59,$D$48&lt;$AR59),0,Schweine_Werte!$G59))</f>
        <v>0</v>
      </c>
      <c r="BG59" s="667">
        <f>IF(OR($C$60=$AR59,$D$60=$AR59),Schweine_Werte!$G59*0.5,IF(OR($C$60&gt;$AR59,$D$60&lt;$AR59),0,Schweine_Werte!$G59))</f>
        <v>0</v>
      </c>
      <c r="BH59" s="677">
        <f>IF(OR($C$12=$AR59,$D$12=$AR59),Schweine_Werte!$I59*0.5,IF(OR($C$12&gt;$AR59,$D$12&lt;$AR59),0,Schweine_Werte!$I59))</f>
        <v>0</v>
      </c>
      <c r="BI59" s="667">
        <f>IF(OR($C$24=$AR59,$D$24=$AR59),Schweine_Werte!$I59*0.5,IF(OR($C$24&gt;$AR59,$D$24&lt;$AR59),0,Schweine_Werte!$I59))</f>
        <v>0</v>
      </c>
      <c r="BJ59" s="667">
        <f>IF(OR($C$36=$AR59,$D$36=$AR59),Schweine_Werte!$I59*0.5,IF(OR($C$36&gt;$AR59,$D$36&lt;$AR59),0,Schweine_Werte!$I59))</f>
        <v>0</v>
      </c>
      <c r="BK59" s="667">
        <f>IF(OR($C$48=$AR59,$D$48=$AR59),Schweine_Werte!$I59*0.5,IF(OR($C$48&gt;$AR59,$D$48&lt;$AR59),0,Schweine_Werte!$I59))</f>
        <v>0</v>
      </c>
      <c r="BL59" s="667">
        <f>IF(OR($C$60=$AR59,$D$60=$AR59),Schweine_Werte!$I59*0.5,IF(OR($C$60&gt;$AR59,$D$60&lt;$AR59),0,Schweine_Werte!$I59))</f>
        <v>0</v>
      </c>
      <c r="BM59" s="677"/>
      <c r="BN59" s="667"/>
      <c r="BO59" s="667"/>
      <c r="BP59" s="667"/>
      <c r="BQ59" s="667"/>
      <c r="BR59" s="677">
        <f>IF(OR($C$74=$AR59,$D$74=$AR59),Schweine_Werte!$M59*0.5,IF(OR($C$74&gt;$AR59,$D$74&lt;$AR59),0,Schweine_Werte!$M59))</f>
        <v>0</v>
      </c>
      <c r="BS59" s="677">
        <f>IF(OR($C$83=$AR59,$D$83=$AR59),Schweine_Werte!$M59*0.5,IF(OR($C$83&gt;$AR59,$D$83&lt;$AR59),0,Schweine_Werte!$M59))</f>
        <v>0</v>
      </c>
      <c r="BT59" s="679">
        <f>IF(OR($C$92=$AR59,$D$92=$AR59),Schweine_Werte!$M59*0.5,IF(OR($C$92&gt;$AR59,$D$92&lt;$AR59),0,Schweine_Werte!$M59))</f>
        <v>0</v>
      </c>
      <c r="BU59" s="679">
        <f>IF(OR($C$101=$AR59,$D$101=$AR59),Schweine_Werte!$M59*0.5,IF(OR($C$101&gt;$AR59,$D$101&lt;$AR59),0,Schweine_Werte!$M59))</f>
        <v>0</v>
      </c>
      <c r="BV59" s="679">
        <f>IF(OR($C$110=$AR59,$D$110=$AR59),Schweine_Werte!$M59*0.5,IF(OR($C$110&gt;$AR59,$D$110&lt;$AR59),0,Schweine_Werte!$M59))</f>
        <v>0</v>
      </c>
      <c r="BW59" s="679">
        <f>IF(OR(8=$AR59,$E$127=$AR59),Schweine_Werte!$M59*0.5,IF(OR(8&gt;$AR59,$E$127&lt;$AR59),0,Schweine_Werte!$M59))</f>
        <v>1.1210940768302988</v>
      </c>
      <c r="BX59" s="679">
        <f>IF(OR(8=$AR59,$E$145=$AR59),Schweine_Werte!$M59*0.5,IF(OR(8&gt;$AR59,$E$145&lt;$AR59),0,Schweine_Werte!$M59))</f>
        <v>1.1210940768302988</v>
      </c>
      <c r="BY59" s="677">
        <f>IF(OR($C$74=$AR59,$D$74=$AR59),Schweine_Werte!$O59*0.5,IF(OR($C$74&gt;$AR59,$D$74&lt;$AR59),0,Schweine_Werte!$O59))</f>
        <v>0</v>
      </c>
      <c r="BZ59" s="677">
        <f>IF(OR($C$83=$AR59,$D$83=$AR59),Schweine_Werte!$O59*0.5,IF(OR($C$83&gt;$AR59,$D$83&lt;$AR59),0,Schweine_Werte!$O59))</f>
        <v>0</v>
      </c>
      <c r="CA59" s="679">
        <f>IF(OR($C$92=$AR59,$D$92=$AR59),Schweine_Werte!$O59*0.5,IF(OR($C$92&gt;$AR59,$D$92&lt;$AR59),0,Schweine_Werte!$O59))</f>
        <v>0</v>
      </c>
      <c r="CB59" s="679">
        <f>IF(OR($C$101=$AR59,$D$101=$AR59),Schweine_Werte!$O59*0.5,IF(OR($C$101&gt;$AR59,$D$101&lt;$AR59),0,Schweine_Werte!$O59))</f>
        <v>0</v>
      </c>
      <c r="CC59" s="679">
        <f>IF(OR($C$110=$AR59,$D$110=$AR59),Schweine_Werte!$O59*0.5,IF(OR($C$110&gt;$AR59,$D$110&lt;$AR59),0,Schweine_Werte!$O59))</f>
        <v>0</v>
      </c>
    </row>
    <row r="60" spans="1:81" ht="15.75" x14ac:dyDescent="0.2">
      <c r="A60" s="520" t="s">
        <v>460</v>
      </c>
      <c r="B60" s="693" t="str">
        <f>IF('Abweichende Werte'!W9=1,A5,"")</f>
        <v/>
      </c>
      <c r="C60" s="694" t="str">
        <f>IF('Abweichende Werte'!W9=1,'Abweichende Werte'!J9,"")</f>
        <v/>
      </c>
      <c r="D60" s="694" t="str">
        <f>IF('Abweichende Werte'!W9=1,'Abweichende Werte'!M9,"")</f>
        <v/>
      </c>
      <c r="E60" s="506" t="str">
        <f>IF('Abweichende Werte'!W9=1,'Abweichende Werte'!P9,"")</f>
        <v/>
      </c>
      <c r="F60" s="695" t="e">
        <f>IF($E60&lt;=$E53,F53,IF(AND($E60&gt;$E53,$E60&lt;=$E54),F53+(F54-F53)/($E54-$E53)*($E60-$E53),IF(AND($E60&gt;$E54,$E60&lt;=$E55),F54+(F55-F54)/($E55-$E54)*($E60-$E54),IF(AND($E60&gt;$E55,$E60&lt;=$E56),F55+(F56-F55)/($E56-$E55)*($E60-$E55),IF($E60&gt;$E56,F56)))))</f>
        <v>#VALUE!</v>
      </c>
      <c r="G60" s="695" t="e">
        <f t="shared" ref="G60:N60" si="33">IF($E60&lt;=$E53,G53,IF(AND($E60&gt;$E53,$E60&lt;=$E54),G53+(G54-G53)/($E54-$E53)*($E60-$E53),IF(AND($E60&gt;$E54,$E60&lt;=$E55),G54+(G55-G54)/($E55-$E54)*($E60-$E54),IF(AND($E60&gt;$E55,$E60&lt;=$E56),G55+(G56-G55)/($E56-$E55)*($E60-$E55),IF($E60&gt;$E56,G56)))))</f>
        <v>#VALUE!</v>
      </c>
      <c r="H60" s="695" t="e">
        <f t="shared" si="33"/>
        <v>#VALUE!</v>
      </c>
      <c r="I60" s="695" t="e">
        <f t="shared" si="33"/>
        <v>#VALUE!</v>
      </c>
      <c r="J60" s="695" t="e">
        <f t="shared" si="33"/>
        <v>#VALUE!</v>
      </c>
      <c r="K60" s="695" t="e">
        <f t="shared" si="33"/>
        <v>#VALUE!</v>
      </c>
      <c r="L60" s="695" t="e">
        <f t="shared" si="33"/>
        <v>#VALUE!</v>
      </c>
      <c r="M60" s="695" t="e">
        <f t="shared" si="33"/>
        <v>#VALUE!</v>
      </c>
      <c r="N60" s="695" t="e">
        <f t="shared" si="33"/>
        <v>#VALUE!</v>
      </c>
      <c r="O60" s="696">
        <v>5.5</v>
      </c>
      <c r="P60" s="696">
        <v>1.8</v>
      </c>
      <c r="Q60" s="695" t="e">
        <f t="shared" ref="Q60:Z60" si="34">IF($E60&lt;=$E53,Q53,IF(AND($E60&gt;$E53,$E60&lt;=$E54),Q53+(Q54-Q53)/($E54-$E53)*($E60-$E53),IF(AND($E60&gt;$E54,$E60&lt;=$E55),Q54+(Q55-Q54)/($E55-$E54)*($E60-$E54),IF(AND($E60&gt;$E55,$E60&lt;=$E56),Q55+(Q56-Q55)/($E56-$E55)*($E60-$E55),IF($E60&gt;$E56,Q56)))))</f>
        <v>#VALUE!</v>
      </c>
      <c r="R60" s="695" t="e">
        <f t="shared" si="34"/>
        <v>#VALUE!</v>
      </c>
      <c r="S60" s="695" t="e">
        <f t="shared" si="34"/>
        <v>#VALUE!</v>
      </c>
      <c r="T60" s="695" t="e">
        <f t="shared" si="34"/>
        <v>#VALUE!</v>
      </c>
      <c r="U60" s="695" t="e">
        <f t="shared" si="34"/>
        <v>#VALUE!</v>
      </c>
      <c r="V60" s="695" t="e">
        <f t="shared" si="34"/>
        <v>#VALUE!</v>
      </c>
      <c r="W60" s="695" t="e">
        <f t="shared" si="34"/>
        <v>#VALUE!</v>
      </c>
      <c r="X60" s="695" t="e">
        <f t="shared" si="34"/>
        <v>#VALUE!</v>
      </c>
      <c r="Y60" s="695" t="e">
        <f t="shared" si="34"/>
        <v>#VALUE!</v>
      </c>
      <c r="Z60" s="695" t="e">
        <f t="shared" si="34"/>
        <v>#VALUE!</v>
      </c>
      <c r="AA60" s="697" t="e">
        <f>+Z60*6.25</f>
        <v>#VALUE!</v>
      </c>
      <c r="AB60" s="695" t="e">
        <f t="shared" ref="AB60" si="35">IF($E60&lt;=$E53,AB53,IF(AND($E60&gt;$E53,$E60&lt;=$E54),AB53+(AB54-AB53)/($E54-$E53)*($E60-$E53),IF(AND($E60&gt;$E54,$E60&lt;=$E55),AB54+(AB55-AB54)/($E55-$E54)*($E60-$E54),IF(AND($E60&gt;$E55,$E60&lt;=$E56),AB55+(AB56-AB55)/($E56-$E55)*($E60-$E55),IF($E60&gt;$E56,AB56)))))</f>
        <v>#VALUE!</v>
      </c>
      <c r="AC60" s="697" t="e">
        <f>+AB60*6.25</f>
        <v>#VALUE!</v>
      </c>
      <c r="AD60" s="695" t="e">
        <f t="shared" ref="AD60" si="36">IF($E60&lt;=$E53,AD53,IF(AND($E60&gt;$E53,$E60&lt;=$E54),AD53+(AD54-AD53)/($E54-$E53)*($E60-$E53),IF(AND($E60&gt;$E54,$E60&lt;=$E55),AD54+(AD55-AD54)/($E55-$E54)*($E60-$E54),IF(AND($E60&gt;$E55,$E60&lt;=$E56),AD55+(AD56-AD55)/($E56-$E55)*($E60-$E55),IF($E60&gt;$E56,AD56)))))</f>
        <v>#VALUE!</v>
      </c>
      <c r="AE60" s="697" t="e">
        <f>+AD60*6.25</f>
        <v>#VALUE!</v>
      </c>
      <c r="AF60" s="697" t="e">
        <f>365/((D60-C60)/E60*1000)</f>
        <v>#VALUE!</v>
      </c>
      <c r="AG60" s="695" t="e">
        <f>IF($E60&lt;=$E53,AG53,IF(AND($E60&gt;$E53,$E60&lt;=$E54),AG53+(AG54-AG53)/($E54-$E53)*($E60-$E53),IF(AND($E60&gt;$E54,$E60&lt;=$E55),AG54+(AG55-AG54)/($E55-$E54)*($E60-$E54),IF(AND($E60&gt;$E55,$E60&lt;=$E56),AG55+(AG56-AG55)/($E56-$E55)*($E60-$E55),IF($E60&gt;$E56,AG56)))))</f>
        <v>#VALUE!</v>
      </c>
      <c r="AH60" s="697" t="e">
        <f>+AG60/AF60</f>
        <v>#VALUE!</v>
      </c>
      <c r="AI60" s="697" t="e">
        <f>+CONCATENATE(ROUND(AH60/(D60-C60),1)," : 1")</f>
        <v>#VALUE!</v>
      </c>
      <c r="AJ60" s="695" t="e">
        <f t="shared" ref="AJ60" si="37">IF($E60&lt;=$E53,AJ53,IF(AND($E60&gt;$E53,$E60&lt;=$E54),AJ53+(AJ54-AJ53)/($E54-$E53)*($E60-$E53),IF(AND($E60&gt;$E54,$E60&lt;=$E55),AJ54+(AJ55-AJ54)/($E55-$E54)*($E60-$E54),IF(AND($E60&gt;$E55,$E60&lt;=$E56),AJ55+(AJ56-AJ55)/($E56-$E55)*($E60-$E55),IF($E60&gt;$E56,AJ56)))))</f>
        <v>#VALUE!</v>
      </c>
      <c r="AK60" s="697" t="e">
        <f>+AJ60/2.291</f>
        <v>#VALUE!</v>
      </c>
      <c r="AL60" s="695" t="e">
        <f t="shared" ref="AL60" si="38">IF($E60&lt;=$E53,AL53,IF(AND($E60&gt;$E53,$E60&lt;=$E54),AL53+(AL54-AL53)/($E54-$E53)*($E60-$E53),IF(AND($E60&gt;$E54,$E60&lt;=$E55),AL54+(AL55-AL54)/($E55-$E54)*($E60-$E54),IF(AND($E60&gt;$E55,$E60&lt;=$E56),AL55+(AL56-AL55)/($E56-$E55)*($E60-$E55),IF($E60&gt;$E56,AL56)))))</f>
        <v>#VALUE!</v>
      </c>
      <c r="AM60" s="697" t="e">
        <f>+AL60/2.291</f>
        <v>#VALUE!</v>
      </c>
      <c r="AN60" s="695" t="e">
        <f t="shared" ref="AN60" si="39">IF($E60&lt;=$E53,AN53,IF(AND($E60&gt;$E53,$E60&lt;=$E54),AN53+(AN54-AN53)/($E54-$E53)*($E60-$E53),IF(AND($E60&gt;$E54,$E60&lt;=$E55),AN54+(AN55-AN54)/($E55-$E54)*($E60-$E54),IF(AND($E60&gt;$E55,$E60&lt;=$E56),AN55+(AN56-AN55)/($E56-$E55)*($E60-$E55),IF($E60&gt;$E56,AN56)))))</f>
        <v>#VALUE!</v>
      </c>
      <c r="AO60" s="697" t="e">
        <f>+AN60/2.291</f>
        <v>#VALUE!</v>
      </c>
      <c r="AR60" s="698">
        <v>64</v>
      </c>
      <c r="AS60" s="677">
        <f>IF(OR($C$12=$AR60,$D$12=$AR60),Schweine_Werte!$C60*0.5,IF(OR($C$12&gt;$AR60,$D$12&lt;$AR60),0,Schweine_Werte!$C60))</f>
        <v>0</v>
      </c>
      <c r="AT60" s="667">
        <f>IF(OR($C$24=$AR60,$D$24=$AR60),Schweine_Werte!$C60*0.5,IF(OR($C$24&gt;$AR60,$D$24&lt;$AR60),0,Schweine_Werte!$C60))</f>
        <v>0</v>
      </c>
      <c r="AU60" s="677">
        <f>IF(OR($C$36=$AR60,$D$36=$AR60),Schweine_Werte!$C60*0.5,IF(OR($C$36&gt;$AR60,$D$36&lt;$AR60),0,Schweine_Werte!$C60))</f>
        <v>0</v>
      </c>
      <c r="AV60" s="677">
        <f>IF(OR($C$48=$AR60,$D$48=$AR60),Schweine_Werte!$C60*0.5,IF(OR($C$48&gt;$AR60,$D$48&lt;$AR60),0,Schweine_Werte!$C60))</f>
        <v>0</v>
      </c>
      <c r="AW60" s="677">
        <f>IF(OR($C$60=$AR60,$D$60=$AR60),Schweine_Werte!$C60*0.5,IF(OR($C$60&gt;$AR60,$D$60&lt;$AR60),0,Schweine_Werte!$C60))</f>
        <v>0</v>
      </c>
      <c r="AX60" s="677">
        <f>IF(OR($C$12=$AR60,$D$12=$AR60),Schweine_Werte!$E60*0.5,IF(OR($C$12&gt;$AR60,$D$12&lt;$AR60),0,Schweine_Werte!$E60))</f>
        <v>0</v>
      </c>
      <c r="AY60" s="667">
        <f>IF(OR($C$24=$AR60,$D$24=$AR60),Schweine_Werte!$E60*0.5,IF(OR($C$24&gt;$AR60,$D$24&lt;$AR60),0,Schweine_Werte!$E60))</f>
        <v>0</v>
      </c>
      <c r="AZ60" s="667">
        <f>IF(OR($C$36=$AR60,$D$36=$AR60),Schweine_Werte!$E60*0.5,IF(OR($C$36&gt;$AR60,$D$36&lt;$AR60),0,Schweine_Werte!$E60))</f>
        <v>0</v>
      </c>
      <c r="BA60" s="667">
        <f>IF(OR($C$48=$AR60,$D$48=$AR60),Schweine_Werte!$E60*0.5,IF(OR($C$48&gt;$AR60,$D$48&lt;$AR60),0,Schweine_Werte!$E60))</f>
        <v>0</v>
      </c>
      <c r="BB60" s="667">
        <f>IF(OR($C$60=$AR60,$D$60=$AR60),Schweine_Werte!$E60*0.5,IF(OR($C$60&gt;$AR60,$D$60&lt;$AR60),0,Schweine_Werte!$E60))</f>
        <v>0</v>
      </c>
      <c r="BC60" s="677">
        <f>IF(OR($C$12=$AR60,$D$12=$AR60),Schweine_Werte!$G60*0.5,IF(OR($C$12&gt;$AR60,$D$12&lt;$AR60),0,Schweine_Werte!$G60))</f>
        <v>0</v>
      </c>
      <c r="BD60" s="667">
        <f>IF(OR($C$24=$AR60,$D$24=$AR60),Schweine_Werte!$G60*0.5,IF(OR($C$24&gt;$AR60,$D$24&lt;$AR60),0,Schweine_Werte!$G60))</f>
        <v>0</v>
      </c>
      <c r="BE60" s="667">
        <f>IF(OR($C$36=$AR60,$D$36=$AR60),Schweine_Werte!$G60*0.5,IF(OR($C$36&gt;$AR60,$D$36&lt;$AR60),0,Schweine_Werte!$G60))</f>
        <v>0</v>
      </c>
      <c r="BF60" s="667">
        <f>IF(OR($C$48=$AR60,$D$48=$AR60),Schweine_Werte!$G60*0.5,IF(OR($C$48&gt;$AR60,$D$48&lt;$AR60),0,Schweine_Werte!$G60))</f>
        <v>0</v>
      </c>
      <c r="BG60" s="667">
        <f>IF(OR($C$60=$AR60,$D$60=$AR60),Schweine_Werte!$G60*0.5,IF(OR($C$60&gt;$AR60,$D$60&lt;$AR60),0,Schweine_Werte!$G60))</f>
        <v>0</v>
      </c>
      <c r="BH60" s="677">
        <f>IF(OR($C$12=$AR60,$D$12=$AR60),Schweine_Werte!$I60*0.5,IF(OR($C$12&gt;$AR60,$D$12&lt;$AR60),0,Schweine_Werte!$I60))</f>
        <v>0</v>
      </c>
      <c r="BI60" s="667">
        <f>IF(OR($C$24=$AR60,$D$24=$AR60),Schweine_Werte!$I60*0.5,IF(OR($C$24&gt;$AR60,$D$24&lt;$AR60),0,Schweine_Werte!$I60))</f>
        <v>0</v>
      </c>
      <c r="BJ60" s="667">
        <f>IF(OR($C$36=$AR60,$D$36=$AR60),Schweine_Werte!$I60*0.5,IF(OR($C$36&gt;$AR60,$D$36&lt;$AR60),0,Schweine_Werte!$I60))</f>
        <v>0</v>
      </c>
      <c r="BK60" s="667">
        <f>IF(OR($C$48=$AR60,$D$48=$AR60),Schweine_Werte!$I60*0.5,IF(OR($C$48&gt;$AR60,$D$48&lt;$AR60),0,Schweine_Werte!$I60))</f>
        <v>0</v>
      </c>
      <c r="BL60" s="667">
        <f>IF(OR($C$60=$AR60,$D$60=$AR60),Schweine_Werte!$I60*0.5,IF(OR($C$60&gt;$AR60,$D$60&lt;$AR60),0,Schweine_Werte!$I60))</f>
        <v>0</v>
      </c>
      <c r="BM60" s="677"/>
      <c r="BN60" s="667"/>
      <c r="BO60" s="667"/>
      <c r="BP60" s="667"/>
      <c r="BQ60" s="667"/>
      <c r="BR60" s="677">
        <f>IF(OR($C$74=$AR60,$D$74=$AR60),Schweine_Werte!$M60*0.5,IF(OR($C$74&gt;$AR60,$D$74&lt;$AR60),0,Schweine_Werte!$M60))</f>
        <v>0</v>
      </c>
      <c r="BS60" s="677">
        <f>IF(OR($C$83=$AR60,$D$83=$AR60),Schweine_Werte!$M60*0.5,IF(OR($C$83&gt;$AR60,$D$83&lt;$AR60),0,Schweine_Werte!$M60))</f>
        <v>0</v>
      </c>
      <c r="BT60" s="679">
        <f>IF(OR($C$92=$AR60,$D$92=$AR60),Schweine_Werte!$M60*0.5,IF(OR($C$92&gt;$AR60,$D$92&lt;$AR60),0,Schweine_Werte!$M60))</f>
        <v>0</v>
      </c>
      <c r="BU60" s="679">
        <f>IF(OR($C$101=$AR60,$D$101=$AR60),Schweine_Werte!$M60*0.5,IF(OR($C$101&gt;$AR60,$D$101&lt;$AR60),0,Schweine_Werte!$M60))</f>
        <v>0</v>
      </c>
      <c r="BV60" s="679">
        <f>IF(OR($C$110=$AR60,$D$110=$AR60),Schweine_Werte!$M60*0.5,IF(OR($C$110&gt;$AR60,$D$110&lt;$AR60),0,Schweine_Werte!$M60))</f>
        <v>0</v>
      </c>
      <c r="BW60" s="679">
        <f>IF(OR(8=$AR60,$E$127=$AR60),Schweine_Werte!$M60*0.5,IF(OR(8&gt;$AR60,$E$127&lt;$AR60),0,Schweine_Werte!$M60))</f>
        <v>1.1177555614589696</v>
      </c>
      <c r="BX60" s="679">
        <f>IF(OR(8=$AR60,$E$145=$AR60),Schweine_Werte!$M60*0.5,IF(OR(8&gt;$AR60,$E$145&lt;$AR60),0,Schweine_Werte!$M60))</f>
        <v>1.1177555614589696</v>
      </c>
      <c r="BY60" s="677">
        <f>IF(OR($C$74=$AR60,$D$74=$AR60),Schweine_Werte!$O60*0.5,IF(OR($C$74&gt;$AR60,$D$74&lt;$AR60),0,Schweine_Werte!$O60))</f>
        <v>0</v>
      </c>
      <c r="BZ60" s="677">
        <f>IF(OR($C$83=$AR60,$D$83=$AR60),Schweine_Werte!$O60*0.5,IF(OR($C$83&gt;$AR60,$D$83&lt;$AR60),0,Schweine_Werte!$O60))</f>
        <v>0</v>
      </c>
      <c r="CA60" s="679">
        <f>IF(OR($C$92=$AR60,$D$92=$AR60),Schweine_Werte!$O60*0.5,IF(OR($C$92&gt;$AR60,$D$92&lt;$AR60),0,Schweine_Werte!$O60))</f>
        <v>0</v>
      </c>
      <c r="CB60" s="679">
        <f>IF(OR($C$101=$AR60,$D$101=$AR60),Schweine_Werte!$O60*0.5,IF(OR($C$101&gt;$AR60,$D$101&lt;$AR60),0,Schweine_Werte!$O60))</f>
        <v>0</v>
      </c>
      <c r="CC60" s="679">
        <f>IF(OR($C$110=$AR60,$D$110=$AR60),Schweine_Werte!$O60*0.5,IF(OR($C$110&gt;$AR60,$D$110&lt;$AR60),0,Schweine_Werte!$O60))</f>
        <v>0</v>
      </c>
    </row>
    <row r="61" spans="1:81" x14ac:dyDescent="0.2">
      <c r="AR61" s="698">
        <v>65</v>
      </c>
      <c r="AS61" s="677">
        <f>IF(OR($C$12=$AR61,$D$12=$AR61),Schweine_Werte!$C61*0.5,IF(OR($C$12&gt;$AR61,$D$12&lt;$AR61),0,Schweine_Werte!$C61))</f>
        <v>0</v>
      </c>
      <c r="AT61" s="667">
        <f>IF(OR($C$24=$AR61,$D$24=$AR61),Schweine_Werte!$C61*0.5,IF(OR($C$24&gt;$AR61,$D$24&lt;$AR61),0,Schweine_Werte!$C61))</f>
        <v>0</v>
      </c>
      <c r="AU61" s="677">
        <f>IF(OR($C$36=$AR61,$D$36=$AR61),Schweine_Werte!$C61*0.5,IF(OR($C$36&gt;$AR61,$D$36&lt;$AR61),0,Schweine_Werte!$C61))</f>
        <v>0</v>
      </c>
      <c r="AV61" s="677">
        <f>IF(OR($C$48=$AR61,$D$48=$AR61),Schweine_Werte!$C61*0.5,IF(OR($C$48&gt;$AR61,$D$48&lt;$AR61),0,Schweine_Werte!$C61))</f>
        <v>0</v>
      </c>
      <c r="AW61" s="677">
        <f>IF(OR($C$60=$AR61,$D$60=$AR61),Schweine_Werte!$C61*0.5,IF(OR($C$60&gt;$AR61,$D$60&lt;$AR61),0,Schweine_Werte!$C61))</f>
        <v>0</v>
      </c>
      <c r="AX61" s="677">
        <f>IF(OR($C$12=$AR61,$D$12=$AR61),Schweine_Werte!$E61*0.5,IF(OR($C$12&gt;$AR61,$D$12&lt;$AR61),0,Schweine_Werte!$E61))</f>
        <v>0</v>
      </c>
      <c r="AY61" s="667">
        <f>IF(OR($C$24=$AR61,$D$24=$AR61),Schweine_Werte!$E61*0.5,IF(OR($C$24&gt;$AR61,$D$24&lt;$AR61),0,Schweine_Werte!$E61))</f>
        <v>0</v>
      </c>
      <c r="AZ61" s="667">
        <f>IF(OR($C$36=$AR61,$D$36=$AR61),Schweine_Werte!$E61*0.5,IF(OR($C$36&gt;$AR61,$D$36&lt;$AR61),0,Schweine_Werte!$E61))</f>
        <v>0</v>
      </c>
      <c r="BA61" s="667">
        <f>IF(OR($C$48=$AR61,$D$48=$AR61),Schweine_Werte!$E61*0.5,IF(OR($C$48&gt;$AR61,$D$48&lt;$AR61),0,Schweine_Werte!$E61))</f>
        <v>0</v>
      </c>
      <c r="BB61" s="667">
        <f>IF(OR($C$60=$AR61,$D$60=$AR61),Schweine_Werte!$E61*0.5,IF(OR($C$60&gt;$AR61,$D$60&lt;$AR61),0,Schweine_Werte!$E61))</f>
        <v>0</v>
      </c>
      <c r="BC61" s="677">
        <f>IF(OR($C$12=$AR61,$D$12=$AR61),Schweine_Werte!$G61*0.5,IF(OR($C$12&gt;$AR61,$D$12&lt;$AR61),0,Schweine_Werte!$G61))</f>
        <v>0</v>
      </c>
      <c r="BD61" s="667">
        <f>IF(OR($C$24=$AR61,$D$24=$AR61),Schweine_Werte!$G61*0.5,IF(OR($C$24&gt;$AR61,$D$24&lt;$AR61),0,Schweine_Werte!$G61))</f>
        <v>0</v>
      </c>
      <c r="BE61" s="667">
        <f>IF(OR($C$36=$AR61,$D$36=$AR61),Schweine_Werte!$G61*0.5,IF(OR($C$36&gt;$AR61,$D$36&lt;$AR61),0,Schweine_Werte!$G61))</f>
        <v>0</v>
      </c>
      <c r="BF61" s="667">
        <f>IF(OR($C$48=$AR61,$D$48=$AR61),Schweine_Werte!$G61*0.5,IF(OR($C$48&gt;$AR61,$D$48&lt;$AR61),0,Schweine_Werte!$G61))</f>
        <v>0</v>
      </c>
      <c r="BG61" s="667">
        <f>IF(OR($C$60=$AR61,$D$60=$AR61),Schweine_Werte!$G61*0.5,IF(OR($C$60&gt;$AR61,$D$60&lt;$AR61),0,Schweine_Werte!$G61))</f>
        <v>0</v>
      </c>
      <c r="BH61" s="677">
        <f>IF(OR($C$12=$AR61,$D$12=$AR61),Schweine_Werte!$I61*0.5,IF(OR($C$12&gt;$AR61,$D$12&lt;$AR61),0,Schweine_Werte!$I61))</f>
        <v>0</v>
      </c>
      <c r="BI61" s="667">
        <f>IF(OR($C$24=$AR61,$D$24=$AR61),Schweine_Werte!$I61*0.5,IF(OR($C$24&gt;$AR61,$D$24&lt;$AR61),0,Schweine_Werte!$I61))</f>
        <v>0</v>
      </c>
      <c r="BJ61" s="667">
        <f>IF(OR($C$36=$AR61,$D$36=$AR61),Schweine_Werte!$I61*0.5,IF(OR($C$36&gt;$AR61,$D$36&lt;$AR61),0,Schweine_Werte!$I61))</f>
        <v>0</v>
      </c>
      <c r="BK61" s="667">
        <f>IF(OR($C$48=$AR61,$D$48=$AR61),Schweine_Werte!$I61*0.5,IF(OR($C$48&gt;$AR61,$D$48&lt;$AR61),0,Schweine_Werte!$I61))</f>
        <v>0</v>
      </c>
      <c r="BL61" s="667">
        <f>IF(OR($C$60=$AR61,$D$60=$AR61),Schweine_Werte!$I61*0.5,IF(OR($C$60&gt;$AR61,$D$60&lt;$AR61),0,Schweine_Werte!$I61))</f>
        <v>0</v>
      </c>
      <c r="BM61" s="677"/>
      <c r="BN61" s="667"/>
      <c r="BO61" s="667"/>
      <c r="BP61" s="667"/>
      <c r="BQ61" s="667"/>
      <c r="BR61" s="677">
        <f>IF(OR($C$74=$AR61,$D$74=$AR61),Schweine_Werte!$M61*0.5,IF(OR($C$74&gt;$AR61,$D$74&lt;$AR61),0,Schweine_Werte!$M61))</f>
        <v>0</v>
      </c>
      <c r="BS61" s="677">
        <f>IF(OR($C$83=$AR61,$D$83=$AR61),Schweine_Werte!$M61*0.5,IF(OR($C$83&gt;$AR61,$D$83&lt;$AR61),0,Schweine_Werte!$M61))</f>
        <v>0</v>
      </c>
      <c r="BT61" s="679">
        <f>IF(OR($C$92=$AR61,$D$92=$AR61),Schweine_Werte!$M61*0.5,IF(OR($C$92&gt;$AR61,$D$92&lt;$AR61),0,Schweine_Werte!$M61))</f>
        <v>0</v>
      </c>
      <c r="BU61" s="679">
        <f>IF(OR($C$101=$AR61,$D$101=$AR61),Schweine_Werte!$M61*0.5,IF(OR($C$101&gt;$AR61,$D$101&lt;$AR61),0,Schweine_Werte!$M61))</f>
        <v>0</v>
      </c>
      <c r="BV61" s="679">
        <f>IF(OR($C$110=$AR61,$D$110=$AR61),Schweine_Werte!$M61*0.5,IF(OR($C$110&gt;$AR61,$D$110&lt;$AR61),0,Schweine_Werte!$M61))</f>
        <v>0</v>
      </c>
      <c r="BW61" s="679">
        <f>IF(OR(8=$AR61,$E$127=$AR61),Schweine_Werte!$M61*0.5,IF(OR(8&gt;$AR61,$E$127&lt;$AR61),0,Schweine_Werte!$M61))</f>
        <v>1.1148053306975045</v>
      </c>
      <c r="BX61" s="679">
        <f>IF(OR(8=$AR61,$E$145=$AR61),Schweine_Werte!$M61*0.5,IF(OR(8&gt;$AR61,$E$145&lt;$AR61),0,Schweine_Werte!$M61))</f>
        <v>1.1148053306975045</v>
      </c>
      <c r="BY61" s="677">
        <f>IF(OR($C$74=$AR61,$D$74=$AR61),Schweine_Werte!$O61*0.5,IF(OR($C$74&gt;$AR61,$D$74&lt;$AR61),0,Schweine_Werte!$O61))</f>
        <v>0</v>
      </c>
      <c r="BZ61" s="677">
        <f>IF(OR($C$83=$AR61,$D$83=$AR61),Schweine_Werte!$O61*0.5,IF(OR($C$83&gt;$AR61,$D$83&lt;$AR61),0,Schweine_Werte!$O61))</f>
        <v>0</v>
      </c>
      <c r="CA61" s="679">
        <f>IF(OR($C$92=$AR61,$D$92=$AR61),Schweine_Werte!$O61*0.5,IF(OR($C$92&gt;$AR61,$D$92&lt;$AR61),0,Schweine_Werte!$O61))</f>
        <v>0</v>
      </c>
      <c r="CB61" s="679">
        <f>IF(OR($C$101=$AR61,$D$101=$AR61),Schweine_Werte!$O61*0.5,IF(OR($C$101&gt;$AR61,$D$101&lt;$AR61),0,Schweine_Werte!$O61))</f>
        <v>0</v>
      </c>
      <c r="CC61" s="679">
        <f>IF(OR($C$110=$AR61,$D$110=$AR61),Schweine_Werte!$O61*0.5,IF(OR($C$110&gt;$AR61,$D$110&lt;$AR61),0,Schweine_Werte!$O61))</f>
        <v>0</v>
      </c>
    </row>
    <row r="62" spans="1:81" x14ac:dyDescent="0.2">
      <c r="AR62" s="698">
        <v>66</v>
      </c>
      <c r="AS62" s="677">
        <f>IF(OR($C$12=$AR62,$D$12=$AR62),Schweine_Werte!$C62*0.5,IF(OR($C$12&gt;$AR62,$D$12&lt;$AR62),0,Schweine_Werte!$C62))</f>
        <v>0</v>
      </c>
      <c r="AT62" s="667">
        <f>IF(OR($C$24=$AR62,$D$24=$AR62),Schweine_Werte!$C62*0.5,IF(OR($C$24&gt;$AR62,$D$24&lt;$AR62),0,Schweine_Werte!$C62))</f>
        <v>0</v>
      </c>
      <c r="AU62" s="677">
        <f>IF(OR($C$36=$AR62,$D$36=$AR62),Schweine_Werte!$C62*0.5,IF(OR($C$36&gt;$AR62,$D$36&lt;$AR62),0,Schweine_Werte!$C62))</f>
        <v>0</v>
      </c>
      <c r="AV62" s="677">
        <f>IF(OR($C$48=$AR62,$D$48=$AR62),Schweine_Werte!$C62*0.5,IF(OR($C$48&gt;$AR62,$D$48&lt;$AR62),0,Schweine_Werte!$C62))</f>
        <v>0</v>
      </c>
      <c r="AW62" s="677">
        <f>IF(OR($C$60=$AR62,$D$60=$AR62),Schweine_Werte!$C62*0.5,IF(OR($C$60&gt;$AR62,$D$60&lt;$AR62),0,Schweine_Werte!$C62))</f>
        <v>0</v>
      </c>
      <c r="AX62" s="677">
        <f>IF(OR($C$12=$AR62,$D$12=$AR62),Schweine_Werte!$E62*0.5,IF(OR($C$12&gt;$AR62,$D$12&lt;$AR62),0,Schweine_Werte!$E62))</f>
        <v>0</v>
      </c>
      <c r="AY62" s="667">
        <f>IF(OR($C$24=$AR62,$D$24=$AR62),Schweine_Werte!$E62*0.5,IF(OR($C$24&gt;$AR62,$D$24&lt;$AR62),0,Schweine_Werte!$E62))</f>
        <v>0</v>
      </c>
      <c r="AZ62" s="667">
        <f>IF(OR($C$36=$AR62,$D$36=$AR62),Schweine_Werte!$E62*0.5,IF(OR($C$36&gt;$AR62,$D$36&lt;$AR62),0,Schweine_Werte!$E62))</f>
        <v>0</v>
      </c>
      <c r="BA62" s="667">
        <f>IF(OR($C$48=$AR62,$D$48=$AR62),Schweine_Werte!$E62*0.5,IF(OR($C$48&gt;$AR62,$D$48&lt;$AR62),0,Schweine_Werte!$E62))</f>
        <v>0</v>
      </c>
      <c r="BB62" s="667">
        <f>IF(OR($C$60=$AR62,$D$60=$AR62),Schweine_Werte!$E62*0.5,IF(OR($C$60&gt;$AR62,$D$60&lt;$AR62),0,Schweine_Werte!$E62))</f>
        <v>0</v>
      </c>
      <c r="BC62" s="677">
        <f>IF(OR($C$12=$AR62,$D$12=$AR62),Schweine_Werte!$G62*0.5,IF(OR($C$12&gt;$AR62,$D$12&lt;$AR62),0,Schweine_Werte!$G62))</f>
        <v>0</v>
      </c>
      <c r="BD62" s="667">
        <f>IF(OR($C$24=$AR62,$D$24=$AR62),Schweine_Werte!$G62*0.5,IF(OR($C$24&gt;$AR62,$D$24&lt;$AR62),0,Schweine_Werte!$G62))</f>
        <v>0</v>
      </c>
      <c r="BE62" s="667">
        <f>IF(OR($C$36=$AR62,$D$36=$AR62),Schweine_Werte!$G62*0.5,IF(OR($C$36&gt;$AR62,$D$36&lt;$AR62),0,Schweine_Werte!$G62))</f>
        <v>0</v>
      </c>
      <c r="BF62" s="667">
        <f>IF(OR($C$48=$AR62,$D$48=$AR62),Schweine_Werte!$G62*0.5,IF(OR($C$48&gt;$AR62,$D$48&lt;$AR62),0,Schweine_Werte!$G62))</f>
        <v>0</v>
      </c>
      <c r="BG62" s="667">
        <f>IF(OR($C$60=$AR62,$D$60=$AR62),Schweine_Werte!$G62*0.5,IF(OR($C$60&gt;$AR62,$D$60&lt;$AR62),0,Schweine_Werte!$G62))</f>
        <v>0</v>
      </c>
      <c r="BH62" s="677">
        <f>IF(OR($C$12=$AR62,$D$12=$AR62),Schweine_Werte!$I62*0.5,IF(OR($C$12&gt;$AR62,$D$12&lt;$AR62),0,Schweine_Werte!$I62))</f>
        <v>0</v>
      </c>
      <c r="BI62" s="667">
        <f>IF(OR($C$24=$AR62,$D$24=$AR62),Schweine_Werte!$I62*0.5,IF(OR($C$24&gt;$AR62,$D$24&lt;$AR62),0,Schweine_Werte!$I62))</f>
        <v>0</v>
      </c>
      <c r="BJ62" s="667">
        <f>IF(OR($C$36=$AR62,$D$36=$AR62),Schweine_Werte!$I62*0.5,IF(OR($C$36&gt;$AR62,$D$36&lt;$AR62),0,Schweine_Werte!$I62))</f>
        <v>0</v>
      </c>
      <c r="BK62" s="667">
        <f>IF(OR($C$48=$AR62,$D$48=$AR62),Schweine_Werte!$I62*0.5,IF(OR($C$48&gt;$AR62,$D$48&lt;$AR62),0,Schweine_Werte!$I62))</f>
        <v>0</v>
      </c>
      <c r="BL62" s="667">
        <f>IF(OR($C$60=$AR62,$D$60=$AR62),Schweine_Werte!$I62*0.5,IF(OR($C$60&gt;$AR62,$D$60&lt;$AR62),0,Schweine_Werte!$I62))</f>
        <v>0</v>
      </c>
      <c r="BM62" s="677"/>
      <c r="BN62" s="667"/>
      <c r="BO62" s="667"/>
      <c r="BP62" s="667"/>
      <c r="BQ62" s="667"/>
      <c r="BR62" s="677">
        <f>IF(OR($C$74=$AR62,$D$74=$AR62),Schweine_Werte!$M62*0.5,IF(OR($C$74&gt;$AR62,$D$74&lt;$AR62),0,Schweine_Werte!$M62))</f>
        <v>0</v>
      </c>
      <c r="BS62" s="677">
        <f>IF(OR($C$83=$AR62,$D$83=$AR62),Schweine_Werte!$M62*0.5,IF(OR($C$83&gt;$AR62,$D$83&lt;$AR62),0,Schweine_Werte!$M62))</f>
        <v>0</v>
      </c>
      <c r="BT62" s="679">
        <f>IF(OR($C$92=$AR62,$D$92=$AR62),Schweine_Werte!$M62*0.5,IF(OR($C$92&gt;$AR62,$D$92&lt;$AR62),0,Schweine_Werte!$M62))</f>
        <v>0</v>
      </c>
      <c r="BU62" s="679">
        <f>IF(OR($C$101=$AR62,$D$101=$AR62),Schweine_Werte!$M62*0.5,IF(OR($C$101&gt;$AR62,$D$101&lt;$AR62),0,Schweine_Werte!$M62))</f>
        <v>0</v>
      </c>
      <c r="BV62" s="679">
        <f>IF(OR($C$110=$AR62,$D$110=$AR62),Schweine_Werte!$M62*0.5,IF(OR($C$110&gt;$AR62,$D$110&lt;$AR62),0,Schweine_Werte!$M62))</f>
        <v>0</v>
      </c>
      <c r="BW62" s="679">
        <f>IF(OR(8=$AR62,$E$127=$AR62),Schweine_Werte!$M62*0.5,IF(OR(8&gt;$AR62,$E$127&lt;$AR62),0,Schweine_Werte!$M62))</f>
        <v>1.1122375143918541</v>
      </c>
      <c r="BX62" s="679">
        <f>IF(OR(8=$AR62,$E$145=$AR62),Schweine_Werte!$M62*0.5,IF(OR(8&gt;$AR62,$E$145&lt;$AR62),0,Schweine_Werte!$M62))</f>
        <v>1.1122375143918541</v>
      </c>
      <c r="BY62" s="677">
        <f>IF(OR($C$74=$AR62,$D$74=$AR62),Schweine_Werte!$O62*0.5,IF(OR($C$74&gt;$AR62,$D$74&lt;$AR62),0,Schweine_Werte!$O62))</f>
        <v>0</v>
      </c>
      <c r="BZ62" s="677">
        <f>IF(OR($C$83=$AR62,$D$83=$AR62),Schweine_Werte!$O62*0.5,IF(OR($C$83&gt;$AR62,$D$83&lt;$AR62),0,Schweine_Werte!$O62))</f>
        <v>0</v>
      </c>
      <c r="CA62" s="679">
        <f>IF(OR($C$92=$AR62,$D$92=$AR62),Schweine_Werte!$O62*0.5,IF(OR($C$92&gt;$AR62,$D$92&lt;$AR62),0,Schweine_Werte!$O62))</f>
        <v>0</v>
      </c>
      <c r="CB62" s="679">
        <f>IF(OR($C$101=$AR62,$D$101=$AR62),Schweine_Werte!$O62*0.5,IF(OR($C$101&gt;$AR62,$D$101&lt;$AR62),0,Schweine_Werte!$O62))</f>
        <v>0</v>
      </c>
      <c r="CC62" s="679">
        <f>IF(OR($C$110=$AR62,$D$110=$AR62),Schweine_Werte!$O62*0.5,IF(OR($C$110&gt;$AR62,$D$110&lt;$AR62),0,Schweine_Werte!$O62))</f>
        <v>0</v>
      </c>
    </row>
    <row r="63" spans="1:81" x14ac:dyDescent="0.2">
      <c r="AR63" s="698">
        <v>67</v>
      </c>
      <c r="AS63" s="677">
        <f>IF(OR($C$12=$AR63,$D$12=$AR63),Schweine_Werte!$C63*0.5,IF(OR($C$12&gt;$AR63,$D$12&lt;$AR63),0,Schweine_Werte!$C63))</f>
        <v>0</v>
      </c>
      <c r="AT63" s="667">
        <f>IF(OR($C$24=$AR63,$D$24=$AR63),Schweine_Werte!$C63*0.5,IF(OR($C$24&gt;$AR63,$D$24&lt;$AR63),0,Schweine_Werte!$C63))</f>
        <v>0</v>
      </c>
      <c r="AU63" s="677">
        <f>IF(OR($C$36=$AR63,$D$36=$AR63),Schweine_Werte!$C63*0.5,IF(OR($C$36&gt;$AR63,$D$36&lt;$AR63),0,Schweine_Werte!$C63))</f>
        <v>0</v>
      </c>
      <c r="AV63" s="677">
        <f>IF(OR($C$48=$AR63,$D$48=$AR63),Schweine_Werte!$C63*0.5,IF(OR($C$48&gt;$AR63,$D$48&lt;$AR63),0,Schweine_Werte!$C63))</f>
        <v>0</v>
      </c>
      <c r="AW63" s="677">
        <f>IF(OR($C$60=$AR63,$D$60=$AR63),Schweine_Werte!$C63*0.5,IF(OR($C$60&gt;$AR63,$D$60&lt;$AR63),0,Schweine_Werte!$C63))</f>
        <v>0</v>
      </c>
      <c r="AX63" s="677">
        <f>IF(OR($C$12=$AR63,$D$12=$AR63),Schweine_Werte!$E63*0.5,IF(OR($C$12&gt;$AR63,$D$12&lt;$AR63),0,Schweine_Werte!$E63))</f>
        <v>0</v>
      </c>
      <c r="AY63" s="667">
        <f>IF(OR($C$24=$AR63,$D$24=$AR63),Schweine_Werte!$E63*0.5,IF(OR($C$24&gt;$AR63,$D$24&lt;$AR63),0,Schweine_Werte!$E63))</f>
        <v>0</v>
      </c>
      <c r="AZ63" s="667">
        <f>IF(OR($C$36=$AR63,$D$36=$AR63),Schweine_Werte!$E63*0.5,IF(OR($C$36&gt;$AR63,$D$36&lt;$AR63),0,Schweine_Werte!$E63))</f>
        <v>0</v>
      </c>
      <c r="BA63" s="667">
        <f>IF(OR($C$48=$AR63,$D$48=$AR63),Schweine_Werte!$E63*0.5,IF(OR($C$48&gt;$AR63,$D$48&lt;$AR63),0,Schweine_Werte!$E63))</f>
        <v>0</v>
      </c>
      <c r="BB63" s="667">
        <f>IF(OR($C$60=$AR63,$D$60=$AR63),Schweine_Werte!$E63*0.5,IF(OR($C$60&gt;$AR63,$D$60&lt;$AR63),0,Schweine_Werte!$E63))</f>
        <v>0</v>
      </c>
      <c r="BC63" s="677">
        <f>IF(OR($C$12=$AR63,$D$12=$AR63),Schweine_Werte!$G63*0.5,IF(OR($C$12&gt;$AR63,$D$12&lt;$AR63),0,Schweine_Werte!$G63))</f>
        <v>0</v>
      </c>
      <c r="BD63" s="667">
        <f>IF(OR($C$24=$AR63,$D$24=$AR63),Schweine_Werte!$G63*0.5,IF(OR($C$24&gt;$AR63,$D$24&lt;$AR63),0,Schweine_Werte!$G63))</f>
        <v>0</v>
      </c>
      <c r="BE63" s="667">
        <f>IF(OR($C$36=$AR63,$D$36=$AR63),Schweine_Werte!$G63*0.5,IF(OR($C$36&gt;$AR63,$D$36&lt;$AR63),0,Schweine_Werte!$G63))</f>
        <v>0</v>
      </c>
      <c r="BF63" s="667">
        <f>IF(OR($C$48=$AR63,$D$48=$AR63),Schweine_Werte!$G63*0.5,IF(OR($C$48&gt;$AR63,$D$48&lt;$AR63),0,Schweine_Werte!$G63))</f>
        <v>0</v>
      </c>
      <c r="BG63" s="667">
        <f>IF(OR($C$60=$AR63,$D$60=$AR63),Schweine_Werte!$G63*0.5,IF(OR($C$60&gt;$AR63,$D$60&lt;$AR63),0,Schweine_Werte!$G63))</f>
        <v>0</v>
      </c>
      <c r="BH63" s="677">
        <f>IF(OR($C$12=$AR63,$D$12=$AR63),Schweine_Werte!$I63*0.5,IF(OR($C$12&gt;$AR63,$D$12&lt;$AR63),0,Schweine_Werte!$I63))</f>
        <v>0</v>
      </c>
      <c r="BI63" s="667">
        <f>IF(OR($C$24=$AR63,$D$24=$AR63),Schweine_Werte!$I63*0.5,IF(OR($C$24&gt;$AR63,$D$24&lt;$AR63),0,Schweine_Werte!$I63))</f>
        <v>0</v>
      </c>
      <c r="BJ63" s="667">
        <f>IF(OR($C$36=$AR63,$D$36=$AR63),Schweine_Werte!$I63*0.5,IF(OR($C$36&gt;$AR63,$D$36&lt;$AR63),0,Schweine_Werte!$I63))</f>
        <v>0</v>
      </c>
      <c r="BK63" s="667">
        <f>IF(OR($C$48=$AR63,$D$48=$AR63),Schweine_Werte!$I63*0.5,IF(OR($C$48&gt;$AR63,$D$48&lt;$AR63),0,Schweine_Werte!$I63))</f>
        <v>0</v>
      </c>
      <c r="BL63" s="667">
        <f>IF(OR($C$60=$AR63,$D$60=$AR63),Schweine_Werte!$I63*0.5,IF(OR($C$60&gt;$AR63,$D$60&lt;$AR63),0,Schweine_Werte!$I63))</f>
        <v>0</v>
      </c>
      <c r="BM63" s="677"/>
      <c r="BN63" s="667"/>
      <c r="BO63" s="667"/>
      <c r="BP63" s="667"/>
      <c r="BQ63" s="667"/>
      <c r="BR63" s="677">
        <f>IF(OR($C$74=$AR63,$D$74=$AR63),Schweine_Werte!$M63*0.5,IF(OR($C$74&gt;$AR63,$D$74&lt;$AR63),0,Schweine_Werte!$M63))</f>
        <v>0</v>
      </c>
      <c r="BS63" s="677">
        <f>IF(OR($C$83=$AR63,$D$83=$AR63),Schweine_Werte!$M63*0.5,IF(OR($C$83&gt;$AR63,$D$83&lt;$AR63),0,Schweine_Werte!$M63))</f>
        <v>0</v>
      </c>
      <c r="BT63" s="679">
        <f>IF(OR($C$92=$AR63,$D$92=$AR63),Schweine_Werte!$M63*0.5,IF(OR($C$92&gt;$AR63,$D$92&lt;$AR63),0,Schweine_Werte!$M63))</f>
        <v>0</v>
      </c>
      <c r="BU63" s="679">
        <f>IF(OR($C$101=$AR63,$D$101=$AR63),Schweine_Werte!$M63*0.5,IF(OR($C$101&gt;$AR63,$D$101&lt;$AR63),0,Schweine_Werte!$M63))</f>
        <v>0</v>
      </c>
      <c r="BV63" s="679">
        <f>IF(OR($C$110=$AR63,$D$110=$AR63),Schweine_Werte!$M63*0.5,IF(OR($C$110&gt;$AR63,$D$110&lt;$AR63),0,Schweine_Werte!$M63))</f>
        <v>0</v>
      </c>
      <c r="BW63" s="679">
        <f>IF(OR(8=$AR63,$E$127=$AR63),Schweine_Werte!$M63*0.5,IF(OR(8&gt;$AR63,$E$127&lt;$AR63),0,Schweine_Werte!$M63))</f>
        <v>1.1100470401249107</v>
      </c>
      <c r="BX63" s="679">
        <f>IF(OR(8=$AR63,$E$145=$AR63),Schweine_Werte!$M63*0.5,IF(OR(8&gt;$AR63,$E$145&lt;$AR63),0,Schweine_Werte!$M63))</f>
        <v>1.1100470401249107</v>
      </c>
      <c r="BY63" s="677">
        <f>IF(OR($C$74=$AR63,$D$74=$AR63),Schweine_Werte!$O63*0.5,IF(OR($C$74&gt;$AR63,$D$74&lt;$AR63),0,Schweine_Werte!$O63))</f>
        <v>0</v>
      </c>
      <c r="BZ63" s="677">
        <f>IF(OR($C$83=$AR63,$D$83=$AR63),Schweine_Werte!$O63*0.5,IF(OR($C$83&gt;$AR63,$D$83&lt;$AR63),0,Schweine_Werte!$O63))</f>
        <v>0</v>
      </c>
      <c r="CA63" s="679">
        <f>IF(OR($C$92=$AR63,$D$92=$AR63),Schweine_Werte!$O63*0.5,IF(OR($C$92&gt;$AR63,$D$92&lt;$AR63),0,Schweine_Werte!$O63))</f>
        <v>0</v>
      </c>
      <c r="CB63" s="679">
        <f>IF(OR($C$101=$AR63,$D$101=$AR63),Schweine_Werte!$O63*0.5,IF(OR($C$101&gt;$AR63,$D$101&lt;$AR63),0,Schweine_Werte!$O63))</f>
        <v>0</v>
      </c>
      <c r="CC63" s="679">
        <f>IF(OR($C$110=$AR63,$D$110=$AR63),Schweine_Werte!$O63*0.5,IF(OR($C$110&gt;$AR63,$D$110&lt;$AR63),0,Schweine_Werte!$O63))</f>
        <v>0</v>
      </c>
    </row>
    <row r="64" spans="1:81" x14ac:dyDescent="0.2">
      <c r="AR64" s="698">
        <v>68</v>
      </c>
      <c r="AS64" s="677">
        <f>IF(OR($C$12=$AR64,$D$12=$AR64),Schweine_Werte!$C64*0.5,IF(OR($C$12&gt;$AR64,$D$12&lt;$AR64),0,Schweine_Werte!$C64))</f>
        <v>0</v>
      </c>
      <c r="AT64" s="667">
        <f>IF(OR($C$24=$AR64,$D$24=$AR64),Schweine_Werte!$C64*0.5,IF(OR($C$24&gt;$AR64,$D$24&lt;$AR64),0,Schweine_Werte!$C64))</f>
        <v>0</v>
      </c>
      <c r="AU64" s="677">
        <f>IF(OR($C$36=$AR64,$D$36=$AR64),Schweine_Werte!$C64*0.5,IF(OR($C$36&gt;$AR64,$D$36&lt;$AR64),0,Schweine_Werte!$C64))</f>
        <v>0</v>
      </c>
      <c r="AV64" s="677">
        <f>IF(OR($C$48=$AR64,$D$48=$AR64),Schweine_Werte!$C64*0.5,IF(OR($C$48&gt;$AR64,$D$48&lt;$AR64),0,Schweine_Werte!$C64))</f>
        <v>0</v>
      </c>
      <c r="AW64" s="677">
        <f>IF(OR($C$60=$AR64,$D$60=$AR64),Schweine_Werte!$C64*0.5,IF(OR($C$60&gt;$AR64,$D$60&lt;$AR64),0,Schweine_Werte!$C64))</f>
        <v>0</v>
      </c>
      <c r="AX64" s="677">
        <f>IF(OR($C$12=$AR64,$D$12=$AR64),Schweine_Werte!$E64*0.5,IF(OR($C$12&gt;$AR64,$D$12&lt;$AR64),0,Schweine_Werte!$E64))</f>
        <v>0</v>
      </c>
      <c r="AY64" s="667">
        <f>IF(OR($C$24=$AR64,$D$24=$AR64),Schweine_Werte!$E64*0.5,IF(OR($C$24&gt;$AR64,$D$24&lt;$AR64),0,Schweine_Werte!$E64))</f>
        <v>0</v>
      </c>
      <c r="AZ64" s="667">
        <f>IF(OR($C$36=$AR64,$D$36=$AR64),Schweine_Werte!$E64*0.5,IF(OR($C$36&gt;$AR64,$D$36&lt;$AR64),0,Schweine_Werte!$E64))</f>
        <v>0</v>
      </c>
      <c r="BA64" s="667">
        <f>IF(OR($C$48=$AR64,$D$48=$AR64),Schweine_Werte!$E64*0.5,IF(OR($C$48&gt;$AR64,$D$48&lt;$AR64),0,Schweine_Werte!$E64))</f>
        <v>0</v>
      </c>
      <c r="BB64" s="667">
        <f>IF(OR($C$60=$AR64,$D$60=$AR64),Schweine_Werte!$E64*0.5,IF(OR($C$60&gt;$AR64,$D$60&lt;$AR64),0,Schweine_Werte!$E64))</f>
        <v>0</v>
      </c>
      <c r="BC64" s="677">
        <f>IF(OR($C$12=$AR64,$D$12=$AR64),Schweine_Werte!$G64*0.5,IF(OR($C$12&gt;$AR64,$D$12&lt;$AR64),0,Schweine_Werte!$G64))</f>
        <v>0</v>
      </c>
      <c r="BD64" s="667">
        <f>IF(OR($C$24=$AR64,$D$24=$AR64),Schweine_Werte!$G64*0.5,IF(OR($C$24&gt;$AR64,$D$24&lt;$AR64),0,Schweine_Werte!$G64))</f>
        <v>0</v>
      </c>
      <c r="BE64" s="667">
        <f>IF(OR($C$36=$AR64,$D$36=$AR64),Schweine_Werte!$G64*0.5,IF(OR($C$36&gt;$AR64,$D$36&lt;$AR64),0,Schweine_Werte!$G64))</f>
        <v>0</v>
      </c>
      <c r="BF64" s="667">
        <f>IF(OR($C$48=$AR64,$D$48=$AR64),Schweine_Werte!$G64*0.5,IF(OR($C$48&gt;$AR64,$D$48&lt;$AR64),0,Schweine_Werte!$G64))</f>
        <v>0</v>
      </c>
      <c r="BG64" s="667">
        <f>IF(OR($C$60=$AR64,$D$60=$AR64),Schweine_Werte!$G64*0.5,IF(OR($C$60&gt;$AR64,$D$60&lt;$AR64),0,Schweine_Werte!$G64))</f>
        <v>0</v>
      </c>
      <c r="BH64" s="677">
        <f>IF(OR($C$12=$AR64,$D$12=$AR64),Schweine_Werte!$I64*0.5,IF(OR($C$12&gt;$AR64,$D$12&lt;$AR64),0,Schweine_Werte!$I64))</f>
        <v>0</v>
      </c>
      <c r="BI64" s="667">
        <f>IF(OR($C$24=$AR64,$D$24=$AR64),Schweine_Werte!$I64*0.5,IF(OR($C$24&gt;$AR64,$D$24&lt;$AR64),0,Schweine_Werte!$I64))</f>
        <v>0</v>
      </c>
      <c r="BJ64" s="667">
        <f>IF(OR($C$36=$AR64,$D$36=$AR64),Schweine_Werte!$I64*0.5,IF(OR($C$36&gt;$AR64,$D$36&lt;$AR64),0,Schweine_Werte!$I64))</f>
        <v>0</v>
      </c>
      <c r="BK64" s="667">
        <f>IF(OR($C$48=$AR64,$D$48=$AR64),Schweine_Werte!$I64*0.5,IF(OR($C$48&gt;$AR64,$D$48&lt;$AR64),0,Schweine_Werte!$I64))</f>
        <v>0</v>
      </c>
      <c r="BL64" s="667">
        <f>IF(OR($C$60=$AR64,$D$60=$AR64),Schweine_Werte!$I64*0.5,IF(OR($C$60&gt;$AR64,$D$60&lt;$AR64),0,Schweine_Werte!$I64))</f>
        <v>0</v>
      </c>
      <c r="BM64" s="677"/>
      <c r="BN64" s="667"/>
      <c r="BO64" s="667"/>
      <c r="BP64" s="667"/>
      <c r="BQ64" s="667"/>
      <c r="BR64" s="677">
        <f>IF(OR($C$74=$AR64,$D$74=$AR64),Schweine_Werte!$M64*0.5,IF(OR($C$74&gt;$AR64,$D$74&lt;$AR64),0,Schweine_Werte!$M64))</f>
        <v>0</v>
      </c>
      <c r="BS64" s="677">
        <f>IF(OR($C$83=$AR64,$D$83=$AR64),Schweine_Werte!$M64*0.5,IF(OR($C$83&gt;$AR64,$D$83&lt;$AR64),0,Schweine_Werte!$M64))</f>
        <v>0</v>
      </c>
      <c r="BT64" s="679">
        <f>IF(OR($C$92=$AR64,$D$92=$AR64),Schweine_Werte!$M64*0.5,IF(OR($C$92&gt;$AR64,$D$92&lt;$AR64),0,Schweine_Werte!$M64))</f>
        <v>0</v>
      </c>
      <c r="BU64" s="679">
        <f>IF(OR($C$101=$AR64,$D$101=$AR64),Schweine_Werte!$M64*0.5,IF(OR($C$101&gt;$AR64,$D$101&lt;$AR64),0,Schweine_Werte!$M64))</f>
        <v>0</v>
      </c>
      <c r="BV64" s="679">
        <f>IF(OR($C$110=$AR64,$D$110=$AR64),Schweine_Werte!$M64*0.5,IF(OR($C$110&gt;$AR64,$D$110&lt;$AR64),0,Schweine_Werte!$M64))</f>
        <v>0</v>
      </c>
      <c r="BW64" s="679">
        <f>IF(OR(8=$AR64,$E$127=$AR64),Schweine_Werte!$M64*0.5,IF(OR(8&gt;$AR64,$E$127&lt;$AR64),0,Schweine_Werte!$M64))</f>
        <v>1.1082296078893841</v>
      </c>
      <c r="BX64" s="679">
        <f>IF(OR(8=$AR64,$E$145=$AR64),Schweine_Werte!$M64*0.5,IF(OR(8&gt;$AR64,$E$145&lt;$AR64),0,Schweine_Werte!$M64))</f>
        <v>1.1082296078893841</v>
      </c>
      <c r="BY64" s="677">
        <f>IF(OR($C$74=$AR64,$D$74=$AR64),Schweine_Werte!$O64*0.5,IF(OR($C$74&gt;$AR64,$D$74&lt;$AR64),0,Schweine_Werte!$O64))</f>
        <v>0</v>
      </c>
      <c r="BZ64" s="677">
        <f>IF(OR($C$83=$AR64,$D$83=$AR64),Schweine_Werte!$O64*0.5,IF(OR($C$83&gt;$AR64,$D$83&lt;$AR64),0,Schweine_Werte!$O64))</f>
        <v>0</v>
      </c>
      <c r="CA64" s="679">
        <f>IF(OR($C$92=$AR64,$D$92=$AR64),Schweine_Werte!$O64*0.5,IF(OR($C$92&gt;$AR64,$D$92&lt;$AR64),0,Schweine_Werte!$O64))</f>
        <v>0</v>
      </c>
      <c r="CB64" s="679">
        <f>IF(OR($C$101=$AR64,$D$101=$AR64),Schweine_Werte!$O64*0.5,IF(OR($C$101&gt;$AR64,$D$101&lt;$AR64),0,Schweine_Werte!$O64))</f>
        <v>0</v>
      </c>
      <c r="CC64" s="679">
        <f>IF(OR($C$110=$AR64,$D$110=$AR64),Schweine_Werte!$O64*0.5,IF(OR($C$110&gt;$AR64,$D$110&lt;$AR64),0,Schweine_Werte!$O64))</f>
        <v>0</v>
      </c>
    </row>
    <row r="65" spans="1:81" ht="18.75" x14ac:dyDescent="0.3">
      <c r="B65" s="669" t="s">
        <v>516</v>
      </c>
      <c r="C65" s="670"/>
      <c r="D65" s="670"/>
      <c r="E65" s="670"/>
      <c r="F65" s="670"/>
      <c r="G65" s="670"/>
      <c r="H65" s="671"/>
      <c r="I65" s="666"/>
      <c r="AR65" s="698">
        <v>69</v>
      </c>
      <c r="AS65" s="677">
        <f>IF(OR($C$12=$AR65,$D$12=$AR65),Schweine_Werte!$C65*0.5,IF(OR($C$12&gt;$AR65,$D$12&lt;$AR65),0,Schweine_Werte!$C65))</f>
        <v>0</v>
      </c>
      <c r="AT65" s="667">
        <f>IF(OR($C$24=$AR65,$D$24=$AR65),Schweine_Werte!$C65*0.5,IF(OR($C$24&gt;$AR65,$D$24&lt;$AR65),0,Schweine_Werte!$C65))</f>
        <v>0</v>
      </c>
      <c r="AU65" s="677">
        <f>IF(OR($C$36=$AR65,$D$36=$AR65),Schweine_Werte!$C65*0.5,IF(OR($C$36&gt;$AR65,$D$36&lt;$AR65),0,Schweine_Werte!$C65))</f>
        <v>0</v>
      </c>
      <c r="AV65" s="677">
        <f>IF(OR($C$48=$AR65,$D$48=$AR65),Schweine_Werte!$C65*0.5,IF(OR($C$48&gt;$AR65,$D$48&lt;$AR65),0,Schweine_Werte!$C65))</f>
        <v>0</v>
      </c>
      <c r="AW65" s="677">
        <f>IF(OR($C$60=$AR65,$D$60=$AR65),Schweine_Werte!$C65*0.5,IF(OR($C$60&gt;$AR65,$D$60&lt;$AR65),0,Schweine_Werte!$C65))</f>
        <v>0</v>
      </c>
      <c r="AX65" s="677">
        <f>IF(OR($C$12=$AR65,$D$12=$AR65),Schweine_Werte!$E65*0.5,IF(OR($C$12&gt;$AR65,$D$12&lt;$AR65),0,Schweine_Werte!$E65))</f>
        <v>0</v>
      </c>
      <c r="AY65" s="667">
        <f>IF(OR($C$24=$AR65,$D$24=$AR65),Schweine_Werte!$E65*0.5,IF(OR($C$24&gt;$AR65,$D$24&lt;$AR65),0,Schweine_Werte!$E65))</f>
        <v>0</v>
      </c>
      <c r="AZ65" s="667">
        <f>IF(OR($C$36=$AR65,$D$36=$AR65),Schweine_Werte!$E65*0.5,IF(OR($C$36&gt;$AR65,$D$36&lt;$AR65),0,Schweine_Werte!$E65))</f>
        <v>0</v>
      </c>
      <c r="BA65" s="667">
        <f>IF(OR($C$48=$AR65,$D$48=$AR65),Schweine_Werte!$E65*0.5,IF(OR($C$48&gt;$AR65,$D$48&lt;$AR65),0,Schweine_Werte!$E65))</f>
        <v>0</v>
      </c>
      <c r="BB65" s="667">
        <f>IF(OR($C$60=$AR65,$D$60=$AR65),Schweine_Werte!$E65*0.5,IF(OR($C$60&gt;$AR65,$D$60&lt;$AR65),0,Schweine_Werte!$E65))</f>
        <v>0</v>
      </c>
      <c r="BC65" s="677">
        <f>IF(OR($C$12=$AR65,$D$12=$AR65),Schweine_Werte!$G65*0.5,IF(OR($C$12&gt;$AR65,$D$12&lt;$AR65),0,Schweine_Werte!$G65))</f>
        <v>0</v>
      </c>
      <c r="BD65" s="667">
        <f>IF(OR($C$24=$AR65,$D$24=$AR65),Schweine_Werte!$G65*0.5,IF(OR($C$24&gt;$AR65,$D$24&lt;$AR65),0,Schweine_Werte!$G65))</f>
        <v>0</v>
      </c>
      <c r="BE65" s="667">
        <f>IF(OR($C$36=$AR65,$D$36=$AR65),Schweine_Werte!$G65*0.5,IF(OR($C$36&gt;$AR65,$D$36&lt;$AR65),0,Schweine_Werte!$G65))</f>
        <v>0</v>
      </c>
      <c r="BF65" s="667">
        <f>IF(OR($C$48=$AR65,$D$48=$AR65),Schweine_Werte!$G65*0.5,IF(OR($C$48&gt;$AR65,$D$48&lt;$AR65),0,Schweine_Werte!$G65))</f>
        <v>0</v>
      </c>
      <c r="BG65" s="667">
        <f>IF(OR($C$60=$AR65,$D$60=$AR65),Schweine_Werte!$G65*0.5,IF(OR($C$60&gt;$AR65,$D$60&lt;$AR65),0,Schweine_Werte!$G65))</f>
        <v>0</v>
      </c>
      <c r="BH65" s="677">
        <f>IF(OR($C$12=$AR65,$D$12=$AR65),Schweine_Werte!$I65*0.5,IF(OR($C$12&gt;$AR65,$D$12&lt;$AR65),0,Schweine_Werte!$I65))</f>
        <v>0</v>
      </c>
      <c r="BI65" s="667">
        <f>IF(OR($C$24=$AR65,$D$24=$AR65),Schweine_Werte!$I65*0.5,IF(OR($C$24&gt;$AR65,$D$24&lt;$AR65),0,Schweine_Werte!$I65))</f>
        <v>0</v>
      </c>
      <c r="BJ65" s="667">
        <f>IF(OR($C$36=$AR65,$D$36=$AR65),Schweine_Werte!$I65*0.5,IF(OR($C$36&gt;$AR65,$D$36&lt;$AR65),0,Schweine_Werte!$I65))</f>
        <v>0</v>
      </c>
      <c r="BK65" s="667">
        <f>IF(OR($C$48=$AR65,$D$48=$AR65),Schweine_Werte!$I65*0.5,IF(OR($C$48&gt;$AR65,$D$48&lt;$AR65),0,Schweine_Werte!$I65))</f>
        <v>0</v>
      </c>
      <c r="BL65" s="667">
        <f>IF(OR($C$60=$AR65,$D$60=$AR65),Schweine_Werte!$I65*0.5,IF(OR($C$60&gt;$AR65,$D$60&lt;$AR65),0,Schweine_Werte!$I65))</f>
        <v>0</v>
      </c>
      <c r="BM65" s="677"/>
      <c r="BN65" s="667"/>
      <c r="BO65" s="667"/>
      <c r="BP65" s="667"/>
      <c r="BQ65" s="667"/>
      <c r="BR65" s="677">
        <f>IF(OR($C$74=$AR65,$D$74=$AR65),Schweine_Werte!$M65*0.5,IF(OR($C$74&gt;$AR65,$D$74&lt;$AR65),0,Schweine_Werte!$M65))</f>
        <v>0</v>
      </c>
      <c r="BS65" s="677">
        <f>IF(OR($C$83=$AR65,$D$83=$AR65),Schweine_Werte!$M65*0.5,IF(OR($C$83&gt;$AR65,$D$83&lt;$AR65),0,Schweine_Werte!$M65))</f>
        <v>0</v>
      </c>
      <c r="BT65" s="679">
        <f>IF(OR($C$92=$AR65,$D$92=$AR65),Schweine_Werte!$M65*0.5,IF(OR($C$92&gt;$AR65,$D$92&lt;$AR65),0,Schweine_Werte!$M65))</f>
        <v>0</v>
      </c>
      <c r="BU65" s="679">
        <f>IF(OR($C$101=$AR65,$D$101=$AR65),Schweine_Werte!$M65*0.5,IF(OR($C$101&gt;$AR65,$D$101&lt;$AR65),0,Schweine_Werte!$M65))</f>
        <v>0</v>
      </c>
      <c r="BV65" s="679">
        <f>IF(OR($C$110=$AR65,$D$110=$AR65),Schweine_Werte!$M65*0.5,IF(OR($C$110&gt;$AR65,$D$110&lt;$AR65),0,Schweine_Werte!$M65))</f>
        <v>0</v>
      </c>
      <c r="BW65" s="679">
        <f>IF(OR(8=$AR65,$E$127=$AR65),Schweine_Werte!$M65*0.5,IF(OR(8&gt;$AR65,$E$127&lt;$AR65),0,Schweine_Werte!$M65))</f>
        <v>1.106781668808736</v>
      </c>
      <c r="BX65" s="679">
        <f>IF(OR(8=$AR65,$E$145=$AR65),Schweine_Werte!$M65*0.5,IF(OR(8&gt;$AR65,$E$145&lt;$AR65),0,Schweine_Werte!$M65))</f>
        <v>1.106781668808736</v>
      </c>
      <c r="BY65" s="677">
        <f>IF(OR($C$74=$AR65,$D$74=$AR65),Schweine_Werte!$O65*0.5,IF(OR($C$74&gt;$AR65,$D$74&lt;$AR65),0,Schweine_Werte!$O65))</f>
        <v>0</v>
      </c>
      <c r="BZ65" s="677">
        <f>IF(OR($C$83=$AR65,$D$83=$AR65),Schweine_Werte!$O65*0.5,IF(OR($C$83&gt;$AR65,$D$83&lt;$AR65),0,Schweine_Werte!$O65))</f>
        <v>0</v>
      </c>
      <c r="CA65" s="679">
        <f>IF(OR($C$92=$AR65,$D$92=$AR65),Schweine_Werte!$O65*0.5,IF(OR($C$92&gt;$AR65,$D$92&lt;$AR65),0,Schweine_Werte!$O65))</f>
        <v>0</v>
      </c>
      <c r="CB65" s="679">
        <f>IF(OR($C$101=$AR65,$D$101=$AR65),Schweine_Werte!$O65*0.5,IF(OR($C$101&gt;$AR65,$D$101&lt;$AR65),0,Schweine_Werte!$O65))</f>
        <v>0</v>
      </c>
      <c r="CC65" s="679">
        <f>IF(OR($C$110=$AR65,$D$110=$AR65),Schweine_Werte!$O65*0.5,IF(OR($C$110&gt;$AR65,$D$110&lt;$AR65),0,Schweine_Werte!$O65))</f>
        <v>0</v>
      </c>
    </row>
    <row r="66" spans="1:81" x14ac:dyDescent="0.2">
      <c r="AR66" s="698">
        <v>70</v>
      </c>
      <c r="AS66" s="677">
        <f>IF(OR($C$12=$AR66,$D$12=$AR66),Schweine_Werte!$C66*0.5,IF(OR($C$12&gt;$AR66,$D$12&lt;$AR66),0,Schweine_Werte!$C66))</f>
        <v>0</v>
      </c>
      <c r="AT66" s="667">
        <f>IF(OR($C$24=$AR66,$D$24=$AR66),Schweine_Werte!$C66*0.5,IF(OR($C$24&gt;$AR66,$D$24&lt;$AR66),0,Schweine_Werte!$C66))</f>
        <v>0</v>
      </c>
      <c r="AU66" s="677">
        <f>IF(OR($C$36=$AR66,$D$36=$AR66),Schweine_Werte!$C66*0.5,IF(OR($C$36&gt;$AR66,$D$36&lt;$AR66),0,Schweine_Werte!$C66))</f>
        <v>0</v>
      </c>
      <c r="AV66" s="677">
        <f>IF(OR($C$48=$AR66,$D$48=$AR66),Schweine_Werte!$C66*0.5,IF(OR($C$48&gt;$AR66,$D$48&lt;$AR66),0,Schweine_Werte!$C66))</f>
        <v>0</v>
      </c>
      <c r="AW66" s="677">
        <f>IF(OR($C$60=$AR66,$D$60=$AR66),Schweine_Werte!$C66*0.5,IF(OR($C$60&gt;$AR66,$D$60&lt;$AR66),0,Schweine_Werte!$C66))</f>
        <v>0</v>
      </c>
      <c r="AX66" s="677">
        <f>IF(OR($C$12=$AR66,$D$12=$AR66),Schweine_Werte!$E66*0.5,IF(OR($C$12&gt;$AR66,$D$12&lt;$AR66),0,Schweine_Werte!$E66))</f>
        <v>0</v>
      </c>
      <c r="AY66" s="667">
        <f>IF(OR($C$24=$AR66,$D$24=$AR66),Schweine_Werte!$E66*0.5,IF(OR($C$24&gt;$AR66,$D$24&lt;$AR66),0,Schweine_Werte!$E66))</f>
        <v>0</v>
      </c>
      <c r="AZ66" s="667">
        <f>IF(OR($C$36=$AR66,$D$36=$AR66),Schweine_Werte!$E66*0.5,IF(OR($C$36&gt;$AR66,$D$36&lt;$AR66),0,Schweine_Werte!$E66))</f>
        <v>0</v>
      </c>
      <c r="BA66" s="667">
        <f>IF(OR($C$48=$AR66,$D$48=$AR66),Schweine_Werte!$E66*0.5,IF(OR($C$48&gt;$AR66,$D$48&lt;$AR66),0,Schweine_Werte!$E66))</f>
        <v>0</v>
      </c>
      <c r="BB66" s="667">
        <f>IF(OR($C$60=$AR66,$D$60=$AR66),Schweine_Werte!$E66*0.5,IF(OR($C$60&gt;$AR66,$D$60&lt;$AR66),0,Schweine_Werte!$E66))</f>
        <v>0</v>
      </c>
      <c r="BC66" s="677">
        <f>IF(OR($C$12=$AR66,$D$12=$AR66),Schweine_Werte!$G66*0.5,IF(OR($C$12&gt;$AR66,$D$12&lt;$AR66),0,Schweine_Werte!$G66))</f>
        <v>0</v>
      </c>
      <c r="BD66" s="667">
        <f>IF(OR($C$24=$AR66,$D$24=$AR66),Schweine_Werte!$G66*0.5,IF(OR($C$24&gt;$AR66,$D$24&lt;$AR66),0,Schweine_Werte!$G66))</f>
        <v>0</v>
      </c>
      <c r="BE66" s="667">
        <f>IF(OR($C$36=$AR66,$D$36=$AR66),Schweine_Werte!$G66*0.5,IF(OR($C$36&gt;$AR66,$D$36&lt;$AR66),0,Schweine_Werte!$G66))</f>
        <v>0</v>
      </c>
      <c r="BF66" s="667">
        <f>IF(OR($C$48=$AR66,$D$48=$AR66),Schweine_Werte!$G66*0.5,IF(OR($C$48&gt;$AR66,$D$48&lt;$AR66),0,Schweine_Werte!$G66))</f>
        <v>0</v>
      </c>
      <c r="BG66" s="667">
        <f>IF(OR($C$60=$AR66,$D$60=$AR66),Schweine_Werte!$G66*0.5,IF(OR($C$60&gt;$AR66,$D$60&lt;$AR66),0,Schweine_Werte!$G66))</f>
        <v>0</v>
      </c>
      <c r="BH66" s="677">
        <f>IF(OR($C$12=$AR66,$D$12=$AR66),Schweine_Werte!$I66*0.5,IF(OR($C$12&gt;$AR66,$D$12&lt;$AR66),0,Schweine_Werte!$I66))</f>
        <v>0</v>
      </c>
      <c r="BI66" s="667">
        <f>IF(OR($C$24=$AR66,$D$24=$AR66),Schweine_Werte!$I66*0.5,IF(OR($C$24&gt;$AR66,$D$24&lt;$AR66),0,Schweine_Werte!$I66))</f>
        <v>0</v>
      </c>
      <c r="BJ66" s="667">
        <f>IF(OR($C$36=$AR66,$D$36=$AR66),Schweine_Werte!$I66*0.5,IF(OR($C$36&gt;$AR66,$D$36&lt;$AR66),0,Schweine_Werte!$I66))</f>
        <v>0</v>
      </c>
      <c r="BK66" s="667">
        <f>IF(OR($C$48=$AR66,$D$48=$AR66),Schweine_Werte!$I66*0.5,IF(OR($C$48&gt;$AR66,$D$48&lt;$AR66),0,Schweine_Werte!$I66))</f>
        <v>0</v>
      </c>
      <c r="BL66" s="667">
        <f>IF(OR($C$60=$AR66,$D$60=$AR66),Schweine_Werte!$I66*0.5,IF(OR($C$60&gt;$AR66,$D$60&lt;$AR66),0,Schweine_Werte!$I66))</f>
        <v>0</v>
      </c>
      <c r="BM66" s="677"/>
      <c r="BN66" s="667"/>
      <c r="BO66" s="667"/>
      <c r="BP66" s="667"/>
      <c r="BQ66" s="667"/>
      <c r="BR66" s="677">
        <f>IF(OR($C$74=$AR66,$D$74=$AR66),Schweine_Werte!$M66*0.5,IF(OR($C$74&gt;$AR66,$D$74&lt;$AR66),0,Schweine_Werte!$M66))</f>
        <v>0</v>
      </c>
      <c r="BS66" s="677">
        <f>IF(OR($C$83=$AR66,$D$83=$AR66),Schweine_Werte!$M66*0.5,IF(OR($C$83&gt;$AR66,$D$83&lt;$AR66),0,Schweine_Werte!$M66))</f>
        <v>0</v>
      </c>
      <c r="BT66" s="679">
        <f>IF(OR($C$92=$AR66,$D$92=$AR66),Schweine_Werte!$M66*0.5,IF(OR($C$92&gt;$AR66,$D$92&lt;$AR66),0,Schweine_Werte!$M66))</f>
        <v>0</v>
      </c>
      <c r="BU66" s="679">
        <f>IF(OR($C$101=$AR66,$D$101=$AR66),Schweine_Werte!$M66*0.5,IF(OR($C$101&gt;$AR66,$D$101&lt;$AR66),0,Schweine_Werte!$M66))</f>
        <v>0</v>
      </c>
      <c r="BV66" s="679">
        <f>IF(OR($C$110=$AR66,$D$110=$AR66),Schweine_Werte!$M66*0.5,IF(OR($C$110&gt;$AR66,$D$110&lt;$AR66),0,Schweine_Werte!$M66))</f>
        <v>0</v>
      </c>
      <c r="BW66" s="679">
        <f>IF(OR(8=$AR66,$E$127=$AR66),Schweine_Werte!$M66*0.5,IF(OR(8&gt;$AR66,$E$127&lt;$AR66),0,Schweine_Werte!$M66))</f>
        <v>1.1057004077079438</v>
      </c>
      <c r="BX66" s="679">
        <f>IF(OR(8=$AR66,$E$145=$AR66),Schweine_Werte!$M66*0.5,IF(OR(8&gt;$AR66,$E$145&lt;$AR66),0,Schweine_Werte!$M66))</f>
        <v>1.1057004077079438</v>
      </c>
      <c r="BY66" s="677">
        <f>IF(OR($C$74=$AR66,$D$74=$AR66),Schweine_Werte!$O66*0.5,IF(OR($C$74&gt;$AR66,$D$74&lt;$AR66),0,Schweine_Werte!$O66))</f>
        <v>0</v>
      </c>
      <c r="BZ66" s="677">
        <f>IF(OR($C$83=$AR66,$D$83=$AR66),Schweine_Werte!$O66*0.5,IF(OR($C$83&gt;$AR66,$D$83&lt;$AR66),0,Schweine_Werte!$O66))</f>
        <v>0</v>
      </c>
      <c r="CA66" s="679">
        <f>IF(OR($C$92=$AR66,$D$92=$AR66),Schweine_Werte!$O66*0.5,IF(OR($C$92&gt;$AR66,$D$92&lt;$AR66),0,Schweine_Werte!$O66))</f>
        <v>0</v>
      </c>
      <c r="CB66" s="679">
        <f>IF(OR($C$101=$AR66,$D$101=$AR66),Schweine_Werte!$O66*0.5,IF(OR($C$101&gt;$AR66,$D$101&lt;$AR66),0,Schweine_Werte!$O66))</f>
        <v>0</v>
      </c>
      <c r="CC66" s="679">
        <f>IF(OR($C$110=$AR66,$D$110=$AR66),Schweine_Werte!$O66*0.5,IF(OR($C$110&gt;$AR66,$D$110&lt;$AR66),0,Schweine_Werte!$O66))</f>
        <v>0</v>
      </c>
    </row>
    <row r="67" spans="1:81" x14ac:dyDescent="0.2">
      <c r="AR67" s="698">
        <v>71</v>
      </c>
      <c r="AS67" s="677">
        <f>IF(OR($C$12=$AR67,$D$12=$AR67),Schweine_Werte!$C67*0.5,IF(OR($C$12&gt;$AR67,$D$12&lt;$AR67),0,Schweine_Werte!$C67))</f>
        <v>0</v>
      </c>
      <c r="AT67" s="667">
        <f>IF(OR($C$24=$AR67,$D$24=$AR67),Schweine_Werte!$C67*0.5,IF(OR($C$24&gt;$AR67,$D$24&lt;$AR67),0,Schweine_Werte!$C67))</f>
        <v>0</v>
      </c>
      <c r="AU67" s="677">
        <f>IF(OR($C$36=$AR67,$D$36=$AR67),Schweine_Werte!$C67*0.5,IF(OR($C$36&gt;$AR67,$D$36&lt;$AR67),0,Schweine_Werte!$C67))</f>
        <v>0</v>
      </c>
      <c r="AV67" s="677">
        <f>IF(OR($C$48=$AR67,$D$48=$AR67),Schweine_Werte!$C67*0.5,IF(OR($C$48&gt;$AR67,$D$48&lt;$AR67),0,Schweine_Werte!$C67))</f>
        <v>0</v>
      </c>
      <c r="AW67" s="677">
        <f>IF(OR($C$60=$AR67,$D$60=$AR67),Schweine_Werte!$C67*0.5,IF(OR($C$60&gt;$AR67,$D$60&lt;$AR67),0,Schweine_Werte!$C67))</f>
        <v>0</v>
      </c>
      <c r="AX67" s="677">
        <f>IF(OR($C$12=$AR67,$D$12=$AR67),Schweine_Werte!$E67*0.5,IF(OR($C$12&gt;$AR67,$D$12&lt;$AR67),0,Schweine_Werte!$E67))</f>
        <v>0</v>
      </c>
      <c r="AY67" s="667">
        <f>IF(OR($C$24=$AR67,$D$24=$AR67),Schweine_Werte!$E67*0.5,IF(OR($C$24&gt;$AR67,$D$24&lt;$AR67),0,Schweine_Werte!$E67))</f>
        <v>0</v>
      </c>
      <c r="AZ67" s="667">
        <f>IF(OR($C$36=$AR67,$D$36=$AR67),Schweine_Werte!$E67*0.5,IF(OR($C$36&gt;$AR67,$D$36&lt;$AR67),0,Schweine_Werte!$E67))</f>
        <v>0</v>
      </c>
      <c r="BA67" s="667">
        <f>IF(OR($C$48=$AR67,$D$48=$AR67),Schweine_Werte!$E67*0.5,IF(OR($C$48&gt;$AR67,$D$48&lt;$AR67),0,Schweine_Werte!$E67))</f>
        <v>0</v>
      </c>
      <c r="BB67" s="667">
        <f>IF(OR($C$60=$AR67,$D$60=$AR67),Schweine_Werte!$E67*0.5,IF(OR($C$60&gt;$AR67,$D$60&lt;$AR67),0,Schweine_Werte!$E67))</f>
        <v>0</v>
      </c>
      <c r="BC67" s="677">
        <f>IF(OR($C$12=$AR67,$D$12=$AR67),Schweine_Werte!$G67*0.5,IF(OR($C$12&gt;$AR67,$D$12&lt;$AR67),0,Schweine_Werte!$G67))</f>
        <v>0</v>
      </c>
      <c r="BD67" s="667">
        <f>IF(OR($C$24=$AR67,$D$24=$AR67),Schweine_Werte!$G67*0.5,IF(OR($C$24&gt;$AR67,$D$24&lt;$AR67),0,Schweine_Werte!$G67))</f>
        <v>0</v>
      </c>
      <c r="BE67" s="667">
        <f>IF(OR($C$36=$AR67,$D$36=$AR67),Schweine_Werte!$G67*0.5,IF(OR($C$36&gt;$AR67,$D$36&lt;$AR67),0,Schweine_Werte!$G67))</f>
        <v>0</v>
      </c>
      <c r="BF67" s="667">
        <f>IF(OR($C$48=$AR67,$D$48=$AR67),Schweine_Werte!$G67*0.5,IF(OR($C$48&gt;$AR67,$D$48&lt;$AR67),0,Schweine_Werte!$G67))</f>
        <v>0</v>
      </c>
      <c r="BG67" s="667">
        <f>IF(OR($C$60=$AR67,$D$60=$AR67),Schweine_Werte!$G67*0.5,IF(OR($C$60&gt;$AR67,$D$60&lt;$AR67),0,Schweine_Werte!$G67))</f>
        <v>0</v>
      </c>
      <c r="BH67" s="677">
        <f>IF(OR($C$12=$AR67,$D$12=$AR67),Schweine_Werte!$I67*0.5,IF(OR($C$12&gt;$AR67,$D$12&lt;$AR67),0,Schweine_Werte!$I67))</f>
        <v>0</v>
      </c>
      <c r="BI67" s="667">
        <f>IF(OR($C$24=$AR67,$D$24=$AR67),Schweine_Werte!$I67*0.5,IF(OR($C$24&gt;$AR67,$D$24&lt;$AR67),0,Schweine_Werte!$I67))</f>
        <v>0</v>
      </c>
      <c r="BJ67" s="667">
        <f>IF(OR($C$36=$AR67,$D$36=$AR67),Schweine_Werte!$I67*0.5,IF(OR($C$36&gt;$AR67,$D$36&lt;$AR67),0,Schweine_Werte!$I67))</f>
        <v>0</v>
      </c>
      <c r="BK67" s="667">
        <f>IF(OR($C$48=$AR67,$D$48=$AR67),Schweine_Werte!$I67*0.5,IF(OR($C$48&gt;$AR67,$D$48&lt;$AR67),0,Schweine_Werte!$I67))</f>
        <v>0</v>
      </c>
      <c r="BL67" s="667">
        <f>IF(OR($C$60=$AR67,$D$60=$AR67),Schweine_Werte!$I67*0.5,IF(OR($C$60&gt;$AR67,$D$60&lt;$AR67),0,Schweine_Werte!$I67))</f>
        <v>0</v>
      </c>
      <c r="BM67" s="677"/>
      <c r="BN67" s="667"/>
      <c r="BO67" s="667"/>
      <c r="BP67" s="667"/>
      <c r="BQ67" s="667"/>
      <c r="BR67" s="677">
        <f>IF(OR($C$74=$AR67,$D$74=$AR67),Schweine_Werte!$M67*0.5,IF(OR($C$74&gt;$AR67,$D$74&lt;$AR67),0,Schweine_Werte!$M67))</f>
        <v>0</v>
      </c>
      <c r="BS67" s="677">
        <f>IF(OR($C$83=$AR67,$D$83=$AR67),Schweine_Werte!$M67*0.5,IF(OR($C$83&gt;$AR67,$D$83&lt;$AR67),0,Schweine_Werte!$M67))</f>
        <v>0</v>
      </c>
      <c r="BT67" s="679">
        <f>IF(OR($C$92=$AR67,$D$92=$AR67),Schweine_Werte!$M67*0.5,IF(OR($C$92&gt;$AR67,$D$92&lt;$AR67),0,Schweine_Werte!$M67))</f>
        <v>0</v>
      </c>
      <c r="BU67" s="679">
        <f>IF(OR($C$101=$AR67,$D$101=$AR67),Schweine_Werte!$M67*0.5,IF(OR($C$101&gt;$AR67,$D$101&lt;$AR67),0,Schweine_Werte!$M67))</f>
        <v>0</v>
      </c>
      <c r="BV67" s="679">
        <f>IF(OR($C$110=$AR67,$D$110=$AR67),Schweine_Werte!$M67*0.5,IF(OR($C$110&gt;$AR67,$D$110&lt;$AR67),0,Schweine_Werte!$M67))</f>
        <v>0</v>
      </c>
      <c r="BW67" s="679">
        <f>IF(OR(8=$AR67,$E$127=$AR67),Schweine_Werte!$M67*0.5,IF(OR(8&gt;$AR67,$E$127&lt;$AR67),0,Schweine_Werte!$M67))</f>
        <v>1.1049837293732905</v>
      </c>
      <c r="BX67" s="679">
        <f>IF(OR(8=$AR67,$E$145=$AR67),Schweine_Werte!$M67*0.5,IF(OR(8&gt;$AR67,$E$145&lt;$AR67),0,Schweine_Werte!$M67))</f>
        <v>1.1049837293732905</v>
      </c>
      <c r="BY67" s="677">
        <f>IF(OR($C$74=$AR67,$D$74=$AR67),Schweine_Werte!$O67*0.5,IF(OR($C$74&gt;$AR67,$D$74&lt;$AR67),0,Schweine_Werte!$O67))</f>
        <v>0</v>
      </c>
      <c r="BZ67" s="677">
        <f>IF(OR($C$83=$AR67,$D$83=$AR67),Schweine_Werte!$O67*0.5,IF(OR($C$83&gt;$AR67,$D$83&lt;$AR67),0,Schweine_Werte!$O67))</f>
        <v>0</v>
      </c>
      <c r="CA67" s="679">
        <f>IF(OR($C$92=$AR67,$D$92=$AR67),Schweine_Werte!$O67*0.5,IF(OR($C$92&gt;$AR67,$D$92&lt;$AR67),0,Schweine_Werte!$O67))</f>
        <v>0</v>
      </c>
      <c r="CB67" s="679">
        <f>IF(OR($C$101=$AR67,$D$101=$AR67),Schweine_Werte!$O67*0.5,IF(OR($C$101&gt;$AR67,$D$101&lt;$AR67),0,Schweine_Werte!$O67))</f>
        <v>0</v>
      </c>
      <c r="CC67" s="679">
        <f>IF(OR($C$110=$AR67,$D$110=$AR67),Schweine_Werte!$O67*0.5,IF(OR($C$110&gt;$AR67,$D$110&lt;$AR67),0,Schweine_Werte!$O67))</f>
        <v>0</v>
      </c>
    </row>
    <row r="68" spans="1:81" x14ac:dyDescent="0.2">
      <c r="Q68" s="1735" t="s">
        <v>446</v>
      </c>
      <c r="R68" s="1735"/>
      <c r="S68" s="1735"/>
      <c r="T68" s="1735" t="s">
        <v>447</v>
      </c>
      <c r="U68" s="1735"/>
      <c r="V68" s="1735"/>
      <c r="W68" s="982" t="s">
        <v>435</v>
      </c>
      <c r="X68" s="982"/>
      <c r="Y68" s="982"/>
      <c r="AR68" s="698">
        <v>72</v>
      </c>
      <c r="AS68" s="677">
        <f>IF(OR($C$12=$AR68,$D$12=$AR68),Schweine_Werte!$C68*0.5,IF(OR($C$12&gt;$AR68,$D$12&lt;$AR68),0,Schweine_Werte!$C68))</f>
        <v>0</v>
      </c>
      <c r="AT68" s="667">
        <f>IF(OR($C$24=$AR68,$D$24=$AR68),Schweine_Werte!$C68*0.5,IF(OR($C$24&gt;$AR68,$D$24&lt;$AR68),0,Schweine_Werte!$C68))</f>
        <v>0</v>
      </c>
      <c r="AU68" s="677">
        <f>IF(OR($C$36=$AR68,$D$36=$AR68),Schweine_Werte!$C68*0.5,IF(OR($C$36&gt;$AR68,$D$36&lt;$AR68),0,Schweine_Werte!$C68))</f>
        <v>0</v>
      </c>
      <c r="AV68" s="677">
        <f>IF(OR($C$48=$AR68,$D$48=$AR68),Schweine_Werte!$C68*0.5,IF(OR($C$48&gt;$AR68,$D$48&lt;$AR68),0,Schweine_Werte!$C68))</f>
        <v>0</v>
      </c>
      <c r="AW68" s="677">
        <f>IF(OR($C$60=$AR68,$D$60=$AR68),Schweine_Werte!$C68*0.5,IF(OR($C$60&gt;$AR68,$D$60&lt;$AR68),0,Schweine_Werte!$C68))</f>
        <v>0</v>
      </c>
      <c r="AX68" s="677">
        <f>IF(OR($C$12=$AR68,$D$12=$AR68),Schweine_Werte!$E68*0.5,IF(OR($C$12&gt;$AR68,$D$12&lt;$AR68),0,Schweine_Werte!$E68))</f>
        <v>0</v>
      </c>
      <c r="AY68" s="667">
        <f>IF(OR($C$24=$AR68,$D$24=$AR68),Schweine_Werte!$E68*0.5,IF(OR($C$24&gt;$AR68,$D$24&lt;$AR68),0,Schweine_Werte!$E68))</f>
        <v>0</v>
      </c>
      <c r="AZ68" s="667">
        <f>IF(OR($C$36=$AR68,$D$36=$AR68),Schweine_Werte!$E68*0.5,IF(OR($C$36&gt;$AR68,$D$36&lt;$AR68),0,Schweine_Werte!$E68))</f>
        <v>0</v>
      </c>
      <c r="BA68" s="667">
        <f>IF(OR($C$48=$AR68,$D$48=$AR68),Schweine_Werte!$E68*0.5,IF(OR($C$48&gt;$AR68,$D$48&lt;$AR68),0,Schweine_Werte!$E68))</f>
        <v>0</v>
      </c>
      <c r="BB68" s="667">
        <f>IF(OR($C$60=$AR68,$D$60=$AR68),Schweine_Werte!$E68*0.5,IF(OR($C$60&gt;$AR68,$D$60&lt;$AR68),0,Schweine_Werte!$E68))</f>
        <v>0</v>
      </c>
      <c r="BC68" s="677">
        <f>IF(OR($C$12=$AR68,$D$12=$AR68),Schweine_Werte!$G68*0.5,IF(OR($C$12&gt;$AR68,$D$12&lt;$AR68),0,Schweine_Werte!$G68))</f>
        <v>0</v>
      </c>
      <c r="BD68" s="667">
        <f>IF(OR($C$24=$AR68,$D$24=$AR68),Schweine_Werte!$G68*0.5,IF(OR($C$24&gt;$AR68,$D$24&lt;$AR68),0,Schweine_Werte!$G68))</f>
        <v>0</v>
      </c>
      <c r="BE68" s="667">
        <f>IF(OR($C$36=$AR68,$D$36=$AR68),Schweine_Werte!$G68*0.5,IF(OR($C$36&gt;$AR68,$D$36&lt;$AR68),0,Schweine_Werte!$G68))</f>
        <v>0</v>
      </c>
      <c r="BF68" s="667">
        <f>IF(OR($C$48=$AR68,$D$48=$AR68),Schweine_Werte!$G68*0.5,IF(OR($C$48&gt;$AR68,$D$48&lt;$AR68),0,Schweine_Werte!$G68))</f>
        <v>0</v>
      </c>
      <c r="BG68" s="667">
        <f>IF(OR($C$60=$AR68,$D$60=$AR68),Schweine_Werte!$G68*0.5,IF(OR($C$60&gt;$AR68,$D$60&lt;$AR68),0,Schweine_Werte!$G68))</f>
        <v>0</v>
      </c>
      <c r="BH68" s="677">
        <f>IF(OR($C$12=$AR68,$D$12=$AR68),Schweine_Werte!$I68*0.5,IF(OR($C$12&gt;$AR68,$D$12&lt;$AR68),0,Schweine_Werte!$I68))</f>
        <v>0</v>
      </c>
      <c r="BI68" s="667">
        <f>IF(OR($C$24=$AR68,$D$24=$AR68),Schweine_Werte!$I68*0.5,IF(OR($C$24&gt;$AR68,$D$24&lt;$AR68),0,Schweine_Werte!$I68))</f>
        <v>0</v>
      </c>
      <c r="BJ68" s="667">
        <f>IF(OR($C$36=$AR68,$D$36=$AR68),Schweine_Werte!$I68*0.5,IF(OR($C$36&gt;$AR68,$D$36&lt;$AR68),0,Schweine_Werte!$I68))</f>
        <v>0</v>
      </c>
      <c r="BK68" s="667">
        <f>IF(OR($C$48=$AR68,$D$48=$AR68),Schweine_Werte!$I68*0.5,IF(OR($C$48&gt;$AR68,$D$48&lt;$AR68),0,Schweine_Werte!$I68))</f>
        <v>0</v>
      </c>
      <c r="BL68" s="667">
        <f>IF(OR($C$60=$AR68,$D$60=$AR68),Schweine_Werte!$I68*0.5,IF(OR($C$60&gt;$AR68,$D$60&lt;$AR68),0,Schweine_Werte!$I68))</f>
        <v>0</v>
      </c>
      <c r="BM68" s="677"/>
      <c r="BN68" s="667"/>
      <c r="BO68" s="667"/>
      <c r="BP68" s="667"/>
      <c r="BQ68" s="667"/>
      <c r="BR68" s="677">
        <f>IF(OR($C$74=$AR68,$D$74=$AR68),Schweine_Werte!$M68*0.5,IF(OR($C$74&gt;$AR68,$D$74&lt;$AR68),0,Schweine_Werte!$M68))</f>
        <v>0</v>
      </c>
      <c r="BS68" s="677">
        <f>IF(OR($C$83=$AR68,$D$83=$AR68),Schweine_Werte!$M68*0.5,IF(OR($C$83&gt;$AR68,$D$83&lt;$AR68),0,Schweine_Werte!$M68))</f>
        <v>0</v>
      </c>
      <c r="BT68" s="679">
        <f>IF(OR($C$92=$AR68,$D$92=$AR68),Schweine_Werte!$M68*0.5,IF(OR($C$92&gt;$AR68,$D$92&lt;$AR68),0,Schweine_Werte!$M68))</f>
        <v>0</v>
      </c>
      <c r="BU68" s="679">
        <f>IF(OR($C$101=$AR68,$D$101=$AR68),Schweine_Werte!$M68*0.5,IF(OR($C$101&gt;$AR68,$D$101&lt;$AR68),0,Schweine_Werte!$M68))</f>
        <v>0</v>
      </c>
      <c r="BV68" s="679">
        <f>IF(OR($C$110=$AR68,$D$110=$AR68),Schweine_Werte!$M68*0.5,IF(OR($C$110&gt;$AR68,$D$110&lt;$AR68),0,Schweine_Werte!$M68))</f>
        <v>0</v>
      </c>
      <c r="BW68" s="679">
        <f>IF(OR(8=$AR68,$E$127=$AR68),Schweine_Werte!$M68*0.5,IF(OR(8&gt;$AR68,$E$127&lt;$AR68),0,Schweine_Werte!$M68))</f>
        <v>1.104630248375454</v>
      </c>
      <c r="BX68" s="679">
        <f>IF(OR(8=$AR68,$E$145=$AR68),Schweine_Werte!$M68*0.5,IF(OR(8&gt;$AR68,$E$145&lt;$AR68),0,Schweine_Werte!$M68))</f>
        <v>1.104630248375454</v>
      </c>
      <c r="BY68" s="677">
        <f>IF(OR($C$74=$AR68,$D$74=$AR68),Schweine_Werte!$O68*0.5,IF(OR($C$74&gt;$AR68,$D$74&lt;$AR68),0,Schweine_Werte!$O68))</f>
        <v>0</v>
      </c>
      <c r="BZ68" s="677">
        <f>IF(OR($C$83=$AR68,$D$83=$AR68),Schweine_Werte!$O68*0.5,IF(OR($C$83&gt;$AR68,$D$83&lt;$AR68),0,Schweine_Werte!$O68))</f>
        <v>0</v>
      </c>
      <c r="CA68" s="679">
        <f>IF(OR($C$92=$AR68,$D$92=$AR68),Schweine_Werte!$O68*0.5,IF(OR($C$92&gt;$AR68,$D$92&lt;$AR68),0,Schweine_Werte!$O68))</f>
        <v>0</v>
      </c>
      <c r="CB68" s="679">
        <f>IF(OR($C$101=$AR68,$D$101=$AR68),Schweine_Werte!$O68*0.5,IF(OR($C$101&gt;$AR68,$D$101&lt;$AR68),0,Schweine_Werte!$O68))</f>
        <v>0</v>
      </c>
      <c r="CC68" s="679">
        <f>IF(OR($C$110=$AR68,$D$110=$AR68),Schweine_Werte!$O68*0.5,IF(OR($C$110&gt;$AR68,$D$110&lt;$AR68),0,Schweine_Werte!$O68))</f>
        <v>0</v>
      </c>
    </row>
    <row r="69" spans="1:81" x14ac:dyDescent="0.2">
      <c r="B69" s="520" t="s">
        <v>517</v>
      </c>
      <c r="E69" s="520" t="s">
        <v>470</v>
      </c>
      <c r="F69" s="520" t="s">
        <v>363</v>
      </c>
      <c r="G69" s="520" t="s">
        <v>471</v>
      </c>
      <c r="H69" s="520" t="s">
        <v>472</v>
      </c>
      <c r="I69" s="520" t="s">
        <v>473</v>
      </c>
      <c r="J69" s="520" t="s">
        <v>474</v>
      </c>
      <c r="K69" s="520" t="s">
        <v>475</v>
      </c>
      <c r="L69" s="520" t="s">
        <v>476</v>
      </c>
      <c r="M69" s="520" t="s">
        <v>477</v>
      </c>
      <c r="N69" s="520" t="s">
        <v>478</v>
      </c>
      <c r="O69" s="520" t="s">
        <v>479</v>
      </c>
      <c r="P69" s="520" t="s">
        <v>480</v>
      </c>
      <c r="Q69" s="520" t="s">
        <v>365</v>
      </c>
      <c r="R69" s="520" t="s">
        <v>366</v>
      </c>
      <c r="S69" s="520" t="s">
        <v>367</v>
      </c>
      <c r="T69" s="520" t="s">
        <v>365</v>
      </c>
      <c r="U69" s="520" t="s">
        <v>366</v>
      </c>
      <c r="V69" s="520" t="s">
        <v>367</v>
      </c>
      <c r="W69" s="520" t="s">
        <v>448</v>
      </c>
      <c r="X69" s="520" t="s">
        <v>449</v>
      </c>
      <c r="Y69" s="520" t="s">
        <v>450</v>
      </c>
      <c r="AR69" s="698">
        <v>73</v>
      </c>
      <c r="AS69" s="677">
        <f>IF(OR($C$12=$AR69,$D$12=$AR69),Schweine_Werte!$C69*0.5,IF(OR($C$12&gt;$AR69,$D$12&lt;$AR69),0,Schweine_Werte!$C69))</f>
        <v>0</v>
      </c>
      <c r="AT69" s="667">
        <f>IF(OR($C$24=$AR69,$D$24=$AR69),Schweine_Werte!$C69*0.5,IF(OR($C$24&gt;$AR69,$D$24&lt;$AR69),0,Schweine_Werte!$C69))</f>
        <v>0</v>
      </c>
      <c r="AU69" s="677">
        <f>IF(OR($C$36=$AR69,$D$36=$AR69),Schweine_Werte!$C69*0.5,IF(OR($C$36&gt;$AR69,$D$36&lt;$AR69),0,Schweine_Werte!$C69))</f>
        <v>0</v>
      </c>
      <c r="AV69" s="677">
        <f>IF(OR($C$48=$AR69,$D$48=$AR69),Schweine_Werte!$C69*0.5,IF(OR($C$48&gt;$AR69,$D$48&lt;$AR69),0,Schweine_Werte!$C69))</f>
        <v>0</v>
      </c>
      <c r="AW69" s="677">
        <f>IF(OR($C$60=$AR69,$D$60=$AR69),Schweine_Werte!$C69*0.5,IF(OR($C$60&gt;$AR69,$D$60&lt;$AR69),0,Schweine_Werte!$C69))</f>
        <v>0</v>
      </c>
      <c r="AX69" s="677">
        <f>IF(OR($C$12=$AR69,$D$12=$AR69),Schweine_Werte!$E69*0.5,IF(OR($C$12&gt;$AR69,$D$12&lt;$AR69),0,Schweine_Werte!$E69))</f>
        <v>0</v>
      </c>
      <c r="AY69" s="667">
        <f>IF(OR($C$24=$AR69,$D$24=$AR69),Schweine_Werte!$E69*0.5,IF(OR($C$24&gt;$AR69,$D$24&lt;$AR69),0,Schweine_Werte!$E69))</f>
        <v>0</v>
      </c>
      <c r="AZ69" s="667">
        <f>IF(OR($C$36=$AR69,$D$36=$AR69),Schweine_Werte!$E69*0.5,IF(OR($C$36&gt;$AR69,$D$36&lt;$AR69),0,Schweine_Werte!$E69))</f>
        <v>0</v>
      </c>
      <c r="BA69" s="667">
        <f>IF(OR($C$48=$AR69,$D$48=$AR69),Schweine_Werte!$E69*0.5,IF(OR($C$48&gt;$AR69,$D$48&lt;$AR69),0,Schweine_Werte!$E69))</f>
        <v>0</v>
      </c>
      <c r="BB69" s="667">
        <f>IF(OR($C$60=$AR69,$D$60=$AR69),Schweine_Werte!$E69*0.5,IF(OR($C$60&gt;$AR69,$D$60&lt;$AR69),0,Schweine_Werte!$E69))</f>
        <v>0</v>
      </c>
      <c r="BC69" s="677">
        <f>IF(OR($C$12=$AR69,$D$12=$AR69),Schweine_Werte!$G69*0.5,IF(OR($C$12&gt;$AR69,$D$12&lt;$AR69),0,Schweine_Werte!$G69))</f>
        <v>0</v>
      </c>
      <c r="BD69" s="667">
        <f>IF(OR($C$24=$AR69,$D$24=$AR69),Schweine_Werte!$G69*0.5,IF(OR($C$24&gt;$AR69,$D$24&lt;$AR69),0,Schweine_Werte!$G69))</f>
        <v>0</v>
      </c>
      <c r="BE69" s="667">
        <f>IF(OR($C$36=$AR69,$D$36=$AR69),Schweine_Werte!$G69*0.5,IF(OR($C$36&gt;$AR69,$D$36&lt;$AR69),0,Schweine_Werte!$G69))</f>
        <v>0</v>
      </c>
      <c r="BF69" s="667">
        <f>IF(OR($C$48=$AR69,$D$48=$AR69),Schweine_Werte!$G69*0.5,IF(OR($C$48&gt;$AR69,$D$48&lt;$AR69),0,Schweine_Werte!$G69))</f>
        <v>0</v>
      </c>
      <c r="BG69" s="667">
        <f>IF(OR($C$60=$AR69,$D$60=$AR69),Schweine_Werte!$G69*0.5,IF(OR($C$60&gt;$AR69,$D$60&lt;$AR69),0,Schweine_Werte!$G69))</f>
        <v>0</v>
      </c>
      <c r="BH69" s="677">
        <f>IF(OR($C$12=$AR69,$D$12=$AR69),Schweine_Werte!$I69*0.5,IF(OR($C$12&gt;$AR69,$D$12&lt;$AR69),0,Schweine_Werte!$I69))</f>
        <v>0</v>
      </c>
      <c r="BI69" s="667">
        <f>IF(OR($C$24=$AR69,$D$24=$AR69),Schweine_Werte!$I69*0.5,IF(OR($C$24&gt;$AR69,$D$24&lt;$AR69),0,Schweine_Werte!$I69))</f>
        <v>0</v>
      </c>
      <c r="BJ69" s="667">
        <f>IF(OR($C$36=$AR69,$D$36=$AR69),Schweine_Werte!$I69*0.5,IF(OR($C$36&gt;$AR69,$D$36&lt;$AR69),0,Schweine_Werte!$I69))</f>
        <v>0</v>
      </c>
      <c r="BK69" s="667">
        <f>IF(OR($C$48=$AR69,$D$48=$AR69),Schweine_Werte!$I69*0.5,IF(OR($C$48&gt;$AR69,$D$48&lt;$AR69),0,Schweine_Werte!$I69))</f>
        <v>0</v>
      </c>
      <c r="BL69" s="667">
        <f>IF(OR($C$60=$AR69,$D$60=$AR69),Schweine_Werte!$I69*0.5,IF(OR($C$60&gt;$AR69,$D$60&lt;$AR69),0,Schweine_Werte!$I69))</f>
        <v>0</v>
      </c>
      <c r="BM69" s="677"/>
      <c r="BN69" s="667"/>
      <c r="BO69" s="667"/>
      <c r="BP69" s="667"/>
      <c r="BQ69" s="667"/>
      <c r="BR69" s="677">
        <f>IF(OR($C$74=$AR69,$D$74=$AR69),Schweine_Werte!$M69*0.5,IF(OR($C$74&gt;$AR69,$D$74&lt;$AR69),0,Schweine_Werte!$M69))</f>
        <v>0</v>
      </c>
      <c r="BS69" s="677">
        <f>IF(OR($C$83=$AR69,$D$83=$AR69),Schweine_Werte!$M69*0.5,IF(OR($C$83&gt;$AR69,$D$83&lt;$AR69),0,Schweine_Werte!$M69))</f>
        <v>0</v>
      </c>
      <c r="BT69" s="679">
        <f>IF(OR($C$92=$AR69,$D$92=$AR69),Schweine_Werte!$M69*0.5,IF(OR($C$92&gt;$AR69,$D$92&lt;$AR69),0,Schweine_Werte!$M69))</f>
        <v>0</v>
      </c>
      <c r="BU69" s="679">
        <f>IF(OR($C$101=$AR69,$D$101=$AR69),Schweine_Werte!$M69*0.5,IF(OR($C$101&gt;$AR69,$D$101&lt;$AR69),0,Schweine_Werte!$M69))</f>
        <v>0</v>
      </c>
      <c r="BV69" s="679">
        <f>IF(OR($C$110=$AR69,$D$110=$AR69),Schweine_Werte!$M69*0.5,IF(OR($C$110&gt;$AR69,$D$110&lt;$AR69),0,Schweine_Werte!$M69))</f>
        <v>0</v>
      </c>
      <c r="BW69" s="679">
        <f>IF(OR(8=$AR69,$E$127=$AR69),Schweine_Werte!$M69*0.5,IF(OR(8&gt;$AR69,$E$127&lt;$AR69),0,Schweine_Werte!$M69))</f>
        <v>1.1046392823633366</v>
      </c>
      <c r="BX69" s="679">
        <f>IF(OR(8=$AR69,$E$145=$AR69),Schweine_Werte!$M69*0.5,IF(OR(8&gt;$AR69,$E$145&lt;$AR69),0,Schweine_Werte!$M69))</f>
        <v>1.1046392823633366</v>
      </c>
      <c r="BY69" s="677">
        <f>IF(OR($C$74=$AR69,$D$74=$AR69),Schweine_Werte!$O69*0.5,IF(OR($C$74&gt;$AR69,$D$74&lt;$AR69),0,Schweine_Werte!$O69))</f>
        <v>0</v>
      </c>
      <c r="BZ69" s="677">
        <f>IF(OR($C$83=$AR69,$D$83=$AR69),Schweine_Werte!$O69*0.5,IF(OR($C$83&gt;$AR69,$D$83&lt;$AR69),0,Schweine_Werte!$O69))</f>
        <v>0</v>
      </c>
      <c r="CA69" s="679">
        <f>IF(OR($C$92=$AR69,$D$92=$AR69),Schweine_Werte!$O69*0.5,IF(OR($C$92&gt;$AR69,$D$92&lt;$AR69),0,Schweine_Werte!$O69))</f>
        <v>0</v>
      </c>
      <c r="CB69" s="679">
        <f>IF(OR($C$101=$AR69,$D$101=$AR69),Schweine_Werte!$O69*0.5,IF(OR($C$101&gt;$AR69,$D$101&lt;$AR69),0,Schweine_Werte!$O69))</f>
        <v>0</v>
      </c>
      <c r="CC69" s="679">
        <f>IF(OR($C$110=$AR69,$D$110=$AR69),Schweine_Werte!$O69*0.5,IF(OR($C$110&gt;$AR69,$D$110&lt;$AR69),0,Schweine_Werte!$O69))</f>
        <v>0</v>
      </c>
    </row>
    <row r="70" spans="1:81" x14ac:dyDescent="0.2">
      <c r="B70" s="520">
        <v>450</v>
      </c>
      <c r="D70" s="667"/>
      <c r="E70" s="520" t="e">
        <f>($D74-$C74)*1000/SUM($BR$4:$BR$31)</f>
        <v>#VALUE!</v>
      </c>
      <c r="F70" s="667" t="e">
        <f>SUMPRODUCT($BR$4:$BR$31,Schweine_Werte!$V$4:$V$31)/SUM($BR$4:$BR$31)</f>
        <v>#DIV/0!</v>
      </c>
      <c r="G70" s="667" t="e">
        <f>IF($B74=$A$8,SUMPRODUCT($BR$4:$BR$31,Schweine_Werte!HE$4:HE$31)/SUM($BR$4:$BR$31),IF($B74=$A$7,SUMPRODUCT($BR$4:$BR$31,Schweine_Werte!GQ$4:GQ$31)/SUM($BR$4:$BR$31),IF($B74=$A$6,SUMPRODUCT($BR$4:$BR$31,Schweine_Werte!GC$4:GC$31)/SUM($BR$4:$BR$31),SUMPRODUCT($BR$4:$BR$31,Schweine_Werte!FO$4:FO$31)/SUM($BR$4:$BR$31))))</f>
        <v>#DIV/0!</v>
      </c>
      <c r="H70" s="667" t="e">
        <f>IF($B74=$A$8,SUMPRODUCT($BR$4:$BR$31,Schweine_Werte!HF$4:HF$31)/SUM($BR$4:$BR$31),IF($B74=$A$7,SUMPRODUCT($BR$4:$BR$31,Schweine_Werte!GR$4:GR$31)/SUM($BR$4:$BR$31),IF($B74=$A$6,SUMPRODUCT($BR$4:$BR$31,Schweine_Werte!GD$4:GD$31)/SUM($BR$4:$BR$31),SUMPRODUCT($BR$4:$BR$31,Schweine_Werte!FP$4:FP$31)/SUM($BR$4:$BR$31))))</f>
        <v>#DIV/0!</v>
      </c>
      <c r="I70" s="667" t="e">
        <f>IF($B74=$A$8,SUMPRODUCT($BR$4:$BR$31,Schweine_Werte!HG$4:HG$31)/SUM($BR$4:$BR$31),IF($B74=$A$7,SUMPRODUCT($BR$4:$BR$31,Schweine_Werte!GS$4:GS$31)/SUM($BR$4:$BR$31),IF($B74=$A$6,SUMPRODUCT($BR$4:$BR$31,Schweine_Werte!GE$4:GE$31)/SUM($BR$4:$BR$31),SUMPRODUCT($BR$4:$BR$31,Schweine_Werte!FQ$4:FQ$31)/SUM($BR$4:$BR$31))))</f>
        <v>#DIV/0!</v>
      </c>
      <c r="J70" s="667" t="e">
        <f>SUMPRODUCT($BR$4:$BR$31,Schweine_Werte!$AD$4:$AD$31)/SUM($BR$4:$BR$31)</f>
        <v>#DIV/0!</v>
      </c>
      <c r="K70" s="667" t="e">
        <f>SUMPRODUCT($BR$4:$BR$31,Schweine_Werte!$AL$4:$AL$31)/SUM($BR$4:$BR$31)</f>
        <v>#DIV/0!</v>
      </c>
      <c r="L70" s="667" t="e">
        <f>T70*$F70*365/1000+$J70-$K70</f>
        <v>#DIV/0!</v>
      </c>
      <c r="M70" s="667" t="e">
        <f>U70*$F70*365/1000+$J70-$K70/2</f>
        <v>#DIV/0!</v>
      </c>
      <c r="N70" s="667" t="e">
        <f>V70*$F70*365/1000+$J70</f>
        <v>#DIV/0!</v>
      </c>
      <c r="O70" s="667">
        <f>IF($C74&lt;28,SUM($BR$4:$BR$23)+IF($D74&gt;28,$BR$24*0.5,$BR$24),0)</f>
        <v>0</v>
      </c>
      <c r="P70" s="667">
        <f>IF($D74&gt;28,SUM($BR$25:$BR$31)+IF($C74&lt;28,$BR$24*0.5,$BR$24),0)</f>
        <v>0</v>
      </c>
      <c r="Q70" s="667" t="e">
        <f t="shared" ref="Q70:S71" si="40">+T70*$F70</f>
        <v>#DIV/0!</v>
      </c>
      <c r="R70" s="667" t="e">
        <f t="shared" si="40"/>
        <v>#DIV/0!</v>
      </c>
      <c r="S70" s="667" t="e">
        <f t="shared" si="40"/>
        <v>#DIV/0!</v>
      </c>
      <c r="T70" s="667" t="e">
        <f>+($O70*Schweine_Werte!$HT$15+$P70*Schweine_Werte!$HU$15)/SUM($O70:$P70)</f>
        <v>#DIV/0!</v>
      </c>
      <c r="U70" s="667" t="e">
        <f>+($O70*Schweine_Werte!$HV$15+$P70*Schweine_Werte!$HW$15)/SUM($O70:$P70)</f>
        <v>#DIV/0!</v>
      </c>
      <c r="V70" s="667" t="e">
        <f>+($O70*Schweine_Werte!$HX$15+$P70*Schweine_Werte!$HY$15)/SUM($O70:$P70)</f>
        <v>#DIV/0!</v>
      </c>
      <c r="W70" s="678" t="e">
        <f>($J70*0.055+T70*0.365*0.86*$F70-$K70*0.018)/L70*100</f>
        <v>#DIV/0!</v>
      </c>
      <c r="X70" s="678" t="e">
        <f>($J70*0.055+U70*0.365*0.86*$F70-$K70*0.018/2)/M70*100</f>
        <v>#DIV/0!</v>
      </c>
      <c r="Y70" s="667" t="e">
        <f>($J70*0.055+V70*0.365*0.86*$F70)/N70*100</f>
        <v>#DIV/0!</v>
      </c>
      <c r="Z70" s="667" t="e">
        <f>IF($B74=$A$8,SUMPRODUCT($BR$4:$BR$31,Schweine_Werte!$HH$4:$HH$31,Schweine_Werte!$HI$4:$HI$31)/SUMPRODUCT($BR$4:$BR$31,Schweine_Werte!$HH$4:$HH$31),IF($B74=$A$7,SUMPRODUCT($BR$4:$BR$31,Schweine_Werte!$GT$4:$GT$31,Schweine_Werte!$GU$4:$GU$31)/SUMPRODUCT($BR$4:$BR$31,Schweine_Werte!$GT$4:$GT$31),IF($B74=$A$6,SUMPRODUCT($BR$4:$BR$31,Schweine_Werte!$GF$4:$GF$31,Schweine_Werte!$GG$4:$GG$31)/SUMPRODUCT($BR$4:$BR$31,Schweine_Werte!$GF$4:$GF$31),SUMPRODUCT($BR$4:$BR$31,Schweine_Werte!$FR$4:$FR$31,Schweine_Werte!$FS$4:$FS$31)/SUMPRODUCT($BR$4:$BR$31,Schweine_Werte!$FR$4:$FR$31))))</f>
        <v>#DIV/0!</v>
      </c>
      <c r="AA70" s="667"/>
      <c r="AB70" s="667">
        <f>IF($B74=$A$8,SUMIF(Schweine_Werte!$AO$4:$AO$31,$C74,Schweine_Werte!$HI$4:$HI$31),IF($B74=$A$7,SUMIF(Schweine_Werte!$AO$4:$AO$31,$C74,Schweine_Werte!$GU$4:$GU$31),IF($B74=$A$6,SUMIF(Schweine_Werte!$AO$4:$AO$31,$C74,Schweine_Werte!$GG$4:$GG$31),SUMIF(Schweine_Werte!$AO$4:$AO$31,$C74,Schweine_Werte!$FS$4:$FS$31))))</f>
        <v>0</v>
      </c>
      <c r="AC70" s="667"/>
      <c r="AD70" s="667">
        <f>IF($B74=$A$8,SUMIF(Schweine_Werte!$AO$4:$AO$31,$D74,Schweine_Werte!$HI$4:$HI$31),IF($B74=$A$7,SUMIF(Schweine_Werte!$AO$4:$AO$31,$D74,Schweine_Werte!$GU$4:$GU$31),IF($B74=$A$6,SUMIF(Schweine_Werte!$AO$4:$AO$31,$D74,Schweine_Werte!$GG$4:$GG$31),SUMIF(Schweine_Werte!$AO$4:$AO$31,$D74,Schweine_Werte!$FS$4:$FS$31))))</f>
        <v>0</v>
      </c>
      <c r="AE70" s="667"/>
      <c r="AF70" s="667"/>
      <c r="AG70" s="667" t="e">
        <f>IF($B74=$A$8,SUMPRODUCT($BR$4:$BR$31,Schweine_Werte!$HH$4:$HH$31)/SUM($BR$4:$BR$31),IF($B74=$A$7,SUMPRODUCT($BR$4:$BR$31,Schweine_Werte!$GT$4:$GT$31)/SUM($BR$4:$BR$31),IF($B74=$A$6,SUMPRODUCT($BR$4:$BR$31,Schweine_Werte!$GF$4:$GF$31)/SUM($BR$4:$BR$31),SUMPRODUCT($BR$4:$BR$31,Schweine_Werte!$FR$4:$FR$31)/SUM($BR$4:$BR$31))))</f>
        <v>#DIV/0!</v>
      </c>
      <c r="AH70" s="667"/>
      <c r="AI70" s="667"/>
      <c r="AJ70" s="667" t="e">
        <f>IF($B74=$A$8,SUMPRODUCT($BR$4:$BR$31,Schweine_Werte!$HH$4:$HH$31,Schweine_Werte!$HJ$4:$HJ$31)/SUMPRODUCT($BR$4:$BR$31,Schweine_Werte!$HH$4:$HH$31),IF($B74=$A$7,SUMPRODUCT($BR$4:$BR$31,Schweine_Werte!$GT$4:$GT$31,Schweine_Werte!$GV$4:$GV$31)/SUMPRODUCT($BR$4:$BR$31,Schweine_Werte!$GT$4:$GT$31),IF($B74=$A$6,SUMPRODUCT($BR$4:$BR$31,Schweine_Werte!$GF$4:$GF$31,Schweine_Werte!$GH$4:$GH$31)/SUMPRODUCT($BR$4:$BR$31,Schweine_Werte!$GF$4:$GF$31),SUMPRODUCT($BR$4:$BR$31,Schweine_Werte!$FR$4:$FR$31,Schweine_Werte!$FT$4:$FT$31)/SUMPRODUCT($BR$4:$BR$31,Schweine_Werte!$FR$4:$FR$31))))</f>
        <v>#DIV/0!</v>
      </c>
      <c r="AK70" s="667"/>
      <c r="AL70" s="667">
        <f>IF($B74=$A$8,SUMIF(Schweine_Werte!$AO$4:$AO$31,$C74,Schweine_Werte!$HJ$4:$HJ$31),IF($B74=$A$7,SUMIF(Schweine_Werte!$AO$4:$AO$31,$C74,Schweine_Werte!$GV$4:$GV$31),IF($B74=$A$6,SUMIF(Schweine_Werte!$AO$4:$AO$31,$C74,Schweine_Werte!$GH$4:$GH$31),SUMIF(Schweine_Werte!$AO$4:$AO$31,$C74,Schweine_Werte!$FT$4:$FT$31))))</f>
        <v>0</v>
      </c>
      <c r="AM70" s="667"/>
      <c r="AN70" s="667">
        <f>IF($B74=$A$8,SUMIF(Schweine_Werte!$AO$4:$AO$31,$D74,Schweine_Werte!$HJ$4:$HJ$31),IF($B74=$A$7,SUMIF(Schweine_Werte!$AO$4:$AO$31,$D74,Schweine_Werte!$GV$4:$GV$31),IF($B74=$A$6,SUMIF(Schweine_Werte!$AO$4:$AO$31,$D74,Schweine_Werte!$GH$4:$GH$31),SUMIF(Schweine_Werte!$AO$4:$AO$31,$D74,Schweine_Werte!$FT$4:$FT$31))))</f>
        <v>0</v>
      </c>
      <c r="AO70" s="667"/>
      <c r="AR70" s="698">
        <v>74</v>
      </c>
      <c r="AS70" s="677">
        <f>IF(OR($C$12=$AR70,$D$12=$AR70),Schweine_Werte!$C70*0.5,IF(OR($C$12&gt;$AR70,$D$12&lt;$AR70),0,Schweine_Werte!$C70))</f>
        <v>0</v>
      </c>
      <c r="AT70" s="667">
        <f>IF(OR($C$24=$AR70,$D$24=$AR70),Schweine_Werte!$C70*0.5,IF(OR($C$24&gt;$AR70,$D$24&lt;$AR70),0,Schweine_Werte!$C70))</f>
        <v>0</v>
      </c>
      <c r="AU70" s="677">
        <f>IF(OR($C$36=$AR70,$D$36=$AR70),Schweine_Werte!$C70*0.5,IF(OR($C$36&gt;$AR70,$D$36&lt;$AR70),0,Schweine_Werte!$C70))</f>
        <v>0</v>
      </c>
      <c r="AV70" s="677">
        <f>IF(OR($C$48=$AR70,$D$48=$AR70),Schweine_Werte!$C70*0.5,IF(OR($C$48&gt;$AR70,$D$48&lt;$AR70),0,Schweine_Werte!$C70))</f>
        <v>0</v>
      </c>
      <c r="AW70" s="677">
        <f>IF(OR($C$60=$AR70,$D$60=$AR70),Schweine_Werte!$C70*0.5,IF(OR($C$60&gt;$AR70,$D$60&lt;$AR70),0,Schweine_Werte!$C70))</f>
        <v>0</v>
      </c>
      <c r="AX70" s="677">
        <f>IF(OR($C$12=$AR70,$D$12=$AR70),Schweine_Werte!$E70*0.5,IF(OR($C$12&gt;$AR70,$D$12&lt;$AR70),0,Schweine_Werte!$E70))</f>
        <v>0</v>
      </c>
      <c r="AY70" s="667">
        <f>IF(OR($C$24=$AR70,$D$24=$AR70),Schweine_Werte!$E70*0.5,IF(OR($C$24&gt;$AR70,$D$24&lt;$AR70),0,Schweine_Werte!$E70))</f>
        <v>0</v>
      </c>
      <c r="AZ70" s="667">
        <f>IF(OR($C$36=$AR70,$D$36=$AR70),Schweine_Werte!$E70*0.5,IF(OR($C$36&gt;$AR70,$D$36&lt;$AR70),0,Schweine_Werte!$E70))</f>
        <v>0</v>
      </c>
      <c r="BA70" s="667">
        <f>IF(OR($C$48=$AR70,$D$48=$AR70),Schweine_Werte!$E70*0.5,IF(OR($C$48&gt;$AR70,$D$48&lt;$AR70),0,Schweine_Werte!$E70))</f>
        <v>0</v>
      </c>
      <c r="BB70" s="667">
        <f>IF(OR($C$60=$AR70,$D$60=$AR70),Schweine_Werte!$E70*0.5,IF(OR($C$60&gt;$AR70,$D$60&lt;$AR70),0,Schweine_Werte!$E70))</f>
        <v>0</v>
      </c>
      <c r="BC70" s="677">
        <f>IF(OR($C$12=$AR70,$D$12=$AR70),Schweine_Werte!$G70*0.5,IF(OR($C$12&gt;$AR70,$D$12&lt;$AR70),0,Schweine_Werte!$G70))</f>
        <v>0</v>
      </c>
      <c r="BD70" s="667">
        <f>IF(OR($C$24=$AR70,$D$24=$AR70),Schweine_Werte!$G70*0.5,IF(OR($C$24&gt;$AR70,$D$24&lt;$AR70),0,Schweine_Werte!$G70))</f>
        <v>0</v>
      </c>
      <c r="BE70" s="667">
        <f>IF(OR($C$36=$AR70,$D$36=$AR70),Schweine_Werte!$G70*0.5,IF(OR($C$36&gt;$AR70,$D$36&lt;$AR70),0,Schweine_Werte!$G70))</f>
        <v>0</v>
      </c>
      <c r="BF70" s="667">
        <f>IF(OR($C$48=$AR70,$D$48=$AR70),Schweine_Werte!$G70*0.5,IF(OR($C$48&gt;$AR70,$D$48&lt;$AR70),0,Schweine_Werte!$G70))</f>
        <v>0</v>
      </c>
      <c r="BG70" s="667">
        <f>IF(OR($C$60=$AR70,$D$60=$AR70),Schweine_Werte!$G70*0.5,IF(OR($C$60&gt;$AR70,$D$60&lt;$AR70),0,Schweine_Werte!$G70))</f>
        <v>0</v>
      </c>
      <c r="BH70" s="677">
        <f>IF(OR($C$12=$AR70,$D$12=$AR70),Schweine_Werte!$I70*0.5,IF(OR($C$12&gt;$AR70,$D$12&lt;$AR70),0,Schweine_Werte!$I70))</f>
        <v>0</v>
      </c>
      <c r="BI70" s="667">
        <f>IF(OR($C$24=$AR70,$D$24=$AR70),Schweine_Werte!$I70*0.5,IF(OR($C$24&gt;$AR70,$D$24&lt;$AR70),0,Schweine_Werte!$I70))</f>
        <v>0</v>
      </c>
      <c r="BJ70" s="667">
        <f>IF(OR($C$36=$AR70,$D$36=$AR70),Schweine_Werte!$I70*0.5,IF(OR($C$36&gt;$AR70,$D$36&lt;$AR70),0,Schweine_Werte!$I70))</f>
        <v>0</v>
      </c>
      <c r="BK70" s="667">
        <f>IF(OR($C$48=$AR70,$D$48=$AR70),Schweine_Werte!$I70*0.5,IF(OR($C$48&gt;$AR70,$D$48&lt;$AR70),0,Schweine_Werte!$I70))</f>
        <v>0</v>
      </c>
      <c r="BL70" s="667">
        <f>IF(OR($C$60=$AR70,$D$60=$AR70),Schweine_Werte!$I70*0.5,IF(OR($C$60&gt;$AR70,$D$60&lt;$AR70),0,Schweine_Werte!$I70))</f>
        <v>0</v>
      </c>
      <c r="BM70" s="677"/>
      <c r="BN70" s="667"/>
      <c r="BO70" s="667"/>
      <c r="BP70" s="667"/>
      <c r="BQ70" s="667"/>
      <c r="BR70" s="677">
        <f>IF(OR($C$74=$AR70,$D$74=$AR70),Schweine_Werte!$M70*0.5,IF(OR($C$74&gt;$AR70,$D$74&lt;$AR70),0,Schweine_Werte!$M70))</f>
        <v>0</v>
      </c>
      <c r="BS70" s="677">
        <f>IF(OR($C$83=$AR70,$D$83=$AR70),Schweine_Werte!$M70*0.5,IF(OR($C$83&gt;$AR70,$D$83&lt;$AR70),0,Schweine_Werte!$M70))</f>
        <v>0</v>
      </c>
      <c r="BT70" s="679">
        <f>IF(OR($C$92=$AR70,$D$92=$AR70),Schweine_Werte!$M70*0.5,IF(OR($C$92&gt;$AR70,$D$92&lt;$AR70),0,Schweine_Werte!$M70))</f>
        <v>0</v>
      </c>
      <c r="BU70" s="679">
        <f>IF(OR($C$101=$AR70,$D$101=$AR70),Schweine_Werte!$M70*0.5,IF(OR($C$101&gt;$AR70,$D$101&lt;$AR70),0,Schweine_Werte!$M70))</f>
        <v>0</v>
      </c>
      <c r="BV70" s="679">
        <f>IF(OR($C$110=$AR70,$D$110=$AR70),Schweine_Werte!$M70*0.5,IF(OR($C$110&gt;$AR70,$D$110&lt;$AR70),0,Schweine_Werte!$M70))</f>
        <v>0</v>
      </c>
      <c r="BW70" s="679">
        <f>IF(OR(8=$AR70,$E$127=$AR70),Schweine_Werte!$M70*0.5,IF(OR(8&gt;$AR70,$E$127&lt;$AR70),0,Schweine_Werte!$M70))</f>
        <v>1.1050108487679347</v>
      </c>
      <c r="BX70" s="679">
        <f>IF(OR(8=$AR70,$E$145=$AR70),Schweine_Werte!$M70*0.5,IF(OR(8&gt;$AR70,$E$145&lt;$AR70),0,Schweine_Werte!$M70))</f>
        <v>1.1050108487679347</v>
      </c>
      <c r="BY70" s="677">
        <f>IF(OR($C$74=$AR70,$D$74=$AR70),Schweine_Werte!$O70*0.5,IF(OR($C$74&gt;$AR70,$D$74&lt;$AR70),0,Schweine_Werte!$O70))</f>
        <v>0</v>
      </c>
      <c r="BZ70" s="677">
        <f>IF(OR($C$83=$AR70,$D$83=$AR70),Schweine_Werte!$O70*0.5,IF(OR($C$83&gt;$AR70,$D$83&lt;$AR70),0,Schweine_Werte!$O70))</f>
        <v>0</v>
      </c>
      <c r="CA70" s="679">
        <f>IF(OR($C$92=$AR70,$D$92=$AR70),Schweine_Werte!$O70*0.5,IF(OR($C$92&gt;$AR70,$D$92&lt;$AR70),0,Schweine_Werte!$O70))</f>
        <v>0</v>
      </c>
      <c r="CB70" s="679">
        <f>IF(OR($C$101=$AR70,$D$101=$AR70),Schweine_Werte!$O70*0.5,IF(OR($C$101&gt;$AR70,$D$101&lt;$AR70),0,Schweine_Werte!$O70))</f>
        <v>0</v>
      </c>
      <c r="CC70" s="679">
        <f>IF(OR($C$110=$AR70,$D$110=$AR70),Schweine_Werte!$O70*0.5,IF(OR($C$110&gt;$AR70,$D$110&lt;$AR70),0,Schweine_Werte!$O70))</f>
        <v>0</v>
      </c>
    </row>
    <row r="71" spans="1:81" x14ac:dyDescent="0.2">
      <c r="B71" s="520">
        <v>500</v>
      </c>
      <c r="D71" s="667"/>
      <c r="E71" s="520" t="e">
        <f>($D74-$C74)*1000/SUM($BY$4:$BY$31)</f>
        <v>#VALUE!</v>
      </c>
      <c r="F71" s="667" t="e">
        <f>SUMPRODUCT($BY$4:$BY$31,Schweine_Werte!$W$4:$W$31)/SUM($BY$4:$BY$31)</f>
        <v>#DIV/0!</v>
      </c>
      <c r="G71" s="667" t="e">
        <f>IF($B74=$A$8,SUMPRODUCT($BY$4:$BY$31,Schweine_Werte!HK$4:HK$31)/SUM($BY$4:$BY$31),IF($B74=$A$7,SUMPRODUCT($BY$4:$BY$31,Schweine_Werte!GW$4:GW$31)/SUM($BY$4:$BY$31),IF($B74=$A$6,SUMPRODUCT($BY$4:$BY$31,Schweine_Werte!GI$4:GI$31)/SUM($BY$4:$BY$31),SUMPRODUCT($BY$4:$BY$31,Schweine_Werte!FU$4:FU$31)/SUM($BY$4:$BY$31))))</f>
        <v>#DIV/0!</v>
      </c>
      <c r="H71" s="667" t="e">
        <f>IF($B74=$A$8,SUMPRODUCT($BY$4:$BY$31,Schweine_Werte!HL$4:HL$31)/SUM($BY$4:$BY$31),IF($B74=$A$7,SUMPRODUCT($BY$4:$BY$31,Schweine_Werte!GX$4:GX$31)/SUM($BY$4:$BY$31),IF($B74=$A$6,SUMPRODUCT($BY$4:$BY$31,Schweine_Werte!GJ$4:GJ$31)/SUM($BY$4:$BY$31),SUMPRODUCT($BY$4:$BY$31,Schweine_Werte!FV$4:FV$31)/SUM($BY$4:$BY$31))))</f>
        <v>#DIV/0!</v>
      </c>
      <c r="I71" s="667" t="e">
        <f>IF($B74=$A$8,SUMPRODUCT($BY$4:$BY$31,Schweine_Werte!HM$4:HM$31)/SUM($BY$4:$BY$31),IF($B74=$A$7,SUMPRODUCT($BY$4:$BY$31,Schweine_Werte!GY$4:GY$31)/SUM($BY$4:$BY$31),IF($B74=$A$6,SUMPRODUCT($BY$4:$BY$31,Schweine_Werte!GK$4:GK$31)/SUM($BY$4:$BY$31),SUMPRODUCT($BY$4:$BY$31,Schweine_Werte!FW$4:FW$31)/SUM($BY$4:$BY$31))))</f>
        <v>#DIV/0!</v>
      </c>
      <c r="J71" s="667" t="e">
        <f>SUMPRODUCT($BY$4:$BY$31,Schweine_Werte!$AE$4:$AE$31)/SUM($BY$4:$BY$31)</f>
        <v>#DIV/0!</v>
      </c>
      <c r="K71" s="667" t="e">
        <f>SUMPRODUCT($BY$4:$BY$31,Schweine_Werte!$AM$4:$AM$31)/SUM($BY$4:$BY$31)</f>
        <v>#DIV/0!</v>
      </c>
      <c r="L71" s="667" t="e">
        <f>T71*$F71*365/1000+$J71-$K71</f>
        <v>#DIV/0!</v>
      </c>
      <c r="M71" s="667" t="e">
        <f>U71*$F71*365/1000+$J71-$K71/2</f>
        <v>#DIV/0!</v>
      </c>
      <c r="N71" s="667" t="e">
        <f>V71*$F71*365/1000+$J71</f>
        <v>#DIV/0!</v>
      </c>
      <c r="O71" s="667">
        <f>IF($C74&lt;28,SUM($BY$4:$BY$23)+IF($D74&gt;28,$BY$24*0.5,$BY$24),0)</f>
        <v>0</v>
      </c>
      <c r="P71" s="667">
        <f>IF($D74&gt;28,SUM($BY$25:$BY$31)+IF($C74&lt;28,$BY$24*0.5,$BY$24),0)</f>
        <v>0</v>
      </c>
      <c r="Q71" s="667" t="e">
        <f t="shared" si="40"/>
        <v>#DIV/0!</v>
      </c>
      <c r="R71" s="667" t="e">
        <f t="shared" si="40"/>
        <v>#DIV/0!</v>
      </c>
      <c r="S71" s="667" t="e">
        <f t="shared" si="40"/>
        <v>#DIV/0!</v>
      </c>
      <c r="T71" s="667" t="e">
        <f>+($O71*Schweine_Werte!$HT$16+$P71*Schweine_Werte!$HU$16)/SUM($O71:$P71)</f>
        <v>#DIV/0!</v>
      </c>
      <c r="U71" s="667" t="e">
        <f>+($O71*Schweine_Werte!$HV$16+$P71*Schweine_Werte!$HW$16)/SUM($O71:$P71)</f>
        <v>#DIV/0!</v>
      </c>
      <c r="V71" s="667" t="e">
        <f>+($O71*Schweine_Werte!$HX$16+$P71*Schweine_Werte!$HY$16)/SUM($O71:$P71)</f>
        <v>#DIV/0!</v>
      </c>
      <c r="W71" s="667" t="e">
        <f>($J71*0.055+T71*0.365*0.86*$F71-$K71*0.018)/L71*100</f>
        <v>#DIV/0!</v>
      </c>
      <c r="X71" s="667" t="e">
        <f>($J71*0.055+U71*0.365*0.86*$F71-$K71*0.018/2)/M71*100</f>
        <v>#DIV/0!</v>
      </c>
      <c r="Y71" s="667" t="e">
        <f>($J71*0.055+V71*0.365*0.86*$F71)/N71*100</f>
        <v>#DIV/0!</v>
      </c>
      <c r="Z71" s="667" t="e">
        <f>IF($B74=$A$8,SUMPRODUCT($BY$4:$BY$31,Schweine_Werte!$HN$4:$HN$31,Schweine_Werte!$HO$4:$HO$31)/SUMPRODUCT($BY$4:$BY$31,Schweine_Werte!$HN$4:$HN$31),IF($B74=$A$7,SUMPRODUCT($BY$4:$BY$31,Schweine_Werte!$GZ$4:$GZ$31,Schweine_Werte!$HA$4:$HA$31)/SUMPRODUCT($BY$4:$BY$31,Schweine_Werte!$GZ$4:$GZ$31),IF($B74=$A$6,SUMPRODUCT($BY$4:$BY$31,Schweine_Werte!$GL$4:$GL$31,Schweine_Werte!$GM$4:$GM$31)/SUMPRODUCT($BY$4:$BY$31,Schweine_Werte!$GL$4:$GL$31),SUMPRODUCT($BY$4:$BY$31,Schweine_Werte!$FX$4:$FX$31,Schweine_Werte!$FY$4:$FY$31)/SUMPRODUCT($BY$4:$BY$31,Schweine_Werte!$FX$4:$FX$31))))</f>
        <v>#DIV/0!</v>
      </c>
      <c r="AA71" s="667"/>
      <c r="AB71" s="667">
        <f>IF($B74=$A$8,SUMIF(Schweine_Werte!$AO$4:$AO$31,$C74,Schweine_Werte!$HO$4:$HO$31),IF($B74=$A$7,SUMIF(Schweine_Werte!$AO$4:$AO$31,$C74,Schweine_Werte!$HA$4:$HA$31),IF($B74=$A$6,SUMIF(Schweine_Werte!$AO$4:$AO$31,$C74,Schweine_Werte!$GM$4:$GM$31),SUMIF(Schweine_Werte!$AO$4:$AO$31,$C74,Schweine_Werte!$FY$4:$FY$31))))</f>
        <v>0</v>
      </c>
      <c r="AC71" s="667"/>
      <c r="AD71" s="667">
        <f>IF($B74=$A$8,SUMIF(Schweine_Werte!$AO$4:$AO$31,$D74,Schweine_Werte!$HO$4:$HO$31),IF($B74=$A$7,SUMIF(Schweine_Werte!$AO$4:$AO$31,$D74,Schweine_Werte!$HA$4:$HA$31),IF($B74=$A$6,SUMIF(Schweine_Werte!$AO$4:$AO$31,$D74,Schweine_Werte!$GM$4:$GM$31),SUMIF(Schweine_Werte!$AO$4:$AO$31,$D74,Schweine_Werte!$FY$4:$FY$31))))</f>
        <v>0</v>
      </c>
      <c r="AE71" s="667"/>
      <c r="AF71" s="667"/>
      <c r="AG71" s="667" t="e">
        <f>IF($B74=$A$8,SUMPRODUCT($BY$4:$BY$31,Schweine_Werte!$HN$4:$HN$31)/SUM($BY$4:$BY$31),IF($B74=$A$7,SUMPRODUCT($BY$4:$BY$31,Schweine_Werte!$GZ$4:$GZ$31)/SUM($BY$4:$BY$31),IF($B74=$A$6,SUMPRODUCT($BY$4:$BY$31,Schweine_Werte!$GL$4:$GL$31)/SUM($BY$4:$BY$31),SUMPRODUCT($BY$4:$BY$31,Schweine_Werte!$FX$4:$FX$31)/SUM($BY$4:$BY$31))))</f>
        <v>#DIV/0!</v>
      </c>
      <c r="AH71" s="667"/>
      <c r="AI71" s="667"/>
      <c r="AJ71" s="667" t="e">
        <f>IF($B74=$A$8,SUMPRODUCT($BY$4:$BY$31,Schweine_Werte!$HN$4:$HN$31,Schweine_Werte!$HP$4:$HP$31)/SUMPRODUCT($BY$4:$BY$31,Schweine_Werte!$HN$4:$HN$31),IF($B74=$A$7,SUMPRODUCT($BY$4:$BY$31,Schweine_Werte!$GZ$4:$GZ$31,Schweine_Werte!$HB$4:$HB$31)/SUMPRODUCT($BY$4:$BY$31,Schweine_Werte!$GZ$4:$GZ$31),IF($B74=$A$6,SUMPRODUCT($BY$4:$BY$31,Schweine_Werte!$GL$4:$GL$31,Schweine_Werte!$GN$4:$GN$31)/SUMPRODUCT($BY$4:$BY$31,Schweine_Werte!$GL$4:$GL$31),SUMPRODUCT($BY$4:$BY$31,Schweine_Werte!$FX$4:$FX$31,Schweine_Werte!$FZ$4:$FZ$31)/SUMPRODUCT($BY$4:$BY$31,Schweine_Werte!$FX$4:$FX$31))))</f>
        <v>#DIV/0!</v>
      </c>
      <c r="AK71" s="667"/>
      <c r="AL71" s="667">
        <f>IF($B74=$A$8,SUMIF(Schweine_Werte!$AO$4:$AO$31,$C74,Schweine_Werte!$HP$4:$HP$31),IF($B74=$A$7,SUMIF(Schweine_Werte!$AO$4:$AO$31,$C74,Schweine_Werte!$HB$4:$HB$31),IF($B74=$A$6,SUMIF(Schweine_Werte!$AO$4:$AO$31,$C74,Schweine_Werte!$GN$4:$GN$31),SUMIF(Schweine_Werte!$AO$4:$AO$31,$C74,Schweine_Werte!$FZ$4:$FZ$31))))</f>
        <v>0</v>
      </c>
      <c r="AM71" s="667"/>
      <c r="AN71" s="667">
        <f>IF($B74=$A$8,SUMIF(Schweine_Werte!$AO$4:$AO$31,$D74,Schweine_Werte!$HP$4:$HP$31),IF($B74=$A$7,SUMIF(Schweine_Werte!$AO$4:$AO$31,$D74,Schweine_Werte!$HB$4:$HB$31),IF($B74=$A$6,SUMIF(Schweine_Werte!$AO$4:$AO$31,$D74,Schweine_Werte!$GN$4:$GN$31),SUMIF(Schweine_Werte!$AO$4:$AO$31,$D74,Schweine_Werte!$FZ$4:$FZ$31))))</f>
        <v>0</v>
      </c>
      <c r="AO71" s="667"/>
      <c r="AR71" s="698">
        <v>75</v>
      </c>
      <c r="AS71" s="677">
        <f>IF(OR($C$12=$AR71,$D$12=$AR71),Schweine_Werte!$C71*0.5,IF(OR($C$12&gt;$AR71,$D$12&lt;$AR71),0,Schweine_Werte!$C71))</f>
        <v>0</v>
      </c>
      <c r="AT71" s="667">
        <f>IF(OR($C$24=$AR71,$D$24=$AR71),Schweine_Werte!$C71*0.5,IF(OR($C$24&gt;$AR71,$D$24&lt;$AR71),0,Schweine_Werte!$C71))</f>
        <v>0</v>
      </c>
      <c r="AU71" s="677">
        <f>IF(OR($C$36=$AR71,$D$36=$AR71),Schweine_Werte!$C71*0.5,IF(OR($C$36&gt;$AR71,$D$36&lt;$AR71),0,Schweine_Werte!$C71))</f>
        <v>0</v>
      </c>
      <c r="AV71" s="677">
        <f>IF(OR($C$48=$AR71,$D$48=$AR71),Schweine_Werte!$C71*0.5,IF(OR($C$48&gt;$AR71,$D$48&lt;$AR71),0,Schweine_Werte!$C71))</f>
        <v>0</v>
      </c>
      <c r="AW71" s="677">
        <f>IF(OR($C$60=$AR71,$D$60=$AR71),Schweine_Werte!$C71*0.5,IF(OR($C$60&gt;$AR71,$D$60&lt;$AR71),0,Schweine_Werte!$C71))</f>
        <v>0</v>
      </c>
      <c r="AX71" s="677">
        <f>IF(OR($C$12=$AR71,$D$12=$AR71),Schweine_Werte!$E71*0.5,IF(OR($C$12&gt;$AR71,$D$12&lt;$AR71),0,Schweine_Werte!$E71))</f>
        <v>0</v>
      </c>
      <c r="AY71" s="667">
        <f>IF(OR($C$24=$AR71,$D$24=$AR71),Schweine_Werte!$E71*0.5,IF(OR($C$24&gt;$AR71,$D$24&lt;$AR71),0,Schweine_Werte!$E71))</f>
        <v>0</v>
      </c>
      <c r="AZ71" s="667">
        <f>IF(OR($C$36=$AR71,$D$36=$AR71),Schweine_Werte!$E71*0.5,IF(OR($C$36&gt;$AR71,$D$36&lt;$AR71),0,Schweine_Werte!$E71))</f>
        <v>0</v>
      </c>
      <c r="BA71" s="667">
        <f>IF(OR($C$48=$AR71,$D$48=$AR71),Schweine_Werte!$E71*0.5,IF(OR($C$48&gt;$AR71,$D$48&lt;$AR71),0,Schweine_Werte!$E71))</f>
        <v>0</v>
      </c>
      <c r="BB71" s="667">
        <f>IF(OR($C$60=$AR71,$D$60=$AR71),Schweine_Werte!$E71*0.5,IF(OR($C$60&gt;$AR71,$D$60&lt;$AR71),0,Schweine_Werte!$E71))</f>
        <v>0</v>
      </c>
      <c r="BC71" s="677">
        <f>IF(OR($C$12=$AR71,$D$12=$AR71),Schweine_Werte!$G71*0.5,IF(OR($C$12&gt;$AR71,$D$12&lt;$AR71),0,Schweine_Werte!$G71))</f>
        <v>0</v>
      </c>
      <c r="BD71" s="667">
        <f>IF(OR($C$24=$AR71,$D$24=$AR71),Schweine_Werte!$G71*0.5,IF(OR($C$24&gt;$AR71,$D$24&lt;$AR71),0,Schweine_Werte!$G71))</f>
        <v>0</v>
      </c>
      <c r="BE71" s="667">
        <f>IF(OR($C$36=$AR71,$D$36=$AR71),Schweine_Werte!$G71*0.5,IF(OR($C$36&gt;$AR71,$D$36&lt;$AR71),0,Schweine_Werte!$G71))</f>
        <v>0</v>
      </c>
      <c r="BF71" s="667">
        <f>IF(OR($C$48=$AR71,$D$48=$AR71),Schweine_Werte!$G71*0.5,IF(OR($C$48&gt;$AR71,$D$48&lt;$AR71),0,Schweine_Werte!$G71))</f>
        <v>0</v>
      </c>
      <c r="BG71" s="667">
        <f>IF(OR($C$60=$AR71,$D$60=$AR71),Schweine_Werte!$G71*0.5,IF(OR($C$60&gt;$AR71,$D$60&lt;$AR71),0,Schweine_Werte!$G71))</f>
        <v>0</v>
      </c>
      <c r="BH71" s="677">
        <f>IF(OR($C$12=$AR71,$D$12=$AR71),Schweine_Werte!$I71*0.5,IF(OR($C$12&gt;$AR71,$D$12&lt;$AR71),0,Schweine_Werte!$I71))</f>
        <v>0</v>
      </c>
      <c r="BI71" s="667">
        <f>IF(OR($C$24=$AR71,$D$24=$AR71),Schweine_Werte!$I71*0.5,IF(OR($C$24&gt;$AR71,$D$24&lt;$AR71),0,Schweine_Werte!$I71))</f>
        <v>0</v>
      </c>
      <c r="BJ71" s="667">
        <f>IF(OR($C$36=$AR71,$D$36=$AR71),Schweine_Werte!$I71*0.5,IF(OR($C$36&gt;$AR71,$D$36&lt;$AR71),0,Schweine_Werte!$I71))</f>
        <v>0</v>
      </c>
      <c r="BK71" s="667">
        <f>IF(OR($C$48=$AR71,$D$48=$AR71),Schweine_Werte!$I71*0.5,IF(OR($C$48&gt;$AR71,$D$48&lt;$AR71),0,Schweine_Werte!$I71))</f>
        <v>0</v>
      </c>
      <c r="BL71" s="667">
        <f>IF(OR($C$60=$AR71,$D$60=$AR71),Schweine_Werte!$I71*0.5,IF(OR($C$60&gt;$AR71,$D$60&lt;$AR71),0,Schweine_Werte!$I71))</f>
        <v>0</v>
      </c>
      <c r="BM71" s="677"/>
      <c r="BN71" s="667"/>
      <c r="BO71" s="667"/>
      <c r="BP71" s="667"/>
      <c r="BQ71" s="667"/>
      <c r="BR71" s="677">
        <f>IF(OR($C$74=$AR71,$D$74=$AR71),Schweine_Werte!$M71*0.5,IF(OR($C$74&gt;$AR71,$D$74&lt;$AR71),0,Schweine_Werte!$M71))</f>
        <v>0</v>
      </c>
      <c r="BS71" s="677">
        <f>IF(OR($C$83=$AR71,$D$83=$AR71),Schweine_Werte!$M71*0.5,IF(OR($C$83&gt;$AR71,$D$83&lt;$AR71),0,Schweine_Werte!$M71))</f>
        <v>0</v>
      </c>
      <c r="BT71" s="679">
        <f>IF(OR($C$92=$AR71,$D$92=$AR71),Schweine_Werte!$M71*0.5,IF(OR($C$92&gt;$AR71,$D$92&lt;$AR71),0,Schweine_Werte!$M71))</f>
        <v>0</v>
      </c>
      <c r="BU71" s="679">
        <f>IF(OR($C$101=$AR71,$D$101=$AR71),Schweine_Werte!$M71*0.5,IF(OR($C$101&gt;$AR71,$D$101&lt;$AR71),0,Schweine_Werte!$M71))</f>
        <v>0</v>
      </c>
      <c r="BV71" s="679">
        <f>IF(OR($C$110=$AR71,$D$110=$AR71),Schweine_Werte!$M71*0.5,IF(OR($C$110&gt;$AR71,$D$110&lt;$AR71),0,Schweine_Werte!$M71))</f>
        <v>0</v>
      </c>
      <c r="BW71" s="679">
        <f>IF(OR(8=$AR71,$E$127=$AR71),Schweine_Werte!$M71*0.5,IF(OR(8&gt;$AR71,$E$127&lt;$AR71),0,Schweine_Werte!$M71))</f>
        <v>1.1057456648864845</v>
      </c>
      <c r="BX71" s="679">
        <f>IF(OR(8=$AR71,$E$145=$AR71),Schweine_Werte!$M71*0.5,IF(OR(8&gt;$AR71,$E$145&lt;$AR71),0,Schweine_Werte!$M71))</f>
        <v>1.1057456648864845</v>
      </c>
      <c r="BY71" s="677">
        <f>IF(OR($C$74=$AR71,$D$74=$AR71),Schweine_Werte!$O71*0.5,IF(OR($C$74&gt;$AR71,$D$74&lt;$AR71),0,Schweine_Werte!$O71))</f>
        <v>0</v>
      </c>
      <c r="BZ71" s="677">
        <f>IF(OR($C$83=$AR71,$D$83=$AR71),Schweine_Werte!$O71*0.5,IF(OR($C$83&gt;$AR71,$D$83&lt;$AR71),0,Schweine_Werte!$O71))</f>
        <v>0</v>
      </c>
      <c r="CA71" s="679">
        <f>IF(OR($C$92=$AR71,$D$92=$AR71),Schweine_Werte!$O71*0.5,IF(OR($C$92&gt;$AR71,$D$92&lt;$AR71),0,Schweine_Werte!$O71))</f>
        <v>0</v>
      </c>
      <c r="CB71" s="679">
        <f>IF(OR($C$101=$AR71,$D$101=$AR71),Schweine_Werte!$O71*0.5,IF(OR($C$101&gt;$AR71,$D$101&lt;$AR71),0,Schweine_Werte!$O71))</f>
        <v>0</v>
      </c>
      <c r="CC71" s="679">
        <f>IF(OR($C$110=$AR71,$D$110=$AR71),Schweine_Werte!$O71*0.5,IF(OR($C$110&gt;$AR71,$D$110&lt;$AR71),0,Schweine_Werte!$O71))</f>
        <v>0</v>
      </c>
    </row>
    <row r="72" spans="1:81" ht="15.75" x14ac:dyDescent="0.25">
      <c r="F72" s="521"/>
      <c r="G72" s="1722" t="s">
        <v>486</v>
      </c>
      <c r="H72" s="1723"/>
      <c r="I72" s="1724"/>
      <c r="J72" s="681" t="s">
        <v>474</v>
      </c>
      <c r="K72" s="681" t="s">
        <v>487</v>
      </c>
      <c r="L72" s="1725" t="s">
        <v>488</v>
      </c>
      <c r="M72" s="1726"/>
      <c r="N72" s="1727"/>
      <c r="O72" s="1725" t="s">
        <v>489</v>
      </c>
      <c r="P72" s="1727"/>
      <c r="Q72" s="1725" t="s">
        <v>490</v>
      </c>
      <c r="R72" s="1726"/>
      <c r="S72" s="1727"/>
      <c r="T72" s="1725" t="s">
        <v>491</v>
      </c>
      <c r="U72" s="1726"/>
      <c r="V72" s="1727"/>
      <c r="W72" s="1725" t="s">
        <v>492</v>
      </c>
      <c r="X72" s="1726"/>
      <c r="Y72" s="1727"/>
      <c r="Z72" s="1728" t="s">
        <v>493</v>
      </c>
      <c r="AA72" s="1729"/>
      <c r="AB72" s="1728" t="s">
        <v>411</v>
      </c>
      <c r="AC72" s="1729"/>
      <c r="AD72" s="1728" t="s">
        <v>412</v>
      </c>
      <c r="AE72" s="1729"/>
      <c r="AF72" s="682" t="s">
        <v>494</v>
      </c>
      <c r="AG72" s="1733" t="s">
        <v>495</v>
      </c>
      <c r="AH72" s="1734"/>
      <c r="AI72" s="983" t="s">
        <v>515</v>
      </c>
      <c r="AJ72" s="1728" t="s">
        <v>493</v>
      </c>
      <c r="AK72" s="1729"/>
      <c r="AL72" s="1728" t="s">
        <v>411</v>
      </c>
      <c r="AM72" s="1729"/>
      <c r="AN72" s="1728" t="s">
        <v>412</v>
      </c>
      <c r="AO72" s="1729"/>
      <c r="AR72" s="698">
        <v>76</v>
      </c>
      <c r="AS72" s="677">
        <f>IF(OR($C$12=$AR72,$D$12=$AR72),Schweine_Werte!$C72*0.5,IF(OR($C$12&gt;$AR72,$D$12&lt;$AR72),0,Schweine_Werte!$C72))</f>
        <v>0</v>
      </c>
      <c r="AT72" s="667">
        <f>IF(OR($C$24=$AR72,$D$24=$AR72),Schweine_Werte!$C72*0.5,IF(OR($C$24&gt;$AR72,$D$24&lt;$AR72),0,Schweine_Werte!$C72))</f>
        <v>0</v>
      </c>
      <c r="AU72" s="677">
        <f>IF(OR($C$36=$AR72,$D$36=$AR72),Schweine_Werte!$C72*0.5,IF(OR($C$36&gt;$AR72,$D$36&lt;$AR72),0,Schweine_Werte!$C72))</f>
        <v>0</v>
      </c>
      <c r="AV72" s="677">
        <f>IF(OR($C$48=$AR72,$D$48=$AR72),Schweine_Werte!$C72*0.5,IF(OR($C$48&gt;$AR72,$D$48&lt;$AR72),0,Schweine_Werte!$C72))</f>
        <v>0</v>
      </c>
      <c r="AW72" s="677">
        <f>IF(OR($C$60=$AR72,$D$60=$AR72),Schweine_Werte!$C72*0.5,IF(OR($C$60&gt;$AR72,$D$60&lt;$AR72),0,Schweine_Werte!$C72))</f>
        <v>0</v>
      </c>
      <c r="AX72" s="677">
        <f>IF(OR($C$12=$AR72,$D$12=$AR72),Schweine_Werte!$E72*0.5,IF(OR($C$12&gt;$AR72,$D$12&lt;$AR72),0,Schweine_Werte!$E72))</f>
        <v>0</v>
      </c>
      <c r="AY72" s="667">
        <f>IF(OR($C$24=$AR72,$D$24=$AR72),Schweine_Werte!$E72*0.5,IF(OR($C$24&gt;$AR72,$D$24&lt;$AR72),0,Schweine_Werte!$E72))</f>
        <v>0</v>
      </c>
      <c r="AZ72" s="667">
        <f>IF(OR($C$36=$AR72,$D$36=$AR72),Schweine_Werte!$E72*0.5,IF(OR($C$36&gt;$AR72,$D$36&lt;$AR72),0,Schweine_Werte!$E72))</f>
        <v>0</v>
      </c>
      <c r="BA72" s="667">
        <f>IF(OR($C$48=$AR72,$D$48=$AR72),Schweine_Werte!$E72*0.5,IF(OR($C$48&gt;$AR72,$D$48&lt;$AR72),0,Schweine_Werte!$E72))</f>
        <v>0</v>
      </c>
      <c r="BB72" s="667">
        <f>IF(OR($C$60=$AR72,$D$60=$AR72),Schweine_Werte!$E72*0.5,IF(OR($C$60&gt;$AR72,$D$60&lt;$AR72),0,Schweine_Werte!$E72))</f>
        <v>0</v>
      </c>
      <c r="BC72" s="677">
        <f>IF(OR($C$12=$AR72,$D$12=$AR72),Schweine_Werte!$G72*0.5,IF(OR($C$12&gt;$AR72,$D$12&lt;$AR72),0,Schweine_Werte!$G72))</f>
        <v>0</v>
      </c>
      <c r="BD72" s="667">
        <f>IF(OR($C$24=$AR72,$D$24=$AR72),Schweine_Werte!$G72*0.5,IF(OR($C$24&gt;$AR72,$D$24&lt;$AR72),0,Schweine_Werte!$G72))</f>
        <v>0</v>
      </c>
      <c r="BE72" s="667">
        <f>IF(OR($C$36=$AR72,$D$36=$AR72),Schweine_Werte!$G72*0.5,IF(OR($C$36&gt;$AR72,$D$36&lt;$AR72),0,Schweine_Werte!$G72))</f>
        <v>0</v>
      </c>
      <c r="BF72" s="667">
        <f>IF(OR($C$48=$AR72,$D$48=$AR72),Schweine_Werte!$G72*0.5,IF(OR($C$48&gt;$AR72,$D$48&lt;$AR72),0,Schweine_Werte!$G72))</f>
        <v>0</v>
      </c>
      <c r="BG72" s="667">
        <f>IF(OR($C$60=$AR72,$D$60=$AR72),Schweine_Werte!$G72*0.5,IF(OR($C$60&gt;$AR72,$D$60&lt;$AR72),0,Schweine_Werte!$G72))</f>
        <v>0</v>
      </c>
      <c r="BH72" s="677">
        <f>IF(OR($C$12=$AR72,$D$12=$AR72),Schweine_Werte!$I72*0.5,IF(OR($C$12&gt;$AR72,$D$12&lt;$AR72),0,Schweine_Werte!$I72))</f>
        <v>0</v>
      </c>
      <c r="BI72" s="667">
        <f>IF(OR($C$24=$AR72,$D$24=$AR72),Schweine_Werte!$I72*0.5,IF(OR($C$24&gt;$AR72,$D$24&lt;$AR72),0,Schweine_Werte!$I72))</f>
        <v>0</v>
      </c>
      <c r="BJ72" s="667">
        <f>IF(OR($C$36=$AR72,$D$36=$AR72),Schweine_Werte!$I72*0.5,IF(OR($C$36&gt;$AR72,$D$36&lt;$AR72),0,Schweine_Werte!$I72))</f>
        <v>0</v>
      </c>
      <c r="BK72" s="667">
        <f>IF(OR($C$48=$AR72,$D$48=$AR72),Schweine_Werte!$I72*0.5,IF(OR($C$48&gt;$AR72,$D$48&lt;$AR72),0,Schweine_Werte!$I72))</f>
        <v>0</v>
      </c>
      <c r="BL72" s="667">
        <f>IF(OR($C$60=$AR72,$D$60=$AR72),Schweine_Werte!$I72*0.5,IF(OR($C$60&gt;$AR72,$D$60&lt;$AR72),0,Schweine_Werte!$I72))</f>
        <v>0</v>
      </c>
      <c r="BM72" s="677"/>
      <c r="BN72" s="667"/>
      <c r="BO72" s="667"/>
      <c r="BP72" s="667"/>
      <c r="BQ72" s="667"/>
      <c r="BR72" s="677">
        <f>IF(OR($C$74=$AR72,$D$74=$AR72),Schweine_Werte!$M72*0.5,IF(OR($C$74&gt;$AR72,$D$74&lt;$AR72),0,Schweine_Werte!$M72))</f>
        <v>0</v>
      </c>
      <c r="BS72" s="677">
        <f>IF(OR($C$83=$AR72,$D$83=$AR72),Schweine_Werte!$M72*0.5,IF(OR($C$83&gt;$AR72,$D$83&lt;$AR72),0,Schweine_Werte!$M72))</f>
        <v>0</v>
      </c>
      <c r="BT72" s="679">
        <f>IF(OR($C$92=$AR72,$D$92=$AR72),Schweine_Werte!$M72*0.5,IF(OR($C$92&gt;$AR72,$D$92&lt;$AR72),0,Schweine_Werte!$M72))</f>
        <v>0</v>
      </c>
      <c r="BU72" s="679">
        <f>IF(OR($C$101=$AR72,$D$101=$AR72),Schweine_Werte!$M72*0.5,IF(OR($C$101&gt;$AR72,$D$101&lt;$AR72),0,Schweine_Werte!$M72))</f>
        <v>0</v>
      </c>
      <c r="BV72" s="679">
        <f>IF(OR($C$110=$AR72,$D$110=$AR72),Schweine_Werte!$M72*0.5,IF(OR($C$110&gt;$AR72,$D$110&lt;$AR72),0,Schweine_Werte!$M72))</f>
        <v>0</v>
      </c>
      <c r="BW72" s="679">
        <f>IF(OR(8=$AR72,$E$127=$AR72),Schweine_Werte!$M72*0.5,IF(OR(8&gt;$AR72,$E$127&lt;$AR72),0,Schweine_Werte!$M72))</f>
        <v>1.1068451513476441</v>
      </c>
      <c r="BX72" s="679">
        <f>IF(OR(8=$AR72,$E$145=$AR72),Schweine_Werte!$M72*0.5,IF(OR(8&gt;$AR72,$E$145&lt;$AR72),0,Schweine_Werte!$M72))</f>
        <v>1.1068451513476441</v>
      </c>
      <c r="BY72" s="677">
        <f>IF(OR($C$74=$AR72,$D$74=$AR72),Schweine_Werte!$O72*0.5,IF(OR($C$74&gt;$AR72,$D$74&lt;$AR72),0,Schweine_Werte!$O72))</f>
        <v>0</v>
      </c>
      <c r="BZ72" s="677">
        <f>IF(OR($C$83=$AR72,$D$83=$AR72),Schweine_Werte!$O72*0.5,IF(OR($C$83&gt;$AR72,$D$83&lt;$AR72),0,Schweine_Werte!$O72))</f>
        <v>0</v>
      </c>
      <c r="CA72" s="679">
        <f>IF(OR($C$92=$AR72,$D$92=$AR72),Schweine_Werte!$O72*0.5,IF(OR($C$92&gt;$AR72,$D$92&lt;$AR72),0,Schweine_Werte!$O72))</f>
        <v>0</v>
      </c>
      <c r="CB72" s="679">
        <f>IF(OR($C$101=$AR72,$D$101=$AR72),Schweine_Werte!$O72*0.5,IF(OR($C$101&gt;$AR72,$D$101&lt;$AR72),0,Schweine_Werte!$O72))</f>
        <v>0</v>
      </c>
      <c r="CC72" s="679">
        <f>IF(OR($C$110=$AR72,$D$110=$AR72),Schweine_Werte!$O72*0.5,IF(OR($C$110&gt;$AR72,$D$110&lt;$AR72),0,Schweine_Werte!$O72))</f>
        <v>0</v>
      </c>
    </row>
    <row r="73" spans="1:81" ht="18.75" x14ac:dyDescent="0.2">
      <c r="B73" s="684" t="s">
        <v>497</v>
      </c>
      <c r="C73" s="685" t="s">
        <v>375</v>
      </c>
      <c r="D73" s="685" t="s">
        <v>498</v>
      </c>
      <c r="E73" s="685" t="s">
        <v>377</v>
      </c>
      <c r="F73" s="686" t="s">
        <v>363</v>
      </c>
      <c r="G73" s="687" t="s">
        <v>1</v>
      </c>
      <c r="H73" s="687" t="s">
        <v>499</v>
      </c>
      <c r="I73" s="687" t="s">
        <v>500</v>
      </c>
      <c r="J73" s="688" t="s">
        <v>501</v>
      </c>
      <c r="K73" s="688" t="s">
        <v>501</v>
      </c>
      <c r="L73" s="689" t="s">
        <v>365</v>
      </c>
      <c r="M73" s="689" t="s">
        <v>502</v>
      </c>
      <c r="N73" s="689" t="s">
        <v>367</v>
      </c>
      <c r="O73" s="690" t="s">
        <v>358</v>
      </c>
      <c r="P73" s="690" t="s">
        <v>359</v>
      </c>
      <c r="Q73" s="689" t="s">
        <v>365</v>
      </c>
      <c r="R73" s="689" t="s">
        <v>366</v>
      </c>
      <c r="S73" s="689" t="s">
        <v>367</v>
      </c>
      <c r="T73" s="689" t="s">
        <v>365</v>
      </c>
      <c r="U73" s="689" t="s">
        <v>366</v>
      </c>
      <c r="V73" s="689" t="s">
        <v>367</v>
      </c>
      <c r="W73" s="688" t="s">
        <v>503</v>
      </c>
      <c r="X73" s="688" t="s">
        <v>504</v>
      </c>
      <c r="Y73" s="688" t="s">
        <v>505</v>
      </c>
      <c r="Z73" s="691" t="s">
        <v>506</v>
      </c>
      <c r="AA73" s="691" t="s">
        <v>298</v>
      </c>
      <c r="AB73" s="691" t="s">
        <v>506</v>
      </c>
      <c r="AC73" s="691" t="s">
        <v>298</v>
      </c>
      <c r="AD73" s="691" t="s">
        <v>506</v>
      </c>
      <c r="AE73" s="691" t="s">
        <v>298</v>
      </c>
      <c r="AF73" s="691" t="s">
        <v>507</v>
      </c>
      <c r="AG73" s="692" t="s">
        <v>508</v>
      </c>
      <c r="AH73" s="691" t="s">
        <v>17</v>
      </c>
      <c r="AI73" s="691"/>
      <c r="AJ73" s="691" t="s">
        <v>509</v>
      </c>
      <c r="AK73" s="691" t="s">
        <v>510</v>
      </c>
      <c r="AL73" s="691" t="s">
        <v>511</v>
      </c>
      <c r="AM73" s="691" t="s">
        <v>512</v>
      </c>
      <c r="AN73" s="691" t="s">
        <v>511</v>
      </c>
      <c r="AO73" s="691" t="s">
        <v>513</v>
      </c>
      <c r="AR73" s="698">
        <v>77</v>
      </c>
      <c r="AS73" s="677">
        <f>IF(OR($C$12=$AR73,$D$12=$AR73),Schweine_Werte!$C73*0.5,IF(OR($C$12&gt;$AR73,$D$12&lt;$AR73),0,Schweine_Werte!$C73))</f>
        <v>0</v>
      </c>
      <c r="AT73" s="667">
        <f>IF(OR($C$24=$AR73,$D$24=$AR73),Schweine_Werte!$C73*0.5,IF(OR($C$24&gt;$AR73,$D$24&lt;$AR73),0,Schweine_Werte!$C73))</f>
        <v>0</v>
      </c>
      <c r="AU73" s="677">
        <f>IF(OR($C$36=$AR73,$D$36=$AR73),Schweine_Werte!$C73*0.5,IF(OR($C$36&gt;$AR73,$D$36&lt;$AR73),0,Schweine_Werte!$C73))</f>
        <v>0</v>
      </c>
      <c r="AV73" s="677">
        <f>IF(OR($C$48=$AR73,$D$48=$AR73),Schweine_Werte!$C73*0.5,IF(OR($C$48&gt;$AR73,$D$48&lt;$AR73),0,Schweine_Werte!$C73))</f>
        <v>0</v>
      </c>
      <c r="AW73" s="677">
        <f>IF(OR($C$60=$AR73,$D$60=$AR73),Schweine_Werte!$C73*0.5,IF(OR($C$60&gt;$AR73,$D$60&lt;$AR73),0,Schweine_Werte!$C73))</f>
        <v>0</v>
      </c>
      <c r="AX73" s="677">
        <f>IF(OR($C$12=$AR73,$D$12=$AR73),Schweine_Werte!$E73*0.5,IF(OR($C$12&gt;$AR73,$D$12&lt;$AR73),0,Schweine_Werte!$E73))</f>
        <v>0</v>
      </c>
      <c r="AY73" s="667">
        <f>IF(OR($C$24=$AR73,$D$24=$AR73),Schweine_Werte!$E73*0.5,IF(OR($C$24&gt;$AR73,$D$24&lt;$AR73),0,Schweine_Werte!$E73))</f>
        <v>0</v>
      </c>
      <c r="AZ73" s="667">
        <f>IF(OR($C$36=$AR73,$D$36=$AR73),Schweine_Werte!$E73*0.5,IF(OR($C$36&gt;$AR73,$D$36&lt;$AR73),0,Schweine_Werte!$E73))</f>
        <v>0</v>
      </c>
      <c r="BA73" s="667">
        <f>IF(OR($C$48=$AR73,$D$48=$AR73),Schweine_Werte!$E73*0.5,IF(OR($C$48&gt;$AR73,$D$48&lt;$AR73),0,Schweine_Werte!$E73))</f>
        <v>0</v>
      </c>
      <c r="BB73" s="667">
        <f>IF(OR($C$60=$AR73,$D$60=$AR73),Schweine_Werte!$E73*0.5,IF(OR($C$60&gt;$AR73,$D$60&lt;$AR73),0,Schweine_Werte!$E73))</f>
        <v>0</v>
      </c>
      <c r="BC73" s="677">
        <f>IF(OR($C$12=$AR73,$D$12=$AR73),Schweine_Werte!$G73*0.5,IF(OR($C$12&gt;$AR73,$D$12&lt;$AR73),0,Schweine_Werte!$G73))</f>
        <v>0</v>
      </c>
      <c r="BD73" s="667">
        <f>IF(OR($C$24=$AR73,$D$24=$AR73),Schweine_Werte!$G73*0.5,IF(OR($C$24&gt;$AR73,$D$24&lt;$AR73),0,Schweine_Werte!$G73))</f>
        <v>0</v>
      </c>
      <c r="BE73" s="667">
        <f>IF(OR($C$36=$AR73,$D$36=$AR73),Schweine_Werte!$G73*0.5,IF(OR($C$36&gt;$AR73,$D$36&lt;$AR73),0,Schweine_Werte!$G73))</f>
        <v>0</v>
      </c>
      <c r="BF73" s="667">
        <f>IF(OR($C$48=$AR73,$D$48=$AR73),Schweine_Werte!$G73*0.5,IF(OR($C$48&gt;$AR73,$D$48&lt;$AR73),0,Schweine_Werte!$G73))</f>
        <v>0</v>
      </c>
      <c r="BG73" s="667">
        <f>IF(OR($C$60=$AR73,$D$60=$AR73),Schweine_Werte!$G73*0.5,IF(OR($C$60&gt;$AR73,$D$60&lt;$AR73),0,Schweine_Werte!$G73))</f>
        <v>0</v>
      </c>
      <c r="BH73" s="677">
        <f>IF(OR($C$12=$AR73,$D$12=$AR73),Schweine_Werte!$I73*0.5,IF(OR($C$12&gt;$AR73,$D$12&lt;$AR73),0,Schweine_Werte!$I73))</f>
        <v>0</v>
      </c>
      <c r="BI73" s="667">
        <f>IF(OR($C$24=$AR73,$D$24=$AR73),Schweine_Werte!$I73*0.5,IF(OR($C$24&gt;$AR73,$D$24&lt;$AR73),0,Schweine_Werte!$I73))</f>
        <v>0</v>
      </c>
      <c r="BJ73" s="667">
        <f>IF(OR($C$36=$AR73,$D$36=$AR73),Schweine_Werte!$I73*0.5,IF(OR($C$36&gt;$AR73,$D$36&lt;$AR73),0,Schweine_Werte!$I73))</f>
        <v>0</v>
      </c>
      <c r="BK73" s="667">
        <f>IF(OR($C$48=$AR73,$D$48=$AR73),Schweine_Werte!$I73*0.5,IF(OR($C$48&gt;$AR73,$D$48&lt;$AR73),0,Schweine_Werte!$I73))</f>
        <v>0</v>
      </c>
      <c r="BL73" s="667">
        <f>IF(OR($C$60=$AR73,$D$60=$AR73),Schweine_Werte!$I73*0.5,IF(OR($C$60&gt;$AR73,$D$60&lt;$AR73),0,Schweine_Werte!$I73))</f>
        <v>0</v>
      </c>
      <c r="BM73" s="677"/>
      <c r="BN73" s="667"/>
      <c r="BO73" s="667"/>
      <c r="BP73" s="667"/>
      <c r="BQ73" s="667"/>
      <c r="BR73" s="677">
        <f>IF(OR($C$74=$AR73,$D$74=$AR73),Schweine_Werte!$M73*0.5,IF(OR($C$74&gt;$AR73,$D$74&lt;$AR73),0,Schweine_Werte!$M73))</f>
        <v>0</v>
      </c>
      <c r="BS73" s="677">
        <f>IF(OR($C$83=$AR73,$D$83=$AR73),Schweine_Werte!$M73*0.5,IF(OR($C$83&gt;$AR73,$D$83&lt;$AR73),0,Schweine_Werte!$M73))</f>
        <v>0</v>
      </c>
      <c r="BT73" s="679">
        <f>IF(OR($C$92=$AR73,$D$92=$AR73),Schweine_Werte!$M73*0.5,IF(OR($C$92&gt;$AR73,$D$92&lt;$AR73),0,Schweine_Werte!$M73))</f>
        <v>0</v>
      </c>
      <c r="BU73" s="679">
        <f>IF(OR($C$101=$AR73,$D$101=$AR73),Schweine_Werte!$M73*0.5,IF(OR($C$101&gt;$AR73,$D$101&lt;$AR73),0,Schweine_Werte!$M73))</f>
        <v>0</v>
      </c>
      <c r="BV73" s="679">
        <f>IF(OR($C$110=$AR73,$D$110=$AR73),Schweine_Werte!$M73*0.5,IF(OR($C$110&gt;$AR73,$D$110&lt;$AR73),0,Schweine_Werte!$M73))</f>
        <v>0</v>
      </c>
      <c r="BW73" s="679">
        <f>IF(OR(8=$AR73,$E$127=$AR73),Schweine_Werte!$M73*0.5,IF(OR(8&gt;$AR73,$E$127&lt;$AR73),0,Schweine_Werte!$M73))</f>
        <v>1.1083114389889972</v>
      </c>
      <c r="BX73" s="679">
        <f>IF(OR(8=$AR73,$E$145=$AR73),Schweine_Werte!$M73*0.5,IF(OR(8&gt;$AR73,$E$145&lt;$AR73),0,Schweine_Werte!$M73))</f>
        <v>1.1083114389889972</v>
      </c>
      <c r="BY73" s="677">
        <f>IF(OR($C$74=$AR73,$D$74=$AR73),Schweine_Werte!$O73*0.5,IF(OR($C$74&gt;$AR73,$D$74&lt;$AR73),0,Schweine_Werte!$O73))</f>
        <v>0</v>
      </c>
      <c r="BZ73" s="677">
        <f>IF(OR($C$83=$AR73,$D$83=$AR73),Schweine_Werte!$O73*0.5,IF(OR($C$83&gt;$AR73,$D$83&lt;$AR73),0,Schweine_Werte!$O73))</f>
        <v>0</v>
      </c>
      <c r="CA73" s="679">
        <f>IF(OR($C$92=$AR73,$D$92=$AR73),Schweine_Werte!$O73*0.5,IF(OR($C$92&gt;$AR73,$D$92&lt;$AR73),0,Schweine_Werte!$O73))</f>
        <v>0</v>
      </c>
      <c r="CB73" s="679">
        <f>IF(OR($C$101=$AR73,$D$101=$AR73),Schweine_Werte!$O73*0.5,IF(OR($C$101&gt;$AR73,$D$101&lt;$AR73),0,Schweine_Werte!$O73))</f>
        <v>0</v>
      </c>
      <c r="CC73" s="679">
        <f>IF(OR($C$110=$AR73,$D$110=$AR73),Schweine_Werte!$O73*0.5,IF(OR($C$110&gt;$AR73,$D$110&lt;$AR73),0,Schweine_Werte!$O73))</f>
        <v>0</v>
      </c>
    </row>
    <row r="74" spans="1:81" ht="15.75" x14ac:dyDescent="0.25">
      <c r="A74" s="520" t="s">
        <v>461</v>
      </c>
      <c r="B74" s="699" t="str">
        <f>IF('Abweichende Werte'!X5=1,A5,"")</f>
        <v/>
      </c>
      <c r="C74" s="694" t="str">
        <f>IF('Abweichende Werte'!X5=1,'Abweichende Werte'!J5,"")</f>
        <v/>
      </c>
      <c r="D74" s="700" t="str">
        <f>IF('Abweichende Werte'!X5=1,'Abweichende Werte'!M5,"")</f>
        <v/>
      </c>
      <c r="E74" s="700" t="str">
        <f>IF('Abweichende Werte'!X5=1,'Abweichende Werte'!P5,"")</f>
        <v/>
      </c>
      <c r="F74" s="695" t="e">
        <f>IF($E74&lt;=$E70,F70,IF(AND($E74&gt;$E70,$E74&lt;=$E71),F70+(F71-F70)/($E71-$E70)*($E74-$E70),IF($E74&gt;$E71,F71)))</f>
        <v>#VALUE!</v>
      </c>
      <c r="G74" s="695" t="e">
        <f t="shared" ref="G74:N74" si="41">IF($E74&lt;=$E70,G70,IF(AND($E74&gt;$E70,$E74&lt;=$E71),G70+(G71-G70)/($E71-$E70)*($E74-$E70),IF($E74&gt;$E71,G71)))</f>
        <v>#VALUE!</v>
      </c>
      <c r="H74" s="695" t="e">
        <f t="shared" si="41"/>
        <v>#VALUE!</v>
      </c>
      <c r="I74" s="695" t="e">
        <f t="shared" si="41"/>
        <v>#VALUE!</v>
      </c>
      <c r="J74" s="695" t="e">
        <f t="shared" si="41"/>
        <v>#VALUE!</v>
      </c>
      <c r="K74" s="695" t="e">
        <f t="shared" si="41"/>
        <v>#VALUE!</v>
      </c>
      <c r="L74" s="695" t="e">
        <f t="shared" si="41"/>
        <v>#VALUE!</v>
      </c>
      <c r="M74" s="695" t="e">
        <f t="shared" si="41"/>
        <v>#VALUE!</v>
      </c>
      <c r="N74" s="695" t="e">
        <f t="shared" si="41"/>
        <v>#VALUE!</v>
      </c>
      <c r="O74" s="696">
        <v>5.5</v>
      </c>
      <c r="P74" s="696">
        <v>1.8</v>
      </c>
      <c r="Q74" s="695" t="e">
        <f t="shared" ref="Q74:Z74" si="42">IF($E74&lt;=$E70,Q70,IF(AND($E74&gt;$E70,$E74&lt;=$E71),Q70+(Q71-Q70)/($E71-$E70)*($E74-$E70),IF($E74&gt;$E71,Q71)))</f>
        <v>#VALUE!</v>
      </c>
      <c r="R74" s="695" t="e">
        <f t="shared" si="42"/>
        <v>#VALUE!</v>
      </c>
      <c r="S74" s="695" t="e">
        <f t="shared" si="42"/>
        <v>#VALUE!</v>
      </c>
      <c r="T74" s="695" t="e">
        <f t="shared" si="42"/>
        <v>#VALUE!</v>
      </c>
      <c r="U74" s="695" t="e">
        <f t="shared" si="42"/>
        <v>#VALUE!</v>
      </c>
      <c r="V74" s="695" t="e">
        <f t="shared" si="42"/>
        <v>#VALUE!</v>
      </c>
      <c r="W74" s="695" t="e">
        <f t="shared" si="42"/>
        <v>#VALUE!</v>
      </c>
      <c r="X74" s="695" t="e">
        <f t="shared" si="42"/>
        <v>#VALUE!</v>
      </c>
      <c r="Y74" s="695" t="e">
        <f t="shared" si="42"/>
        <v>#VALUE!</v>
      </c>
      <c r="Z74" s="695" t="e">
        <f t="shared" si="42"/>
        <v>#VALUE!</v>
      </c>
      <c r="AA74" s="697" t="e">
        <f>+Z74*6.25</f>
        <v>#VALUE!</v>
      </c>
      <c r="AB74" s="695" t="e">
        <f>IF($E74&lt;=$E70,AB70,IF(AND($E74&gt;$E70,$E74&lt;=$E71),AB70+(AB71-AB70)/($E71-$E70)*($E74-$E70),IF($E74&gt;$E71,AB71)))</f>
        <v>#VALUE!</v>
      </c>
      <c r="AC74" s="697" t="e">
        <f>+AB74*6.25</f>
        <v>#VALUE!</v>
      </c>
      <c r="AD74" s="695" t="e">
        <f>IF($E74&lt;=$E70,AD70,IF(AND($E74&gt;$E70,$E74&lt;=$E71),AD70+(AD71-AD70)/($E71-$E70)*($E74-$E70),IF($E74&gt;$E71,AD71)))</f>
        <v>#VALUE!</v>
      </c>
      <c r="AE74" s="697" t="e">
        <f>+AD74*6.25</f>
        <v>#VALUE!</v>
      </c>
      <c r="AF74" s="697" t="e">
        <f>365/((D74-C74)/E74*1000)</f>
        <v>#VALUE!</v>
      </c>
      <c r="AG74" s="695" t="e">
        <f>IF($E74&lt;=$E70,AG70,IF(AND($E74&gt;$E70,$E74&lt;=$E71),AG70+(AG71-AG70)/($E71-$E70)*($E74-$E70),IF($E74&gt;$E71,AG71)))</f>
        <v>#VALUE!</v>
      </c>
      <c r="AH74" s="697" t="e">
        <f>+AG74/AF74</f>
        <v>#VALUE!</v>
      </c>
      <c r="AI74" s="697" t="e">
        <f>+CONCATENATE(ROUND(AH74/(D74-C74),1)," : 1")</f>
        <v>#VALUE!</v>
      </c>
      <c r="AJ74" s="695" t="e">
        <f>IF($E74&lt;=$E70,AJ70,IF(AND($E74&gt;$E70,$E74&lt;=$E71),AJ70+(AJ71-AJ70)/($E71-$E70)*($E74-$E70),IF($E74&gt;$E71,AJ71)))</f>
        <v>#VALUE!</v>
      </c>
      <c r="AK74" s="697" t="e">
        <f>+AJ74/2.291</f>
        <v>#VALUE!</v>
      </c>
      <c r="AL74" s="695" t="e">
        <f>IF($E74&lt;=$E70,AL70,IF(AND($E74&gt;$E70,$E74&lt;=$E71),AL70+(AL71-AL70)/($E71-$E70)*($E74-$E70),IF($E74&gt;$E71,AL71)))</f>
        <v>#VALUE!</v>
      </c>
      <c r="AM74" s="697" t="e">
        <f>+AL74/2.291</f>
        <v>#VALUE!</v>
      </c>
      <c r="AN74" s="695" t="e">
        <f>IF($E74&lt;=$E70,AN70,IF(AND($E74&gt;$E70,$E74&lt;=$E71),AN70+(AN71-AN70)/($E71-$E70)*($E74-$E70),IF($E74&gt;$E71,AN71)))</f>
        <v>#VALUE!</v>
      </c>
      <c r="AO74" s="697" t="e">
        <f>+AN74/2.291</f>
        <v>#VALUE!</v>
      </c>
      <c r="AR74" s="698">
        <v>78</v>
      </c>
      <c r="AS74" s="677">
        <f>IF(OR($C$12=$AR74,$D$12=$AR74),Schweine_Werte!$C74*0.5,IF(OR($C$12&gt;$AR74,$D$12&lt;$AR74),0,Schweine_Werte!$C74))</f>
        <v>0</v>
      </c>
      <c r="AT74" s="667">
        <f>IF(OR($C$24=$AR74,$D$24=$AR74),Schweine_Werte!$C74*0.5,IF(OR($C$24&gt;$AR74,$D$24&lt;$AR74),0,Schweine_Werte!$C74))</f>
        <v>0</v>
      </c>
      <c r="AU74" s="677">
        <f>IF(OR($C$36=$AR74,$D$36=$AR74),Schweine_Werte!$C74*0.5,IF(OR($C$36&gt;$AR74,$D$36&lt;$AR74),0,Schweine_Werte!$C74))</f>
        <v>0</v>
      </c>
      <c r="AV74" s="677">
        <f>IF(OR($C$48=$AR74,$D$48=$AR74),Schweine_Werte!$C74*0.5,IF(OR($C$48&gt;$AR74,$D$48&lt;$AR74),0,Schweine_Werte!$C74))</f>
        <v>0</v>
      </c>
      <c r="AW74" s="677">
        <f>IF(OR($C$60=$AR74,$D$60=$AR74),Schweine_Werte!$C74*0.5,IF(OR($C$60&gt;$AR74,$D$60&lt;$AR74),0,Schweine_Werte!$C74))</f>
        <v>0</v>
      </c>
      <c r="AX74" s="677">
        <f>IF(OR($C$12=$AR74,$D$12=$AR74),Schweine_Werte!$E74*0.5,IF(OR($C$12&gt;$AR74,$D$12&lt;$AR74),0,Schweine_Werte!$E74))</f>
        <v>0</v>
      </c>
      <c r="AY74" s="667">
        <f>IF(OR($C$24=$AR74,$D$24=$AR74),Schweine_Werte!$E74*0.5,IF(OR($C$24&gt;$AR74,$D$24&lt;$AR74),0,Schweine_Werte!$E74))</f>
        <v>0</v>
      </c>
      <c r="AZ74" s="667">
        <f>IF(OR($C$36=$AR74,$D$36=$AR74),Schweine_Werte!$E74*0.5,IF(OR($C$36&gt;$AR74,$D$36&lt;$AR74),0,Schweine_Werte!$E74))</f>
        <v>0</v>
      </c>
      <c r="BA74" s="667">
        <f>IF(OR($C$48=$AR74,$D$48=$AR74),Schweine_Werte!$E74*0.5,IF(OR($C$48&gt;$AR74,$D$48&lt;$AR74),0,Schweine_Werte!$E74))</f>
        <v>0</v>
      </c>
      <c r="BB74" s="667">
        <f>IF(OR($C$60=$AR74,$D$60=$AR74),Schweine_Werte!$E74*0.5,IF(OR($C$60&gt;$AR74,$D$60&lt;$AR74),0,Schweine_Werte!$E74))</f>
        <v>0</v>
      </c>
      <c r="BC74" s="677">
        <f>IF(OR($C$12=$AR74,$D$12=$AR74),Schweine_Werte!$G74*0.5,IF(OR($C$12&gt;$AR74,$D$12&lt;$AR74),0,Schweine_Werte!$G74))</f>
        <v>0</v>
      </c>
      <c r="BD74" s="667">
        <f>IF(OR($C$24=$AR74,$D$24=$AR74),Schweine_Werte!$G74*0.5,IF(OR($C$24&gt;$AR74,$D$24&lt;$AR74),0,Schweine_Werte!$G74))</f>
        <v>0</v>
      </c>
      <c r="BE74" s="667">
        <f>IF(OR($C$36=$AR74,$D$36=$AR74),Schweine_Werte!$G74*0.5,IF(OR($C$36&gt;$AR74,$D$36&lt;$AR74),0,Schweine_Werte!$G74))</f>
        <v>0</v>
      </c>
      <c r="BF74" s="667">
        <f>IF(OR($C$48=$AR74,$D$48=$AR74),Schweine_Werte!$G74*0.5,IF(OR($C$48&gt;$AR74,$D$48&lt;$AR74),0,Schweine_Werte!$G74))</f>
        <v>0</v>
      </c>
      <c r="BG74" s="667">
        <f>IF(OR($C$60=$AR74,$D$60=$AR74),Schweine_Werte!$G74*0.5,IF(OR($C$60&gt;$AR74,$D$60&lt;$AR74),0,Schweine_Werte!$G74))</f>
        <v>0</v>
      </c>
      <c r="BH74" s="677">
        <f>IF(OR($C$12=$AR74,$D$12=$AR74),Schweine_Werte!$I74*0.5,IF(OR($C$12&gt;$AR74,$D$12&lt;$AR74),0,Schweine_Werte!$I74))</f>
        <v>0</v>
      </c>
      <c r="BI74" s="667">
        <f>IF(OR($C$24=$AR74,$D$24=$AR74),Schweine_Werte!$I74*0.5,IF(OR($C$24&gt;$AR74,$D$24&lt;$AR74),0,Schweine_Werte!$I74))</f>
        <v>0</v>
      </c>
      <c r="BJ74" s="667">
        <f>IF(OR($C$36=$AR74,$D$36=$AR74),Schweine_Werte!$I74*0.5,IF(OR($C$36&gt;$AR74,$D$36&lt;$AR74),0,Schweine_Werte!$I74))</f>
        <v>0</v>
      </c>
      <c r="BK74" s="667">
        <f>IF(OR($C$48=$AR74,$D$48=$AR74),Schweine_Werte!$I74*0.5,IF(OR($C$48&gt;$AR74,$D$48&lt;$AR74),0,Schweine_Werte!$I74))</f>
        <v>0</v>
      </c>
      <c r="BL74" s="667">
        <f>IF(OR($C$60=$AR74,$D$60=$AR74),Schweine_Werte!$I74*0.5,IF(OR($C$60&gt;$AR74,$D$60&lt;$AR74),0,Schweine_Werte!$I74))</f>
        <v>0</v>
      </c>
      <c r="BM74" s="677"/>
      <c r="BN74" s="667"/>
      <c r="BO74" s="667"/>
      <c r="BP74" s="667"/>
      <c r="BQ74" s="667"/>
      <c r="BR74" s="677">
        <f>IF(OR($C$74=$AR74,$D$74=$AR74),Schweine_Werte!$M74*0.5,IF(OR($C$74&gt;$AR74,$D$74&lt;$AR74),0,Schweine_Werte!$M74))</f>
        <v>0</v>
      </c>
      <c r="BS74" s="677">
        <f>IF(OR($C$83=$AR74,$D$83=$AR74),Schweine_Werte!$M74*0.5,IF(OR($C$83&gt;$AR74,$D$83&lt;$AR74),0,Schweine_Werte!$M74))</f>
        <v>0</v>
      </c>
      <c r="BT74" s="679">
        <f>IF(OR($C$92=$AR74,$D$92=$AR74),Schweine_Werte!$M74*0.5,IF(OR($C$92&gt;$AR74,$D$92&lt;$AR74),0,Schweine_Werte!$M74))</f>
        <v>0</v>
      </c>
      <c r="BU74" s="679">
        <f>IF(OR($C$101=$AR74,$D$101=$AR74),Schweine_Werte!$M74*0.5,IF(OR($C$101&gt;$AR74,$D$101&lt;$AR74),0,Schweine_Werte!$M74))</f>
        <v>0</v>
      </c>
      <c r="BV74" s="679">
        <f>IF(OR($C$110=$AR74,$D$110=$AR74),Schweine_Werte!$M74*0.5,IF(OR($C$110&gt;$AR74,$D$110&lt;$AR74),0,Schweine_Werte!$M74))</f>
        <v>0</v>
      </c>
      <c r="BW74" s="679">
        <f>IF(OR(8=$AR74,$E$127=$AR74),Schweine_Werte!$M74*0.5,IF(OR(8&gt;$AR74,$E$127&lt;$AR74),0,Schweine_Werte!$M74))</f>
        <v>1.1101473792091585</v>
      </c>
      <c r="BX74" s="679">
        <f>IF(OR(8=$AR74,$E$145=$AR74),Schweine_Werte!$M74*0.5,IF(OR(8&gt;$AR74,$E$145&lt;$AR74),0,Schweine_Werte!$M74))</f>
        <v>1.1101473792091585</v>
      </c>
      <c r="BY74" s="677">
        <f>IF(OR($C$74=$AR74,$D$74=$AR74),Schweine_Werte!$O74*0.5,IF(OR($C$74&gt;$AR74,$D$74&lt;$AR74),0,Schweine_Werte!$O74))</f>
        <v>0</v>
      </c>
      <c r="BZ74" s="677">
        <f>IF(OR($C$83=$AR74,$D$83=$AR74),Schweine_Werte!$O74*0.5,IF(OR($C$83&gt;$AR74,$D$83&lt;$AR74),0,Schweine_Werte!$O74))</f>
        <v>0</v>
      </c>
      <c r="CA74" s="679">
        <f>IF(OR($C$92=$AR74,$D$92=$AR74),Schweine_Werte!$O74*0.5,IF(OR($C$92&gt;$AR74,$D$92&lt;$AR74),0,Schweine_Werte!$O74))</f>
        <v>0</v>
      </c>
      <c r="CB74" s="679">
        <f>IF(OR($C$101=$AR74,$D$101=$AR74),Schweine_Werte!$O74*0.5,IF(OR($C$101&gt;$AR74,$D$101&lt;$AR74),0,Schweine_Werte!$O74))</f>
        <v>0</v>
      </c>
      <c r="CC74" s="679">
        <f>IF(OR($C$110=$AR74,$D$110=$AR74),Schweine_Werte!$O74*0.5,IF(OR($C$110&gt;$AR74,$D$110&lt;$AR74),0,Schweine_Werte!$O74))</f>
        <v>0</v>
      </c>
    </row>
    <row r="75" spans="1:81" ht="15" x14ac:dyDescent="0.2">
      <c r="B75" s="504"/>
      <c r="C75" s="1736" t="s">
        <v>518</v>
      </c>
      <c r="D75" s="1736"/>
      <c r="E75" s="667"/>
      <c r="F75" s="667"/>
      <c r="G75" s="667"/>
      <c r="AR75" s="698">
        <v>79</v>
      </c>
      <c r="AS75" s="677">
        <f>IF(OR($C$12=$AR75,$D$12=$AR75),Schweine_Werte!$C75*0.5,IF(OR($C$12&gt;$AR75,$D$12&lt;$AR75),0,Schweine_Werte!$C75))</f>
        <v>0</v>
      </c>
      <c r="AT75" s="667">
        <f>IF(OR($C$24=$AR75,$D$24=$AR75),Schweine_Werte!$C75*0.5,IF(OR($C$24&gt;$AR75,$D$24&lt;$AR75),0,Schweine_Werte!$C75))</f>
        <v>0</v>
      </c>
      <c r="AU75" s="677">
        <f>IF(OR($C$36=$AR75,$D$36=$AR75),Schweine_Werte!$C75*0.5,IF(OR($C$36&gt;$AR75,$D$36&lt;$AR75),0,Schweine_Werte!$C75))</f>
        <v>0</v>
      </c>
      <c r="AV75" s="677">
        <f>IF(OR($C$48=$AR75,$D$48=$AR75),Schweine_Werte!$C75*0.5,IF(OR($C$48&gt;$AR75,$D$48&lt;$AR75),0,Schweine_Werte!$C75))</f>
        <v>0</v>
      </c>
      <c r="AW75" s="677">
        <f>IF(OR($C$60=$AR75,$D$60=$AR75),Schweine_Werte!$C75*0.5,IF(OR($C$60&gt;$AR75,$D$60&lt;$AR75),0,Schweine_Werte!$C75))</f>
        <v>0</v>
      </c>
      <c r="AX75" s="677">
        <f>IF(OR($C$12=$AR75,$D$12=$AR75),Schweine_Werte!$E75*0.5,IF(OR($C$12&gt;$AR75,$D$12&lt;$AR75),0,Schweine_Werte!$E75))</f>
        <v>0</v>
      </c>
      <c r="AY75" s="667">
        <f>IF(OR($C$24=$AR75,$D$24=$AR75),Schweine_Werte!$E75*0.5,IF(OR($C$24&gt;$AR75,$D$24&lt;$AR75),0,Schweine_Werte!$E75))</f>
        <v>0</v>
      </c>
      <c r="AZ75" s="667">
        <f>IF(OR($C$36=$AR75,$D$36=$AR75),Schweine_Werte!$E75*0.5,IF(OR($C$36&gt;$AR75,$D$36&lt;$AR75),0,Schweine_Werte!$E75))</f>
        <v>0</v>
      </c>
      <c r="BA75" s="667">
        <f>IF(OR($C$48=$AR75,$D$48=$AR75),Schweine_Werte!$E75*0.5,IF(OR($C$48&gt;$AR75,$D$48&lt;$AR75),0,Schweine_Werte!$E75))</f>
        <v>0</v>
      </c>
      <c r="BB75" s="667">
        <f>IF(OR($C$60=$AR75,$D$60=$AR75),Schweine_Werte!$E75*0.5,IF(OR($C$60&gt;$AR75,$D$60&lt;$AR75),0,Schweine_Werte!$E75))</f>
        <v>0</v>
      </c>
      <c r="BC75" s="677">
        <f>IF(OR($C$12=$AR75,$D$12=$AR75),Schweine_Werte!$G75*0.5,IF(OR($C$12&gt;$AR75,$D$12&lt;$AR75),0,Schweine_Werte!$G75))</f>
        <v>0</v>
      </c>
      <c r="BD75" s="667">
        <f>IF(OR($C$24=$AR75,$D$24=$AR75),Schweine_Werte!$G75*0.5,IF(OR($C$24&gt;$AR75,$D$24&lt;$AR75),0,Schweine_Werte!$G75))</f>
        <v>0</v>
      </c>
      <c r="BE75" s="667">
        <f>IF(OR($C$36=$AR75,$D$36=$AR75),Schweine_Werte!$G75*0.5,IF(OR($C$36&gt;$AR75,$D$36&lt;$AR75),0,Schweine_Werte!$G75))</f>
        <v>0</v>
      </c>
      <c r="BF75" s="667">
        <f>IF(OR($C$48=$AR75,$D$48=$AR75),Schweine_Werte!$G75*0.5,IF(OR($C$48&gt;$AR75,$D$48&lt;$AR75),0,Schweine_Werte!$G75))</f>
        <v>0</v>
      </c>
      <c r="BG75" s="667">
        <f>IF(OR($C$60=$AR75,$D$60=$AR75),Schweine_Werte!$G75*0.5,IF(OR($C$60&gt;$AR75,$D$60&lt;$AR75),0,Schweine_Werte!$G75))</f>
        <v>0</v>
      </c>
      <c r="BH75" s="677">
        <f>IF(OR($C$12=$AR75,$D$12=$AR75),Schweine_Werte!$I75*0.5,IF(OR($C$12&gt;$AR75,$D$12&lt;$AR75),0,Schweine_Werte!$I75))</f>
        <v>0</v>
      </c>
      <c r="BI75" s="667">
        <f>IF(OR($C$24=$AR75,$D$24=$AR75),Schweine_Werte!$I75*0.5,IF(OR($C$24&gt;$AR75,$D$24&lt;$AR75),0,Schweine_Werte!$I75))</f>
        <v>0</v>
      </c>
      <c r="BJ75" s="667">
        <f>IF(OR($C$36=$AR75,$D$36=$AR75),Schweine_Werte!$I75*0.5,IF(OR($C$36&gt;$AR75,$D$36&lt;$AR75),0,Schweine_Werte!$I75))</f>
        <v>0</v>
      </c>
      <c r="BK75" s="667">
        <f>IF(OR($C$48=$AR75,$D$48=$AR75),Schweine_Werte!$I75*0.5,IF(OR($C$48&gt;$AR75,$D$48&lt;$AR75),0,Schweine_Werte!$I75))</f>
        <v>0</v>
      </c>
      <c r="BL75" s="667">
        <f>IF(OR($C$60=$AR75,$D$60=$AR75),Schweine_Werte!$I75*0.5,IF(OR($C$60&gt;$AR75,$D$60&lt;$AR75),0,Schweine_Werte!$I75))</f>
        <v>0</v>
      </c>
      <c r="BM75" s="677"/>
      <c r="BN75" s="667"/>
      <c r="BO75" s="667"/>
      <c r="BP75" s="667"/>
      <c r="BQ75" s="667"/>
      <c r="BR75" s="677">
        <f>IF(OR($C$74=$AR75,$D$74=$AR75),Schweine_Werte!$M75*0.5,IF(OR($C$74&gt;$AR75,$D$74&lt;$AR75),0,Schweine_Werte!$M75))</f>
        <v>0</v>
      </c>
      <c r="BS75" s="677">
        <f>IF(OR($C$83=$AR75,$D$83=$AR75),Schweine_Werte!$M75*0.5,IF(OR($C$83&gt;$AR75,$D$83&lt;$AR75),0,Schweine_Werte!$M75))</f>
        <v>0</v>
      </c>
      <c r="BT75" s="679">
        <f>IF(OR($C$92=$AR75,$D$92=$AR75),Schweine_Werte!$M75*0.5,IF(OR($C$92&gt;$AR75,$D$92&lt;$AR75),0,Schweine_Werte!$M75))</f>
        <v>0</v>
      </c>
      <c r="BU75" s="679">
        <f>IF(OR($C$101=$AR75,$D$101=$AR75),Schweine_Werte!$M75*0.5,IF(OR($C$101&gt;$AR75,$D$101&lt;$AR75),0,Schweine_Werte!$M75))</f>
        <v>0</v>
      </c>
      <c r="BV75" s="679">
        <f>IF(OR($C$110=$AR75,$D$110=$AR75),Schweine_Werte!$M75*0.5,IF(OR($C$110&gt;$AR75,$D$110&lt;$AR75),0,Schweine_Werte!$M75))</f>
        <v>0</v>
      </c>
      <c r="BW75" s="679">
        <f>IF(OR(8=$AR75,$E$127=$AR75),Schweine_Werte!$M75*0.5,IF(OR(8&gt;$AR75,$E$127&lt;$AR75),0,Schweine_Werte!$M75))</f>
        <v>1.1123565578886376</v>
      </c>
      <c r="BX75" s="679">
        <f>IF(OR(8=$AR75,$E$145=$AR75),Schweine_Werte!$M75*0.5,IF(OR(8&gt;$AR75,$E$145&lt;$AR75),0,Schweine_Werte!$M75))</f>
        <v>1.1123565578886376</v>
      </c>
      <c r="BY75" s="677">
        <f>IF(OR($C$74=$AR75,$D$74=$AR75),Schweine_Werte!$O75*0.5,IF(OR($C$74&gt;$AR75,$D$74&lt;$AR75),0,Schweine_Werte!$O75))</f>
        <v>0</v>
      </c>
      <c r="BZ75" s="677">
        <f>IF(OR($C$83=$AR75,$D$83=$AR75),Schweine_Werte!$O75*0.5,IF(OR($C$83&gt;$AR75,$D$83&lt;$AR75),0,Schweine_Werte!$O75))</f>
        <v>0</v>
      </c>
      <c r="CA75" s="679">
        <f>IF(OR($C$92=$AR75,$D$92=$AR75),Schweine_Werte!$O75*0.5,IF(OR($C$92&gt;$AR75,$D$92&lt;$AR75),0,Schweine_Werte!$O75))</f>
        <v>0</v>
      </c>
      <c r="CB75" s="679">
        <f>IF(OR($C$101=$AR75,$D$101=$AR75),Schweine_Werte!$O75*0.5,IF(OR($C$101&gt;$AR75,$D$101&lt;$AR75),0,Schweine_Werte!$O75))</f>
        <v>0</v>
      </c>
      <c r="CC75" s="679">
        <f>IF(OR($C$110=$AR75,$D$110=$AR75),Schweine_Werte!$O75*0.5,IF(OR($C$110&gt;$AR75,$D$110&lt;$AR75),0,Schweine_Werte!$O75))</f>
        <v>0</v>
      </c>
    </row>
    <row r="76" spans="1:81" x14ac:dyDescent="0.2">
      <c r="AR76" s="698">
        <v>80</v>
      </c>
      <c r="AS76" s="677">
        <f>IF(OR($C$12=$AR76,$D$12=$AR76),Schweine_Werte!$C76*0.5,IF(OR($C$12&gt;$AR76,$D$12&lt;$AR76),0,Schweine_Werte!$C76))</f>
        <v>0</v>
      </c>
      <c r="AT76" s="667">
        <f>IF(OR($C$24=$AR76,$D$24=$AR76),Schweine_Werte!$C76*0.5,IF(OR($C$24&gt;$AR76,$D$24&lt;$AR76),0,Schweine_Werte!$C76))</f>
        <v>0</v>
      </c>
      <c r="AU76" s="677">
        <f>IF(OR($C$36=$AR76,$D$36=$AR76),Schweine_Werte!$C76*0.5,IF(OR($C$36&gt;$AR76,$D$36&lt;$AR76),0,Schweine_Werte!$C76))</f>
        <v>0</v>
      </c>
      <c r="AV76" s="677">
        <f>IF(OR($C$48=$AR76,$D$48=$AR76),Schweine_Werte!$C76*0.5,IF(OR($C$48&gt;$AR76,$D$48&lt;$AR76),0,Schweine_Werte!$C76))</f>
        <v>0</v>
      </c>
      <c r="AW76" s="677">
        <f>IF(OR($C$60=$AR76,$D$60=$AR76),Schweine_Werte!$C76*0.5,IF(OR($C$60&gt;$AR76,$D$60&lt;$AR76),0,Schweine_Werte!$C76))</f>
        <v>0</v>
      </c>
      <c r="AX76" s="677">
        <f>IF(OR($C$12=$AR76,$D$12=$AR76),Schweine_Werte!$E76*0.5,IF(OR($C$12&gt;$AR76,$D$12&lt;$AR76),0,Schweine_Werte!$E76))</f>
        <v>0</v>
      </c>
      <c r="AY76" s="667">
        <f>IF(OR($C$24=$AR76,$D$24=$AR76),Schweine_Werte!$E76*0.5,IF(OR($C$24&gt;$AR76,$D$24&lt;$AR76),0,Schweine_Werte!$E76))</f>
        <v>0</v>
      </c>
      <c r="AZ76" s="667">
        <f>IF(OR($C$36=$AR76,$D$36=$AR76),Schweine_Werte!$E76*0.5,IF(OR($C$36&gt;$AR76,$D$36&lt;$AR76),0,Schweine_Werte!$E76))</f>
        <v>0</v>
      </c>
      <c r="BA76" s="667">
        <f>IF(OR($C$48=$AR76,$D$48=$AR76),Schweine_Werte!$E76*0.5,IF(OR($C$48&gt;$AR76,$D$48&lt;$AR76),0,Schweine_Werte!$E76))</f>
        <v>0</v>
      </c>
      <c r="BB76" s="667">
        <f>IF(OR($C$60=$AR76,$D$60=$AR76),Schweine_Werte!$E76*0.5,IF(OR($C$60&gt;$AR76,$D$60&lt;$AR76),0,Schweine_Werte!$E76))</f>
        <v>0</v>
      </c>
      <c r="BC76" s="677">
        <f>IF(OR($C$12=$AR76,$D$12=$AR76),Schweine_Werte!$G76*0.5,IF(OR($C$12&gt;$AR76,$D$12&lt;$AR76),0,Schweine_Werte!$G76))</f>
        <v>0</v>
      </c>
      <c r="BD76" s="667">
        <f>IF(OR($C$24=$AR76,$D$24=$AR76),Schweine_Werte!$G76*0.5,IF(OR($C$24&gt;$AR76,$D$24&lt;$AR76),0,Schweine_Werte!$G76))</f>
        <v>0</v>
      </c>
      <c r="BE76" s="667">
        <f>IF(OR($C$36=$AR76,$D$36=$AR76),Schweine_Werte!$G76*0.5,IF(OR($C$36&gt;$AR76,$D$36&lt;$AR76),0,Schweine_Werte!$G76))</f>
        <v>0</v>
      </c>
      <c r="BF76" s="667">
        <f>IF(OR($C$48=$AR76,$D$48=$AR76),Schweine_Werte!$G76*0.5,IF(OR($C$48&gt;$AR76,$D$48&lt;$AR76),0,Schweine_Werte!$G76))</f>
        <v>0</v>
      </c>
      <c r="BG76" s="667">
        <f>IF(OR($C$60=$AR76,$D$60=$AR76),Schweine_Werte!$G76*0.5,IF(OR($C$60&gt;$AR76,$D$60&lt;$AR76),0,Schweine_Werte!$G76))</f>
        <v>0</v>
      </c>
      <c r="BH76" s="677">
        <f>IF(OR($C$12=$AR76,$D$12=$AR76),Schweine_Werte!$I76*0.5,IF(OR($C$12&gt;$AR76,$D$12&lt;$AR76),0,Schweine_Werte!$I76))</f>
        <v>0</v>
      </c>
      <c r="BI76" s="667">
        <f>IF(OR($C$24=$AR76,$D$24=$AR76),Schweine_Werte!$I76*0.5,IF(OR($C$24&gt;$AR76,$D$24&lt;$AR76),0,Schweine_Werte!$I76))</f>
        <v>0</v>
      </c>
      <c r="BJ76" s="667">
        <f>IF(OR($C$36=$AR76,$D$36=$AR76),Schweine_Werte!$I76*0.5,IF(OR($C$36&gt;$AR76,$D$36&lt;$AR76),0,Schweine_Werte!$I76))</f>
        <v>0</v>
      </c>
      <c r="BK76" s="667">
        <f>IF(OR($C$48=$AR76,$D$48=$AR76),Schweine_Werte!$I76*0.5,IF(OR($C$48&gt;$AR76,$D$48&lt;$AR76),0,Schweine_Werte!$I76))</f>
        <v>0</v>
      </c>
      <c r="BL76" s="667">
        <f>IF(OR($C$60=$AR76,$D$60=$AR76),Schweine_Werte!$I76*0.5,IF(OR($C$60&gt;$AR76,$D$60&lt;$AR76),0,Schweine_Werte!$I76))</f>
        <v>0</v>
      </c>
      <c r="BM76" s="677"/>
      <c r="BN76" s="667"/>
      <c r="BO76" s="667"/>
      <c r="BP76" s="667"/>
      <c r="BQ76" s="667"/>
      <c r="BR76" s="677">
        <f>IF(OR($C$74=$AR76,$D$74=$AR76),Schweine_Werte!$M76*0.5,IF(OR($C$74&gt;$AR76,$D$74&lt;$AR76),0,Schweine_Werte!$M76))</f>
        <v>0</v>
      </c>
      <c r="BS76" s="677">
        <f>IF(OR($C$83=$AR76,$D$83=$AR76),Schweine_Werte!$M76*0.5,IF(OR($C$83&gt;$AR76,$D$83&lt;$AR76),0,Schweine_Werte!$M76))</f>
        <v>0</v>
      </c>
      <c r="BT76" s="679">
        <f>IF(OR($C$92=$AR76,$D$92=$AR76),Schweine_Werte!$M76*0.5,IF(OR($C$92&gt;$AR76,$D$92&lt;$AR76),0,Schweine_Werte!$M76))</f>
        <v>0</v>
      </c>
      <c r="BU76" s="679">
        <f>IF(OR($C$101=$AR76,$D$101=$AR76),Schweine_Werte!$M76*0.5,IF(OR($C$101&gt;$AR76,$D$101&lt;$AR76),0,Schweine_Werte!$M76))</f>
        <v>0</v>
      </c>
      <c r="BV76" s="679">
        <f>IF(OR($C$110=$AR76,$D$110=$AR76),Schweine_Werte!$M76*0.5,IF(OR($C$110&gt;$AR76,$D$110&lt;$AR76),0,Schweine_Werte!$M76))</f>
        <v>0</v>
      </c>
      <c r="BW76" s="679">
        <f>IF(OR(8=$AR76,$E$127=$AR76),Schweine_Werte!$M76*0.5,IF(OR(8&gt;$AR76,$E$127&lt;$AR76),0,Schweine_Werte!$M76))</f>
        <v>1.1149433130069055</v>
      </c>
      <c r="BX76" s="679">
        <f>IF(OR(8=$AR76,$E$145=$AR76),Schweine_Werte!$M76*0.5,IF(OR(8&gt;$AR76,$E$145&lt;$AR76),0,Schweine_Werte!$M76))</f>
        <v>1.1149433130069055</v>
      </c>
      <c r="BY76" s="677">
        <f>IF(OR($C$74=$AR76,$D$74=$AR76),Schweine_Werte!$O76*0.5,IF(OR($C$74&gt;$AR76,$D$74&lt;$AR76),0,Schweine_Werte!$O76))</f>
        <v>0</v>
      </c>
      <c r="BZ76" s="677">
        <f>IF(OR($C$83=$AR76,$D$83=$AR76),Schweine_Werte!$O76*0.5,IF(OR($C$83&gt;$AR76,$D$83&lt;$AR76),0,Schweine_Werte!$O76))</f>
        <v>0</v>
      </c>
      <c r="CA76" s="679">
        <f>IF(OR($C$92=$AR76,$D$92=$AR76),Schweine_Werte!$O76*0.5,IF(OR($C$92&gt;$AR76,$D$92&lt;$AR76),0,Schweine_Werte!$O76))</f>
        <v>0</v>
      </c>
      <c r="CB76" s="679">
        <f>IF(OR($C$101=$AR76,$D$101=$AR76),Schweine_Werte!$O76*0.5,IF(OR($C$101&gt;$AR76,$D$101&lt;$AR76),0,Schweine_Werte!$O76))</f>
        <v>0</v>
      </c>
      <c r="CC76" s="679">
        <f>IF(OR($C$110=$AR76,$D$110=$AR76),Schweine_Werte!$O76*0.5,IF(OR($C$110&gt;$AR76,$D$110&lt;$AR76),0,Schweine_Werte!$O76))</f>
        <v>0</v>
      </c>
    </row>
    <row r="77" spans="1:81" x14ac:dyDescent="0.2">
      <c r="Q77" s="1735" t="s">
        <v>446</v>
      </c>
      <c r="R77" s="1735"/>
      <c r="S77" s="1735"/>
      <c r="T77" s="1735" t="s">
        <v>447</v>
      </c>
      <c r="U77" s="1735"/>
      <c r="V77" s="1735"/>
      <c r="W77" s="982" t="s">
        <v>435</v>
      </c>
      <c r="X77" s="982"/>
      <c r="Y77" s="982"/>
      <c r="AR77" s="698">
        <v>81</v>
      </c>
      <c r="AS77" s="677">
        <f>IF(OR($C$12=$AR77,$D$12=$AR77),Schweine_Werte!$C77*0.5,IF(OR($C$12&gt;$AR77,$D$12&lt;$AR77),0,Schweine_Werte!$C77))</f>
        <v>0</v>
      </c>
      <c r="AT77" s="667">
        <f>IF(OR($C$24=$AR77,$D$24=$AR77),Schweine_Werte!$C77*0.5,IF(OR($C$24&gt;$AR77,$D$24&lt;$AR77),0,Schweine_Werte!$C77))</f>
        <v>0</v>
      </c>
      <c r="AU77" s="677">
        <f>IF(OR($C$36=$AR77,$D$36=$AR77),Schweine_Werte!$C77*0.5,IF(OR($C$36&gt;$AR77,$D$36&lt;$AR77),0,Schweine_Werte!$C77))</f>
        <v>0</v>
      </c>
      <c r="AV77" s="677">
        <f>IF(OR($C$48=$AR77,$D$48=$AR77),Schweine_Werte!$C77*0.5,IF(OR($C$48&gt;$AR77,$D$48&lt;$AR77),0,Schweine_Werte!$C77))</f>
        <v>0</v>
      </c>
      <c r="AW77" s="677">
        <f>IF(OR($C$60=$AR77,$D$60=$AR77),Schweine_Werte!$C77*0.5,IF(OR($C$60&gt;$AR77,$D$60&lt;$AR77),0,Schweine_Werte!$C77))</f>
        <v>0</v>
      </c>
      <c r="AX77" s="677">
        <f>IF(OR($C$12=$AR77,$D$12=$AR77),Schweine_Werte!$E77*0.5,IF(OR($C$12&gt;$AR77,$D$12&lt;$AR77),0,Schweine_Werte!$E77))</f>
        <v>0</v>
      </c>
      <c r="AY77" s="667">
        <f>IF(OR($C$24=$AR77,$D$24=$AR77),Schweine_Werte!$E77*0.5,IF(OR($C$24&gt;$AR77,$D$24&lt;$AR77),0,Schweine_Werte!$E77))</f>
        <v>0</v>
      </c>
      <c r="AZ77" s="667">
        <f>IF(OR($C$36=$AR77,$D$36=$AR77),Schweine_Werte!$E77*0.5,IF(OR($C$36&gt;$AR77,$D$36&lt;$AR77),0,Schweine_Werte!$E77))</f>
        <v>0</v>
      </c>
      <c r="BA77" s="667">
        <f>IF(OR($C$48=$AR77,$D$48=$AR77),Schweine_Werte!$E77*0.5,IF(OR($C$48&gt;$AR77,$D$48&lt;$AR77),0,Schweine_Werte!$E77))</f>
        <v>0</v>
      </c>
      <c r="BB77" s="667">
        <f>IF(OR($C$60=$AR77,$D$60=$AR77),Schweine_Werte!$E77*0.5,IF(OR($C$60&gt;$AR77,$D$60&lt;$AR77),0,Schweine_Werte!$E77))</f>
        <v>0</v>
      </c>
      <c r="BC77" s="677">
        <f>IF(OR($C$12=$AR77,$D$12=$AR77),Schweine_Werte!$G77*0.5,IF(OR($C$12&gt;$AR77,$D$12&lt;$AR77),0,Schweine_Werte!$G77))</f>
        <v>0</v>
      </c>
      <c r="BD77" s="667">
        <f>IF(OR($C$24=$AR77,$D$24=$AR77),Schweine_Werte!$G77*0.5,IF(OR($C$24&gt;$AR77,$D$24&lt;$AR77),0,Schweine_Werte!$G77))</f>
        <v>0</v>
      </c>
      <c r="BE77" s="667">
        <f>IF(OR($C$36=$AR77,$D$36=$AR77),Schweine_Werte!$G77*0.5,IF(OR($C$36&gt;$AR77,$D$36&lt;$AR77),0,Schweine_Werte!$G77))</f>
        <v>0</v>
      </c>
      <c r="BF77" s="667">
        <f>IF(OR($C$48=$AR77,$D$48=$AR77),Schweine_Werte!$G77*0.5,IF(OR($C$48&gt;$AR77,$D$48&lt;$AR77),0,Schweine_Werte!$G77))</f>
        <v>0</v>
      </c>
      <c r="BG77" s="667">
        <f>IF(OR($C$60=$AR77,$D$60=$AR77),Schweine_Werte!$G77*0.5,IF(OR($C$60&gt;$AR77,$D$60&lt;$AR77),0,Schweine_Werte!$G77))</f>
        <v>0</v>
      </c>
      <c r="BH77" s="677">
        <f>IF(OR($C$12=$AR77,$D$12=$AR77),Schweine_Werte!$I77*0.5,IF(OR($C$12&gt;$AR77,$D$12&lt;$AR77),0,Schweine_Werte!$I77))</f>
        <v>0</v>
      </c>
      <c r="BI77" s="667">
        <f>IF(OR($C$24=$AR77,$D$24=$AR77),Schweine_Werte!$I77*0.5,IF(OR($C$24&gt;$AR77,$D$24&lt;$AR77),0,Schweine_Werte!$I77))</f>
        <v>0</v>
      </c>
      <c r="BJ77" s="667">
        <f>IF(OR($C$36=$AR77,$D$36=$AR77),Schweine_Werte!$I77*0.5,IF(OR($C$36&gt;$AR77,$D$36&lt;$AR77),0,Schweine_Werte!$I77))</f>
        <v>0</v>
      </c>
      <c r="BK77" s="667">
        <f>IF(OR($C$48=$AR77,$D$48=$AR77),Schweine_Werte!$I77*0.5,IF(OR($C$48&gt;$AR77,$D$48&lt;$AR77),0,Schweine_Werte!$I77))</f>
        <v>0</v>
      </c>
      <c r="BL77" s="667">
        <f>IF(OR($C$60=$AR77,$D$60=$AR77),Schweine_Werte!$I77*0.5,IF(OR($C$60&gt;$AR77,$D$60&lt;$AR77),0,Schweine_Werte!$I77))</f>
        <v>0</v>
      </c>
      <c r="BM77" s="677"/>
      <c r="BN77" s="667"/>
      <c r="BO77" s="667"/>
      <c r="BP77" s="667"/>
      <c r="BQ77" s="667"/>
      <c r="BR77" s="677">
        <f>IF(OR($C$74=$AR77,$D$74=$AR77),Schweine_Werte!$M77*0.5,IF(OR($C$74&gt;$AR77,$D$74&lt;$AR77),0,Schweine_Werte!$M77))</f>
        <v>0</v>
      </c>
      <c r="BS77" s="677">
        <f>IF(OR($C$83=$AR77,$D$83=$AR77),Schweine_Werte!$M77*0.5,IF(OR($C$83&gt;$AR77,$D$83&lt;$AR77),0,Schweine_Werte!$M77))</f>
        <v>0</v>
      </c>
      <c r="BT77" s="679">
        <f>IF(OR($C$92=$AR77,$D$92=$AR77),Schweine_Werte!$M77*0.5,IF(OR($C$92&gt;$AR77,$D$92&lt;$AR77),0,Schweine_Werte!$M77))</f>
        <v>0</v>
      </c>
      <c r="BU77" s="679">
        <f>IF(OR($C$101=$AR77,$D$101=$AR77),Schweine_Werte!$M77*0.5,IF(OR($C$101&gt;$AR77,$D$101&lt;$AR77),0,Schweine_Werte!$M77))</f>
        <v>0</v>
      </c>
      <c r="BV77" s="679">
        <f>IF(OR($C$110=$AR77,$D$110=$AR77),Schweine_Werte!$M77*0.5,IF(OR($C$110&gt;$AR77,$D$110&lt;$AR77),0,Schweine_Werte!$M77))</f>
        <v>0</v>
      </c>
      <c r="BW77" s="679">
        <f>IF(OR(8=$AR77,$E$127=$AR77),Schweine_Werte!$M77*0.5,IF(OR(8&gt;$AR77,$E$127&lt;$AR77),0,Schweine_Werte!$M77))</f>
        <v>1.1179127561182562</v>
      </c>
      <c r="BX77" s="679">
        <f>IF(OR(8=$AR77,$E$145=$AR77),Schweine_Werte!$M77*0.5,IF(OR(8&gt;$AR77,$E$145&lt;$AR77),0,Schweine_Werte!$M77))</f>
        <v>1.1179127561182562</v>
      </c>
      <c r="BY77" s="677">
        <f>IF(OR($C$74=$AR77,$D$74=$AR77),Schweine_Werte!$O77*0.5,IF(OR($C$74&gt;$AR77,$D$74&lt;$AR77),0,Schweine_Werte!$O77))</f>
        <v>0</v>
      </c>
      <c r="BZ77" s="677">
        <f>IF(OR($C$83=$AR77,$D$83=$AR77),Schweine_Werte!$O77*0.5,IF(OR($C$83&gt;$AR77,$D$83&lt;$AR77),0,Schweine_Werte!$O77))</f>
        <v>0</v>
      </c>
      <c r="CA77" s="679">
        <f>IF(OR($C$92=$AR77,$D$92=$AR77),Schweine_Werte!$O77*0.5,IF(OR($C$92&gt;$AR77,$D$92&lt;$AR77),0,Schweine_Werte!$O77))</f>
        <v>0</v>
      </c>
      <c r="CB77" s="679">
        <f>IF(OR($C$101=$AR77,$D$101=$AR77),Schweine_Werte!$O77*0.5,IF(OR($C$101&gt;$AR77,$D$101&lt;$AR77),0,Schweine_Werte!$O77))</f>
        <v>0</v>
      </c>
      <c r="CC77" s="679">
        <f>IF(OR($C$110=$AR77,$D$110=$AR77),Schweine_Werte!$O77*0.5,IF(OR($C$110&gt;$AR77,$D$110&lt;$AR77),0,Schweine_Werte!$O77))</f>
        <v>0</v>
      </c>
    </row>
    <row r="78" spans="1:81" x14ac:dyDescent="0.2">
      <c r="B78" s="520" t="s">
        <v>517</v>
      </c>
      <c r="E78" s="520" t="s">
        <v>470</v>
      </c>
      <c r="F78" s="520" t="s">
        <v>363</v>
      </c>
      <c r="G78" s="520" t="s">
        <v>471</v>
      </c>
      <c r="H78" s="520" t="s">
        <v>472</v>
      </c>
      <c r="I78" s="520" t="s">
        <v>473</v>
      </c>
      <c r="J78" s="520" t="s">
        <v>474</v>
      </c>
      <c r="K78" s="520" t="s">
        <v>475</v>
      </c>
      <c r="L78" s="520" t="s">
        <v>476</v>
      </c>
      <c r="M78" s="520" t="s">
        <v>477</v>
      </c>
      <c r="N78" s="520" t="s">
        <v>478</v>
      </c>
      <c r="O78" s="520" t="s">
        <v>479</v>
      </c>
      <c r="P78" s="520" t="s">
        <v>480</v>
      </c>
      <c r="Q78" s="520" t="s">
        <v>365</v>
      </c>
      <c r="R78" s="520" t="s">
        <v>366</v>
      </c>
      <c r="S78" s="520" t="s">
        <v>367</v>
      </c>
      <c r="T78" s="520" t="s">
        <v>365</v>
      </c>
      <c r="U78" s="520" t="s">
        <v>366</v>
      </c>
      <c r="V78" s="520" t="s">
        <v>367</v>
      </c>
      <c r="W78" s="520" t="s">
        <v>448</v>
      </c>
      <c r="X78" s="520" t="s">
        <v>449</v>
      </c>
      <c r="Y78" s="520" t="s">
        <v>450</v>
      </c>
      <c r="AR78" s="698">
        <v>82</v>
      </c>
      <c r="AS78" s="677">
        <f>IF(OR($C$12=$AR78,$D$12=$AR78),Schweine_Werte!$C78*0.5,IF(OR($C$12&gt;$AR78,$D$12&lt;$AR78),0,Schweine_Werte!$C78))</f>
        <v>0</v>
      </c>
      <c r="AT78" s="667">
        <f>IF(OR($C$24=$AR78,$D$24=$AR78),Schweine_Werte!$C78*0.5,IF(OR($C$24&gt;$AR78,$D$24&lt;$AR78),0,Schweine_Werte!$C78))</f>
        <v>0</v>
      </c>
      <c r="AU78" s="677">
        <f>IF(OR($C$36=$AR78,$D$36=$AR78),Schweine_Werte!$C78*0.5,IF(OR($C$36&gt;$AR78,$D$36&lt;$AR78),0,Schweine_Werte!$C78))</f>
        <v>0</v>
      </c>
      <c r="AV78" s="677">
        <f>IF(OR($C$48=$AR78,$D$48=$AR78),Schweine_Werte!$C78*0.5,IF(OR($C$48&gt;$AR78,$D$48&lt;$AR78),0,Schweine_Werte!$C78))</f>
        <v>0</v>
      </c>
      <c r="AW78" s="677">
        <f>IF(OR($C$60=$AR78,$D$60=$AR78),Schweine_Werte!$C78*0.5,IF(OR($C$60&gt;$AR78,$D$60&lt;$AR78),0,Schweine_Werte!$C78))</f>
        <v>0</v>
      </c>
      <c r="AX78" s="677">
        <f>IF(OR($C$12=$AR78,$D$12=$AR78),Schweine_Werte!$E78*0.5,IF(OR($C$12&gt;$AR78,$D$12&lt;$AR78),0,Schweine_Werte!$E78))</f>
        <v>0</v>
      </c>
      <c r="AY78" s="667">
        <f>IF(OR($C$24=$AR78,$D$24=$AR78),Schweine_Werte!$E78*0.5,IF(OR($C$24&gt;$AR78,$D$24&lt;$AR78),0,Schweine_Werte!$E78))</f>
        <v>0</v>
      </c>
      <c r="AZ78" s="667">
        <f>IF(OR($C$36=$AR78,$D$36=$AR78),Schweine_Werte!$E78*0.5,IF(OR($C$36&gt;$AR78,$D$36&lt;$AR78),0,Schweine_Werte!$E78))</f>
        <v>0</v>
      </c>
      <c r="BA78" s="667">
        <f>IF(OR($C$48=$AR78,$D$48=$AR78),Schweine_Werte!$E78*0.5,IF(OR($C$48&gt;$AR78,$D$48&lt;$AR78),0,Schweine_Werte!$E78))</f>
        <v>0</v>
      </c>
      <c r="BB78" s="667">
        <f>IF(OR($C$60=$AR78,$D$60=$AR78),Schweine_Werte!$E78*0.5,IF(OR($C$60&gt;$AR78,$D$60&lt;$AR78),0,Schweine_Werte!$E78))</f>
        <v>0</v>
      </c>
      <c r="BC78" s="677">
        <f>IF(OR($C$12=$AR78,$D$12=$AR78),Schweine_Werte!$G78*0.5,IF(OR($C$12&gt;$AR78,$D$12&lt;$AR78),0,Schweine_Werte!$G78))</f>
        <v>0</v>
      </c>
      <c r="BD78" s="667">
        <f>IF(OR($C$24=$AR78,$D$24=$AR78),Schweine_Werte!$G78*0.5,IF(OR($C$24&gt;$AR78,$D$24&lt;$AR78),0,Schweine_Werte!$G78))</f>
        <v>0</v>
      </c>
      <c r="BE78" s="667">
        <f>IF(OR($C$36=$AR78,$D$36=$AR78),Schweine_Werte!$G78*0.5,IF(OR($C$36&gt;$AR78,$D$36&lt;$AR78),0,Schweine_Werte!$G78))</f>
        <v>0</v>
      </c>
      <c r="BF78" s="667">
        <f>IF(OR($C$48=$AR78,$D$48=$AR78),Schweine_Werte!$G78*0.5,IF(OR($C$48&gt;$AR78,$D$48&lt;$AR78),0,Schweine_Werte!$G78))</f>
        <v>0</v>
      </c>
      <c r="BG78" s="667">
        <f>IF(OR($C$60=$AR78,$D$60=$AR78),Schweine_Werte!$G78*0.5,IF(OR($C$60&gt;$AR78,$D$60&lt;$AR78),0,Schweine_Werte!$G78))</f>
        <v>0</v>
      </c>
      <c r="BH78" s="677">
        <f>IF(OR($C$12=$AR78,$D$12=$AR78),Schweine_Werte!$I78*0.5,IF(OR($C$12&gt;$AR78,$D$12&lt;$AR78),0,Schweine_Werte!$I78))</f>
        <v>0</v>
      </c>
      <c r="BI78" s="667">
        <f>IF(OR($C$24=$AR78,$D$24=$AR78),Schweine_Werte!$I78*0.5,IF(OR($C$24&gt;$AR78,$D$24&lt;$AR78),0,Schweine_Werte!$I78))</f>
        <v>0</v>
      </c>
      <c r="BJ78" s="667">
        <f>IF(OR($C$36=$AR78,$D$36=$AR78),Schweine_Werte!$I78*0.5,IF(OR($C$36&gt;$AR78,$D$36&lt;$AR78),0,Schweine_Werte!$I78))</f>
        <v>0</v>
      </c>
      <c r="BK78" s="667">
        <f>IF(OR($C$48=$AR78,$D$48=$AR78),Schweine_Werte!$I78*0.5,IF(OR($C$48&gt;$AR78,$D$48&lt;$AR78),0,Schweine_Werte!$I78))</f>
        <v>0</v>
      </c>
      <c r="BL78" s="667">
        <f>IF(OR($C$60=$AR78,$D$60=$AR78),Schweine_Werte!$I78*0.5,IF(OR($C$60&gt;$AR78,$D$60&lt;$AR78),0,Schweine_Werte!$I78))</f>
        <v>0</v>
      </c>
      <c r="BM78" s="677"/>
      <c r="BN78" s="667"/>
      <c r="BO78" s="667"/>
      <c r="BP78" s="667"/>
      <c r="BQ78" s="667"/>
      <c r="BR78" s="677">
        <f>IF(OR($C$74=$AR78,$D$74=$AR78),Schweine_Werte!$M78*0.5,IF(OR($C$74&gt;$AR78,$D$74&lt;$AR78),0,Schweine_Werte!$M78))</f>
        <v>0</v>
      </c>
      <c r="BS78" s="677">
        <f>IF(OR($C$83=$AR78,$D$83=$AR78),Schweine_Werte!$M78*0.5,IF(OR($C$83&gt;$AR78,$D$83&lt;$AR78),0,Schweine_Werte!$M78))</f>
        <v>0</v>
      </c>
      <c r="BT78" s="679">
        <f>IF(OR($C$92=$AR78,$D$92=$AR78),Schweine_Werte!$M78*0.5,IF(OR($C$92&gt;$AR78,$D$92&lt;$AR78),0,Schweine_Werte!$M78))</f>
        <v>0</v>
      </c>
      <c r="BU78" s="679">
        <f>IF(OR($C$101=$AR78,$D$101=$AR78),Schweine_Werte!$M78*0.5,IF(OR($C$101&gt;$AR78,$D$101&lt;$AR78),0,Schweine_Werte!$M78))</f>
        <v>0</v>
      </c>
      <c r="BV78" s="679">
        <f>IF(OR($C$110=$AR78,$D$110=$AR78),Schweine_Werte!$M78*0.5,IF(OR($C$110&gt;$AR78,$D$110&lt;$AR78),0,Schweine_Werte!$M78))</f>
        <v>0</v>
      </c>
      <c r="BW78" s="679">
        <f>IF(OR(8=$AR78,$E$127=$AR78),Schweine_Werte!$M78*0.5,IF(OR(8&gt;$AR78,$E$127&lt;$AR78),0,Schweine_Werte!$M78))</f>
        <v>1.1212707978866512</v>
      </c>
      <c r="BX78" s="679">
        <f>IF(OR(8=$AR78,$E$145=$AR78),Schweine_Werte!$M78*0.5,IF(OR(8&gt;$AR78,$E$145&lt;$AR78),0,Schweine_Werte!$M78))</f>
        <v>1.1212707978866512</v>
      </c>
      <c r="BY78" s="677">
        <f>IF(OR($C$74=$AR78,$D$74=$AR78),Schweine_Werte!$O78*0.5,IF(OR($C$74&gt;$AR78,$D$74&lt;$AR78),0,Schweine_Werte!$O78))</f>
        <v>0</v>
      </c>
      <c r="BZ78" s="677">
        <f>IF(OR($C$83=$AR78,$D$83=$AR78),Schweine_Werte!$O78*0.5,IF(OR($C$83&gt;$AR78,$D$83&lt;$AR78),0,Schweine_Werte!$O78))</f>
        <v>0</v>
      </c>
      <c r="CA78" s="679">
        <f>IF(OR($C$92=$AR78,$D$92=$AR78),Schweine_Werte!$O78*0.5,IF(OR($C$92&gt;$AR78,$D$92&lt;$AR78),0,Schweine_Werte!$O78))</f>
        <v>0</v>
      </c>
      <c r="CB78" s="679">
        <f>IF(OR($C$101=$AR78,$D$101=$AR78),Schweine_Werte!$O78*0.5,IF(OR($C$101&gt;$AR78,$D$101&lt;$AR78),0,Schweine_Werte!$O78))</f>
        <v>0</v>
      </c>
      <c r="CC78" s="679">
        <f>IF(OR($C$110=$AR78,$D$110=$AR78),Schweine_Werte!$O78*0.5,IF(OR($C$110&gt;$AR78,$D$110&lt;$AR78),0,Schweine_Werte!$O78))</f>
        <v>0</v>
      </c>
    </row>
    <row r="79" spans="1:81" x14ac:dyDescent="0.2">
      <c r="B79" s="520">
        <v>450</v>
      </c>
      <c r="D79" s="667"/>
      <c r="E79" s="520" t="e">
        <f>($D83-$C83)*1000/SUM($BS$4:$BS$31)</f>
        <v>#VALUE!</v>
      </c>
      <c r="F79" s="667" t="e">
        <f>SUMPRODUCT($BS$4:$BS$31,Schweine_Werte!$V$4:$V$31)/SUM($BS$4:$BS$31)</f>
        <v>#DIV/0!</v>
      </c>
      <c r="G79" s="667" t="e">
        <f>IF($B83=$A$8,SUMPRODUCT($BS$4:$BS$31,Schweine_Werte!HE$4:HE$31)/SUM($BS$4:$BS$31),IF($B83=$A$7,SUMPRODUCT($BS$4:$BS$31,Schweine_Werte!GQ$4:GQ$31)/SUM($BS$4:$BS$31),IF($B83=$A$6,SUMPRODUCT($BS$4:$BS$31,Schweine_Werte!GC$4:GC$31)/SUM($BS$4:$BS$31),SUMPRODUCT($BS$4:$BS$31,Schweine_Werte!FO$4:FO$31)/SUM($BS$4:$BS$31))))</f>
        <v>#DIV/0!</v>
      </c>
      <c r="H79" s="667" t="e">
        <f>IF($B83=$A$8,SUMPRODUCT($BS$4:$BS$31,Schweine_Werte!HF$4:HF$31)/SUM($BS$4:$BS$31),IF($B83=$A$7,SUMPRODUCT($BS$4:$BS$31,Schweine_Werte!GR$4:GR$31)/SUM($BS$4:$BS$31),IF($B83=$A$6,SUMPRODUCT($BS$4:$BS$31,Schweine_Werte!GD$4:GD$31)/SUM($BS$4:$BS$31),SUMPRODUCT($BS$4:$BS$31,Schweine_Werte!FP$4:FP$31)/SUM($BS$4:$BS$31))))</f>
        <v>#DIV/0!</v>
      </c>
      <c r="I79" s="667" t="e">
        <f>IF($B83=$A$8,SUMPRODUCT($BS$4:$BS$31,Schweine_Werte!HG$4:HG$31)/SUM($BS$4:$BS$31),IF($B83=$A$7,SUMPRODUCT($BS$4:$BS$31,Schweine_Werte!GS$4:GS$31)/SUM($BS$4:$BS$31),IF($B83=$A$6,SUMPRODUCT($BS$4:$BS$31,Schweine_Werte!GE$4:GE$31)/SUM($BS$4:$BS$31),SUMPRODUCT($BS$4:$BS$31,Schweine_Werte!FQ$4:FQ$31)/SUM($BS$4:$BS$31))))</f>
        <v>#DIV/0!</v>
      </c>
      <c r="J79" s="667" t="e">
        <f>SUMPRODUCT($BS$4:$BS$31,Schweine_Werte!$AD$4:$AD$31)/SUM($BS$4:$BS$31)</f>
        <v>#DIV/0!</v>
      </c>
      <c r="K79" s="667" t="e">
        <f>SUMPRODUCT($BS$4:$BS$31,Schweine_Werte!$AL$4:$AL$31)/SUM($BS$4:$BS$31)</f>
        <v>#DIV/0!</v>
      </c>
      <c r="L79" s="667" t="e">
        <f>T79*$F79*365/1000+$J79-$K79</f>
        <v>#DIV/0!</v>
      </c>
      <c r="M79" s="667" t="e">
        <f>U79*$F79*365/1000+$J79-$K79/2</f>
        <v>#DIV/0!</v>
      </c>
      <c r="N79" s="667" t="e">
        <f>V79*$F79*365/1000+$J79</f>
        <v>#DIV/0!</v>
      </c>
      <c r="O79" s="667">
        <f>IF($C83&lt;28,SUM($BS$4:$BS$23)+IF($D83&gt;28,$BS$24*0.5,$BS$24),0)</f>
        <v>0</v>
      </c>
      <c r="P79" s="667">
        <f>IF($D83&gt;28,SUM($BS$25:$BS$31)+IF($C83&lt;28,$BS$24*0.5,$BS$24),0)</f>
        <v>0</v>
      </c>
      <c r="Q79" s="667" t="e">
        <f t="shared" ref="Q79:S80" si="43">+T79*$F79</f>
        <v>#DIV/0!</v>
      </c>
      <c r="R79" s="667" t="e">
        <f t="shared" si="43"/>
        <v>#DIV/0!</v>
      </c>
      <c r="S79" s="667" t="e">
        <f t="shared" si="43"/>
        <v>#DIV/0!</v>
      </c>
      <c r="T79" s="667" t="e">
        <f>+($O79*Schweine_Werte!$HT$15+$P79*Schweine_Werte!$HU$15)/SUM($O79:$P79)</f>
        <v>#DIV/0!</v>
      </c>
      <c r="U79" s="667" t="e">
        <f>+($O79*Schweine_Werte!$HV$15+$P79*Schweine_Werte!$HW$15)/SUM($O79:$P79)</f>
        <v>#DIV/0!</v>
      </c>
      <c r="V79" s="667" t="e">
        <f>+($O79*Schweine_Werte!$HX$15+$P79*Schweine_Werte!$HY$15)/SUM($O79:$P79)</f>
        <v>#DIV/0!</v>
      </c>
      <c r="W79" s="678" t="e">
        <f>($J79*0.055+T79*0.365*0.86*$F79-$K79*0.018)/L79*100</f>
        <v>#DIV/0!</v>
      </c>
      <c r="X79" s="678" t="e">
        <f>($J79*0.055+U79*0.365*0.86*$F79-$K79*0.018/2)/M79*100</f>
        <v>#DIV/0!</v>
      </c>
      <c r="Y79" s="667" t="e">
        <f>($J79*0.055+V79*0.365*0.86*$F79)/N79*100</f>
        <v>#DIV/0!</v>
      </c>
      <c r="Z79" s="667" t="e">
        <f>IF($B83=$A$8,SUMPRODUCT($BS$4:$BS$31,Schweine_Werte!$HH$4:$HH$31,Schweine_Werte!$HI$4:$HI$31)/SUMPRODUCT($BS$4:$BS$31,Schweine_Werte!$HH$4:$HH$31),IF($B83=$A$7,SUMPRODUCT($BS$4:$BS$31,Schweine_Werte!$GT$4:$GT$31,Schweine_Werte!$GU$4:$GU$31)/SUMPRODUCT($BS$4:$BS$31,Schweine_Werte!$GT$4:$GT$31),IF($B83=$A$6,SUMPRODUCT($BS$4:$BS$31,Schweine_Werte!$GF$4:$GF$31,Schweine_Werte!$GG$4:$GG$31)/SUMPRODUCT($BS$4:$BS$31,Schweine_Werte!$GF$4:$GF$31),SUMPRODUCT($BS$4:$BS$31,Schweine_Werte!$FR$4:$FR$31,Schweine_Werte!$FS$4:$FS$31)/SUMPRODUCT($BS$4:$BS$31,Schweine_Werte!$FR$4:$FR$31))))</f>
        <v>#DIV/0!</v>
      </c>
      <c r="AA79" s="667"/>
      <c r="AB79" s="667">
        <f>IF($B83=$A$8,SUMIF(Schweine_Werte!$AO$4:$AO$31,$C83,Schweine_Werte!$HI$4:$HI$31),IF($B83=$A$7,SUMIF(Schweine_Werte!$AO$4:$AO$31,$C83,Schweine_Werte!$GU$4:$GU$31),IF($B83=$A$6,SUMIF(Schweine_Werte!$AO$4:$AO$31,$C83,Schweine_Werte!$GG$4:$GG$31),SUMIF(Schweine_Werte!$AO$4:$AO$31,$C83,Schweine_Werte!$FS$4:$FS$31))))</f>
        <v>0</v>
      </c>
      <c r="AC79" s="667"/>
      <c r="AD79" s="667">
        <f>IF($B83=$A$8,SUMIF(Schweine_Werte!$AO$4:$AO$31,$D83,Schweine_Werte!$HI$4:$HI$31),IF($B83=$A$7,SUMIF(Schweine_Werte!$AO$4:$AO$31,$D83,Schweine_Werte!$GU$4:$GU$31),IF($B83=$A$6,SUMIF(Schweine_Werte!$AO$4:$AO$31,$D83,Schweine_Werte!$GG$4:$GG$31),SUMIF(Schweine_Werte!$AO$4:$AO$31,$D83,Schweine_Werte!$FS$4:$FS$31))))</f>
        <v>0</v>
      </c>
      <c r="AE79" s="667"/>
      <c r="AF79" s="667"/>
      <c r="AG79" s="667" t="e">
        <f>IF($B83=$A$8,SUMPRODUCT($BS$4:$BS$31,Schweine_Werte!$HH$4:$HH$31)/SUM($BS$4:$BS$31),IF($B83=$A$7,SUMPRODUCT($BS$4:$BS$31,Schweine_Werte!$GT$4:$GT$31)/SUM($BS$4:$BS$31),IF($B83=$A$6,SUMPRODUCT($BS$4:$BS$31,Schweine_Werte!$GF$4:$GF$31)/SUM($BS$4:$BS$31),SUMPRODUCT($BS$4:$BS$31,Schweine_Werte!$FR$4:$FR$31)/SUM($BS$4:$BS$31))))</f>
        <v>#DIV/0!</v>
      </c>
      <c r="AH79" s="667"/>
      <c r="AI79" s="667"/>
      <c r="AJ79" s="667" t="e">
        <f>IF($B83=$A$8,SUMPRODUCT($BS$4:$BS$31,Schweine_Werte!$HH$4:$HH$31,Schweine_Werte!$HJ$4:$HJ$31)/SUMPRODUCT($BS$4:$BS$31,Schweine_Werte!$HH$4:$HH$31),IF($B83=$A$7,SUMPRODUCT($BS$4:$BS$31,Schweine_Werte!$GT$4:$GT$31,Schweine_Werte!$GV$4:$GV$31)/SUMPRODUCT($BS$4:$BS$31,Schweine_Werte!$GT$4:$GT$31),IF($B83=$A$6,SUMPRODUCT($BS$4:$BS$31,Schweine_Werte!$GF$4:$GF$31,Schweine_Werte!$GH$4:$GH$31)/SUMPRODUCT($BS$4:$BS$31,Schweine_Werte!$GF$4:$GF$31),SUMPRODUCT($BS$4:$BS$31,Schweine_Werte!$FR$4:$FR$31,Schweine_Werte!$FT$4:$FT$31)/SUMPRODUCT($BS$4:$BS$31,Schweine_Werte!$FR$4:$FR$31))))</f>
        <v>#DIV/0!</v>
      </c>
      <c r="AK79" s="667"/>
      <c r="AL79" s="667">
        <f>IF($B83=$A$8,SUMIF(Schweine_Werte!$AO$4:$AO$31,$C83,Schweine_Werte!$HJ$4:$HJ$31),IF($B83=$A$7,SUMIF(Schweine_Werte!$AO$4:$AO$31,$C83,Schweine_Werte!$GV$4:$GV$31),IF($B83=$A$6,SUMIF(Schweine_Werte!$AO$4:$AO$31,$C83,Schweine_Werte!$GH$4:$GH$31),SUMIF(Schweine_Werte!$AO$4:$AO$31,$C83,Schweine_Werte!$FT$4:$FT$31))))</f>
        <v>0</v>
      </c>
      <c r="AM79" s="667"/>
      <c r="AN79" s="667">
        <f>IF($B83=$A$8,SUMIF(Schweine_Werte!$AO$4:$AO$31,$D83,Schweine_Werte!$HJ$4:$HJ$31),IF($B83=$A$7,SUMIF(Schweine_Werte!$AO$4:$AO$31,$D83,Schweine_Werte!$GV$4:$GV$31),IF($B83=$A$6,SUMIF(Schweine_Werte!$AO$4:$AO$31,$D83,Schweine_Werte!$GH$4:$GH$31),SUMIF(Schweine_Werte!$AO$4:$AO$31,$D83,Schweine_Werte!$FT$4:$FT$31))))</f>
        <v>0</v>
      </c>
      <c r="AO79" s="667"/>
      <c r="AR79" s="698">
        <v>83</v>
      </c>
      <c r="AS79" s="677">
        <f>IF(OR($C$12=$AR79,$D$12=$AR79),Schweine_Werte!$C79*0.5,IF(OR($C$12&gt;$AR79,$D$12&lt;$AR79),0,Schweine_Werte!$C79))</f>
        <v>0</v>
      </c>
      <c r="AT79" s="667">
        <f>IF(OR($C$24=$AR79,$D$24=$AR79),Schweine_Werte!$C79*0.5,IF(OR($C$24&gt;$AR79,$D$24&lt;$AR79),0,Schweine_Werte!$C79))</f>
        <v>0</v>
      </c>
      <c r="AU79" s="677">
        <f>IF(OR($C$36=$AR79,$D$36=$AR79),Schweine_Werte!$C79*0.5,IF(OR($C$36&gt;$AR79,$D$36&lt;$AR79),0,Schweine_Werte!$C79))</f>
        <v>0</v>
      </c>
      <c r="AV79" s="677">
        <f>IF(OR($C$48=$AR79,$D$48=$AR79),Schweine_Werte!$C79*0.5,IF(OR($C$48&gt;$AR79,$D$48&lt;$AR79),0,Schweine_Werte!$C79))</f>
        <v>0</v>
      </c>
      <c r="AW79" s="677">
        <f>IF(OR($C$60=$AR79,$D$60=$AR79),Schweine_Werte!$C79*0.5,IF(OR($C$60&gt;$AR79,$D$60&lt;$AR79),0,Schweine_Werte!$C79))</f>
        <v>0</v>
      </c>
      <c r="AX79" s="677">
        <f>IF(OR($C$12=$AR79,$D$12=$AR79),Schweine_Werte!$E79*0.5,IF(OR($C$12&gt;$AR79,$D$12&lt;$AR79),0,Schweine_Werte!$E79))</f>
        <v>0</v>
      </c>
      <c r="AY79" s="667">
        <f>IF(OR($C$24=$AR79,$D$24=$AR79),Schweine_Werte!$E79*0.5,IF(OR($C$24&gt;$AR79,$D$24&lt;$AR79),0,Schweine_Werte!$E79))</f>
        <v>0</v>
      </c>
      <c r="AZ79" s="667">
        <f>IF(OR($C$36=$AR79,$D$36=$AR79),Schweine_Werte!$E79*0.5,IF(OR($C$36&gt;$AR79,$D$36&lt;$AR79),0,Schweine_Werte!$E79))</f>
        <v>0</v>
      </c>
      <c r="BA79" s="667">
        <f>IF(OR($C$48=$AR79,$D$48=$AR79),Schweine_Werte!$E79*0.5,IF(OR($C$48&gt;$AR79,$D$48&lt;$AR79),0,Schweine_Werte!$E79))</f>
        <v>0</v>
      </c>
      <c r="BB79" s="667">
        <f>IF(OR($C$60=$AR79,$D$60=$AR79),Schweine_Werte!$E79*0.5,IF(OR($C$60&gt;$AR79,$D$60&lt;$AR79),0,Schweine_Werte!$E79))</f>
        <v>0</v>
      </c>
      <c r="BC79" s="677">
        <f>IF(OR($C$12=$AR79,$D$12=$AR79),Schweine_Werte!$G79*0.5,IF(OR($C$12&gt;$AR79,$D$12&lt;$AR79),0,Schweine_Werte!$G79))</f>
        <v>0</v>
      </c>
      <c r="BD79" s="667">
        <f>IF(OR($C$24=$AR79,$D$24=$AR79),Schweine_Werte!$G79*0.5,IF(OR($C$24&gt;$AR79,$D$24&lt;$AR79),0,Schweine_Werte!$G79))</f>
        <v>0</v>
      </c>
      <c r="BE79" s="667">
        <f>IF(OR($C$36=$AR79,$D$36=$AR79),Schweine_Werte!$G79*0.5,IF(OR($C$36&gt;$AR79,$D$36&lt;$AR79),0,Schweine_Werte!$G79))</f>
        <v>0</v>
      </c>
      <c r="BF79" s="667">
        <f>IF(OR($C$48=$AR79,$D$48=$AR79),Schweine_Werte!$G79*0.5,IF(OR($C$48&gt;$AR79,$D$48&lt;$AR79),0,Schweine_Werte!$G79))</f>
        <v>0</v>
      </c>
      <c r="BG79" s="667">
        <f>IF(OR($C$60=$AR79,$D$60=$AR79),Schweine_Werte!$G79*0.5,IF(OR($C$60&gt;$AR79,$D$60&lt;$AR79),0,Schweine_Werte!$G79))</f>
        <v>0</v>
      </c>
      <c r="BH79" s="677">
        <f>IF(OR($C$12=$AR79,$D$12=$AR79),Schweine_Werte!$I79*0.5,IF(OR($C$12&gt;$AR79,$D$12&lt;$AR79),0,Schweine_Werte!$I79))</f>
        <v>0</v>
      </c>
      <c r="BI79" s="667">
        <f>IF(OR($C$24=$AR79,$D$24=$AR79),Schweine_Werte!$I79*0.5,IF(OR($C$24&gt;$AR79,$D$24&lt;$AR79),0,Schweine_Werte!$I79))</f>
        <v>0</v>
      </c>
      <c r="BJ79" s="667">
        <f>IF(OR($C$36=$AR79,$D$36=$AR79),Schweine_Werte!$I79*0.5,IF(OR($C$36&gt;$AR79,$D$36&lt;$AR79),0,Schweine_Werte!$I79))</f>
        <v>0</v>
      </c>
      <c r="BK79" s="667">
        <f>IF(OR($C$48=$AR79,$D$48=$AR79),Schweine_Werte!$I79*0.5,IF(OR($C$48&gt;$AR79,$D$48&lt;$AR79),0,Schweine_Werte!$I79))</f>
        <v>0</v>
      </c>
      <c r="BL79" s="667">
        <f>IF(OR($C$60=$AR79,$D$60=$AR79),Schweine_Werte!$I79*0.5,IF(OR($C$60&gt;$AR79,$D$60&lt;$AR79),0,Schweine_Werte!$I79))</f>
        <v>0</v>
      </c>
      <c r="BM79" s="677"/>
      <c r="BN79" s="667"/>
      <c r="BO79" s="667"/>
      <c r="BP79" s="667"/>
      <c r="BQ79" s="667"/>
      <c r="BR79" s="677">
        <f>IF(OR($C$74=$AR79,$D$74=$AR79),Schweine_Werte!$M79*0.5,IF(OR($C$74&gt;$AR79,$D$74&lt;$AR79),0,Schweine_Werte!$M79))</f>
        <v>0</v>
      </c>
      <c r="BS79" s="677">
        <f>IF(OR($C$83=$AR79,$D$83=$AR79),Schweine_Werte!$M79*0.5,IF(OR($C$83&gt;$AR79,$D$83&lt;$AR79),0,Schweine_Werte!$M79))</f>
        <v>0</v>
      </c>
      <c r="BT79" s="679">
        <f>IF(OR($C$92=$AR79,$D$92=$AR79),Schweine_Werte!$M79*0.5,IF(OR($C$92&gt;$AR79,$D$92&lt;$AR79),0,Schweine_Werte!$M79))</f>
        <v>0</v>
      </c>
      <c r="BU79" s="679">
        <f>IF(OR($C$101=$AR79,$D$101=$AR79),Schweine_Werte!$M79*0.5,IF(OR($C$101&gt;$AR79,$D$101&lt;$AR79),0,Schweine_Werte!$M79))</f>
        <v>0</v>
      </c>
      <c r="BV79" s="679">
        <f>IF(OR($C$110=$AR79,$D$110=$AR79),Schweine_Werte!$M79*0.5,IF(OR($C$110&gt;$AR79,$D$110&lt;$AR79),0,Schweine_Werte!$M79))</f>
        <v>0</v>
      </c>
      <c r="BW79" s="679">
        <f>IF(OR(8=$AR79,$E$127=$AR79),Schweine_Werte!$M79*0.5,IF(OR(8&gt;$AR79,$E$127&lt;$AR79),0,Schweine_Werte!$M79))</f>
        <v>1.1250241779203325</v>
      </c>
      <c r="BX79" s="679">
        <f>IF(OR(8=$AR79,$E$145=$AR79),Schweine_Werte!$M79*0.5,IF(OR(8&gt;$AR79,$E$145&lt;$AR79),0,Schweine_Werte!$M79))</f>
        <v>1.1250241779203325</v>
      </c>
      <c r="BY79" s="677">
        <f>IF(OR($C$74=$AR79,$D$74=$AR79),Schweine_Werte!$O79*0.5,IF(OR($C$74&gt;$AR79,$D$74&lt;$AR79),0,Schweine_Werte!$O79))</f>
        <v>0</v>
      </c>
      <c r="BZ79" s="677">
        <f>IF(OR($C$83=$AR79,$D$83=$AR79),Schweine_Werte!$O79*0.5,IF(OR($C$83&gt;$AR79,$D$83&lt;$AR79),0,Schweine_Werte!$O79))</f>
        <v>0</v>
      </c>
      <c r="CA79" s="679">
        <f>IF(OR($C$92=$AR79,$D$92=$AR79),Schweine_Werte!$O79*0.5,IF(OR($C$92&gt;$AR79,$D$92&lt;$AR79),0,Schweine_Werte!$O79))</f>
        <v>0</v>
      </c>
      <c r="CB79" s="679">
        <f>IF(OR($C$101=$AR79,$D$101=$AR79),Schweine_Werte!$O79*0.5,IF(OR($C$101&gt;$AR79,$D$101&lt;$AR79),0,Schweine_Werte!$O79))</f>
        <v>0</v>
      </c>
      <c r="CC79" s="679">
        <f>IF(OR($C$110=$AR79,$D$110=$AR79),Schweine_Werte!$O79*0.5,IF(OR($C$110&gt;$AR79,$D$110&lt;$AR79),0,Schweine_Werte!$O79))</f>
        <v>0</v>
      </c>
    </row>
    <row r="80" spans="1:81" x14ac:dyDescent="0.2">
      <c r="B80" s="520">
        <v>500</v>
      </c>
      <c r="D80" s="667"/>
      <c r="E80" s="520" t="e">
        <f>($D83-$C83)*1000/SUM($BZ$4:$BZ$31)</f>
        <v>#VALUE!</v>
      </c>
      <c r="F80" s="667" t="e">
        <f>SUMPRODUCT($BZ$4:$BZ$31,Schweine_Werte!$W$4:$W$31)/SUM($BZ$4:$BZ$31)</f>
        <v>#DIV/0!</v>
      </c>
      <c r="G80" s="667" t="e">
        <f>IF($B83=$A$8,SUMPRODUCT($BZ$4:$BZ$31,Schweine_Werte!HK$4:HK$31)/SUM($BZ$4:$BZ$31),IF($B83=$A$7,SUMPRODUCT($BZ$4:$BZ$31,Schweine_Werte!GW$4:GW$31)/SUM($BZ$4:$BZ$31),IF($B83=$A$6,SUMPRODUCT($BZ$4:$BZ$31,Schweine_Werte!GI$4:GI$31)/SUM($BZ$4:$BZ$31),SUMPRODUCT($BZ$4:$BZ$31,Schweine_Werte!FU$4:FU$31)/SUM($BZ$4:$BZ$31))))</f>
        <v>#DIV/0!</v>
      </c>
      <c r="H80" s="667" t="e">
        <f>IF($B83=$A$8,SUMPRODUCT($BZ$4:$BZ$31,Schweine_Werte!HL$4:HL$31)/SUM($BZ$4:$BZ$31),IF($B83=$A$7,SUMPRODUCT($BZ$4:$BZ$31,Schweine_Werte!GX$4:GX$31)/SUM($BZ$4:$BZ$31),IF($B83=$A$6,SUMPRODUCT($BZ$4:$BZ$31,Schweine_Werte!GJ$4:GJ$31)/SUM($BZ$4:$BZ$31),SUMPRODUCT($BZ$4:$BZ$31,Schweine_Werte!FV$4:FV$31)/SUM($BZ$4:$BZ$31))))</f>
        <v>#DIV/0!</v>
      </c>
      <c r="I80" s="667" t="e">
        <f>IF($B83=$A$8,SUMPRODUCT($BZ$4:$BZ$31,Schweine_Werte!HM$4:HM$31)/SUM($BZ$4:$BZ$31),IF($B83=$A$7,SUMPRODUCT($BZ$4:$BZ$31,Schweine_Werte!GY$4:GY$31)/SUM($BZ$4:$BZ$31),IF($B83=$A$6,SUMPRODUCT($BZ$4:$BZ$31,Schweine_Werte!GK$4:GK$31)/SUM($BZ$4:$BZ$31),SUMPRODUCT($BZ$4:$BZ$31,Schweine_Werte!FW$4:FW$31)/SUM($BZ$4:$BZ$31))))</f>
        <v>#DIV/0!</v>
      </c>
      <c r="J80" s="667" t="e">
        <f>SUMPRODUCT($BZ$4:$BZ$31,Schweine_Werte!$AE$4:$AE$31)/SUM($BZ$4:$BZ$31)</f>
        <v>#DIV/0!</v>
      </c>
      <c r="K80" s="667" t="e">
        <f>SUMPRODUCT($BZ$4:$BZ$31,Schweine_Werte!$AM$4:$AM$31)/SUM($BZ$4:$BZ$31)</f>
        <v>#DIV/0!</v>
      </c>
      <c r="L80" s="667" t="e">
        <f>T80*$F80*365/1000+$J80-$K80</f>
        <v>#DIV/0!</v>
      </c>
      <c r="M80" s="667" t="e">
        <f>U80*$F80*365/1000+$J80-$K80/2</f>
        <v>#DIV/0!</v>
      </c>
      <c r="N80" s="667" t="e">
        <f>V80*$F80*365/1000+$J80</f>
        <v>#DIV/0!</v>
      </c>
      <c r="O80" s="667">
        <f>IF($C83&lt;28,SUM($BZ$4:$BZ$23)+IF($D83&gt;28,$BZ$24*0.5,$BZ$24),0)</f>
        <v>0</v>
      </c>
      <c r="P80" s="667">
        <f>IF($D83&gt;28,SUM($BZ$25:$BZ$31)+IF($C83&lt;28,$BZ$24*0.5,$BZ$24),0)</f>
        <v>0</v>
      </c>
      <c r="Q80" s="667" t="e">
        <f t="shared" si="43"/>
        <v>#DIV/0!</v>
      </c>
      <c r="R80" s="667" t="e">
        <f t="shared" si="43"/>
        <v>#DIV/0!</v>
      </c>
      <c r="S80" s="667" t="e">
        <f t="shared" si="43"/>
        <v>#DIV/0!</v>
      </c>
      <c r="T80" s="667" t="e">
        <f>+($O80*Schweine_Werte!$HT$16+$P80*Schweine_Werte!$HU$16)/SUM($O80:$P80)</f>
        <v>#DIV/0!</v>
      </c>
      <c r="U80" s="667" t="e">
        <f>+($O80*Schweine_Werte!$HV$16+$P80*Schweine_Werte!$HW$16)/SUM($O80:$P80)</f>
        <v>#DIV/0!</v>
      </c>
      <c r="V80" s="667" t="e">
        <f>+($O80*Schweine_Werte!$HX$16+$P80*Schweine_Werte!$HY$16)/SUM($O80:$P80)</f>
        <v>#DIV/0!</v>
      </c>
      <c r="W80" s="667" t="e">
        <f>($J80*0.055+T80*0.365*0.86*$F80-$K80*0.018)/L80*100</f>
        <v>#DIV/0!</v>
      </c>
      <c r="X80" s="667" t="e">
        <f>($J80*0.055+U80*0.365*0.86*$F80-$K80*0.018/2)/M80*100</f>
        <v>#DIV/0!</v>
      </c>
      <c r="Y80" s="667" t="e">
        <f>($J80*0.055+V80*0.365*0.86*$F80)/N80*100</f>
        <v>#DIV/0!</v>
      </c>
      <c r="Z80" s="667" t="e">
        <f>IF($B83=$A$8,SUMPRODUCT($BZ$4:$BZ$31,Schweine_Werte!$HN$4:$HN$31,Schweine_Werte!$HO$4:$HO$31)/SUMPRODUCT($BZ$4:$BZ$31,Schweine_Werte!$HN$4:$HN$31),IF($B83=$A$7,SUMPRODUCT($BZ$4:$BZ$31,Schweine_Werte!$GZ$4:$GZ$31,Schweine_Werte!$HA$4:$HA$31)/SUMPRODUCT($BZ$4:$BZ$31,Schweine_Werte!$GZ$4:$GZ$31),IF($B83=$A$6,SUMPRODUCT($BZ$4:$BZ$31,Schweine_Werte!$GL$4:$GL$31,Schweine_Werte!$GM$4:$GM$31)/SUMPRODUCT($BZ$4:$BZ$31,Schweine_Werte!$GL$4:$GL$31),SUMPRODUCT($BZ$4:$BZ$31,Schweine_Werte!$FX$4:$FX$31,Schweine_Werte!$FY$4:$FY$31)/SUMPRODUCT($BZ$4:$BZ$31,Schweine_Werte!$FX$4:$FX$31))))</f>
        <v>#DIV/0!</v>
      </c>
      <c r="AA80" s="667"/>
      <c r="AB80" s="667">
        <f>IF($B83=$A$8,SUMIF(Schweine_Werte!$AO$4:$AO$31,$C83,Schweine_Werte!$HO$4:$HO$31),IF($B83=$A$7,SUMIF(Schweine_Werte!$AO$4:$AO$31,$C83,Schweine_Werte!$HA$4:$HA$31),IF($B83=$A$6,SUMIF(Schweine_Werte!$AO$4:$AO$31,$C83,Schweine_Werte!$GM$4:$GM$31),SUMIF(Schweine_Werte!$AO$4:$AO$31,$C83,Schweine_Werte!$FY$4:$FY$31))))</f>
        <v>0</v>
      </c>
      <c r="AC80" s="667"/>
      <c r="AD80" s="667">
        <f>IF($B83=$A$8,SUMIF(Schweine_Werte!$AO$4:$AO$31,$D83,Schweine_Werte!$HO$4:$HO$31),IF($B83=$A$7,SUMIF(Schweine_Werte!$AO$4:$AO$31,$D83,Schweine_Werte!$HA$4:$HA$31),IF($B83=$A$6,SUMIF(Schweine_Werte!$AO$4:$AO$31,$D83,Schweine_Werte!$GM$4:$GM$31),SUMIF(Schweine_Werte!$AO$4:$AO$31,$D83,Schweine_Werte!$FY$4:$FY$31))))</f>
        <v>0</v>
      </c>
      <c r="AE80" s="667"/>
      <c r="AF80" s="667"/>
      <c r="AG80" s="667" t="e">
        <f>IF($B83=$A$8,SUMPRODUCT($BZ$4:$BZ$31,Schweine_Werte!$HN$4:$HN$31)/SUM($BZ$4:$BZ$31),IF($B83=$A$7,SUMPRODUCT($BZ$4:$BZ$31,Schweine_Werte!$GZ$4:$GZ$31)/SUM($BZ$4:$BZ$31),IF($B83=$A$6,SUMPRODUCT($BZ$4:$BZ$31,Schweine_Werte!$GL$4:$GL$31)/SUM($BZ$4:$BZ$31),SUMPRODUCT($BZ$4:$BZ$31,Schweine_Werte!$FX$4:$FX$31)/SUM($BZ$4:$BZ$31))))</f>
        <v>#DIV/0!</v>
      </c>
      <c r="AH80" s="667"/>
      <c r="AI80" s="667"/>
      <c r="AJ80" s="667" t="e">
        <f>IF($B83=$A$8,SUMPRODUCT($BZ$4:$BZ$31,Schweine_Werte!$HN$4:$HN$31,Schweine_Werte!$HP$4:$HP$31)/SUMPRODUCT($BZ$4:$BZ$31,Schweine_Werte!$HN$4:$HN$31),IF($B83=$A$7,SUMPRODUCT($BZ$4:$BZ$31,Schweine_Werte!$GZ$4:$GZ$31,Schweine_Werte!$HB$4:$HB$31)/SUMPRODUCT($BZ$4:$BZ$31,Schweine_Werte!$GZ$4:$GZ$31),IF($B83=$A$6,SUMPRODUCT($BZ$4:$BZ$31,Schweine_Werte!$GL$4:$GL$31,Schweine_Werte!$GN$4:$GN$31)/SUMPRODUCT($BZ$4:$BZ$31,Schweine_Werte!$GL$4:$GL$31),SUMPRODUCT($BZ$4:$BZ$31,Schweine_Werte!$FX$4:$FX$31,Schweine_Werte!$FZ$4:$FZ$31)/SUMPRODUCT($BZ$4:$BZ$31,Schweine_Werte!$FX$4:$FX$31))))</f>
        <v>#DIV/0!</v>
      </c>
      <c r="AK80" s="667"/>
      <c r="AL80" s="667">
        <f>IF($B83=$A$8,SUMIF(Schweine_Werte!$AO$4:$AO$31,$C83,Schweine_Werte!$HP$4:$HP$31),IF($B83=$A$7,SUMIF(Schweine_Werte!$AO$4:$AO$31,$C83,Schweine_Werte!$HB$4:$HB$31),IF($B83=$A$6,SUMIF(Schweine_Werte!$AO$4:$AO$31,$C83,Schweine_Werte!$GN$4:$GN$31),SUMIF(Schweine_Werte!$AO$4:$AO$31,$C83,Schweine_Werte!$FZ$4:$FZ$31))))</f>
        <v>0</v>
      </c>
      <c r="AM80" s="667"/>
      <c r="AN80" s="667">
        <f>IF($B83=$A$8,SUMIF(Schweine_Werte!$AO$4:$AO$31,$D83,Schweine_Werte!$HP$4:$HP$31),IF($B83=$A$7,SUMIF(Schweine_Werte!$AO$4:$AO$31,$D83,Schweine_Werte!$HB$4:$HB$31),IF($B83=$A$6,SUMIF(Schweine_Werte!$AO$4:$AO$31,$D83,Schweine_Werte!$GN$4:$GN$31),SUMIF(Schweine_Werte!$AO$4:$AO$31,$D83,Schweine_Werte!$FZ$4:$FZ$31))))</f>
        <v>0</v>
      </c>
      <c r="AO80" s="667"/>
      <c r="AR80" s="698">
        <v>84</v>
      </c>
      <c r="AS80" s="677">
        <f>IF(OR($C$12=$AR80,$D$12=$AR80),Schweine_Werte!$C80*0.5,IF(OR($C$12&gt;$AR80,$D$12&lt;$AR80),0,Schweine_Werte!$C80))</f>
        <v>0</v>
      </c>
      <c r="AT80" s="667">
        <f>IF(OR($C$24=$AR80,$D$24=$AR80),Schweine_Werte!$C80*0.5,IF(OR($C$24&gt;$AR80,$D$24&lt;$AR80),0,Schweine_Werte!$C80))</f>
        <v>0</v>
      </c>
      <c r="AU80" s="677">
        <f>IF(OR($C$36=$AR80,$D$36=$AR80),Schweine_Werte!$C80*0.5,IF(OR($C$36&gt;$AR80,$D$36&lt;$AR80),0,Schweine_Werte!$C80))</f>
        <v>0</v>
      </c>
      <c r="AV80" s="677">
        <f>IF(OR($C$48=$AR80,$D$48=$AR80),Schweine_Werte!$C80*0.5,IF(OR($C$48&gt;$AR80,$D$48&lt;$AR80),0,Schweine_Werte!$C80))</f>
        <v>0</v>
      </c>
      <c r="AW80" s="677">
        <f>IF(OR($C$60=$AR80,$D$60=$AR80),Schweine_Werte!$C80*0.5,IF(OR($C$60&gt;$AR80,$D$60&lt;$AR80),0,Schweine_Werte!$C80))</f>
        <v>0</v>
      </c>
      <c r="AX80" s="677">
        <f>IF(OR($C$12=$AR80,$D$12=$AR80),Schweine_Werte!$E80*0.5,IF(OR($C$12&gt;$AR80,$D$12&lt;$AR80),0,Schweine_Werte!$E80))</f>
        <v>0</v>
      </c>
      <c r="AY80" s="667">
        <f>IF(OR($C$24=$AR80,$D$24=$AR80),Schweine_Werte!$E80*0.5,IF(OR($C$24&gt;$AR80,$D$24&lt;$AR80),0,Schweine_Werte!$E80))</f>
        <v>0</v>
      </c>
      <c r="AZ80" s="667">
        <f>IF(OR($C$36=$AR80,$D$36=$AR80),Schweine_Werte!$E80*0.5,IF(OR($C$36&gt;$AR80,$D$36&lt;$AR80),0,Schweine_Werte!$E80))</f>
        <v>0</v>
      </c>
      <c r="BA80" s="667">
        <f>IF(OR($C$48=$AR80,$D$48=$AR80),Schweine_Werte!$E80*0.5,IF(OR($C$48&gt;$AR80,$D$48&lt;$AR80),0,Schweine_Werte!$E80))</f>
        <v>0</v>
      </c>
      <c r="BB80" s="667">
        <f>IF(OR($C$60=$AR80,$D$60=$AR80),Schweine_Werte!$E80*0.5,IF(OR($C$60&gt;$AR80,$D$60&lt;$AR80),0,Schweine_Werte!$E80))</f>
        <v>0</v>
      </c>
      <c r="BC80" s="677">
        <f>IF(OR($C$12=$AR80,$D$12=$AR80),Schweine_Werte!$G80*0.5,IF(OR($C$12&gt;$AR80,$D$12&lt;$AR80),0,Schweine_Werte!$G80))</f>
        <v>0</v>
      </c>
      <c r="BD80" s="667">
        <f>IF(OR($C$24=$AR80,$D$24=$AR80),Schweine_Werte!$G80*0.5,IF(OR($C$24&gt;$AR80,$D$24&lt;$AR80),0,Schweine_Werte!$G80))</f>
        <v>0</v>
      </c>
      <c r="BE80" s="667">
        <f>IF(OR($C$36=$AR80,$D$36=$AR80),Schweine_Werte!$G80*0.5,IF(OR($C$36&gt;$AR80,$D$36&lt;$AR80),0,Schweine_Werte!$G80))</f>
        <v>0</v>
      </c>
      <c r="BF80" s="667">
        <f>IF(OR($C$48=$AR80,$D$48=$AR80),Schweine_Werte!$G80*0.5,IF(OR($C$48&gt;$AR80,$D$48&lt;$AR80),0,Schweine_Werte!$G80))</f>
        <v>0</v>
      </c>
      <c r="BG80" s="667">
        <f>IF(OR($C$60=$AR80,$D$60=$AR80),Schweine_Werte!$G80*0.5,IF(OR($C$60&gt;$AR80,$D$60&lt;$AR80),0,Schweine_Werte!$G80))</f>
        <v>0</v>
      </c>
      <c r="BH80" s="677">
        <f>IF(OR($C$12=$AR80,$D$12=$AR80),Schweine_Werte!$I80*0.5,IF(OR($C$12&gt;$AR80,$D$12&lt;$AR80),0,Schweine_Werte!$I80))</f>
        <v>0</v>
      </c>
      <c r="BI80" s="667">
        <f>IF(OR($C$24=$AR80,$D$24=$AR80),Schweine_Werte!$I80*0.5,IF(OR($C$24&gt;$AR80,$D$24&lt;$AR80),0,Schweine_Werte!$I80))</f>
        <v>0</v>
      </c>
      <c r="BJ80" s="667">
        <f>IF(OR($C$36=$AR80,$D$36=$AR80),Schweine_Werte!$I80*0.5,IF(OR($C$36&gt;$AR80,$D$36&lt;$AR80),0,Schweine_Werte!$I80))</f>
        <v>0</v>
      </c>
      <c r="BK80" s="667">
        <f>IF(OR($C$48=$AR80,$D$48=$AR80),Schweine_Werte!$I80*0.5,IF(OR($C$48&gt;$AR80,$D$48&lt;$AR80),0,Schweine_Werte!$I80))</f>
        <v>0</v>
      </c>
      <c r="BL80" s="667">
        <f>IF(OR($C$60=$AR80,$D$60=$AR80),Schweine_Werte!$I80*0.5,IF(OR($C$60&gt;$AR80,$D$60&lt;$AR80),0,Schweine_Werte!$I80))</f>
        <v>0</v>
      </c>
      <c r="BM80" s="677"/>
      <c r="BN80" s="667"/>
      <c r="BO80" s="667"/>
      <c r="BP80" s="667"/>
      <c r="BQ80" s="667"/>
      <c r="BR80" s="677">
        <f>IF(OR($C$74=$AR80,$D$74=$AR80),Schweine_Werte!$M80*0.5,IF(OR($C$74&gt;$AR80,$D$74&lt;$AR80),0,Schweine_Werte!$M80))</f>
        <v>0</v>
      </c>
      <c r="BS80" s="677">
        <f>IF(OR($C$83=$AR80,$D$83=$AR80),Schweine_Werte!$M80*0.5,IF(OR($C$83&gt;$AR80,$D$83&lt;$AR80),0,Schweine_Werte!$M80))</f>
        <v>0</v>
      </c>
      <c r="BT80" s="679">
        <f>IF(OR($C$92=$AR80,$D$92=$AR80),Schweine_Werte!$M80*0.5,IF(OR($C$92&gt;$AR80,$D$92&lt;$AR80),0,Schweine_Werte!$M80))</f>
        <v>0</v>
      </c>
      <c r="BU80" s="679">
        <f>IF(OR($C$101=$AR80,$D$101=$AR80),Schweine_Werte!$M80*0.5,IF(OR($C$101&gt;$AR80,$D$101&lt;$AR80),0,Schweine_Werte!$M80))</f>
        <v>0</v>
      </c>
      <c r="BV80" s="679">
        <f>IF(OR($C$110=$AR80,$D$110=$AR80),Schweine_Werte!$M80*0.5,IF(OR($C$110&gt;$AR80,$D$110&lt;$AR80),0,Schweine_Werte!$M80))</f>
        <v>0</v>
      </c>
      <c r="BW80" s="679">
        <f>IF(OR(8=$AR80,$E$127=$AR80),Schweine_Werte!$M80*0.5,IF(OR(8&gt;$AR80,$E$127&lt;$AR80),0,Schweine_Werte!$M80))</f>
        <v>1.1291804991913001</v>
      </c>
      <c r="BX80" s="679">
        <f>IF(OR(8=$AR80,$E$145=$AR80),Schweine_Werte!$M80*0.5,IF(OR(8&gt;$AR80,$E$145&lt;$AR80),0,Schweine_Werte!$M80))</f>
        <v>1.1291804991913001</v>
      </c>
      <c r="BY80" s="677">
        <f>IF(OR($C$74=$AR80,$D$74=$AR80),Schweine_Werte!$O80*0.5,IF(OR($C$74&gt;$AR80,$D$74&lt;$AR80),0,Schweine_Werte!$O80))</f>
        <v>0</v>
      </c>
      <c r="BZ80" s="677">
        <f>IF(OR($C$83=$AR80,$D$83=$AR80),Schweine_Werte!$O80*0.5,IF(OR($C$83&gt;$AR80,$D$83&lt;$AR80),0,Schweine_Werte!$O80))</f>
        <v>0</v>
      </c>
      <c r="CA80" s="679">
        <f>IF(OR($C$92=$AR80,$D$92=$AR80),Schweine_Werte!$O80*0.5,IF(OR($C$92&gt;$AR80,$D$92&lt;$AR80),0,Schweine_Werte!$O80))</f>
        <v>0</v>
      </c>
      <c r="CB80" s="679">
        <f>IF(OR($C$101=$AR80,$D$101=$AR80),Schweine_Werte!$O80*0.5,IF(OR($C$101&gt;$AR80,$D$101&lt;$AR80),0,Schweine_Werte!$O80))</f>
        <v>0</v>
      </c>
      <c r="CC80" s="679">
        <f>IF(OR($C$110=$AR80,$D$110=$AR80),Schweine_Werte!$O80*0.5,IF(OR($C$110&gt;$AR80,$D$110&lt;$AR80),0,Schweine_Werte!$O80))</f>
        <v>0</v>
      </c>
    </row>
    <row r="81" spans="1:81" ht="15.75" x14ac:dyDescent="0.25">
      <c r="F81" s="521"/>
      <c r="G81" s="1722" t="s">
        <v>486</v>
      </c>
      <c r="H81" s="1723"/>
      <c r="I81" s="1724"/>
      <c r="J81" s="681" t="s">
        <v>474</v>
      </c>
      <c r="K81" s="681" t="s">
        <v>487</v>
      </c>
      <c r="L81" s="1725" t="s">
        <v>488</v>
      </c>
      <c r="M81" s="1726"/>
      <c r="N81" s="1727"/>
      <c r="O81" s="1725" t="s">
        <v>489</v>
      </c>
      <c r="P81" s="1727"/>
      <c r="Q81" s="1725" t="s">
        <v>490</v>
      </c>
      <c r="R81" s="1726"/>
      <c r="S81" s="1727"/>
      <c r="T81" s="1725" t="s">
        <v>491</v>
      </c>
      <c r="U81" s="1726"/>
      <c r="V81" s="1727"/>
      <c r="W81" s="1725" t="s">
        <v>492</v>
      </c>
      <c r="X81" s="1726"/>
      <c r="Y81" s="1727"/>
      <c r="Z81" s="1728" t="s">
        <v>493</v>
      </c>
      <c r="AA81" s="1729"/>
      <c r="AB81" s="1728" t="s">
        <v>411</v>
      </c>
      <c r="AC81" s="1729"/>
      <c r="AD81" s="1728" t="s">
        <v>412</v>
      </c>
      <c r="AE81" s="1729"/>
      <c r="AF81" s="682" t="s">
        <v>494</v>
      </c>
      <c r="AG81" s="1733" t="s">
        <v>495</v>
      </c>
      <c r="AH81" s="1734"/>
      <c r="AI81" s="983" t="s">
        <v>515</v>
      </c>
      <c r="AJ81" s="1728" t="s">
        <v>493</v>
      </c>
      <c r="AK81" s="1729"/>
      <c r="AL81" s="1728" t="s">
        <v>411</v>
      </c>
      <c r="AM81" s="1729"/>
      <c r="AN81" s="1728" t="s">
        <v>412</v>
      </c>
      <c r="AO81" s="1729"/>
      <c r="AR81" s="698">
        <v>85</v>
      </c>
      <c r="AS81" s="677">
        <f>IF(OR($C$12=$AR81,$D$12=$AR81),Schweine_Werte!$C81*0.5,IF(OR($C$12&gt;$AR81,$D$12&lt;$AR81),0,Schweine_Werte!$C81))</f>
        <v>0</v>
      </c>
      <c r="AT81" s="667">
        <f>IF(OR($C$24=$AR81,$D$24=$AR81),Schweine_Werte!$C81*0.5,IF(OR($C$24&gt;$AR81,$D$24&lt;$AR81),0,Schweine_Werte!$C81))</f>
        <v>0</v>
      </c>
      <c r="AU81" s="677">
        <f>IF(OR($C$36=$AR81,$D$36=$AR81),Schweine_Werte!$C81*0.5,IF(OR($C$36&gt;$AR81,$D$36&lt;$AR81),0,Schweine_Werte!$C81))</f>
        <v>0</v>
      </c>
      <c r="AV81" s="677">
        <f>IF(OR($C$48=$AR81,$D$48=$AR81),Schweine_Werte!$C81*0.5,IF(OR($C$48&gt;$AR81,$D$48&lt;$AR81),0,Schweine_Werte!$C81))</f>
        <v>0</v>
      </c>
      <c r="AW81" s="677">
        <f>IF(OR($C$60=$AR81,$D$60=$AR81),Schweine_Werte!$C81*0.5,IF(OR($C$60&gt;$AR81,$D$60&lt;$AR81),0,Schweine_Werte!$C81))</f>
        <v>0</v>
      </c>
      <c r="AX81" s="677">
        <f>IF(OR($C$12=$AR81,$D$12=$AR81),Schweine_Werte!$E81*0.5,IF(OR($C$12&gt;$AR81,$D$12&lt;$AR81),0,Schweine_Werte!$E81))</f>
        <v>0</v>
      </c>
      <c r="AY81" s="667">
        <f>IF(OR($C$24=$AR81,$D$24=$AR81),Schweine_Werte!$E81*0.5,IF(OR($C$24&gt;$AR81,$D$24&lt;$AR81),0,Schweine_Werte!$E81))</f>
        <v>0</v>
      </c>
      <c r="AZ81" s="667">
        <f>IF(OR($C$36=$AR81,$D$36=$AR81),Schweine_Werte!$E81*0.5,IF(OR($C$36&gt;$AR81,$D$36&lt;$AR81),0,Schweine_Werte!$E81))</f>
        <v>0</v>
      </c>
      <c r="BA81" s="667">
        <f>IF(OR($C$48=$AR81,$D$48=$AR81),Schweine_Werte!$E81*0.5,IF(OR($C$48&gt;$AR81,$D$48&lt;$AR81),0,Schweine_Werte!$E81))</f>
        <v>0</v>
      </c>
      <c r="BB81" s="667">
        <f>IF(OR($C$60=$AR81,$D$60=$AR81),Schweine_Werte!$E81*0.5,IF(OR($C$60&gt;$AR81,$D$60&lt;$AR81),0,Schweine_Werte!$E81))</f>
        <v>0</v>
      </c>
      <c r="BC81" s="677">
        <f>IF(OR($C$12=$AR81,$D$12=$AR81),Schweine_Werte!$G81*0.5,IF(OR($C$12&gt;$AR81,$D$12&lt;$AR81),0,Schweine_Werte!$G81))</f>
        <v>0</v>
      </c>
      <c r="BD81" s="667">
        <f>IF(OR($C$24=$AR81,$D$24=$AR81),Schweine_Werte!$G81*0.5,IF(OR($C$24&gt;$AR81,$D$24&lt;$AR81),0,Schweine_Werte!$G81))</f>
        <v>0</v>
      </c>
      <c r="BE81" s="667">
        <f>IF(OR($C$36=$AR81,$D$36=$AR81),Schweine_Werte!$G81*0.5,IF(OR($C$36&gt;$AR81,$D$36&lt;$AR81),0,Schweine_Werte!$G81))</f>
        <v>0</v>
      </c>
      <c r="BF81" s="667">
        <f>IF(OR($C$48=$AR81,$D$48=$AR81),Schweine_Werte!$G81*0.5,IF(OR($C$48&gt;$AR81,$D$48&lt;$AR81),0,Schweine_Werte!$G81))</f>
        <v>0</v>
      </c>
      <c r="BG81" s="667">
        <f>IF(OR($C$60=$AR81,$D$60=$AR81),Schweine_Werte!$G81*0.5,IF(OR($C$60&gt;$AR81,$D$60&lt;$AR81),0,Schweine_Werte!$G81))</f>
        <v>0</v>
      </c>
      <c r="BH81" s="677">
        <f>IF(OR($C$12=$AR81,$D$12=$AR81),Schweine_Werte!$I81*0.5,IF(OR($C$12&gt;$AR81,$D$12&lt;$AR81),0,Schweine_Werte!$I81))</f>
        <v>0</v>
      </c>
      <c r="BI81" s="667">
        <f>IF(OR($C$24=$AR81,$D$24=$AR81),Schweine_Werte!$I81*0.5,IF(OR($C$24&gt;$AR81,$D$24&lt;$AR81),0,Schweine_Werte!$I81))</f>
        <v>0</v>
      </c>
      <c r="BJ81" s="667">
        <f>IF(OR($C$36=$AR81,$D$36=$AR81),Schweine_Werte!$I81*0.5,IF(OR($C$36&gt;$AR81,$D$36&lt;$AR81),0,Schweine_Werte!$I81))</f>
        <v>0</v>
      </c>
      <c r="BK81" s="667">
        <f>IF(OR($C$48=$AR81,$D$48=$AR81),Schweine_Werte!$I81*0.5,IF(OR($C$48&gt;$AR81,$D$48&lt;$AR81),0,Schweine_Werte!$I81))</f>
        <v>0</v>
      </c>
      <c r="BL81" s="667">
        <f>IF(OR($C$60=$AR81,$D$60=$AR81),Schweine_Werte!$I81*0.5,IF(OR($C$60&gt;$AR81,$D$60&lt;$AR81),0,Schweine_Werte!$I81))</f>
        <v>0</v>
      </c>
      <c r="BM81" s="677"/>
      <c r="BN81" s="667"/>
      <c r="BO81" s="667"/>
      <c r="BP81" s="667"/>
      <c r="BQ81" s="667"/>
      <c r="BR81" s="677">
        <f>IF(OR($C$74=$AR81,$D$74=$AR81),Schweine_Werte!$M81*0.5,IF(OR($C$74&gt;$AR81,$D$74&lt;$AR81),0,Schweine_Werte!$M81))</f>
        <v>0</v>
      </c>
      <c r="BS81" s="677">
        <f>IF(OR($C$83=$AR81,$D$83=$AR81),Schweine_Werte!$M81*0.5,IF(OR($C$83&gt;$AR81,$D$83&lt;$AR81),0,Schweine_Werte!$M81))</f>
        <v>0</v>
      </c>
      <c r="BT81" s="679">
        <f>IF(OR($C$92=$AR81,$D$92=$AR81),Schweine_Werte!$M81*0.5,IF(OR($C$92&gt;$AR81,$D$92&lt;$AR81),0,Schweine_Werte!$M81))</f>
        <v>0</v>
      </c>
      <c r="BU81" s="679">
        <f>IF(OR($C$101=$AR81,$D$101=$AR81),Schweine_Werte!$M81*0.5,IF(OR($C$101&gt;$AR81,$D$101&lt;$AR81),0,Schweine_Werte!$M81))</f>
        <v>0</v>
      </c>
      <c r="BV81" s="679">
        <f>IF(OR($C$110=$AR81,$D$110=$AR81),Schweine_Werte!$M81*0.5,IF(OR($C$110&gt;$AR81,$D$110&lt;$AR81),0,Schweine_Werte!$M81))</f>
        <v>0</v>
      </c>
      <c r="BW81" s="679">
        <f>IF(OR(8=$AR81,$E$127=$AR81),Schweine_Werte!$M81*0.5,IF(OR(8&gt;$AR81,$E$127&lt;$AR81),0,Schweine_Werte!$M81))</f>
        <v>1.1337482673734904</v>
      </c>
      <c r="BX81" s="679">
        <f>IF(OR(8=$AR81,$E$145=$AR81),Schweine_Werte!$M81*0.5,IF(OR(8&gt;$AR81,$E$145&lt;$AR81),0,Schweine_Werte!$M81))</f>
        <v>1.1337482673734904</v>
      </c>
      <c r="BY81" s="677">
        <f>IF(OR($C$74=$AR81,$D$74=$AR81),Schweine_Werte!$O81*0.5,IF(OR($C$74&gt;$AR81,$D$74&lt;$AR81),0,Schweine_Werte!$O81))</f>
        <v>0</v>
      </c>
      <c r="BZ81" s="677">
        <f>IF(OR($C$83=$AR81,$D$83=$AR81),Schweine_Werte!$O81*0.5,IF(OR($C$83&gt;$AR81,$D$83&lt;$AR81),0,Schweine_Werte!$O81))</f>
        <v>0</v>
      </c>
      <c r="CA81" s="679">
        <f>IF(OR($C$92=$AR81,$D$92=$AR81),Schweine_Werte!$O81*0.5,IF(OR($C$92&gt;$AR81,$D$92&lt;$AR81),0,Schweine_Werte!$O81))</f>
        <v>0</v>
      </c>
      <c r="CB81" s="679">
        <f>IF(OR($C$101=$AR81,$D$101=$AR81),Schweine_Werte!$O81*0.5,IF(OR($C$101&gt;$AR81,$D$101&lt;$AR81),0,Schweine_Werte!$O81))</f>
        <v>0</v>
      </c>
      <c r="CC81" s="679">
        <f>IF(OR($C$110=$AR81,$D$110=$AR81),Schweine_Werte!$O81*0.5,IF(OR($C$110&gt;$AR81,$D$110&lt;$AR81),0,Schweine_Werte!$O81))</f>
        <v>0</v>
      </c>
    </row>
    <row r="82" spans="1:81" ht="18.75" x14ac:dyDescent="0.2">
      <c r="B82" s="684" t="s">
        <v>497</v>
      </c>
      <c r="C82" s="685" t="s">
        <v>375</v>
      </c>
      <c r="D82" s="685" t="s">
        <v>498</v>
      </c>
      <c r="E82" s="685" t="s">
        <v>377</v>
      </c>
      <c r="F82" s="686" t="s">
        <v>363</v>
      </c>
      <c r="G82" s="687" t="s">
        <v>1</v>
      </c>
      <c r="H82" s="687" t="s">
        <v>499</v>
      </c>
      <c r="I82" s="687" t="s">
        <v>500</v>
      </c>
      <c r="J82" s="688" t="s">
        <v>501</v>
      </c>
      <c r="K82" s="688" t="s">
        <v>501</v>
      </c>
      <c r="L82" s="689" t="s">
        <v>365</v>
      </c>
      <c r="M82" s="689" t="s">
        <v>502</v>
      </c>
      <c r="N82" s="689" t="s">
        <v>367</v>
      </c>
      <c r="O82" s="690" t="s">
        <v>358</v>
      </c>
      <c r="P82" s="690" t="s">
        <v>359</v>
      </c>
      <c r="Q82" s="689" t="s">
        <v>365</v>
      </c>
      <c r="R82" s="689" t="s">
        <v>366</v>
      </c>
      <c r="S82" s="689" t="s">
        <v>367</v>
      </c>
      <c r="T82" s="689" t="s">
        <v>365</v>
      </c>
      <c r="U82" s="689" t="s">
        <v>366</v>
      </c>
      <c r="V82" s="689" t="s">
        <v>367</v>
      </c>
      <c r="W82" s="688" t="s">
        <v>503</v>
      </c>
      <c r="X82" s="688" t="s">
        <v>504</v>
      </c>
      <c r="Y82" s="688" t="s">
        <v>505</v>
      </c>
      <c r="Z82" s="691" t="s">
        <v>506</v>
      </c>
      <c r="AA82" s="691" t="s">
        <v>298</v>
      </c>
      <c r="AB82" s="691" t="s">
        <v>506</v>
      </c>
      <c r="AC82" s="691" t="s">
        <v>298</v>
      </c>
      <c r="AD82" s="691" t="s">
        <v>506</v>
      </c>
      <c r="AE82" s="691" t="s">
        <v>298</v>
      </c>
      <c r="AF82" s="691" t="s">
        <v>507</v>
      </c>
      <c r="AG82" s="692" t="s">
        <v>508</v>
      </c>
      <c r="AH82" s="691" t="s">
        <v>17</v>
      </c>
      <c r="AI82" s="691"/>
      <c r="AJ82" s="691" t="s">
        <v>509</v>
      </c>
      <c r="AK82" s="691" t="s">
        <v>510</v>
      </c>
      <c r="AL82" s="691" t="s">
        <v>511</v>
      </c>
      <c r="AM82" s="691" t="s">
        <v>512</v>
      </c>
      <c r="AN82" s="691" t="s">
        <v>511</v>
      </c>
      <c r="AO82" s="691" t="s">
        <v>513</v>
      </c>
      <c r="AR82" s="698">
        <v>86</v>
      </c>
      <c r="AS82" s="677">
        <f>IF(OR($C$12=$AR82,$D$12=$AR82),Schweine_Werte!$C82*0.5,IF(OR($C$12&gt;$AR82,$D$12&lt;$AR82),0,Schweine_Werte!$C82))</f>
        <v>0</v>
      </c>
      <c r="AT82" s="667">
        <f>IF(OR($C$24=$AR82,$D$24=$AR82),Schweine_Werte!$C82*0.5,IF(OR($C$24&gt;$AR82,$D$24&lt;$AR82),0,Schweine_Werte!$C82))</f>
        <v>0</v>
      </c>
      <c r="AU82" s="677">
        <f>IF(OR($C$36=$AR82,$D$36=$AR82),Schweine_Werte!$C82*0.5,IF(OR($C$36&gt;$AR82,$D$36&lt;$AR82),0,Schweine_Werte!$C82))</f>
        <v>0</v>
      </c>
      <c r="AV82" s="677">
        <f>IF(OR($C$48=$AR82,$D$48=$AR82),Schweine_Werte!$C82*0.5,IF(OR($C$48&gt;$AR82,$D$48&lt;$AR82),0,Schweine_Werte!$C82))</f>
        <v>0</v>
      </c>
      <c r="AW82" s="677">
        <f>IF(OR($C$60=$AR82,$D$60=$AR82),Schweine_Werte!$C82*0.5,IF(OR($C$60&gt;$AR82,$D$60&lt;$AR82),0,Schweine_Werte!$C82))</f>
        <v>0</v>
      </c>
      <c r="AX82" s="677">
        <f>IF(OR($C$12=$AR82,$D$12=$AR82),Schweine_Werte!$E82*0.5,IF(OR($C$12&gt;$AR82,$D$12&lt;$AR82),0,Schweine_Werte!$E82))</f>
        <v>0</v>
      </c>
      <c r="AY82" s="667">
        <f>IF(OR($C$24=$AR82,$D$24=$AR82),Schweine_Werte!$E82*0.5,IF(OR($C$24&gt;$AR82,$D$24&lt;$AR82),0,Schweine_Werte!$E82))</f>
        <v>0</v>
      </c>
      <c r="AZ82" s="667">
        <f>IF(OR($C$36=$AR82,$D$36=$AR82),Schweine_Werte!$E82*0.5,IF(OR($C$36&gt;$AR82,$D$36&lt;$AR82),0,Schweine_Werte!$E82))</f>
        <v>0</v>
      </c>
      <c r="BA82" s="667">
        <f>IF(OR($C$48=$AR82,$D$48=$AR82),Schweine_Werte!$E82*0.5,IF(OR($C$48&gt;$AR82,$D$48&lt;$AR82),0,Schweine_Werte!$E82))</f>
        <v>0</v>
      </c>
      <c r="BB82" s="667">
        <f>IF(OR($C$60=$AR82,$D$60=$AR82),Schweine_Werte!$E82*0.5,IF(OR($C$60&gt;$AR82,$D$60&lt;$AR82),0,Schweine_Werte!$E82))</f>
        <v>0</v>
      </c>
      <c r="BC82" s="677">
        <f>IF(OR($C$12=$AR82,$D$12=$AR82),Schweine_Werte!$G82*0.5,IF(OR($C$12&gt;$AR82,$D$12&lt;$AR82),0,Schweine_Werte!$G82))</f>
        <v>0</v>
      </c>
      <c r="BD82" s="667">
        <f>IF(OR($C$24=$AR82,$D$24=$AR82),Schweine_Werte!$G82*0.5,IF(OR($C$24&gt;$AR82,$D$24&lt;$AR82),0,Schweine_Werte!$G82))</f>
        <v>0</v>
      </c>
      <c r="BE82" s="667">
        <f>IF(OR($C$36=$AR82,$D$36=$AR82),Schweine_Werte!$G82*0.5,IF(OR($C$36&gt;$AR82,$D$36&lt;$AR82),0,Schweine_Werte!$G82))</f>
        <v>0</v>
      </c>
      <c r="BF82" s="667">
        <f>IF(OR($C$48=$AR82,$D$48=$AR82),Schweine_Werte!$G82*0.5,IF(OR($C$48&gt;$AR82,$D$48&lt;$AR82),0,Schweine_Werte!$G82))</f>
        <v>0</v>
      </c>
      <c r="BG82" s="667">
        <f>IF(OR($C$60=$AR82,$D$60=$AR82),Schweine_Werte!$G82*0.5,IF(OR($C$60&gt;$AR82,$D$60&lt;$AR82),0,Schweine_Werte!$G82))</f>
        <v>0</v>
      </c>
      <c r="BH82" s="677">
        <f>IF(OR($C$12=$AR82,$D$12=$AR82),Schweine_Werte!$I82*0.5,IF(OR($C$12&gt;$AR82,$D$12&lt;$AR82),0,Schweine_Werte!$I82))</f>
        <v>0</v>
      </c>
      <c r="BI82" s="667">
        <f>IF(OR($C$24=$AR82,$D$24=$AR82),Schweine_Werte!$I82*0.5,IF(OR($C$24&gt;$AR82,$D$24&lt;$AR82),0,Schweine_Werte!$I82))</f>
        <v>0</v>
      </c>
      <c r="BJ82" s="667">
        <f>IF(OR($C$36=$AR82,$D$36=$AR82),Schweine_Werte!$I82*0.5,IF(OR($C$36&gt;$AR82,$D$36&lt;$AR82),0,Schweine_Werte!$I82))</f>
        <v>0</v>
      </c>
      <c r="BK82" s="667">
        <f>IF(OR($C$48=$AR82,$D$48=$AR82),Schweine_Werte!$I82*0.5,IF(OR($C$48&gt;$AR82,$D$48&lt;$AR82),0,Schweine_Werte!$I82))</f>
        <v>0</v>
      </c>
      <c r="BL82" s="667">
        <f>IF(OR($C$60=$AR82,$D$60=$AR82),Schweine_Werte!$I82*0.5,IF(OR($C$60&gt;$AR82,$D$60&lt;$AR82),0,Schweine_Werte!$I82))</f>
        <v>0</v>
      </c>
      <c r="BM82" s="677"/>
      <c r="BN82" s="667"/>
      <c r="BO82" s="667"/>
      <c r="BP82" s="667"/>
      <c r="BQ82" s="667"/>
      <c r="BR82" s="677">
        <f>IF(OR($C$74=$AR82,$D$74=$AR82),Schweine_Werte!$M82*0.5,IF(OR($C$74&gt;$AR82,$D$74&lt;$AR82),0,Schweine_Werte!$M82))</f>
        <v>0</v>
      </c>
      <c r="BS82" s="677">
        <f>IF(OR($C$83=$AR82,$D$83=$AR82),Schweine_Werte!$M82*0.5,IF(OR($C$83&gt;$AR82,$D$83&lt;$AR82),0,Schweine_Werte!$M82))</f>
        <v>0</v>
      </c>
      <c r="BT82" s="679">
        <f>IF(OR($C$92=$AR82,$D$92=$AR82),Schweine_Werte!$M82*0.5,IF(OR($C$92&gt;$AR82,$D$92&lt;$AR82),0,Schweine_Werte!$M82))</f>
        <v>0</v>
      </c>
      <c r="BU82" s="679">
        <f>IF(OR($C$101=$AR82,$D$101=$AR82),Schweine_Werte!$M82*0.5,IF(OR($C$101&gt;$AR82,$D$101&lt;$AR82),0,Schweine_Werte!$M82))</f>
        <v>0</v>
      </c>
      <c r="BV82" s="679">
        <f>IF(OR($C$110=$AR82,$D$110=$AR82),Schweine_Werte!$M82*0.5,IF(OR($C$110&gt;$AR82,$D$110&lt;$AR82),0,Schweine_Werte!$M82))</f>
        <v>0</v>
      </c>
      <c r="BW82" s="679">
        <f>IF(OR(8=$AR82,$E$127=$AR82),Schweine_Werte!$M82*0.5,IF(OR(8&gt;$AR82,$E$127&lt;$AR82),0,Schweine_Werte!$M82))</f>
        <v>1.1387369354875152</v>
      </c>
      <c r="BX82" s="679">
        <f>IF(OR(8=$AR82,$E$145=$AR82),Schweine_Werte!$M82*0.5,IF(OR(8&gt;$AR82,$E$145&lt;$AR82),0,Schweine_Werte!$M82))</f>
        <v>1.1387369354875152</v>
      </c>
      <c r="BY82" s="677">
        <f>IF(OR($C$74=$AR82,$D$74=$AR82),Schweine_Werte!$O82*0.5,IF(OR($C$74&gt;$AR82,$D$74&lt;$AR82),0,Schweine_Werte!$O82))</f>
        <v>0</v>
      </c>
      <c r="BZ82" s="677">
        <f>IF(OR($C$83=$AR82,$D$83=$AR82),Schweine_Werte!$O82*0.5,IF(OR($C$83&gt;$AR82,$D$83&lt;$AR82),0,Schweine_Werte!$O82))</f>
        <v>0</v>
      </c>
      <c r="CA82" s="679">
        <f>IF(OR($C$92=$AR82,$D$92=$AR82),Schweine_Werte!$O82*0.5,IF(OR($C$92&gt;$AR82,$D$92&lt;$AR82),0,Schweine_Werte!$O82))</f>
        <v>0</v>
      </c>
      <c r="CB82" s="679">
        <f>IF(OR($C$101=$AR82,$D$101=$AR82),Schweine_Werte!$O82*0.5,IF(OR($C$101&gt;$AR82,$D$101&lt;$AR82),0,Schweine_Werte!$O82))</f>
        <v>0</v>
      </c>
      <c r="CC82" s="679">
        <f>IF(OR($C$110=$AR82,$D$110=$AR82),Schweine_Werte!$O82*0.5,IF(OR($C$110&gt;$AR82,$D$110&lt;$AR82),0,Schweine_Werte!$O82))</f>
        <v>0</v>
      </c>
    </row>
    <row r="83" spans="1:81" ht="15.75" x14ac:dyDescent="0.25">
      <c r="A83" s="520" t="s">
        <v>462</v>
      </c>
      <c r="B83" s="699" t="str">
        <f>IF('Abweichende Werte'!X6=1,A5,"")</f>
        <v/>
      </c>
      <c r="C83" s="694" t="str">
        <f>IF('Abweichende Werte'!X6=1,'Abweichende Werte'!J6,"")</f>
        <v/>
      </c>
      <c r="D83" s="700" t="str">
        <f>IF('Abweichende Werte'!X6=1,'Abweichende Werte'!M6,"")</f>
        <v/>
      </c>
      <c r="E83" s="700" t="str">
        <f>IF('Abweichende Werte'!X6=1,'Abweichende Werte'!P6,"")</f>
        <v/>
      </c>
      <c r="F83" s="695" t="e">
        <f>IF($E83&lt;=$E79,F79,IF(AND($E83&gt;$E79,$E83&lt;=$E80),F79+(F80-F79)/($E80-$E79)*($E83-$E79),IF($E83&gt;$E80,F80)))</f>
        <v>#VALUE!</v>
      </c>
      <c r="G83" s="695" t="e">
        <f t="shared" ref="G83:N83" si="44">IF($E83&lt;=$E79,G79,IF(AND($E83&gt;$E79,$E83&lt;=$E80),G79+(G80-G79)/($E80-$E79)*($E83-$E79),IF($E83&gt;$E80,G80)))</f>
        <v>#VALUE!</v>
      </c>
      <c r="H83" s="695" t="e">
        <f t="shared" si="44"/>
        <v>#VALUE!</v>
      </c>
      <c r="I83" s="695" t="e">
        <f t="shared" si="44"/>
        <v>#VALUE!</v>
      </c>
      <c r="J83" s="695" t="e">
        <f t="shared" si="44"/>
        <v>#VALUE!</v>
      </c>
      <c r="K83" s="695" t="e">
        <f t="shared" si="44"/>
        <v>#VALUE!</v>
      </c>
      <c r="L83" s="695" t="e">
        <f t="shared" si="44"/>
        <v>#VALUE!</v>
      </c>
      <c r="M83" s="695" t="e">
        <f t="shared" si="44"/>
        <v>#VALUE!</v>
      </c>
      <c r="N83" s="695" t="e">
        <f t="shared" si="44"/>
        <v>#VALUE!</v>
      </c>
      <c r="O83" s="696">
        <v>5.5</v>
      </c>
      <c r="P83" s="696">
        <v>1.8</v>
      </c>
      <c r="Q83" s="695" t="e">
        <f t="shared" ref="Q83:Z83" si="45">IF($E83&lt;=$E79,Q79,IF(AND($E83&gt;$E79,$E83&lt;=$E80),Q79+(Q80-Q79)/($E80-$E79)*($E83-$E79),IF($E83&gt;$E80,Q80)))</f>
        <v>#VALUE!</v>
      </c>
      <c r="R83" s="695" t="e">
        <f t="shared" si="45"/>
        <v>#VALUE!</v>
      </c>
      <c r="S83" s="695" t="e">
        <f t="shared" si="45"/>
        <v>#VALUE!</v>
      </c>
      <c r="T83" s="695" t="e">
        <f t="shared" si="45"/>
        <v>#VALUE!</v>
      </c>
      <c r="U83" s="695" t="e">
        <f t="shared" si="45"/>
        <v>#VALUE!</v>
      </c>
      <c r="V83" s="695" t="e">
        <f t="shared" si="45"/>
        <v>#VALUE!</v>
      </c>
      <c r="W83" s="695" t="e">
        <f t="shared" si="45"/>
        <v>#VALUE!</v>
      </c>
      <c r="X83" s="695" t="e">
        <f t="shared" si="45"/>
        <v>#VALUE!</v>
      </c>
      <c r="Y83" s="695" t="e">
        <f t="shared" si="45"/>
        <v>#VALUE!</v>
      </c>
      <c r="Z83" s="695" t="e">
        <f t="shared" si="45"/>
        <v>#VALUE!</v>
      </c>
      <c r="AA83" s="697" t="e">
        <f>+Z83*6.25</f>
        <v>#VALUE!</v>
      </c>
      <c r="AB83" s="695" t="e">
        <f>IF($E83&lt;=$E79,AB79,IF(AND($E83&gt;$E79,$E83&lt;=$E80),AB79+(AB80-AB79)/($E80-$E79)*($E83-$E79),IF($E83&gt;$E80,AB80)))</f>
        <v>#VALUE!</v>
      </c>
      <c r="AC83" s="697" t="e">
        <f>+AB83*6.25</f>
        <v>#VALUE!</v>
      </c>
      <c r="AD83" s="695" t="e">
        <f>IF($E83&lt;=$E79,AD79,IF(AND($E83&gt;$E79,$E83&lt;=$E80),AD79+(AD80-AD79)/($E80-$E79)*($E83-$E79),IF($E83&gt;$E80,AD80)))</f>
        <v>#VALUE!</v>
      </c>
      <c r="AE83" s="697" t="e">
        <f>+AD83*6.25</f>
        <v>#VALUE!</v>
      </c>
      <c r="AF83" s="697" t="e">
        <f>365/((D83-C83)/E83*1000)</f>
        <v>#VALUE!</v>
      </c>
      <c r="AG83" s="695" t="e">
        <f>IF($E83&lt;=$E79,AG79,IF(AND($E83&gt;$E79,$E83&lt;=$E80),AG79+(AG80-AG79)/($E80-$E79)*($E83-$E79),IF($E83&gt;$E80,AG80)))</f>
        <v>#VALUE!</v>
      </c>
      <c r="AH83" s="697" t="e">
        <f>+AG83/AF83</f>
        <v>#VALUE!</v>
      </c>
      <c r="AI83" s="697" t="e">
        <f>+CONCATENATE(ROUND(AH83/(D83-C83),1)," : 1")</f>
        <v>#VALUE!</v>
      </c>
      <c r="AJ83" s="695" t="e">
        <f>IF($E83&lt;=$E79,AJ79,IF(AND($E83&gt;$E79,$E83&lt;=$E80),AJ79+(AJ80-AJ79)/($E80-$E79)*($E83-$E79),IF($E83&gt;$E80,AJ80)))</f>
        <v>#VALUE!</v>
      </c>
      <c r="AK83" s="697" t="e">
        <f>+AJ83/2.291</f>
        <v>#VALUE!</v>
      </c>
      <c r="AL83" s="695" t="e">
        <f>IF($E83&lt;=$E79,AL79,IF(AND($E83&gt;$E79,$E83&lt;=$E80),AL79+(AL80-AL79)/($E80-$E79)*($E83-$E79),IF($E83&gt;$E80,AL80)))</f>
        <v>#VALUE!</v>
      </c>
      <c r="AM83" s="697" t="e">
        <f>+AL83/2.291</f>
        <v>#VALUE!</v>
      </c>
      <c r="AN83" s="695" t="e">
        <f>IF($E83&lt;=$E79,AN79,IF(AND($E83&gt;$E79,$E83&lt;=$E80),AN79+(AN80-AN79)/($E80-$E79)*($E83-$E79),IF($E83&gt;$E80,AN80)))</f>
        <v>#VALUE!</v>
      </c>
      <c r="AO83" s="697" t="e">
        <f>+AN83/2.291</f>
        <v>#VALUE!</v>
      </c>
      <c r="AR83" s="698">
        <v>87</v>
      </c>
      <c r="AS83" s="677">
        <f>IF(OR($C$12=$AR83,$D$12=$AR83),Schweine_Werte!$C83*0.5,IF(OR($C$12&gt;$AR83,$D$12&lt;$AR83),0,Schweine_Werte!$C83))</f>
        <v>0</v>
      </c>
      <c r="AT83" s="667">
        <f>IF(OR($C$24=$AR83,$D$24=$AR83),Schweine_Werte!$C83*0.5,IF(OR($C$24&gt;$AR83,$D$24&lt;$AR83),0,Schweine_Werte!$C83))</f>
        <v>0</v>
      </c>
      <c r="AU83" s="677">
        <f>IF(OR($C$36=$AR83,$D$36=$AR83),Schweine_Werte!$C83*0.5,IF(OR($C$36&gt;$AR83,$D$36&lt;$AR83),0,Schweine_Werte!$C83))</f>
        <v>0</v>
      </c>
      <c r="AV83" s="677">
        <f>IF(OR($C$48=$AR83,$D$48=$AR83),Schweine_Werte!$C83*0.5,IF(OR($C$48&gt;$AR83,$D$48&lt;$AR83),0,Schweine_Werte!$C83))</f>
        <v>0</v>
      </c>
      <c r="AW83" s="677">
        <f>IF(OR($C$60=$AR83,$D$60=$AR83),Schweine_Werte!$C83*0.5,IF(OR($C$60&gt;$AR83,$D$60&lt;$AR83),0,Schweine_Werte!$C83))</f>
        <v>0</v>
      </c>
      <c r="AX83" s="677">
        <f>IF(OR($C$12=$AR83,$D$12=$AR83),Schweine_Werte!$E83*0.5,IF(OR($C$12&gt;$AR83,$D$12&lt;$AR83),0,Schweine_Werte!$E83))</f>
        <v>0</v>
      </c>
      <c r="AY83" s="667">
        <f>IF(OR($C$24=$AR83,$D$24=$AR83),Schweine_Werte!$E83*0.5,IF(OR($C$24&gt;$AR83,$D$24&lt;$AR83),0,Schweine_Werte!$E83))</f>
        <v>0</v>
      </c>
      <c r="AZ83" s="667">
        <f>IF(OR($C$36=$AR83,$D$36=$AR83),Schweine_Werte!$E83*0.5,IF(OR($C$36&gt;$AR83,$D$36&lt;$AR83),0,Schweine_Werte!$E83))</f>
        <v>0</v>
      </c>
      <c r="BA83" s="667">
        <f>IF(OR($C$48=$AR83,$D$48=$AR83),Schweine_Werte!$E83*0.5,IF(OR($C$48&gt;$AR83,$D$48&lt;$AR83),0,Schweine_Werte!$E83))</f>
        <v>0</v>
      </c>
      <c r="BB83" s="667">
        <f>IF(OR($C$60=$AR83,$D$60=$AR83),Schweine_Werte!$E83*0.5,IF(OR($C$60&gt;$AR83,$D$60&lt;$AR83),0,Schweine_Werte!$E83))</f>
        <v>0</v>
      </c>
      <c r="BC83" s="677">
        <f>IF(OR($C$12=$AR83,$D$12=$AR83),Schweine_Werte!$G83*0.5,IF(OR($C$12&gt;$AR83,$D$12&lt;$AR83),0,Schweine_Werte!$G83))</f>
        <v>0</v>
      </c>
      <c r="BD83" s="667">
        <f>IF(OR($C$24=$AR83,$D$24=$AR83),Schweine_Werte!$G83*0.5,IF(OR($C$24&gt;$AR83,$D$24&lt;$AR83),0,Schweine_Werte!$G83))</f>
        <v>0</v>
      </c>
      <c r="BE83" s="667">
        <f>IF(OR($C$36=$AR83,$D$36=$AR83),Schweine_Werte!$G83*0.5,IF(OR($C$36&gt;$AR83,$D$36&lt;$AR83),0,Schweine_Werte!$G83))</f>
        <v>0</v>
      </c>
      <c r="BF83" s="667">
        <f>IF(OR($C$48=$AR83,$D$48=$AR83),Schweine_Werte!$G83*0.5,IF(OR($C$48&gt;$AR83,$D$48&lt;$AR83),0,Schweine_Werte!$G83))</f>
        <v>0</v>
      </c>
      <c r="BG83" s="667">
        <f>IF(OR($C$60=$AR83,$D$60=$AR83),Schweine_Werte!$G83*0.5,IF(OR($C$60&gt;$AR83,$D$60&lt;$AR83),0,Schweine_Werte!$G83))</f>
        <v>0</v>
      </c>
      <c r="BH83" s="677">
        <f>IF(OR($C$12=$AR83,$D$12=$AR83),Schweine_Werte!$I83*0.5,IF(OR($C$12&gt;$AR83,$D$12&lt;$AR83),0,Schweine_Werte!$I83))</f>
        <v>0</v>
      </c>
      <c r="BI83" s="667">
        <f>IF(OR($C$24=$AR83,$D$24=$AR83),Schweine_Werte!$I83*0.5,IF(OR($C$24&gt;$AR83,$D$24&lt;$AR83),0,Schweine_Werte!$I83))</f>
        <v>0</v>
      </c>
      <c r="BJ83" s="667">
        <f>IF(OR($C$36=$AR83,$D$36=$AR83),Schweine_Werte!$I83*0.5,IF(OR($C$36&gt;$AR83,$D$36&lt;$AR83),0,Schweine_Werte!$I83))</f>
        <v>0</v>
      </c>
      <c r="BK83" s="667">
        <f>IF(OR($C$48=$AR83,$D$48=$AR83),Schweine_Werte!$I83*0.5,IF(OR($C$48&gt;$AR83,$D$48&lt;$AR83),0,Schweine_Werte!$I83))</f>
        <v>0</v>
      </c>
      <c r="BL83" s="667">
        <f>IF(OR($C$60=$AR83,$D$60=$AR83),Schweine_Werte!$I83*0.5,IF(OR($C$60&gt;$AR83,$D$60&lt;$AR83),0,Schweine_Werte!$I83))</f>
        <v>0</v>
      </c>
      <c r="BM83" s="677"/>
      <c r="BN83" s="667"/>
      <c r="BO83" s="667"/>
      <c r="BP83" s="667"/>
      <c r="BQ83" s="667"/>
      <c r="BR83" s="677">
        <f>IF(OR($C$74=$AR83,$D$74=$AR83),Schweine_Werte!$M83*0.5,IF(OR($C$74&gt;$AR83,$D$74&lt;$AR83),0,Schweine_Werte!$M83))</f>
        <v>0</v>
      </c>
      <c r="BS83" s="677">
        <f>IF(OR($C$83=$AR83,$D$83=$AR83),Schweine_Werte!$M83*0.5,IF(OR($C$83&gt;$AR83,$D$83&lt;$AR83),0,Schweine_Werte!$M83))</f>
        <v>0</v>
      </c>
      <c r="BT83" s="679">
        <f>IF(OR($C$92=$AR83,$D$92=$AR83),Schweine_Werte!$M83*0.5,IF(OR($C$92&gt;$AR83,$D$92&lt;$AR83),0,Schweine_Werte!$M83))</f>
        <v>0</v>
      </c>
      <c r="BU83" s="679">
        <f>IF(OR($C$101=$AR83,$D$101=$AR83),Schweine_Werte!$M83*0.5,IF(OR($C$101&gt;$AR83,$D$101&lt;$AR83),0,Schweine_Werte!$M83))</f>
        <v>0</v>
      </c>
      <c r="BV83" s="679">
        <f>IF(OR($C$110=$AR83,$D$110=$AR83),Schweine_Werte!$M83*0.5,IF(OR($C$110&gt;$AR83,$D$110&lt;$AR83),0,Schweine_Werte!$M83))</f>
        <v>0</v>
      </c>
      <c r="BW83" s="679">
        <f>IF(OR(8=$AR83,$E$127=$AR83),Schweine_Werte!$M83*0.5,IF(OR(8&gt;$AR83,$E$127&lt;$AR83),0,Schweine_Werte!$M83))</f>
        <v>1.1441569543001229</v>
      </c>
      <c r="BX83" s="679">
        <f>IF(OR(8=$AR83,$E$145=$AR83),Schweine_Werte!$M83*0.5,IF(OR(8&gt;$AR83,$E$145&lt;$AR83),0,Schweine_Werte!$M83))</f>
        <v>1.1441569543001229</v>
      </c>
      <c r="BY83" s="677">
        <f>IF(OR($C$74=$AR83,$D$74=$AR83),Schweine_Werte!$O83*0.5,IF(OR($C$74&gt;$AR83,$D$74&lt;$AR83),0,Schweine_Werte!$O83))</f>
        <v>0</v>
      </c>
      <c r="BZ83" s="677">
        <f>IF(OR($C$83=$AR83,$D$83=$AR83),Schweine_Werte!$O83*0.5,IF(OR($C$83&gt;$AR83,$D$83&lt;$AR83),0,Schweine_Werte!$O83))</f>
        <v>0</v>
      </c>
      <c r="CA83" s="679">
        <f>IF(OR($C$92=$AR83,$D$92=$AR83),Schweine_Werte!$O83*0.5,IF(OR($C$92&gt;$AR83,$D$92&lt;$AR83),0,Schweine_Werte!$O83))</f>
        <v>0</v>
      </c>
      <c r="CB83" s="679">
        <f>IF(OR($C$101=$AR83,$D$101=$AR83),Schweine_Werte!$O83*0.5,IF(OR($C$101&gt;$AR83,$D$101&lt;$AR83),0,Schweine_Werte!$O83))</f>
        <v>0</v>
      </c>
      <c r="CC83" s="679">
        <f>IF(OR($C$110=$AR83,$D$110=$AR83),Schweine_Werte!$O83*0.5,IF(OR($C$110&gt;$AR83,$D$110&lt;$AR83),0,Schweine_Werte!$O83))</f>
        <v>0</v>
      </c>
    </row>
    <row r="84" spans="1:81" x14ac:dyDescent="0.2">
      <c r="AR84" s="698">
        <v>88</v>
      </c>
      <c r="AS84" s="677">
        <f>IF(OR($C$12=$AR84,$D$12=$AR84),Schweine_Werte!$C84*0.5,IF(OR($C$12&gt;$AR84,$D$12&lt;$AR84),0,Schweine_Werte!$C84))</f>
        <v>0</v>
      </c>
      <c r="AT84" s="667">
        <f>IF(OR($C$24=$AR84,$D$24=$AR84),Schweine_Werte!$C84*0.5,IF(OR($C$24&gt;$AR84,$D$24&lt;$AR84),0,Schweine_Werte!$C84))</f>
        <v>0</v>
      </c>
      <c r="AU84" s="677">
        <f>IF(OR($C$36=$AR84,$D$36=$AR84),Schweine_Werte!$C84*0.5,IF(OR($C$36&gt;$AR84,$D$36&lt;$AR84),0,Schweine_Werte!$C84))</f>
        <v>0</v>
      </c>
      <c r="AV84" s="677">
        <f>IF(OR($C$48=$AR84,$D$48=$AR84),Schweine_Werte!$C84*0.5,IF(OR($C$48&gt;$AR84,$D$48&lt;$AR84),0,Schweine_Werte!$C84))</f>
        <v>0</v>
      </c>
      <c r="AW84" s="677">
        <f>IF(OR($C$60=$AR84,$D$60=$AR84),Schweine_Werte!$C84*0.5,IF(OR($C$60&gt;$AR84,$D$60&lt;$AR84),0,Schweine_Werte!$C84))</f>
        <v>0</v>
      </c>
      <c r="AX84" s="677">
        <f>IF(OR($C$12=$AR84,$D$12=$AR84),Schweine_Werte!$E84*0.5,IF(OR($C$12&gt;$AR84,$D$12&lt;$AR84),0,Schweine_Werte!$E84))</f>
        <v>0</v>
      </c>
      <c r="AY84" s="667">
        <f>IF(OR($C$24=$AR84,$D$24=$AR84),Schweine_Werte!$E84*0.5,IF(OR($C$24&gt;$AR84,$D$24&lt;$AR84),0,Schweine_Werte!$E84))</f>
        <v>0</v>
      </c>
      <c r="AZ84" s="667">
        <f>IF(OR($C$36=$AR84,$D$36=$AR84),Schweine_Werte!$E84*0.5,IF(OR($C$36&gt;$AR84,$D$36&lt;$AR84),0,Schweine_Werte!$E84))</f>
        <v>0</v>
      </c>
      <c r="BA84" s="667">
        <f>IF(OR($C$48=$AR84,$D$48=$AR84),Schweine_Werte!$E84*0.5,IF(OR($C$48&gt;$AR84,$D$48&lt;$AR84),0,Schweine_Werte!$E84))</f>
        <v>0</v>
      </c>
      <c r="BB84" s="667">
        <f>IF(OR($C$60=$AR84,$D$60=$AR84),Schweine_Werte!$E84*0.5,IF(OR($C$60&gt;$AR84,$D$60&lt;$AR84),0,Schweine_Werte!$E84))</f>
        <v>0</v>
      </c>
      <c r="BC84" s="677">
        <f>IF(OR($C$12=$AR84,$D$12=$AR84),Schweine_Werte!$G84*0.5,IF(OR($C$12&gt;$AR84,$D$12&lt;$AR84),0,Schweine_Werte!$G84))</f>
        <v>0</v>
      </c>
      <c r="BD84" s="667">
        <f>IF(OR($C$24=$AR84,$D$24=$AR84),Schweine_Werte!$G84*0.5,IF(OR($C$24&gt;$AR84,$D$24&lt;$AR84),0,Schweine_Werte!$G84))</f>
        <v>0</v>
      </c>
      <c r="BE84" s="667">
        <f>IF(OR($C$36=$AR84,$D$36=$AR84),Schweine_Werte!$G84*0.5,IF(OR($C$36&gt;$AR84,$D$36&lt;$AR84),0,Schweine_Werte!$G84))</f>
        <v>0</v>
      </c>
      <c r="BF84" s="667">
        <f>IF(OR($C$48=$AR84,$D$48=$AR84),Schweine_Werte!$G84*0.5,IF(OR($C$48&gt;$AR84,$D$48&lt;$AR84),0,Schweine_Werte!$G84))</f>
        <v>0</v>
      </c>
      <c r="BG84" s="667">
        <f>IF(OR($C$60=$AR84,$D$60=$AR84),Schweine_Werte!$G84*0.5,IF(OR($C$60&gt;$AR84,$D$60&lt;$AR84),0,Schweine_Werte!$G84))</f>
        <v>0</v>
      </c>
      <c r="BH84" s="677">
        <f>IF(OR($C$12=$AR84,$D$12=$AR84),Schweine_Werte!$I84*0.5,IF(OR($C$12&gt;$AR84,$D$12&lt;$AR84),0,Schweine_Werte!$I84))</f>
        <v>0</v>
      </c>
      <c r="BI84" s="667">
        <f>IF(OR($C$24=$AR84,$D$24=$AR84),Schweine_Werte!$I84*0.5,IF(OR($C$24&gt;$AR84,$D$24&lt;$AR84),0,Schweine_Werte!$I84))</f>
        <v>0</v>
      </c>
      <c r="BJ84" s="667">
        <f>IF(OR($C$36=$AR84,$D$36=$AR84),Schweine_Werte!$I84*0.5,IF(OR($C$36&gt;$AR84,$D$36&lt;$AR84),0,Schweine_Werte!$I84))</f>
        <v>0</v>
      </c>
      <c r="BK84" s="667">
        <f>IF(OR($C$48=$AR84,$D$48=$AR84),Schweine_Werte!$I84*0.5,IF(OR($C$48&gt;$AR84,$D$48&lt;$AR84),0,Schweine_Werte!$I84))</f>
        <v>0</v>
      </c>
      <c r="BL84" s="667">
        <f>IF(OR($C$60=$AR84,$D$60=$AR84),Schweine_Werte!$I84*0.5,IF(OR($C$60&gt;$AR84,$D$60&lt;$AR84),0,Schweine_Werte!$I84))</f>
        <v>0</v>
      </c>
      <c r="BM84" s="677"/>
      <c r="BN84" s="667"/>
      <c r="BO84" s="667"/>
      <c r="BP84" s="667"/>
      <c r="BQ84" s="667"/>
      <c r="BR84" s="677">
        <f>IF(OR($C$74=$AR84,$D$74=$AR84),Schweine_Werte!$M84*0.5,IF(OR($C$74&gt;$AR84,$D$74&lt;$AR84),0,Schweine_Werte!$M84))</f>
        <v>0</v>
      </c>
      <c r="BS84" s="677">
        <f>IF(OR($C$83=$AR84,$D$83=$AR84),Schweine_Werte!$M84*0.5,IF(OR($C$83&gt;$AR84,$D$83&lt;$AR84),0,Schweine_Werte!$M84))</f>
        <v>0</v>
      </c>
      <c r="BT84" s="679">
        <f>IF(OR($C$92=$AR84,$D$92=$AR84),Schweine_Werte!$M84*0.5,IF(OR($C$92&gt;$AR84,$D$92&lt;$AR84),0,Schweine_Werte!$M84))</f>
        <v>0</v>
      </c>
      <c r="BU84" s="679">
        <f>IF(OR($C$101=$AR84,$D$101=$AR84),Schweine_Werte!$M84*0.5,IF(OR($C$101&gt;$AR84,$D$101&lt;$AR84),0,Schweine_Werte!$M84))</f>
        <v>0</v>
      </c>
      <c r="BV84" s="679">
        <f>IF(OR($C$110=$AR84,$D$110=$AR84),Schweine_Werte!$M84*0.5,IF(OR($C$110&gt;$AR84,$D$110&lt;$AR84),0,Schweine_Werte!$M84))</f>
        <v>0</v>
      </c>
      <c r="BW84" s="679">
        <f>IF(OR(8=$AR84,$E$127=$AR84),Schweine_Werte!$M84*0.5,IF(OR(8&gt;$AR84,$E$127&lt;$AR84),0,Schweine_Werte!$M84))</f>
        <v>1.1500198289942443</v>
      </c>
      <c r="BX84" s="679">
        <f>IF(OR(8=$AR84,$E$145=$AR84),Schweine_Werte!$M84*0.5,IF(OR(8&gt;$AR84,$E$145&lt;$AR84),0,Schweine_Werte!$M84))</f>
        <v>1.1500198289942443</v>
      </c>
      <c r="BY84" s="677">
        <f>IF(OR($C$74=$AR84,$D$74=$AR84),Schweine_Werte!$O84*0.5,IF(OR($C$74&gt;$AR84,$D$74&lt;$AR84),0,Schweine_Werte!$O84))</f>
        <v>0</v>
      </c>
      <c r="BZ84" s="677">
        <f>IF(OR($C$83=$AR84,$D$83=$AR84),Schweine_Werte!$O84*0.5,IF(OR($C$83&gt;$AR84,$D$83&lt;$AR84),0,Schweine_Werte!$O84))</f>
        <v>0</v>
      </c>
      <c r="CA84" s="679">
        <f>IF(OR($C$92=$AR84,$D$92=$AR84),Schweine_Werte!$O84*0.5,IF(OR($C$92&gt;$AR84,$D$92&lt;$AR84),0,Schweine_Werte!$O84))</f>
        <v>0</v>
      </c>
      <c r="CB84" s="679">
        <f>IF(OR($C$101=$AR84,$D$101=$AR84),Schweine_Werte!$O84*0.5,IF(OR($C$101&gt;$AR84,$D$101&lt;$AR84),0,Schweine_Werte!$O84))</f>
        <v>0</v>
      </c>
      <c r="CC84" s="679">
        <f>IF(OR($C$110=$AR84,$D$110=$AR84),Schweine_Werte!$O84*0.5,IF(OR($C$110&gt;$AR84,$D$110&lt;$AR84),0,Schweine_Werte!$O84))</f>
        <v>0</v>
      </c>
    </row>
    <row r="85" spans="1:81" x14ac:dyDescent="0.2">
      <c r="AR85" s="698">
        <v>89</v>
      </c>
      <c r="AS85" s="677">
        <f>IF(OR($C$12=$AR85,$D$12=$AR85),Schweine_Werte!$C85*0.5,IF(OR($C$12&gt;$AR85,$D$12&lt;$AR85),0,Schweine_Werte!$C85))</f>
        <v>0</v>
      </c>
      <c r="AT85" s="667">
        <f>IF(OR($C$24=$AR85,$D$24=$AR85),Schweine_Werte!$C85*0.5,IF(OR($C$24&gt;$AR85,$D$24&lt;$AR85),0,Schweine_Werte!$C85))</f>
        <v>0</v>
      </c>
      <c r="AU85" s="677">
        <f>IF(OR($C$36=$AR85,$D$36=$AR85),Schweine_Werte!$C85*0.5,IF(OR($C$36&gt;$AR85,$D$36&lt;$AR85),0,Schweine_Werte!$C85))</f>
        <v>0</v>
      </c>
      <c r="AV85" s="677">
        <f>IF(OR($C$48=$AR85,$D$48=$AR85),Schweine_Werte!$C85*0.5,IF(OR($C$48&gt;$AR85,$D$48&lt;$AR85),0,Schweine_Werte!$C85))</f>
        <v>0</v>
      </c>
      <c r="AW85" s="677">
        <f>IF(OR($C$60=$AR85,$D$60=$AR85),Schweine_Werte!$C85*0.5,IF(OR($C$60&gt;$AR85,$D$60&lt;$AR85),0,Schweine_Werte!$C85))</f>
        <v>0</v>
      </c>
      <c r="AX85" s="677">
        <f>IF(OR($C$12=$AR85,$D$12=$AR85),Schweine_Werte!$E85*0.5,IF(OR($C$12&gt;$AR85,$D$12&lt;$AR85),0,Schweine_Werte!$E85))</f>
        <v>0</v>
      </c>
      <c r="AY85" s="667">
        <f>IF(OR($C$24=$AR85,$D$24=$AR85),Schweine_Werte!$E85*0.5,IF(OR($C$24&gt;$AR85,$D$24&lt;$AR85),0,Schweine_Werte!$E85))</f>
        <v>0</v>
      </c>
      <c r="AZ85" s="667">
        <f>IF(OR($C$36=$AR85,$D$36=$AR85),Schweine_Werte!$E85*0.5,IF(OR($C$36&gt;$AR85,$D$36&lt;$AR85),0,Schweine_Werte!$E85))</f>
        <v>0</v>
      </c>
      <c r="BA85" s="667">
        <f>IF(OR($C$48=$AR85,$D$48=$AR85),Schweine_Werte!$E85*0.5,IF(OR($C$48&gt;$AR85,$D$48&lt;$AR85),0,Schweine_Werte!$E85))</f>
        <v>0</v>
      </c>
      <c r="BB85" s="667">
        <f>IF(OR($C$60=$AR85,$D$60=$AR85),Schweine_Werte!$E85*0.5,IF(OR($C$60&gt;$AR85,$D$60&lt;$AR85),0,Schweine_Werte!$E85))</f>
        <v>0</v>
      </c>
      <c r="BC85" s="677">
        <f>IF(OR($C$12=$AR85,$D$12=$AR85),Schweine_Werte!$G85*0.5,IF(OR($C$12&gt;$AR85,$D$12&lt;$AR85),0,Schweine_Werte!$G85))</f>
        <v>0</v>
      </c>
      <c r="BD85" s="667">
        <f>IF(OR($C$24=$AR85,$D$24=$AR85),Schweine_Werte!$G85*0.5,IF(OR($C$24&gt;$AR85,$D$24&lt;$AR85),0,Schweine_Werte!$G85))</f>
        <v>0</v>
      </c>
      <c r="BE85" s="667">
        <f>IF(OR($C$36=$AR85,$D$36=$AR85),Schweine_Werte!$G85*0.5,IF(OR($C$36&gt;$AR85,$D$36&lt;$AR85),0,Schweine_Werte!$G85))</f>
        <v>0</v>
      </c>
      <c r="BF85" s="667">
        <f>IF(OR($C$48=$AR85,$D$48=$AR85),Schweine_Werte!$G85*0.5,IF(OR($C$48&gt;$AR85,$D$48&lt;$AR85),0,Schweine_Werte!$G85))</f>
        <v>0</v>
      </c>
      <c r="BG85" s="667">
        <f>IF(OR($C$60=$AR85,$D$60=$AR85),Schweine_Werte!$G85*0.5,IF(OR($C$60&gt;$AR85,$D$60&lt;$AR85),0,Schweine_Werte!$G85))</f>
        <v>0</v>
      </c>
      <c r="BH85" s="677">
        <f>IF(OR($C$12=$AR85,$D$12=$AR85),Schweine_Werte!$I85*0.5,IF(OR($C$12&gt;$AR85,$D$12&lt;$AR85),0,Schweine_Werte!$I85))</f>
        <v>0</v>
      </c>
      <c r="BI85" s="667">
        <f>IF(OR($C$24=$AR85,$D$24=$AR85),Schweine_Werte!$I85*0.5,IF(OR($C$24&gt;$AR85,$D$24&lt;$AR85),0,Schweine_Werte!$I85))</f>
        <v>0</v>
      </c>
      <c r="BJ85" s="667">
        <f>IF(OR($C$36=$AR85,$D$36=$AR85),Schweine_Werte!$I85*0.5,IF(OR($C$36&gt;$AR85,$D$36&lt;$AR85),0,Schweine_Werte!$I85))</f>
        <v>0</v>
      </c>
      <c r="BK85" s="667">
        <f>IF(OR($C$48=$AR85,$D$48=$AR85),Schweine_Werte!$I85*0.5,IF(OR($C$48&gt;$AR85,$D$48&lt;$AR85),0,Schweine_Werte!$I85))</f>
        <v>0</v>
      </c>
      <c r="BL85" s="667">
        <f>IF(OR($C$60=$AR85,$D$60=$AR85),Schweine_Werte!$I85*0.5,IF(OR($C$60&gt;$AR85,$D$60&lt;$AR85),0,Schweine_Werte!$I85))</f>
        <v>0</v>
      </c>
      <c r="BM85" s="677"/>
      <c r="BN85" s="667"/>
      <c r="BO85" s="667"/>
      <c r="BP85" s="667"/>
      <c r="BQ85" s="667"/>
      <c r="BR85" s="677">
        <f>IF(OR($C$74=$AR85,$D$74=$AR85),Schweine_Werte!$M85*0.5,IF(OR($C$74&gt;$AR85,$D$74&lt;$AR85),0,Schweine_Werte!$M85))</f>
        <v>0</v>
      </c>
      <c r="BS85" s="677">
        <f>IF(OR($C$83=$AR85,$D$83=$AR85),Schweine_Werte!$M85*0.5,IF(OR($C$83&gt;$AR85,$D$83&lt;$AR85),0,Schweine_Werte!$M85))</f>
        <v>0</v>
      </c>
      <c r="BT85" s="679">
        <f>IF(OR($C$92=$AR85,$D$92=$AR85),Schweine_Werte!$M85*0.5,IF(OR($C$92&gt;$AR85,$D$92&lt;$AR85),0,Schweine_Werte!$M85))</f>
        <v>0</v>
      </c>
      <c r="BU85" s="679">
        <f>IF(OR($C$101=$AR85,$D$101=$AR85),Schweine_Werte!$M85*0.5,IF(OR($C$101&gt;$AR85,$D$101&lt;$AR85),0,Schweine_Werte!$M85))</f>
        <v>0</v>
      </c>
      <c r="BV85" s="679">
        <f>IF(OR($C$110=$AR85,$D$110=$AR85),Schweine_Werte!$M85*0.5,IF(OR($C$110&gt;$AR85,$D$110&lt;$AR85),0,Schweine_Werte!$M85))</f>
        <v>0</v>
      </c>
      <c r="BW85" s="679">
        <f>IF(OR(8=$AR85,$E$127=$AR85),Schweine_Werte!$M85*0.5,IF(OR(8&gt;$AR85,$E$127&lt;$AR85),0,Schweine_Werte!$M85))</f>
        <v>1.1563381827018655</v>
      </c>
      <c r="BX85" s="679">
        <f>IF(OR(8=$AR85,$E$145=$AR85),Schweine_Werte!$M85*0.5,IF(OR(8&gt;$AR85,$E$145&lt;$AR85),0,Schweine_Werte!$M85))</f>
        <v>1.1563381827018655</v>
      </c>
      <c r="BY85" s="677">
        <f>IF(OR($C$74=$AR85,$D$74=$AR85),Schweine_Werte!$O85*0.5,IF(OR($C$74&gt;$AR85,$D$74&lt;$AR85),0,Schweine_Werte!$O85))</f>
        <v>0</v>
      </c>
      <c r="BZ85" s="677">
        <f>IF(OR($C$83=$AR85,$D$83=$AR85),Schweine_Werte!$O85*0.5,IF(OR($C$83&gt;$AR85,$D$83&lt;$AR85),0,Schweine_Werte!$O85))</f>
        <v>0</v>
      </c>
      <c r="CA85" s="679">
        <f>IF(OR($C$92=$AR85,$D$92=$AR85),Schweine_Werte!$O85*0.5,IF(OR($C$92&gt;$AR85,$D$92&lt;$AR85),0,Schweine_Werte!$O85))</f>
        <v>0</v>
      </c>
      <c r="CB85" s="679">
        <f>IF(OR($C$101=$AR85,$D$101=$AR85),Schweine_Werte!$O85*0.5,IF(OR($C$101&gt;$AR85,$D$101&lt;$AR85),0,Schweine_Werte!$O85))</f>
        <v>0</v>
      </c>
      <c r="CC85" s="679">
        <f>IF(OR($C$110=$AR85,$D$110=$AR85),Schweine_Werte!$O85*0.5,IF(OR($C$110&gt;$AR85,$D$110&lt;$AR85),0,Schweine_Werte!$O85))</f>
        <v>0</v>
      </c>
    </row>
    <row r="86" spans="1:81" x14ac:dyDescent="0.2">
      <c r="Q86" s="1735" t="s">
        <v>446</v>
      </c>
      <c r="R86" s="1735"/>
      <c r="S86" s="1735"/>
      <c r="T86" s="1735" t="s">
        <v>447</v>
      </c>
      <c r="U86" s="1735"/>
      <c r="V86" s="1735"/>
      <c r="W86" s="982" t="s">
        <v>435</v>
      </c>
      <c r="X86" s="982"/>
      <c r="Y86" s="982"/>
      <c r="AR86" s="698">
        <v>90</v>
      </c>
      <c r="AS86" s="677">
        <f>IF(OR($C$12=$AR86,$D$12=$AR86),Schweine_Werte!$C86*0.5,IF(OR($C$12&gt;$AR86,$D$12&lt;$AR86),0,Schweine_Werte!$C86))</f>
        <v>0</v>
      </c>
      <c r="AT86" s="667">
        <f>IF(OR($C$24=$AR86,$D$24=$AR86),Schweine_Werte!$C86*0.5,IF(OR($C$24&gt;$AR86,$D$24&lt;$AR86),0,Schweine_Werte!$C86))</f>
        <v>0</v>
      </c>
      <c r="AU86" s="677">
        <f>IF(OR($C$36=$AR86,$D$36=$AR86),Schweine_Werte!$C86*0.5,IF(OR($C$36&gt;$AR86,$D$36&lt;$AR86),0,Schweine_Werte!$C86))</f>
        <v>0</v>
      </c>
      <c r="AV86" s="677">
        <f>IF(OR($C$48=$AR86,$D$48=$AR86),Schweine_Werte!$C86*0.5,IF(OR($C$48&gt;$AR86,$D$48&lt;$AR86),0,Schweine_Werte!$C86))</f>
        <v>0</v>
      </c>
      <c r="AW86" s="677">
        <f>IF(OR($C$60=$AR86,$D$60=$AR86),Schweine_Werte!$C86*0.5,IF(OR($C$60&gt;$AR86,$D$60&lt;$AR86),0,Schweine_Werte!$C86))</f>
        <v>0</v>
      </c>
      <c r="AX86" s="677">
        <f>IF(OR($C$12=$AR86,$D$12=$AR86),Schweine_Werte!$E86*0.5,IF(OR($C$12&gt;$AR86,$D$12&lt;$AR86),0,Schweine_Werte!$E86))</f>
        <v>0</v>
      </c>
      <c r="AY86" s="667">
        <f>IF(OR($C$24=$AR86,$D$24=$AR86),Schweine_Werte!$E86*0.5,IF(OR($C$24&gt;$AR86,$D$24&lt;$AR86),0,Schweine_Werte!$E86))</f>
        <v>0</v>
      </c>
      <c r="AZ86" s="667">
        <f>IF(OR($C$36=$AR86,$D$36=$AR86),Schweine_Werte!$E86*0.5,IF(OR($C$36&gt;$AR86,$D$36&lt;$AR86),0,Schweine_Werte!$E86))</f>
        <v>0</v>
      </c>
      <c r="BA86" s="667">
        <f>IF(OR($C$48=$AR86,$D$48=$AR86),Schweine_Werte!$E86*0.5,IF(OR($C$48&gt;$AR86,$D$48&lt;$AR86),0,Schweine_Werte!$E86))</f>
        <v>0</v>
      </c>
      <c r="BB86" s="667">
        <f>IF(OR($C$60=$AR86,$D$60=$AR86),Schweine_Werte!$E86*0.5,IF(OR($C$60&gt;$AR86,$D$60&lt;$AR86),0,Schweine_Werte!$E86))</f>
        <v>0</v>
      </c>
      <c r="BC86" s="677">
        <f>IF(OR($C$12=$AR86,$D$12=$AR86),Schweine_Werte!$G86*0.5,IF(OR($C$12&gt;$AR86,$D$12&lt;$AR86),0,Schweine_Werte!$G86))</f>
        <v>0</v>
      </c>
      <c r="BD86" s="667">
        <f>IF(OR($C$24=$AR86,$D$24=$AR86),Schweine_Werte!$G86*0.5,IF(OR($C$24&gt;$AR86,$D$24&lt;$AR86),0,Schweine_Werte!$G86))</f>
        <v>0</v>
      </c>
      <c r="BE86" s="667">
        <f>IF(OR($C$36=$AR86,$D$36=$AR86),Schweine_Werte!$G86*0.5,IF(OR($C$36&gt;$AR86,$D$36&lt;$AR86),0,Schweine_Werte!$G86))</f>
        <v>0</v>
      </c>
      <c r="BF86" s="667">
        <f>IF(OR($C$48=$AR86,$D$48=$AR86),Schweine_Werte!$G86*0.5,IF(OR($C$48&gt;$AR86,$D$48&lt;$AR86),0,Schweine_Werte!$G86))</f>
        <v>0</v>
      </c>
      <c r="BG86" s="667">
        <f>IF(OR($C$60=$AR86,$D$60=$AR86),Schweine_Werte!$G86*0.5,IF(OR($C$60&gt;$AR86,$D$60&lt;$AR86),0,Schweine_Werte!$G86))</f>
        <v>0</v>
      </c>
      <c r="BH86" s="677">
        <f>IF(OR($C$12=$AR86,$D$12=$AR86),Schweine_Werte!$I86*0.5,IF(OR($C$12&gt;$AR86,$D$12&lt;$AR86),0,Schweine_Werte!$I86))</f>
        <v>0</v>
      </c>
      <c r="BI86" s="667">
        <f>IF(OR($C$24=$AR86,$D$24=$AR86),Schweine_Werte!$I86*0.5,IF(OR($C$24&gt;$AR86,$D$24&lt;$AR86),0,Schweine_Werte!$I86))</f>
        <v>0</v>
      </c>
      <c r="BJ86" s="667">
        <f>IF(OR($C$36=$AR86,$D$36=$AR86),Schweine_Werte!$I86*0.5,IF(OR($C$36&gt;$AR86,$D$36&lt;$AR86),0,Schweine_Werte!$I86))</f>
        <v>0</v>
      </c>
      <c r="BK86" s="667">
        <f>IF(OR($C$48=$AR86,$D$48=$AR86),Schweine_Werte!$I86*0.5,IF(OR($C$48&gt;$AR86,$D$48&lt;$AR86),0,Schweine_Werte!$I86))</f>
        <v>0</v>
      </c>
      <c r="BL86" s="667">
        <f>IF(OR($C$60=$AR86,$D$60=$AR86),Schweine_Werte!$I86*0.5,IF(OR($C$60&gt;$AR86,$D$60&lt;$AR86),0,Schweine_Werte!$I86))</f>
        <v>0</v>
      </c>
      <c r="BM86" s="677"/>
      <c r="BN86" s="667"/>
      <c r="BO86" s="667"/>
      <c r="BP86" s="667"/>
      <c r="BQ86" s="667"/>
      <c r="BR86" s="677">
        <f>IF(OR($C$74=$AR86,$D$74=$AR86),Schweine_Werte!$M86*0.5,IF(OR($C$74&gt;$AR86,$D$74&lt;$AR86),0,Schweine_Werte!$M86))</f>
        <v>0</v>
      </c>
      <c r="BS86" s="677">
        <f>IF(OR($C$83=$AR86,$D$83=$AR86),Schweine_Werte!$M86*0.5,IF(OR($C$83&gt;$AR86,$D$83&lt;$AR86),0,Schweine_Werte!$M86))</f>
        <v>0</v>
      </c>
      <c r="BT86" s="679">
        <f>IF(OR($C$92=$AR86,$D$92=$AR86),Schweine_Werte!$M86*0.5,IF(OR($C$92&gt;$AR86,$D$92&lt;$AR86),0,Schweine_Werte!$M86))</f>
        <v>0</v>
      </c>
      <c r="BU86" s="679">
        <f>IF(OR($C$101=$AR86,$D$101=$AR86),Schweine_Werte!$M86*0.5,IF(OR($C$101&gt;$AR86,$D$101&lt;$AR86),0,Schweine_Werte!$M86))</f>
        <v>0</v>
      </c>
      <c r="BV86" s="679">
        <f>IF(OR($C$110=$AR86,$D$110=$AR86),Schweine_Werte!$M86*0.5,IF(OR($C$110&gt;$AR86,$D$110&lt;$AR86),0,Schweine_Werte!$M86))</f>
        <v>0</v>
      </c>
      <c r="BW86" s="679">
        <f>IF(OR(8=$AR86,$E$127=$AR86),Schweine_Werte!$M86*0.5,IF(OR(8&gt;$AR86,$E$127&lt;$AR86),0,Schweine_Werte!$M86))</f>
        <v>1.1631258275786267</v>
      </c>
      <c r="BX86" s="679">
        <f>IF(OR(8=$AR86,$E$145=$AR86),Schweine_Werte!$M86*0.5,IF(OR(8&gt;$AR86,$E$145&lt;$AR86),0,Schweine_Werte!$M86))</f>
        <v>1.1631258275786267</v>
      </c>
      <c r="BY86" s="677">
        <f>IF(OR($C$74=$AR86,$D$74=$AR86),Schweine_Werte!$O86*0.5,IF(OR($C$74&gt;$AR86,$D$74&lt;$AR86),0,Schweine_Werte!$O86))</f>
        <v>0</v>
      </c>
      <c r="BZ86" s="677">
        <f>IF(OR($C$83=$AR86,$D$83=$AR86),Schweine_Werte!$O86*0.5,IF(OR($C$83&gt;$AR86,$D$83&lt;$AR86),0,Schweine_Werte!$O86))</f>
        <v>0</v>
      </c>
      <c r="CA86" s="679">
        <f>IF(OR($C$92=$AR86,$D$92=$AR86),Schweine_Werte!$O86*0.5,IF(OR($C$92&gt;$AR86,$D$92&lt;$AR86),0,Schweine_Werte!$O86))</f>
        <v>0</v>
      </c>
      <c r="CB86" s="679">
        <f>IF(OR($C$101=$AR86,$D$101=$AR86),Schweine_Werte!$O86*0.5,IF(OR($C$101&gt;$AR86,$D$101&lt;$AR86),0,Schweine_Werte!$O86))</f>
        <v>0</v>
      </c>
      <c r="CC86" s="679">
        <f>IF(OR($C$110=$AR86,$D$110=$AR86),Schweine_Werte!$O86*0.5,IF(OR($C$110&gt;$AR86,$D$110&lt;$AR86),0,Schweine_Werte!$O86))</f>
        <v>0</v>
      </c>
    </row>
    <row r="87" spans="1:81" x14ac:dyDescent="0.2">
      <c r="B87" s="520" t="s">
        <v>517</v>
      </c>
      <c r="E87" s="520" t="s">
        <v>470</v>
      </c>
      <c r="F87" s="520" t="s">
        <v>363</v>
      </c>
      <c r="G87" s="520" t="s">
        <v>471</v>
      </c>
      <c r="H87" s="520" t="s">
        <v>472</v>
      </c>
      <c r="I87" s="520" t="s">
        <v>473</v>
      </c>
      <c r="J87" s="520" t="s">
        <v>474</v>
      </c>
      <c r="K87" s="520" t="s">
        <v>475</v>
      </c>
      <c r="L87" s="520" t="s">
        <v>476</v>
      </c>
      <c r="M87" s="520" t="s">
        <v>477</v>
      </c>
      <c r="N87" s="520" t="s">
        <v>478</v>
      </c>
      <c r="O87" s="520" t="s">
        <v>479</v>
      </c>
      <c r="P87" s="520" t="s">
        <v>480</v>
      </c>
      <c r="Q87" s="520" t="s">
        <v>365</v>
      </c>
      <c r="R87" s="520" t="s">
        <v>366</v>
      </c>
      <c r="S87" s="520" t="s">
        <v>367</v>
      </c>
      <c r="T87" s="520" t="s">
        <v>365</v>
      </c>
      <c r="U87" s="520" t="s">
        <v>366</v>
      </c>
      <c r="V87" s="520" t="s">
        <v>367</v>
      </c>
      <c r="W87" s="520" t="s">
        <v>448</v>
      </c>
      <c r="X87" s="520" t="s">
        <v>449</v>
      </c>
      <c r="Y87" s="520" t="s">
        <v>450</v>
      </c>
      <c r="AR87" s="698">
        <v>91</v>
      </c>
      <c r="AS87" s="677">
        <f>IF(OR($C$12=$AR87,$D$12=$AR87),Schweine_Werte!$C87*0.5,IF(OR($C$12&gt;$AR87,$D$12&lt;$AR87),0,Schweine_Werte!$C87))</f>
        <v>0</v>
      </c>
      <c r="AT87" s="667">
        <f>IF(OR($C$24=$AR87,$D$24=$AR87),Schweine_Werte!$C87*0.5,IF(OR($C$24&gt;$AR87,$D$24&lt;$AR87),0,Schweine_Werte!$C87))</f>
        <v>0</v>
      </c>
      <c r="AU87" s="677">
        <f>IF(OR($C$36=$AR87,$D$36=$AR87),Schweine_Werte!$C87*0.5,IF(OR($C$36&gt;$AR87,$D$36&lt;$AR87),0,Schweine_Werte!$C87))</f>
        <v>0</v>
      </c>
      <c r="AV87" s="677">
        <f>IF(OR($C$48=$AR87,$D$48=$AR87),Schweine_Werte!$C87*0.5,IF(OR($C$48&gt;$AR87,$D$48&lt;$AR87),0,Schweine_Werte!$C87))</f>
        <v>0</v>
      </c>
      <c r="AW87" s="677">
        <f>IF(OR($C$60=$AR87,$D$60=$AR87),Schweine_Werte!$C87*0.5,IF(OR($C$60&gt;$AR87,$D$60&lt;$AR87),0,Schweine_Werte!$C87))</f>
        <v>0</v>
      </c>
      <c r="AX87" s="677">
        <f>IF(OR($C$12=$AR87,$D$12=$AR87),Schweine_Werte!$E87*0.5,IF(OR($C$12&gt;$AR87,$D$12&lt;$AR87),0,Schweine_Werte!$E87))</f>
        <v>0</v>
      </c>
      <c r="AY87" s="667">
        <f>IF(OR($C$24=$AR87,$D$24=$AR87),Schweine_Werte!$E87*0.5,IF(OR($C$24&gt;$AR87,$D$24&lt;$AR87),0,Schweine_Werte!$E87))</f>
        <v>0</v>
      </c>
      <c r="AZ87" s="667">
        <f>IF(OR($C$36=$AR87,$D$36=$AR87),Schweine_Werte!$E87*0.5,IF(OR($C$36&gt;$AR87,$D$36&lt;$AR87),0,Schweine_Werte!$E87))</f>
        <v>0</v>
      </c>
      <c r="BA87" s="667">
        <f>IF(OR($C$48=$AR87,$D$48=$AR87),Schweine_Werte!$E87*0.5,IF(OR($C$48&gt;$AR87,$D$48&lt;$AR87),0,Schweine_Werte!$E87))</f>
        <v>0</v>
      </c>
      <c r="BB87" s="667">
        <f>IF(OR($C$60=$AR87,$D$60=$AR87),Schweine_Werte!$E87*0.5,IF(OR($C$60&gt;$AR87,$D$60&lt;$AR87),0,Schweine_Werte!$E87))</f>
        <v>0</v>
      </c>
      <c r="BC87" s="677">
        <f>IF(OR($C$12=$AR87,$D$12=$AR87),Schweine_Werte!$G87*0.5,IF(OR($C$12&gt;$AR87,$D$12&lt;$AR87),0,Schweine_Werte!$G87))</f>
        <v>0</v>
      </c>
      <c r="BD87" s="667">
        <f>IF(OR($C$24=$AR87,$D$24=$AR87),Schweine_Werte!$G87*0.5,IF(OR($C$24&gt;$AR87,$D$24&lt;$AR87),0,Schweine_Werte!$G87))</f>
        <v>0</v>
      </c>
      <c r="BE87" s="667">
        <f>IF(OR($C$36=$AR87,$D$36=$AR87),Schweine_Werte!$G87*0.5,IF(OR($C$36&gt;$AR87,$D$36&lt;$AR87),0,Schweine_Werte!$G87))</f>
        <v>0</v>
      </c>
      <c r="BF87" s="667">
        <f>IF(OR($C$48=$AR87,$D$48=$AR87),Schweine_Werte!$G87*0.5,IF(OR($C$48&gt;$AR87,$D$48&lt;$AR87),0,Schweine_Werte!$G87))</f>
        <v>0</v>
      </c>
      <c r="BG87" s="667">
        <f>IF(OR($C$60=$AR87,$D$60=$AR87),Schweine_Werte!$G87*0.5,IF(OR($C$60&gt;$AR87,$D$60&lt;$AR87),0,Schweine_Werte!$G87))</f>
        <v>0</v>
      </c>
      <c r="BH87" s="677">
        <f>IF(OR($C$12=$AR87,$D$12=$AR87),Schweine_Werte!$I87*0.5,IF(OR($C$12&gt;$AR87,$D$12&lt;$AR87),0,Schweine_Werte!$I87))</f>
        <v>0</v>
      </c>
      <c r="BI87" s="667">
        <f>IF(OR($C$24=$AR87,$D$24=$AR87),Schweine_Werte!$I87*0.5,IF(OR($C$24&gt;$AR87,$D$24&lt;$AR87),0,Schweine_Werte!$I87))</f>
        <v>0</v>
      </c>
      <c r="BJ87" s="667">
        <f>IF(OR($C$36=$AR87,$D$36=$AR87),Schweine_Werte!$I87*0.5,IF(OR($C$36&gt;$AR87,$D$36&lt;$AR87),0,Schweine_Werte!$I87))</f>
        <v>0</v>
      </c>
      <c r="BK87" s="667">
        <f>IF(OR($C$48=$AR87,$D$48=$AR87),Schweine_Werte!$I87*0.5,IF(OR($C$48&gt;$AR87,$D$48&lt;$AR87),0,Schweine_Werte!$I87))</f>
        <v>0</v>
      </c>
      <c r="BL87" s="667">
        <f>IF(OR($C$60=$AR87,$D$60=$AR87),Schweine_Werte!$I87*0.5,IF(OR($C$60&gt;$AR87,$D$60&lt;$AR87),0,Schweine_Werte!$I87))</f>
        <v>0</v>
      </c>
      <c r="BM87" s="677"/>
      <c r="BN87" s="667"/>
      <c r="BO87" s="667"/>
      <c r="BP87" s="667"/>
      <c r="BQ87" s="667"/>
      <c r="BR87" s="677">
        <f>IF(OR($C$74=$AR87,$D$74=$AR87),Schweine_Werte!$M87*0.5,IF(OR($C$74&gt;$AR87,$D$74&lt;$AR87),0,Schweine_Werte!$M87))</f>
        <v>0</v>
      </c>
      <c r="BS87" s="677">
        <f>IF(OR($C$83=$AR87,$D$83=$AR87),Schweine_Werte!$M87*0.5,IF(OR($C$83&gt;$AR87,$D$83&lt;$AR87),0,Schweine_Werte!$M87))</f>
        <v>0</v>
      </c>
      <c r="BT87" s="679">
        <f>IF(OR($C$92=$AR87,$D$92=$AR87),Schweine_Werte!$M87*0.5,IF(OR($C$92&gt;$AR87,$D$92&lt;$AR87),0,Schweine_Werte!$M87))</f>
        <v>0</v>
      </c>
      <c r="BU87" s="679">
        <f>IF(OR($C$101=$AR87,$D$101=$AR87),Schweine_Werte!$M87*0.5,IF(OR($C$101&gt;$AR87,$D$101&lt;$AR87),0,Schweine_Werte!$M87))</f>
        <v>0</v>
      </c>
      <c r="BV87" s="679">
        <f>IF(OR($C$110=$AR87,$D$110=$AR87),Schweine_Werte!$M87*0.5,IF(OR($C$110&gt;$AR87,$D$110&lt;$AR87),0,Schweine_Werte!$M87))</f>
        <v>0</v>
      </c>
      <c r="BW87" s="679">
        <f>IF(OR(8=$AR87,$E$127=$AR87),Schweine_Werte!$M87*0.5,IF(OR(8&gt;$AR87,$E$127&lt;$AR87),0,Schweine_Werte!$M87))</f>
        <v>1.1703978441976977</v>
      </c>
      <c r="BX87" s="679">
        <f>IF(OR(8=$AR87,$E$145=$AR87),Schweine_Werte!$M87*0.5,IF(OR(8&gt;$AR87,$E$145&lt;$AR87),0,Schweine_Werte!$M87))</f>
        <v>1.1703978441976977</v>
      </c>
      <c r="BY87" s="677">
        <f>IF(OR($C$74=$AR87,$D$74=$AR87),Schweine_Werte!$O87*0.5,IF(OR($C$74&gt;$AR87,$D$74&lt;$AR87),0,Schweine_Werte!$O87))</f>
        <v>0</v>
      </c>
      <c r="BZ87" s="677">
        <f>IF(OR($C$83=$AR87,$D$83=$AR87),Schweine_Werte!$O87*0.5,IF(OR($C$83&gt;$AR87,$D$83&lt;$AR87),0,Schweine_Werte!$O87))</f>
        <v>0</v>
      </c>
      <c r="CA87" s="679">
        <f>IF(OR($C$92=$AR87,$D$92=$AR87),Schweine_Werte!$O87*0.5,IF(OR($C$92&gt;$AR87,$D$92&lt;$AR87),0,Schweine_Werte!$O87))</f>
        <v>0</v>
      </c>
      <c r="CB87" s="679">
        <f>IF(OR($C$101=$AR87,$D$101=$AR87),Schweine_Werte!$O87*0.5,IF(OR($C$101&gt;$AR87,$D$101&lt;$AR87),0,Schweine_Werte!$O87))</f>
        <v>0</v>
      </c>
      <c r="CC87" s="679">
        <f>IF(OR($C$110=$AR87,$D$110=$AR87),Schweine_Werte!$O87*0.5,IF(OR($C$110&gt;$AR87,$D$110&lt;$AR87),0,Schweine_Werte!$O87))</f>
        <v>0</v>
      </c>
    </row>
    <row r="88" spans="1:81" x14ac:dyDescent="0.2">
      <c r="B88" s="520">
        <v>450</v>
      </c>
      <c r="D88" s="667"/>
      <c r="E88" s="520" t="e">
        <f>($D92-$C92)*1000/SUM($BT$4:$BT$31)</f>
        <v>#VALUE!</v>
      </c>
      <c r="F88" s="667" t="e">
        <f>SUMPRODUCT($BT$4:$BT$31,Schweine_Werte!$V$4:$V$31)/SUM($BT$4:$BT$31)</f>
        <v>#DIV/0!</v>
      </c>
      <c r="G88" s="667" t="e">
        <f>IF($B92=$A$8,SUMPRODUCT($BT$4:$BT$31,Schweine_Werte!HE$4:HE$31)/SUM($BT$4:$BT$31),IF($B92=$A$7,SUMPRODUCT($BT$4:$BT$31,Schweine_Werte!GQ$4:GQ$31)/SUM($BT$4:$BT$31),IF($B92=$A$6,SUMPRODUCT($BT$4:$BT$31,Schweine_Werte!GC$4:GC$31)/SUM($BT$4:$BT$31),SUMPRODUCT($BT$4:$BT$31,Schweine_Werte!FO$4:FO$31)/SUM($BT$4:$BT$31))))</f>
        <v>#DIV/0!</v>
      </c>
      <c r="H88" s="667" t="e">
        <f>IF($B92=$A$8,SUMPRODUCT($BT$4:$BT$31,Schweine_Werte!HF$4:HF$31)/SUM($BT$4:$BT$31),IF($B92=$A$7,SUMPRODUCT($BT$4:$BT$31,Schweine_Werte!GR$4:GR$31)/SUM($BT$4:$BT$31),IF($B92=$A$6,SUMPRODUCT($BT$4:$BT$31,Schweine_Werte!GD$4:GD$31)/SUM($BT$4:$BT$31),SUMPRODUCT($BT$4:$BT$31,Schweine_Werte!FP$4:FP$31)/SUM($BT$4:$BT$31))))</f>
        <v>#DIV/0!</v>
      </c>
      <c r="I88" s="667" t="e">
        <f>IF($B92=$A$8,SUMPRODUCT($BT$4:$BT$31,Schweine_Werte!HG$4:HG$31)/SUM($BT$4:$BT$31),IF($B92=$A$7,SUMPRODUCT($BT$4:$BT$31,Schweine_Werte!GS$4:GS$31)/SUM($BT$4:$BT$31),IF($B92=$A$6,SUMPRODUCT($BT$4:$BT$31,Schweine_Werte!GE$4:GE$31)/SUM($BT$4:$BT$31),SUMPRODUCT($BT$4:$BT$31,Schweine_Werte!FQ$4:FQ$31)/SUM($BT$4:$BT$31))))</f>
        <v>#DIV/0!</v>
      </c>
      <c r="J88" s="667" t="e">
        <f>SUMPRODUCT($BT$4:$BT$31,Schweine_Werte!$AD$4:$AD$31)/SUM($BT$4:$BT$31)</f>
        <v>#DIV/0!</v>
      </c>
      <c r="K88" s="667" t="e">
        <f>SUMPRODUCT($BT$4:$BT$31,Schweine_Werte!$AL$4:$AL$31)/SUM($BT$4:$BT$31)</f>
        <v>#DIV/0!</v>
      </c>
      <c r="L88" s="667" t="e">
        <f>T88*$F88*365/1000+$J88-$K88</f>
        <v>#DIV/0!</v>
      </c>
      <c r="M88" s="667" t="e">
        <f>U88*$F88*365/1000+$J88-$K88/2</f>
        <v>#DIV/0!</v>
      </c>
      <c r="N88" s="667" t="e">
        <f>V88*$F88*365/1000+$J88</f>
        <v>#DIV/0!</v>
      </c>
      <c r="O88" s="667">
        <f>IF($C92&lt;28,SUM($BT$4:$BT$23)+IF($D92&gt;28,$BT$24*0.5,$BT$24),0)</f>
        <v>0</v>
      </c>
      <c r="P88" s="667">
        <f>IF($D92&gt;28,SUM($BT$25:$BT$31)+IF($C92&lt;28,$BT$24*0.5,$BT$24),0)</f>
        <v>0</v>
      </c>
      <c r="Q88" s="667" t="e">
        <f t="shared" ref="Q88:S89" si="46">+T88*$F88</f>
        <v>#DIV/0!</v>
      </c>
      <c r="R88" s="667" t="e">
        <f t="shared" si="46"/>
        <v>#DIV/0!</v>
      </c>
      <c r="S88" s="667" t="e">
        <f t="shared" si="46"/>
        <v>#DIV/0!</v>
      </c>
      <c r="T88" s="667" t="e">
        <f>+($O88*Schweine_Werte!$HT$15+$P88*Schweine_Werte!$HU$15)/SUM($O88:$P88)</f>
        <v>#DIV/0!</v>
      </c>
      <c r="U88" s="667" t="e">
        <f>+($O88*Schweine_Werte!$HV$15+$P88*Schweine_Werte!$HW$15)/SUM($O88:$P88)</f>
        <v>#DIV/0!</v>
      </c>
      <c r="V88" s="667" t="e">
        <f>+($O88*Schweine_Werte!$HX$15+$P88*Schweine_Werte!$HY$15)/SUM($O88:$P88)</f>
        <v>#DIV/0!</v>
      </c>
      <c r="W88" s="678" t="e">
        <f>($J88*0.055+T88*0.365*0.86*$F88-$K88*0.018)/L88*100</f>
        <v>#DIV/0!</v>
      </c>
      <c r="X88" s="678" t="e">
        <f>($J88*0.055+U88*0.365*0.86*$F88-$K88*0.018/2)/M88*100</f>
        <v>#DIV/0!</v>
      </c>
      <c r="Y88" s="667" t="e">
        <f>($J88*0.055+V88*0.365*0.86*$F88)/N88*100</f>
        <v>#DIV/0!</v>
      </c>
      <c r="Z88" s="667" t="e">
        <f>IF($B92=$A$8,SUMPRODUCT($BT$4:$BT$31,Schweine_Werte!$HH$4:$HH$31,Schweine_Werte!$HI$4:$HI$31)/SUMPRODUCT($BT$4:$BT$31,Schweine_Werte!$HH$4:$HH$31),IF($B92=$A$7,SUMPRODUCT($BT$4:$BT$31,Schweine_Werte!$GT$4:$GT$31,Schweine_Werte!$GU$4:$GU$31)/SUMPRODUCT($BT$4:$BT$31,Schweine_Werte!$GT$4:$GT$31),IF($B92=$A$6,SUMPRODUCT($BT$4:$BT$31,Schweine_Werte!$GF$4:$GF$31,Schweine_Werte!$GG$4:$GG$31)/SUMPRODUCT($BT$4:$BT$31,Schweine_Werte!$GF$4:$GF$31),SUMPRODUCT($BT$4:$BT$31,Schweine_Werte!$FR$4:$FR$31,Schweine_Werte!$FS$4:$FS$31)/SUMPRODUCT($BT$4:$BT$31,Schweine_Werte!$FR$4:$FR$31))))</f>
        <v>#DIV/0!</v>
      </c>
      <c r="AA88" s="667"/>
      <c r="AB88" s="667">
        <f>IF($B92=$A$8,SUMIF(Schweine_Werte!$AO$4:$AO$31,$C92,Schweine_Werte!$HI$4:$HI$31),IF($B92=$A$7,SUMIF(Schweine_Werte!$AO$4:$AO$31,$C92,Schweine_Werte!$GU$4:$GU$31),IF($B92=$A$6,SUMIF(Schweine_Werte!$AO$4:$AO$31,$C92,Schweine_Werte!$GG$4:$GG$31),SUMIF(Schweine_Werte!$AO$4:$AO$31,$C92,Schweine_Werte!$FS$4:$FS$31))))</f>
        <v>0</v>
      </c>
      <c r="AC88" s="667"/>
      <c r="AD88" s="667">
        <f>IF($B92=$A$8,SUMIF(Schweine_Werte!$AO$4:$AO$31,$D92,Schweine_Werte!$HI$4:$HI$31),IF($B92=$A$7,SUMIF(Schweine_Werte!$AO$4:$AO$31,$D92,Schweine_Werte!$GU$4:$GU$31),IF($B92=$A$6,SUMIF(Schweine_Werte!$AO$4:$AO$31,$D92,Schweine_Werte!$GG$4:$GG$31),SUMIF(Schweine_Werte!$AO$4:$AO$31,$D92,Schweine_Werte!$FS$4:$FS$31))))</f>
        <v>0</v>
      </c>
      <c r="AE88" s="667"/>
      <c r="AF88" s="667"/>
      <c r="AG88" s="667" t="e">
        <f>IF($B92=$A$8,SUMPRODUCT($BT$4:$BT$31,Schweine_Werte!$HH$4:$HH$31)/SUM($BT$4:$BT$31),IF($B92=$A$7,SUMPRODUCT($BT$4:$BT$31,Schweine_Werte!$GT$4:$GT$31)/SUM($BT$4:$BT$31),IF($B92=$A$6,SUMPRODUCT($BT$4:$BT$31,Schweine_Werte!$GF$4:$GF$31)/SUM($BT$4:$BT$31),SUMPRODUCT($BT$4:$BT$31,Schweine_Werte!$FR$4:$FR$31)/SUM($BT$4:$BT$31))))</f>
        <v>#DIV/0!</v>
      </c>
      <c r="AH88" s="667"/>
      <c r="AI88" s="667"/>
      <c r="AJ88" s="667" t="e">
        <f>IF($B92=$A$8,SUMPRODUCT($BT$4:$BT$31,Schweine_Werte!$HH$4:$HH$31,Schweine_Werte!$HJ$4:$HJ$31)/SUMPRODUCT($BT$4:$BT$31,Schweine_Werte!$HH$4:$HH$31),IF($B92=$A$7,SUMPRODUCT($BT$4:$BT$31,Schweine_Werte!$GT$4:$GT$31,Schweine_Werte!$GV$4:$GV$31)/SUMPRODUCT($BT$4:$BT$31,Schweine_Werte!$GT$4:$GT$31),IF($B92=$A$6,SUMPRODUCT($BT$4:$BT$31,Schweine_Werte!$GF$4:$GF$31,Schweine_Werte!$GH$4:$GH$31)/SUMPRODUCT($BT$4:$BT$31,Schweine_Werte!$GF$4:$GF$31),SUMPRODUCT($BT$4:$BT$31,Schweine_Werte!$FR$4:$FR$31,Schweine_Werte!$FT$4:$FT$31)/SUMPRODUCT($BT$4:$BT$31,Schweine_Werte!$FR$4:$FR$31))))</f>
        <v>#DIV/0!</v>
      </c>
      <c r="AK88" s="667"/>
      <c r="AL88" s="667">
        <f>IF($B92=$A$8,SUMIF(Schweine_Werte!$AO$4:$AO$31,$C92,Schweine_Werte!$HJ$4:$HJ$31),IF($B92=$A$7,SUMIF(Schweine_Werte!$AO$4:$AO$31,$C92,Schweine_Werte!$GV$4:$GV$31),IF($B92=$A$6,SUMIF(Schweine_Werte!$AO$4:$AO$31,$C92,Schweine_Werte!$GH$4:$GH$31),SUMIF(Schweine_Werte!$AO$4:$AO$31,$C92,Schweine_Werte!$FT$4:$FT$31))))</f>
        <v>0</v>
      </c>
      <c r="AM88" s="667"/>
      <c r="AN88" s="667">
        <f>IF($B92=$A$8,SUMIF(Schweine_Werte!$AO$4:$AO$31,$D92,Schweine_Werte!$HJ$4:$HJ$31),IF($B92=$A$7,SUMIF(Schweine_Werte!$AO$4:$AO$31,$D92,Schweine_Werte!$GV$4:$GV$31),IF($B92=$A$6,SUMIF(Schweine_Werte!$AO$4:$AO$31,$D92,Schweine_Werte!$GH$4:$GH$31),SUMIF(Schweine_Werte!$AO$4:$AO$31,$D92,Schweine_Werte!$FT$4:$FT$31))))</f>
        <v>0</v>
      </c>
      <c r="AO88" s="667"/>
      <c r="AR88" s="698">
        <v>92</v>
      </c>
      <c r="AS88" s="677">
        <f>IF(OR($C$12=$AR88,$D$12=$AR88),Schweine_Werte!$C88*0.5,IF(OR($C$12&gt;$AR88,$D$12&lt;$AR88),0,Schweine_Werte!$C88))</f>
        <v>0</v>
      </c>
      <c r="AT88" s="667">
        <f>IF(OR($C$24=$AR88,$D$24=$AR88),Schweine_Werte!$C88*0.5,IF(OR($C$24&gt;$AR88,$D$24&lt;$AR88),0,Schweine_Werte!$C88))</f>
        <v>0</v>
      </c>
      <c r="AU88" s="677">
        <f>IF(OR($C$36=$AR88,$D$36=$AR88),Schweine_Werte!$C88*0.5,IF(OR($C$36&gt;$AR88,$D$36&lt;$AR88),0,Schweine_Werte!$C88))</f>
        <v>0</v>
      </c>
      <c r="AV88" s="677">
        <f>IF(OR($C$48=$AR88,$D$48=$AR88),Schweine_Werte!$C88*0.5,IF(OR($C$48&gt;$AR88,$D$48&lt;$AR88),0,Schweine_Werte!$C88))</f>
        <v>0</v>
      </c>
      <c r="AW88" s="677">
        <f>IF(OR($C$60=$AR88,$D$60=$AR88),Schweine_Werte!$C88*0.5,IF(OR($C$60&gt;$AR88,$D$60&lt;$AR88),0,Schweine_Werte!$C88))</f>
        <v>0</v>
      </c>
      <c r="AX88" s="677">
        <f>IF(OR($C$12=$AR88,$D$12=$AR88),Schweine_Werte!$E88*0.5,IF(OR($C$12&gt;$AR88,$D$12&lt;$AR88),0,Schweine_Werte!$E88))</f>
        <v>0</v>
      </c>
      <c r="AY88" s="667">
        <f>IF(OR($C$24=$AR88,$D$24=$AR88),Schweine_Werte!$E88*0.5,IF(OR($C$24&gt;$AR88,$D$24&lt;$AR88),0,Schweine_Werte!$E88))</f>
        <v>0</v>
      </c>
      <c r="AZ88" s="667">
        <f>IF(OR($C$36=$AR88,$D$36=$AR88),Schweine_Werte!$E88*0.5,IF(OR($C$36&gt;$AR88,$D$36&lt;$AR88),0,Schweine_Werte!$E88))</f>
        <v>0</v>
      </c>
      <c r="BA88" s="667">
        <f>IF(OR($C$48=$AR88,$D$48=$AR88),Schweine_Werte!$E88*0.5,IF(OR($C$48&gt;$AR88,$D$48&lt;$AR88),0,Schweine_Werte!$E88))</f>
        <v>0</v>
      </c>
      <c r="BB88" s="667">
        <f>IF(OR($C$60=$AR88,$D$60=$AR88),Schweine_Werte!$E88*0.5,IF(OR($C$60&gt;$AR88,$D$60&lt;$AR88),0,Schweine_Werte!$E88))</f>
        <v>0</v>
      </c>
      <c r="BC88" s="677">
        <f>IF(OR($C$12=$AR88,$D$12=$AR88),Schweine_Werte!$G88*0.5,IF(OR($C$12&gt;$AR88,$D$12&lt;$AR88),0,Schweine_Werte!$G88))</f>
        <v>0</v>
      </c>
      <c r="BD88" s="667">
        <f>IF(OR($C$24=$AR88,$D$24=$AR88),Schweine_Werte!$G88*0.5,IF(OR($C$24&gt;$AR88,$D$24&lt;$AR88),0,Schweine_Werte!$G88))</f>
        <v>0</v>
      </c>
      <c r="BE88" s="667">
        <f>IF(OR($C$36=$AR88,$D$36=$AR88),Schweine_Werte!$G88*0.5,IF(OR($C$36&gt;$AR88,$D$36&lt;$AR88),0,Schweine_Werte!$G88))</f>
        <v>0</v>
      </c>
      <c r="BF88" s="667">
        <f>IF(OR($C$48=$AR88,$D$48=$AR88),Schweine_Werte!$G88*0.5,IF(OR($C$48&gt;$AR88,$D$48&lt;$AR88),0,Schweine_Werte!$G88))</f>
        <v>0</v>
      </c>
      <c r="BG88" s="667">
        <f>IF(OR($C$60=$AR88,$D$60=$AR88),Schweine_Werte!$G88*0.5,IF(OR($C$60&gt;$AR88,$D$60&lt;$AR88),0,Schweine_Werte!$G88))</f>
        <v>0</v>
      </c>
      <c r="BH88" s="677">
        <f>IF(OR($C$12=$AR88,$D$12=$AR88),Schweine_Werte!$I88*0.5,IF(OR($C$12&gt;$AR88,$D$12&lt;$AR88),0,Schweine_Werte!$I88))</f>
        <v>0</v>
      </c>
      <c r="BI88" s="667">
        <f>IF(OR($C$24=$AR88,$D$24=$AR88),Schweine_Werte!$I88*0.5,IF(OR($C$24&gt;$AR88,$D$24&lt;$AR88),0,Schweine_Werte!$I88))</f>
        <v>0</v>
      </c>
      <c r="BJ88" s="667">
        <f>IF(OR($C$36=$AR88,$D$36=$AR88),Schweine_Werte!$I88*0.5,IF(OR($C$36&gt;$AR88,$D$36&lt;$AR88),0,Schweine_Werte!$I88))</f>
        <v>0</v>
      </c>
      <c r="BK88" s="667">
        <f>IF(OR($C$48=$AR88,$D$48=$AR88),Schweine_Werte!$I88*0.5,IF(OR($C$48&gt;$AR88,$D$48&lt;$AR88),0,Schweine_Werte!$I88))</f>
        <v>0</v>
      </c>
      <c r="BL88" s="667">
        <f>IF(OR($C$60=$AR88,$D$60=$AR88),Schweine_Werte!$I88*0.5,IF(OR($C$60&gt;$AR88,$D$60&lt;$AR88),0,Schweine_Werte!$I88))</f>
        <v>0</v>
      </c>
      <c r="BM88" s="677"/>
      <c r="BN88" s="667"/>
      <c r="BO88" s="667"/>
      <c r="BP88" s="667"/>
      <c r="BQ88" s="667"/>
      <c r="BR88" s="677">
        <f>IF(OR($C$74=$AR88,$D$74=$AR88),Schweine_Werte!$M88*0.5,IF(OR($C$74&gt;$AR88,$D$74&lt;$AR88),0,Schweine_Werte!$M88))</f>
        <v>0</v>
      </c>
      <c r="BS88" s="677">
        <f>IF(OR($C$83=$AR88,$D$83=$AR88),Schweine_Werte!$M88*0.5,IF(OR($C$83&gt;$AR88,$D$83&lt;$AR88),0,Schweine_Werte!$M88))</f>
        <v>0</v>
      </c>
      <c r="BT88" s="679">
        <f>IF(OR($C$92=$AR88,$D$92=$AR88),Schweine_Werte!$M88*0.5,IF(OR($C$92&gt;$AR88,$D$92&lt;$AR88),0,Schweine_Werte!$M88))</f>
        <v>0</v>
      </c>
      <c r="BU88" s="679">
        <f>IF(OR($C$101=$AR88,$D$101=$AR88),Schweine_Werte!$M88*0.5,IF(OR($C$101&gt;$AR88,$D$101&lt;$AR88),0,Schweine_Werte!$M88))</f>
        <v>0</v>
      </c>
      <c r="BV88" s="679">
        <f>IF(OR($C$110=$AR88,$D$110=$AR88),Schweine_Werte!$M88*0.5,IF(OR($C$110&gt;$AR88,$D$110&lt;$AR88),0,Schweine_Werte!$M88))</f>
        <v>0</v>
      </c>
      <c r="BW88" s="679">
        <f>IF(OR(8=$AR88,$E$127=$AR88),Schweine_Werte!$M88*0.5,IF(OR(8&gt;$AR88,$E$127&lt;$AR88),0,Schweine_Werte!$M88))</f>
        <v>1.1781706701533199</v>
      </c>
      <c r="BX88" s="679">
        <f>IF(OR(8=$AR88,$E$145=$AR88),Schweine_Werte!$M88*0.5,IF(OR(8&gt;$AR88,$E$145&lt;$AR88),0,Schweine_Werte!$M88))</f>
        <v>1.1781706701533199</v>
      </c>
      <c r="BY88" s="677">
        <f>IF(OR($C$74=$AR88,$D$74=$AR88),Schweine_Werte!$O88*0.5,IF(OR($C$74&gt;$AR88,$D$74&lt;$AR88),0,Schweine_Werte!$O88))</f>
        <v>0</v>
      </c>
      <c r="BZ88" s="677">
        <f>IF(OR($C$83=$AR88,$D$83=$AR88),Schweine_Werte!$O88*0.5,IF(OR($C$83&gt;$AR88,$D$83&lt;$AR88),0,Schweine_Werte!$O88))</f>
        <v>0</v>
      </c>
      <c r="CA88" s="679">
        <f>IF(OR($C$92=$AR88,$D$92=$AR88),Schweine_Werte!$O88*0.5,IF(OR($C$92&gt;$AR88,$D$92&lt;$AR88),0,Schweine_Werte!$O88))</f>
        <v>0</v>
      </c>
      <c r="CB88" s="679">
        <f>IF(OR($C$101=$AR88,$D$101=$AR88),Schweine_Werte!$O88*0.5,IF(OR($C$101&gt;$AR88,$D$101&lt;$AR88),0,Schweine_Werte!$O88))</f>
        <v>0</v>
      </c>
      <c r="CC88" s="679">
        <f>IF(OR($C$110=$AR88,$D$110=$AR88),Schweine_Werte!$O88*0.5,IF(OR($C$110&gt;$AR88,$D$110&lt;$AR88),0,Schweine_Werte!$O88))</f>
        <v>0</v>
      </c>
    </row>
    <row r="89" spans="1:81" x14ac:dyDescent="0.2">
      <c r="B89" s="520">
        <v>500</v>
      </c>
      <c r="D89" s="667"/>
      <c r="E89" s="520" t="e">
        <f>($D92-$C92)*1000/SUM($CA$4:$CA$31)</f>
        <v>#VALUE!</v>
      </c>
      <c r="F89" s="667" t="e">
        <f>SUMPRODUCT($CA$4:$CA$31,Schweine_Werte!$W$4:$W$31)/SUM($CA$4:$CA$31)</f>
        <v>#DIV/0!</v>
      </c>
      <c r="G89" s="667" t="e">
        <f>IF($B92=$A$8,SUMPRODUCT($CA$4:$CA$31,Schweine_Werte!HK$4:HK$31)/SUM($CA$4:$CA$31),IF($B92=$A$7,SUMPRODUCT($CA$4:$CA$31,Schweine_Werte!GW$4:GW$31)/SUM($CA$4:$CA$31),IF($B92=$A$6,SUMPRODUCT($CA$4:$CA$31,Schweine_Werte!GI$4:GI$31)/SUM($CA$4:$CA$31),SUMPRODUCT($CA$4:$CA$31,Schweine_Werte!FU$4:FU$31)/SUM($CA$4:$CA$31))))</f>
        <v>#DIV/0!</v>
      </c>
      <c r="H89" s="667" t="e">
        <f>IF($B92=$A$8,SUMPRODUCT($CA$4:$CA$31,Schweine_Werte!HL$4:HL$31)/SUM($CA$4:$CA$31),IF($B92=$A$7,SUMPRODUCT($CA$4:$CA$31,Schweine_Werte!GX$4:GX$31)/SUM($CA$4:$CA$31),IF($B92=$A$6,SUMPRODUCT($CA$4:$CA$31,Schweine_Werte!GJ$4:GJ$31)/SUM($CA$4:$CA$31),SUMPRODUCT($CA$4:$CA$31,Schweine_Werte!FV$4:FV$31)/SUM($CA$4:$CA$31))))</f>
        <v>#DIV/0!</v>
      </c>
      <c r="I89" s="667" t="e">
        <f>IF($B92=$A$8,SUMPRODUCT($CA$4:$CA$31,Schweine_Werte!HM$4:HM$31)/SUM($CA$4:$CA$31),IF($B92=$A$7,SUMPRODUCT($CA$4:$CA$31,Schweine_Werte!GY$4:GY$31)/SUM($CA$4:$CA$31),IF($B92=$A$6,SUMPRODUCT($CA$4:$CA$31,Schweine_Werte!GK$4:GK$31)/SUM($CA$4:$CA$31),SUMPRODUCT($CA$4:$CA$31,Schweine_Werte!FW$4:FW$31)/SUM($CA$4:$CA$31))))</f>
        <v>#DIV/0!</v>
      </c>
      <c r="J89" s="667" t="e">
        <f>SUMPRODUCT($CA$4:$CA$31,Schweine_Werte!$AE$4:$AE$31)/SUM($CA$4:$CA$31)</f>
        <v>#DIV/0!</v>
      </c>
      <c r="K89" s="667" t="e">
        <f>SUMPRODUCT($CA$4:$CA$31,Schweine_Werte!$AM$4:$AM$31)/SUM($CA$4:$CA$31)</f>
        <v>#DIV/0!</v>
      </c>
      <c r="L89" s="667" t="e">
        <f>T89*$F89*365/1000+$J89-$K89</f>
        <v>#DIV/0!</v>
      </c>
      <c r="M89" s="667" t="e">
        <f>U89*$F89*365/1000+$J89-$K89/2</f>
        <v>#DIV/0!</v>
      </c>
      <c r="N89" s="667" t="e">
        <f>V89*$F89*365/1000+$J89</f>
        <v>#DIV/0!</v>
      </c>
      <c r="O89" s="667">
        <f>IF($C92&lt;28,SUM($CA$4:$CA$23)+IF($D92&gt;28,$CA$24*0.5,$CA$24),0)</f>
        <v>0</v>
      </c>
      <c r="P89" s="667">
        <f>IF($D92&gt;28,SUM($CA$25:$CA$31)+IF($C92&lt;28,$CA$24*0.5,$CA$24),0)</f>
        <v>0</v>
      </c>
      <c r="Q89" s="667" t="e">
        <f t="shared" si="46"/>
        <v>#DIV/0!</v>
      </c>
      <c r="R89" s="667" t="e">
        <f t="shared" si="46"/>
        <v>#DIV/0!</v>
      </c>
      <c r="S89" s="667" t="e">
        <f t="shared" si="46"/>
        <v>#DIV/0!</v>
      </c>
      <c r="T89" s="667" t="e">
        <f>+($O89*Schweine_Werte!$HT$16+$P89*Schweine_Werte!$HU$16)/SUM($O89:$P89)</f>
        <v>#DIV/0!</v>
      </c>
      <c r="U89" s="667" t="e">
        <f>+($O89*Schweine_Werte!$HV$16+$P89*Schweine_Werte!$HW$16)/SUM($O89:$P89)</f>
        <v>#DIV/0!</v>
      </c>
      <c r="V89" s="667" t="e">
        <f>+($O89*Schweine_Werte!$HX$16+$P89*Schweine_Werte!$HY$16)/SUM($O89:$P89)</f>
        <v>#DIV/0!</v>
      </c>
      <c r="W89" s="667" t="e">
        <f>($J89*0.055+T89*0.365*0.86*$F89-$K89*0.018)/L89*100</f>
        <v>#DIV/0!</v>
      </c>
      <c r="X89" s="667" t="e">
        <f>($J89*0.055+U89*0.365*0.86*$F89-$K89*0.018/2)/M89*100</f>
        <v>#DIV/0!</v>
      </c>
      <c r="Y89" s="667" t="e">
        <f>($J89*0.055+V89*0.365*0.86*$F89)/N89*100</f>
        <v>#DIV/0!</v>
      </c>
      <c r="Z89" s="667" t="e">
        <f>IF($B92=$A$8,SUMPRODUCT($CA$4:$CA$31,Schweine_Werte!$HN$4:$HN$31,Schweine_Werte!$HO$4:$HO$31)/SUMPRODUCT($CA$4:$CA$31,Schweine_Werte!$HN$4:$HN$31),IF($B92=$A$7,SUMPRODUCT($CA$4:$CA$31,Schweine_Werte!$GZ$4:$GZ$31,Schweine_Werte!$HA$4:$HA$31)/SUMPRODUCT($CA$4:$CA$31,Schweine_Werte!$GZ$4:$GZ$31),IF($B92=$A$6,SUMPRODUCT($CA$4:$CA$31,Schweine_Werte!$GL$4:$GL$31,Schweine_Werte!$GM$4:$GM$31)/SUMPRODUCT($CA$4:$CA$31,Schweine_Werte!$GL$4:$GL$31),SUMPRODUCT($CA$4:$CA$31,Schweine_Werte!$FX$4:$FX$31,Schweine_Werte!$FY$4:$FY$31)/SUMPRODUCT($CA$4:$CA$31,Schweine_Werte!$FX$4:$FX$31))))</f>
        <v>#DIV/0!</v>
      </c>
      <c r="AA89" s="667"/>
      <c r="AB89" s="667">
        <f>IF($B92=$A$8,SUMIF(Schweine_Werte!$AO$4:$AO$31,$C92,Schweine_Werte!$HO$4:$HO$31),IF($B92=$A$7,SUMIF(Schweine_Werte!$AO$4:$AO$31,$C92,Schweine_Werte!$HA$4:$HA$31),IF($B92=$A$6,SUMIF(Schweine_Werte!$AO$4:$AO$31,$C92,Schweine_Werte!$GM$4:$GM$31),SUMIF(Schweine_Werte!$AO$4:$AO$31,$C92,Schweine_Werte!$FY$4:$FY$31))))</f>
        <v>0</v>
      </c>
      <c r="AC89" s="667"/>
      <c r="AD89" s="667">
        <f>IF($B92=$A$8,SUMIF(Schweine_Werte!$AO$4:$AO$31,$D92,Schweine_Werte!$HO$4:$HO$31),IF($B92=$A$7,SUMIF(Schweine_Werte!$AO$4:$AO$31,$D92,Schweine_Werte!$HA$4:$HA$31),IF($B92=$A$6,SUMIF(Schweine_Werte!$AO$4:$AO$31,$D92,Schweine_Werte!$GM$4:$GM$31),SUMIF(Schweine_Werte!$AO$4:$AO$31,$D92,Schweine_Werte!$FY$4:$FY$31))))</f>
        <v>0</v>
      </c>
      <c r="AE89" s="667"/>
      <c r="AF89" s="667"/>
      <c r="AG89" s="667" t="e">
        <f>IF($B92=$A$8,SUMPRODUCT($CA$4:$CA$31,Schweine_Werte!$HN$4:$HN$31)/SUM($CA$4:$CA$31),IF($B92=$A$7,SUMPRODUCT($CA$4:$CA$31,Schweine_Werte!$GZ$4:$GZ$31)/SUM($CA$4:$CA$31),IF($B92=$A$6,SUMPRODUCT($CA$4:$CA$31,Schweine_Werte!$GL$4:$GL$31)/SUM($CA$4:$CA$31),SUMPRODUCT($CA$4:$CA$31,Schweine_Werte!$FX$4:$FX$31)/SUM($CA$4:$CA$31))))</f>
        <v>#DIV/0!</v>
      </c>
      <c r="AH89" s="667"/>
      <c r="AI89" s="667"/>
      <c r="AJ89" s="667" t="e">
        <f>IF($B92=$A$8,SUMPRODUCT($CA$4:$CA$31,Schweine_Werte!$HN$4:$HN$31,Schweine_Werte!$HP$4:$HP$31)/SUMPRODUCT($CA$4:$CA$31,Schweine_Werte!$HN$4:$HN$31),IF($B92=$A$7,SUMPRODUCT($CA$4:$CA$31,Schweine_Werte!$GZ$4:$GZ$31,Schweine_Werte!$HB$4:$HB$31)/SUMPRODUCT($CA$4:$CA$31,Schweine_Werte!$GZ$4:$GZ$31),IF($B92=$A$6,SUMPRODUCT($CA$4:$CA$31,Schweine_Werte!$GL$4:$GL$31,Schweine_Werte!$GN$4:$GN$31)/SUMPRODUCT($CA$4:$CA$31,Schweine_Werte!$GL$4:$GL$31),SUMPRODUCT($CA$4:$CA$31,Schweine_Werte!$FX$4:$FX$31,Schweine_Werte!$FZ$4:$FZ$31)/SUMPRODUCT($CA$4:$CA$31,Schweine_Werte!$FX$4:$FX$31))))</f>
        <v>#DIV/0!</v>
      </c>
      <c r="AK89" s="667"/>
      <c r="AL89" s="667">
        <f>IF($B92=$A$8,SUMIF(Schweine_Werte!$AO$4:$AO$31,$C92,Schweine_Werte!$HP$4:$HP$31),IF($B92=$A$7,SUMIF(Schweine_Werte!$AO$4:$AO$31,$C92,Schweine_Werte!$HB$4:$HB$31),IF($B92=$A$6,SUMIF(Schweine_Werte!$AO$4:$AO$31,$C92,Schweine_Werte!$GN$4:$GN$31),SUMIF(Schweine_Werte!$AO$4:$AO$31,$C92,Schweine_Werte!$FZ$4:$FZ$31))))</f>
        <v>0</v>
      </c>
      <c r="AM89" s="667"/>
      <c r="AN89" s="667">
        <f>IF($B92=$A$8,SUMIF(Schweine_Werte!$AO$4:$AO$31,$D92,Schweine_Werte!$HP$4:$HP$31),IF($B92=$A$7,SUMIF(Schweine_Werte!$AO$4:$AO$31,$D92,Schweine_Werte!$HB$4:$HB$31),IF($B92=$A$6,SUMIF(Schweine_Werte!$AO$4:$AO$31,$D92,Schweine_Werte!$GN$4:$GN$31),SUMIF(Schweine_Werte!$AO$4:$AO$31,$D92,Schweine_Werte!$FZ$4:$FZ$31))))</f>
        <v>0</v>
      </c>
      <c r="AO89" s="667"/>
      <c r="AR89" s="698">
        <v>93</v>
      </c>
      <c r="AS89" s="677">
        <f>IF(OR($C$12=$AR89,$D$12=$AR89),Schweine_Werte!$C89*0.5,IF(OR($C$12&gt;$AR89,$D$12&lt;$AR89),0,Schweine_Werte!$C89))</f>
        <v>0</v>
      </c>
      <c r="AT89" s="667">
        <f>IF(OR($C$24=$AR89,$D$24=$AR89),Schweine_Werte!$C89*0.5,IF(OR($C$24&gt;$AR89,$D$24&lt;$AR89),0,Schweine_Werte!$C89))</f>
        <v>0</v>
      </c>
      <c r="AU89" s="677">
        <f>IF(OR($C$36=$AR89,$D$36=$AR89),Schweine_Werte!$C89*0.5,IF(OR($C$36&gt;$AR89,$D$36&lt;$AR89),0,Schweine_Werte!$C89))</f>
        <v>0</v>
      </c>
      <c r="AV89" s="677">
        <f>IF(OR($C$48=$AR89,$D$48=$AR89),Schweine_Werte!$C89*0.5,IF(OR($C$48&gt;$AR89,$D$48&lt;$AR89),0,Schweine_Werte!$C89))</f>
        <v>0</v>
      </c>
      <c r="AW89" s="677">
        <f>IF(OR($C$60=$AR89,$D$60=$AR89),Schweine_Werte!$C89*0.5,IF(OR($C$60&gt;$AR89,$D$60&lt;$AR89),0,Schweine_Werte!$C89))</f>
        <v>0</v>
      </c>
      <c r="AX89" s="677">
        <f>IF(OR($C$12=$AR89,$D$12=$AR89),Schweine_Werte!$E89*0.5,IF(OR($C$12&gt;$AR89,$D$12&lt;$AR89),0,Schweine_Werte!$E89))</f>
        <v>0</v>
      </c>
      <c r="AY89" s="667">
        <f>IF(OR($C$24=$AR89,$D$24=$AR89),Schweine_Werte!$E89*0.5,IF(OR($C$24&gt;$AR89,$D$24&lt;$AR89),0,Schweine_Werte!$E89))</f>
        <v>0</v>
      </c>
      <c r="AZ89" s="667">
        <f>IF(OR($C$36=$AR89,$D$36=$AR89),Schweine_Werte!$E89*0.5,IF(OR($C$36&gt;$AR89,$D$36&lt;$AR89),0,Schweine_Werte!$E89))</f>
        <v>0</v>
      </c>
      <c r="BA89" s="667">
        <f>IF(OR($C$48=$AR89,$D$48=$AR89),Schweine_Werte!$E89*0.5,IF(OR($C$48&gt;$AR89,$D$48&lt;$AR89),0,Schweine_Werte!$E89))</f>
        <v>0</v>
      </c>
      <c r="BB89" s="667">
        <f>IF(OR($C$60=$AR89,$D$60=$AR89),Schweine_Werte!$E89*0.5,IF(OR($C$60&gt;$AR89,$D$60&lt;$AR89),0,Schweine_Werte!$E89))</f>
        <v>0</v>
      </c>
      <c r="BC89" s="677">
        <f>IF(OR($C$12=$AR89,$D$12=$AR89),Schweine_Werte!$G89*0.5,IF(OR($C$12&gt;$AR89,$D$12&lt;$AR89),0,Schweine_Werte!$G89))</f>
        <v>0</v>
      </c>
      <c r="BD89" s="667">
        <f>IF(OR($C$24=$AR89,$D$24=$AR89),Schweine_Werte!$G89*0.5,IF(OR($C$24&gt;$AR89,$D$24&lt;$AR89),0,Schweine_Werte!$G89))</f>
        <v>0</v>
      </c>
      <c r="BE89" s="667">
        <f>IF(OR($C$36=$AR89,$D$36=$AR89),Schweine_Werte!$G89*0.5,IF(OR($C$36&gt;$AR89,$D$36&lt;$AR89),0,Schweine_Werte!$G89))</f>
        <v>0</v>
      </c>
      <c r="BF89" s="667">
        <f>IF(OR($C$48=$AR89,$D$48=$AR89),Schweine_Werte!$G89*0.5,IF(OR($C$48&gt;$AR89,$D$48&lt;$AR89),0,Schweine_Werte!$G89))</f>
        <v>0</v>
      </c>
      <c r="BG89" s="667">
        <f>IF(OR($C$60=$AR89,$D$60=$AR89),Schweine_Werte!$G89*0.5,IF(OR($C$60&gt;$AR89,$D$60&lt;$AR89),0,Schweine_Werte!$G89))</f>
        <v>0</v>
      </c>
      <c r="BH89" s="677">
        <f>IF(OR($C$12=$AR89,$D$12=$AR89),Schweine_Werte!$I89*0.5,IF(OR($C$12&gt;$AR89,$D$12&lt;$AR89),0,Schweine_Werte!$I89))</f>
        <v>0</v>
      </c>
      <c r="BI89" s="667">
        <f>IF(OR($C$24=$AR89,$D$24=$AR89),Schweine_Werte!$I89*0.5,IF(OR($C$24&gt;$AR89,$D$24&lt;$AR89),0,Schweine_Werte!$I89))</f>
        <v>0</v>
      </c>
      <c r="BJ89" s="667">
        <f>IF(OR($C$36=$AR89,$D$36=$AR89),Schweine_Werte!$I89*0.5,IF(OR($C$36&gt;$AR89,$D$36&lt;$AR89),0,Schweine_Werte!$I89))</f>
        <v>0</v>
      </c>
      <c r="BK89" s="667">
        <f>IF(OR($C$48=$AR89,$D$48=$AR89),Schweine_Werte!$I89*0.5,IF(OR($C$48&gt;$AR89,$D$48&lt;$AR89),0,Schweine_Werte!$I89))</f>
        <v>0</v>
      </c>
      <c r="BL89" s="667">
        <f>IF(OR($C$60=$AR89,$D$60=$AR89),Schweine_Werte!$I89*0.5,IF(OR($C$60&gt;$AR89,$D$60&lt;$AR89),0,Schweine_Werte!$I89))</f>
        <v>0</v>
      </c>
      <c r="BM89" s="677"/>
      <c r="BN89" s="667"/>
      <c r="BO89" s="667"/>
      <c r="BP89" s="667"/>
      <c r="BQ89" s="667"/>
      <c r="BR89" s="677">
        <f>IF(OR($C$74=$AR89,$D$74=$AR89),Schweine_Werte!$M89*0.5,IF(OR($C$74&gt;$AR89,$D$74&lt;$AR89),0,Schweine_Werte!$M89))</f>
        <v>0</v>
      </c>
      <c r="BS89" s="677">
        <f>IF(OR($C$83=$AR89,$D$83=$AR89),Schweine_Werte!$M89*0.5,IF(OR($C$83&gt;$AR89,$D$83&lt;$AR89),0,Schweine_Werte!$M89))</f>
        <v>0</v>
      </c>
      <c r="BT89" s="679">
        <f>IF(OR($C$92=$AR89,$D$92=$AR89),Schweine_Werte!$M89*0.5,IF(OR($C$92&gt;$AR89,$D$92&lt;$AR89),0,Schweine_Werte!$M89))</f>
        <v>0</v>
      </c>
      <c r="BU89" s="679">
        <f>IF(OR($C$101=$AR89,$D$101=$AR89),Schweine_Werte!$M89*0.5,IF(OR($C$101&gt;$AR89,$D$101&lt;$AR89),0,Schweine_Werte!$M89))</f>
        <v>0</v>
      </c>
      <c r="BV89" s="679">
        <f>IF(OR($C$110=$AR89,$D$110=$AR89),Schweine_Werte!$M89*0.5,IF(OR($C$110&gt;$AR89,$D$110&lt;$AR89),0,Schweine_Werte!$M89))</f>
        <v>0</v>
      </c>
      <c r="BW89" s="679">
        <f>IF(OR(8=$AR89,$E$127=$AR89),Schweine_Werte!$M89*0.5,IF(OR(8&gt;$AR89,$E$127&lt;$AR89),0,Schweine_Werte!$M89))</f>
        <v>1.186462198893864</v>
      </c>
      <c r="BX89" s="679">
        <f>IF(OR(8=$AR89,$E$145=$AR89),Schweine_Werte!$M89*0.5,IF(OR(8&gt;$AR89,$E$145&lt;$AR89),0,Schweine_Werte!$M89))</f>
        <v>1.186462198893864</v>
      </c>
      <c r="BY89" s="677">
        <f>IF(OR($C$74=$AR89,$D$74=$AR89),Schweine_Werte!$O89*0.5,IF(OR($C$74&gt;$AR89,$D$74&lt;$AR89),0,Schweine_Werte!$O89))</f>
        <v>0</v>
      </c>
      <c r="BZ89" s="677">
        <f>IF(OR($C$83=$AR89,$D$83=$AR89),Schweine_Werte!$O89*0.5,IF(OR($C$83&gt;$AR89,$D$83&lt;$AR89),0,Schweine_Werte!$O89))</f>
        <v>0</v>
      </c>
      <c r="CA89" s="679">
        <f>IF(OR($C$92=$AR89,$D$92=$AR89),Schweine_Werte!$O89*0.5,IF(OR($C$92&gt;$AR89,$D$92&lt;$AR89),0,Schweine_Werte!$O89))</f>
        <v>0</v>
      </c>
      <c r="CB89" s="679">
        <f>IF(OR($C$101=$AR89,$D$101=$AR89),Schweine_Werte!$O89*0.5,IF(OR($C$101&gt;$AR89,$D$101&lt;$AR89),0,Schweine_Werte!$O89))</f>
        <v>0</v>
      </c>
      <c r="CC89" s="679">
        <f>IF(OR($C$110=$AR89,$D$110=$AR89),Schweine_Werte!$O89*0.5,IF(OR($C$110&gt;$AR89,$D$110&lt;$AR89),0,Schweine_Werte!$O89))</f>
        <v>0</v>
      </c>
    </row>
    <row r="90" spans="1:81" ht="15.75" x14ac:dyDescent="0.25">
      <c r="F90" s="521"/>
      <c r="G90" s="1722" t="s">
        <v>486</v>
      </c>
      <c r="H90" s="1723"/>
      <c r="I90" s="1724"/>
      <c r="J90" s="681" t="s">
        <v>474</v>
      </c>
      <c r="K90" s="681" t="s">
        <v>487</v>
      </c>
      <c r="L90" s="1725" t="s">
        <v>488</v>
      </c>
      <c r="M90" s="1726"/>
      <c r="N90" s="1727"/>
      <c r="O90" s="1725" t="s">
        <v>489</v>
      </c>
      <c r="P90" s="1727"/>
      <c r="Q90" s="1725" t="s">
        <v>490</v>
      </c>
      <c r="R90" s="1726"/>
      <c r="S90" s="1727"/>
      <c r="T90" s="1725" t="s">
        <v>491</v>
      </c>
      <c r="U90" s="1726"/>
      <c r="V90" s="1727"/>
      <c r="W90" s="1725" t="s">
        <v>492</v>
      </c>
      <c r="X90" s="1726"/>
      <c r="Y90" s="1727"/>
      <c r="Z90" s="1728" t="s">
        <v>493</v>
      </c>
      <c r="AA90" s="1729"/>
      <c r="AB90" s="1728" t="s">
        <v>411</v>
      </c>
      <c r="AC90" s="1729"/>
      <c r="AD90" s="1728" t="s">
        <v>412</v>
      </c>
      <c r="AE90" s="1729"/>
      <c r="AF90" s="682" t="s">
        <v>494</v>
      </c>
      <c r="AG90" s="1733" t="s">
        <v>495</v>
      </c>
      <c r="AH90" s="1734"/>
      <c r="AI90" s="983" t="s">
        <v>515</v>
      </c>
      <c r="AJ90" s="1728" t="s">
        <v>493</v>
      </c>
      <c r="AK90" s="1729"/>
      <c r="AL90" s="1728" t="s">
        <v>411</v>
      </c>
      <c r="AM90" s="1729"/>
      <c r="AN90" s="1728" t="s">
        <v>412</v>
      </c>
      <c r="AO90" s="1729"/>
      <c r="AR90" s="698">
        <v>94</v>
      </c>
      <c r="AS90" s="677">
        <f>IF(OR($C$12=$AR90,$D$12=$AR90),Schweine_Werte!$C90*0.5,IF(OR($C$12&gt;$AR90,$D$12&lt;$AR90),0,Schweine_Werte!$C90))</f>
        <v>0</v>
      </c>
      <c r="AT90" s="667">
        <f>IF(OR($C$24=$AR90,$D$24=$AR90),Schweine_Werte!$C90*0.5,IF(OR($C$24&gt;$AR90,$D$24&lt;$AR90),0,Schweine_Werte!$C90))</f>
        <v>0</v>
      </c>
      <c r="AU90" s="677">
        <f>IF(OR($C$36=$AR90,$D$36=$AR90),Schweine_Werte!$C90*0.5,IF(OR($C$36&gt;$AR90,$D$36&lt;$AR90),0,Schweine_Werte!$C90))</f>
        <v>0</v>
      </c>
      <c r="AV90" s="677">
        <f>IF(OR($C$48=$AR90,$D$48=$AR90),Schweine_Werte!$C90*0.5,IF(OR($C$48&gt;$AR90,$D$48&lt;$AR90),0,Schweine_Werte!$C90))</f>
        <v>0</v>
      </c>
      <c r="AW90" s="677">
        <f>IF(OR($C$60=$AR90,$D$60=$AR90),Schweine_Werte!$C90*0.5,IF(OR($C$60&gt;$AR90,$D$60&lt;$AR90),0,Schweine_Werte!$C90))</f>
        <v>0</v>
      </c>
      <c r="AX90" s="677">
        <f>IF(OR($C$12=$AR90,$D$12=$AR90),Schweine_Werte!$E90*0.5,IF(OR($C$12&gt;$AR90,$D$12&lt;$AR90),0,Schweine_Werte!$E90))</f>
        <v>0</v>
      </c>
      <c r="AY90" s="667">
        <f>IF(OR($C$24=$AR90,$D$24=$AR90),Schweine_Werte!$E90*0.5,IF(OR($C$24&gt;$AR90,$D$24&lt;$AR90),0,Schweine_Werte!$E90))</f>
        <v>0</v>
      </c>
      <c r="AZ90" s="667">
        <f>IF(OR($C$36=$AR90,$D$36=$AR90),Schweine_Werte!$E90*0.5,IF(OR($C$36&gt;$AR90,$D$36&lt;$AR90),0,Schweine_Werte!$E90))</f>
        <v>0</v>
      </c>
      <c r="BA90" s="667">
        <f>IF(OR($C$48=$AR90,$D$48=$AR90),Schweine_Werte!$E90*0.5,IF(OR($C$48&gt;$AR90,$D$48&lt;$AR90),0,Schweine_Werte!$E90))</f>
        <v>0</v>
      </c>
      <c r="BB90" s="667">
        <f>IF(OR($C$60=$AR90,$D$60=$AR90),Schweine_Werte!$E90*0.5,IF(OR($C$60&gt;$AR90,$D$60&lt;$AR90),0,Schweine_Werte!$E90))</f>
        <v>0</v>
      </c>
      <c r="BC90" s="677">
        <f>IF(OR($C$12=$AR90,$D$12=$AR90),Schweine_Werte!$G90*0.5,IF(OR($C$12&gt;$AR90,$D$12&lt;$AR90),0,Schweine_Werte!$G90))</f>
        <v>0</v>
      </c>
      <c r="BD90" s="667">
        <f>IF(OR($C$24=$AR90,$D$24=$AR90),Schweine_Werte!$G90*0.5,IF(OR($C$24&gt;$AR90,$D$24&lt;$AR90),0,Schweine_Werte!$G90))</f>
        <v>0</v>
      </c>
      <c r="BE90" s="667">
        <f>IF(OR($C$36=$AR90,$D$36=$AR90),Schweine_Werte!$G90*0.5,IF(OR($C$36&gt;$AR90,$D$36&lt;$AR90),0,Schweine_Werte!$G90))</f>
        <v>0</v>
      </c>
      <c r="BF90" s="667">
        <f>IF(OR($C$48=$AR90,$D$48=$AR90),Schweine_Werte!$G90*0.5,IF(OR($C$48&gt;$AR90,$D$48&lt;$AR90),0,Schweine_Werte!$G90))</f>
        <v>0</v>
      </c>
      <c r="BG90" s="667">
        <f>IF(OR($C$60=$AR90,$D$60=$AR90),Schweine_Werte!$G90*0.5,IF(OR($C$60&gt;$AR90,$D$60&lt;$AR90),0,Schweine_Werte!$G90))</f>
        <v>0</v>
      </c>
      <c r="BH90" s="677">
        <f>IF(OR($C$12=$AR90,$D$12=$AR90),Schweine_Werte!$I90*0.5,IF(OR($C$12&gt;$AR90,$D$12&lt;$AR90),0,Schweine_Werte!$I90))</f>
        <v>0</v>
      </c>
      <c r="BI90" s="667">
        <f>IF(OR($C$24=$AR90,$D$24=$AR90),Schweine_Werte!$I90*0.5,IF(OR($C$24&gt;$AR90,$D$24&lt;$AR90),0,Schweine_Werte!$I90))</f>
        <v>0</v>
      </c>
      <c r="BJ90" s="667">
        <f>IF(OR($C$36=$AR90,$D$36=$AR90),Schweine_Werte!$I90*0.5,IF(OR($C$36&gt;$AR90,$D$36&lt;$AR90),0,Schweine_Werte!$I90))</f>
        <v>0</v>
      </c>
      <c r="BK90" s="667">
        <f>IF(OR($C$48=$AR90,$D$48=$AR90),Schweine_Werte!$I90*0.5,IF(OR($C$48&gt;$AR90,$D$48&lt;$AR90),0,Schweine_Werte!$I90))</f>
        <v>0</v>
      </c>
      <c r="BL90" s="667">
        <f>IF(OR($C$60=$AR90,$D$60=$AR90),Schweine_Werte!$I90*0.5,IF(OR($C$60&gt;$AR90,$D$60&lt;$AR90),0,Schweine_Werte!$I90))</f>
        <v>0</v>
      </c>
      <c r="BM90" s="677"/>
      <c r="BN90" s="667"/>
      <c r="BO90" s="667"/>
      <c r="BP90" s="667"/>
      <c r="BQ90" s="667"/>
      <c r="BR90" s="677">
        <f>IF(OR($C$74=$AR90,$D$74=$AR90),Schweine_Werte!$M90*0.5,IF(OR($C$74&gt;$AR90,$D$74&lt;$AR90),0,Schweine_Werte!$M90))</f>
        <v>0</v>
      </c>
      <c r="BS90" s="677">
        <f>IF(OR($C$83=$AR90,$D$83=$AR90),Schweine_Werte!$M90*0.5,IF(OR($C$83&gt;$AR90,$D$83&lt;$AR90),0,Schweine_Werte!$M90))</f>
        <v>0</v>
      </c>
      <c r="BT90" s="679">
        <f>IF(OR($C$92=$AR90,$D$92=$AR90),Schweine_Werte!$M90*0.5,IF(OR($C$92&gt;$AR90,$D$92&lt;$AR90),0,Schweine_Werte!$M90))</f>
        <v>0</v>
      </c>
      <c r="BU90" s="679">
        <f>IF(OR($C$101=$AR90,$D$101=$AR90),Schweine_Werte!$M90*0.5,IF(OR($C$101&gt;$AR90,$D$101&lt;$AR90),0,Schweine_Werte!$M90))</f>
        <v>0</v>
      </c>
      <c r="BV90" s="679">
        <f>IF(OR($C$110=$AR90,$D$110=$AR90),Schweine_Werte!$M90*0.5,IF(OR($C$110&gt;$AR90,$D$110&lt;$AR90),0,Schweine_Werte!$M90))</f>
        <v>0</v>
      </c>
      <c r="BW90" s="679">
        <f>IF(OR(8=$AR90,$E$127=$AR90),Schweine_Werte!$M90*0.5,IF(OR(8&gt;$AR90,$E$127&lt;$AR90),0,Schweine_Werte!$M90))</f>
        <v>1.1952918899533977</v>
      </c>
      <c r="BX90" s="679">
        <f>IF(OR(8=$AR90,$E$145=$AR90),Schweine_Werte!$M90*0.5,IF(OR(8&gt;$AR90,$E$145&lt;$AR90),0,Schweine_Werte!$M90))</f>
        <v>1.1952918899533977</v>
      </c>
      <c r="BY90" s="677">
        <f>IF(OR($C$74=$AR90,$D$74=$AR90),Schweine_Werte!$O90*0.5,IF(OR($C$74&gt;$AR90,$D$74&lt;$AR90),0,Schweine_Werte!$O90))</f>
        <v>0</v>
      </c>
      <c r="BZ90" s="677">
        <f>IF(OR($C$83=$AR90,$D$83=$AR90),Schweine_Werte!$O90*0.5,IF(OR($C$83&gt;$AR90,$D$83&lt;$AR90),0,Schweine_Werte!$O90))</f>
        <v>0</v>
      </c>
      <c r="CA90" s="679">
        <f>IF(OR($C$92=$AR90,$D$92=$AR90),Schweine_Werte!$O90*0.5,IF(OR($C$92&gt;$AR90,$D$92&lt;$AR90),0,Schweine_Werte!$O90))</f>
        <v>0</v>
      </c>
      <c r="CB90" s="679">
        <f>IF(OR($C$101=$AR90,$D$101=$AR90),Schweine_Werte!$O90*0.5,IF(OR($C$101&gt;$AR90,$D$101&lt;$AR90),0,Schweine_Werte!$O90))</f>
        <v>0</v>
      </c>
      <c r="CC90" s="679">
        <f>IF(OR($C$110=$AR90,$D$110=$AR90),Schweine_Werte!$O90*0.5,IF(OR($C$110&gt;$AR90,$D$110&lt;$AR90),0,Schweine_Werte!$O90))</f>
        <v>0</v>
      </c>
    </row>
    <row r="91" spans="1:81" ht="18.75" x14ac:dyDescent="0.2">
      <c r="B91" s="684" t="s">
        <v>497</v>
      </c>
      <c r="C91" s="685" t="s">
        <v>375</v>
      </c>
      <c r="D91" s="685" t="s">
        <v>498</v>
      </c>
      <c r="E91" s="685" t="s">
        <v>377</v>
      </c>
      <c r="F91" s="686" t="s">
        <v>363</v>
      </c>
      <c r="G91" s="687" t="s">
        <v>1</v>
      </c>
      <c r="H91" s="687" t="s">
        <v>499</v>
      </c>
      <c r="I91" s="687" t="s">
        <v>500</v>
      </c>
      <c r="J91" s="688" t="s">
        <v>501</v>
      </c>
      <c r="K91" s="688" t="s">
        <v>501</v>
      </c>
      <c r="L91" s="689" t="s">
        <v>365</v>
      </c>
      <c r="M91" s="689" t="s">
        <v>502</v>
      </c>
      <c r="N91" s="689" t="s">
        <v>367</v>
      </c>
      <c r="O91" s="690" t="s">
        <v>358</v>
      </c>
      <c r="P91" s="690" t="s">
        <v>359</v>
      </c>
      <c r="Q91" s="689" t="s">
        <v>365</v>
      </c>
      <c r="R91" s="689" t="s">
        <v>366</v>
      </c>
      <c r="S91" s="689" t="s">
        <v>367</v>
      </c>
      <c r="T91" s="689" t="s">
        <v>365</v>
      </c>
      <c r="U91" s="689" t="s">
        <v>366</v>
      </c>
      <c r="V91" s="689" t="s">
        <v>367</v>
      </c>
      <c r="W91" s="688" t="s">
        <v>503</v>
      </c>
      <c r="X91" s="688" t="s">
        <v>504</v>
      </c>
      <c r="Y91" s="688" t="s">
        <v>505</v>
      </c>
      <c r="Z91" s="691" t="s">
        <v>506</v>
      </c>
      <c r="AA91" s="691" t="s">
        <v>298</v>
      </c>
      <c r="AB91" s="691" t="s">
        <v>506</v>
      </c>
      <c r="AC91" s="691" t="s">
        <v>298</v>
      </c>
      <c r="AD91" s="691" t="s">
        <v>506</v>
      </c>
      <c r="AE91" s="691" t="s">
        <v>298</v>
      </c>
      <c r="AF91" s="691" t="s">
        <v>507</v>
      </c>
      <c r="AG91" s="692" t="s">
        <v>508</v>
      </c>
      <c r="AH91" s="691" t="s">
        <v>17</v>
      </c>
      <c r="AI91" s="691"/>
      <c r="AJ91" s="691" t="s">
        <v>509</v>
      </c>
      <c r="AK91" s="691" t="s">
        <v>510</v>
      </c>
      <c r="AL91" s="691" t="s">
        <v>511</v>
      </c>
      <c r="AM91" s="691" t="s">
        <v>512</v>
      </c>
      <c r="AN91" s="691" t="s">
        <v>511</v>
      </c>
      <c r="AO91" s="691" t="s">
        <v>513</v>
      </c>
      <c r="AR91" s="698">
        <v>95</v>
      </c>
      <c r="AS91" s="677">
        <f>IF(OR($C$12=$AR91,$D$12=$AR91),Schweine_Werte!$C91*0.5,IF(OR($C$12&gt;$AR91,$D$12&lt;$AR91),0,Schweine_Werte!$C91))</f>
        <v>0</v>
      </c>
      <c r="AT91" s="667">
        <f>IF(OR($C$24=$AR91,$D$24=$AR91),Schweine_Werte!$C91*0.5,IF(OR($C$24&gt;$AR91,$D$24&lt;$AR91),0,Schweine_Werte!$C91))</f>
        <v>0</v>
      </c>
      <c r="AU91" s="677">
        <f>IF(OR($C$36=$AR91,$D$36=$AR91),Schweine_Werte!$C91*0.5,IF(OR($C$36&gt;$AR91,$D$36&lt;$AR91),0,Schweine_Werte!$C91))</f>
        <v>0</v>
      </c>
      <c r="AV91" s="677">
        <f>IF(OR($C$48=$AR91,$D$48=$AR91),Schweine_Werte!$C91*0.5,IF(OR($C$48&gt;$AR91,$D$48&lt;$AR91),0,Schweine_Werte!$C91))</f>
        <v>0</v>
      </c>
      <c r="AW91" s="677">
        <f>IF(OR($C$60=$AR91,$D$60=$AR91),Schweine_Werte!$C91*0.5,IF(OR($C$60&gt;$AR91,$D$60&lt;$AR91),0,Schweine_Werte!$C91))</f>
        <v>0</v>
      </c>
      <c r="AX91" s="677">
        <f>IF(OR($C$12=$AR91,$D$12=$AR91),Schweine_Werte!$E91*0.5,IF(OR($C$12&gt;$AR91,$D$12&lt;$AR91),0,Schweine_Werte!$E91))</f>
        <v>0</v>
      </c>
      <c r="AY91" s="667">
        <f>IF(OR($C$24=$AR91,$D$24=$AR91),Schweine_Werte!$E91*0.5,IF(OR($C$24&gt;$AR91,$D$24&lt;$AR91),0,Schweine_Werte!$E91))</f>
        <v>0</v>
      </c>
      <c r="AZ91" s="667">
        <f>IF(OR($C$36=$AR91,$D$36=$AR91),Schweine_Werte!$E91*0.5,IF(OR($C$36&gt;$AR91,$D$36&lt;$AR91),0,Schweine_Werte!$E91))</f>
        <v>0</v>
      </c>
      <c r="BA91" s="667">
        <f>IF(OR($C$48=$AR91,$D$48=$AR91),Schweine_Werte!$E91*0.5,IF(OR($C$48&gt;$AR91,$D$48&lt;$AR91),0,Schweine_Werte!$E91))</f>
        <v>0</v>
      </c>
      <c r="BB91" s="667">
        <f>IF(OR($C$60=$AR91,$D$60=$AR91),Schweine_Werte!$E91*0.5,IF(OR($C$60&gt;$AR91,$D$60&lt;$AR91),0,Schweine_Werte!$E91))</f>
        <v>0</v>
      </c>
      <c r="BC91" s="677">
        <f>IF(OR($C$12=$AR91,$D$12=$AR91),Schweine_Werte!$G91*0.5,IF(OR($C$12&gt;$AR91,$D$12&lt;$AR91),0,Schweine_Werte!$G91))</f>
        <v>0</v>
      </c>
      <c r="BD91" s="667">
        <f>IF(OR($C$24=$AR91,$D$24=$AR91),Schweine_Werte!$G91*0.5,IF(OR($C$24&gt;$AR91,$D$24&lt;$AR91),0,Schweine_Werte!$G91))</f>
        <v>0</v>
      </c>
      <c r="BE91" s="667">
        <f>IF(OR($C$36=$AR91,$D$36=$AR91),Schweine_Werte!$G91*0.5,IF(OR($C$36&gt;$AR91,$D$36&lt;$AR91),0,Schweine_Werte!$G91))</f>
        <v>0</v>
      </c>
      <c r="BF91" s="667">
        <f>IF(OR($C$48=$AR91,$D$48=$AR91),Schweine_Werte!$G91*0.5,IF(OR($C$48&gt;$AR91,$D$48&lt;$AR91),0,Schweine_Werte!$G91))</f>
        <v>0</v>
      </c>
      <c r="BG91" s="667">
        <f>IF(OR($C$60=$AR91,$D$60=$AR91),Schweine_Werte!$G91*0.5,IF(OR($C$60&gt;$AR91,$D$60&lt;$AR91),0,Schweine_Werte!$G91))</f>
        <v>0</v>
      </c>
      <c r="BH91" s="677">
        <f>IF(OR($C$12=$AR91,$D$12=$AR91),Schweine_Werte!$I91*0.5,IF(OR($C$12&gt;$AR91,$D$12&lt;$AR91),0,Schweine_Werte!$I91))</f>
        <v>0</v>
      </c>
      <c r="BI91" s="667">
        <f>IF(OR($C$24=$AR91,$D$24=$AR91),Schweine_Werte!$I91*0.5,IF(OR($C$24&gt;$AR91,$D$24&lt;$AR91),0,Schweine_Werte!$I91))</f>
        <v>0</v>
      </c>
      <c r="BJ91" s="667">
        <f>IF(OR($C$36=$AR91,$D$36=$AR91),Schweine_Werte!$I91*0.5,IF(OR($C$36&gt;$AR91,$D$36&lt;$AR91),0,Schweine_Werte!$I91))</f>
        <v>0</v>
      </c>
      <c r="BK91" s="667">
        <f>IF(OR($C$48=$AR91,$D$48=$AR91),Schweine_Werte!$I91*0.5,IF(OR($C$48&gt;$AR91,$D$48&lt;$AR91),0,Schweine_Werte!$I91))</f>
        <v>0</v>
      </c>
      <c r="BL91" s="667">
        <f>IF(OR($C$60=$AR91,$D$60=$AR91),Schweine_Werte!$I91*0.5,IF(OR($C$60&gt;$AR91,$D$60&lt;$AR91),0,Schweine_Werte!$I91))</f>
        <v>0</v>
      </c>
      <c r="BM91" s="677"/>
      <c r="BN91" s="667"/>
      <c r="BO91" s="667"/>
      <c r="BP91" s="667"/>
      <c r="BQ91" s="667"/>
      <c r="BR91" s="677">
        <f>IF(OR($C$74=$AR91,$D$74=$AR91),Schweine_Werte!$M91*0.5,IF(OR($C$74&gt;$AR91,$D$74&lt;$AR91),0,Schweine_Werte!$M91))</f>
        <v>0</v>
      </c>
      <c r="BS91" s="677">
        <f>IF(OR($C$83=$AR91,$D$83=$AR91),Schweine_Werte!$M91*0.5,IF(OR($C$83&gt;$AR91,$D$83&lt;$AR91),0,Schweine_Werte!$M91))</f>
        <v>0</v>
      </c>
      <c r="BT91" s="679">
        <f>IF(OR($C$92=$AR91,$D$92=$AR91),Schweine_Werte!$M91*0.5,IF(OR($C$92&gt;$AR91,$D$92&lt;$AR91),0,Schweine_Werte!$M91))</f>
        <v>0</v>
      </c>
      <c r="BU91" s="679">
        <f>IF(OR($C$101=$AR91,$D$101=$AR91),Schweine_Werte!$M91*0.5,IF(OR($C$101&gt;$AR91,$D$101&lt;$AR91),0,Schweine_Werte!$M91))</f>
        <v>0</v>
      </c>
      <c r="BV91" s="679">
        <f>IF(OR($C$110=$AR91,$D$110=$AR91),Schweine_Werte!$M91*0.5,IF(OR($C$110&gt;$AR91,$D$110&lt;$AR91),0,Schweine_Werte!$M91))</f>
        <v>0</v>
      </c>
      <c r="BW91" s="679">
        <f>IF(OR(8=$AR91,$E$127=$AR91),Schweine_Werte!$M91*0.5,IF(OR(8&gt;$AR91,$E$127&lt;$AR91),0,Schweine_Werte!$M91))</f>
        <v>1.2046808919230616</v>
      </c>
      <c r="BX91" s="679">
        <f>IF(OR(8=$AR91,$E$145=$AR91),Schweine_Werte!$M91*0.5,IF(OR(8&gt;$AR91,$E$145&lt;$AR91),0,Schweine_Werte!$M91))</f>
        <v>1.2046808919230616</v>
      </c>
      <c r="BY91" s="677">
        <f>IF(OR($C$74=$AR91,$D$74=$AR91),Schweine_Werte!$O91*0.5,IF(OR($C$74&gt;$AR91,$D$74&lt;$AR91),0,Schweine_Werte!$O91))</f>
        <v>0</v>
      </c>
      <c r="BZ91" s="677">
        <f>IF(OR($C$83=$AR91,$D$83=$AR91),Schweine_Werte!$O91*0.5,IF(OR($C$83&gt;$AR91,$D$83&lt;$AR91),0,Schweine_Werte!$O91))</f>
        <v>0</v>
      </c>
      <c r="CA91" s="679">
        <f>IF(OR($C$92=$AR91,$D$92=$AR91),Schweine_Werte!$O91*0.5,IF(OR($C$92&gt;$AR91,$D$92&lt;$AR91),0,Schweine_Werte!$O91))</f>
        <v>0</v>
      </c>
      <c r="CB91" s="679">
        <f>IF(OR($C$101=$AR91,$D$101=$AR91),Schweine_Werte!$O91*0.5,IF(OR($C$101&gt;$AR91,$D$101&lt;$AR91),0,Schweine_Werte!$O91))</f>
        <v>0</v>
      </c>
      <c r="CC91" s="679">
        <f>IF(OR($C$110=$AR91,$D$110=$AR91),Schweine_Werte!$O91*0.5,IF(OR($C$110&gt;$AR91,$D$110&lt;$AR91),0,Schweine_Werte!$O91))</f>
        <v>0</v>
      </c>
    </row>
    <row r="92" spans="1:81" ht="15.75" x14ac:dyDescent="0.25">
      <c r="A92" s="520" t="s">
        <v>463</v>
      </c>
      <c r="B92" s="699" t="str">
        <f>IF('Abweichende Werte'!X7=1,A5,"")</f>
        <v/>
      </c>
      <c r="C92" s="694" t="str">
        <f>IF('Abweichende Werte'!X7=1,'Abweichende Werte'!J7,"")</f>
        <v/>
      </c>
      <c r="D92" s="700" t="str">
        <f>IF('Abweichende Werte'!X7=1,'Abweichende Werte'!M7,"")</f>
        <v/>
      </c>
      <c r="E92" s="700" t="str">
        <f>IF('Abweichende Werte'!X7=1,'Abweichende Werte'!P7,"")</f>
        <v/>
      </c>
      <c r="F92" s="695" t="e">
        <f>IF($E92&lt;=$E88,F88,IF(AND($E92&gt;$E88,$E92&lt;=$E89),F88+(F89-F88)/($E89-$E88)*($E92-$E88),IF($E92&gt;$E89,F89)))</f>
        <v>#VALUE!</v>
      </c>
      <c r="G92" s="695" t="e">
        <f t="shared" ref="G92:N92" si="47">IF($E92&lt;=$E88,G88,IF(AND($E92&gt;$E88,$E92&lt;=$E89),G88+(G89-G88)/($E89-$E88)*($E92-$E88),IF($E92&gt;$E89,G89)))</f>
        <v>#VALUE!</v>
      </c>
      <c r="H92" s="695" t="e">
        <f t="shared" si="47"/>
        <v>#VALUE!</v>
      </c>
      <c r="I92" s="695" t="e">
        <f t="shared" si="47"/>
        <v>#VALUE!</v>
      </c>
      <c r="J92" s="695" t="e">
        <f t="shared" si="47"/>
        <v>#VALUE!</v>
      </c>
      <c r="K92" s="695" t="e">
        <f t="shared" si="47"/>
        <v>#VALUE!</v>
      </c>
      <c r="L92" s="695" t="e">
        <f t="shared" si="47"/>
        <v>#VALUE!</v>
      </c>
      <c r="M92" s="695" t="e">
        <f t="shared" si="47"/>
        <v>#VALUE!</v>
      </c>
      <c r="N92" s="695" t="e">
        <f t="shared" si="47"/>
        <v>#VALUE!</v>
      </c>
      <c r="O92" s="696">
        <v>5.5</v>
      </c>
      <c r="P92" s="696">
        <v>1.8</v>
      </c>
      <c r="Q92" s="695" t="e">
        <f t="shared" ref="Q92:Z92" si="48">IF($E92&lt;=$E88,Q88,IF(AND($E92&gt;$E88,$E92&lt;=$E89),Q88+(Q89-Q88)/($E89-$E88)*($E92-$E88),IF($E92&gt;$E89,Q89)))</f>
        <v>#VALUE!</v>
      </c>
      <c r="R92" s="695" t="e">
        <f t="shared" si="48"/>
        <v>#VALUE!</v>
      </c>
      <c r="S92" s="695" t="e">
        <f t="shared" si="48"/>
        <v>#VALUE!</v>
      </c>
      <c r="T92" s="695" t="e">
        <f t="shared" si="48"/>
        <v>#VALUE!</v>
      </c>
      <c r="U92" s="695" t="e">
        <f t="shared" si="48"/>
        <v>#VALUE!</v>
      </c>
      <c r="V92" s="695" t="e">
        <f t="shared" si="48"/>
        <v>#VALUE!</v>
      </c>
      <c r="W92" s="695" t="e">
        <f t="shared" si="48"/>
        <v>#VALUE!</v>
      </c>
      <c r="X92" s="695" t="e">
        <f t="shared" si="48"/>
        <v>#VALUE!</v>
      </c>
      <c r="Y92" s="695" t="e">
        <f t="shared" si="48"/>
        <v>#VALUE!</v>
      </c>
      <c r="Z92" s="695" t="e">
        <f t="shared" si="48"/>
        <v>#VALUE!</v>
      </c>
      <c r="AA92" s="697" t="e">
        <f>+Z92*6.25</f>
        <v>#VALUE!</v>
      </c>
      <c r="AB92" s="695" t="e">
        <f>IF($E92&lt;=$E88,AB88,IF(AND($E92&gt;$E88,$E92&lt;=$E89),AB88+(AB89-AB88)/($E89-$E88)*($E92-$E88),IF($E92&gt;$E89,AB89)))</f>
        <v>#VALUE!</v>
      </c>
      <c r="AC92" s="697" t="e">
        <f>+AB92*6.25</f>
        <v>#VALUE!</v>
      </c>
      <c r="AD92" s="695" t="e">
        <f>IF($E92&lt;=$E88,AD88,IF(AND($E92&gt;$E88,$E92&lt;=$E89),AD88+(AD89-AD88)/($E89-$E88)*($E92-$E88),IF($E92&gt;$E89,AD89)))</f>
        <v>#VALUE!</v>
      </c>
      <c r="AE92" s="697" t="e">
        <f>+AD92*6.25</f>
        <v>#VALUE!</v>
      </c>
      <c r="AF92" s="697" t="e">
        <f>365/((D92-C92)/E92*1000)</f>
        <v>#VALUE!</v>
      </c>
      <c r="AG92" s="695" t="e">
        <f>IF($E92&lt;=$E88,AG88,IF(AND($E92&gt;$E88,$E92&lt;=$E89),AG88+(AG89-AG88)/($E89-$E88)*($E92-$E88),IF($E92&gt;$E89,AG89)))</f>
        <v>#VALUE!</v>
      </c>
      <c r="AH92" s="697" t="e">
        <f>+AG92/AF92</f>
        <v>#VALUE!</v>
      </c>
      <c r="AI92" s="697" t="e">
        <f>+CONCATENATE(ROUND(AH92/(D92-C92),1)," : 1")</f>
        <v>#VALUE!</v>
      </c>
      <c r="AJ92" s="695" t="e">
        <f>IF($E92&lt;=$E88,AJ88,IF(AND($E92&gt;$E88,$E92&lt;=$E89),AJ88+(AJ89-AJ88)/($E89-$E88)*($E92-$E88),IF($E92&gt;$E89,AJ89)))</f>
        <v>#VALUE!</v>
      </c>
      <c r="AK92" s="697" t="e">
        <f>+AJ92/2.291</f>
        <v>#VALUE!</v>
      </c>
      <c r="AL92" s="695" t="e">
        <f>IF($E92&lt;=$E88,AL88,IF(AND($E92&gt;$E88,$E92&lt;=$E89),AL88+(AL89-AL88)/($E89-$E88)*($E92-$E88),IF($E92&gt;$E89,AL89)))</f>
        <v>#VALUE!</v>
      </c>
      <c r="AM92" s="697" t="e">
        <f>+AL92/2.291</f>
        <v>#VALUE!</v>
      </c>
      <c r="AN92" s="695" t="e">
        <f>IF($E92&lt;=$E88,AN88,IF(AND($E92&gt;$E88,$E92&lt;=$E89),AN88+(AN89-AN88)/($E89-$E88)*($E92-$E88),IF($E92&gt;$E89,AN89)))</f>
        <v>#VALUE!</v>
      </c>
      <c r="AO92" s="697" t="e">
        <f>+AN92/2.291</f>
        <v>#VALUE!</v>
      </c>
      <c r="AP92" s="667"/>
      <c r="AR92" s="698">
        <v>96</v>
      </c>
      <c r="AS92" s="677">
        <f>IF(OR($C$12=$AR92,$D$12=$AR92),Schweine_Werte!$C92*0.5,IF(OR($C$12&gt;$AR92,$D$12&lt;$AR92),0,Schweine_Werte!$C92))</f>
        <v>0</v>
      </c>
      <c r="AT92" s="667">
        <f>IF(OR($C$24=$AR92,$D$24=$AR92),Schweine_Werte!$C92*0.5,IF(OR($C$24&gt;$AR92,$D$24&lt;$AR92),0,Schweine_Werte!$C92))</f>
        <v>0</v>
      </c>
      <c r="AU92" s="677">
        <f>IF(OR($C$36=$AR92,$D$36=$AR92),Schweine_Werte!$C92*0.5,IF(OR($C$36&gt;$AR92,$D$36&lt;$AR92),0,Schweine_Werte!$C92))</f>
        <v>0</v>
      </c>
      <c r="AV92" s="677">
        <f>IF(OR($C$48=$AR92,$D$48=$AR92),Schweine_Werte!$C92*0.5,IF(OR($C$48&gt;$AR92,$D$48&lt;$AR92),0,Schweine_Werte!$C92))</f>
        <v>0</v>
      </c>
      <c r="AW92" s="677">
        <f>IF(OR($C$60=$AR92,$D$60=$AR92),Schweine_Werte!$C92*0.5,IF(OR($C$60&gt;$AR92,$D$60&lt;$AR92),0,Schweine_Werte!$C92))</f>
        <v>0</v>
      </c>
      <c r="AX92" s="677">
        <f>IF(OR($C$12=$AR92,$D$12=$AR92),Schweine_Werte!$E92*0.5,IF(OR($C$12&gt;$AR92,$D$12&lt;$AR92),0,Schweine_Werte!$E92))</f>
        <v>0</v>
      </c>
      <c r="AY92" s="667">
        <f>IF(OR($C$24=$AR92,$D$24=$AR92),Schweine_Werte!$E92*0.5,IF(OR($C$24&gt;$AR92,$D$24&lt;$AR92),0,Schweine_Werte!$E92))</f>
        <v>0</v>
      </c>
      <c r="AZ92" s="667">
        <f>IF(OR($C$36=$AR92,$D$36=$AR92),Schweine_Werte!$E92*0.5,IF(OR($C$36&gt;$AR92,$D$36&lt;$AR92),0,Schweine_Werte!$E92))</f>
        <v>0</v>
      </c>
      <c r="BA92" s="667">
        <f>IF(OR($C$48=$AR92,$D$48=$AR92),Schweine_Werte!$E92*0.5,IF(OR($C$48&gt;$AR92,$D$48&lt;$AR92),0,Schweine_Werte!$E92))</f>
        <v>0</v>
      </c>
      <c r="BB92" s="667">
        <f>IF(OR($C$60=$AR92,$D$60=$AR92),Schweine_Werte!$E92*0.5,IF(OR($C$60&gt;$AR92,$D$60&lt;$AR92),0,Schweine_Werte!$E92))</f>
        <v>0</v>
      </c>
      <c r="BC92" s="677">
        <f>IF(OR($C$12=$AR92,$D$12=$AR92),Schweine_Werte!$G92*0.5,IF(OR($C$12&gt;$AR92,$D$12&lt;$AR92),0,Schweine_Werte!$G92))</f>
        <v>0</v>
      </c>
      <c r="BD92" s="667">
        <f>IF(OR($C$24=$AR92,$D$24=$AR92),Schweine_Werte!$G92*0.5,IF(OR($C$24&gt;$AR92,$D$24&lt;$AR92),0,Schweine_Werte!$G92))</f>
        <v>0</v>
      </c>
      <c r="BE92" s="667">
        <f>IF(OR($C$36=$AR92,$D$36=$AR92),Schweine_Werte!$G92*0.5,IF(OR($C$36&gt;$AR92,$D$36&lt;$AR92),0,Schweine_Werte!$G92))</f>
        <v>0</v>
      </c>
      <c r="BF92" s="667">
        <f>IF(OR($C$48=$AR92,$D$48=$AR92),Schweine_Werte!$G92*0.5,IF(OR($C$48&gt;$AR92,$D$48&lt;$AR92),0,Schweine_Werte!$G92))</f>
        <v>0</v>
      </c>
      <c r="BG92" s="667">
        <f>IF(OR($C$60=$AR92,$D$60=$AR92),Schweine_Werte!$G92*0.5,IF(OR($C$60&gt;$AR92,$D$60&lt;$AR92),0,Schweine_Werte!$G92))</f>
        <v>0</v>
      </c>
      <c r="BH92" s="677">
        <f>IF(OR($C$12=$AR92,$D$12=$AR92),Schweine_Werte!$I92*0.5,IF(OR($C$12&gt;$AR92,$D$12&lt;$AR92),0,Schweine_Werte!$I92))</f>
        <v>0</v>
      </c>
      <c r="BI92" s="667">
        <f>IF(OR($C$24=$AR92,$D$24=$AR92),Schweine_Werte!$I92*0.5,IF(OR($C$24&gt;$AR92,$D$24&lt;$AR92),0,Schweine_Werte!$I92))</f>
        <v>0</v>
      </c>
      <c r="BJ92" s="667">
        <f>IF(OR($C$36=$AR92,$D$36=$AR92),Schweine_Werte!$I92*0.5,IF(OR($C$36&gt;$AR92,$D$36&lt;$AR92),0,Schweine_Werte!$I92))</f>
        <v>0</v>
      </c>
      <c r="BK92" s="667">
        <f>IF(OR($C$48=$AR92,$D$48=$AR92),Schweine_Werte!$I92*0.5,IF(OR($C$48&gt;$AR92,$D$48&lt;$AR92),0,Schweine_Werte!$I92))</f>
        <v>0</v>
      </c>
      <c r="BL92" s="667">
        <f>IF(OR($C$60=$AR92,$D$60=$AR92),Schweine_Werte!$I92*0.5,IF(OR($C$60&gt;$AR92,$D$60&lt;$AR92),0,Schweine_Werte!$I92))</f>
        <v>0</v>
      </c>
      <c r="BM92" s="677"/>
      <c r="BN92" s="667"/>
      <c r="BO92" s="667"/>
      <c r="BP92" s="667"/>
      <c r="BQ92" s="667"/>
      <c r="BR92" s="677">
        <f>IF(OR($C$74=$AR92,$D$74=$AR92),Schweine_Werte!$M92*0.5,IF(OR($C$74&gt;$AR92,$D$74&lt;$AR92),0,Schweine_Werte!$M92))</f>
        <v>0</v>
      </c>
      <c r="BS92" s="677">
        <f>IF(OR($C$83=$AR92,$D$83=$AR92),Schweine_Werte!$M92*0.5,IF(OR($C$83&gt;$AR92,$D$83&lt;$AR92),0,Schweine_Werte!$M92))</f>
        <v>0</v>
      </c>
      <c r="BT92" s="679">
        <f>IF(OR($C$92=$AR92,$D$92=$AR92),Schweine_Werte!$M92*0.5,IF(OR($C$92&gt;$AR92,$D$92&lt;$AR92),0,Schweine_Werte!$M92))</f>
        <v>0</v>
      </c>
      <c r="BU92" s="679">
        <f>IF(OR($C$101=$AR92,$D$101=$AR92),Schweine_Werte!$M92*0.5,IF(OR($C$101&gt;$AR92,$D$101&lt;$AR92),0,Schweine_Werte!$M92))</f>
        <v>0</v>
      </c>
      <c r="BV92" s="679">
        <f>IF(OR($C$110=$AR92,$D$110=$AR92),Schweine_Werte!$M92*0.5,IF(OR($C$110&gt;$AR92,$D$110&lt;$AR92),0,Schweine_Werte!$M92))</f>
        <v>0</v>
      </c>
      <c r="BW92" s="679">
        <f>IF(OR(8=$AR92,$E$127=$AR92),Schweine_Werte!$M92*0.5,IF(OR(8&gt;$AR92,$E$127&lt;$AR92),0,Schweine_Werte!$M92))</f>
        <v>1.2146521797033036</v>
      </c>
      <c r="BX92" s="679">
        <f>IF(OR(8=$AR92,$E$145=$AR92),Schweine_Werte!$M92*0.5,IF(OR(8&gt;$AR92,$E$145&lt;$AR92),0,Schweine_Werte!$M92))</f>
        <v>1.2146521797033036</v>
      </c>
      <c r="BY92" s="677">
        <f>IF(OR($C$74=$AR92,$D$74=$AR92),Schweine_Werte!$O92*0.5,IF(OR($C$74&gt;$AR92,$D$74&lt;$AR92),0,Schweine_Werte!$O92))</f>
        <v>0</v>
      </c>
      <c r="BZ92" s="677">
        <f>IF(OR($C$83=$AR92,$D$83=$AR92),Schweine_Werte!$O92*0.5,IF(OR($C$83&gt;$AR92,$D$83&lt;$AR92),0,Schweine_Werte!$O92))</f>
        <v>0</v>
      </c>
      <c r="CA92" s="679">
        <f>IF(OR($C$92=$AR92,$D$92=$AR92),Schweine_Werte!$O92*0.5,IF(OR($C$92&gt;$AR92,$D$92&lt;$AR92),0,Schweine_Werte!$O92))</f>
        <v>0</v>
      </c>
      <c r="CB92" s="679">
        <f>IF(OR($C$101=$AR92,$D$101=$AR92),Schweine_Werte!$O92*0.5,IF(OR($C$101&gt;$AR92,$D$101&lt;$AR92),0,Schweine_Werte!$O92))</f>
        <v>0</v>
      </c>
      <c r="CC92" s="679">
        <f>IF(OR($C$110=$AR92,$D$110=$AR92),Schweine_Werte!$O92*0.5,IF(OR($C$110&gt;$AR92,$D$110&lt;$AR92),0,Schweine_Werte!$O92))</f>
        <v>0</v>
      </c>
    </row>
    <row r="93" spans="1:81" x14ac:dyDescent="0.2">
      <c r="AR93" s="698">
        <v>97</v>
      </c>
      <c r="AS93" s="677">
        <f>IF(OR($C$12=$AR93,$D$12=$AR93),Schweine_Werte!$C93*0.5,IF(OR($C$12&gt;$AR93,$D$12&lt;$AR93),0,Schweine_Werte!$C93))</f>
        <v>0</v>
      </c>
      <c r="AT93" s="667">
        <f>IF(OR($C$24=$AR93,$D$24=$AR93),Schweine_Werte!$C93*0.5,IF(OR($C$24&gt;$AR93,$D$24&lt;$AR93),0,Schweine_Werte!$C93))</f>
        <v>0</v>
      </c>
      <c r="AU93" s="677">
        <f>IF(OR($C$36=$AR93,$D$36=$AR93),Schweine_Werte!$C93*0.5,IF(OR($C$36&gt;$AR93,$D$36&lt;$AR93),0,Schweine_Werte!$C93))</f>
        <v>0</v>
      </c>
      <c r="AV93" s="677">
        <f>IF(OR($C$48=$AR93,$D$48=$AR93),Schweine_Werte!$C93*0.5,IF(OR($C$48&gt;$AR93,$D$48&lt;$AR93),0,Schweine_Werte!$C93))</f>
        <v>0</v>
      </c>
      <c r="AW93" s="677">
        <f>IF(OR($C$60=$AR93,$D$60=$AR93),Schweine_Werte!$C93*0.5,IF(OR($C$60&gt;$AR93,$D$60&lt;$AR93),0,Schweine_Werte!$C93))</f>
        <v>0</v>
      </c>
      <c r="AX93" s="677">
        <f>IF(OR($C$12=$AR93,$D$12=$AR93),Schweine_Werte!$E93*0.5,IF(OR($C$12&gt;$AR93,$D$12&lt;$AR93),0,Schweine_Werte!$E93))</f>
        <v>0</v>
      </c>
      <c r="AY93" s="667">
        <f>IF(OR($C$24=$AR93,$D$24=$AR93),Schweine_Werte!$E93*0.5,IF(OR($C$24&gt;$AR93,$D$24&lt;$AR93),0,Schweine_Werte!$E93))</f>
        <v>0</v>
      </c>
      <c r="AZ93" s="667">
        <f>IF(OR($C$36=$AR93,$D$36=$AR93),Schweine_Werte!$E93*0.5,IF(OR($C$36&gt;$AR93,$D$36&lt;$AR93),0,Schweine_Werte!$E93))</f>
        <v>0</v>
      </c>
      <c r="BA93" s="667">
        <f>IF(OR($C$48=$AR93,$D$48=$AR93),Schweine_Werte!$E93*0.5,IF(OR($C$48&gt;$AR93,$D$48&lt;$AR93),0,Schweine_Werte!$E93))</f>
        <v>0</v>
      </c>
      <c r="BB93" s="667">
        <f>IF(OR($C$60=$AR93,$D$60=$AR93),Schweine_Werte!$E93*0.5,IF(OR($C$60&gt;$AR93,$D$60&lt;$AR93),0,Schweine_Werte!$E93))</f>
        <v>0</v>
      </c>
      <c r="BC93" s="677">
        <f>IF(OR($C$12=$AR93,$D$12=$AR93),Schweine_Werte!$G93*0.5,IF(OR($C$12&gt;$AR93,$D$12&lt;$AR93),0,Schweine_Werte!$G93))</f>
        <v>0</v>
      </c>
      <c r="BD93" s="667">
        <f>IF(OR($C$24=$AR93,$D$24=$AR93),Schweine_Werte!$G93*0.5,IF(OR($C$24&gt;$AR93,$D$24&lt;$AR93),0,Schweine_Werte!$G93))</f>
        <v>0</v>
      </c>
      <c r="BE93" s="667">
        <f>IF(OR($C$36=$AR93,$D$36=$AR93),Schweine_Werte!$G93*0.5,IF(OR($C$36&gt;$AR93,$D$36&lt;$AR93),0,Schweine_Werte!$G93))</f>
        <v>0</v>
      </c>
      <c r="BF93" s="667">
        <f>IF(OR($C$48=$AR93,$D$48=$AR93),Schweine_Werte!$G93*0.5,IF(OR($C$48&gt;$AR93,$D$48&lt;$AR93),0,Schweine_Werte!$G93))</f>
        <v>0</v>
      </c>
      <c r="BG93" s="667">
        <f>IF(OR($C$60=$AR93,$D$60=$AR93),Schweine_Werte!$G93*0.5,IF(OR($C$60&gt;$AR93,$D$60&lt;$AR93),0,Schweine_Werte!$G93))</f>
        <v>0</v>
      </c>
      <c r="BH93" s="677">
        <f>IF(OR($C$12=$AR93,$D$12=$AR93),Schweine_Werte!$I93*0.5,IF(OR($C$12&gt;$AR93,$D$12&lt;$AR93),0,Schweine_Werte!$I93))</f>
        <v>0</v>
      </c>
      <c r="BI93" s="667">
        <f>IF(OR($C$24=$AR93,$D$24=$AR93),Schweine_Werte!$I93*0.5,IF(OR($C$24&gt;$AR93,$D$24&lt;$AR93),0,Schweine_Werte!$I93))</f>
        <v>0</v>
      </c>
      <c r="BJ93" s="667">
        <f>IF(OR($C$36=$AR93,$D$36=$AR93),Schweine_Werte!$I93*0.5,IF(OR($C$36&gt;$AR93,$D$36&lt;$AR93),0,Schweine_Werte!$I93))</f>
        <v>0</v>
      </c>
      <c r="BK93" s="667">
        <f>IF(OR($C$48=$AR93,$D$48=$AR93),Schweine_Werte!$I93*0.5,IF(OR($C$48&gt;$AR93,$D$48&lt;$AR93),0,Schweine_Werte!$I93))</f>
        <v>0</v>
      </c>
      <c r="BL93" s="667">
        <f>IF(OR($C$60=$AR93,$D$60=$AR93),Schweine_Werte!$I93*0.5,IF(OR($C$60&gt;$AR93,$D$60&lt;$AR93),0,Schweine_Werte!$I93))</f>
        <v>0</v>
      </c>
      <c r="BM93" s="677"/>
      <c r="BN93" s="667"/>
      <c r="BO93" s="667"/>
      <c r="BP93" s="667"/>
      <c r="BQ93" s="667"/>
      <c r="BR93" s="677">
        <f>IF(OR($C$74=$AR93,$D$74=$AR93),Schweine_Werte!$M93*0.5,IF(OR($C$74&gt;$AR93,$D$74&lt;$AR93),0,Schweine_Werte!$M93))</f>
        <v>0</v>
      </c>
      <c r="BS93" s="677">
        <f>IF(OR($C$83=$AR93,$D$83=$AR93),Schweine_Werte!$M93*0.5,IF(OR($C$83&gt;$AR93,$D$83&lt;$AR93),0,Schweine_Werte!$M93))</f>
        <v>0</v>
      </c>
      <c r="BT93" s="679">
        <f>IF(OR($C$92=$AR93,$D$92=$AR93),Schweine_Werte!$M93*0.5,IF(OR($C$92&gt;$AR93,$D$92&lt;$AR93),0,Schweine_Werte!$M93))</f>
        <v>0</v>
      </c>
      <c r="BU93" s="679">
        <f>IF(OR($C$101=$AR93,$D$101=$AR93),Schweine_Werte!$M93*0.5,IF(OR($C$101&gt;$AR93,$D$101&lt;$AR93),0,Schweine_Werte!$M93))</f>
        <v>0</v>
      </c>
      <c r="BV93" s="679">
        <f>IF(OR($C$110=$AR93,$D$110=$AR93),Schweine_Werte!$M93*0.5,IF(OR($C$110&gt;$AR93,$D$110&lt;$AR93),0,Schweine_Werte!$M93))</f>
        <v>0</v>
      </c>
      <c r="BW93" s="679">
        <f>IF(OR(8=$AR93,$E$127=$AR93),Schweine_Werte!$M93*0.5,IF(OR(8&gt;$AR93,$E$127&lt;$AR93),0,Schweine_Werte!$M93))</f>
        <v>1.225230707810347</v>
      </c>
      <c r="BX93" s="679">
        <f>IF(OR(8=$AR93,$E$145=$AR93),Schweine_Werte!$M93*0.5,IF(OR(8&gt;$AR93,$E$145&lt;$AR93),0,Schweine_Werte!$M93))</f>
        <v>1.225230707810347</v>
      </c>
      <c r="BY93" s="677">
        <f>IF(OR($C$74=$AR93,$D$74=$AR93),Schweine_Werte!$O93*0.5,IF(OR($C$74&gt;$AR93,$D$74&lt;$AR93),0,Schweine_Werte!$O93))</f>
        <v>0</v>
      </c>
      <c r="BZ93" s="677">
        <f>IF(OR($C$83=$AR93,$D$83=$AR93),Schweine_Werte!$O93*0.5,IF(OR($C$83&gt;$AR93,$D$83&lt;$AR93),0,Schweine_Werte!$O93))</f>
        <v>0</v>
      </c>
      <c r="CA93" s="679">
        <f>IF(OR($C$92=$AR93,$D$92=$AR93),Schweine_Werte!$O93*0.5,IF(OR($C$92&gt;$AR93,$D$92&lt;$AR93),0,Schweine_Werte!$O93))</f>
        <v>0</v>
      </c>
      <c r="CB93" s="679">
        <f>IF(OR($C$101=$AR93,$D$101=$AR93),Schweine_Werte!$O93*0.5,IF(OR($C$101&gt;$AR93,$D$101&lt;$AR93),0,Schweine_Werte!$O93))</f>
        <v>0</v>
      </c>
      <c r="CC93" s="679">
        <f>IF(OR($C$110=$AR93,$D$110=$AR93),Schweine_Werte!$O93*0.5,IF(OR($C$110&gt;$AR93,$D$110&lt;$AR93),0,Schweine_Werte!$O93))</f>
        <v>0</v>
      </c>
    </row>
    <row r="94" spans="1:81" x14ac:dyDescent="0.2">
      <c r="AR94" s="698">
        <v>98</v>
      </c>
      <c r="AS94" s="677">
        <f>IF(OR($C$12=$AR94,$D$12=$AR94),Schweine_Werte!$C94*0.5,IF(OR($C$12&gt;$AR94,$D$12&lt;$AR94),0,Schweine_Werte!$C94))</f>
        <v>0</v>
      </c>
      <c r="AT94" s="667">
        <f>IF(OR($C$24=$AR94,$D$24=$AR94),Schweine_Werte!$C94*0.5,IF(OR($C$24&gt;$AR94,$D$24&lt;$AR94),0,Schweine_Werte!$C94))</f>
        <v>0</v>
      </c>
      <c r="AU94" s="677">
        <f>IF(OR($C$36=$AR94,$D$36=$AR94),Schweine_Werte!$C94*0.5,IF(OR($C$36&gt;$AR94,$D$36&lt;$AR94),0,Schweine_Werte!$C94))</f>
        <v>0</v>
      </c>
      <c r="AV94" s="677">
        <f>IF(OR($C$48=$AR94,$D$48=$AR94),Schweine_Werte!$C94*0.5,IF(OR($C$48&gt;$AR94,$D$48&lt;$AR94),0,Schweine_Werte!$C94))</f>
        <v>0</v>
      </c>
      <c r="AW94" s="677">
        <f>IF(OR($C$60=$AR94,$D$60=$AR94),Schweine_Werte!$C94*0.5,IF(OR($C$60&gt;$AR94,$D$60&lt;$AR94),0,Schweine_Werte!$C94))</f>
        <v>0</v>
      </c>
      <c r="AX94" s="677">
        <f>IF(OR($C$12=$AR94,$D$12=$AR94),Schweine_Werte!$E94*0.5,IF(OR($C$12&gt;$AR94,$D$12&lt;$AR94),0,Schweine_Werte!$E94))</f>
        <v>0</v>
      </c>
      <c r="AY94" s="667">
        <f>IF(OR($C$24=$AR94,$D$24=$AR94),Schweine_Werte!$E94*0.5,IF(OR($C$24&gt;$AR94,$D$24&lt;$AR94),0,Schweine_Werte!$E94))</f>
        <v>0</v>
      </c>
      <c r="AZ94" s="667">
        <f>IF(OR($C$36=$AR94,$D$36=$AR94),Schweine_Werte!$E94*0.5,IF(OR($C$36&gt;$AR94,$D$36&lt;$AR94),0,Schweine_Werte!$E94))</f>
        <v>0</v>
      </c>
      <c r="BA94" s="667">
        <f>IF(OR($C$48=$AR94,$D$48=$AR94),Schweine_Werte!$E94*0.5,IF(OR($C$48&gt;$AR94,$D$48&lt;$AR94),0,Schweine_Werte!$E94))</f>
        <v>0</v>
      </c>
      <c r="BB94" s="667">
        <f>IF(OR($C$60=$AR94,$D$60=$AR94),Schweine_Werte!$E94*0.5,IF(OR($C$60&gt;$AR94,$D$60&lt;$AR94),0,Schweine_Werte!$E94))</f>
        <v>0</v>
      </c>
      <c r="BC94" s="677">
        <f>IF(OR($C$12=$AR94,$D$12=$AR94),Schweine_Werte!$G94*0.5,IF(OR($C$12&gt;$AR94,$D$12&lt;$AR94),0,Schweine_Werte!$G94))</f>
        <v>0</v>
      </c>
      <c r="BD94" s="667">
        <f>IF(OR($C$24=$AR94,$D$24=$AR94),Schweine_Werte!$G94*0.5,IF(OR($C$24&gt;$AR94,$D$24&lt;$AR94),0,Schweine_Werte!$G94))</f>
        <v>0</v>
      </c>
      <c r="BE94" s="667">
        <f>IF(OR($C$36=$AR94,$D$36=$AR94),Schweine_Werte!$G94*0.5,IF(OR($C$36&gt;$AR94,$D$36&lt;$AR94),0,Schweine_Werte!$G94))</f>
        <v>0</v>
      </c>
      <c r="BF94" s="667">
        <f>IF(OR($C$48=$AR94,$D$48=$AR94),Schweine_Werte!$G94*0.5,IF(OR($C$48&gt;$AR94,$D$48&lt;$AR94),0,Schweine_Werte!$G94))</f>
        <v>0</v>
      </c>
      <c r="BG94" s="667">
        <f>IF(OR($C$60=$AR94,$D$60=$AR94),Schweine_Werte!$G94*0.5,IF(OR($C$60&gt;$AR94,$D$60&lt;$AR94),0,Schweine_Werte!$G94))</f>
        <v>0</v>
      </c>
      <c r="BH94" s="677">
        <f>IF(OR($C$12=$AR94,$D$12=$AR94),Schweine_Werte!$I94*0.5,IF(OR($C$12&gt;$AR94,$D$12&lt;$AR94),0,Schweine_Werte!$I94))</f>
        <v>0</v>
      </c>
      <c r="BI94" s="667">
        <f>IF(OR($C$24=$AR94,$D$24=$AR94),Schweine_Werte!$I94*0.5,IF(OR($C$24&gt;$AR94,$D$24&lt;$AR94),0,Schweine_Werte!$I94))</f>
        <v>0</v>
      </c>
      <c r="BJ94" s="667">
        <f>IF(OR($C$36=$AR94,$D$36=$AR94),Schweine_Werte!$I94*0.5,IF(OR($C$36&gt;$AR94,$D$36&lt;$AR94),0,Schweine_Werte!$I94))</f>
        <v>0</v>
      </c>
      <c r="BK94" s="667">
        <f>IF(OR($C$48=$AR94,$D$48=$AR94),Schweine_Werte!$I94*0.5,IF(OR($C$48&gt;$AR94,$D$48&lt;$AR94),0,Schweine_Werte!$I94))</f>
        <v>0</v>
      </c>
      <c r="BL94" s="667">
        <f>IF(OR($C$60=$AR94,$D$60=$AR94),Schweine_Werte!$I94*0.5,IF(OR($C$60&gt;$AR94,$D$60&lt;$AR94),0,Schweine_Werte!$I94))</f>
        <v>0</v>
      </c>
      <c r="BM94" s="677"/>
      <c r="BN94" s="667"/>
      <c r="BO94" s="667"/>
      <c r="BP94" s="667"/>
      <c r="BQ94" s="667"/>
      <c r="BR94" s="677">
        <f>IF(OR($C$74=$AR94,$D$74=$AR94),Schweine_Werte!$M94*0.5,IF(OR($C$74&gt;$AR94,$D$74&lt;$AR94),0,Schweine_Werte!$M94))</f>
        <v>0</v>
      </c>
      <c r="BS94" s="677">
        <f>IF(OR($C$83=$AR94,$D$83=$AR94),Schweine_Werte!$M94*0.5,IF(OR($C$83&gt;$AR94,$D$83&lt;$AR94),0,Schweine_Werte!$M94))</f>
        <v>0</v>
      </c>
      <c r="BT94" s="679">
        <f>IF(OR($C$92=$AR94,$D$92=$AR94),Schweine_Werte!$M94*0.5,IF(OR($C$92&gt;$AR94,$D$92&lt;$AR94),0,Schweine_Werte!$M94))</f>
        <v>0</v>
      </c>
      <c r="BU94" s="679">
        <f>IF(OR($C$101=$AR94,$D$101=$AR94),Schweine_Werte!$M94*0.5,IF(OR($C$101&gt;$AR94,$D$101&lt;$AR94),0,Schweine_Werte!$M94))</f>
        <v>0</v>
      </c>
      <c r="BV94" s="679">
        <f>IF(OR($C$110=$AR94,$D$110=$AR94),Schweine_Werte!$M94*0.5,IF(OR($C$110&gt;$AR94,$D$110&lt;$AR94),0,Schweine_Werte!$M94))</f>
        <v>0</v>
      </c>
      <c r="BW94" s="679">
        <f>IF(OR(8=$AR94,$E$127=$AR94),Schweine_Werte!$M94*0.5,IF(OR(8&gt;$AR94,$E$127&lt;$AR94),0,Schweine_Werte!$M94))</f>
        <v>1.2364435817812538</v>
      </c>
      <c r="BX94" s="679">
        <f>IF(OR(8=$AR94,$E$145=$AR94),Schweine_Werte!$M94*0.5,IF(OR(8&gt;$AR94,$E$145&lt;$AR94),0,Schweine_Werte!$M94))</f>
        <v>1.2364435817812538</v>
      </c>
      <c r="BY94" s="677">
        <f>IF(OR($C$74=$AR94,$D$74=$AR94),Schweine_Werte!$O94*0.5,IF(OR($C$74&gt;$AR94,$D$74&lt;$AR94),0,Schweine_Werte!$O94))</f>
        <v>0</v>
      </c>
      <c r="BZ94" s="677">
        <f>IF(OR($C$83=$AR94,$D$83=$AR94),Schweine_Werte!$O94*0.5,IF(OR($C$83&gt;$AR94,$D$83&lt;$AR94),0,Schweine_Werte!$O94))</f>
        <v>0</v>
      </c>
      <c r="CA94" s="679">
        <f>IF(OR($C$92=$AR94,$D$92=$AR94),Schweine_Werte!$O94*0.5,IF(OR($C$92&gt;$AR94,$D$92&lt;$AR94),0,Schweine_Werte!$O94))</f>
        <v>0</v>
      </c>
      <c r="CB94" s="679">
        <f>IF(OR($C$101=$AR94,$D$101=$AR94),Schweine_Werte!$O94*0.5,IF(OR($C$101&gt;$AR94,$D$101&lt;$AR94),0,Schweine_Werte!$O94))</f>
        <v>0</v>
      </c>
      <c r="CC94" s="679">
        <f>IF(OR($C$110=$AR94,$D$110=$AR94),Schweine_Werte!$O94*0.5,IF(OR($C$110&gt;$AR94,$D$110&lt;$AR94),0,Schweine_Werte!$O94))</f>
        <v>0</v>
      </c>
    </row>
    <row r="95" spans="1:81" x14ac:dyDescent="0.2">
      <c r="Q95" s="1735" t="s">
        <v>446</v>
      </c>
      <c r="R95" s="1735"/>
      <c r="S95" s="1735"/>
      <c r="T95" s="1735" t="s">
        <v>447</v>
      </c>
      <c r="U95" s="1735"/>
      <c r="V95" s="1735"/>
      <c r="W95" s="982" t="s">
        <v>435</v>
      </c>
      <c r="X95" s="982"/>
      <c r="Y95" s="982"/>
      <c r="AR95" s="698">
        <v>99</v>
      </c>
      <c r="AS95" s="677">
        <f>IF(OR($C$12=$AR95,$D$12=$AR95),Schweine_Werte!$C95*0.5,IF(OR($C$12&gt;$AR95,$D$12&lt;$AR95),0,Schweine_Werte!$C95))</f>
        <v>0</v>
      </c>
      <c r="AT95" s="667">
        <f>IF(OR($C$24=$AR95,$D$24=$AR95),Schweine_Werte!$C95*0.5,IF(OR($C$24&gt;$AR95,$D$24&lt;$AR95),0,Schweine_Werte!$C95))</f>
        <v>0</v>
      </c>
      <c r="AU95" s="677">
        <f>IF(OR($C$36=$AR95,$D$36=$AR95),Schweine_Werte!$C95*0.5,IF(OR($C$36&gt;$AR95,$D$36&lt;$AR95),0,Schweine_Werte!$C95))</f>
        <v>0</v>
      </c>
      <c r="AV95" s="677">
        <f>IF(OR($C$48=$AR95,$D$48=$AR95),Schweine_Werte!$C95*0.5,IF(OR($C$48&gt;$AR95,$D$48&lt;$AR95),0,Schweine_Werte!$C95))</f>
        <v>0</v>
      </c>
      <c r="AW95" s="677">
        <f>IF(OR($C$60=$AR95,$D$60=$AR95),Schweine_Werte!$C95*0.5,IF(OR($C$60&gt;$AR95,$D$60&lt;$AR95),0,Schweine_Werte!$C95))</f>
        <v>0</v>
      </c>
      <c r="AX95" s="677">
        <f>IF(OR($C$12=$AR95,$D$12=$AR95),Schweine_Werte!$E95*0.5,IF(OR($C$12&gt;$AR95,$D$12&lt;$AR95),0,Schweine_Werte!$E95))</f>
        <v>0</v>
      </c>
      <c r="AY95" s="667">
        <f>IF(OR($C$24=$AR95,$D$24=$AR95),Schweine_Werte!$E95*0.5,IF(OR($C$24&gt;$AR95,$D$24&lt;$AR95),0,Schweine_Werte!$E95))</f>
        <v>0</v>
      </c>
      <c r="AZ95" s="667">
        <f>IF(OR($C$36=$AR95,$D$36=$AR95),Schweine_Werte!$E95*0.5,IF(OR($C$36&gt;$AR95,$D$36&lt;$AR95),0,Schweine_Werte!$E95))</f>
        <v>0</v>
      </c>
      <c r="BA95" s="667">
        <f>IF(OR($C$48=$AR95,$D$48=$AR95),Schweine_Werte!$E95*0.5,IF(OR($C$48&gt;$AR95,$D$48&lt;$AR95),0,Schweine_Werte!$E95))</f>
        <v>0</v>
      </c>
      <c r="BB95" s="667">
        <f>IF(OR($C$60=$AR95,$D$60=$AR95),Schweine_Werte!$E95*0.5,IF(OR($C$60&gt;$AR95,$D$60&lt;$AR95),0,Schweine_Werte!$E95))</f>
        <v>0</v>
      </c>
      <c r="BC95" s="677">
        <f>IF(OR($C$12=$AR95,$D$12=$AR95),Schweine_Werte!$G95*0.5,IF(OR($C$12&gt;$AR95,$D$12&lt;$AR95),0,Schweine_Werte!$G95))</f>
        <v>0</v>
      </c>
      <c r="BD95" s="667">
        <f>IF(OR($C$24=$AR95,$D$24=$AR95),Schweine_Werte!$G95*0.5,IF(OR($C$24&gt;$AR95,$D$24&lt;$AR95),0,Schweine_Werte!$G95))</f>
        <v>0</v>
      </c>
      <c r="BE95" s="667">
        <f>IF(OR($C$36=$AR95,$D$36=$AR95),Schweine_Werte!$G95*0.5,IF(OR($C$36&gt;$AR95,$D$36&lt;$AR95),0,Schweine_Werte!$G95))</f>
        <v>0</v>
      </c>
      <c r="BF95" s="667">
        <f>IF(OR($C$48=$AR95,$D$48=$AR95),Schweine_Werte!$G95*0.5,IF(OR($C$48&gt;$AR95,$D$48&lt;$AR95),0,Schweine_Werte!$G95))</f>
        <v>0</v>
      </c>
      <c r="BG95" s="667">
        <f>IF(OR($C$60=$AR95,$D$60=$AR95),Schweine_Werte!$G95*0.5,IF(OR($C$60&gt;$AR95,$D$60&lt;$AR95),0,Schweine_Werte!$G95))</f>
        <v>0</v>
      </c>
      <c r="BH95" s="677">
        <f>IF(OR($C$12=$AR95,$D$12=$AR95),Schweine_Werte!$I95*0.5,IF(OR($C$12&gt;$AR95,$D$12&lt;$AR95),0,Schweine_Werte!$I95))</f>
        <v>0</v>
      </c>
      <c r="BI95" s="667">
        <f>IF(OR($C$24=$AR95,$D$24=$AR95),Schweine_Werte!$I95*0.5,IF(OR($C$24&gt;$AR95,$D$24&lt;$AR95),0,Schweine_Werte!$I95))</f>
        <v>0</v>
      </c>
      <c r="BJ95" s="667">
        <f>IF(OR($C$36=$AR95,$D$36=$AR95),Schweine_Werte!$I95*0.5,IF(OR($C$36&gt;$AR95,$D$36&lt;$AR95),0,Schweine_Werte!$I95))</f>
        <v>0</v>
      </c>
      <c r="BK95" s="667">
        <f>IF(OR($C$48=$AR95,$D$48=$AR95),Schweine_Werte!$I95*0.5,IF(OR($C$48&gt;$AR95,$D$48&lt;$AR95),0,Schweine_Werte!$I95))</f>
        <v>0</v>
      </c>
      <c r="BL95" s="667">
        <f>IF(OR($C$60=$AR95,$D$60=$AR95),Schweine_Werte!$I95*0.5,IF(OR($C$60&gt;$AR95,$D$60&lt;$AR95),0,Schweine_Werte!$I95))</f>
        <v>0</v>
      </c>
      <c r="BM95" s="677"/>
      <c r="BN95" s="667"/>
      <c r="BO95" s="667"/>
      <c r="BP95" s="667"/>
      <c r="BQ95" s="667"/>
      <c r="BR95" s="677">
        <f>IF(OR($C$74=$AR95,$D$74=$AR95),Schweine_Werte!$M95*0.5,IF(OR($C$74&gt;$AR95,$D$74&lt;$AR95),0,Schweine_Werte!$M95))</f>
        <v>0</v>
      </c>
      <c r="BS95" s="677">
        <f>IF(OR($C$83=$AR95,$D$83=$AR95),Schweine_Werte!$M95*0.5,IF(OR($C$83&gt;$AR95,$D$83&lt;$AR95),0,Schweine_Werte!$M95))</f>
        <v>0</v>
      </c>
      <c r="BT95" s="679">
        <f>IF(OR($C$92=$AR95,$D$92=$AR95),Schweine_Werte!$M95*0.5,IF(OR($C$92&gt;$AR95,$D$92&lt;$AR95),0,Schweine_Werte!$M95))</f>
        <v>0</v>
      </c>
      <c r="BU95" s="679">
        <f>IF(OR($C$101=$AR95,$D$101=$AR95),Schweine_Werte!$M95*0.5,IF(OR($C$101&gt;$AR95,$D$101&lt;$AR95),0,Schweine_Werte!$M95))</f>
        <v>0</v>
      </c>
      <c r="BV95" s="679">
        <f>IF(OR($C$110=$AR95,$D$110=$AR95),Schweine_Werte!$M95*0.5,IF(OR($C$110&gt;$AR95,$D$110&lt;$AR95),0,Schweine_Werte!$M95))</f>
        <v>0</v>
      </c>
      <c r="BW95" s="679">
        <f>IF(OR(8=$AR95,$E$127=$AR95),Schweine_Werte!$M95*0.5,IF(OR(8&gt;$AR95,$E$127&lt;$AR95),0,Schweine_Werte!$M95))</f>
        <v>1.2483202500391168</v>
      </c>
      <c r="BX95" s="679">
        <f>IF(OR(8=$AR95,$E$145=$AR95),Schweine_Werte!$M95*0.5,IF(OR(8&gt;$AR95,$E$145&lt;$AR95),0,Schweine_Werte!$M95))</f>
        <v>1.2483202500391168</v>
      </c>
      <c r="BY95" s="677">
        <f>IF(OR($C$74=$AR95,$D$74=$AR95),Schweine_Werte!$O95*0.5,IF(OR($C$74&gt;$AR95,$D$74&lt;$AR95),0,Schweine_Werte!$O95))</f>
        <v>0</v>
      </c>
      <c r="BZ95" s="677">
        <f>IF(OR($C$83=$AR95,$D$83=$AR95),Schweine_Werte!$O95*0.5,IF(OR($C$83&gt;$AR95,$D$83&lt;$AR95),0,Schweine_Werte!$O95))</f>
        <v>0</v>
      </c>
      <c r="CA95" s="679">
        <f>IF(OR($C$92=$AR95,$D$92=$AR95),Schweine_Werte!$O95*0.5,IF(OR($C$92&gt;$AR95,$D$92&lt;$AR95),0,Schweine_Werte!$O95))</f>
        <v>0</v>
      </c>
      <c r="CB95" s="679">
        <f>IF(OR($C$101=$AR95,$D$101=$AR95),Schweine_Werte!$O95*0.5,IF(OR($C$101&gt;$AR95,$D$101&lt;$AR95),0,Schweine_Werte!$O95))</f>
        <v>0</v>
      </c>
      <c r="CC95" s="679">
        <f>IF(OR($C$110=$AR95,$D$110=$AR95),Schweine_Werte!$O95*0.5,IF(OR($C$110&gt;$AR95,$D$110&lt;$AR95),0,Schweine_Werte!$O95))</f>
        <v>0</v>
      </c>
    </row>
    <row r="96" spans="1:81" x14ac:dyDescent="0.2">
      <c r="B96" s="520" t="s">
        <v>517</v>
      </c>
      <c r="E96" s="520" t="s">
        <v>470</v>
      </c>
      <c r="F96" s="520" t="s">
        <v>363</v>
      </c>
      <c r="G96" s="520" t="s">
        <v>471</v>
      </c>
      <c r="H96" s="520" t="s">
        <v>472</v>
      </c>
      <c r="I96" s="520" t="s">
        <v>473</v>
      </c>
      <c r="J96" s="520" t="s">
        <v>474</v>
      </c>
      <c r="K96" s="520" t="s">
        <v>475</v>
      </c>
      <c r="L96" s="520" t="s">
        <v>476</v>
      </c>
      <c r="M96" s="520" t="s">
        <v>477</v>
      </c>
      <c r="N96" s="520" t="s">
        <v>478</v>
      </c>
      <c r="O96" s="520" t="s">
        <v>479</v>
      </c>
      <c r="P96" s="520" t="s">
        <v>480</v>
      </c>
      <c r="Q96" s="520" t="s">
        <v>365</v>
      </c>
      <c r="R96" s="520" t="s">
        <v>366</v>
      </c>
      <c r="S96" s="520" t="s">
        <v>367</v>
      </c>
      <c r="T96" s="520" t="s">
        <v>365</v>
      </c>
      <c r="U96" s="520" t="s">
        <v>366</v>
      </c>
      <c r="V96" s="520" t="s">
        <v>367</v>
      </c>
      <c r="W96" s="520" t="s">
        <v>448</v>
      </c>
      <c r="X96" s="520" t="s">
        <v>449</v>
      </c>
      <c r="Y96" s="520" t="s">
        <v>450</v>
      </c>
      <c r="AR96" s="698">
        <v>100</v>
      </c>
      <c r="AS96" s="677">
        <f>IF(OR($C$12=$AR96,$D$12=$AR96),Schweine_Werte!$C96*0.5,IF(OR($C$12&gt;$AR96,$D$12&lt;$AR96),0,Schweine_Werte!$C96))</f>
        <v>0</v>
      </c>
      <c r="AT96" s="667">
        <f>IF(OR($C$24=$AR96,$D$24=$AR96),Schweine_Werte!$C96*0.5,IF(OR($C$24&gt;$AR96,$D$24&lt;$AR96),0,Schweine_Werte!$C96))</f>
        <v>0</v>
      </c>
      <c r="AU96" s="677">
        <f>IF(OR($C$36=$AR96,$D$36=$AR96),Schweine_Werte!$C96*0.5,IF(OR($C$36&gt;$AR96,$D$36&lt;$AR96),0,Schweine_Werte!$C96))</f>
        <v>0</v>
      </c>
      <c r="AV96" s="677">
        <f>IF(OR($C$48=$AR96,$D$48=$AR96),Schweine_Werte!$C96*0.5,IF(OR($C$48&gt;$AR96,$D$48&lt;$AR96),0,Schweine_Werte!$C96))</f>
        <v>0</v>
      </c>
      <c r="AW96" s="677">
        <f>IF(OR($C$60=$AR96,$D$60=$AR96),Schweine_Werte!$C96*0.5,IF(OR($C$60&gt;$AR96,$D$60&lt;$AR96),0,Schweine_Werte!$C96))</f>
        <v>0</v>
      </c>
      <c r="AX96" s="677">
        <f>IF(OR($C$12=$AR96,$D$12=$AR96),Schweine_Werte!$E96*0.5,IF(OR($C$12&gt;$AR96,$D$12&lt;$AR96),0,Schweine_Werte!$E96))</f>
        <v>0</v>
      </c>
      <c r="AY96" s="667">
        <f>IF(OR($C$24=$AR96,$D$24=$AR96),Schweine_Werte!$E96*0.5,IF(OR($C$24&gt;$AR96,$D$24&lt;$AR96),0,Schweine_Werte!$E96))</f>
        <v>0</v>
      </c>
      <c r="AZ96" s="667">
        <f>IF(OR($C$36=$AR96,$D$36=$AR96),Schweine_Werte!$E96*0.5,IF(OR($C$36&gt;$AR96,$D$36&lt;$AR96),0,Schweine_Werte!$E96))</f>
        <v>0</v>
      </c>
      <c r="BA96" s="667">
        <f>IF(OR($C$48=$AR96,$D$48=$AR96),Schweine_Werte!$E96*0.5,IF(OR($C$48&gt;$AR96,$D$48&lt;$AR96),0,Schweine_Werte!$E96))</f>
        <v>0</v>
      </c>
      <c r="BB96" s="667">
        <f>IF(OR($C$60=$AR96,$D$60=$AR96),Schweine_Werte!$E96*0.5,IF(OR($C$60&gt;$AR96,$D$60&lt;$AR96),0,Schweine_Werte!$E96))</f>
        <v>0</v>
      </c>
      <c r="BC96" s="677">
        <f>IF(OR($C$12=$AR96,$D$12=$AR96),Schweine_Werte!$G96*0.5,IF(OR($C$12&gt;$AR96,$D$12&lt;$AR96),0,Schweine_Werte!$G96))</f>
        <v>0</v>
      </c>
      <c r="BD96" s="667">
        <f>IF(OR($C$24=$AR96,$D$24=$AR96),Schweine_Werte!$G96*0.5,IF(OR($C$24&gt;$AR96,$D$24&lt;$AR96),0,Schweine_Werte!$G96))</f>
        <v>0</v>
      </c>
      <c r="BE96" s="667">
        <f>IF(OR($C$36=$AR96,$D$36=$AR96),Schweine_Werte!$G96*0.5,IF(OR($C$36&gt;$AR96,$D$36&lt;$AR96),0,Schweine_Werte!$G96))</f>
        <v>0</v>
      </c>
      <c r="BF96" s="667">
        <f>IF(OR($C$48=$AR96,$D$48=$AR96),Schweine_Werte!$G96*0.5,IF(OR($C$48&gt;$AR96,$D$48&lt;$AR96),0,Schweine_Werte!$G96))</f>
        <v>0</v>
      </c>
      <c r="BG96" s="667">
        <f>IF(OR($C$60=$AR96,$D$60=$AR96),Schweine_Werte!$G96*0.5,IF(OR($C$60&gt;$AR96,$D$60&lt;$AR96),0,Schweine_Werte!$G96))</f>
        <v>0</v>
      </c>
      <c r="BH96" s="677">
        <f>IF(OR($C$12=$AR96,$D$12=$AR96),Schweine_Werte!$I96*0.5,IF(OR($C$12&gt;$AR96,$D$12&lt;$AR96),0,Schweine_Werte!$I96))</f>
        <v>0</v>
      </c>
      <c r="BI96" s="667">
        <f>IF(OR($C$24=$AR96,$D$24=$AR96),Schweine_Werte!$I96*0.5,IF(OR($C$24&gt;$AR96,$D$24&lt;$AR96),0,Schweine_Werte!$I96))</f>
        <v>0</v>
      </c>
      <c r="BJ96" s="667">
        <f>IF(OR($C$36=$AR96,$D$36=$AR96),Schweine_Werte!$I96*0.5,IF(OR($C$36&gt;$AR96,$D$36&lt;$AR96),0,Schweine_Werte!$I96))</f>
        <v>0</v>
      </c>
      <c r="BK96" s="667">
        <f>IF(OR($C$48=$AR96,$D$48=$AR96),Schweine_Werte!$I96*0.5,IF(OR($C$48&gt;$AR96,$D$48&lt;$AR96),0,Schweine_Werte!$I96))</f>
        <v>0</v>
      </c>
      <c r="BL96" s="667">
        <f>IF(OR($C$60=$AR96,$D$60=$AR96),Schweine_Werte!$I96*0.5,IF(OR($C$60&gt;$AR96,$D$60&lt;$AR96),0,Schweine_Werte!$I96))</f>
        <v>0</v>
      </c>
      <c r="BM96" s="677"/>
      <c r="BN96" s="667"/>
      <c r="BO96" s="667"/>
      <c r="BP96" s="667"/>
      <c r="BQ96" s="667"/>
      <c r="BR96" s="677">
        <f>IF(OR($C$74=$AR96,$D$74=$AR96),Schweine_Werte!$M96*0.5,IF(OR($C$74&gt;$AR96,$D$74&lt;$AR96),0,Schweine_Werte!$M96))</f>
        <v>0</v>
      </c>
      <c r="BS96" s="677">
        <f>IF(OR($C$83=$AR96,$D$83=$AR96),Schweine_Werte!$M96*0.5,IF(OR($C$83&gt;$AR96,$D$83&lt;$AR96),0,Schweine_Werte!$M96))</f>
        <v>0</v>
      </c>
      <c r="BT96" s="679">
        <f>IF(OR($C$92=$AR96,$D$92=$AR96),Schweine_Werte!$M96*0.5,IF(OR($C$92&gt;$AR96,$D$92&lt;$AR96),0,Schweine_Werte!$M96))</f>
        <v>0</v>
      </c>
      <c r="BU96" s="679">
        <f>IF(OR($C$101=$AR96,$D$101=$AR96),Schweine_Werte!$M96*0.5,IF(OR($C$101&gt;$AR96,$D$101&lt;$AR96),0,Schweine_Werte!$M96))</f>
        <v>0</v>
      </c>
      <c r="BV96" s="679">
        <f>IF(OR($C$110=$AR96,$D$110=$AR96),Schweine_Werte!$M96*0.5,IF(OR($C$110&gt;$AR96,$D$110&lt;$AR96),0,Schweine_Werte!$M96))</f>
        <v>0</v>
      </c>
      <c r="BW96" s="679">
        <f>IF(OR(8=$AR96,$E$127=$AR96),Schweine_Werte!$M96*0.5,IF(OR(8&gt;$AR96,$E$127&lt;$AR96),0,Schweine_Werte!$M96))</f>
        <v>1.2608927189522001</v>
      </c>
      <c r="BX96" s="679">
        <f>IF(OR(8=$AR96,$E$145=$AR96),Schweine_Werte!$M96*0.5,IF(OR(8&gt;$AR96,$E$145&lt;$AR96),0,Schweine_Werte!$M96))</f>
        <v>1.2608927189522001</v>
      </c>
      <c r="BY96" s="677">
        <f>IF(OR($C$74=$AR96,$D$74=$AR96),Schweine_Werte!$O96*0.5,IF(OR($C$74&gt;$AR96,$D$74&lt;$AR96),0,Schweine_Werte!$O96))</f>
        <v>0</v>
      </c>
      <c r="BZ96" s="677">
        <f>IF(OR($C$83=$AR96,$D$83=$AR96),Schweine_Werte!$O96*0.5,IF(OR($C$83&gt;$AR96,$D$83&lt;$AR96),0,Schweine_Werte!$O96))</f>
        <v>0</v>
      </c>
      <c r="CA96" s="679">
        <f>IF(OR($C$92=$AR96,$D$92=$AR96),Schweine_Werte!$O96*0.5,IF(OR($C$92&gt;$AR96,$D$92&lt;$AR96),0,Schweine_Werte!$O96))</f>
        <v>0</v>
      </c>
      <c r="CB96" s="679">
        <f>IF(OR($C$101=$AR96,$D$101=$AR96),Schweine_Werte!$O96*0.5,IF(OR($C$101&gt;$AR96,$D$101&lt;$AR96),0,Schweine_Werte!$O96))</f>
        <v>0</v>
      </c>
      <c r="CC96" s="679">
        <f>IF(OR($C$110=$AR96,$D$110=$AR96),Schweine_Werte!$O96*0.5,IF(OR($C$110&gt;$AR96,$D$110&lt;$AR96),0,Schweine_Werte!$O96))</f>
        <v>0</v>
      </c>
    </row>
    <row r="97" spans="1:81" x14ac:dyDescent="0.2">
      <c r="B97" s="520">
        <v>450</v>
      </c>
      <c r="D97" s="667"/>
      <c r="E97" s="520" t="e">
        <f>($D101-$C101)*1000/SUM($BU$4:$BU$31)</f>
        <v>#VALUE!</v>
      </c>
      <c r="F97" s="667" t="e">
        <f>SUMPRODUCT($BU$4:$BU$31,Schweine_Werte!$V$4:$V$31)/SUM($BU$4:$BU$31)</f>
        <v>#DIV/0!</v>
      </c>
      <c r="G97" s="667" t="e">
        <f>IF($B101=$A$8,SUMPRODUCT($BU$4:$BU$31,Schweine_Werte!HE$4:HE$31)/SUM($BU$4:$BU$31),IF($B101=$A$7,SUMPRODUCT($BU$4:$BU$31,Schweine_Werte!GQ$4:GQ$31)/SUM($BU$4:$BU$31),IF($B101=$A$6,SUMPRODUCT($BU$4:$BU$31,Schweine_Werte!GC$4:GC$31)/SUM($BU$4:$BU$31),SUMPRODUCT($BU$4:$BU$31,Schweine_Werte!FO$4:FO$31)/SUM($BU$4:$BU$31))))</f>
        <v>#DIV/0!</v>
      </c>
      <c r="H97" s="667" t="e">
        <f>IF($B101=$A$8,SUMPRODUCT($BU$4:$BU$31,Schweine_Werte!HF$4:HF$31)/SUM($BU$4:$BU$31),IF($B101=$A$7,SUMPRODUCT($BU$4:$BU$31,Schweine_Werte!GR$4:GR$31)/SUM($BU$4:$BU$31),IF($B101=$A$6,SUMPRODUCT($BU$4:$BU$31,Schweine_Werte!GD$4:GD$31)/SUM($BU$4:$BU$31),SUMPRODUCT($BU$4:$BU$31,Schweine_Werte!FP$4:FP$31)/SUM($BU$4:$BU$31))))</f>
        <v>#DIV/0!</v>
      </c>
      <c r="I97" s="667" t="e">
        <f>IF($B101=$A$8,SUMPRODUCT($BU$4:$BU$31,Schweine_Werte!HG$4:HG$31)/SUM($BU$4:$BU$31),IF($B101=$A$7,SUMPRODUCT($BU$4:$BU$31,Schweine_Werte!GS$4:GS$31)/SUM($BU$4:$BU$31),IF($B101=$A$6,SUMPRODUCT($BU$4:$BU$31,Schweine_Werte!GE$4:GE$31)/SUM($BU$4:$BU$31),SUMPRODUCT($BU$4:$BU$31,Schweine_Werte!FQ$4:FQ$31)/SUM($BU$4:$BU$31))))</f>
        <v>#DIV/0!</v>
      </c>
      <c r="J97" s="667" t="e">
        <f>SUMPRODUCT($BU$4:$BU$31,Schweine_Werte!$AD$4:$AD$31)/SUM($BU$4:$BU$31)</f>
        <v>#DIV/0!</v>
      </c>
      <c r="K97" s="667" t="e">
        <f>SUMPRODUCT($BU$4:$BU$31,Schweine_Werte!$AL$4:$AL$31)/SUM($BU$4:$BU$31)</f>
        <v>#DIV/0!</v>
      </c>
      <c r="L97" s="667" t="e">
        <f>T97*$F97*365/1000+$J97-$K97</f>
        <v>#DIV/0!</v>
      </c>
      <c r="M97" s="667" t="e">
        <f>U97*$F97*365/1000+$J97-$K97/2</f>
        <v>#DIV/0!</v>
      </c>
      <c r="N97" s="667" t="e">
        <f>V97*$F97*365/1000+$J97</f>
        <v>#DIV/0!</v>
      </c>
      <c r="O97" s="667">
        <f>IF($C101&lt;28,SUM($BU$4:$BU$23)+IF($D101&gt;28,$BU$24*0.5,$BU$24),0)</f>
        <v>0</v>
      </c>
      <c r="P97" s="667">
        <f>IF($D101&gt;28,SUM($BU$25:$BU$31)+IF($C101&lt;28,$BU$24*0.5,$BU$24),0)</f>
        <v>0</v>
      </c>
      <c r="Q97" s="667" t="e">
        <f t="shared" ref="Q97:S98" si="49">+T97*$F97</f>
        <v>#DIV/0!</v>
      </c>
      <c r="R97" s="667" t="e">
        <f t="shared" si="49"/>
        <v>#DIV/0!</v>
      </c>
      <c r="S97" s="667" t="e">
        <f t="shared" si="49"/>
        <v>#DIV/0!</v>
      </c>
      <c r="T97" s="667" t="e">
        <f>+($O97*Schweine_Werte!$HT$15+$P97*Schweine_Werte!$HU$15)/SUM($O97:$P97)</f>
        <v>#DIV/0!</v>
      </c>
      <c r="U97" s="667" t="e">
        <f>+($O97*Schweine_Werte!$HV$15+$P97*Schweine_Werte!$HW$15)/SUM($O97:$P97)</f>
        <v>#DIV/0!</v>
      </c>
      <c r="V97" s="667" t="e">
        <f>+($O97*Schweine_Werte!$HX$15+$P97*Schweine_Werte!$HY$15)/SUM($O97:$P97)</f>
        <v>#DIV/0!</v>
      </c>
      <c r="W97" s="678" t="e">
        <f>($J97*0.055+T97*0.365*0.86*$F97-$K97*0.018)/L97*100</f>
        <v>#DIV/0!</v>
      </c>
      <c r="X97" s="678" t="e">
        <f>($J97*0.055+U97*0.365*0.86*$F97-$K97*0.018/2)/M97*100</f>
        <v>#DIV/0!</v>
      </c>
      <c r="Y97" s="667" t="e">
        <f>($J97*0.055+V97*0.365*0.86*$F97)/N97*100</f>
        <v>#DIV/0!</v>
      </c>
      <c r="Z97" s="667" t="e">
        <f>IF($B101=$A$8,SUMPRODUCT($BU$4:$BU$31,Schweine_Werte!$HH$4:$HH$31,Schweine_Werte!$HI$4:$HI$31)/SUMPRODUCT($BU$4:$BU$31,Schweine_Werte!$HH$4:$HH$31),IF($B101=$A$7,SUMPRODUCT($BU$4:$BU$31,Schweine_Werte!$GT$4:$GT$31,Schweine_Werte!$GU$4:$GU$31)/SUMPRODUCT($BU$4:$BU$31,Schweine_Werte!$GT$4:$GT$31),IF($B101=$A$6,SUMPRODUCT($BU$4:$BU$31,Schweine_Werte!$GF$4:$GF$31,Schweine_Werte!$GG$4:$GG$31)/SUMPRODUCT($BU$4:$BU$31,Schweine_Werte!$GF$4:$GF$31),SUMPRODUCT($BU$4:$BU$31,Schweine_Werte!$FR$4:$FR$31,Schweine_Werte!$FS$4:$FS$31)/SUMPRODUCT($BU$4:$BU$31,Schweine_Werte!$FR$4:$FR$31))))</f>
        <v>#DIV/0!</v>
      </c>
      <c r="AA97" s="667"/>
      <c r="AB97" s="667">
        <f>IF($B101=$A$8,SUMIF(Schweine_Werte!$AO$4:$AO$31,$C101,Schweine_Werte!$HI$4:$HI$31),IF($B101=$A$7,SUMIF(Schweine_Werte!$AO$4:$AO$31,$C101,Schweine_Werte!$GU$4:$GU$31),IF($B101=$A$6,SUMIF(Schweine_Werte!$AO$4:$AO$31,$C101,Schweine_Werte!$GG$4:$GG$31),SUMIF(Schweine_Werte!$AO$4:$AO$31,$C101,Schweine_Werte!$FS$4:$FS$31))))</f>
        <v>0</v>
      </c>
      <c r="AC97" s="667"/>
      <c r="AD97" s="667">
        <f>IF($B101=$A$8,SUMIF(Schweine_Werte!$AO$4:$AO$31,$D101,Schweine_Werte!$HI$4:$HI$31),IF($B101=$A$7,SUMIF(Schweine_Werte!$AO$4:$AO$31,$D101,Schweine_Werte!$GU$4:$GU$31),IF($B101=$A$6,SUMIF(Schweine_Werte!$AO$4:$AO$31,$D101,Schweine_Werte!$GG$4:$GG$31),SUMIF(Schweine_Werte!$AO$4:$AO$31,$D101,Schweine_Werte!$FS$4:$FS$31))))</f>
        <v>0</v>
      </c>
      <c r="AE97" s="667"/>
      <c r="AF97" s="667"/>
      <c r="AG97" s="667" t="e">
        <f>IF($B101=$A$8,SUMPRODUCT($BU$4:$BU$31,Schweine_Werte!$HH$4:$HH$31)/SUM($BU$4:$BU$31),IF($B101=$A$7,SUMPRODUCT($BU$4:$BU$31,Schweine_Werte!$GT$4:$GT$31)/SUM($BU$4:$BU$31),IF($B101=$A$6,SUMPRODUCT($BU$4:$BU$31,Schweine_Werte!$GF$4:$GF$31)/SUM($BU$4:$BU$31),SUMPRODUCT($BU$4:$BU$31,Schweine_Werte!$FR$4:$FR$31)/SUM($BU$4:$BU$31))))</f>
        <v>#DIV/0!</v>
      </c>
      <c r="AH97" s="667"/>
      <c r="AI97" s="667"/>
      <c r="AJ97" s="667" t="e">
        <f>IF($B101=$A$8,SUMPRODUCT($BU$4:$BU$31,Schweine_Werte!$HH$4:$HH$31,Schweine_Werte!$HJ$4:$HJ$31)/SUMPRODUCT($BU$4:$BU$31,Schweine_Werte!$HH$4:$HH$31),IF($B101=$A$7,SUMPRODUCT($BU$4:$BU$31,Schweine_Werte!$GT$4:$GT$31,Schweine_Werte!$GV$4:$GV$31)/SUMPRODUCT($BU$4:$BU$31,Schweine_Werte!$GT$4:$GT$31),IF($B101=$A$6,SUMPRODUCT($BU$4:$BU$31,Schweine_Werte!$GF$4:$GF$31,Schweine_Werte!$GH$4:$GH$31)/SUMPRODUCT($BU$4:$BU$31,Schweine_Werte!$GF$4:$GF$31),SUMPRODUCT($BU$4:$BU$31,Schweine_Werte!$FR$4:$FR$31,Schweine_Werte!$FT$4:$FT$31)/SUMPRODUCT($BU$4:$BU$31,Schweine_Werte!$FR$4:$FR$31))))</f>
        <v>#DIV/0!</v>
      </c>
      <c r="AK97" s="667"/>
      <c r="AL97" s="667">
        <f>IF($B101=$A$8,SUMIF(Schweine_Werte!$AO$4:$AO$31,$C101,Schweine_Werte!$HJ$4:$HJ$31),IF($B101=$A$7,SUMIF(Schweine_Werte!$AO$4:$AO$31,$C101,Schweine_Werte!$GV$4:$GV$31),IF($B101=$A$6,SUMIF(Schweine_Werte!$AO$4:$AO$31,$C101,Schweine_Werte!$GH$4:$GH$31),SUMIF(Schweine_Werte!$AO$4:$AO$31,$C101,Schweine_Werte!$FT$4:$FT$31))))</f>
        <v>0</v>
      </c>
      <c r="AM97" s="667"/>
      <c r="AN97" s="667">
        <f>IF($B101=$A$8,SUMIF(Schweine_Werte!$AO$4:$AO$31,$D101,Schweine_Werte!$HJ$4:$HJ$31),IF($B101=$A$7,SUMIF(Schweine_Werte!$AO$4:$AO$31,$D101,Schweine_Werte!$GV$4:$GV$31),IF($B101=$A$6,SUMIF(Schweine_Werte!$AO$4:$AO$31,$D101,Schweine_Werte!$GH$4:$GH$31),SUMIF(Schweine_Werte!$AO$4:$AO$31,$D101,Schweine_Werte!$FT$4:$FT$31))))</f>
        <v>0</v>
      </c>
      <c r="AR97" s="698">
        <v>101</v>
      </c>
      <c r="AS97" s="677">
        <f>IF(OR($C$12=$AR97,$D$12=$AR97),Schweine_Werte!$C97*0.5,IF(OR($C$12&gt;$AR97,$D$12&lt;$AR97),0,Schweine_Werte!$C97))</f>
        <v>0</v>
      </c>
      <c r="AT97" s="667">
        <f>IF(OR($C$24=$AR97,$D$24=$AR97),Schweine_Werte!$C97*0.5,IF(OR($C$24&gt;$AR97,$D$24&lt;$AR97),0,Schweine_Werte!$C97))</f>
        <v>0</v>
      </c>
      <c r="AU97" s="677">
        <f>IF(OR($C$36=$AR97,$D$36=$AR97),Schweine_Werte!$C97*0.5,IF(OR($C$36&gt;$AR97,$D$36&lt;$AR97),0,Schweine_Werte!$C97))</f>
        <v>0</v>
      </c>
      <c r="AV97" s="677">
        <f>IF(OR($C$48=$AR97,$D$48=$AR97),Schweine_Werte!$C97*0.5,IF(OR($C$48&gt;$AR97,$D$48&lt;$AR97),0,Schweine_Werte!$C97))</f>
        <v>0</v>
      </c>
      <c r="AW97" s="677">
        <f>IF(OR($C$60=$AR97,$D$60=$AR97),Schweine_Werte!$C97*0.5,IF(OR($C$60&gt;$AR97,$D$60&lt;$AR97),0,Schweine_Werte!$C97))</f>
        <v>0</v>
      </c>
      <c r="AX97" s="677">
        <f>IF(OR($C$12=$AR97,$D$12=$AR97),Schweine_Werte!$E97*0.5,IF(OR($C$12&gt;$AR97,$D$12&lt;$AR97),0,Schweine_Werte!$E97))</f>
        <v>0</v>
      </c>
      <c r="AY97" s="667">
        <f>IF(OR($C$24=$AR97,$D$24=$AR97),Schweine_Werte!$E97*0.5,IF(OR($C$24&gt;$AR97,$D$24&lt;$AR97),0,Schweine_Werte!$E97))</f>
        <v>0</v>
      </c>
      <c r="AZ97" s="667">
        <f>IF(OR($C$36=$AR97,$D$36=$AR97),Schweine_Werte!$E97*0.5,IF(OR($C$36&gt;$AR97,$D$36&lt;$AR97),0,Schweine_Werte!$E97))</f>
        <v>0</v>
      </c>
      <c r="BA97" s="667">
        <f>IF(OR($C$48=$AR97,$D$48=$AR97),Schweine_Werte!$E97*0.5,IF(OR($C$48&gt;$AR97,$D$48&lt;$AR97),0,Schweine_Werte!$E97))</f>
        <v>0</v>
      </c>
      <c r="BB97" s="667">
        <f>IF(OR($C$60=$AR97,$D$60=$AR97),Schweine_Werte!$E97*0.5,IF(OR($C$60&gt;$AR97,$D$60&lt;$AR97),0,Schweine_Werte!$E97))</f>
        <v>0</v>
      </c>
      <c r="BC97" s="677">
        <f>IF(OR($C$12=$AR97,$D$12=$AR97),Schweine_Werte!$G97*0.5,IF(OR($C$12&gt;$AR97,$D$12&lt;$AR97),0,Schweine_Werte!$G97))</f>
        <v>0</v>
      </c>
      <c r="BD97" s="667">
        <f>IF(OR($C$24=$AR97,$D$24=$AR97),Schweine_Werte!$G97*0.5,IF(OR($C$24&gt;$AR97,$D$24&lt;$AR97),0,Schweine_Werte!$G97))</f>
        <v>0</v>
      </c>
      <c r="BE97" s="667">
        <f>IF(OR($C$36=$AR97,$D$36=$AR97),Schweine_Werte!$G97*0.5,IF(OR($C$36&gt;$AR97,$D$36&lt;$AR97),0,Schweine_Werte!$G97))</f>
        <v>0</v>
      </c>
      <c r="BF97" s="667">
        <f>IF(OR($C$48=$AR97,$D$48=$AR97),Schweine_Werte!$G97*0.5,IF(OR($C$48&gt;$AR97,$D$48&lt;$AR97),0,Schweine_Werte!$G97))</f>
        <v>0</v>
      </c>
      <c r="BG97" s="667">
        <f>IF(OR($C$60=$AR97,$D$60=$AR97),Schweine_Werte!$G97*0.5,IF(OR($C$60&gt;$AR97,$D$60&lt;$AR97),0,Schweine_Werte!$G97))</f>
        <v>0</v>
      </c>
      <c r="BH97" s="677">
        <f>IF(OR($C$12=$AR97,$D$12=$AR97),Schweine_Werte!$I97*0.5,IF(OR($C$12&gt;$AR97,$D$12&lt;$AR97),0,Schweine_Werte!$I97))</f>
        <v>0</v>
      </c>
      <c r="BI97" s="667">
        <f>IF(OR($C$24=$AR97,$D$24=$AR97),Schweine_Werte!$I97*0.5,IF(OR($C$24&gt;$AR97,$D$24&lt;$AR97),0,Schweine_Werte!$I97))</f>
        <v>0</v>
      </c>
      <c r="BJ97" s="667">
        <f>IF(OR($C$36=$AR97,$D$36=$AR97),Schweine_Werte!$I97*0.5,IF(OR($C$36&gt;$AR97,$D$36&lt;$AR97),0,Schweine_Werte!$I97))</f>
        <v>0</v>
      </c>
      <c r="BK97" s="667">
        <f>IF(OR($C$48=$AR97,$D$48=$AR97),Schweine_Werte!$I97*0.5,IF(OR($C$48&gt;$AR97,$D$48&lt;$AR97),0,Schweine_Werte!$I97))</f>
        <v>0</v>
      </c>
      <c r="BL97" s="667">
        <f>IF(OR($C$60=$AR97,$D$60=$AR97),Schweine_Werte!$I97*0.5,IF(OR($C$60&gt;$AR97,$D$60&lt;$AR97),0,Schweine_Werte!$I97))</f>
        <v>0</v>
      </c>
      <c r="BM97" s="677"/>
      <c r="BN97" s="667"/>
      <c r="BO97" s="667"/>
      <c r="BP97" s="667"/>
      <c r="BQ97" s="667"/>
      <c r="BR97" s="677">
        <f>IF(OR($C$74=$AR97,$D$74=$AR97),Schweine_Werte!$M97*0.5,IF(OR($C$74&gt;$AR97,$D$74&lt;$AR97),0,Schweine_Werte!$M97))</f>
        <v>0</v>
      </c>
      <c r="BS97" s="677">
        <f>IF(OR($C$83=$AR97,$D$83=$AR97),Schweine_Werte!$M97*0.5,IF(OR($C$83&gt;$AR97,$D$83&lt;$AR97),0,Schweine_Werte!$M97))</f>
        <v>0</v>
      </c>
      <c r="BT97" s="679">
        <f>IF(OR($C$92=$AR97,$D$92=$AR97),Schweine_Werte!$M97*0.5,IF(OR($C$92&gt;$AR97,$D$92&lt;$AR97),0,Schweine_Werte!$M97))</f>
        <v>0</v>
      </c>
      <c r="BU97" s="679">
        <f>IF(OR($C$101=$AR97,$D$101=$AR97),Schweine_Werte!$M97*0.5,IF(OR($C$101&gt;$AR97,$D$101&lt;$AR97),0,Schweine_Werte!$M97))</f>
        <v>0</v>
      </c>
      <c r="BV97" s="679">
        <f>IF(OR($C$110=$AR97,$D$110=$AR97),Schweine_Werte!$M97*0.5,IF(OR($C$110&gt;$AR97,$D$110&lt;$AR97),0,Schweine_Werte!$M97))</f>
        <v>0</v>
      </c>
      <c r="BW97" s="679">
        <f>IF(OR(8=$AR97,$E$127=$AR97),Schweine_Werte!$M97*0.5,IF(OR(8&gt;$AR97,$E$127&lt;$AR97),0,Schweine_Werte!$M97))</f>
        <v>1.2741957942593323</v>
      </c>
      <c r="BX97" s="679">
        <f>IF(OR(8=$AR97,$E$145=$AR97),Schweine_Werte!$M97*0.5,IF(OR(8&gt;$AR97,$E$145&lt;$AR97),0,Schweine_Werte!$M97))</f>
        <v>1.2741957942593323</v>
      </c>
      <c r="BY97" s="677">
        <f>IF(OR($C$74=$AR97,$D$74=$AR97),Schweine_Werte!$O97*0.5,IF(OR($C$74&gt;$AR97,$D$74&lt;$AR97),0,Schweine_Werte!$O97))</f>
        <v>0</v>
      </c>
      <c r="BZ97" s="677">
        <f>IF(OR($C$83=$AR97,$D$83=$AR97),Schweine_Werte!$O97*0.5,IF(OR($C$83&gt;$AR97,$D$83&lt;$AR97),0,Schweine_Werte!$O97))</f>
        <v>0</v>
      </c>
      <c r="CA97" s="679">
        <f>IF(OR($C$92=$AR97,$D$92=$AR97),Schweine_Werte!$O97*0.5,IF(OR($C$92&gt;$AR97,$D$92&lt;$AR97),0,Schweine_Werte!$O97))</f>
        <v>0</v>
      </c>
      <c r="CB97" s="679">
        <f>IF(OR($C$101=$AR97,$D$101=$AR97),Schweine_Werte!$O97*0.5,IF(OR($C$101&gt;$AR97,$D$101&lt;$AR97),0,Schweine_Werte!$O97))</f>
        <v>0</v>
      </c>
      <c r="CC97" s="679">
        <f>IF(OR($C$110=$AR97,$D$110=$AR97),Schweine_Werte!$O97*0.5,IF(OR($C$110&gt;$AR97,$D$110&lt;$AR97),0,Schweine_Werte!$O97))</f>
        <v>0</v>
      </c>
    </row>
    <row r="98" spans="1:81" x14ac:dyDescent="0.2">
      <c r="B98" s="520">
        <v>500</v>
      </c>
      <c r="D98" s="667"/>
      <c r="E98" s="520" t="e">
        <f>($D101-$C101)*1000/SUM($CB$4:$CB$31)</f>
        <v>#VALUE!</v>
      </c>
      <c r="F98" s="667" t="e">
        <f>SUMPRODUCT($CB$4:$CB$31,Schweine_Werte!$W$4:$W$31)/SUM($CB$4:$CB$31)</f>
        <v>#DIV/0!</v>
      </c>
      <c r="G98" s="667" t="e">
        <f>IF($B101=$A$8,SUMPRODUCT($CB$4:$CB$31,Schweine_Werte!HK$4:HK$31)/SUM($CB$4:$CB$31),IF($B101=$A$7,SUMPRODUCT($CB$4:$CB$31,Schweine_Werte!GW$4:GW$31)/SUM($CB$4:$CB$31),IF($B101=$A$6,SUMPRODUCT($CB$4:$CB$31,Schweine_Werte!GI$4:GI$31)/SUM($CB$4:$CB$31),SUMPRODUCT($CB$4:$CB$31,Schweine_Werte!FU$4:FU$31)/SUM($CB$4:$CB$31))))</f>
        <v>#DIV/0!</v>
      </c>
      <c r="H98" s="667" t="e">
        <f>IF($B101=$A$8,SUMPRODUCT($CB$4:$CB$31,Schweine_Werte!HL$4:HL$31)/SUM($CB$4:$CB$31),IF($B101=$A$7,SUMPRODUCT($CB$4:$CB$31,Schweine_Werte!GX$4:GX$31)/SUM($CB$4:$CB$31),IF($B101=$A$6,SUMPRODUCT($CB$4:$CB$31,Schweine_Werte!GJ$4:GJ$31)/SUM($CB$4:$CB$31),SUMPRODUCT($CB$4:$CB$31,Schweine_Werte!FV$4:FV$31)/SUM($CB$4:$CB$31))))</f>
        <v>#DIV/0!</v>
      </c>
      <c r="I98" s="667" t="e">
        <f>IF($B101=$A$8,SUMPRODUCT($CB$4:$CB$31,Schweine_Werte!HM$4:HM$31)/SUM($CB$4:$CB$31),IF($B101=$A$7,SUMPRODUCT($CB$4:$CB$31,Schweine_Werte!GY$4:GY$31)/SUM($CB$4:$CB$31),IF($B101=$A$6,SUMPRODUCT($CB$4:$CB$31,Schweine_Werte!GK$4:GK$31)/SUM($CB$4:$CB$31),SUMPRODUCT($CB$4:$CB$31,Schweine_Werte!FW$4:FW$31)/SUM($CB$4:$CB$31))))</f>
        <v>#DIV/0!</v>
      </c>
      <c r="J98" s="667" t="e">
        <f>SUMPRODUCT($CB$4:$CB$31,Schweine_Werte!$AE$4:$AE$31)/SUM($CB$4:$CB$31)</f>
        <v>#DIV/0!</v>
      </c>
      <c r="K98" s="667" t="e">
        <f>SUMPRODUCT($CB$4:$CB$31,Schweine_Werte!$AM$4:$AM$31)/SUM($CB$4:$CB$31)</f>
        <v>#DIV/0!</v>
      </c>
      <c r="L98" s="667" t="e">
        <f>T98*$F98*365/1000+$J98-$K98</f>
        <v>#DIV/0!</v>
      </c>
      <c r="M98" s="667" t="e">
        <f>U98*$F98*365/1000+$J98-$K98/2</f>
        <v>#DIV/0!</v>
      </c>
      <c r="N98" s="667" t="e">
        <f>V98*$F98*365/1000+$J98</f>
        <v>#DIV/0!</v>
      </c>
      <c r="O98" s="667">
        <f>IF($C101&lt;28,SUM($CB$4:$CB$23)+IF($D101&gt;28,$CB$24*0.5,$CB$24),0)</f>
        <v>0</v>
      </c>
      <c r="P98" s="667">
        <f>IF($D101&gt;28,SUM($CB$25:$CB$31)+IF($C101&lt;28,$CB$24*0.5,$CB$24),0)</f>
        <v>0</v>
      </c>
      <c r="Q98" s="667" t="e">
        <f t="shared" si="49"/>
        <v>#DIV/0!</v>
      </c>
      <c r="R98" s="667" t="e">
        <f t="shared" si="49"/>
        <v>#DIV/0!</v>
      </c>
      <c r="S98" s="667" t="e">
        <f t="shared" si="49"/>
        <v>#DIV/0!</v>
      </c>
      <c r="T98" s="667" t="e">
        <f>+($O98*Schweine_Werte!$HT$16+$P98*Schweine_Werte!$HU$16)/SUM($O98:$P98)</f>
        <v>#DIV/0!</v>
      </c>
      <c r="U98" s="667" t="e">
        <f>+($O98*Schweine_Werte!$HV$16+$P98*Schweine_Werte!$HW$16)/SUM($O98:$P98)</f>
        <v>#DIV/0!</v>
      </c>
      <c r="V98" s="667" t="e">
        <f>+($O98*Schweine_Werte!$HX$16+$P98*Schweine_Werte!$HY$16)/SUM($O98:$P98)</f>
        <v>#DIV/0!</v>
      </c>
      <c r="W98" s="667" t="e">
        <f>($J98*0.055+T98*0.365*0.86*$F98-$K98*0.018)/L98*100</f>
        <v>#DIV/0!</v>
      </c>
      <c r="X98" s="667" t="e">
        <f>($J98*0.055+U98*0.365*0.86*$F98-$K98*0.018/2)/M98*100</f>
        <v>#DIV/0!</v>
      </c>
      <c r="Y98" s="667" t="e">
        <f>($J98*0.055+V98*0.365*0.86*$F98)/N98*100</f>
        <v>#DIV/0!</v>
      </c>
      <c r="Z98" s="667" t="e">
        <f>IF($B101=$A$8,SUMPRODUCT($CB$4:$CB$31,Schweine_Werte!$HN$4:$HN$31,Schweine_Werte!$HO$4:$HO$31)/SUMPRODUCT($CB$4:$CB$31,Schweine_Werte!$HN$4:$HN$31),IF($B101=$A$7,SUMPRODUCT($CB$4:$CB$31,Schweine_Werte!$GZ$4:$GZ$31,Schweine_Werte!$HA$4:$HA$31)/SUMPRODUCT($CB$4:$CB$31,Schweine_Werte!$GZ$4:$GZ$31),IF($B101=$A$6,SUMPRODUCT($CB$4:$CB$31,Schweine_Werte!$GL$4:$GL$31,Schweine_Werte!$GM$4:$GM$31)/SUMPRODUCT($CB$4:$CB$31,Schweine_Werte!$GL$4:$GL$31),SUMPRODUCT($CB$4:$CB$31,Schweine_Werte!$FX$4:$FX$31,Schweine_Werte!$FY$4:$FY$31)/SUMPRODUCT($CB$4:$CB$31,Schweine_Werte!$FX$4:$FX$31))))</f>
        <v>#DIV/0!</v>
      </c>
      <c r="AA98" s="667"/>
      <c r="AB98" s="667">
        <f>IF($B101=$A$8,SUMIF(Schweine_Werte!$AO$4:$AO$31,$C101,Schweine_Werte!$HO$4:$HO$31),IF($B101=$A$7,SUMIF(Schweine_Werte!$AO$4:$AO$31,$C101,Schweine_Werte!$HA$4:$HA$31),IF($B101=$A$6,SUMIF(Schweine_Werte!$AO$4:$AO$31,$C101,Schweine_Werte!$GM$4:$GM$31),SUMIF(Schweine_Werte!$AO$4:$AO$31,$C101,Schweine_Werte!$FY$4:$FY$31))))</f>
        <v>0</v>
      </c>
      <c r="AC98" s="667"/>
      <c r="AD98" s="667">
        <f>IF($B101=$A$8,SUMIF(Schweine_Werte!$AO$4:$AO$31,$D101,Schweine_Werte!$HO$4:$HO$31),IF($B101=$A$7,SUMIF(Schweine_Werte!$AO$4:$AO$31,$D101,Schweine_Werte!$HA$4:$HA$31),IF($B101=$A$6,SUMIF(Schweine_Werte!$AO$4:$AO$31,$D101,Schweine_Werte!$GM$4:$GM$31),SUMIF(Schweine_Werte!$AO$4:$AO$31,$D101,Schweine_Werte!$FY$4:$FY$31))))</f>
        <v>0</v>
      </c>
      <c r="AE98" s="667"/>
      <c r="AF98" s="667"/>
      <c r="AG98" s="667" t="e">
        <f>IF($B101=$A$8,SUMPRODUCT($CB$4:$CB$31,Schweine_Werte!$HN$4:$HN$31)/SUM($CB$4:$CB$31),IF($B101=$A$7,SUMPRODUCT($CB$4:$CB$31,Schweine_Werte!$GZ$4:$GZ$31)/SUM($CB$4:$CB$31),IF($B101=$A$6,SUMPRODUCT($CB$4:$CB$31,Schweine_Werte!$GL$4:$GL$31)/SUM($CB$4:$CB$31),SUMPRODUCT($CB$4:$CB$31,Schweine_Werte!$FX$4:$FX$31)/SUM($CB$4:$CB$31))))</f>
        <v>#DIV/0!</v>
      </c>
      <c r="AH98" s="667"/>
      <c r="AI98" s="667"/>
      <c r="AJ98" s="667" t="e">
        <f>IF($B101=$A$8,SUMPRODUCT($CB$4:$CB$31,Schweine_Werte!$HN$4:$HN$31,Schweine_Werte!$HP$4:$HP$31)/SUMPRODUCT($CB$4:$CB$31,Schweine_Werte!$HN$4:$HN$31),IF($B101=$A$7,SUMPRODUCT($CB$4:$CB$31,Schweine_Werte!$GZ$4:$GZ$31,Schweine_Werte!$HB$4:$HB$31)/SUMPRODUCT($CB$4:$CB$31,Schweine_Werte!$GZ$4:$GZ$31),IF($B101=$A$6,SUMPRODUCT($CB$4:$CB$31,Schweine_Werte!$GL$4:$GL$31,Schweine_Werte!$GN$4:$GN$31)/SUMPRODUCT($CB$4:$CB$31,Schweine_Werte!$GL$4:$GL$31),SUMPRODUCT($CB$4:$CB$31,Schweine_Werte!$FX$4:$FX$31,Schweine_Werte!$FZ$4:$FZ$31)/SUMPRODUCT($CB$4:$CB$31,Schweine_Werte!$FX$4:$FX$31))))</f>
        <v>#DIV/0!</v>
      </c>
      <c r="AK98" s="667"/>
      <c r="AL98" s="667">
        <f>IF($B101=$A$8,SUMIF(Schweine_Werte!$AO$4:$AO$31,$C101,Schweine_Werte!$HP$4:$HP$31),IF($B101=$A$7,SUMIF(Schweine_Werte!$AO$4:$AO$31,$C101,Schweine_Werte!$HB$4:$HB$31),IF($B101=$A$6,SUMIF(Schweine_Werte!$AO$4:$AO$31,$C101,Schweine_Werte!$GN$4:$GN$31),SUMIF(Schweine_Werte!$AO$4:$AO$31,$C101,Schweine_Werte!$FZ$4:$FZ$31))))</f>
        <v>0</v>
      </c>
      <c r="AM98" s="667"/>
      <c r="AN98" s="667">
        <f>IF($B101=$A$8,SUMIF(Schweine_Werte!$AO$4:$AO$31,$D101,Schweine_Werte!$HP$4:$HP$31),IF($B101=$A$7,SUMIF(Schweine_Werte!$AO$4:$AO$31,$D101,Schweine_Werte!$HB$4:$HB$31),IF($B101=$A$6,SUMIF(Schweine_Werte!$AO$4:$AO$31,$D101,Schweine_Werte!$GN$4:$GN$31),SUMIF(Schweine_Werte!$AO$4:$AO$31,$D101,Schweine_Werte!$FZ$4:$FZ$31))))</f>
        <v>0</v>
      </c>
      <c r="AR98" s="698">
        <v>102</v>
      </c>
      <c r="AS98" s="677">
        <f>IF(OR($C$12=$AR98,$D$12=$AR98),Schweine_Werte!$C98*0.5,IF(OR($C$12&gt;$AR98,$D$12&lt;$AR98),0,Schweine_Werte!$C98))</f>
        <v>0</v>
      </c>
      <c r="AT98" s="667">
        <f>IF(OR($C$24=$AR98,$D$24=$AR98),Schweine_Werte!$C98*0.5,IF(OR($C$24&gt;$AR98,$D$24&lt;$AR98),0,Schweine_Werte!$C98))</f>
        <v>0</v>
      </c>
      <c r="AU98" s="677">
        <f>IF(OR($C$36=$AR98,$D$36=$AR98),Schweine_Werte!$C98*0.5,IF(OR($C$36&gt;$AR98,$D$36&lt;$AR98),0,Schweine_Werte!$C98))</f>
        <v>0</v>
      </c>
      <c r="AV98" s="677">
        <f>IF(OR($C$48=$AR98,$D$48=$AR98),Schweine_Werte!$C98*0.5,IF(OR($C$48&gt;$AR98,$D$48&lt;$AR98),0,Schweine_Werte!$C98))</f>
        <v>0</v>
      </c>
      <c r="AW98" s="677">
        <f>IF(OR($C$60=$AR98,$D$60=$AR98),Schweine_Werte!$C98*0.5,IF(OR($C$60&gt;$AR98,$D$60&lt;$AR98),0,Schweine_Werte!$C98))</f>
        <v>0</v>
      </c>
      <c r="AX98" s="677">
        <f>IF(OR($C$12=$AR98,$D$12=$AR98),Schweine_Werte!$E98*0.5,IF(OR($C$12&gt;$AR98,$D$12&lt;$AR98),0,Schweine_Werte!$E98))</f>
        <v>0</v>
      </c>
      <c r="AY98" s="667">
        <f>IF(OR($C$24=$AR98,$D$24=$AR98),Schweine_Werte!$E98*0.5,IF(OR($C$24&gt;$AR98,$D$24&lt;$AR98),0,Schweine_Werte!$E98))</f>
        <v>0</v>
      </c>
      <c r="AZ98" s="667">
        <f>IF(OR($C$36=$AR98,$D$36=$AR98),Schweine_Werte!$E98*0.5,IF(OR($C$36&gt;$AR98,$D$36&lt;$AR98),0,Schweine_Werte!$E98))</f>
        <v>0</v>
      </c>
      <c r="BA98" s="667">
        <f>IF(OR($C$48=$AR98,$D$48=$AR98),Schweine_Werte!$E98*0.5,IF(OR($C$48&gt;$AR98,$D$48&lt;$AR98),0,Schweine_Werte!$E98))</f>
        <v>0</v>
      </c>
      <c r="BB98" s="667">
        <f>IF(OR($C$60=$AR98,$D$60=$AR98),Schweine_Werte!$E98*0.5,IF(OR($C$60&gt;$AR98,$D$60&lt;$AR98),0,Schweine_Werte!$E98))</f>
        <v>0</v>
      </c>
      <c r="BC98" s="677">
        <f>IF(OR($C$12=$AR98,$D$12=$AR98),Schweine_Werte!$G98*0.5,IF(OR($C$12&gt;$AR98,$D$12&lt;$AR98),0,Schweine_Werte!$G98))</f>
        <v>0</v>
      </c>
      <c r="BD98" s="667">
        <f>IF(OR($C$24=$AR98,$D$24=$AR98),Schweine_Werte!$G98*0.5,IF(OR($C$24&gt;$AR98,$D$24&lt;$AR98),0,Schweine_Werte!$G98))</f>
        <v>0</v>
      </c>
      <c r="BE98" s="667">
        <f>IF(OR($C$36=$AR98,$D$36=$AR98),Schweine_Werte!$G98*0.5,IF(OR($C$36&gt;$AR98,$D$36&lt;$AR98),0,Schweine_Werte!$G98))</f>
        <v>0</v>
      </c>
      <c r="BF98" s="667">
        <f>IF(OR($C$48=$AR98,$D$48=$AR98),Schweine_Werte!$G98*0.5,IF(OR($C$48&gt;$AR98,$D$48&lt;$AR98),0,Schweine_Werte!$G98))</f>
        <v>0</v>
      </c>
      <c r="BG98" s="667">
        <f>IF(OR($C$60=$AR98,$D$60=$AR98),Schweine_Werte!$G98*0.5,IF(OR($C$60&gt;$AR98,$D$60&lt;$AR98),0,Schweine_Werte!$G98))</f>
        <v>0</v>
      </c>
      <c r="BH98" s="677">
        <f>IF(OR($C$12=$AR98,$D$12=$AR98),Schweine_Werte!$I98*0.5,IF(OR($C$12&gt;$AR98,$D$12&lt;$AR98),0,Schweine_Werte!$I98))</f>
        <v>0</v>
      </c>
      <c r="BI98" s="667">
        <f>IF(OR($C$24=$AR98,$D$24=$AR98),Schweine_Werte!$I98*0.5,IF(OR($C$24&gt;$AR98,$D$24&lt;$AR98),0,Schweine_Werte!$I98))</f>
        <v>0</v>
      </c>
      <c r="BJ98" s="667">
        <f>IF(OR($C$36=$AR98,$D$36=$AR98),Schweine_Werte!$I98*0.5,IF(OR($C$36&gt;$AR98,$D$36&lt;$AR98),0,Schweine_Werte!$I98))</f>
        <v>0</v>
      </c>
      <c r="BK98" s="667">
        <f>IF(OR($C$48=$AR98,$D$48=$AR98),Schweine_Werte!$I98*0.5,IF(OR($C$48&gt;$AR98,$D$48&lt;$AR98),0,Schweine_Werte!$I98))</f>
        <v>0</v>
      </c>
      <c r="BL98" s="667">
        <f>IF(OR($C$60=$AR98,$D$60=$AR98),Schweine_Werte!$I98*0.5,IF(OR($C$60&gt;$AR98,$D$60&lt;$AR98),0,Schweine_Werte!$I98))</f>
        <v>0</v>
      </c>
      <c r="BM98" s="677"/>
      <c r="BN98" s="667"/>
      <c r="BO98" s="667"/>
      <c r="BP98" s="667"/>
      <c r="BQ98" s="667"/>
      <c r="BR98" s="677">
        <f>IF(OR($C$74=$AR98,$D$74=$AR98),Schweine_Werte!$M98*0.5,IF(OR($C$74&gt;$AR98,$D$74&lt;$AR98),0,Schweine_Werte!$M98))</f>
        <v>0</v>
      </c>
      <c r="BS98" s="677">
        <f>IF(OR($C$83=$AR98,$D$83=$AR98),Schweine_Werte!$M98*0.5,IF(OR($C$83&gt;$AR98,$D$83&lt;$AR98),0,Schweine_Werte!$M98))</f>
        <v>0</v>
      </c>
      <c r="BT98" s="679">
        <f>IF(OR($C$92=$AR98,$D$92=$AR98),Schweine_Werte!$M98*0.5,IF(OR($C$92&gt;$AR98,$D$92&lt;$AR98),0,Schweine_Werte!$M98))</f>
        <v>0</v>
      </c>
      <c r="BU98" s="679">
        <f>IF(OR($C$101=$AR98,$D$101=$AR98),Schweine_Werte!$M98*0.5,IF(OR($C$101&gt;$AR98,$D$101&lt;$AR98),0,Schweine_Werte!$M98))</f>
        <v>0</v>
      </c>
      <c r="BV98" s="679">
        <f>IF(OR($C$110=$AR98,$D$110=$AR98),Schweine_Werte!$M98*0.5,IF(OR($C$110&gt;$AR98,$D$110&lt;$AR98),0,Schweine_Werte!$M98))</f>
        <v>0</v>
      </c>
      <c r="BW98" s="679">
        <f>IF(OR(8=$AR98,$E$127=$AR98),Schweine_Werte!$M98*0.5,IF(OR(8&gt;$AR98,$E$127&lt;$AR98),0,Schweine_Werte!$M98))</f>
        <v>1.2882673525519277</v>
      </c>
      <c r="BX98" s="679">
        <f>IF(OR(8=$AR98,$E$145=$AR98),Schweine_Werte!$M98*0.5,IF(OR(8&gt;$AR98,$E$145&lt;$AR98),0,Schweine_Werte!$M98))</f>
        <v>1.2882673525519277</v>
      </c>
      <c r="BY98" s="677">
        <f>IF(OR($C$74=$AR98,$D$74=$AR98),Schweine_Werte!$O98*0.5,IF(OR($C$74&gt;$AR98,$D$74&lt;$AR98),0,Schweine_Werte!$O98))</f>
        <v>0</v>
      </c>
      <c r="BZ98" s="677">
        <f>IF(OR($C$83=$AR98,$D$83=$AR98),Schweine_Werte!$O98*0.5,IF(OR($C$83&gt;$AR98,$D$83&lt;$AR98),0,Schweine_Werte!$O98))</f>
        <v>0</v>
      </c>
      <c r="CA98" s="679">
        <f>IF(OR($C$92=$AR98,$D$92=$AR98),Schweine_Werte!$O98*0.5,IF(OR($C$92&gt;$AR98,$D$92&lt;$AR98),0,Schweine_Werte!$O98))</f>
        <v>0</v>
      </c>
      <c r="CB98" s="679">
        <f>IF(OR($C$101=$AR98,$D$101=$AR98),Schweine_Werte!$O98*0.5,IF(OR($C$101&gt;$AR98,$D$101&lt;$AR98),0,Schweine_Werte!$O98))</f>
        <v>0</v>
      </c>
      <c r="CC98" s="679">
        <f>IF(OR($C$110=$AR98,$D$110=$AR98),Schweine_Werte!$O98*0.5,IF(OR($C$110&gt;$AR98,$D$110&lt;$AR98),0,Schweine_Werte!$O98))</f>
        <v>0</v>
      </c>
    </row>
    <row r="99" spans="1:81" ht="15.75" x14ac:dyDescent="0.25">
      <c r="F99" s="521"/>
      <c r="G99" s="1722" t="s">
        <v>486</v>
      </c>
      <c r="H99" s="1723"/>
      <c r="I99" s="1724"/>
      <c r="J99" s="681" t="s">
        <v>474</v>
      </c>
      <c r="K99" s="681" t="s">
        <v>487</v>
      </c>
      <c r="L99" s="1725" t="s">
        <v>488</v>
      </c>
      <c r="M99" s="1726"/>
      <c r="N99" s="1727"/>
      <c r="O99" s="1725" t="s">
        <v>489</v>
      </c>
      <c r="P99" s="1727"/>
      <c r="Q99" s="1725" t="s">
        <v>490</v>
      </c>
      <c r="R99" s="1726"/>
      <c r="S99" s="1727"/>
      <c r="T99" s="1725" t="s">
        <v>491</v>
      </c>
      <c r="U99" s="1726"/>
      <c r="V99" s="1727"/>
      <c r="W99" s="1725" t="s">
        <v>492</v>
      </c>
      <c r="X99" s="1726"/>
      <c r="Y99" s="1727"/>
      <c r="Z99" s="1728" t="s">
        <v>493</v>
      </c>
      <c r="AA99" s="1729"/>
      <c r="AB99" s="1728" t="s">
        <v>411</v>
      </c>
      <c r="AC99" s="1729"/>
      <c r="AD99" s="1728" t="s">
        <v>412</v>
      </c>
      <c r="AE99" s="1729"/>
      <c r="AF99" s="682" t="s">
        <v>494</v>
      </c>
      <c r="AG99" s="1733" t="s">
        <v>495</v>
      </c>
      <c r="AH99" s="1734"/>
      <c r="AI99" s="983" t="s">
        <v>515</v>
      </c>
      <c r="AJ99" s="1728" t="s">
        <v>493</v>
      </c>
      <c r="AK99" s="1729"/>
      <c r="AL99" s="1728" t="s">
        <v>411</v>
      </c>
      <c r="AM99" s="1729"/>
      <c r="AN99" s="1728" t="s">
        <v>412</v>
      </c>
      <c r="AO99" s="1729"/>
      <c r="AR99" s="698">
        <v>103</v>
      </c>
      <c r="AS99" s="677">
        <f>IF(OR($C$12=$AR99,$D$12=$AR99),Schweine_Werte!$C99*0.5,IF(OR($C$12&gt;$AR99,$D$12&lt;$AR99),0,Schweine_Werte!$C99))</f>
        <v>0</v>
      </c>
      <c r="AT99" s="667">
        <f>IF(OR($C$24=$AR99,$D$24=$AR99),Schweine_Werte!$C99*0.5,IF(OR($C$24&gt;$AR99,$D$24&lt;$AR99),0,Schweine_Werte!$C99))</f>
        <v>0</v>
      </c>
      <c r="AU99" s="677">
        <f>IF(OR($C$36=$AR99,$D$36=$AR99),Schweine_Werte!$C99*0.5,IF(OR($C$36&gt;$AR99,$D$36&lt;$AR99),0,Schweine_Werte!$C99))</f>
        <v>0</v>
      </c>
      <c r="AV99" s="677">
        <f>IF(OR($C$48=$AR99,$D$48=$AR99),Schweine_Werte!$C99*0.5,IF(OR($C$48&gt;$AR99,$D$48&lt;$AR99),0,Schweine_Werte!$C99))</f>
        <v>0</v>
      </c>
      <c r="AW99" s="677">
        <f>IF(OR($C$60=$AR99,$D$60=$AR99),Schweine_Werte!$C99*0.5,IF(OR($C$60&gt;$AR99,$D$60&lt;$AR99),0,Schweine_Werte!$C99))</f>
        <v>0</v>
      </c>
      <c r="AX99" s="677">
        <f>IF(OR($C$12=$AR99,$D$12=$AR99),Schweine_Werte!$E99*0.5,IF(OR($C$12&gt;$AR99,$D$12&lt;$AR99),0,Schweine_Werte!$E99))</f>
        <v>0</v>
      </c>
      <c r="AY99" s="667">
        <f>IF(OR($C$24=$AR99,$D$24=$AR99),Schweine_Werte!$E99*0.5,IF(OR($C$24&gt;$AR99,$D$24&lt;$AR99),0,Schweine_Werte!$E99))</f>
        <v>0</v>
      </c>
      <c r="AZ99" s="667">
        <f>IF(OR($C$36=$AR99,$D$36=$AR99),Schweine_Werte!$E99*0.5,IF(OR($C$36&gt;$AR99,$D$36&lt;$AR99),0,Schweine_Werte!$E99))</f>
        <v>0</v>
      </c>
      <c r="BA99" s="667">
        <f>IF(OR($C$48=$AR99,$D$48=$AR99),Schweine_Werte!$E99*0.5,IF(OR($C$48&gt;$AR99,$D$48&lt;$AR99),0,Schweine_Werte!$E99))</f>
        <v>0</v>
      </c>
      <c r="BB99" s="667">
        <f>IF(OR($C$60=$AR99,$D$60=$AR99),Schweine_Werte!$E99*0.5,IF(OR($C$60&gt;$AR99,$D$60&lt;$AR99),0,Schweine_Werte!$E99))</f>
        <v>0</v>
      </c>
      <c r="BC99" s="677">
        <f>IF(OR($C$12=$AR99,$D$12=$AR99),Schweine_Werte!$G99*0.5,IF(OR($C$12&gt;$AR99,$D$12&lt;$AR99),0,Schweine_Werte!$G99))</f>
        <v>0</v>
      </c>
      <c r="BD99" s="667">
        <f>IF(OR($C$24=$AR99,$D$24=$AR99),Schweine_Werte!$G99*0.5,IF(OR($C$24&gt;$AR99,$D$24&lt;$AR99),0,Schweine_Werte!$G99))</f>
        <v>0</v>
      </c>
      <c r="BE99" s="667">
        <f>IF(OR($C$36=$AR99,$D$36=$AR99),Schweine_Werte!$G99*0.5,IF(OR($C$36&gt;$AR99,$D$36&lt;$AR99),0,Schweine_Werte!$G99))</f>
        <v>0</v>
      </c>
      <c r="BF99" s="667">
        <f>IF(OR($C$48=$AR99,$D$48=$AR99),Schweine_Werte!$G99*0.5,IF(OR($C$48&gt;$AR99,$D$48&lt;$AR99),0,Schweine_Werte!$G99))</f>
        <v>0</v>
      </c>
      <c r="BG99" s="667">
        <f>IF(OR($C$60=$AR99,$D$60=$AR99),Schweine_Werte!$G99*0.5,IF(OR($C$60&gt;$AR99,$D$60&lt;$AR99),0,Schweine_Werte!$G99))</f>
        <v>0</v>
      </c>
      <c r="BH99" s="677">
        <f>IF(OR($C$12=$AR99,$D$12=$AR99),Schweine_Werte!$I99*0.5,IF(OR($C$12&gt;$AR99,$D$12&lt;$AR99),0,Schweine_Werte!$I99))</f>
        <v>0</v>
      </c>
      <c r="BI99" s="667">
        <f>IF(OR($C$24=$AR99,$D$24=$AR99),Schweine_Werte!$I99*0.5,IF(OR($C$24&gt;$AR99,$D$24&lt;$AR99),0,Schweine_Werte!$I99))</f>
        <v>0</v>
      </c>
      <c r="BJ99" s="667">
        <f>IF(OR($C$36=$AR99,$D$36=$AR99),Schweine_Werte!$I99*0.5,IF(OR($C$36&gt;$AR99,$D$36&lt;$AR99),0,Schweine_Werte!$I99))</f>
        <v>0</v>
      </c>
      <c r="BK99" s="667">
        <f>IF(OR($C$48=$AR99,$D$48=$AR99),Schweine_Werte!$I99*0.5,IF(OR($C$48&gt;$AR99,$D$48&lt;$AR99),0,Schweine_Werte!$I99))</f>
        <v>0</v>
      </c>
      <c r="BL99" s="667">
        <f>IF(OR($C$60=$AR99,$D$60=$AR99),Schweine_Werte!$I99*0.5,IF(OR($C$60&gt;$AR99,$D$60&lt;$AR99),0,Schweine_Werte!$I99))</f>
        <v>0</v>
      </c>
      <c r="BM99" s="677"/>
      <c r="BN99" s="667"/>
      <c r="BO99" s="667"/>
      <c r="BP99" s="667"/>
      <c r="BQ99" s="667"/>
      <c r="BR99" s="677">
        <f>IF(OR($C$74=$AR99,$D$74=$AR99),Schweine_Werte!$M99*0.5,IF(OR($C$74&gt;$AR99,$D$74&lt;$AR99),0,Schweine_Werte!$M99))</f>
        <v>0</v>
      </c>
      <c r="BS99" s="677">
        <f>IF(OR($C$83=$AR99,$D$83=$AR99),Schweine_Werte!$M99*0.5,IF(OR($C$83&gt;$AR99,$D$83&lt;$AR99),0,Schweine_Werte!$M99))</f>
        <v>0</v>
      </c>
      <c r="BT99" s="679">
        <f>IF(OR($C$92=$AR99,$D$92=$AR99),Schweine_Werte!$M99*0.5,IF(OR($C$92&gt;$AR99,$D$92&lt;$AR99),0,Schweine_Werte!$M99))</f>
        <v>0</v>
      </c>
      <c r="BU99" s="679">
        <f>IF(OR($C$101=$AR99,$D$101=$AR99),Schweine_Werte!$M99*0.5,IF(OR($C$101&gt;$AR99,$D$101&lt;$AR99),0,Schweine_Werte!$M99))</f>
        <v>0</v>
      </c>
      <c r="BV99" s="679">
        <f>IF(OR($C$110=$AR99,$D$110=$AR99),Schweine_Werte!$M99*0.5,IF(OR($C$110&gt;$AR99,$D$110&lt;$AR99),0,Schweine_Werte!$M99))</f>
        <v>0</v>
      </c>
      <c r="BW99" s="679">
        <f>IF(OR(8=$AR99,$E$127=$AR99),Schweine_Werte!$M99*0.5,IF(OR(8&gt;$AR99,$E$127&lt;$AR99),0,Schweine_Werte!$M99))</f>
        <v>1.3031486471171543</v>
      </c>
      <c r="BX99" s="679">
        <f>IF(OR(8=$AR99,$E$145=$AR99),Schweine_Werte!$M99*0.5,IF(OR(8&gt;$AR99,$E$145&lt;$AR99),0,Schweine_Werte!$M99))</f>
        <v>1.3031486471171543</v>
      </c>
      <c r="BY99" s="677">
        <f>IF(OR($C$74=$AR99,$D$74=$AR99),Schweine_Werte!$O99*0.5,IF(OR($C$74&gt;$AR99,$D$74&lt;$AR99),0,Schweine_Werte!$O99))</f>
        <v>0</v>
      </c>
      <c r="BZ99" s="677">
        <f>IF(OR($C$83=$AR99,$D$83=$AR99),Schweine_Werte!$O99*0.5,IF(OR($C$83&gt;$AR99,$D$83&lt;$AR99),0,Schweine_Werte!$O99))</f>
        <v>0</v>
      </c>
      <c r="CA99" s="679">
        <f>IF(OR($C$92=$AR99,$D$92=$AR99),Schweine_Werte!$O99*0.5,IF(OR($C$92&gt;$AR99,$D$92&lt;$AR99),0,Schweine_Werte!$O99))</f>
        <v>0</v>
      </c>
      <c r="CB99" s="679">
        <f>IF(OR($C$101=$AR99,$D$101=$AR99),Schweine_Werte!$O99*0.5,IF(OR($C$101&gt;$AR99,$D$101&lt;$AR99),0,Schweine_Werte!$O99))</f>
        <v>0</v>
      </c>
      <c r="CC99" s="679">
        <f>IF(OR($C$110=$AR99,$D$110=$AR99),Schweine_Werte!$O99*0.5,IF(OR($C$110&gt;$AR99,$D$110&lt;$AR99),0,Schweine_Werte!$O99))</f>
        <v>0</v>
      </c>
    </row>
    <row r="100" spans="1:81" ht="18.75" x14ac:dyDescent="0.2">
      <c r="B100" s="684" t="s">
        <v>497</v>
      </c>
      <c r="C100" s="685" t="s">
        <v>375</v>
      </c>
      <c r="D100" s="685" t="s">
        <v>498</v>
      </c>
      <c r="E100" s="685" t="s">
        <v>377</v>
      </c>
      <c r="F100" s="686" t="s">
        <v>363</v>
      </c>
      <c r="G100" s="687" t="s">
        <v>1</v>
      </c>
      <c r="H100" s="687" t="s">
        <v>499</v>
      </c>
      <c r="I100" s="687" t="s">
        <v>500</v>
      </c>
      <c r="J100" s="688" t="s">
        <v>501</v>
      </c>
      <c r="K100" s="688" t="s">
        <v>501</v>
      </c>
      <c r="L100" s="689" t="s">
        <v>365</v>
      </c>
      <c r="M100" s="689" t="s">
        <v>502</v>
      </c>
      <c r="N100" s="689" t="s">
        <v>367</v>
      </c>
      <c r="O100" s="690" t="s">
        <v>358</v>
      </c>
      <c r="P100" s="690" t="s">
        <v>359</v>
      </c>
      <c r="Q100" s="689" t="s">
        <v>365</v>
      </c>
      <c r="R100" s="689" t="s">
        <v>366</v>
      </c>
      <c r="S100" s="689" t="s">
        <v>367</v>
      </c>
      <c r="T100" s="689" t="s">
        <v>365</v>
      </c>
      <c r="U100" s="689" t="s">
        <v>366</v>
      </c>
      <c r="V100" s="689" t="s">
        <v>367</v>
      </c>
      <c r="W100" s="688" t="s">
        <v>503</v>
      </c>
      <c r="X100" s="688" t="s">
        <v>504</v>
      </c>
      <c r="Y100" s="688" t="s">
        <v>505</v>
      </c>
      <c r="Z100" s="691" t="s">
        <v>506</v>
      </c>
      <c r="AA100" s="691" t="s">
        <v>298</v>
      </c>
      <c r="AB100" s="691" t="s">
        <v>506</v>
      </c>
      <c r="AC100" s="691" t="s">
        <v>298</v>
      </c>
      <c r="AD100" s="691" t="s">
        <v>506</v>
      </c>
      <c r="AE100" s="691" t="s">
        <v>298</v>
      </c>
      <c r="AF100" s="691" t="s">
        <v>507</v>
      </c>
      <c r="AG100" s="692" t="s">
        <v>508</v>
      </c>
      <c r="AH100" s="691" t="s">
        <v>17</v>
      </c>
      <c r="AI100" s="691"/>
      <c r="AJ100" s="691" t="s">
        <v>509</v>
      </c>
      <c r="AK100" s="691" t="s">
        <v>510</v>
      </c>
      <c r="AL100" s="691" t="s">
        <v>511</v>
      </c>
      <c r="AM100" s="691" t="s">
        <v>512</v>
      </c>
      <c r="AN100" s="691" t="s">
        <v>511</v>
      </c>
      <c r="AO100" s="691" t="s">
        <v>513</v>
      </c>
      <c r="AR100" s="698">
        <v>104</v>
      </c>
      <c r="AS100" s="677">
        <f>IF(OR($C$12=$AR100,$D$12=$AR100),Schweine_Werte!$C100*0.5,IF(OR($C$12&gt;$AR100,$D$12&lt;$AR100),0,Schweine_Werte!$C100))</f>
        <v>0</v>
      </c>
      <c r="AT100" s="667">
        <f>IF(OR($C$24=$AR100,$D$24=$AR100),Schweine_Werte!$C100*0.5,IF(OR($C$24&gt;$AR100,$D$24&lt;$AR100),0,Schweine_Werte!$C100))</f>
        <v>0</v>
      </c>
      <c r="AU100" s="677">
        <f>IF(OR($C$36=$AR100,$D$36=$AR100),Schweine_Werte!$C100*0.5,IF(OR($C$36&gt;$AR100,$D$36&lt;$AR100),0,Schweine_Werte!$C100))</f>
        <v>0</v>
      </c>
      <c r="AV100" s="677">
        <f>IF(OR($C$48=$AR100,$D$48=$AR100),Schweine_Werte!$C100*0.5,IF(OR($C$48&gt;$AR100,$D$48&lt;$AR100),0,Schweine_Werte!$C100))</f>
        <v>0</v>
      </c>
      <c r="AW100" s="677">
        <f>IF(OR($C$60=$AR100,$D$60=$AR100),Schweine_Werte!$C100*0.5,IF(OR($C$60&gt;$AR100,$D$60&lt;$AR100),0,Schweine_Werte!$C100))</f>
        <v>0</v>
      </c>
      <c r="AX100" s="677">
        <f>IF(OR($C$12=$AR100,$D$12=$AR100),Schweine_Werte!$E100*0.5,IF(OR($C$12&gt;$AR100,$D$12&lt;$AR100),0,Schweine_Werte!$E100))</f>
        <v>0</v>
      </c>
      <c r="AY100" s="667">
        <f>IF(OR($C$24=$AR100,$D$24=$AR100),Schweine_Werte!$E100*0.5,IF(OR($C$24&gt;$AR100,$D$24&lt;$AR100),0,Schweine_Werte!$E100))</f>
        <v>0</v>
      </c>
      <c r="AZ100" s="667">
        <f>IF(OR($C$36=$AR100,$D$36=$AR100),Schweine_Werte!$E100*0.5,IF(OR($C$36&gt;$AR100,$D$36&lt;$AR100),0,Schweine_Werte!$E100))</f>
        <v>0</v>
      </c>
      <c r="BA100" s="667">
        <f>IF(OR($C$48=$AR100,$D$48=$AR100),Schweine_Werte!$E100*0.5,IF(OR($C$48&gt;$AR100,$D$48&lt;$AR100),0,Schweine_Werte!$E100))</f>
        <v>0</v>
      </c>
      <c r="BB100" s="667">
        <f>IF(OR($C$60=$AR100,$D$60=$AR100),Schweine_Werte!$E100*0.5,IF(OR($C$60&gt;$AR100,$D$60&lt;$AR100),0,Schweine_Werte!$E100))</f>
        <v>0</v>
      </c>
      <c r="BC100" s="677">
        <f>IF(OR($C$12=$AR100,$D$12=$AR100),Schweine_Werte!$G100*0.5,IF(OR($C$12&gt;$AR100,$D$12&lt;$AR100),0,Schweine_Werte!$G100))</f>
        <v>0</v>
      </c>
      <c r="BD100" s="667">
        <f>IF(OR($C$24=$AR100,$D$24=$AR100),Schweine_Werte!$G100*0.5,IF(OR($C$24&gt;$AR100,$D$24&lt;$AR100),0,Schweine_Werte!$G100))</f>
        <v>0</v>
      </c>
      <c r="BE100" s="667">
        <f>IF(OR($C$36=$AR100,$D$36=$AR100),Schweine_Werte!$G100*0.5,IF(OR($C$36&gt;$AR100,$D$36&lt;$AR100),0,Schweine_Werte!$G100))</f>
        <v>0</v>
      </c>
      <c r="BF100" s="667">
        <f>IF(OR($C$48=$AR100,$D$48=$AR100),Schweine_Werte!$G100*0.5,IF(OR($C$48&gt;$AR100,$D$48&lt;$AR100),0,Schweine_Werte!$G100))</f>
        <v>0</v>
      </c>
      <c r="BG100" s="667">
        <f>IF(OR($C$60=$AR100,$D$60=$AR100),Schweine_Werte!$G100*0.5,IF(OR($C$60&gt;$AR100,$D$60&lt;$AR100),0,Schweine_Werte!$G100))</f>
        <v>0</v>
      </c>
      <c r="BH100" s="677">
        <f>IF(OR($C$12=$AR100,$D$12=$AR100),Schweine_Werte!$I100*0.5,IF(OR($C$12&gt;$AR100,$D$12&lt;$AR100),0,Schweine_Werte!$I100))</f>
        <v>0</v>
      </c>
      <c r="BI100" s="667">
        <f>IF(OR($C$24=$AR100,$D$24=$AR100),Schweine_Werte!$I100*0.5,IF(OR($C$24&gt;$AR100,$D$24&lt;$AR100),0,Schweine_Werte!$I100))</f>
        <v>0</v>
      </c>
      <c r="BJ100" s="667">
        <f>IF(OR($C$36=$AR100,$D$36=$AR100),Schweine_Werte!$I100*0.5,IF(OR($C$36&gt;$AR100,$D$36&lt;$AR100),0,Schweine_Werte!$I100))</f>
        <v>0</v>
      </c>
      <c r="BK100" s="667">
        <f>IF(OR($C$48=$AR100,$D$48=$AR100),Schweine_Werte!$I100*0.5,IF(OR($C$48&gt;$AR100,$D$48&lt;$AR100),0,Schweine_Werte!$I100))</f>
        <v>0</v>
      </c>
      <c r="BL100" s="667">
        <f>IF(OR($C$60=$AR100,$D$60=$AR100),Schweine_Werte!$I100*0.5,IF(OR($C$60&gt;$AR100,$D$60&lt;$AR100),0,Schweine_Werte!$I100))</f>
        <v>0</v>
      </c>
      <c r="BM100" s="677"/>
      <c r="BN100" s="667"/>
      <c r="BO100" s="667"/>
      <c r="BP100" s="667"/>
      <c r="BQ100" s="667"/>
      <c r="BR100" s="677">
        <f>IF(OR($C$74=$AR100,$D$74=$AR100),Schweine_Werte!$M100*0.5,IF(OR($C$74&gt;$AR100,$D$74&lt;$AR100),0,Schweine_Werte!$M100))</f>
        <v>0</v>
      </c>
      <c r="BS100" s="677">
        <f>IF(OR($C$83=$AR100,$D$83=$AR100),Schweine_Werte!$M100*0.5,IF(OR($C$83&gt;$AR100,$D$83&lt;$AR100),0,Schweine_Werte!$M100))</f>
        <v>0</v>
      </c>
      <c r="BT100" s="679">
        <f>IF(OR($C$92=$AR100,$D$92=$AR100),Schweine_Werte!$M100*0.5,IF(OR($C$92&gt;$AR100,$D$92&lt;$AR100),0,Schweine_Werte!$M100))</f>
        <v>0</v>
      </c>
      <c r="BU100" s="679">
        <f>IF(OR($C$101=$AR100,$D$101=$AR100),Schweine_Werte!$M100*0.5,IF(OR($C$101&gt;$AR100,$D$101&lt;$AR100),0,Schweine_Werte!$M100))</f>
        <v>0</v>
      </c>
      <c r="BV100" s="679">
        <f>IF(OR($C$110=$AR100,$D$110=$AR100),Schweine_Werte!$M100*0.5,IF(OR($C$110&gt;$AR100,$D$110&lt;$AR100),0,Schweine_Werte!$M100))</f>
        <v>0</v>
      </c>
      <c r="BW100" s="679">
        <f>IF(OR(8=$AR100,$E$127=$AR100),Schweine_Werte!$M100*0.5,IF(OR(8&gt;$AR100,$E$127&lt;$AR100),0,Schweine_Werte!$M100))</f>
        <v>1.3188846531773604</v>
      </c>
      <c r="BX100" s="679">
        <f>IF(OR(8=$AR100,$E$145=$AR100),Schweine_Werte!$M100*0.5,IF(OR(8&gt;$AR100,$E$145&lt;$AR100),0,Schweine_Werte!$M100))</f>
        <v>1.3188846531773604</v>
      </c>
      <c r="BY100" s="677">
        <f>IF(OR($C$74=$AR100,$D$74=$AR100),Schweine_Werte!$O100*0.5,IF(OR($C$74&gt;$AR100,$D$74&lt;$AR100),0,Schweine_Werte!$O100))</f>
        <v>0</v>
      </c>
      <c r="BZ100" s="677">
        <f>IF(OR($C$83=$AR100,$D$83=$AR100),Schweine_Werte!$O100*0.5,IF(OR($C$83&gt;$AR100,$D$83&lt;$AR100),0,Schweine_Werte!$O100))</f>
        <v>0</v>
      </c>
      <c r="CA100" s="679">
        <f>IF(OR($C$92=$AR100,$D$92=$AR100),Schweine_Werte!$O100*0.5,IF(OR($C$92&gt;$AR100,$D$92&lt;$AR100),0,Schweine_Werte!$O100))</f>
        <v>0</v>
      </c>
      <c r="CB100" s="679">
        <f>IF(OR($C$101=$AR100,$D$101=$AR100),Schweine_Werte!$O100*0.5,IF(OR($C$101&gt;$AR100,$D$101&lt;$AR100),0,Schweine_Werte!$O100))</f>
        <v>0</v>
      </c>
      <c r="CC100" s="679">
        <f>IF(OR($C$110=$AR100,$D$110=$AR100),Schweine_Werte!$O100*0.5,IF(OR($C$110&gt;$AR100,$D$110&lt;$AR100),0,Schweine_Werte!$O100))</f>
        <v>0</v>
      </c>
    </row>
    <row r="101" spans="1:81" ht="15.75" x14ac:dyDescent="0.25">
      <c r="A101" s="520" t="s">
        <v>464</v>
      </c>
      <c r="B101" s="699" t="str">
        <f>IF('Abweichende Werte'!X8=1,A5,"")</f>
        <v/>
      </c>
      <c r="C101" s="694" t="str">
        <f>IF('Abweichende Werte'!X8=1,'Abweichende Werte'!J8,"")</f>
        <v/>
      </c>
      <c r="D101" s="700" t="str">
        <f>IF('Abweichende Werte'!X8=1,'Abweichende Werte'!M8,"")</f>
        <v/>
      </c>
      <c r="E101" s="700" t="str">
        <f>IF('Abweichende Werte'!X8=1,'Abweichende Werte'!P8,"")</f>
        <v/>
      </c>
      <c r="F101" s="695" t="e">
        <f>IF($E101&lt;=$E97,F97,IF(AND($E101&gt;$E97,$E101&lt;=$E98),F97+(F98-F97)/($E98-$E97)*($E101-$E97),IF($E101&gt;$E98,F98)))</f>
        <v>#VALUE!</v>
      </c>
      <c r="G101" s="695" t="e">
        <f t="shared" ref="G101:N101" si="50">IF($E101&lt;=$E97,G97,IF(AND($E101&gt;$E97,$E101&lt;=$E98),G97+(G98-G97)/($E98-$E97)*($E101-$E97),IF($E101&gt;$E98,G98)))</f>
        <v>#VALUE!</v>
      </c>
      <c r="H101" s="695" t="e">
        <f t="shared" si="50"/>
        <v>#VALUE!</v>
      </c>
      <c r="I101" s="695" t="e">
        <f t="shared" si="50"/>
        <v>#VALUE!</v>
      </c>
      <c r="J101" s="695" t="e">
        <f t="shared" si="50"/>
        <v>#VALUE!</v>
      </c>
      <c r="K101" s="695" t="e">
        <f t="shared" si="50"/>
        <v>#VALUE!</v>
      </c>
      <c r="L101" s="695" t="e">
        <f t="shared" si="50"/>
        <v>#VALUE!</v>
      </c>
      <c r="M101" s="695" t="e">
        <f t="shared" si="50"/>
        <v>#VALUE!</v>
      </c>
      <c r="N101" s="695" t="e">
        <f t="shared" si="50"/>
        <v>#VALUE!</v>
      </c>
      <c r="O101" s="696">
        <v>5.5</v>
      </c>
      <c r="P101" s="696">
        <v>1.8</v>
      </c>
      <c r="Q101" s="695" t="e">
        <f t="shared" ref="Q101:Z101" si="51">IF($E101&lt;=$E97,Q97,IF(AND($E101&gt;$E97,$E101&lt;=$E98),Q97+(Q98-Q97)/($E98-$E97)*($E101-$E97),IF($E101&gt;$E98,Q98)))</f>
        <v>#VALUE!</v>
      </c>
      <c r="R101" s="695" t="e">
        <f t="shared" si="51"/>
        <v>#VALUE!</v>
      </c>
      <c r="S101" s="695" t="e">
        <f t="shared" si="51"/>
        <v>#VALUE!</v>
      </c>
      <c r="T101" s="695" t="e">
        <f t="shared" si="51"/>
        <v>#VALUE!</v>
      </c>
      <c r="U101" s="695" t="e">
        <f t="shared" si="51"/>
        <v>#VALUE!</v>
      </c>
      <c r="V101" s="695" t="e">
        <f t="shared" si="51"/>
        <v>#VALUE!</v>
      </c>
      <c r="W101" s="695" t="e">
        <f t="shared" si="51"/>
        <v>#VALUE!</v>
      </c>
      <c r="X101" s="695" t="e">
        <f t="shared" si="51"/>
        <v>#VALUE!</v>
      </c>
      <c r="Y101" s="695" t="e">
        <f t="shared" si="51"/>
        <v>#VALUE!</v>
      </c>
      <c r="Z101" s="695" t="e">
        <f t="shared" si="51"/>
        <v>#VALUE!</v>
      </c>
      <c r="AA101" s="697" t="e">
        <f>+Z101*6.25</f>
        <v>#VALUE!</v>
      </c>
      <c r="AB101" s="695" t="e">
        <f>IF($E101&lt;=$E97,AB97,IF(AND($E101&gt;$E97,$E101&lt;=$E98),AB97+(AB98-AB97)/($E98-$E97)*($E101-$E97),IF($E101&gt;$E98,AB98)))</f>
        <v>#VALUE!</v>
      </c>
      <c r="AC101" s="697" t="e">
        <f>+AB101*6.25</f>
        <v>#VALUE!</v>
      </c>
      <c r="AD101" s="695" t="e">
        <f>IF($E101&lt;=$E97,AD97,IF(AND($E101&gt;$E97,$E101&lt;=$E98),AD97+(AD98-AD97)/($E98-$E97)*($E101-$E97),IF($E101&gt;$E98,AD98)))</f>
        <v>#VALUE!</v>
      </c>
      <c r="AE101" s="697" t="e">
        <f>+AD101*6.25</f>
        <v>#VALUE!</v>
      </c>
      <c r="AF101" s="697" t="e">
        <f>365/((D101-C101)/E101*1000)</f>
        <v>#VALUE!</v>
      </c>
      <c r="AG101" s="695" t="e">
        <f>IF($E101&lt;=$E97,AG97,IF(AND($E101&gt;$E97,$E101&lt;=$E98),AG97+(AG98-AG97)/($E98-$E97)*($E101-$E97),IF($E101&gt;$E98,AG98)))</f>
        <v>#VALUE!</v>
      </c>
      <c r="AH101" s="697" t="e">
        <f>+AG101/AF101</f>
        <v>#VALUE!</v>
      </c>
      <c r="AI101" s="697" t="e">
        <f>+CONCATENATE(ROUND(AH101/(D101-C101),1)," : 1")</f>
        <v>#VALUE!</v>
      </c>
      <c r="AJ101" s="695" t="e">
        <f>IF($E101&lt;=$E97,AJ97,IF(AND($E101&gt;$E97,$E101&lt;=$E98),AJ97+(AJ98-AJ97)/($E98-$E97)*($E101-$E97),IF($E101&gt;$E98,AJ98)))</f>
        <v>#VALUE!</v>
      </c>
      <c r="AK101" s="697" t="e">
        <f>+AJ101/2.291</f>
        <v>#VALUE!</v>
      </c>
      <c r="AL101" s="695" t="e">
        <f>IF($E101&lt;=$E97,AL97,IF(AND($E101&gt;$E97,$E101&lt;=$E98),AL97+(AL98-AL97)/($E98-$E97)*($E101-$E97),IF($E101&gt;$E98,AL98)))</f>
        <v>#VALUE!</v>
      </c>
      <c r="AM101" s="697" t="e">
        <f>+AL101/2.291</f>
        <v>#VALUE!</v>
      </c>
      <c r="AN101" s="695" t="e">
        <f>IF($E101&lt;=$E97,AN97,IF(AND($E101&gt;$E97,$E101&lt;=$E98),AN97+(AN98-AN97)/($E98-$E97)*($E101-$E97),IF($E101&gt;$E98,AN98)))</f>
        <v>#VALUE!</v>
      </c>
      <c r="AO101" s="697" t="e">
        <f>+AN101/2.291</f>
        <v>#VALUE!</v>
      </c>
      <c r="AR101" s="698">
        <v>105</v>
      </c>
      <c r="AS101" s="677">
        <f>IF(OR($C$12=$AR101,$D$12=$AR101),Schweine_Werte!$C101*0.5,IF(OR($C$12&gt;$AR101,$D$12&lt;$AR101),0,Schweine_Werte!$C101))</f>
        <v>0</v>
      </c>
      <c r="AT101" s="667">
        <f>IF(OR($C$24=$AR101,$D$24=$AR101),Schweine_Werte!$C101*0.5,IF(OR($C$24&gt;$AR101,$D$24&lt;$AR101),0,Schweine_Werte!$C101))</f>
        <v>0</v>
      </c>
      <c r="AU101" s="677">
        <f>IF(OR($C$36=$AR101,$D$36=$AR101),Schweine_Werte!$C101*0.5,IF(OR($C$36&gt;$AR101,$D$36&lt;$AR101),0,Schweine_Werte!$C101))</f>
        <v>0</v>
      </c>
      <c r="AV101" s="677">
        <f>IF(OR($C$48=$AR101,$D$48=$AR101),Schweine_Werte!$C101*0.5,IF(OR($C$48&gt;$AR101,$D$48&lt;$AR101),0,Schweine_Werte!$C101))</f>
        <v>0</v>
      </c>
      <c r="AW101" s="677">
        <f>IF(OR($C$60=$AR101,$D$60=$AR101),Schweine_Werte!$C101*0.5,IF(OR($C$60&gt;$AR101,$D$60&lt;$AR101),0,Schweine_Werte!$C101))</f>
        <v>0</v>
      </c>
      <c r="AX101" s="677">
        <f>IF(OR($C$12=$AR101,$D$12=$AR101),Schweine_Werte!$E101*0.5,IF(OR($C$12&gt;$AR101,$D$12&lt;$AR101),0,Schweine_Werte!$E101))</f>
        <v>0</v>
      </c>
      <c r="AY101" s="667">
        <f>IF(OR($C$24=$AR101,$D$24=$AR101),Schweine_Werte!$E101*0.5,IF(OR($C$24&gt;$AR101,$D$24&lt;$AR101),0,Schweine_Werte!$E101))</f>
        <v>0</v>
      </c>
      <c r="AZ101" s="667">
        <f>IF(OR($C$36=$AR101,$D$36=$AR101),Schweine_Werte!$E101*0.5,IF(OR($C$36&gt;$AR101,$D$36&lt;$AR101),0,Schweine_Werte!$E101))</f>
        <v>0</v>
      </c>
      <c r="BA101" s="667">
        <f>IF(OR($C$48=$AR101,$D$48=$AR101),Schweine_Werte!$E101*0.5,IF(OR($C$48&gt;$AR101,$D$48&lt;$AR101),0,Schweine_Werte!$E101))</f>
        <v>0</v>
      </c>
      <c r="BB101" s="667">
        <f>IF(OR($C$60=$AR101,$D$60=$AR101),Schweine_Werte!$E101*0.5,IF(OR($C$60&gt;$AR101,$D$60&lt;$AR101),0,Schweine_Werte!$E101))</f>
        <v>0</v>
      </c>
      <c r="BC101" s="677">
        <f>IF(OR($C$12=$AR101,$D$12=$AR101),Schweine_Werte!$G101*0.5,IF(OR($C$12&gt;$AR101,$D$12&lt;$AR101),0,Schweine_Werte!$G101))</f>
        <v>0</v>
      </c>
      <c r="BD101" s="667">
        <f>IF(OR($C$24=$AR101,$D$24=$AR101),Schweine_Werte!$G101*0.5,IF(OR($C$24&gt;$AR101,$D$24&lt;$AR101),0,Schweine_Werte!$G101))</f>
        <v>0</v>
      </c>
      <c r="BE101" s="667">
        <f>IF(OR($C$36=$AR101,$D$36=$AR101),Schweine_Werte!$G101*0.5,IF(OR($C$36&gt;$AR101,$D$36&lt;$AR101),0,Schweine_Werte!$G101))</f>
        <v>0</v>
      </c>
      <c r="BF101" s="667">
        <f>IF(OR($C$48=$AR101,$D$48=$AR101),Schweine_Werte!$G101*0.5,IF(OR($C$48&gt;$AR101,$D$48&lt;$AR101),0,Schweine_Werte!$G101))</f>
        <v>0</v>
      </c>
      <c r="BG101" s="667">
        <f>IF(OR($C$60=$AR101,$D$60=$AR101),Schweine_Werte!$G101*0.5,IF(OR($C$60&gt;$AR101,$D$60&lt;$AR101),0,Schweine_Werte!$G101))</f>
        <v>0</v>
      </c>
      <c r="BH101" s="677">
        <f>IF(OR($C$12=$AR101,$D$12=$AR101),Schweine_Werte!$I101*0.5,IF(OR($C$12&gt;$AR101,$D$12&lt;$AR101),0,Schweine_Werte!$I101))</f>
        <v>0</v>
      </c>
      <c r="BI101" s="667">
        <f>IF(OR($C$24=$AR101,$D$24=$AR101),Schweine_Werte!$I101*0.5,IF(OR($C$24&gt;$AR101,$D$24&lt;$AR101),0,Schweine_Werte!$I101))</f>
        <v>0</v>
      </c>
      <c r="BJ101" s="667">
        <f>IF(OR($C$36=$AR101,$D$36=$AR101),Schweine_Werte!$I101*0.5,IF(OR($C$36&gt;$AR101,$D$36&lt;$AR101),0,Schweine_Werte!$I101))</f>
        <v>0</v>
      </c>
      <c r="BK101" s="667">
        <f>IF(OR($C$48=$AR101,$D$48=$AR101),Schweine_Werte!$I101*0.5,IF(OR($C$48&gt;$AR101,$D$48&lt;$AR101),0,Schweine_Werte!$I101))</f>
        <v>0</v>
      </c>
      <c r="BL101" s="667">
        <f>IF(OR($C$60=$AR101,$D$60=$AR101),Schweine_Werte!$I101*0.5,IF(OR($C$60&gt;$AR101,$D$60&lt;$AR101),0,Schweine_Werte!$I101))</f>
        <v>0</v>
      </c>
      <c r="BM101" s="677"/>
      <c r="BN101" s="667"/>
      <c r="BO101" s="667"/>
      <c r="BP101" s="667"/>
      <c r="BQ101" s="667"/>
      <c r="BR101" s="677">
        <f>IF(OR($C$74=$AR101,$D$74=$AR101),Schweine_Werte!$M101*0.5,IF(OR($C$74&gt;$AR101,$D$74&lt;$AR101),0,Schweine_Werte!$M101))</f>
        <v>0</v>
      </c>
      <c r="BS101" s="677">
        <f>IF(OR($C$83=$AR101,$D$83=$AR101),Schweine_Werte!$M101*0.5,IF(OR($C$83&gt;$AR101,$D$83&lt;$AR101),0,Schweine_Werte!$M101))</f>
        <v>0</v>
      </c>
      <c r="BT101" s="679">
        <f>IF(OR($C$92=$AR101,$D$92=$AR101),Schweine_Werte!$M101*0.5,IF(OR($C$92&gt;$AR101,$D$92&lt;$AR101),0,Schweine_Werte!$M101))</f>
        <v>0</v>
      </c>
      <c r="BU101" s="679">
        <f>IF(OR($C$101=$AR101,$D$101=$AR101),Schweine_Werte!$M101*0.5,IF(OR($C$101&gt;$AR101,$D$101&lt;$AR101),0,Schweine_Werte!$M101))</f>
        <v>0</v>
      </c>
      <c r="BV101" s="679">
        <f>IF(OR($C$110=$AR101,$D$110=$AR101),Schweine_Werte!$M101*0.5,IF(OR($C$110&gt;$AR101,$D$110&lt;$AR101),0,Schweine_Werte!$M101))</f>
        <v>0</v>
      </c>
      <c r="BW101" s="679">
        <f>IF(OR(8=$AR101,$E$127=$AR101),Schweine_Werte!$M101*0.5,IF(OR(8&gt;$AR101,$E$127&lt;$AR101),0,Schweine_Werte!$M101))</f>
        <v>1.3355244584329835</v>
      </c>
      <c r="BX101" s="679">
        <f>IF(OR(8=$AR101,$E$145=$AR101),Schweine_Werte!$M101*0.5,IF(OR(8&gt;$AR101,$E$145&lt;$AR101),0,Schweine_Werte!$M101))</f>
        <v>1.3355244584329835</v>
      </c>
      <c r="BY101" s="677">
        <f>IF(OR($C$74=$AR101,$D$74=$AR101),Schweine_Werte!$O101*0.5,IF(OR($C$74&gt;$AR101,$D$74&lt;$AR101),0,Schweine_Werte!$O101))</f>
        <v>0</v>
      </c>
      <c r="BZ101" s="677">
        <f>IF(OR($C$83=$AR101,$D$83=$AR101),Schweine_Werte!$O101*0.5,IF(OR($C$83&gt;$AR101,$D$83&lt;$AR101),0,Schweine_Werte!$O101))</f>
        <v>0</v>
      </c>
      <c r="CA101" s="679">
        <f>IF(OR($C$92=$AR101,$D$92=$AR101),Schweine_Werte!$O101*0.5,IF(OR($C$92&gt;$AR101,$D$92&lt;$AR101),0,Schweine_Werte!$O101))</f>
        <v>0</v>
      </c>
      <c r="CB101" s="679">
        <f>IF(OR($C$101=$AR101,$D$101=$AR101),Schweine_Werte!$O101*0.5,IF(OR($C$101&gt;$AR101,$D$101&lt;$AR101),0,Schweine_Werte!$O101))</f>
        <v>0</v>
      </c>
      <c r="CC101" s="679">
        <f>IF(OR($C$110=$AR101,$D$110=$AR101),Schweine_Werte!$O101*0.5,IF(OR($C$110&gt;$AR101,$D$110&lt;$AR101),0,Schweine_Werte!$O101))</f>
        <v>0</v>
      </c>
    </row>
    <row r="102" spans="1:81" x14ac:dyDescent="0.2">
      <c r="AR102" s="698">
        <v>106</v>
      </c>
      <c r="AS102" s="677">
        <f>IF(OR($C$12=$AR102,$D$12=$AR102),Schweine_Werte!$C102*0.5,IF(OR($C$12&gt;$AR102,$D$12&lt;$AR102),0,Schweine_Werte!$C102))</f>
        <v>0</v>
      </c>
      <c r="AT102" s="667">
        <f>IF(OR($C$24=$AR102,$D$24=$AR102),Schweine_Werte!$C102*0.5,IF(OR($C$24&gt;$AR102,$D$24&lt;$AR102),0,Schweine_Werte!$C102))</f>
        <v>0</v>
      </c>
      <c r="AU102" s="677">
        <f>IF(OR($C$36=$AR102,$D$36=$AR102),Schweine_Werte!$C102*0.5,IF(OR($C$36&gt;$AR102,$D$36&lt;$AR102),0,Schweine_Werte!$C102))</f>
        <v>0</v>
      </c>
      <c r="AV102" s="677">
        <f>IF(OR($C$48=$AR102,$D$48=$AR102),Schweine_Werte!$C102*0.5,IF(OR($C$48&gt;$AR102,$D$48&lt;$AR102),0,Schweine_Werte!$C102))</f>
        <v>0</v>
      </c>
      <c r="AW102" s="677">
        <f>IF(OR($C$60=$AR102,$D$60=$AR102),Schweine_Werte!$C102*0.5,IF(OR($C$60&gt;$AR102,$D$60&lt;$AR102),0,Schweine_Werte!$C102))</f>
        <v>0</v>
      </c>
      <c r="AX102" s="677">
        <f>IF(OR($C$12=$AR102,$D$12=$AR102),Schweine_Werte!$E102*0.5,IF(OR($C$12&gt;$AR102,$D$12&lt;$AR102),0,Schweine_Werte!$E102))</f>
        <v>0</v>
      </c>
      <c r="AY102" s="667">
        <f>IF(OR($C$24=$AR102,$D$24=$AR102),Schweine_Werte!$E102*0.5,IF(OR($C$24&gt;$AR102,$D$24&lt;$AR102),0,Schweine_Werte!$E102))</f>
        <v>0</v>
      </c>
      <c r="AZ102" s="667">
        <f>IF(OR($C$36=$AR102,$D$36=$AR102),Schweine_Werte!$E102*0.5,IF(OR($C$36&gt;$AR102,$D$36&lt;$AR102),0,Schweine_Werte!$E102))</f>
        <v>0</v>
      </c>
      <c r="BA102" s="667">
        <f>IF(OR($C$48=$AR102,$D$48=$AR102),Schweine_Werte!$E102*0.5,IF(OR($C$48&gt;$AR102,$D$48&lt;$AR102),0,Schweine_Werte!$E102))</f>
        <v>0</v>
      </c>
      <c r="BB102" s="667">
        <f>IF(OR($C$60=$AR102,$D$60=$AR102),Schweine_Werte!$E102*0.5,IF(OR($C$60&gt;$AR102,$D$60&lt;$AR102),0,Schweine_Werte!$E102))</f>
        <v>0</v>
      </c>
      <c r="BC102" s="677">
        <f>IF(OR($C$12=$AR102,$D$12=$AR102),Schweine_Werte!$G102*0.5,IF(OR($C$12&gt;$AR102,$D$12&lt;$AR102),0,Schweine_Werte!$G102))</f>
        <v>0</v>
      </c>
      <c r="BD102" s="667">
        <f>IF(OR($C$24=$AR102,$D$24=$AR102),Schweine_Werte!$G102*0.5,IF(OR($C$24&gt;$AR102,$D$24&lt;$AR102),0,Schweine_Werte!$G102))</f>
        <v>0</v>
      </c>
      <c r="BE102" s="667">
        <f>IF(OR($C$36=$AR102,$D$36=$AR102),Schweine_Werte!$G102*0.5,IF(OR($C$36&gt;$AR102,$D$36&lt;$AR102),0,Schweine_Werte!$G102))</f>
        <v>0</v>
      </c>
      <c r="BF102" s="667">
        <f>IF(OR($C$48=$AR102,$D$48=$AR102),Schweine_Werte!$G102*0.5,IF(OR($C$48&gt;$AR102,$D$48&lt;$AR102),0,Schweine_Werte!$G102))</f>
        <v>0</v>
      </c>
      <c r="BG102" s="667">
        <f>IF(OR($C$60=$AR102,$D$60=$AR102),Schweine_Werte!$G102*0.5,IF(OR($C$60&gt;$AR102,$D$60&lt;$AR102),0,Schweine_Werte!$G102))</f>
        <v>0</v>
      </c>
      <c r="BH102" s="677">
        <f>IF(OR($C$12=$AR102,$D$12=$AR102),Schweine_Werte!$I102*0.5,IF(OR($C$12&gt;$AR102,$D$12&lt;$AR102),0,Schweine_Werte!$I102))</f>
        <v>0</v>
      </c>
      <c r="BI102" s="667">
        <f>IF(OR($C$24=$AR102,$D$24=$AR102),Schweine_Werte!$I102*0.5,IF(OR($C$24&gt;$AR102,$D$24&lt;$AR102),0,Schweine_Werte!$I102))</f>
        <v>0</v>
      </c>
      <c r="BJ102" s="667">
        <f>IF(OR($C$36=$AR102,$D$36=$AR102),Schweine_Werte!$I102*0.5,IF(OR($C$36&gt;$AR102,$D$36&lt;$AR102),0,Schweine_Werte!$I102))</f>
        <v>0</v>
      </c>
      <c r="BK102" s="667">
        <f>IF(OR($C$48=$AR102,$D$48=$AR102),Schweine_Werte!$I102*0.5,IF(OR($C$48&gt;$AR102,$D$48&lt;$AR102),0,Schweine_Werte!$I102))</f>
        <v>0</v>
      </c>
      <c r="BL102" s="667">
        <f>IF(OR($C$60=$AR102,$D$60=$AR102),Schweine_Werte!$I102*0.5,IF(OR($C$60&gt;$AR102,$D$60&lt;$AR102),0,Schweine_Werte!$I102))</f>
        <v>0</v>
      </c>
      <c r="BM102" s="677"/>
      <c r="BN102" s="667"/>
      <c r="BO102" s="667"/>
      <c r="BP102" s="667"/>
      <c r="BQ102" s="667"/>
      <c r="BR102" s="677">
        <f>IF(OR($C$74=$AR102,$D$74=$AR102),Schweine_Werte!$M102*0.5,IF(OR($C$74&gt;$AR102,$D$74&lt;$AR102),0,Schweine_Werte!$M102))</f>
        <v>0</v>
      </c>
      <c r="BS102" s="677">
        <f>IF(OR($C$83=$AR102,$D$83=$AR102),Schweine_Werte!$M102*0.5,IF(OR($C$83&gt;$AR102,$D$83&lt;$AR102),0,Schweine_Werte!$M102))</f>
        <v>0</v>
      </c>
      <c r="BT102" s="679">
        <f>IF(OR($C$92=$AR102,$D$92=$AR102),Schweine_Werte!$M102*0.5,IF(OR($C$92&gt;$AR102,$D$92&lt;$AR102),0,Schweine_Werte!$M102))</f>
        <v>0</v>
      </c>
      <c r="BU102" s="679">
        <f>IF(OR($C$101=$AR102,$D$101=$AR102),Schweine_Werte!$M102*0.5,IF(OR($C$101&gt;$AR102,$D$101&lt;$AR102),0,Schweine_Werte!$M102))</f>
        <v>0</v>
      </c>
      <c r="BV102" s="679">
        <f>IF(OR($C$110=$AR102,$D$110=$AR102),Schweine_Werte!$M102*0.5,IF(OR($C$110&gt;$AR102,$D$110&lt;$AR102),0,Schweine_Werte!$M102))</f>
        <v>0</v>
      </c>
      <c r="BW102" s="679">
        <f>IF(OR(8=$AR102,$E$127=$AR102),Schweine_Werte!$M102*0.5,IF(OR(8&gt;$AR102,$E$127&lt;$AR102),0,Schweine_Werte!$M102))</f>
        <v>1.3531217058610687</v>
      </c>
      <c r="BX102" s="679">
        <f>IF(OR(8=$AR102,$E$145=$AR102),Schweine_Werte!$M102*0.5,IF(OR(8&gt;$AR102,$E$145&lt;$AR102),0,Schweine_Werte!$M102))</f>
        <v>1.3531217058610687</v>
      </c>
      <c r="BY102" s="677">
        <f>IF(OR($C$74=$AR102,$D$74=$AR102),Schweine_Werte!$O102*0.5,IF(OR($C$74&gt;$AR102,$D$74&lt;$AR102),0,Schweine_Werte!$O102))</f>
        <v>0</v>
      </c>
      <c r="BZ102" s="677">
        <f>IF(OR($C$83=$AR102,$D$83=$AR102),Schweine_Werte!$O102*0.5,IF(OR($C$83&gt;$AR102,$D$83&lt;$AR102),0,Schweine_Werte!$O102))</f>
        <v>0</v>
      </c>
      <c r="CA102" s="679">
        <f>IF(OR($C$92=$AR102,$D$92=$AR102),Schweine_Werte!$O102*0.5,IF(OR($C$92&gt;$AR102,$D$92&lt;$AR102),0,Schweine_Werte!$O102))</f>
        <v>0</v>
      </c>
      <c r="CB102" s="679">
        <f>IF(OR($C$101=$AR102,$D$101=$AR102),Schweine_Werte!$O102*0.5,IF(OR($C$101&gt;$AR102,$D$101&lt;$AR102),0,Schweine_Werte!$O102))</f>
        <v>0</v>
      </c>
      <c r="CC102" s="679">
        <f>IF(OR($C$110=$AR102,$D$110=$AR102),Schweine_Werte!$O102*0.5,IF(OR($C$110&gt;$AR102,$D$110&lt;$AR102),0,Schweine_Werte!$O102))</f>
        <v>0</v>
      </c>
    </row>
    <row r="103" spans="1:81" x14ac:dyDescent="0.2">
      <c r="AR103" s="698">
        <v>107</v>
      </c>
      <c r="AS103" s="677">
        <f>IF(OR($C$12=$AR103,$D$12=$AR103),Schweine_Werte!$C103*0.5,IF(OR($C$12&gt;$AR103,$D$12&lt;$AR103),0,Schweine_Werte!$C103))</f>
        <v>0</v>
      </c>
      <c r="AT103" s="667">
        <f>IF(OR($C$24=$AR103,$D$24=$AR103),Schweine_Werte!$C103*0.5,IF(OR($C$24&gt;$AR103,$D$24&lt;$AR103),0,Schweine_Werte!$C103))</f>
        <v>0</v>
      </c>
      <c r="AU103" s="677">
        <f>IF(OR($C$36=$AR103,$D$36=$AR103),Schweine_Werte!$C103*0.5,IF(OR($C$36&gt;$AR103,$D$36&lt;$AR103),0,Schweine_Werte!$C103))</f>
        <v>0</v>
      </c>
      <c r="AV103" s="677">
        <f>IF(OR($C$48=$AR103,$D$48=$AR103),Schweine_Werte!$C103*0.5,IF(OR($C$48&gt;$AR103,$D$48&lt;$AR103),0,Schweine_Werte!$C103))</f>
        <v>0</v>
      </c>
      <c r="AW103" s="677">
        <f>IF(OR($C$60=$AR103,$D$60=$AR103),Schweine_Werte!$C103*0.5,IF(OR($C$60&gt;$AR103,$D$60&lt;$AR103),0,Schweine_Werte!$C103))</f>
        <v>0</v>
      </c>
      <c r="AX103" s="677">
        <f>IF(OR($C$12=$AR103,$D$12=$AR103),Schweine_Werte!$E103*0.5,IF(OR($C$12&gt;$AR103,$D$12&lt;$AR103),0,Schweine_Werte!$E103))</f>
        <v>0</v>
      </c>
      <c r="AY103" s="667">
        <f>IF(OR($C$24=$AR103,$D$24=$AR103),Schweine_Werte!$E103*0.5,IF(OR($C$24&gt;$AR103,$D$24&lt;$AR103),0,Schweine_Werte!$E103))</f>
        <v>0</v>
      </c>
      <c r="AZ103" s="667">
        <f>IF(OR($C$36=$AR103,$D$36=$AR103),Schweine_Werte!$E103*0.5,IF(OR($C$36&gt;$AR103,$D$36&lt;$AR103),0,Schweine_Werte!$E103))</f>
        <v>0</v>
      </c>
      <c r="BA103" s="667">
        <f>IF(OR($C$48=$AR103,$D$48=$AR103),Schweine_Werte!$E103*0.5,IF(OR($C$48&gt;$AR103,$D$48&lt;$AR103),0,Schweine_Werte!$E103))</f>
        <v>0</v>
      </c>
      <c r="BB103" s="667">
        <f>IF(OR($C$60=$AR103,$D$60=$AR103),Schweine_Werte!$E103*0.5,IF(OR($C$60&gt;$AR103,$D$60&lt;$AR103),0,Schweine_Werte!$E103))</f>
        <v>0</v>
      </c>
      <c r="BC103" s="677">
        <f>IF(OR($C$12=$AR103,$D$12=$AR103),Schweine_Werte!$G103*0.5,IF(OR($C$12&gt;$AR103,$D$12&lt;$AR103),0,Schweine_Werte!$G103))</f>
        <v>0</v>
      </c>
      <c r="BD103" s="667">
        <f>IF(OR($C$24=$AR103,$D$24=$AR103),Schweine_Werte!$G103*0.5,IF(OR($C$24&gt;$AR103,$D$24&lt;$AR103),0,Schweine_Werte!$G103))</f>
        <v>0</v>
      </c>
      <c r="BE103" s="667">
        <f>IF(OR($C$36=$AR103,$D$36=$AR103),Schweine_Werte!$G103*0.5,IF(OR($C$36&gt;$AR103,$D$36&lt;$AR103),0,Schweine_Werte!$G103))</f>
        <v>0</v>
      </c>
      <c r="BF103" s="667">
        <f>IF(OR($C$48=$AR103,$D$48=$AR103),Schweine_Werte!$G103*0.5,IF(OR($C$48&gt;$AR103,$D$48&lt;$AR103),0,Schweine_Werte!$G103))</f>
        <v>0</v>
      </c>
      <c r="BG103" s="667">
        <f>IF(OR($C$60=$AR103,$D$60=$AR103),Schweine_Werte!$G103*0.5,IF(OR($C$60&gt;$AR103,$D$60&lt;$AR103),0,Schweine_Werte!$G103))</f>
        <v>0</v>
      </c>
      <c r="BH103" s="677">
        <f>IF(OR($C$12=$AR103,$D$12=$AR103),Schweine_Werte!$I103*0.5,IF(OR($C$12&gt;$AR103,$D$12&lt;$AR103),0,Schweine_Werte!$I103))</f>
        <v>0</v>
      </c>
      <c r="BI103" s="667">
        <f>IF(OR($C$24=$AR103,$D$24=$AR103),Schweine_Werte!$I103*0.5,IF(OR($C$24&gt;$AR103,$D$24&lt;$AR103),0,Schweine_Werte!$I103))</f>
        <v>0</v>
      </c>
      <c r="BJ103" s="667">
        <f>IF(OR($C$36=$AR103,$D$36=$AR103),Schweine_Werte!$I103*0.5,IF(OR($C$36&gt;$AR103,$D$36&lt;$AR103),0,Schweine_Werte!$I103))</f>
        <v>0</v>
      </c>
      <c r="BK103" s="667">
        <f>IF(OR($C$48=$AR103,$D$48=$AR103),Schweine_Werte!$I103*0.5,IF(OR($C$48&gt;$AR103,$D$48&lt;$AR103),0,Schweine_Werte!$I103))</f>
        <v>0</v>
      </c>
      <c r="BL103" s="667">
        <f>IF(OR($C$60=$AR103,$D$60=$AR103),Schweine_Werte!$I103*0.5,IF(OR($C$60&gt;$AR103,$D$60&lt;$AR103),0,Schweine_Werte!$I103))</f>
        <v>0</v>
      </c>
      <c r="BM103" s="677"/>
      <c r="BN103" s="667"/>
      <c r="BO103" s="667"/>
      <c r="BP103" s="667"/>
      <c r="BQ103" s="667"/>
      <c r="BR103" s="677">
        <f>IF(OR($C$74=$AR103,$D$74=$AR103),Schweine_Werte!$M103*0.5,IF(OR($C$74&gt;$AR103,$D$74&lt;$AR103),0,Schweine_Werte!$M103))</f>
        <v>0</v>
      </c>
      <c r="BS103" s="677">
        <f>IF(OR($C$83=$AR103,$D$83=$AR103),Schweine_Werte!$M103*0.5,IF(OR($C$83&gt;$AR103,$D$83&lt;$AR103),0,Schweine_Werte!$M103))</f>
        <v>0</v>
      </c>
      <c r="BT103" s="679">
        <f>IF(OR($C$92=$AR103,$D$92=$AR103),Schweine_Werte!$M103*0.5,IF(OR($C$92&gt;$AR103,$D$92&lt;$AR103),0,Schweine_Werte!$M103))</f>
        <v>0</v>
      </c>
      <c r="BU103" s="679">
        <f>IF(OR($C$101=$AR103,$D$101=$AR103),Schweine_Werte!$M103*0.5,IF(OR($C$101&gt;$AR103,$D$101&lt;$AR103),0,Schweine_Werte!$M103))</f>
        <v>0</v>
      </c>
      <c r="BV103" s="679">
        <f>IF(OR($C$110=$AR103,$D$110=$AR103),Schweine_Werte!$M103*0.5,IF(OR($C$110&gt;$AR103,$D$110&lt;$AR103),0,Schweine_Werte!$M103))</f>
        <v>0</v>
      </c>
      <c r="BW103" s="679">
        <f>IF(OR(8=$AR103,$E$127=$AR103),Schweine_Werte!$M103*0.5,IF(OR(8&gt;$AR103,$E$127&lt;$AR103),0,Schweine_Werte!$M103))</f>
        <v>1.3717350969782129</v>
      </c>
      <c r="BX103" s="679">
        <f>IF(OR(8=$AR103,$E$145=$AR103),Schweine_Werte!$M103*0.5,IF(OR(8&gt;$AR103,$E$145&lt;$AR103),0,Schweine_Werte!$M103))</f>
        <v>1.3717350969782129</v>
      </c>
      <c r="BY103" s="677">
        <f>IF(OR($C$74=$AR103,$D$74=$AR103),Schweine_Werte!$O103*0.5,IF(OR($C$74&gt;$AR103,$D$74&lt;$AR103),0,Schweine_Werte!$O103))</f>
        <v>0</v>
      </c>
      <c r="BZ103" s="677">
        <f>IF(OR($C$83=$AR103,$D$83=$AR103),Schweine_Werte!$O103*0.5,IF(OR($C$83&gt;$AR103,$D$83&lt;$AR103),0,Schweine_Werte!$O103))</f>
        <v>0</v>
      </c>
      <c r="CA103" s="679">
        <f>IF(OR($C$92=$AR103,$D$92=$AR103),Schweine_Werte!$O103*0.5,IF(OR($C$92&gt;$AR103,$D$92&lt;$AR103),0,Schweine_Werte!$O103))</f>
        <v>0</v>
      </c>
      <c r="CB103" s="679">
        <f>IF(OR($C$101=$AR103,$D$101=$AR103),Schweine_Werte!$O103*0.5,IF(OR($C$101&gt;$AR103,$D$101&lt;$AR103),0,Schweine_Werte!$O103))</f>
        <v>0</v>
      </c>
      <c r="CC103" s="679">
        <f>IF(OR($C$110=$AR103,$D$110=$AR103),Schweine_Werte!$O103*0.5,IF(OR($C$110&gt;$AR103,$D$110&lt;$AR103),0,Schweine_Werte!$O103))</f>
        <v>0</v>
      </c>
    </row>
    <row r="104" spans="1:81" x14ac:dyDescent="0.2">
      <c r="Q104" s="1735" t="s">
        <v>446</v>
      </c>
      <c r="R104" s="1735"/>
      <c r="S104" s="1735"/>
      <c r="T104" s="1735" t="s">
        <v>447</v>
      </c>
      <c r="U104" s="1735"/>
      <c r="V104" s="1735"/>
      <c r="W104" s="982" t="s">
        <v>435</v>
      </c>
      <c r="X104" s="982"/>
      <c r="Y104" s="982"/>
      <c r="AR104" s="698">
        <v>108</v>
      </c>
      <c r="AS104" s="677">
        <f>IF(OR($C$12=$AR104,$D$12=$AR104),Schweine_Werte!$C104*0.5,IF(OR($C$12&gt;$AR104,$D$12&lt;$AR104),0,Schweine_Werte!$C104))</f>
        <v>0</v>
      </c>
      <c r="AT104" s="667">
        <f>IF(OR($C$24=$AR104,$D$24=$AR104),Schweine_Werte!$C104*0.5,IF(OR($C$24&gt;$AR104,$D$24&lt;$AR104),0,Schweine_Werte!$C104))</f>
        <v>0</v>
      </c>
      <c r="AU104" s="677">
        <f>IF(OR($C$36=$AR104,$D$36=$AR104),Schweine_Werte!$C104*0.5,IF(OR($C$36&gt;$AR104,$D$36&lt;$AR104),0,Schweine_Werte!$C104))</f>
        <v>0</v>
      </c>
      <c r="AV104" s="677">
        <f>IF(OR($C$48=$AR104,$D$48=$AR104),Schweine_Werte!$C104*0.5,IF(OR($C$48&gt;$AR104,$D$48&lt;$AR104),0,Schweine_Werte!$C104))</f>
        <v>0</v>
      </c>
      <c r="AW104" s="677">
        <f>IF(OR($C$60=$AR104,$D$60=$AR104),Schweine_Werte!$C104*0.5,IF(OR($C$60&gt;$AR104,$D$60&lt;$AR104),0,Schweine_Werte!$C104))</f>
        <v>0</v>
      </c>
      <c r="AX104" s="677">
        <f>IF(OR($C$12=$AR104,$D$12=$AR104),Schweine_Werte!$E104*0.5,IF(OR($C$12&gt;$AR104,$D$12&lt;$AR104),0,Schweine_Werte!$E104))</f>
        <v>0</v>
      </c>
      <c r="AY104" s="667">
        <f>IF(OR($C$24=$AR104,$D$24=$AR104),Schweine_Werte!$E104*0.5,IF(OR($C$24&gt;$AR104,$D$24&lt;$AR104),0,Schweine_Werte!$E104))</f>
        <v>0</v>
      </c>
      <c r="AZ104" s="667">
        <f>IF(OR($C$36=$AR104,$D$36=$AR104),Schweine_Werte!$E104*0.5,IF(OR($C$36&gt;$AR104,$D$36&lt;$AR104),0,Schweine_Werte!$E104))</f>
        <v>0</v>
      </c>
      <c r="BA104" s="667">
        <f>IF(OR($C$48=$AR104,$D$48=$AR104),Schweine_Werte!$E104*0.5,IF(OR($C$48&gt;$AR104,$D$48&lt;$AR104),0,Schweine_Werte!$E104))</f>
        <v>0</v>
      </c>
      <c r="BB104" s="667">
        <f>IF(OR($C$60=$AR104,$D$60=$AR104),Schweine_Werte!$E104*0.5,IF(OR($C$60&gt;$AR104,$D$60&lt;$AR104),0,Schweine_Werte!$E104))</f>
        <v>0</v>
      </c>
      <c r="BC104" s="677">
        <f>IF(OR($C$12=$AR104,$D$12=$AR104),Schweine_Werte!$G104*0.5,IF(OR($C$12&gt;$AR104,$D$12&lt;$AR104),0,Schweine_Werte!$G104))</f>
        <v>0</v>
      </c>
      <c r="BD104" s="667">
        <f>IF(OR($C$24=$AR104,$D$24=$AR104),Schweine_Werte!$G104*0.5,IF(OR($C$24&gt;$AR104,$D$24&lt;$AR104),0,Schweine_Werte!$G104))</f>
        <v>0</v>
      </c>
      <c r="BE104" s="667">
        <f>IF(OR($C$36=$AR104,$D$36=$AR104),Schweine_Werte!$G104*0.5,IF(OR($C$36&gt;$AR104,$D$36&lt;$AR104),0,Schweine_Werte!$G104))</f>
        <v>0</v>
      </c>
      <c r="BF104" s="667">
        <f>IF(OR($C$48=$AR104,$D$48=$AR104),Schweine_Werte!$G104*0.5,IF(OR($C$48&gt;$AR104,$D$48&lt;$AR104),0,Schweine_Werte!$G104))</f>
        <v>0</v>
      </c>
      <c r="BG104" s="667">
        <f>IF(OR($C$60=$AR104,$D$60=$AR104),Schweine_Werte!$G104*0.5,IF(OR($C$60&gt;$AR104,$D$60&lt;$AR104),0,Schweine_Werte!$G104))</f>
        <v>0</v>
      </c>
      <c r="BH104" s="677">
        <f>IF(OR($C$12=$AR104,$D$12=$AR104),Schweine_Werte!$I104*0.5,IF(OR($C$12&gt;$AR104,$D$12&lt;$AR104),0,Schweine_Werte!$I104))</f>
        <v>0</v>
      </c>
      <c r="BI104" s="667">
        <f>IF(OR($C$24=$AR104,$D$24=$AR104),Schweine_Werte!$I104*0.5,IF(OR($C$24&gt;$AR104,$D$24&lt;$AR104),0,Schweine_Werte!$I104))</f>
        <v>0</v>
      </c>
      <c r="BJ104" s="667">
        <f>IF(OR($C$36=$AR104,$D$36=$AR104),Schweine_Werte!$I104*0.5,IF(OR($C$36&gt;$AR104,$D$36&lt;$AR104),0,Schweine_Werte!$I104))</f>
        <v>0</v>
      </c>
      <c r="BK104" s="667">
        <f>IF(OR($C$48=$AR104,$D$48=$AR104),Schweine_Werte!$I104*0.5,IF(OR($C$48&gt;$AR104,$D$48&lt;$AR104),0,Schweine_Werte!$I104))</f>
        <v>0</v>
      </c>
      <c r="BL104" s="667">
        <f>IF(OR($C$60=$AR104,$D$60=$AR104),Schweine_Werte!$I104*0.5,IF(OR($C$60&gt;$AR104,$D$60&lt;$AR104),0,Schweine_Werte!$I104))</f>
        <v>0</v>
      </c>
      <c r="BM104" s="677"/>
      <c r="BN104" s="667"/>
      <c r="BO104" s="667"/>
      <c r="BP104" s="667"/>
      <c r="BQ104" s="667"/>
      <c r="BR104" s="677">
        <f>IF(OR($C$74=$AR104,$D$74=$AR104),Schweine_Werte!$M104*0.5,IF(OR($C$74&gt;$AR104,$D$74&lt;$AR104),0,Schweine_Werte!$M104))</f>
        <v>0</v>
      </c>
      <c r="BS104" s="677">
        <f>IF(OR($C$83=$AR104,$D$83=$AR104),Schweine_Werte!$M104*0.5,IF(OR($C$83&gt;$AR104,$D$83&lt;$AR104),0,Schweine_Werte!$M104))</f>
        <v>0</v>
      </c>
      <c r="BT104" s="679">
        <f>IF(OR($C$92=$AR104,$D$92=$AR104),Schweine_Werte!$M104*0.5,IF(OR($C$92&gt;$AR104,$D$92&lt;$AR104),0,Schweine_Werte!$M104))</f>
        <v>0</v>
      </c>
      <c r="BU104" s="679">
        <f>IF(OR($C$101=$AR104,$D$101=$AR104),Schweine_Werte!$M104*0.5,IF(OR($C$101&gt;$AR104,$D$101&lt;$AR104),0,Schweine_Werte!$M104))</f>
        <v>0</v>
      </c>
      <c r="BV104" s="679">
        <f>IF(OR($C$110=$AR104,$D$110=$AR104),Schweine_Werte!$M104*0.5,IF(OR($C$110&gt;$AR104,$D$110&lt;$AR104),0,Schweine_Werte!$M104))</f>
        <v>0</v>
      </c>
      <c r="BW104" s="679">
        <f>IF(OR(8=$AR104,$E$127=$AR104),Schweine_Werte!$M104*0.5,IF(OR(8&gt;$AR104,$E$127&lt;$AR104),0,Schweine_Werte!$M104))</f>
        <v>1.3914289652940333</v>
      </c>
      <c r="BX104" s="679">
        <f>IF(OR(8=$AR104,$E$145=$AR104),Schweine_Werte!$M104*0.5,IF(OR(8&gt;$AR104,$E$145&lt;$AR104),0,Schweine_Werte!$M104))</f>
        <v>1.3914289652940333</v>
      </c>
      <c r="BY104" s="677">
        <f>IF(OR($C$74=$AR104,$D$74=$AR104),Schweine_Werte!$O104*0.5,IF(OR($C$74&gt;$AR104,$D$74&lt;$AR104),0,Schweine_Werte!$O104))</f>
        <v>0</v>
      </c>
      <c r="BZ104" s="677">
        <f>IF(OR($C$83=$AR104,$D$83=$AR104),Schweine_Werte!$O104*0.5,IF(OR($C$83&gt;$AR104,$D$83&lt;$AR104),0,Schweine_Werte!$O104))</f>
        <v>0</v>
      </c>
      <c r="CA104" s="679">
        <f>IF(OR($C$92=$AR104,$D$92=$AR104),Schweine_Werte!$O104*0.5,IF(OR($C$92&gt;$AR104,$D$92&lt;$AR104),0,Schweine_Werte!$O104))</f>
        <v>0</v>
      </c>
      <c r="CB104" s="679">
        <f>IF(OR($C$101=$AR104,$D$101=$AR104),Schweine_Werte!$O104*0.5,IF(OR($C$101&gt;$AR104,$D$101&lt;$AR104),0,Schweine_Werte!$O104))</f>
        <v>0</v>
      </c>
      <c r="CC104" s="679">
        <f>IF(OR($C$110=$AR104,$D$110=$AR104),Schweine_Werte!$O104*0.5,IF(OR($C$110&gt;$AR104,$D$110&lt;$AR104),0,Schweine_Werte!$O104))</f>
        <v>0</v>
      </c>
    </row>
    <row r="105" spans="1:81" x14ac:dyDescent="0.2">
      <c r="B105" s="520" t="s">
        <v>517</v>
      </c>
      <c r="E105" s="520" t="s">
        <v>470</v>
      </c>
      <c r="F105" s="520" t="s">
        <v>363</v>
      </c>
      <c r="G105" s="520" t="s">
        <v>471</v>
      </c>
      <c r="H105" s="520" t="s">
        <v>472</v>
      </c>
      <c r="I105" s="520" t="s">
        <v>473</v>
      </c>
      <c r="J105" s="520" t="s">
        <v>474</v>
      </c>
      <c r="K105" s="520" t="s">
        <v>475</v>
      </c>
      <c r="L105" s="520" t="s">
        <v>476</v>
      </c>
      <c r="M105" s="520" t="s">
        <v>477</v>
      </c>
      <c r="N105" s="520" t="s">
        <v>478</v>
      </c>
      <c r="O105" s="520" t="s">
        <v>479</v>
      </c>
      <c r="P105" s="520" t="s">
        <v>480</v>
      </c>
      <c r="Q105" s="520" t="s">
        <v>365</v>
      </c>
      <c r="R105" s="520" t="s">
        <v>366</v>
      </c>
      <c r="S105" s="520" t="s">
        <v>367</v>
      </c>
      <c r="T105" s="520" t="s">
        <v>365</v>
      </c>
      <c r="U105" s="520" t="s">
        <v>366</v>
      </c>
      <c r="V105" s="520" t="s">
        <v>367</v>
      </c>
      <c r="W105" s="520" t="s">
        <v>448</v>
      </c>
      <c r="X105" s="520" t="s">
        <v>449</v>
      </c>
      <c r="Y105" s="520" t="s">
        <v>450</v>
      </c>
      <c r="AR105" s="698">
        <v>109</v>
      </c>
      <c r="AS105" s="677">
        <f>IF(OR($C$12=$AR105,$D$12=$AR105),Schweine_Werte!$C105*0.5,IF(OR($C$12&gt;$AR105,$D$12&lt;$AR105),0,Schweine_Werte!$C105))</f>
        <v>0</v>
      </c>
      <c r="AT105" s="667">
        <f>IF(OR($C$24=$AR105,$D$24=$AR105),Schweine_Werte!$C105*0.5,IF(OR($C$24&gt;$AR105,$D$24&lt;$AR105),0,Schweine_Werte!$C105))</f>
        <v>0</v>
      </c>
      <c r="AU105" s="677">
        <f>IF(OR($C$36=$AR105,$D$36=$AR105),Schweine_Werte!$C105*0.5,IF(OR($C$36&gt;$AR105,$D$36&lt;$AR105),0,Schweine_Werte!$C105))</f>
        <v>0</v>
      </c>
      <c r="AV105" s="677">
        <f>IF(OR($C$48=$AR105,$D$48=$AR105),Schweine_Werte!$C105*0.5,IF(OR($C$48&gt;$AR105,$D$48&lt;$AR105),0,Schweine_Werte!$C105))</f>
        <v>0</v>
      </c>
      <c r="AW105" s="677">
        <f>IF(OR($C$60=$AR105,$D$60=$AR105),Schweine_Werte!$C105*0.5,IF(OR($C$60&gt;$AR105,$D$60&lt;$AR105),0,Schweine_Werte!$C105))</f>
        <v>0</v>
      </c>
      <c r="AX105" s="677">
        <f>IF(OR($C$12=$AR105,$D$12=$AR105),Schweine_Werte!$E105*0.5,IF(OR($C$12&gt;$AR105,$D$12&lt;$AR105),0,Schweine_Werte!$E105))</f>
        <v>0</v>
      </c>
      <c r="AY105" s="667">
        <f>IF(OR($C$24=$AR105,$D$24=$AR105),Schweine_Werte!$E105*0.5,IF(OR($C$24&gt;$AR105,$D$24&lt;$AR105),0,Schweine_Werte!$E105))</f>
        <v>0</v>
      </c>
      <c r="AZ105" s="667">
        <f>IF(OR($C$36=$AR105,$D$36=$AR105),Schweine_Werte!$E105*0.5,IF(OR($C$36&gt;$AR105,$D$36&lt;$AR105),0,Schweine_Werte!$E105))</f>
        <v>0</v>
      </c>
      <c r="BA105" s="667">
        <f>IF(OR($C$48=$AR105,$D$48=$AR105),Schweine_Werte!$E105*0.5,IF(OR($C$48&gt;$AR105,$D$48&lt;$AR105),0,Schweine_Werte!$E105))</f>
        <v>0</v>
      </c>
      <c r="BB105" s="667">
        <f>IF(OR($C$60=$AR105,$D$60=$AR105),Schweine_Werte!$E105*0.5,IF(OR($C$60&gt;$AR105,$D$60&lt;$AR105),0,Schweine_Werte!$E105))</f>
        <v>0</v>
      </c>
      <c r="BC105" s="677">
        <f>IF(OR($C$12=$AR105,$D$12=$AR105),Schweine_Werte!$G105*0.5,IF(OR($C$12&gt;$AR105,$D$12&lt;$AR105),0,Schweine_Werte!$G105))</f>
        <v>0</v>
      </c>
      <c r="BD105" s="667">
        <f>IF(OR($C$24=$AR105,$D$24=$AR105),Schweine_Werte!$G105*0.5,IF(OR($C$24&gt;$AR105,$D$24&lt;$AR105),0,Schweine_Werte!$G105))</f>
        <v>0</v>
      </c>
      <c r="BE105" s="667">
        <f>IF(OR($C$36=$AR105,$D$36=$AR105),Schweine_Werte!$G105*0.5,IF(OR($C$36&gt;$AR105,$D$36&lt;$AR105),0,Schweine_Werte!$G105))</f>
        <v>0</v>
      </c>
      <c r="BF105" s="667">
        <f>IF(OR($C$48=$AR105,$D$48=$AR105),Schweine_Werte!$G105*0.5,IF(OR($C$48&gt;$AR105,$D$48&lt;$AR105),0,Schweine_Werte!$G105))</f>
        <v>0</v>
      </c>
      <c r="BG105" s="667">
        <f>IF(OR($C$60=$AR105,$D$60=$AR105),Schweine_Werte!$G105*0.5,IF(OR($C$60&gt;$AR105,$D$60&lt;$AR105),0,Schweine_Werte!$G105))</f>
        <v>0</v>
      </c>
      <c r="BH105" s="677">
        <f>IF(OR($C$12=$AR105,$D$12=$AR105),Schweine_Werte!$I105*0.5,IF(OR($C$12&gt;$AR105,$D$12&lt;$AR105),0,Schweine_Werte!$I105))</f>
        <v>0</v>
      </c>
      <c r="BI105" s="667">
        <f>IF(OR($C$24=$AR105,$D$24=$AR105),Schweine_Werte!$I105*0.5,IF(OR($C$24&gt;$AR105,$D$24&lt;$AR105),0,Schweine_Werte!$I105))</f>
        <v>0</v>
      </c>
      <c r="BJ105" s="667">
        <f>IF(OR($C$36=$AR105,$D$36=$AR105),Schweine_Werte!$I105*0.5,IF(OR($C$36&gt;$AR105,$D$36&lt;$AR105),0,Schweine_Werte!$I105))</f>
        <v>0</v>
      </c>
      <c r="BK105" s="667">
        <f>IF(OR($C$48=$AR105,$D$48=$AR105),Schweine_Werte!$I105*0.5,IF(OR($C$48&gt;$AR105,$D$48&lt;$AR105),0,Schweine_Werte!$I105))</f>
        <v>0</v>
      </c>
      <c r="BL105" s="667">
        <f>IF(OR($C$60=$AR105,$D$60=$AR105),Schweine_Werte!$I105*0.5,IF(OR($C$60&gt;$AR105,$D$60&lt;$AR105),0,Schweine_Werte!$I105))</f>
        <v>0</v>
      </c>
      <c r="BM105" s="677"/>
      <c r="BN105" s="667"/>
      <c r="BO105" s="667"/>
      <c r="BP105" s="667"/>
      <c r="BQ105" s="667"/>
      <c r="BR105" s="677">
        <f>IF(OR($C$74=$AR105,$D$74=$AR105),Schweine_Werte!$M105*0.5,IF(OR($C$74&gt;$AR105,$D$74&lt;$AR105),0,Schweine_Werte!$M105))</f>
        <v>0</v>
      </c>
      <c r="BS105" s="677">
        <f>IF(OR($C$83=$AR105,$D$83=$AR105),Schweine_Werte!$M105*0.5,IF(OR($C$83&gt;$AR105,$D$83&lt;$AR105),0,Schweine_Werte!$M105))</f>
        <v>0</v>
      </c>
      <c r="BT105" s="679">
        <f>IF(OR($C$92=$AR105,$D$92=$AR105),Schweine_Werte!$M105*0.5,IF(OR($C$92&gt;$AR105,$D$92&lt;$AR105),0,Schweine_Werte!$M105))</f>
        <v>0</v>
      </c>
      <c r="BU105" s="679">
        <f>IF(OR($C$101=$AR105,$D$101=$AR105),Schweine_Werte!$M105*0.5,IF(OR($C$101&gt;$AR105,$D$101&lt;$AR105),0,Schweine_Werte!$M105))</f>
        <v>0</v>
      </c>
      <c r="BV105" s="679">
        <f>IF(OR($C$110=$AR105,$D$110=$AR105),Schweine_Werte!$M105*0.5,IF(OR($C$110&gt;$AR105,$D$110&lt;$AR105),0,Schweine_Werte!$M105))</f>
        <v>0</v>
      </c>
      <c r="BW105" s="679">
        <f>IF(OR(8=$AR105,$E$127=$AR105),Schweine_Werte!$M105*0.5,IF(OR(8&gt;$AR105,$E$127&lt;$AR105),0,Schweine_Werte!$M105))</f>
        <v>1.4122739315207109</v>
      </c>
      <c r="BX105" s="679">
        <f>IF(OR(8=$AR105,$E$145=$AR105),Schweine_Werte!$M105*0.5,IF(OR(8&gt;$AR105,$E$145&lt;$AR105),0,Schweine_Werte!$M105))</f>
        <v>1.4122739315207109</v>
      </c>
      <c r="BY105" s="677">
        <f>IF(OR($C$74=$AR105,$D$74=$AR105),Schweine_Werte!$O105*0.5,IF(OR($C$74&gt;$AR105,$D$74&lt;$AR105),0,Schweine_Werte!$O105))</f>
        <v>0</v>
      </c>
      <c r="BZ105" s="677">
        <f>IF(OR($C$83=$AR105,$D$83=$AR105),Schweine_Werte!$O105*0.5,IF(OR($C$83&gt;$AR105,$D$83&lt;$AR105),0,Schweine_Werte!$O105))</f>
        <v>0</v>
      </c>
      <c r="CA105" s="679">
        <f>IF(OR($C$92=$AR105,$D$92=$AR105),Schweine_Werte!$O105*0.5,IF(OR($C$92&gt;$AR105,$D$92&lt;$AR105),0,Schweine_Werte!$O105))</f>
        <v>0</v>
      </c>
      <c r="CB105" s="679">
        <f>IF(OR($C$101=$AR105,$D$101=$AR105),Schweine_Werte!$O105*0.5,IF(OR($C$101&gt;$AR105,$D$101&lt;$AR105),0,Schweine_Werte!$O105))</f>
        <v>0</v>
      </c>
      <c r="CC105" s="679">
        <f>IF(OR($C$110=$AR105,$D$110=$AR105),Schweine_Werte!$O105*0.5,IF(OR($C$110&gt;$AR105,$D$110&lt;$AR105),0,Schweine_Werte!$O105))</f>
        <v>0</v>
      </c>
    </row>
    <row r="106" spans="1:81" x14ac:dyDescent="0.2">
      <c r="B106" s="520">
        <v>450</v>
      </c>
      <c r="D106" s="667"/>
      <c r="E106" s="520" t="e">
        <f>($D110-$C110)*1000/SUM($BV$4:$BV$31)</f>
        <v>#VALUE!</v>
      </c>
      <c r="F106" s="667" t="e">
        <f>SUMPRODUCT($BV$4:$BV$31,Schweine_Werte!$V$4:$V$31)/SUM($BV$4:$BV$31)</f>
        <v>#DIV/0!</v>
      </c>
      <c r="G106" s="667" t="e">
        <f>IF($B110=$A$8,SUMPRODUCT($BV$4:$BV$31,Schweine_Werte!HE$4:HE$31)/SUM($BV$4:$BV$31),IF($B110=$A$7,SUMPRODUCT($BV$4:$BV$31,Schweine_Werte!GQ$4:GQ$31)/SUM($BV$4:$BV$31),IF($B110=$A$6,SUMPRODUCT($BV$4:$BV$31,Schweine_Werte!GC$4:GC$31)/SUM($BV$4:$BV$31),SUMPRODUCT($BV$4:$BV$31,Schweine_Werte!FO$4:FO$31)/SUM($BV$4:$BV$31))))</f>
        <v>#DIV/0!</v>
      </c>
      <c r="H106" s="667" t="e">
        <f>IF($B110=$A$8,SUMPRODUCT($BV$4:$BV$31,Schweine_Werte!HF$4:HF$31)/SUM($BV$4:$BV$31),IF($B110=$A$7,SUMPRODUCT($BV$4:$BV$31,Schweine_Werte!GR$4:GR$31)/SUM($BV$4:$BV$31),IF($B110=$A$6,SUMPRODUCT($BV$4:$BV$31,Schweine_Werte!GD$4:GD$31)/SUM($BV$4:$BV$31),SUMPRODUCT($BV$4:$BV$31,Schweine_Werte!FP$4:FP$31)/SUM($BV$4:$BV$31))))</f>
        <v>#DIV/0!</v>
      </c>
      <c r="I106" s="667" t="e">
        <f>IF($B110=$A$8,SUMPRODUCT($BV$4:$BV$31,Schweine_Werte!HG$4:HG$31)/SUM($BV$4:$BV$31),IF($B110=$A$7,SUMPRODUCT($BV$4:$BV$31,Schweine_Werte!GS$4:GS$31)/SUM($BV$4:$BV$31),IF($B110=$A$6,SUMPRODUCT($BV$4:$BV$31,Schweine_Werte!GE$4:GE$31)/SUM($BV$4:$BV$31),SUMPRODUCT($BV$4:$BV$31,Schweine_Werte!FQ$4:FQ$31)/SUM($BV$4:$BV$31))))</f>
        <v>#DIV/0!</v>
      </c>
      <c r="J106" s="667" t="e">
        <f>SUMPRODUCT($BV$4:$BV$31,Schweine_Werte!$AD$4:$AD$31)/SUM($BV$4:$BV$31)</f>
        <v>#DIV/0!</v>
      </c>
      <c r="K106" s="667" t="e">
        <f>SUMPRODUCT($BV$4:$BV$31,Schweine_Werte!$AL$4:$AL$31)/SUM($BV$4:$BV$31)</f>
        <v>#DIV/0!</v>
      </c>
      <c r="L106" s="667" t="e">
        <f>T106*$F106*365/1000+$J106-$K106</f>
        <v>#DIV/0!</v>
      </c>
      <c r="M106" s="667" t="e">
        <f>U106*$F106*365/1000+$J106-$K106/2</f>
        <v>#DIV/0!</v>
      </c>
      <c r="N106" s="667" t="e">
        <f>V106*$F106*365/1000+$J106</f>
        <v>#DIV/0!</v>
      </c>
      <c r="O106" s="667">
        <f>IF($C110&lt;28,SUM($BV$4:$BV$23)+IF($D110&gt;28,$BV$24*0.5,$BV$24),0)</f>
        <v>0</v>
      </c>
      <c r="P106" s="667">
        <f>IF($D110&gt;28,SUM($BV$25:$BV$31)+IF($C110&lt;28,$BV$24*0.5,$BV$24),0)</f>
        <v>0</v>
      </c>
      <c r="Q106" s="667" t="e">
        <f t="shared" ref="Q106:S107" si="52">+T106*$F106</f>
        <v>#DIV/0!</v>
      </c>
      <c r="R106" s="667" t="e">
        <f t="shared" si="52"/>
        <v>#DIV/0!</v>
      </c>
      <c r="S106" s="667" t="e">
        <f t="shared" si="52"/>
        <v>#DIV/0!</v>
      </c>
      <c r="T106" s="667" t="e">
        <f>+($O106*Schweine_Werte!$HT$15+$P106*Schweine_Werte!$HU$15)/SUM($O106:$P106)</f>
        <v>#DIV/0!</v>
      </c>
      <c r="U106" s="667" t="e">
        <f>+($O106*Schweine_Werte!$HV$15+$P106*Schweine_Werte!$HW$15)/SUM($O106:$P106)</f>
        <v>#DIV/0!</v>
      </c>
      <c r="V106" s="667" t="e">
        <f>+($O106*Schweine_Werte!$HX$15+$P106*Schweine_Werte!$HY$15)/SUM($O106:$P106)</f>
        <v>#DIV/0!</v>
      </c>
      <c r="W106" s="678" t="e">
        <f>($J106*0.055+T106*0.365*0.86*$F106-$K106*0.018)/L106*100</f>
        <v>#DIV/0!</v>
      </c>
      <c r="X106" s="678" t="e">
        <f>($J106*0.055+U106*0.365*0.86*$F106-$K106*0.018/2)/M106*100</f>
        <v>#DIV/0!</v>
      </c>
      <c r="Y106" s="667" t="e">
        <f>($J106*0.055+V106*0.365*0.86*$F106)/N106*100</f>
        <v>#DIV/0!</v>
      </c>
      <c r="Z106" s="667" t="e">
        <f>IF($B110=$A$8,SUMPRODUCT($BV$4:$BV$31,Schweine_Werte!$HH$4:$HH$31,Schweine_Werte!$HI$4:$HI$31)/SUMPRODUCT($BV$4:$BV$31,Schweine_Werte!$HH$4:$HH$31),IF($B110=$A$7,SUMPRODUCT($BV$4:$BV$31,Schweine_Werte!$GT$4:$GT$31,Schweine_Werte!$GU$4:$GU$31)/SUMPRODUCT($BV$4:$BV$31,Schweine_Werte!$GT$4:$GT$31),IF($B110=$A$6,SUMPRODUCT($BV$4:$BV$31,Schweine_Werte!$GF$4:$GF$31,Schweine_Werte!$GG$4:$GG$31)/SUMPRODUCT($BV$4:$BV$31,Schweine_Werte!$GF$4:$GF$31),SUMPRODUCT($BV$4:$BV$31,Schweine_Werte!$FR$4:$FR$31,Schweine_Werte!$FS$4:$FS$31)/SUMPRODUCT($BV$4:$BV$31,Schweine_Werte!$FR$4:$FR$31))))</f>
        <v>#DIV/0!</v>
      </c>
      <c r="AA106" s="667"/>
      <c r="AB106" s="667">
        <f>IF($B110=$A$8,SUMIF(Schweine_Werte!$AO$4:$AO$31,$C110,Schweine_Werte!$HI$4:$HI$31),IF($B110=$A$7,SUMIF(Schweine_Werte!$AO$4:$AO$31,$C110,Schweine_Werte!$GU$4:$GU$31),IF($B110=$A$6,SUMIF(Schweine_Werte!$AO$4:$AO$31,$C110,Schweine_Werte!$GG$4:$GG$31),SUMIF(Schweine_Werte!$AO$4:$AO$31,$C110,Schweine_Werte!$FS$4:$FS$31))))</f>
        <v>0</v>
      </c>
      <c r="AC106" s="667"/>
      <c r="AD106" s="667">
        <f>IF($B110=$A$8,SUMIF(Schweine_Werte!$AO$4:$AO$31,$D110,Schweine_Werte!$HI$4:$HI$31),IF($B110=$A$7,SUMIF(Schweine_Werte!$AO$4:$AO$31,$D110,Schweine_Werte!$GU$4:$GU$31),IF($B110=$A$6,SUMIF(Schweine_Werte!$AO$4:$AO$31,$D110,Schweine_Werte!$GG$4:$GG$31),SUMIF(Schweine_Werte!$AO$4:$AO$31,$D110,Schweine_Werte!$FS$4:$FS$31))))</f>
        <v>0</v>
      </c>
      <c r="AE106" s="667"/>
      <c r="AF106" s="667"/>
      <c r="AG106" s="667" t="e">
        <f>IF($B110=$A$8,SUMPRODUCT($BV$4:$BV$31,Schweine_Werte!$HH$4:$HH$31)/SUM($BV$4:$BV$31),IF($B110=$A$7,SUMPRODUCT($BV$4:$BV$31,Schweine_Werte!$GT$4:$GT$31)/SUM($BV$4:$BV$31),IF($B110=$A$6,SUMPRODUCT($BV$4:$BV$31,Schweine_Werte!$GF$4:$GF$31)/SUM($BV$4:$BV$31),SUMPRODUCT($BV$4:$BV$31,Schweine_Werte!$FR$4:$FR$31)/SUM($BV$4:$BV$31))))</f>
        <v>#DIV/0!</v>
      </c>
      <c r="AH106" s="667"/>
      <c r="AI106" s="667"/>
      <c r="AJ106" s="667" t="e">
        <f>IF($B110=$A$8,SUMPRODUCT($BV$4:$BV$31,Schweine_Werte!$HH$4:$HH$31,Schweine_Werte!$HJ$4:$HJ$31)/SUMPRODUCT($BV$4:$BV$31,Schweine_Werte!$HH$4:$HH$31),IF($B110=$A$7,SUMPRODUCT($BV$4:$BV$31,Schweine_Werte!$GT$4:$GT$31,Schweine_Werte!$GV$4:$GV$31)/SUMPRODUCT($BV$4:$BV$31,Schweine_Werte!$GT$4:$GT$31),IF($B110=$A$6,SUMPRODUCT($BV$4:$BV$31,Schweine_Werte!$GF$4:$GF$31,Schweine_Werte!$GH$4:$GH$31)/SUMPRODUCT($BV$4:$BV$31,Schweine_Werte!$GF$4:$GF$31),SUMPRODUCT($BV$4:$BV$31,Schweine_Werte!$FR$4:$FR$31,Schweine_Werte!$FT$4:$FT$31)/SUMPRODUCT($BV$4:$BV$31,Schweine_Werte!$FR$4:$FR$31))))</f>
        <v>#DIV/0!</v>
      </c>
      <c r="AK106" s="667"/>
      <c r="AL106" s="667">
        <f>IF($B110=$A$8,SUMIF(Schweine_Werte!$AO$4:$AO$31,$C110,Schweine_Werte!$HJ$4:$HJ$31),IF($B110=$A$7,SUMIF(Schweine_Werte!$AO$4:$AO$31,$C110,Schweine_Werte!$GV$4:$GV$31),IF($B110=$A$6,SUMIF(Schweine_Werte!$AO$4:$AO$31,$C110,Schweine_Werte!$GH$4:$GH$31),SUMIF(Schweine_Werte!$AO$4:$AO$31,$C110,Schweine_Werte!$FT$4:$FT$31))))</f>
        <v>0</v>
      </c>
      <c r="AM106" s="667"/>
      <c r="AN106" s="667">
        <f>IF($B110=$A$8,SUMIF(Schweine_Werte!$AO$4:$AO$31,$D110,Schweine_Werte!$HJ$4:$HJ$31),IF($B110=$A$7,SUMIF(Schweine_Werte!$AO$4:$AO$31,$D110,Schweine_Werte!$GV$4:$GV$31),IF($B110=$A$6,SUMIF(Schweine_Werte!$AO$4:$AO$31,$D110,Schweine_Werte!$GH$4:$GH$31),SUMIF(Schweine_Werte!$AO$4:$AO$31,$D110,Schweine_Werte!$FT$4:$FT$31))))</f>
        <v>0</v>
      </c>
      <c r="AR106" s="698">
        <v>110</v>
      </c>
      <c r="AS106" s="677">
        <f>IF(OR($C$12=$AR106,$D$12=$AR106),Schweine_Werte!$C106*0.5,IF(OR($C$12&gt;$AR106,$D$12&lt;$AR106),0,Schweine_Werte!$C106))</f>
        <v>0</v>
      </c>
      <c r="AT106" s="667">
        <f>IF(OR($C$24=$AR106,$D$24=$AR106),Schweine_Werte!$C106*0.5,IF(OR($C$24&gt;$AR106,$D$24&lt;$AR106),0,Schweine_Werte!$C106))</f>
        <v>0</v>
      </c>
      <c r="AU106" s="677">
        <f>IF(OR($C$36=$AR106,$D$36=$AR106),Schweine_Werte!$C106*0.5,IF(OR($C$36&gt;$AR106,$D$36&lt;$AR106),0,Schweine_Werte!$C106))</f>
        <v>0</v>
      </c>
      <c r="AV106" s="677">
        <f>IF(OR($C$48=$AR106,$D$48=$AR106),Schweine_Werte!$C106*0.5,IF(OR($C$48&gt;$AR106,$D$48&lt;$AR106),0,Schweine_Werte!$C106))</f>
        <v>0</v>
      </c>
      <c r="AW106" s="677">
        <f>IF(OR($C$60=$AR106,$D$60=$AR106),Schweine_Werte!$C106*0.5,IF(OR($C$60&gt;$AR106,$D$60&lt;$AR106),0,Schweine_Werte!$C106))</f>
        <v>0</v>
      </c>
      <c r="AX106" s="677">
        <f>IF(OR($C$12=$AR106,$D$12=$AR106),Schweine_Werte!$E106*0.5,IF(OR($C$12&gt;$AR106,$D$12&lt;$AR106),0,Schweine_Werte!$E106))</f>
        <v>0</v>
      </c>
      <c r="AY106" s="667">
        <f>IF(OR($C$24=$AR106,$D$24=$AR106),Schweine_Werte!$E106*0.5,IF(OR($C$24&gt;$AR106,$D$24&lt;$AR106),0,Schweine_Werte!$E106))</f>
        <v>0</v>
      </c>
      <c r="AZ106" s="667">
        <f>IF(OR($C$36=$AR106,$D$36=$AR106),Schweine_Werte!$E106*0.5,IF(OR($C$36&gt;$AR106,$D$36&lt;$AR106),0,Schweine_Werte!$E106))</f>
        <v>0</v>
      </c>
      <c r="BA106" s="667">
        <f>IF(OR($C$48=$AR106,$D$48=$AR106),Schweine_Werte!$E106*0.5,IF(OR($C$48&gt;$AR106,$D$48&lt;$AR106),0,Schweine_Werte!$E106))</f>
        <v>0</v>
      </c>
      <c r="BB106" s="667">
        <f>IF(OR($C$60=$AR106,$D$60=$AR106),Schweine_Werte!$E106*0.5,IF(OR($C$60&gt;$AR106,$D$60&lt;$AR106),0,Schweine_Werte!$E106))</f>
        <v>0</v>
      </c>
      <c r="BC106" s="677">
        <f>IF(OR($C$12=$AR106,$D$12=$AR106),Schweine_Werte!$G106*0.5,IF(OR($C$12&gt;$AR106,$D$12&lt;$AR106),0,Schweine_Werte!$G106))</f>
        <v>0</v>
      </c>
      <c r="BD106" s="667">
        <f>IF(OR($C$24=$AR106,$D$24=$AR106),Schweine_Werte!$G106*0.5,IF(OR($C$24&gt;$AR106,$D$24&lt;$AR106),0,Schweine_Werte!$G106))</f>
        <v>0</v>
      </c>
      <c r="BE106" s="667">
        <f>IF(OR($C$36=$AR106,$D$36=$AR106),Schweine_Werte!$G106*0.5,IF(OR($C$36&gt;$AR106,$D$36&lt;$AR106),0,Schweine_Werte!$G106))</f>
        <v>0</v>
      </c>
      <c r="BF106" s="667">
        <f>IF(OR($C$48=$AR106,$D$48=$AR106),Schweine_Werte!$G106*0.5,IF(OR($C$48&gt;$AR106,$D$48&lt;$AR106),0,Schweine_Werte!$G106))</f>
        <v>0</v>
      </c>
      <c r="BG106" s="667">
        <f>IF(OR($C$60=$AR106,$D$60=$AR106),Schweine_Werte!$G106*0.5,IF(OR($C$60&gt;$AR106,$D$60&lt;$AR106),0,Schweine_Werte!$G106))</f>
        <v>0</v>
      </c>
      <c r="BH106" s="677">
        <f>IF(OR($C$12=$AR106,$D$12=$AR106),Schweine_Werte!$I106*0.5,IF(OR($C$12&gt;$AR106,$D$12&lt;$AR106),0,Schweine_Werte!$I106))</f>
        <v>0</v>
      </c>
      <c r="BI106" s="667">
        <f>IF(OR($C$24=$AR106,$D$24=$AR106),Schweine_Werte!$I106*0.5,IF(OR($C$24&gt;$AR106,$D$24&lt;$AR106),0,Schweine_Werte!$I106))</f>
        <v>0</v>
      </c>
      <c r="BJ106" s="667">
        <f>IF(OR($C$36=$AR106,$D$36=$AR106),Schweine_Werte!$I106*0.5,IF(OR($C$36&gt;$AR106,$D$36&lt;$AR106),0,Schweine_Werte!$I106))</f>
        <v>0</v>
      </c>
      <c r="BK106" s="667">
        <f>IF(OR($C$48=$AR106,$D$48=$AR106),Schweine_Werte!$I106*0.5,IF(OR($C$48&gt;$AR106,$D$48&lt;$AR106),0,Schweine_Werte!$I106))</f>
        <v>0</v>
      </c>
      <c r="BL106" s="667">
        <f>IF(OR($C$60=$AR106,$D$60=$AR106),Schweine_Werte!$I106*0.5,IF(OR($C$60&gt;$AR106,$D$60&lt;$AR106),0,Schweine_Werte!$I106))</f>
        <v>0</v>
      </c>
      <c r="BM106" s="677"/>
      <c r="BN106" s="667"/>
      <c r="BO106" s="667"/>
      <c r="BP106" s="667"/>
      <c r="BQ106" s="667"/>
      <c r="BR106" s="677">
        <f>IF(OR($C$74=$AR106,$D$74=$AR106),Schweine_Werte!$M106*0.5,IF(OR($C$74&gt;$AR106,$D$74&lt;$AR106),0,Schweine_Werte!$M106))</f>
        <v>0</v>
      </c>
      <c r="BS106" s="677">
        <f>IF(OR($C$83=$AR106,$D$83=$AR106),Schweine_Werte!$M106*0.5,IF(OR($C$83&gt;$AR106,$D$83&lt;$AR106),0,Schweine_Werte!$M106))</f>
        <v>0</v>
      </c>
      <c r="BT106" s="679">
        <f>IF(OR($C$92=$AR106,$D$92=$AR106),Schweine_Werte!$M106*0.5,IF(OR($C$92&gt;$AR106,$D$92&lt;$AR106),0,Schweine_Werte!$M106))</f>
        <v>0</v>
      </c>
      <c r="BU106" s="679">
        <f>IF(OR($C$101=$AR106,$D$101=$AR106),Schweine_Werte!$M106*0.5,IF(OR($C$101&gt;$AR106,$D$101&lt;$AR106),0,Schweine_Werte!$M106))</f>
        <v>0</v>
      </c>
      <c r="BV106" s="679">
        <f>IF(OR($C$110=$AR106,$D$110=$AR106),Schweine_Werte!$M106*0.5,IF(OR($C$110&gt;$AR106,$D$110&lt;$AR106),0,Schweine_Werte!$M106))</f>
        <v>0</v>
      </c>
      <c r="BW106" s="679">
        <f>IF(OR(8=$AR106,$E$127=$AR106),Schweine_Werte!$M106*0.5,IF(OR(8&gt;$AR106,$E$127&lt;$AR106),0,Schweine_Werte!$M106))</f>
        <v>1.4343476543437557</v>
      </c>
      <c r="BX106" s="679">
        <f>IF(OR(8=$AR106,$E$145=$AR106),Schweine_Werte!$M106*0.5,IF(OR(8&gt;$AR106,$E$145&lt;$AR106),0,Schweine_Werte!$M106))</f>
        <v>1.4343476543437557</v>
      </c>
      <c r="BY106" s="677">
        <f>IF(OR($C$74=$AR106,$D$74=$AR106),Schweine_Werte!$O106*0.5,IF(OR($C$74&gt;$AR106,$D$74&lt;$AR106),0,Schweine_Werte!$O106))</f>
        <v>0</v>
      </c>
      <c r="BZ106" s="677">
        <f>IF(OR($C$83=$AR106,$D$83=$AR106),Schweine_Werte!$O106*0.5,IF(OR($C$83&gt;$AR106,$D$83&lt;$AR106),0,Schweine_Werte!$O106))</f>
        <v>0</v>
      </c>
      <c r="CA106" s="679">
        <f>IF(OR($C$92=$AR106,$D$92=$AR106),Schweine_Werte!$O106*0.5,IF(OR($C$92&gt;$AR106,$D$92&lt;$AR106),0,Schweine_Werte!$O106))</f>
        <v>0</v>
      </c>
      <c r="CB106" s="679">
        <f>IF(OR($C$101=$AR106,$D$101=$AR106),Schweine_Werte!$O106*0.5,IF(OR($C$101&gt;$AR106,$D$101&lt;$AR106),0,Schweine_Werte!$O106))</f>
        <v>0</v>
      </c>
      <c r="CC106" s="679">
        <f>IF(OR($C$110=$AR106,$D$110=$AR106),Schweine_Werte!$O106*0.5,IF(OR($C$110&gt;$AR106,$D$110&lt;$AR106),0,Schweine_Werte!$O106))</f>
        <v>0</v>
      </c>
    </row>
    <row r="107" spans="1:81" x14ac:dyDescent="0.2">
      <c r="B107" s="520">
        <v>500</v>
      </c>
      <c r="D107" s="667"/>
      <c r="E107" s="520" t="e">
        <f>($D110-$C110)*1000/SUM($CC$4:$CC$31)</f>
        <v>#VALUE!</v>
      </c>
      <c r="F107" s="667" t="e">
        <f>SUMPRODUCT($CC$4:$CC$31,Schweine_Werte!$W$4:$W$31)/SUM($CC$4:$CC$31)</f>
        <v>#DIV/0!</v>
      </c>
      <c r="G107" s="667" t="e">
        <f>IF($B110=$A$8,SUMPRODUCT($CC$4:$CC$31,Schweine_Werte!HK$4:HK$31)/SUM($CC$4:$CC$31),IF($B110=$A$7,SUMPRODUCT($CC$4:$CC$31,Schweine_Werte!GW$4:GW$31)/SUM($CC$4:$CC$31),IF($B110=$A$6,SUMPRODUCT($CC$4:$CC$31,Schweine_Werte!GI$4:GI$31)/SUM($CC$4:$CC$31),SUMPRODUCT($CC$4:$CC$31,Schweine_Werte!FU$4:FU$31)/SUM($CC$4:$CC$31))))</f>
        <v>#DIV/0!</v>
      </c>
      <c r="H107" s="667" t="e">
        <f>IF($B110=$A$8,SUMPRODUCT($CC$4:$CC$31,Schweine_Werte!HL$4:HL$31)/SUM($CC$4:$CC$31),IF($B110=$A$7,SUMPRODUCT($CC$4:$CC$31,Schweine_Werte!GX$4:GX$31)/SUM($CC$4:$CC$31),IF($B110=$A$6,SUMPRODUCT($CC$4:$CC$31,Schweine_Werte!GJ$4:GJ$31)/SUM($CC$4:$CC$31),SUMPRODUCT($CC$4:$CC$31,Schweine_Werte!FV$4:FV$31)/SUM($CC$4:$CC$31))))</f>
        <v>#DIV/0!</v>
      </c>
      <c r="I107" s="667" t="e">
        <f>IF($B110=$A$8,SUMPRODUCT($CC$4:$CC$31,Schweine_Werte!HM$4:HM$31)/SUM($CC$4:$CC$31),IF($B110=$A$7,SUMPRODUCT($CC$4:$CC$31,Schweine_Werte!GY$4:GY$31)/SUM($CC$4:$CC$31),IF($B110=$A$6,SUMPRODUCT($CC$4:$CC$31,Schweine_Werte!GK$4:GK$31)/SUM($CC$4:$CC$31),SUMPRODUCT($CC$4:$CC$31,Schweine_Werte!FW$4:FW$31)/SUM($CC$4:$CC$31))))</f>
        <v>#DIV/0!</v>
      </c>
      <c r="J107" s="667" t="e">
        <f>SUMPRODUCT($CC$4:$CC$31,Schweine_Werte!$AE$4:$AE$31)/SUM($CC$4:$CC$31)</f>
        <v>#DIV/0!</v>
      </c>
      <c r="K107" s="667" t="e">
        <f>SUMPRODUCT($CC$4:$CC$31,Schweine_Werte!$AM$4:$AM$31)/SUM($CC$4:$CC$31)</f>
        <v>#DIV/0!</v>
      </c>
      <c r="L107" s="667" t="e">
        <f>T107*$F107*365/1000+$J107-$K107</f>
        <v>#DIV/0!</v>
      </c>
      <c r="M107" s="667" t="e">
        <f>U107*$F107*365/1000+$J107-$K107/2</f>
        <v>#DIV/0!</v>
      </c>
      <c r="N107" s="667" t="e">
        <f>V107*$F107*365/1000+$J107</f>
        <v>#DIV/0!</v>
      </c>
      <c r="O107" s="667">
        <f>IF($C110&lt;28,SUM($CC$4:$CC$23)+IF($D110&gt;28,$CC$24*0.5,$CC$24),0)</f>
        <v>0</v>
      </c>
      <c r="P107" s="667">
        <f>IF($D110&gt;28,SUM($CC$25:$CC$31)+IF($C110&lt;28,$CC$24*0.5,$CC$24),0)</f>
        <v>0</v>
      </c>
      <c r="Q107" s="667" t="e">
        <f t="shared" si="52"/>
        <v>#DIV/0!</v>
      </c>
      <c r="R107" s="667" t="e">
        <f t="shared" si="52"/>
        <v>#DIV/0!</v>
      </c>
      <c r="S107" s="667" t="e">
        <f t="shared" si="52"/>
        <v>#DIV/0!</v>
      </c>
      <c r="T107" s="667" t="e">
        <f>+($O107*Schweine_Werte!$HT$16+$P107*Schweine_Werte!$HU$16)/SUM($O107:$P107)</f>
        <v>#DIV/0!</v>
      </c>
      <c r="U107" s="667" t="e">
        <f>+($O107*Schweine_Werte!$HV$16+$P107*Schweine_Werte!$HW$16)/SUM($O107:$P107)</f>
        <v>#DIV/0!</v>
      </c>
      <c r="V107" s="667" t="e">
        <f>+($O107*Schweine_Werte!$HX$16+$P107*Schweine_Werte!$HY$16)/SUM($O107:$P107)</f>
        <v>#DIV/0!</v>
      </c>
      <c r="W107" s="667" t="e">
        <f>($J107*0.055+T107*0.365*0.86*$F107-$K107*0.018)/L107*100</f>
        <v>#DIV/0!</v>
      </c>
      <c r="X107" s="667" t="e">
        <f>($J107*0.055+U107*0.365*0.86*$F107-$K107*0.018/2)/M107*100</f>
        <v>#DIV/0!</v>
      </c>
      <c r="Y107" s="667" t="e">
        <f>($J107*0.055+V107*0.365*0.86*$F107)/N107*100</f>
        <v>#DIV/0!</v>
      </c>
      <c r="Z107" s="667" t="e">
        <f>IF($B110=$A$8,SUMPRODUCT($CC$4:$CC$31,Schweine_Werte!$HN$4:$HN$31,Schweine_Werte!$HO$4:$HO$31)/SUMPRODUCT($CC$4:$CC$31,Schweine_Werte!$HN$4:$HN$31),IF($B110=$A$7,SUMPRODUCT($CC$4:$CC$31,Schweine_Werte!$GZ$4:$GZ$31,Schweine_Werte!$HA$4:$HA$31)/SUMPRODUCT($CC$4:$CC$31,Schweine_Werte!$GZ$4:$GZ$31),IF($B110=$A$6,SUMPRODUCT($CC$4:$CC$31,Schweine_Werte!$GL$4:$GL$31,Schweine_Werte!$GM$4:$GM$31)/SUMPRODUCT($CC$4:$CC$31,Schweine_Werte!$GL$4:$GL$31),SUMPRODUCT($CC$4:$CC$31,Schweine_Werte!$FX$4:$FX$31,Schweine_Werte!$FY$4:$FY$31)/SUMPRODUCT($CC$4:$CC$31,Schweine_Werte!$FX$4:$FX$31))))</f>
        <v>#DIV/0!</v>
      </c>
      <c r="AA107" s="667"/>
      <c r="AB107" s="667">
        <f>IF($B110=$A$8,SUMIF(Schweine_Werte!$AO$4:$AO$31,$C110,Schweine_Werte!$HO$4:$HO$31),IF($B110=$A$7,SUMIF(Schweine_Werte!$AO$4:$AO$31,$C110,Schweine_Werte!$HA$4:$HA$31),IF($B110=$A$6,SUMIF(Schweine_Werte!$AO$4:$AO$31,$C110,Schweine_Werte!$GM$4:$GM$31),SUMIF(Schweine_Werte!$AO$4:$AO$31,$C110,Schweine_Werte!$FY$4:$FY$31))))</f>
        <v>0</v>
      </c>
      <c r="AC107" s="667"/>
      <c r="AD107" s="667">
        <f>IF($B110=$A$8,SUMIF(Schweine_Werte!$AO$4:$AO$31,$D110,Schweine_Werte!$HO$4:$HO$31),IF($B110=$A$7,SUMIF(Schweine_Werte!$AO$4:$AO$31,$D110,Schweine_Werte!$HA$4:$HA$31),IF($B110=$A$6,SUMIF(Schweine_Werte!$AO$4:$AO$31,$D110,Schweine_Werte!$GM$4:$GM$31),SUMIF(Schweine_Werte!$AO$4:$AO$31,$D110,Schweine_Werte!$FY$4:$FY$31))))</f>
        <v>0</v>
      </c>
      <c r="AE107" s="667"/>
      <c r="AF107" s="667"/>
      <c r="AG107" s="667" t="e">
        <f>IF($B110=$A$8,SUMPRODUCT($CC$4:$CC$31,Schweine_Werte!$HN$4:$HN$31)/SUM($CC$4:$CC$31),IF($B110=$A$7,SUMPRODUCT($CC$4:$CC$31,Schweine_Werte!$GZ$4:$GZ$31)/SUM($CC$4:$CC$31),IF($B110=$A$6,SUMPRODUCT($CC$4:$CC$31,Schweine_Werte!$GL$4:$GL$31)/SUM($CC$4:$CC$31),SUMPRODUCT($CC$4:$CC$31,Schweine_Werte!$FX$4:$FX$31)/SUM($CC$4:$CC$31))))</f>
        <v>#DIV/0!</v>
      </c>
      <c r="AH107" s="667"/>
      <c r="AI107" s="667"/>
      <c r="AJ107" s="667" t="e">
        <f>IF($B110=$A$8,SUMPRODUCT($CC$4:$CC$31,Schweine_Werte!$HN$4:$HN$31,Schweine_Werte!$HP$4:$HP$31)/SUMPRODUCT($CC$4:$CC$31,Schweine_Werte!$HN$4:$HN$31),IF($B110=$A$7,SUMPRODUCT($CC$4:$CC$31,Schweine_Werte!$GZ$4:$GZ$31,Schweine_Werte!$HB$4:$HB$31)/SUMPRODUCT($CC$4:$CC$31,Schweine_Werte!$GZ$4:$GZ$31),IF($B110=$A$6,SUMPRODUCT($CC$4:$CC$31,Schweine_Werte!$GL$4:$GL$31,Schweine_Werte!$GN$4:$GN$31)/SUMPRODUCT($CC$4:$CC$31,Schweine_Werte!$GL$4:$GL$31),SUMPRODUCT($CC$4:$CC$31,Schweine_Werte!$FX$4:$FX$31,Schweine_Werte!$FZ$4:$FZ$31)/SUMPRODUCT($CC$4:$CC$31,Schweine_Werte!$FX$4:$FX$31))))</f>
        <v>#DIV/0!</v>
      </c>
      <c r="AK107" s="667"/>
      <c r="AL107" s="667">
        <f>IF($B110=$A$8,SUMIF(Schweine_Werte!$AO$4:$AO$31,$C110,Schweine_Werte!$HP$4:$HP$31),IF($B110=$A$7,SUMIF(Schweine_Werte!$AO$4:$AO$31,$C110,Schweine_Werte!$HB$4:$HB$31),IF($B110=$A$6,SUMIF(Schweine_Werte!$AO$4:$AO$31,$C110,Schweine_Werte!$GN$4:$GN$31),SUMIF(Schweine_Werte!$AO$4:$AO$31,$C110,Schweine_Werte!$FZ$4:$FZ$31))))</f>
        <v>0</v>
      </c>
      <c r="AM107" s="667"/>
      <c r="AN107" s="667">
        <f>IF($B110=$A$8,SUMIF(Schweine_Werte!$AO$4:$AO$31,$D110,Schweine_Werte!$HP$4:$HP$31),IF($B110=$A$7,SUMIF(Schweine_Werte!$AO$4:$AO$31,$D110,Schweine_Werte!$HB$4:$HB$31),IF($B110=$A$6,SUMIF(Schweine_Werte!$AO$4:$AO$31,$D110,Schweine_Werte!$GN$4:$GN$31),SUMIF(Schweine_Werte!$AO$4:$AO$31,$D110,Schweine_Werte!$FZ$4:$FZ$31))))</f>
        <v>0</v>
      </c>
      <c r="AR107" s="698">
        <v>111</v>
      </c>
      <c r="AS107" s="677">
        <f>IF(OR($C$12=$AR107,$D$12=$AR107),Schweine_Werte!$C107*0.5,IF(OR($C$12&gt;$AR107,$D$12&lt;$AR107),0,Schweine_Werte!$C107))</f>
        <v>0</v>
      </c>
      <c r="AT107" s="667">
        <f>IF(OR($C$24=$AR107,$D$24=$AR107),Schweine_Werte!$C107*0.5,IF(OR($C$24&gt;$AR107,$D$24&lt;$AR107),0,Schweine_Werte!$C107))</f>
        <v>0</v>
      </c>
      <c r="AU107" s="677">
        <f>IF(OR($C$36=$AR107,$D$36=$AR107),Schweine_Werte!$C107*0.5,IF(OR($C$36&gt;$AR107,$D$36&lt;$AR107),0,Schweine_Werte!$C107))</f>
        <v>0</v>
      </c>
      <c r="AV107" s="677">
        <f>IF(OR($C$48=$AR107,$D$48=$AR107),Schweine_Werte!$C107*0.5,IF(OR($C$48&gt;$AR107,$D$48&lt;$AR107),0,Schweine_Werte!$C107))</f>
        <v>0</v>
      </c>
      <c r="AW107" s="677">
        <f>IF(OR($C$60=$AR107,$D$60=$AR107),Schweine_Werte!$C107*0.5,IF(OR($C$60&gt;$AR107,$D$60&lt;$AR107),0,Schweine_Werte!$C107))</f>
        <v>0</v>
      </c>
      <c r="AX107" s="677">
        <f>IF(OR($C$12=$AR107,$D$12=$AR107),Schweine_Werte!$E107*0.5,IF(OR($C$12&gt;$AR107,$D$12&lt;$AR107),0,Schweine_Werte!$E107))</f>
        <v>0</v>
      </c>
      <c r="AY107" s="667">
        <f>IF(OR($C$24=$AR107,$D$24=$AR107),Schweine_Werte!$E107*0.5,IF(OR($C$24&gt;$AR107,$D$24&lt;$AR107),0,Schweine_Werte!$E107))</f>
        <v>0</v>
      </c>
      <c r="AZ107" s="667">
        <f>IF(OR($C$36=$AR107,$D$36=$AR107),Schweine_Werte!$E107*0.5,IF(OR($C$36&gt;$AR107,$D$36&lt;$AR107),0,Schweine_Werte!$E107))</f>
        <v>0</v>
      </c>
      <c r="BA107" s="667">
        <f>IF(OR($C$48=$AR107,$D$48=$AR107),Schweine_Werte!$E107*0.5,IF(OR($C$48&gt;$AR107,$D$48&lt;$AR107),0,Schweine_Werte!$E107))</f>
        <v>0</v>
      </c>
      <c r="BB107" s="667">
        <f>IF(OR($C$60=$AR107,$D$60=$AR107),Schweine_Werte!$E107*0.5,IF(OR($C$60&gt;$AR107,$D$60&lt;$AR107),0,Schweine_Werte!$E107))</f>
        <v>0</v>
      </c>
      <c r="BC107" s="677">
        <f>IF(OR($C$12=$AR107,$D$12=$AR107),Schweine_Werte!$G107*0.5,IF(OR($C$12&gt;$AR107,$D$12&lt;$AR107),0,Schweine_Werte!$G107))</f>
        <v>0</v>
      </c>
      <c r="BD107" s="667">
        <f>IF(OR($C$24=$AR107,$D$24=$AR107),Schweine_Werte!$G107*0.5,IF(OR($C$24&gt;$AR107,$D$24&lt;$AR107),0,Schweine_Werte!$G107))</f>
        <v>0</v>
      </c>
      <c r="BE107" s="667">
        <f>IF(OR($C$36=$AR107,$D$36=$AR107),Schweine_Werte!$G107*0.5,IF(OR($C$36&gt;$AR107,$D$36&lt;$AR107),0,Schweine_Werte!$G107))</f>
        <v>0</v>
      </c>
      <c r="BF107" s="667">
        <f>IF(OR($C$48=$AR107,$D$48=$AR107),Schweine_Werte!$G107*0.5,IF(OR($C$48&gt;$AR107,$D$48&lt;$AR107),0,Schweine_Werte!$G107))</f>
        <v>0</v>
      </c>
      <c r="BG107" s="667">
        <f>IF(OR($C$60=$AR107,$D$60=$AR107),Schweine_Werte!$G107*0.5,IF(OR($C$60&gt;$AR107,$D$60&lt;$AR107),0,Schweine_Werte!$G107))</f>
        <v>0</v>
      </c>
      <c r="BH107" s="677">
        <f>IF(OR($C$12=$AR107,$D$12=$AR107),Schweine_Werte!$I107*0.5,IF(OR($C$12&gt;$AR107,$D$12&lt;$AR107),0,Schweine_Werte!$I107))</f>
        <v>0</v>
      </c>
      <c r="BI107" s="667">
        <f>IF(OR($C$24=$AR107,$D$24=$AR107),Schweine_Werte!$I107*0.5,IF(OR($C$24&gt;$AR107,$D$24&lt;$AR107),0,Schweine_Werte!$I107))</f>
        <v>0</v>
      </c>
      <c r="BJ107" s="667">
        <f>IF(OR($C$36=$AR107,$D$36=$AR107),Schweine_Werte!$I107*0.5,IF(OR($C$36&gt;$AR107,$D$36&lt;$AR107),0,Schweine_Werte!$I107))</f>
        <v>0</v>
      </c>
      <c r="BK107" s="667">
        <f>IF(OR($C$48=$AR107,$D$48=$AR107),Schweine_Werte!$I107*0.5,IF(OR($C$48&gt;$AR107,$D$48&lt;$AR107),0,Schweine_Werte!$I107))</f>
        <v>0</v>
      </c>
      <c r="BL107" s="667">
        <f>IF(OR($C$60=$AR107,$D$60=$AR107),Schweine_Werte!$I107*0.5,IF(OR($C$60&gt;$AR107,$D$60&lt;$AR107),0,Schweine_Werte!$I107))</f>
        <v>0</v>
      </c>
      <c r="BM107" s="677"/>
      <c r="BN107" s="667"/>
      <c r="BO107" s="667"/>
      <c r="BP107" s="667"/>
      <c r="BQ107" s="667"/>
      <c r="BR107" s="677">
        <f>IF(OR($C$74=$AR107,$D$74=$AR107),Schweine_Werte!$M107*0.5,IF(OR($C$74&gt;$AR107,$D$74&lt;$AR107),0,Schweine_Werte!$M107))</f>
        <v>0</v>
      </c>
      <c r="BS107" s="677">
        <f>IF(OR($C$83=$AR107,$D$83=$AR107),Schweine_Werte!$M107*0.5,IF(OR($C$83&gt;$AR107,$D$83&lt;$AR107),0,Schweine_Werte!$M107))</f>
        <v>0</v>
      </c>
      <c r="BT107" s="679">
        <f>IF(OR($C$92=$AR107,$D$92=$AR107),Schweine_Werte!$M107*0.5,IF(OR($C$92&gt;$AR107,$D$92&lt;$AR107),0,Schweine_Werte!$M107))</f>
        <v>0</v>
      </c>
      <c r="BU107" s="679">
        <f>IF(OR($C$101=$AR107,$D$101=$AR107),Schweine_Werte!$M107*0.5,IF(OR($C$101&gt;$AR107,$D$101&lt;$AR107),0,Schweine_Werte!$M107))</f>
        <v>0</v>
      </c>
      <c r="BV107" s="679">
        <f>IF(OR($C$110=$AR107,$D$110=$AR107),Schweine_Werte!$M107*0.5,IF(OR($C$110&gt;$AR107,$D$110&lt;$AR107),0,Schweine_Werte!$M107))</f>
        <v>0</v>
      </c>
      <c r="BW107" s="679">
        <f>IF(OR(8=$AR107,$E$127=$AR107),Schweine_Werte!$M107*0.5,IF(OR(8&gt;$AR107,$E$127&lt;$AR107),0,Schweine_Werte!$M107))</f>
        <v>1.4477278921508818</v>
      </c>
      <c r="BX107" s="679">
        <f>IF(OR(8=$AR107,$E$145=$AR107),Schweine_Werte!$M107*0.5,IF(OR(8&gt;$AR107,$E$145&lt;$AR107),0,Schweine_Werte!$M107))</f>
        <v>1.4477278921508818</v>
      </c>
      <c r="BY107" s="677">
        <f>IF(OR($C$74=$AR107,$D$74=$AR107),Schweine_Werte!$O107*0.5,IF(OR($C$74&gt;$AR107,$D$74&lt;$AR107),0,Schweine_Werte!$O107))</f>
        <v>0</v>
      </c>
      <c r="BZ107" s="677">
        <f>IF(OR($C$83=$AR107,$D$83=$AR107),Schweine_Werte!$O107*0.5,IF(OR($C$83&gt;$AR107,$D$83&lt;$AR107),0,Schweine_Werte!$O107))</f>
        <v>0</v>
      </c>
      <c r="CA107" s="679">
        <f>IF(OR($C$92=$AR107,$D$92=$AR107),Schweine_Werte!$O107*0.5,IF(OR($C$92&gt;$AR107,$D$92&lt;$AR107),0,Schweine_Werte!$O107))</f>
        <v>0</v>
      </c>
      <c r="CB107" s="679">
        <f>IF(OR($C$101=$AR107,$D$101=$AR107),Schweine_Werte!$O107*0.5,IF(OR($C$101&gt;$AR107,$D$101&lt;$AR107),0,Schweine_Werte!$O107))</f>
        <v>0</v>
      </c>
      <c r="CC107" s="679">
        <f>IF(OR($C$110=$AR107,$D$110=$AR107),Schweine_Werte!$O107*0.5,IF(OR($C$110&gt;$AR107,$D$110&lt;$AR107),0,Schweine_Werte!$O107))</f>
        <v>0</v>
      </c>
    </row>
    <row r="108" spans="1:81" ht="15.75" x14ac:dyDescent="0.25">
      <c r="F108" s="521"/>
      <c r="G108" s="1722" t="s">
        <v>486</v>
      </c>
      <c r="H108" s="1723"/>
      <c r="I108" s="1724"/>
      <c r="J108" s="681" t="s">
        <v>474</v>
      </c>
      <c r="K108" s="681" t="s">
        <v>487</v>
      </c>
      <c r="L108" s="1725" t="s">
        <v>488</v>
      </c>
      <c r="M108" s="1726"/>
      <c r="N108" s="1727"/>
      <c r="O108" s="1725" t="s">
        <v>489</v>
      </c>
      <c r="P108" s="1727"/>
      <c r="Q108" s="1725" t="s">
        <v>490</v>
      </c>
      <c r="R108" s="1726"/>
      <c r="S108" s="1727"/>
      <c r="T108" s="1725" t="s">
        <v>491</v>
      </c>
      <c r="U108" s="1726"/>
      <c r="V108" s="1727"/>
      <c r="W108" s="1725" t="s">
        <v>492</v>
      </c>
      <c r="X108" s="1726"/>
      <c r="Y108" s="1727"/>
      <c r="Z108" s="1728" t="s">
        <v>493</v>
      </c>
      <c r="AA108" s="1729"/>
      <c r="AB108" s="1728" t="s">
        <v>411</v>
      </c>
      <c r="AC108" s="1729"/>
      <c r="AD108" s="1728" t="s">
        <v>412</v>
      </c>
      <c r="AE108" s="1729"/>
      <c r="AF108" s="682" t="s">
        <v>494</v>
      </c>
      <c r="AG108" s="1733" t="s">
        <v>495</v>
      </c>
      <c r="AH108" s="1734"/>
      <c r="AI108" s="983" t="s">
        <v>515</v>
      </c>
      <c r="AJ108" s="1728" t="s">
        <v>493</v>
      </c>
      <c r="AK108" s="1729"/>
      <c r="AL108" s="1728" t="s">
        <v>411</v>
      </c>
      <c r="AM108" s="1729"/>
      <c r="AN108" s="1728" t="s">
        <v>412</v>
      </c>
      <c r="AO108" s="1729"/>
      <c r="AR108" s="698">
        <v>112</v>
      </c>
      <c r="AS108" s="677">
        <f>IF(OR($C$12=$AR108,$D$12=$AR108),Schweine_Werte!$C108*0.5,IF(OR($C$12&gt;$AR108,$D$12&lt;$AR108),0,Schweine_Werte!$C108))</f>
        <v>0</v>
      </c>
      <c r="AT108" s="667">
        <f>IF(OR($C$24=$AR108,$D$24=$AR108),Schweine_Werte!$C108*0.5,IF(OR($C$24&gt;$AR108,$D$24&lt;$AR108),0,Schweine_Werte!$C108))</f>
        <v>0</v>
      </c>
      <c r="AU108" s="677">
        <f>IF(OR($C$36=$AR108,$D$36=$AR108),Schweine_Werte!$C108*0.5,IF(OR($C$36&gt;$AR108,$D$36&lt;$AR108),0,Schweine_Werte!$C108))</f>
        <v>0</v>
      </c>
      <c r="AV108" s="677">
        <f>IF(OR($C$48=$AR108,$D$48=$AR108),Schweine_Werte!$C108*0.5,IF(OR($C$48&gt;$AR108,$D$48&lt;$AR108),0,Schweine_Werte!$C108))</f>
        <v>0</v>
      </c>
      <c r="AW108" s="677">
        <f>IF(OR($C$60=$AR108,$D$60=$AR108),Schweine_Werte!$C108*0.5,IF(OR($C$60&gt;$AR108,$D$60&lt;$AR108),0,Schweine_Werte!$C108))</f>
        <v>0</v>
      </c>
      <c r="AX108" s="677">
        <f>IF(OR($C$12=$AR108,$D$12=$AR108),Schweine_Werte!$E108*0.5,IF(OR($C$12&gt;$AR108,$D$12&lt;$AR108),0,Schweine_Werte!$E108))</f>
        <v>0</v>
      </c>
      <c r="AY108" s="667">
        <f>IF(OR($C$24=$AR108,$D$24=$AR108),Schweine_Werte!$E108*0.5,IF(OR($C$24&gt;$AR108,$D$24&lt;$AR108),0,Schweine_Werte!$E108))</f>
        <v>0</v>
      </c>
      <c r="AZ108" s="667">
        <f>IF(OR($C$36=$AR108,$D$36=$AR108),Schweine_Werte!$E108*0.5,IF(OR($C$36&gt;$AR108,$D$36&lt;$AR108),0,Schweine_Werte!$E108))</f>
        <v>0</v>
      </c>
      <c r="BA108" s="667">
        <f>IF(OR($C$48=$AR108,$D$48=$AR108),Schweine_Werte!$E108*0.5,IF(OR($C$48&gt;$AR108,$D$48&lt;$AR108),0,Schweine_Werte!$E108))</f>
        <v>0</v>
      </c>
      <c r="BB108" s="667">
        <f>IF(OR($C$60=$AR108,$D$60=$AR108),Schweine_Werte!$E108*0.5,IF(OR($C$60&gt;$AR108,$D$60&lt;$AR108),0,Schweine_Werte!$E108))</f>
        <v>0</v>
      </c>
      <c r="BC108" s="677">
        <f>IF(OR($C$12=$AR108,$D$12=$AR108),Schweine_Werte!$G108*0.5,IF(OR($C$12&gt;$AR108,$D$12&lt;$AR108),0,Schweine_Werte!$G108))</f>
        <v>0</v>
      </c>
      <c r="BD108" s="667">
        <f>IF(OR($C$24=$AR108,$D$24=$AR108),Schweine_Werte!$G108*0.5,IF(OR($C$24&gt;$AR108,$D$24&lt;$AR108),0,Schweine_Werte!$G108))</f>
        <v>0</v>
      </c>
      <c r="BE108" s="667">
        <f>IF(OR($C$36=$AR108,$D$36=$AR108),Schweine_Werte!$G108*0.5,IF(OR($C$36&gt;$AR108,$D$36&lt;$AR108),0,Schweine_Werte!$G108))</f>
        <v>0</v>
      </c>
      <c r="BF108" s="667">
        <f>IF(OR($C$48=$AR108,$D$48=$AR108),Schweine_Werte!$G108*0.5,IF(OR($C$48&gt;$AR108,$D$48&lt;$AR108),0,Schweine_Werte!$G108))</f>
        <v>0</v>
      </c>
      <c r="BG108" s="667">
        <f>IF(OR($C$60=$AR108,$D$60=$AR108),Schweine_Werte!$G108*0.5,IF(OR($C$60&gt;$AR108,$D$60&lt;$AR108),0,Schweine_Werte!$G108))</f>
        <v>0</v>
      </c>
      <c r="BH108" s="677">
        <f>IF(OR($C$12=$AR108,$D$12=$AR108),Schweine_Werte!$I108*0.5,IF(OR($C$12&gt;$AR108,$D$12&lt;$AR108),0,Schweine_Werte!$I108))</f>
        <v>0</v>
      </c>
      <c r="BI108" s="667">
        <f>IF(OR($C$24=$AR108,$D$24=$AR108),Schweine_Werte!$I108*0.5,IF(OR($C$24&gt;$AR108,$D$24&lt;$AR108),0,Schweine_Werte!$I108))</f>
        <v>0</v>
      </c>
      <c r="BJ108" s="667">
        <f>IF(OR($C$36=$AR108,$D$36=$AR108),Schweine_Werte!$I108*0.5,IF(OR($C$36&gt;$AR108,$D$36&lt;$AR108),0,Schweine_Werte!$I108))</f>
        <v>0</v>
      </c>
      <c r="BK108" s="667">
        <f>IF(OR($C$48=$AR108,$D$48=$AR108),Schweine_Werte!$I108*0.5,IF(OR($C$48&gt;$AR108,$D$48&lt;$AR108),0,Schweine_Werte!$I108))</f>
        <v>0</v>
      </c>
      <c r="BL108" s="667">
        <f>IF(OR($C$60=$AR108,$D$60=$AR108),Schweine_Werte!$I108*0.5,IF(OR($C$60&gt;$AR108,$D$60&lt;$AR108),0,Schweine_Werte!$I108))</f>
        <v>0</v>
      </c>
      <c r="BM108" s="677"/>
      <c r="BN108" s="667"/>
      <c r="BO108" s="667"/>
      <c r="BP108" s="667"/>
      <c r="BQ108" s="667"/>
      <c r="BR108" s="677">
        <f>IF(OR($C$74=$AR108,$D$74=$AR108),Schweine_Werte!$M108*0.5,IF(OR($C$74&gt;$AR108,$D$74&lt;$AR108),0,Schweine_Werte!$M108))</f>
        <v>0</v>
      </c>
      <c r="BS108" s="677">
        <f>IF(OR($C$83=$AR108,$D$83=$AR108),Schweine_Werte!$M108*0.5,IF(OR($C$83&gt;$AR108,$D$83&lt;$AR108),0,Schweine_Werte!$M108))</f>
        <v>0</v>
      </c>
      <c r="BT108" s="679">
        <f>IF(OR($C$92=$AR108,$D$92=$AR108),Schweine_Werte!$M108*0.5,IF(OR($C$92&gt;$AR108,$D$92&lt;$AR108),0,Schweine_Werte!$M108))</f>
        <v>0</v>
      </c>
      <c r="BU108" s="679">
        <f>IF(OR($C$101=$AR108,$D$101=$AR108),Schweine_Werte!$M108*0.5,IF(OR($C$101&gt;$AR108,$D$101&lt;$AR108),0,Schweine_Werte!$M108))</f>
        <v>0</v>
      </c>
      <c r="BV108" s="679">
        <f>IF(OR($C$110=$AR108,$D$110=$AR108),Schweine_Werte!$M108*0.5,IF(OR($C$110&gt;$AR108,$D$110&lt;$AR108),0,Schweine_Werte!$M108))</f>
        <v>0</v>
      </c>
      <c r="BW108" s="679">
        <f>IF(OR(8=$AR108,$E$127=$AR108),Schweine_Werte!$M108*0.5,IF(OR(8&gt;$AR108,$E$127&lt;$AR108),0,Schweine_Werte!$M108))</f>
        <v>1.4477278921508818</v>
      </c>
      <c r="BX108" s="679">
        <f>IF(OR(8=$AR108,$E$145=$AR108),Schweine_Werte!$M108*0.5,IF(OR(8&gt;$AR108,$E$145&lt;$AR108),0,Schweine_Werte!$M108))</f>
        <v>1.4477278921508818</v>
      </c>
      <c r="BY108" s="677">
        <f>IF(OR($C$74=$AR108,$D$74=$AR108),Schweine_Werte!$O108*0.5,IF(OR($C$74&gt;$AR108,$D$74&lt;$AR108),0,Schweine_Werte!$O108))</f>
        <v>0</v>
      </c>
      <c r="BZ108" s="677">
        <f>IF(OR($C$83=$AR108,$D$83=$AR108),Schweine_Werte!$O108*0.5,IF(OR($C$83&gt;$AR108,$D$83&lt;$AR108),0,Schweine_Werte!$O108))</f>
        <v>0</v>
      </c>
      <c r="CA108" s="679">
        <f>IF(OR($C$92=$AR108,$D$92=$AR108),Schweine_Werte!$O108*0.5,IF(OR($C$92&gt;$AR108,$D$92&lt;$AR108),0,Schweine_Werte!$O108))</f>
        <v>0</v>
      </c>
      <c r="CB108" s="679">
        <f>IF(OR($C$101=$AR108,$D$101=$AR108),Schweine_Werte!$O108*0.5,IF(OR($C$101&gt;$AR108,$D$101&lt;$AR108),0,Schweine_Werte!$O108))</f>
        <v>0</v>
      </c>
      <c r="CC108" s="679">
        <f>IF(OR($C$110=$AR108,$D$110=$AR108),Schweine_Werte!$O108*0.5,IF(OR($C$110&gt;$AR108,$D$110&lt;$AR108),0,Schweine_Werte!$O108))</f>
        <v>0</v>
      </c>
    </row>
    <row r="109" spans="1:81" ht="18.75" x14ac:dyDescent="0.2">
      <c r="B109" s="684" t="s">
        <v>497</v>
      </c>
      <c r="C109" s="685" t="s">
        <v>375</v>
      </c>
      <c r="D109" s="685" t="s">
        <v>498</v>
      </c>
      <c r="E109" s="685" t="s">
        <v>377</v>
      </c>
      <c r="F109" s="686" t="s">
        <v>363</v>
      </c>
      <c r="G109" s="687" t="s">
        <v>1</v>
      </c>
      <c r="H109" s="687" t="s">
        <v>499</v>
      </c>
      <c r="I109" s="687" t="s">
        <v>500</v>
      </c>
      <c r="J109" s="688" t="s">
        <v>501</v>
      </c>
      <c r="K109" s="688" t="s">
        <v>501</v>
      </c>
      <c r="L109" s="689" t="s">
        <v>365</v>
      </c>
      <c r="M109" s="689" t="s">
        <v>502</v>
      </c>
      <c r="N109" s="689" t="s">
        <v>367</v>
      </c>
      <c r="O109" s="690" t="s">
        <v>358</v>
      </c>
      <c r="P109" s="690" t="s">
        <v>359</v>
      </c>
      <c r="Q109" s="689" t="s">
        <v>365</v>
      </c>
      <c r="R109" s="689" t="s">
        <v>366</v>
      </c>
      <c r="S109" s="689" t="s">
        <v>367</v>
      </c>
      <c r="T109" s="689" t="s">
        <v>365</v>
      </c>
      <c r="U109" s="689" t="s">
        <v>366</v>
      </c>
      <c r="V109" s="689" t="s">
        <v>367</v>
      </c>
      <c r="W109" s="688" t="s">
        <v>503</v>
      </c>
      <c r="X109" s="688" t="s">
        <v>504</v>
      </c>
      <c r="Y109" s="688" t="s">
        <v>505</v>
      </c>
      <c r="Z109" s="691" t="s">
        <v>506</v>
      </c>
      <c r="AA109" s="691" t="s">
        <v>298</v>
      </c>
      <c r="AB109" s="691" t="s">
        <v>506</v>
      </c>
      <c r="AC109" s="691" t="s">
        <v>298</v>
      </c>
      <c r="AD109" s="691" t="s">
        <v>506</v>
      </c>
      <c r="AE109" s="691" t="s">
        <v>298</v>
      </c>
      <c r="AF109" s="691" t="s">
        <v>507</v>
      </c>
      <c r="AG109" s="692" t="s">
        <v>508</v>
      </c>
      <c r="AH109" s="691" t="s">
        <v>17</v>
      </c>
      <c r="AI109" s="691"/>
      <c r="AJ109" s="691" t="s">
        <v>509</v>
      </c>
      <c r="AK109" s="691" t="s">
        <v>510</v>
      </c>
      <c r="AL109" s="691" t="s">
        <v>511</v>
      </c>
      <c r="AM109" s="691" t="s">
        <v>512</v>
      </c>
      <c r="AN109" s="691" t="s">
        <v>511</v>
      </c>
      <c r="AO109" s="691" t="s">
        <v>513</v>
      </c>
      <c r="AR109" s="698">
        <v>113</v>
      </c>
      <c r="AS109" s="677">
        <f>IF(OR($C$12=$AR109,$D$12=$AR109),Schweine_Werte!$C109*0.5,IF(OR($C$12&gt;$AR109,$D$12&lt;$AR109),0,Schweine_Werte!$C109))</f>
        <v>0</v>
      </c>
      <c r="AT109" s="667">
        <f>IF(OR($C$24=$AR109,$D$24=$AR109),Schweine_Werte!$C109*0.5,IF(OR($C$24&gt;$AR109,$D$24&lt;$AR109),0,Schweine_Werte!$C109))</f>
        <v>0</v>
      </c>
      <c r="AU109" s="677">
        <f>IF(OR($C$36=$AR109,$D$36=$AR109),Schweine_Werte!$C109*0.5,IF(OR($C$36&gt;$AR109,$D$36&lt;$AR109),0,Schweine_Werte!$C109))</f>
        <v>0</v>
      </c>
      <c r="AV109" s="677">
        <f>IF(OR($C$48=$AR109,$D$48=$AR109),Schweine_Werte!$C109*0.5,IF(OR($C$48&gt;$AR109,$D$48&lt;$AR109),0,Schweine_Werte!$C109))</f>
        <v>0</v>
      </c>
      <c r="AW109" s="677">
        <f>IF(OR($C$60=$AR109,$D$60=$AR109),Schweine_Werte!$C109*0.5,IF(OR($C$60&gt;$AR109,$D$60&lt;$AR109),0,Schweine_Werte!$C109))</f>
        <v>0</v>
      </c>
      <c r="AX109" s="677">
        <f>IF(OR($C$12=$AR109,$D$12=$AR109),Schweine_Werte!$E109*0.5,IF(OR($C$12&gt;$AR109,$D$12&lt;$AR109),0,Schweine_Werte!$E109))</f>
        <v>0</v>
      </c>
      <c r="AY109" s="667">
        <f>IF(OR($C$24=$AR109,$D$24=$AR109),Schweine_Werte!$E109*0.5,IF(OR($C$24&gt;$AR109,$D$24&lt;$AR109),0,Schweine_Werte!$E109))</f>
        <v>0</v>
      </c>
      <c r="AZ109" s="667">
        <f>IF(OR($C$36=$AR109,$D$36=$AR109),Schweine_Werte!$E109*0.5,IF(OR($C$36&gt;$AR109,$D$36&lt;$AR109),0,Schweine_Werte!$E109))</f>
        <v>0</v>
      </c>
      <c r="BA109" s="667">
        <f>IF(OR($C$48=$AR109,$D$48=$AR109),Schweine_Werte!$E109*0.5,IF(OR($C$48&gt;$AR109,$D$48&lt;$AR109),0,Schweine_Werte!$E109))</f>
        <v>0</v>
      </c>
      <c r="BB109" s="667">
        <f>IF(OR($C$60=$AR109,$D$60=$AR109),Schweine_Werte!$E109*0.5,IF(OR($C$60&gt;$AR109,$D$60&lt;$AR109),0,Schweine_Werte!$E109))</f>
        <v>0</v>
      </c>
      <c r="BC109" s="677">
        <f>IF(OR($C$12=$AR109,$D$12=$AR109),Schweine_Werte!$G109*0.5,IF(OR($C$12&gt;$AR109,$D$12&lt;$AR109),0,Schweine_Werte!$G109))</f>
        <v>0</v>
      </c>
      <c r="BD109" s="667">
        <f>IF(OR($C$24=$AR109,$D$24=$AR109),Schweine_Werte!$G109*0.5,IF(OR($C$24&gt;$AR109,$D$24&lt;$AR109),0,Schweine_Werte!$G109))</f>
        <v>0</v>
      </c>
      <c r="BE109" s="667">
        <f>IF(OR($C$36=$AR109,$D$36=$AR109),Schweine_Werte!$G109*0.5,IF(OR($C$36&gt;$AR109,$D$36&lt;$AR109),0,Schweine_Werte!$G109))</f>
        <v>0</v>
      </c>
      <c r="BF109" s="667">
        <f>IF(OR($C$48=$AR109,$D$48=$AR109),Schweine_Werte!$G109*0.5,IF(OR($C$48&gt;$AR109,$D$48&lt;$AR109),0,Schweine_Werte!$G109))</f>
        <v>0</v>
      </c>
      <c r="BG109" s="667">
        <f>IF(OR($C$60=$AR109,$D$60=$AR109),Schweine_Werte!$G109*0.5,IF(OR($C$60&gt;$AR109,$D$60&lt;$AR109),0,Schweine_Werte!$G109))</f>
        <v>0</v>
      </c>
      <c r="BH109" s="677">
        <f>IF(OR($C$12=$AR109,$D$12=$AR109),Schweine_Werte!$I109*0.5,IF(OR($C$12&gt;$AR109,$D$12&lt;$AR109),0,Schweine_Werte!$I109))</f>
        <v>0</v>
      </c>
      <c r="BI109" s="667">
        <f>IF(OR($C$24=$AR109,$D$24=$AR109),Schweine_Werte!$I109*0.5,IF(OR($C$24&gt;$AR109,$D$24&lt;$AR109),0,Schweine_Werte!$I109))</f>
        <v>0</v>
      </c>
      <c r="BJ109" s="667">
        <f>IF(OR($C$36=$AR109,$D$36=$AR109),Schweine_Werte!$I109*0.5,IF(OR($C$36&gt;$AR109,$D$36&lt;$AR109),0,Schweine_Werte!$I109))</f>
        <v>0</v>
      </c>
      <c r="BK109" s="667">
        <f>IF(OR($C$48=$AR109,$D$48=$AR109),Schweine_Werte!$I109*0.5,IF(OR($C$48&gt;$AR109,$D$48&lt;$AR109),0,Schweine_Werte!$I109))</f>
        <v>0</v>
      </c>
      <c r="BL109" s="667">
        <f>IF(OR($C$60=$AR109,$D$60=$AR109),Schweine_Werte!$I109*0.5,IF(OR($C$60&gt;$AR109,$D$60&lt;$AR109),0,Schweine_Werte!$I109))</f>
        <v>0</v>
      </c>
      <c r="BM109" s="677"/>
      <c r="BN109" s="667"/>
      <c r="BO109" s="667"/>
      <c r="BP109" s="667"/>
      <c r="BQ109" s="667"/>
      <c r="BR109" s="677">
        <f>IF(OR($C$74=$AR109,$D$74=$AR109),Schweine_Werte!$M109*0.5,IF(OR($C$74&gt;$AR109,$D$74&lt;$AR109),0,Schweine_Werte!$M109))</f>
        <v>0</v>
      </c>
      <c r="BS109" s="677">
        <f>IF(OR($C$83=$AR109,$D$83=$AR109),Schweine_Werte!$M109*0.5,IF(OR($C$83&gt;$AR109,$D$83&lt;$AR109),0,Schweine_Werte!$M109))</f>
        <v>0</v>
      </c>
      <c r="BT109" s="679">
        <f>IF(OR($C$92=$AR109,$D$92=$AR109),Schweine_Werte!$M109*0.5,IF(OR($C$92&gt;$AR109,$D$92&lt;$AR109),0,Schweine_Werte!$M109))</f>
        <v>0</v>
      </c>
      <c r="BU109" s="679">
        <f>IF(OR($C$101=$AR109,$D$101=$AR109),Schweine_Werte!$M109*0.5,IF(OR($C$101&gt;$AR109,$D$101&lt;$AR109),0,Schweine_Werte!$M109))</f>
        <v>0</v>
      </c>
      <c r="BV109" s="679">
        <f>IF(OR($C$110=$AR109,$D$110=$AR109),Schweine_Werte!$M109*0.5,IF(OR($C$110&gt;$AR109,$D$110&lt;$AR109),0,Schweine_Werte!$M109))</f>
        <v>0</v>
      </c>
      <c r="BW109" s="679">
        <f>IF(OR(8=$AR109,$E$127=$AR109),Schweine_Werte!$M109*0.5,IF(OR(8&gt;$AR109,$E$127&lt;$AR109),0,Schweine_Werte!$M109))</f>
        <v>1.4477278921508818</v>
      </c>
      <c r="BX109" s="679">
        <f>IF(OR(8=$AR109,$E$145=$AR109),Schweine_Werte!$M109*0.5,IF(OR(8&gt;$AR109,$E$145&lt;$AR109),0,Schweine_Werte!$M109))</f>
        <v>1.4477278921508818</v>
      </c>
      <c r="BY109" s="677">
        <f>IF(OR($C$74=$AR109,$D$74=$AR109),Schweine_Werte!$O109*0.5,IF(OR($C$74&gt;$AR109,$D$74&lt;$AR109),0,Schweine_Werte!$O109))</f>
        <v>0</v>
      </c>
      <c r="BZ109" s="677">
        <f>IF(OR($C$83=$AR109,$D$83=$AR109),Schweine_Werte!$O109*0.5,IF(OR($C$83&gt;$AR109,$D$83&lt;$AR109),0,Schweine_Werte!$O109))</f>
        <v>0</v>
      </c>
      <c r="CA109" s="679">
        <f>IF(OR($C$92=$AR109,$D$92=$AR109),Schweine_Werte!$O109*0.5,IF(OR($C$92&gt;$AR109,$D$92&lt;$AR109),0,Schweine_Werte!$O109))</f>
        <v>0</v>
      </c>
      <c r="CB109" s="679">
        <f>IF(OR($C$101=$AR109,$D$101=$AR109),Schweine_Werte!$O109*0.5,IF(OR($C$101&gt;$AR109,$D$101&lt;$AR109),0,Schweine_Werte!$O109))</f>
        <v>0</v>
      </c>
      <c r="CC109" s="679">
        <f>IF(OR($C$110=$AR109,$D$110=$AR109),Schweine_Werte!$O109*0.5,IF(OR($C$110&gt;$AR109,$D$110&lt;$AR109),0,Schweine_Werte!$O109))</f>
        <v>0</v>
      </c>
    </row>
    <row r="110" spans="1:81" ht="15.75" x14ac:dyDescent="0.25">
      <c r="A110" s="520" t="s">
        <v>465</v>
      </c>
      <c r="B110" s="699" t="str">
        <f>IF('Abweichende Werte'!X9=1,A5,"")</f>
        <v/>
      </c>
      <c r="C110" s="694" t="str">
        <f>IF('Abweichende Werte'!X9=1,'Abweichende Werte'!J9,"")</f>
        <v/>
      </c>
      <c r="D110" s="700" t="str">
        <f>IF('Abweichende Werte'!X9=1,'Abweichende Werte'!M9,"")</f>
        <v/>
      </c>
      <c r="E110" s="700" t="str">
        <f>IF('Abweichende Werte'!X9=1,'Abweichende Werte'!P9,"")</f>
        <v/>
      </c>
      <c r="F110" s="695" t="e">
        <f>IF($E110&lt;=$E106,F106,IF(AND($E110&gt;$E106,$E110&lt;=$E107),F106+(F107-F106)/($E107-$E106)*($E110-$E106),IF($E110&gt;$E107,F107)))</f>
        <v>#VALUE!</v>
      </c>
      <c r="G110" s="695" t="e">
        <f t="shared" ref="G110:N110" si="53">IF($E110&lt;=$E106,G106,IF(AND($E110&gt;$E106,$E110&lt;=$E107),G106+(G107-G106)/($E107-$E106)*($E110-$E106),IF($E110&gt;$E107,G107)))</f>
        <v>#VALUE!</v>
      </c>
      <c r="H110" s="695" t="e">
        <f t="shared" si="53"/>
        <v>#VALUE!</v>
      </c>
      <c r="I110" s="695" t="e">
        <f t="shared" si="53"/>
        <v>#VALUE!</v>
      </c>
      <c r="J110" s="695" t="e">
        <f t="shared" si="53"/>
        <v>#VALUE!</v>
      </c>
      <c r="K110" s="695" t="e">
        <f t="shared" si="53"/>
        <v>#VALUE!</v>
      </c>
      <c r="L110" s="695" t="e">
        <f t="shared" si="53"/>
        <v>#VALUE!</v>
      </c>
      <c r="M110" s="695" t="e">
        <f t="shared" si="53"/>
        <v>#VALUE!</v>
      </c>
      <c r="N110" s="695" t="e">
        <f t="shared" si="53"/>
        <v>#VALUE!</v>
      </c>
      <c r="O110" s="696">
        <v>5.5</v>
      </c>
      <c r="P110" s="696">
        <v>1.8</v>
      </c>
      <c r="Q110" s="695" t="e">
        <f t="shared" ref="Q110:Z110" si="54">IF($E110&lt;=$E106,Q106,IF(AND($E110&gt;$E106,$E110&lt;=$E107),Q106+(Q107-Q106)/($E107-$E106)*($E110-$E106),IF($E110&gt;$E107,Q107)))</f>
        <v>#VALUE!</v>
      </c>
      <c r="R110" s="695" t="e">
        <f t="shared" si="54"/>
        <v>#VALUE!</v>
      </c>
      <c r="S110" s="695" t="e">
        <f t="shared" si="54"/>
        <v>#VALUE!</v>
      </c>
      <c r="T110" s="695" t="e">
        <f t="shared" si="54"/>
        <v>#VALUE!</v>
      </c>
      <c r="U110" s="695" t="e">
        <f t="shared" si="54"/>
        <v>#VALUE!</v>
      </c>
      <c r="V110" s="695" t="e">
        <f t="shared" si="54"/>
        <v>#VALUE!</v>
      </c>
      <c r="W110" s="695" t="e">
        <f t="shared" si="54"/>
        <v>#VALUE!</v>
      </c>
      <c r="X110" s="695" t="e">
        <f t="shared" si="54"/>
        <v>#VALUE!</v>
      </c>
      <c r="Y110" s="695" t="e">
        <f t="shared" si="54"/>
        <v>#VALUE!</v>
      </c>
      <c r="Z110" s="695" t="e">
        <f t="shared" si="54"/>
        <v>#VALUE!</v>
      </c>
      <c r="AA110" s="697" t="e">
        <f>+Z110*6.25</f>
        <v>#VALUE!</v>
      </c>
      <c r="AB110" s="695" t="e">
        <f>IF($E110&lt;=$E106,AB106,IF(AND($E110&gt;$E106,$E110&lt;=$E107),AB106+(AB107-AB106)/($E107-$E106)*($E110-$E106),IF($E110&gt;$E107,AB107)))</f>
        <v>#VALUE!</v>
      </c>
      <c r="AC110" s="697" t="e">
        <f>+AB110*6.25</f>
        <v>#VALUE!</v>
      </c>
      <c r="AD110" s="695" t="e">
        <f>IF($E110&lt;=$E106,AD106,IF(AND($E110&gt;$E106,$E110&lt;=$E107),AD106+(AD107-AD106)/($E107-$E106)*($E110-$E106),IF($E110&gt;$E107,AD107)))</f>
        <v>#VALUE!</v>
      </c>
      <c r="AE110" s="697" t="e">
        <f>+AD110*6.25</f>
        <v>#VALUE!</v>
      </c>
      <c r="AF110" s="697" t="e">
        <f>365/((D110-C110)/E110*1000)</f>
        <v>#VALUE!</v>
      </c>
      <c r="AG110" s="695" t="e">
        <f>IF($E110&lt;=$E106,AG106,IF(AND($E110&gt;$E106,$E110&lt;=$E107),AG106+(AG107-AG106)/($E107-$E106)*($E110-$E106),IF($E110&gt;$E107,AG107)))</f>
        <v>#VALUE!</v>
      </c>
      <c r="AH110" s="697" t="e">
        <f>+AG110/AF110</f>
        <v>#VALUE!</v>
      </c>
      <c r="AI110" s="697" t="e">
        <f>+CONCATENATE(ROUND(AH110/(D110-C110),1)," : 1")</f>
        <v>#VALUE!</v>
      </c>
      <c r="AJ110" s="695" t="e">
        <f>IF($E110&lt;=$E106,AJ106,IF(AND($E110&gt;$E106,$E110&lt;=$E107),AJ106+(AJ107-AJ106)/($E107-$E106)*($E110-$E106),IF($E110&gt;$E107,AJ107)))</f>
        <v>#VALUE!</v>
      </c>
      <c r="AK110" s="697" t="e">
        <f>+AJ110/2.291</f>
        <v>#VALUE!</v>
      </c>
      <c r="AL110" s="695" t="e">
        <f>IF($E110&lt;=$E106,AL106,IF(AND($E110&gt;$E106,$E110&lt;=$E107),AL106+(AL107-AL106)/($E107-$E106)*($E110-$E106),IF($E110&gt;$E107,AL107)))</f>
        <v>#VALUE!</v>
      </c>
      <c r="AM110" s="697" t="e">
        <f>+AL110/2.291</f>
        <v>#VALUE!</v>
      </c>
      <c r="AN110" s="695" t="e">
        <f>IF($E110&lt;=$E106,AN106,IF(AND($E110&gt;$E106,$E110&lt;=$E107),AN106+(AN107-AN106)/($E107-$E106)*($E110-$E106),IF($E110&gt;$E107,AN107)))</f>
        <v>#VALUE!</v>
      </c>
      <c r="AO110" s="697" t="e">
        <f>+AN110/2.291</f>
        <v>#VALUE!</v>
      </c>
      <c r="AR110" s="698">
        <v>114</v>
      </c>
      <c r="AS110" s="677">
        <f>IF(OR($C$12=$AR110,$D$12=$AR110),Schweine_Werte!$C110*0.5,IF(OR($C$12&gt;$AR110,$D$12&lt;$AR110),0,Schweine_Werte!$C110))</f>
        <v>0</v>
      </c>
      <c r="AT110" s="667">
        <f>IF(OR($C$24=$AR110,$D$24=$AR110),Schweine_Werte!$C110*0.5,IF(OR($C$24&gt;$AR110,$D$24&lt;$AR110),0,Schweine_Werte!$C110))</f>
        <v>0</v>
      </c>
      <c r="AU110" s="677">
        <f>IF(OR($C$36=$AR110,$D$36=$AR110),Schweine_Werte!$C110*0.5,IF(OR($C$36&gt;$AR110,$D$36&lt;$AR110),0,Schweine_Werte!$C110))</f>
        <v>0</v>
      </c>
      <c r="AV110" s="677">
        <f>IF(OR($C$48=$AR110,$D$48=$AR110),Schweine_Werte!$C110*0.5,IF(OR($C$48&gt;$AR110,$D$48&lt;$AR110),0,Schweine_Werte!$C110))</f>
        <v>0</v>
      </c>
      <c r="AW110" s="677">
        <f>IF(OR($C$60=$AR110,$D$60=$AR110),Schweine_Werte!$C110*0.5,IF(OR($C$60&gt;$AR110,$D$60&lt;$AR110),0,Schweine_Werte!$C110))</f>
        <v>0</v>
      </c>
      <c r="AX110" s="677">
        <f>IF(OR($C$12=$AR110,$D$12=$AR110),Schweine_Werte!$E110*0.5,IF(OR($C$12&gt;$AR110,$D$12&lt;$AR110),0,Schweine_Werte!$E110))</f>
        <v>0</v>
      </c>
      <c r="AY110" s="667">
        <f>IF(OR($C$24=$AR110,$D$24=$AR110),Schweine_Werte!$E110*0.5,IF(OR($C$24&gt;$AR110,$D$24&lt;$AR110),0,Schweine_Werte!$E110))</f>
        <v>0</v>
      </c>
      <c r="AZ110" s="667">
        <f>IF(OR($C$36=$AR110,$D$36=$AR110),Schweine_Werte!$E110*0.5,IF(OR($C$36&gt;$AR110,$D$36&lt;$AR110),0,Schweine_Werte!$E110))</f>
        <v>0</v>
      </c>
      <c r="BA110" s="667">
        <f>IF(OR($C$48=$AR110,$D$48=$AR110),Schweine_Werte!$E110*0.5,IF(OR($C$48&gt;$AR110,$D$48&lt;$AR110),0,Schweine_Werte!$E110))</f>
        <v>0</v>
      </c>
      <c r="BB110" s="667">
        <f>IF(OR($C$60=$AR110,$D$60=$AR110),Schweine_Werte!$E110*0.5,IF(OR($C$60&gt;$AR110,$D$60&lt;$AR110),0,Schweine_Werte!$E110))</f>
        <v>0</v>
      </c>
      <c r="BC110" s="677">
        <f>IF(OR($C$12=$AR110,$D$12=$AR110),Schweine_Werte!$G110*0.5,IF(OR($C$12&gt;$AR110,$D$12&lt;$AR110),0,Schweine_Werte!$G110))</f>
        <v>0</v>
      </c>
      <c r="BD110" s="667">
        <f>IF(OR($C$24=$AR110,$D$24=$AR110),Schweine_Werte!$G110*0.5,IF(OR($C$24&gt;$AR110,$D$24&lt;$AR110),0,Schweine_Werte!$G110))</f>
        <v>0</v>
      </c>
      <c r="BE110" s="667">
        <f>IF(OR($C$36=$AR110,$D$36=$AR110),Schweine_Werte!$G110*0.5,IF(OR($C$36&gt;$AR110,$D$36&lt;$AR110),0,Schweine_Werte!$G110))</f>
        <v>0</v>
      </c>
      <c r="BF110" s="667">
        <f>IF(OR($C$48=$AR110,$D$48=$AR110),Schweine_Werte!$G110*0.5,IF(OR($C$48&gt;$AR110,$D$48&lt;$AR110),0,Schweine_Werte!$G110))</f>
        <v>0</v>
      </c>
      <c r="BG110" s="667">
        <f>IF(OR($C$60=$AR110,$D$60=$AR110),Schweine_Werte!$G110*0.5,IF(OR($C$60&gt;$AR110,$D$60&lt;$AR110),0,Schweine_Werte!$G110))</f>
        <v>0</v>
      </c>
      <c r="BH110" s="677">
        <f>IF(OR($C$12=$AR110,$D$12=$AR110),Schweine_Werte!$I110*0.5,IF(OR($C$12&gt;$AR110,$D$12&lt;$AR110),0,Schweine_Werte!$I110))</f>
        <v>0</v>
      </c>
      <c r="BI110" s="667">
        <f>IF(OR($C$24=$AR110,$D$24=$AR110),Schweine_Werte!$I110*0.5,IF(OR($C$24&gt;$AR110,$D$24&lt;$AR110),0,Schweine_Werte!$I110))</f>
        <v>0</v>
      </c>
      <c r="BJ110" s="667">
        <f>IF(OR($C$36=$AR110,$D$36=$AR110),Schweine_Werte!$I110*0.5,IF(OR($C$36&gt;$AR110,$D$36&lt;$AR110),0,Schweine_Werte!$I110))</f>
        <v>0</v>
      </c>
      <c r="BK110" s="667">
        <f>IF(OR($C$48=$AR110,$D$48=$AR110),Schweine_Werte!$I110*0.5,IF(OR($C$48&gt;$AR110,$D$48&lt;$AR110),0,Schweine_Werte!$I110))</f>
        <v>0</v>
      </c>
      <c r="BL110" s="667">
        <f>IF(OR($C$60=$AR110,$D$60=$AR110),Schweine_Werte!$I110*0.5,IF(OR($C$60&gt;$AR110,$D$60&lt;$AR110),0,Schweine_Werte!$I110))</f>
        <v>0</v>
      </c>
      <c r="BM110" s="677"/>
      <c r="BN110" s="667"/>
      <c r="BO110" s="667"/>
      <c r="BP110" s="667"/>
      <c r="BQ110" s="667"/>
      <c r="BR110" s="677">
        <f>IF(OR($C$74=$AR110,$D$74=$AR110),Schweine_Werte!$M110*0.5,IF(OR($C$74&gt;$AR110,$D$74&lt;$AR110),0,Schweine_Werte!$M110))</f>
        <v>0</v>
      </c>
      <c r="BS110" s="677">
        <f>IF(OR($C$83=$AR110,$D$83=$AR110),Schweine_Werte!$M110*0.5,IF(OR($C$83&gt;$AR110,$D$83&lt;$AR110),0,Schweine_Werte!$M110))</f>
        <v>0</v>
      </c>
      <c r="BT110" s="679">
        <f>IF(OR($C$92=$AR110,$D$92=$AR110),Schweine_Werte!$M110*0.5,IF(OR($C$92&gt;$AR110,$D$92&lt;$AR110),0,Schweine_Werte!$M110))</f>
        <v>0</v>
      </c>
      <c r="BU110" s="679">
        <f>IF(OR($C$101=$AR110,$D$101=$AR110),Schweine_Werte!$M110*0.5,IF(OR($C$101&gt;$AR110,$D$101&lt;$AR110),0,Schweine_Werte!$M110))</f>
        <v>0</v>
      </c>
      <c r="BV110" s="679">
        <f>IF(OR($C$110=$AR110,$D$110=$AR110),Schweine_Werte!$M110*0.5,IF(OR($C$110&gt;$AR110,$D$110&lt;$AR110),0,Schweine_Werte!$M110))</f>
        <v>0</v>
      </c>
      <c r="BW110" s="679">
        <f>IF(OR(8=$AR110,$E$127=$AR110),Schweine_Werte!$M110*0.5,IF(OR(8&gt;$AR110,$E$127&lt;$AR110),0,Schweine_Werte!$M110))</f>
        <v>1.4477278921508818</v>
      </c>
      <c r="BX110" s="679">
        <f>IF(OR(8=$AR110,$E$145=$AR110),Schweine_Werte!$M110*0.5,IF(OR(8&gt;$AR110,$E$145&lt;$AR110),0,Schweine_Werte!$M110))</f>
        <v>1.4477278921508818</v>
      </c>
      <c r="BY110" s="677">
        <f>IF(OR($C$74=$AR110,$D$74=$AR110),Schweine_Werte!$O110*0.5,IF(OR($C$74&gt;$AR110,$D$74&lt;$AR110),0,Schweine_Werte!$O110))</f>
        <v>0</v>
      </c>
      <c r="BZ110" s="677">
        <f>IF(OR($C$83=$AR110,$D$83=$AR110),Schweine_Werte!$O110*0.5,IF(OR($C$83&gt;$AR110,$D$83&lt;$AR110),0,Schweine_Werte!$O110))</f>
        <v>0</v>
      </c>
      <c r="CA110" s="679">
        <f>IF(OR($C$92=$AR110,$D$92=$AR110),Schweine_Werte!$O110*0.5,IF(OR($C$92&gt;$AR110,$D$92&lt;$AR110),0,Schweine_Werte!$O110))</f>
        <v>0</v>
      </c>
      <c r="CB110" s="679">
        <f>IF(OR($C$101=$AR110,$D$101=$AR110),Schweine_Werte!$O110*0.5,IF(OR($C$101&gt;$AR110,$D$101&lt;$AR110),0,Schweine_Werte!$O110))</f>
        <v>0</v>
      </c>
      <c r="CC110" s="679">
        <f>IF(OR($C$110=$AR110,$D$110=$AR110),Schweine_Werte!$O110*0.5,IF(OR($C$110&gt;$AR110,$D$110&lt;$AR110),0,Schweine_Werte!$O110))</f>
        <v>0</v>
      </c>
    </row>
    <row r="111" spans="1:81" x14ac:dyDescent="0.2">
      <c r="AR111" s="698">
        <v>115</v>
      </c>
      <c r="AS111" s="677">
        <f>IF(OR($C$12=$AR111,$D$12=$AR111),Schweine_Werte!$C111*0.5,IF(OR($C$12&gt;$AR111,$D$12&lt;$AR111),0,Schweine_Werte!$C111))</f>
        <v>0</v>
      </c>
      <c r="AT111" s="667">
        <f>IF(OR($C$24=$AR111,$D$24=$AR111),Schweine_Werte!$C111*0.5,IF(OR($C$24&gt;$AR111,$D$24&lt;$AR111),0,Schweine_Werte!$C111))</f>
        <v>0</v>
      </c>
      <c r="AU111" s="677">
        <f>IF(OR($C$36=$AR111,$D$36=$AR111),Schweine_Werte!$C111*0.5,IF(OR($C$36&gt;$AR111,$D$36&lt;$AR111),0,Schweine_Werte!$C111))</f>
        <v>0</v>
      </c>
      <c r="AV111" s="677">
        <f>IF(OR($C$48=$AR111,$D$48=$AR111),Schweine_Werte!$C111*0.5,IF(OR($C$48&gt;$AR111,$D$48&lt;$AR111),0,Schweine_Werte!$C111))</f>
        <v>0</v>
      </c>
      <c r="AW111" s="677">
        <f>IF(OR($C$60=$AR111,$D$60=$AR111),Schweine_Werte!$C111*0.5,IF(OR($C$60&gt;$AR111,$D$60&lt;$AR111),0,Schweine_Werte!$C111))</f>
        <v>0</v>
      </c>
      <c r="AX111" s="677">
        <f>IF(OR($C$12=$AR111,$D$12=$AR111),Schweine_Werte!$E111*0.5,IF(OR($C$12&gt;$AR111,$D$12&lt;$AR111),0,Schweine_Werte!$E111))</f>
        <v>0</v>
      </c>
      <c r="AY111" s="667">
        <f>IF(OR($C$24=$AR111,$D$24=$AR111),Schweine_Werte!$E111*0.5,IF(OR($C$24&gt;$AR111,$D$24&lt;$AR111),0,Schweine_Werte!$E111))</f>
        <v>0</v>
      </c>
      <c r="AZ111" s="667">
        <f>IF(OR($C$36=$AR111,$D$36=$AR111),Schweine_Werte!$E111*0.5,IF(OR($C$36&gt;$AR111,$D$36&lt;$AR111),0,Schweine_Werte!$E111))</f>
        <v>0</v>
      </c>
      <c r="BA111" s="667">
        <f>IF(OR($C$48=$AR111,$D$48=$AR111),Schweine_Werte!$E111*0.5,IF(OR($C$48&gt;$AR111,$D$48&lt;$AR111),0,Schweine_Werte!$E111))</f>
        <v>0</v>
      </c>
      <c r="BB111" s="667">
        <f>IF(OR($C$60=$AR111,$D$60=$AR111),Schweine_Werte!$E111*0.5,IF(OR($C$60&gt;$AR111,$D$60&lt;$AR111),0,Schweine_Werte!$E111))</f>
        <v>0</v>
      </c>
      <c r="BC111" s="677">
        <f>IF(OR($C$12=$AR111,$D$12=$AR111),Schweine_Werte!$G111*0.5,IF(OR($C$12&gt;$AR111,$D$12&lt;$AR111),0,Schweine_Werte!$G111))</f>
        <v>0</v>
      </c>
      <c r="BD111" s="667">
        <f>IF(OR($C$24=$AR111,$D$24=$AR111),Schweine_Werte!$G111*0.5,IF(OR($C$24&gt;$AR111,$D$24&lt;$AR111),0,Schweine_Werte!$G111))</f>
        <v>0</v>
      </c>
      <c r="BE111" s="667">
        <f>IF(OR($C$36=$AR111,$D$36=$AR111),Schweine_Werte!$G111*0.5,IF(OR($C$36&gt;$AR111,$D$36&lt;$AR111),0,Schweine_Werte!$G111))</f>
        <v>0</v>
      </c>
      <c r="BF111" s="667">
        <f>IF(OR($C$48=$AR111,$D$48=$AR111),Schweine_Werte!$G111*0.5,IF(OR($C$48&gt;$AR111,$D$48&lt;$AR111),0,Schweine_Werte!$G111))</f>
        <v>0</v>
      </c>
      <c r="BG111" s="667">
        <f>IF(OR($C$60=$AR111,$D$60=$AR111),Schweine_Werte!$G111*0.5,IF(OR($C$60&gt;$AR111,$D$60&lt;$AR111),0,Schweine_Werte!$G111))</f>
        <v>0</v>
      </c>
      <c r="BH111" s="677">
        <f>IF(OR($C$12=$AR111,$D$12=$AR111),Schweine_Werte!$I111*0.5,IF(OR($C$12&gt;$AR111,$D$12&lt;$AR111),0,Schweine_Werte!$I111))</f>
        <v>0</v>
      </c>
      <c r="BI111" s="667">
        <f>IF(OR($C$24=$AR111,$D$24=$AR111),Schweine_Werte!$I111*0.5,IF(OR($C$24&gt;$AR111,$D$24&lt;$AR111),0,Schweine_Werte!$I111))</f>
        <v>0</v>
      </c>
      <c r="BJ111" s="667">
        <f>IF(OR($C$36=$AR111,$D$36=$AR111),Schweine_Werte!$I111*0.5,IF(OR($C$36&gt;$AR111,$D$36&lt;$AR111),0,Schweine_Werte!$I111))</f>
        <v>0</v>
      </c>
      <c r="BK111" s="667">
        <f>IF(OR($C$48=$AR111,$D$48=$AR111),Schweine_Werte!$I111*0.5,IF(OR($C$48&gt;$AR111,$D$48&lt;$AR111),0,Schweine_Werte!$I111))</f>
        <v>0</v>
      </c>
      <c r="BL111" s="667">
        <f>IF(OR($C$60=$AR111,$D$60=$AR111),Schweine_Werte!$I111*0.5,IF(OR($C$60&gt;$AR111,$D$60&lt;$AR111),0,Schweine_Werte!$I111))</f>
        <v>0</v>
      </c>
      <c r="BM111" s="677"/>
      <c r="BN111" s="667"/>
      <c r="BO111" s="667"/>
      <c r="BP111" s="667"/>
      <c r="BQ111" s="667"/>
      <c r="BR111" s="677">
        <f>IF(OR($C$74=$AR111,$D$74=$AR111),Schweine_Werte!$M111*0.5,IF(OR($C$74&gt;$AR111,$D$74&lt;$AR111),0,Schweine_Werte!$M111))</f>
        <v>0</v>
      </c>
      <c r="BS111" s="677">
        <f>IF(OR($C$83=$AR111,$D$83=$AR111),Schweine_Werte!$M111*0.5,IF(OR($C$83&gt;$AR111,$D$83&lt;$AR111),0,Schweine_Werte!$M111))</f>
        <v>0</v>
      </c>
      <c r="BT111" s="679">
        <f>IF(OR($C$92=$AR111,$D$92=$AR111),Schweine_Werte!$M111*0.5,IF(OR($C$92&gt;$AR111,$D$92&lt;$AR111),0,Schweine_Werte!$M111))</f>
        <v>0</v>
      </c>
      <c r="BU111" s="679">
        <f>IF(OR($C$101=$AR111,$D$101=$AR111),Schweine_Werte!$M111*0.5,IF(OR($C$101&gt;$AR111,$D$101&lt;$AR111),0,Schweine_Werte!$M111))</f>
        <v>0</v>
      </c>
      <c r="BV111" s="679">
        <f>IF(OR($C$110=$AR111,$D$110=$AR111),Schweine_Werte!$M111*0.5,IF(OR($C$110&gt;$AR111,$D$110&lt;$AR111),0,Schweine_Werte!$M111))</f>
        <v>0</v>
      </c>
      <c r="BW111" s="679">
        <f>IF(OR(8=$AR111,$E$127=$AR111),Schweine_Werte!$M111*0.5,IF(OR(8&gt;$AR111,$E$127&lt;$AR111),0,Schweine_Werte!$M111))</f>
        <v>1.4477278921508818</v>
      </c>
      <c r="BX111" s="679">
        <f>IF(OR(8=$AR111,$E$145=$AR111),Schweine_Werte!$M111*0.5,IF(OR(8&gt;$AR111,$E$145&lt;$AR111),0,Schweine_Werte!$M111))</f>
        <v>1.4477278921508818</v>
      </c>
      <c r="BY111" s="677">
        <f>IF(OR($C$74=$AR111,$D$74=$AR111),Schweine_Werte!$O111*0.5,IF(OR($C$74&gt;$AR111,$D$74&lt;$AR111),0,Schweine_Werte!$O111))</f>
        <v>0</v>
      </c>
      <c r="BZ111" s="677">
        <f>IF(OR($C$83=$AR111,$D$83=$AR111),Schweine_Werte!$O111*0.5,IF(OR($C$83&gt;$AR111,$D$83&lt;$AR111),0,Schweine_Werte!$O111))</f>
        <v>0</v>
      </c>
      <c r="CA111" s="679">
        <f>IF(OR($C$92=$AR111,$D$92=$AR111),Schweine_Werte!$O111*0.5,IF(OR($C$92&gt;$AR111,$D$92&lt;$AR111),0,Schweine_Werte!$O111))</f>
        <v>0</v>
      </c>
      <c r="CB111" s="679">
        <f>IF(OR($C$101=$AR111,$D$101=$AR111),Schweine_Werte!$O111*0.5,IF(OR($C$101&gt;$AR111,$D$101&lt;$AR111),0,Schweine_Werte!$O111))</f>
        <v>0</v>
      </c>
      <c r="CC111" s="679">
        <f>IF(OR($C$110=$AR111,$D$110=$AR111),Schweine_Werte!$O111*0.5,IF(OR($C$110&gt;$AR111,$D$110&lt;$AR111),0,Schweine_Werte!$O111))</f>
        <v>0</v>
      </c>
    </row>
    <row r="112" spans="1:81" x14ac:dyDescent="0.2">
      <c r="AR112" s="698">
        <v>116</v>
      </c>
      <c r="AS112" s="677">
        <f>IF(OR($C$12=$AR112,$D$12=$AR112),Schweine_Werte!$C112*0.5,IF(OR($C$12&gt;$AR112,$D$12&lt;$AR112),0,Schweine_Werte!$C112))</f>
        <v>0</v>
      </c>
      <c r="AT112" s="667">
        <f>IF(OR($C$24=$AR112,$D$24=$AR112),Schweine_Werte!$C112*0.5,IF(OR($C$24&gt;$AR112,$D$24&lt;$AR112),0,Schweine_Werte!$C112))</f>
        <v>0</v>
      </c>
      <c r="AU112" s="677">
        <f>IF(OR($C$36=$AR112,$D$36=$AR112),Schweine_Werte!$C112*0.5,IF(OR($C$36&gt;$AR112,$D$36&lt;$AR112),0,Schweine_Werte!$C112))</f>
        <v>0</v>
      </c>
      <c r="AV112" s="677">
        <f>IF(OR($C$48=$AR112,$D$48=$AR112),Schweine_Werte!$C112*0.5,IF(OR($C$48&gt;$AR112,$D$48&lt;$AR112),0,Schweine_Werte!$C112))</f>
        <v>0</v>
      </c>
      <c r="AW112" s="677">
        <f>IF(OR($C$60=$AR112,$D$60=$AR112),Schweine_Werte!$C112*0.5,IF(OR($C$60&gt;$AR112,$D$60&lt;$AR112),0,Schweine_Werte!$C112))</f>
        <v>0</v>
      </c>
      <c r="AX112" s="677">
        <f>IF(OR($C$12=$AR112,$D$12=$AR112),Schweine_Werte!$E112*0.5,IF(OR($C$12&gt;$AR112,$D$12&lt;$AR112),0,Schweine_Werte!$E112))</f>
        <v>0</v>
      </c>
      <c r="AY112" s="667">
        <f>IF(OR($C$24=$AR112,$D$24=$AR112),Schweine_Werte!$E112*0.5,IF(OR($C$24&gt;$AR112,$D$24&lt;$AR112),0,Schweine_Werte!$E112))</f>
        <v>0</v>
      </c>
      <c r="AZ112" s="667">
        <f>IF(OR($C$36=$AR112,$D$36=$AR112),Schweine_Werte!$E112*0.5,IF(OR($C$36&gt;$AR112,$D$36&lt;$AR112),0,Schweine_Werte!$E112))</f>
        <v>0</v>
      </c>
      <c r="BA112" s="667">
        <f>IF(OR($C$48=$AR112,$D$48=$AR112),Schweine_Werte!$E112*0.5,IF(OR($C$48&gt;$AR112,$D$48&lt;$AR112),0,Schweine_Werte!$E112))</f>
        <v>0</v>
      </c>
      <c r="BB112" s="667">
        <f>IF(OR($C$60=$AR112,$D$60=$AR112),Schweine_Werte!$E112*0.5,IF(OR($C$60&gt;$AR112,$D$60&lt;$AR112),0,Schweine_Werte!$E112))</f>
        <v>0</v>
      </c>
      <c r="BC112" s="677">
        <f>IF(OR($C$12=$AR112,$D$12=$AR112),Schweine_Werte!$G112*0.5,IF(OR($C$12&gt;$AR112,$D$12&lt;$AR112),0,Schweine_Werte!$G112))</f>
        <v>0</v>
      </c>
      <c r="BD112" s="667">
        <f>IF(OR($C$24=$AR112,$D$24=$AR112),Schweine_Werte!$G112*0.5,IF(OR($C$24&gt;$AR112,$D$24&lt;$AR112),0,Schweine_Werte!$G112))</f>
        <v>0</v>
      </c>
      <c r="BE112" s="667">
        <f>IF(OR($C$36=$AR112,$D$36=$AR112),Schweine_Werte!$G112*0.5,IF(OR($C$36&gt;$AR112,$D$36&lt;$AR112),0,Schweine_Werte!$G112))</f>
        <v>0</v>
      </c>
      <c r="BF112" s="667">
        <f>IF(OR($C$48=$AR112,$D$48=$AR112),Schweine_Werte!$G112*0.5,IF(OR($C$48&gt;$AR112,$D$48&lt;$AR112),0,Schweine_Werte!$G112))</f>
        <v>0</v>
      </c>
      <c r="BG112" s="667">
        <f>IF(OR($C$60=$AR112,$D$60=$AR112),Schweine_Werte!$G112*0.5,IF(OR($C$60&gt;$AR112,$D$60&lt;$AR112),0,Schweine_Werte!$G112))</f>
        <v>0</v>
      </c>
      <c r="BH112" s="677">
        <f>IF(OR($C$12=$AR112,$D$12=$AR112),Schweine_Werte!$I112*0.5,IF(OR($C$12&gt;$AR112,$D$12&lt;$AR112),0,Schweine_Werte!$I112))</f>
        <v>0</v>
      </c>
      <c r="BI112" s="667">
        <f>IF(OR($C$24=$AR112,$D$24=$AR112),Schweine_Werte!$I112*0.5,IF(OR($C$24&gt;$AR112,$D$24&lt;$AR112),0,Schweine_Werte!$I112))</f>
        <v>0</v>
      </c>
      <c r="BJ112" s="667">
        <f>IF(OR($C$36=$AR112,$D$36=$AR112),Schweine_Werte!$I112*0.5,IF(OR($C$36&gt;$AR112,$D$36&lt;$AR112),0,Schweine_Werte!$I112))</f>
        <v>0</v>
      </c>
      <c r="BK112" s="667">
        <f>IF(OR($C$48=$AR112,$D$48=$AR112),Schweine_Werte!$I112*0.5,IF(OR($C$48&gt;$AR112,$D$48&lt;$AR112),0,Schweine_Werte!$I112))</f>
        <v>0</v>
      </c>
      <c r="BL112" s="667">
        <f>IF(OR($C$60=$AR112,$D$60=$AR112),Schweine_Werte!$I112*0.5,IF(OR($C$60&gt;$AR112,$D$60&lt;$AR112),0,Schweine_Werte!$I112))</f>
        <v>0</v>
      </c>
      <c r="BM112" s="677"/>
      <c r="BN112" s="667"/>
      <c r="BO112" s="667"/>
      <c r="BP112" s="667"/>
      <c r="BQ112" s="667"/>
      <c r="BR112" s="677">
        <f>IF(OR($C$74=$AR112,$D$74=$AR112),Schweine_Werte!$M112*0.5,IF(OR($C$74&gt;$AR112,$D$74&lt;$AR112),0,Schweine_Werte!$M112))</f>
        <v>0</v>
      </c>
      <c r="BS112" s="677">
        <f>IF(OR($C$83=$AR112,$D$83=$AR112),Schweine_Werte!$M112*0.5,IF(OR($C$83&gt;$AR112,$D$83&lt;$AR112),0,Schweine_Werte!$M112))</f>
        <v>0</v>
      </c>
      <c r="BT112" s="679">
        <f>IF(OR($C$92=$AR112,$D$92=$AR112),Schweine_Werte!$M112*0.5,IF(OR($C$92&gt;$AR112,$D$92&lt;$AR112),0,Schweine_Werte!$M112))</f>
        <v>0</v>
      </c>
      <c r="BU112" s="679">
        <f>IF(OR($C$101=$AR112,$D$101=$AR112),Schweine_Werte!$M112*0.5,IF(OR($C$101&gt;$AR112,$D$101&lt;$AR112),0,Schweine_Werte!$M112))</f>
        <v>0</v>
      </c>
      <c r="BV112" s="679">
        <f>IF(OR($C$110=$AR112,$D$110=$AR112),Schweine_Werte!$M112*0.5,IF(OR($C$110&gt;$AR112,$D$110&lt;$AR112),0,Schweine_Werte!$M112))</f>
        <v>0</v>
      </c>
      <c r="BW112" s="679">
        <f>IF(OR(8=$AR112,$E$127=$AR112),Schweine_Werte!$M112*0.5,IF(OR(8&gt;$AR112,$E$127&lt;$AR112),0,Schweine_Werte!$M112))</f>
        <v>1.4477278921508818</v>
      </c>
      <c r="BX112" s="679">
        <f>IF(OR(8=$AR112,$E$145=$AR112),Schweine_Werte!$M112*0.5,IF(OR(8&gt;$AR112,$E$145&lt;$AR112),0,Schweine_Werte!$M112))</f>
        <v>1.4477278921508818</v>
      </c>
      <c r="BY112" s="677">
        <f>IF(OR($C$74=$AR112,$D$74=$AR112),Schweine_Werte!$O112*0.5,IF(OR($C$74&gt;$AR112,$D$74&lt;$AR112),0,Schweine_Werte!$O112))</f>
        <v>0</v>
      </c>
      <c r="BZ112" s="677">
        <f>IF(OR($C$83=$AR112,$D$83=$AR112),Schweine_Werte!$O112*0.5,IF(OR($C$83&gt;$AR112,$D$83&lt;$AR112),0,Schweine_Werte!$O112))</f>
        <v>0</v>
      </c>
      <c r="CA112" s="679">
        <f>IF(OR($C$92=$AR112,$D$92=$AR112),Schweine_Werte!$O112*0.5,IF(OR($C$92&gt;$AR112,$D$92&lt;$AR112),0,Schweine_Werte!$O112))</f>
        <v>0</v>
      </c>
      <c r="CB112" s="679">
        <f>IF(OR($C$101=$AR112,$D$101=$AR112),Schweine_Werte!$O112*0.5,IF(OR($C$101&gt;$AR112,$D$101&lt;$AR112),0,Schweine_Werte!$O112))</f>
        <v>0</v>
      </c>
      <c r="CC112" s="679">
        <f>IF(OR($C$110=$AR112,$D$110=$AR112),Schweine_Werte!$O112*0.5,IF(OR($C$110&gt;$AR112,$D$110&lt;$AR112),0,Schweine_Werte!$O112))</f>
        <v>0</v>
      </c>
    </row>
    <row r="113" spans="1:81" x14ac:dyDescent="0.2">
      <c r="AR113" s="698">
        <v>117</v>
      </c>
      <c r="AS113" s="677">
        <f>IF(OR($C$12=$AR113,$D$12=$AR113),Schweine_Werte!$C113*0.5,IF(OR($C$12&gt;$AR113,$D$12&lt;$AR113),0,Schweine_Werte!$C113))</f>
        <v>0</v>
      </c>
      <c r="AT113" s="667">
        <f>IF(OR($C$24=$AR113,$D$24=$AR113),Schweine_Werte!$C113*0.5,IF(OR($C$24&gt;$AR113,$D$24&lt;$AR113),0,Schweine_Werte!$C113))</f>
        <v>0</v>
      </c>
      <c r="AU113" s="677">
        <f>IF(OR($C$36=$AR113,$D$36=$AR113),Schweine_Werte!$C113*0.5,IF(OR($C$36&gt;$AR113,$D$36&lt;$AR113),0,Schweine_Werte!$C113))</f>
        <v>0</v>
      </c>
      <c r="AV113" s="677">
        <f>IF(OR($C$48=$AR113,$D$48=$AR113),Schweine_Werte!$C113*0.5,IF(OR($C$48&gt;$AR113,$D$48&lt;$AR113),0,Schweine_Werte!$C113))</f>
        <v>0</v>
      </c>
      <c r="AW113" s="677">
        <f>IF(OR($C$60=$AR113,$D$60=$AR113),Schweine_Werte!$C113*0.5,IF(OR($C$60&gt;$AR113,$D$60&lt;$AR113),0,Schweine_Werte!$C113))</f>
        <v>0</v>
      </c>
      <c r="AX113" s="677">
        <f>IF(OR($C$12=$AR113,$D$12=$AR113),Schweine_Werte!$E113*0.5,IF(OR($C$12&gt;$AR113,$D$12&lt;$AR113),0,Schweine_Werte!$E113))</f>
        <v>0</v>
      </c>
      <c r="AY113" s="667">
        <f>IF(OR($C$24=$AR113,$D$24=$AR113),Schweine_Werte!$E113*0.5,IF(OR($C$24&gt;$AR113,$D$24&lt;$AR113),0,Schweine_Werte!$E113))</f>
        <v>0</v>
      </c>
      <c r="AZ113" s="667">
        <f>IF(OR($C$36=$AR113,$D$36=$AR113),Schweine_Werte!$E113*0.5,IF(OR($C$36&gt;$AR113,$D$36&lt;$AR113),0,Schweine_Werte!$E113))</f>
        <v>0</v>
      </c>
      <c r="BA113" s="667">
        <f>IF(OR($C$48=$AR113,$D$48=$AR113),Schweine_Werte!$E113*0.5,IF(OR($C$48&gt;$AR113,$D$48&lt;$AR113),0,Schweine_Werte!$E113))</f>
        <v>0</v>
      </c>
      <c r="BB113" s="667">
        <f>IF(OR($C$60=$AR113,$D$60=$AR113),Schweine_Werte!$E113*0.5,IF(OR($C$60&gt;$AR113,$D$60&lt;$AR113),0,Schweine_Werte!$E113))</f>
        <v>0</v>
      </c>
      <c r="BC113" s="677">
        <f>IF(OR($C$12=$AR113,$D$12=$AR113),Schweine_Werte!$G113*0.5,IF(OR($C$12&gt;$AR113,$D$12&lt;$AR113),0,Schweine_Werte!$G113))</f>
        <v>0</v>
      </c>
      <c r="BD113" s="667">
        <f>IF(OR($C$24=$AR113,$D$24=$AR113),Schweine_Werte!$G113*0.5,IF(OR($C$24&gt;$AR113,$D$24&lt;$AR113),0,Schweine_Werte!$G113))</f>
        <v>0</v>
      </c>
      <c r="BE113" s="667">
        <f>IF(OR($C$36=$AR113,$D$36=$AR113),Schweine_Werte!$G113*0.5,IF(OR($C$36&gt;$AR113,$D$36&lt;$AR113),0,Schweine_Werte!$G113))</f>
        <v>0</v>
      </c>
      <c r="BF113" s="667">
        <f>IF(OR($C$48=$AR113,$D$48=$AR113),Schweine_Werte!$G113*0.5,IF(OR($C$48&gt;$AR113,$D$48&lt;$AR113),0,Schweine_Werte!$G113))</f>
        <v>0</v>
      </c>
      <c r="BG113" s="667">
        <f>IF(OR($C$60=$AR113,$D$60=$AR113),Schweine_Werte!$G113*0.5,IF(OR($C$60&gt;$AR113,$D$60&lt;$AR113),0,Schweine_Werte!$G113))</f>
        <v>0</v>
      </c>
      <c r="BH113" s="677">
        <f>IF(OR($C$12=$AR113,$D$12=$AR113),Schweine_Werte!$I113*0.5,IF(OR($C$12&gt;$AR113,$D$12&lt;$AR113),0,Schweine_Werte!$I113))</f>
        <v>0</v>
      </c>
      <c r="BI113" s="667">
        <f>IF(OR($C$24=$AR113,$D$24=$AR113),Schweine_Werte!$I113*0.5,IF(OR($C$24&gt;$AR113,$D$24&lt;$AR113),0,Schweine_Werte!$I113))</f>
        <v>0</v>
      </c>
      <c r="BJ113" s="667">
        <f>IF(OR($C$36=$AR113,$D$36=$AR113),Schweine_Werte!$I113*0.5,IF(OR($C$36&gt;$AR113,$D$36&lt;$AR113),0,Schweine_Werte!$I113))</f>
        <v>0</v>
      </c>
      <c r="BK113" s="667">
        <f>IF(OR($C$48=$AR113,$D$48=$AR113),Schweine_Werte!$I113*0.5,IF(OR($C$48&gt;$AR113,$D$48&lt;$AR113),0,Schweine_Werte!$I113))</f>
        <v>0</v>
      </c>
      <c r="BL113" s="667">
        <f>IF(OR($C$60=$AR113,$D$60=$AR113),Schweine_Werte!$I113*0.5,IF(OR($C$60&gt;$AR113,$D$60&lt;$AR113),0,Schweine_Werte!$I113))</f>
        <v>0</v>
      </c>
      <c r="BM113" s="677"/>
      <c r="BN113" s="667"/>
      <c r="BO113" s="667"/>
      <c r="BP113" s="667"/>
      <c r="BQ113" s="667"/>
      <c r="BR113" s="677">
        <f>IF(OR($C$74=$AR113,$D$74=$AR113),Schweine_Werte!$M113*0.5,IF(OR($C$74&gt;$AR113,$D$74&lt;$AR113),0,Schweine_Werte!$M113))</f>
        <v>0</v>
      </c>
      <c r="BS113" s="677">
        <f>IF(OR($C$83=$AR113,$D$83=$AR113),Schweine_Werte!$M113*0.5,IF(OR($C$83&gt;$AR113,$D$83&lt;$AR113),0,Schweine_Werte!$M113))</f>
        <v>0</v>
      </c>
      <c r="BT113" s="679">
        <f>IF(OR($C$92=$AR113,$D$92=$AR113),Schweine_Werte!$M113*0.5,IF(OR($C$92&gt;$AR113,$D$92&lt;$AR113),0,Schweine_Werte!$M113))</f>
        <v>0</v>
      </c>
      <c r="BU113" s="679">
        <f>IF(OR($C$101=$AR113,$D$101=$AR113),Schweine_Werte!$M113*0.5,IF(OR($C$101&gt;$AR113,$D$101&lt;$AR113),0,Schweine_Werte!$M113))</f>
        <v>0</v>
      </c>
      <c r="BV113" s="679">
        <f>IF(OR($C$110=$AR113,$D$110=$AR113),Schweine_Werte!$M113*0.5,IF(OR($C$110&gt;$AR113,$D$110&lt;$AR113),0,Schweine_Werte!$M113))</f>
        <v>0</v>
      </c>
      <c r="BW113" s="679">
        <f>IF(OR(8=$AR113,$E$127=$AR113),Schweine_Werte!$M113*0.5,IF(OR(8&gt;$AR113,$E$127&lt;$AR113),0,Schweine_Werte!$M113))</f>
        <v>1.4477278921508818</v>
      </c>
      <c r="BX113" s="679">
        <f>IF(OR(8=$AR113,$E$145=$AR113),Schweine_Werte!$M113*0.5,IF(OR(8&gt;$AR113,$E$145&lt;$AR113),0,Schweine_Werte!$M113))</f>
        <v>1.4477278921508818</v>
      </c>
      <c r="BY113" s="677">
        <f>IF(OR($C$74=$AR113,$D$74=$AR113),Schweine_Werte!$O113*0.5,IF(OR($C$74&gt;$AR113,$D$74&lt;$AR113),0,Schweine_Werte!$O113))</f>
        <v>0</v>
      </c>
      <c r="BZ113" s="677">
        <f>IF(OR($C$83=$AR113,$D$83=$AR113),Schweine_Werte!$O113*0.5,IF(OR($C$83&gt;$AR113,$D$83&lt;$AR113),0,Schweine_Werte!$O113))</f>
        <v>0</v>
      </c>
      <c r="CA113" s="679">
        <f>IF(OR($C$92=$AR113,$D$92=$AR113),Schweine_Werte!$O113*0.5,IF(OR($C$92&gt;$AR113,$D$92&lt;$AR113),0,Schweine_Werte!$O113))</f>
        <v>0</v>
      </c>
      <c r="CB113" s="679">
        <f>IF(OR($C$101=$AR113,$D$101=$AR113),Schweine_Werte!$O113*0.5,IF(OR($C$101&gt;$AR113,$D$101&lt;$AR113),0,Schweine_Werte!$O113))</f>
        <v>0</v>
      </c>
      <c r="CC113" s="679">
        <f>IF(OR($C$110=$AR113,$D$110=$AR113),Schweine_Werte!$O113*0.5,IF(OR($C$110&gt;$AR113,$D$110&lt;$AR113),0,Schweine_Werte!$O113))</f>
        <v>0</v>
      </c>
    </row>
    <row r="114" spans="1:81" x14ac:dyDescent="0.2">
      <c r="AR114" s="698">
        <v>118</v>
      </c>
      <c r="AS114" s="677">
        <f>IF(OR($C$12=$AR114,$D$12=$AR114),Schweine_Werte!$C114*0.5,IF(OR($C$12&gt;$AR114,$D$12&lt;$AR114),0,Schweine_Werte!$C114))</f>
        <v>0</v>
      </c>
      <c r="AT114" s="667">
        <f>IF(OR($C$24=$AR114,$D$24=$AR114),Schweine_Werte!$C114*0.5,IF(OR($C$24&gt;$AR114,$D$24&lt;$AR114),0,Schweine_Werte!$C114))</f>
        <v>0</v>
      </c>
      <c r="AU114" s="677">
        <f>IF(OR($C$36=$AR114,$D$36=$AR114),Schweine_Werte!$C114*0.5,IF(OR($C$36&gt;$AR114,$D$36&lt;$AR114),0,Schweine_Werte!$C114))</f>
        <v>0</v>
      </c>
      <c r="AV114" s="677">
        <f>IF(OR($C$48=$AR114,$D$48=$AR114),Schweine_Werte!$C114*0.5,IF(OR($C$48&gt;$AR114,$D$48&lt;$AR114),0,Schweine_Werte!$C114))</f>
        <v>0</v>
      </c>
      <c r="AW114" s="677">
        <f>IF(OR($C$60=$AR114,$D$60=$AR114),Schweine_Werte!$C114*0.5,IF(OR($C$60&gt;$AR114,$D$60&lt;$AR114),0,Schweine_Werte!$C114))</f>
        <v>0</v>
      </c>
      <c r="AX114" s="677">
        <f>IF(OR($C$12=$AR114,$D$12=$AR114),Schweine_Werte!$E114*0.5,IF(OR($C$12&gt;$AR114,$D$12&lt;$AR114),0,Schweine_Werte!$E114))</f>
        <v>0</v>
      </c>
      <c r="AY114" s="667">
        <f>IF(OR($C$24=$AR114,$D$24=$AR114),Schweine_Werte!$E114*0.5,IF(OR($C$24&gt;$AR114,$D$24&lt;$AR114),0,Schweine_Werte!$E114))</f>
        <v>0</v>
      </c>
      <c r="AZ114" s="667">
        <f>IF(OR($C$36=$AR114,$D$36=$AR114),Schweine_Werte!$E114*0.5,IF(OR($C$36&gt;$AR114,$D$36&lt;$AR114),0,Schweine_Werte!$E114))</f>
        <v>0</v>
      </c>
      <c r="BA114" s="667">
        <f>IF(OR($C$48=$AR114,$D$48=$AR114),Schweine_Werte!$E114*0.5,IF(OR($C$48&gt;$AR114,$D$48&lt;$AR114),0,Schweine_Werte!$E114))</f>
        <v>0</v>
      </c>
      <c r="BB114" s="667">
        <f>IF(OR($C$60=$AR114,$D$60=$AR114),Schweine_Werte!$E114*0.5,IF(OR($C$60&gt;$AR114,$D$60&lt;$AR114),0,Schweine_Werte!$E114))</f>
        <v>0</v>
      </c>
      <c r="BC114" s="677">
        <f>IF(OR($C$12=$AR114,$D$12=$AR114),Schweine_Werte!$G114*0.5,IF(OR($C$12&gt;$AR114,$D$12&lt;$AR114),0,Schweine_Werte!$G114))</f>
        <v>0</v>
      </c>
      <c r="BD114" s="667">
        <f>IF(OR($C$24=$AR114,$D$24=$AR114),Schweine_Werte!$G114*0.5,IF(OR($C$24&gt;$AR114,$D$24&lt;$AR114),0,Schweine_Werte!$G114))</f>
        <v>0</v>
      </c>
      <c r="BE114" s="667">
        <f>IF(OR($C$36=$AR114,$D$36=$AR114),Schweine_Werte!$G114*0.5,IF(OR($C$36&gt;$AR114,$D$36&lt;$AR114),0,Schweine_Werte!$G114))</f>
        <v>0</v>
      </c>
      <c r="BF114" s="667">
        <f>IF(OR($C$48=$AR114,$D$48=$AR114),Schweine_Werte!$G114*0.5,IF(OR($C$48&gt;$AR114,$D$48&lt;$AR114),0,Schweine_Werte!$G114))</f>
        <v>0</v>
      </c>
      <c r="BG114" s="667">
        <f>IF(OR($C$60=$AR114,$D$60=$AR114),Schweine_Werte!$G114*0.5,IF(OR($C$60&gt;$AR114,$D$60&lt;$AR114),0,Schweine_Werte!$G114))</f>
        <v>0</v>
      </c>
      <c r="BH114" s="677">
        <f>IF(OR($C$12=$AR114,$D$12=$AR114),Schweine_Werte!$I114*0.5,IF(OR($C$12&gt;$AR114,$D$12&lt;$AR114),0,Schweine_Werte!$I114))</f>
        <v>0</v>
      </c>
      <c r="BI114" s="667">
        <f>IF(OR($C$24=$AR114,$D$24=$AR114),Schweine_Werte!$I114*0.5,IF(OR($C$24&gt;$AR114,$D$24&lt;$AR114),0,Schweine_Werte!$I114))</f>
        <v>0</v>
      </c>
      <c r="BJ114" s="667">
        <f>IF(OR($C$36=$AR114,$D$36=$AR114),Schweine_Werte!$I114*0.5,IF(OR($C$36&gt;$AR114,$D$36&lt;$AR114),0,Schweine_Werte!$I114))</f>
        <v>0</v>
      </c>
      <c r="BK114" s="667">
        <f>IF(OR($C$48=$AR114,$D$48=$AR114),Schweine_Werte!$I114*0.5,IF(OR($C$48&gt;$AR114,$D$48&lt;$AR114),0,Schweine_Werte!$I114))</f>
        <v>0</v>
      </c>
      <c r="BL114" s="667">
        <f>IF(OR($C$60=$AR114,$D$60=$AR114),Schweine_Werte!$I114*0.5,IF(OR($C$60&gt;$AR114,$D$60&lt;$AR114),0,Schweine_Werte!$I114))</f>
        <v>0</v>
      </c>
      <c r="BM114" s="677"/>
      <c r="BN114" s="667"/>
      <c r="BO114" s="667"/>
      <c r="BP114" s="667"/>
      <c r="BQ114" s="667"/>
      <c r="BR114" s="677">
        <f>IF(OR($C$74=$AR114,$D$74=$AR114),Schweine_Werte!$M114*0.5,IF(OR($C$74&gt;$AR114,$D$74&lt;$AR114),0,Schweine_Werte!$M114))</f>
        <v>0</v>
      </c>
      <c r="BS114" s="677">
        <f>IF(OR($C$83=$AR114,$D$83=$AR114),Schweine_Werte!$M114*0.5,IF(OR($C$83&gt;$AR114,$D$83&lt;$AR114),0,Schweine_Werte!$M114))</f>
        <v>0</v>
      </c>
      <c r="BT114" s="679">
        <f>IF(OR($C$92=$AR114,$D$92=$AR114),Schweine_Werte!$M114*0.5,IF(OR($C$92&gt;$AR114,$D$92&lt;$AR114),0,Schweine_Werte!$M114))</f>
        <v>0</v>
      </c>
      <c r="BU114" s="679">
        <f>IF(OR($C$101=$AR114,$D$101=$AR114),Schweine_Werte!$M114*0.5,IF(OR($C$101&gt;$AR114,$D$101&lt;$AR114),0,Schweine_Werte!$M114))</f>
        <v>0</v>
      </c>
      <c r="BV114" s="679">
        <f>IF(OR($C$110=$AR114,$D$110=$AR114),Schweine_Werte!$M114*0.5,IF(OR($C$110&gt;$AR114,$D$110&lt;$AR114),0,Schweine_Werte!$M114))</f>
        <v>0</v>
      </c>
      <c r="BW114" s="679">
        <f>IF(OR(8=$AR114,$E$127=$AR114),Schweine_Werte!$M114*0.5,IF(OR(8&gt;$AR114,$E$127&lt;$AR114),0,Schweine_Werte!$M114))</f>
        <v>1.4477278921508818</v>
      </c>
      <c r="BX114" s="679">
        <f>IF(OR(8=$AR114,$E$145=$AR114),Schweine_Werte!$M114*0.5,IF(OR(8&gt;$AR114,$E$145&lt;$AR114),0,Schweine_Werte!$M114))</f>
        <v>1.4477278921508818</v>
      </c>
      <c r="BY114" s="677">
        <f>IF(OR($C$74=$AR114,$D$74=$AR114),Schweine_Werte!$O114*0.5,IF(OR($C$74&gt;$AR114,$D$74&lt;$AR114),0,Schweine_Werte!$O114))</f>
        <v>0</v>
      </c>
      <c r="BZ114" s="677">
        <f>IF(OR($C$83=$AR114,$D$83=$AR114),Schweine_Werte!$O114*0.5,IF(OR($C$83&gt;$AR114,$D$83&lt;$AR114),0,Schweine_Werte!$O114))</f>
        <v>0</v>
      </c>
      <c r="CA114" s="679">
        <f>IF(OR($C$92=$AR114,$D$92=$AR114),Schweine_Werte!$O114*0.5,IF(OR($C$92&gt;$AR114,$D$92&lt;$AR114),0,Schweine_Werte!$O114))</f>
        <v>0</v>
      </c>
      <c r="CB114" s="679">
        <f>IF(OR($C$101=$AR114,$D$101=$AR114),Schweine_Werte!$O114*0.5,IF(OR($C$101&gt;$AR114,$D$101&lt;$AR114),0,Schweine_Werte!$O114))</f>
        <v>0</v>
      </c>
      <c r="CC114" s="679">
        <f>IF(OR($C$110=$AR114,$D$110=$AR114),Schweine_Werte!$O114*0.5,IF(OR($C$110&gt;$AR114,$D$110&lt;$AR114),0,Schweine_Werte!$O114))</f>
        <v>0</v>
      </c>
    </row>
    <row r="115" spans="1:81" x14ac:dyDescent="0.2">
      <c r="AR115" s="698">
        <v>119</v>
      </c>
      <c r="AS115" s="677">
        <f>IF(OR($C$12=$AR115,$D$12=$AR115),Schweine_Werte!$C115*0.5,IF(OR($C$12&gt;$AR115,$D$12&lt;$AR115),0,Schweine_Werte!$C115))</f>
        <v>0</v>
      </c>
      <c r="AT115" s="667">
        <f>IF(OR($C$24=$AR115,$D$24=$AR115),Schweine_Werte!$C115*0.5,IF(OR($C$24&gt;$AR115,$D$24&lt;$AR115),0,Schweine_Werte!$C115))</f>
        <v>0</v>
      </c>
      <c r="AU115" s="677">
        <f>IF(OR($C$36=$AR115,$D$36=$AR115),Schweine_Werte!$C115*0.5,IF(OR($C$36&gt;$AR115,$D$36&lt;$AR115),0,Schweine_Werte!$C115))</f>
        <v>0</v>
      </c>
      <c r="AV115" s="677">
        <f>IF(OR($C$48=$AR115,$D$48=$AR115),Schweine_Werte!$C115*0.5,IF(OR($C$48&gt;$AR115,$D$48&lt;$AR115),0,Schweine_Werte!$C115))</f>
        <v>0</v>
      </c>
      <c r="AW115" s="677">
        <f>IF(OR($C$60=$AR115,$D$60=$AR115),Schweine_Werte!$C115*0.5,IF(OR($C$60&gt;$AR115,$D$60&lt;$AR115),0,Schweine_Werte!$C115))</f>
        <v>0</v>
      </c>
      <c r="AX115" s="677">
        <f>IF(OR($C$12=$AR115,$D$12=$AR115),Schweine_Werte!$E115*0.5,IF(OR($C$12&gt;$AR115,$D$12&lt;$AR115),0,Schweine_Werte!$E115))</f>
        <v>0</v>
      </c>
      <c r="AY115" s="667">
        <f>IF(OR($C$24=$AR115,$D$24=$AR115),Schweine_Werte!$E115*0.5,IF(OR($C$24&gt;$AR115,$D$24&lt;$AR115),0,Schweine_Werte!$E115))</f>
        <v>0</v>
      </c>
      <c r="AZ115" s="667">
        <f>IF(OR($C$36=$AR115,$D$36=$AR115),Schweine_Werte!$E115*0.5,IF(OR($C$36&gt;$AR115,$D$36&lt;$AR115),0,Schweine_Werte!$E115))</f>
        <v>0</v>
      </c>
      <c r="BA115" s="667">
        <f>IF(OR($C$48=$AR115,$D$48=$AR115),Schweine_Werte!$E115*0.5,IF(OR($C$48&gt;$AR115,$D$48&lt;$AR115),0,Schweine_Werte!$E115))</f>
        <v>0</v>
      </c>
      <c r="BB115" s="667">
        <f>IF(OR($C$60=$AR115,$D$60=$AR115),Schweine_Werte!$E115*0.5,IF(OR($C$60&gt;$AR115,$D$60&lt;$AR115),0,Schweine_Werte!$E115))</f>
        <v>0</v>
      </c>
      <c r="BC115" s="677">
        <f>IF(OR($C$12=$AR115,$D$12=$AR115),Schweine_Werte!$G115*0.5,IF(OR($C$12&gt;$AR115,$D$12&lt;$AR115),0,Schweine_Werte!$G115))</f>
        <v>0</v>
      </c>
      <c r="BD115" s="667">
        <f>IF(OR($C$24=$AR115,$D$24=$AR115),Schweine_Werte!$G115*0.5,IF(OR($C$24&gt;$AR115,$D$24&lt;$AR115),0,Schweine_Werte!$G115))</f>
        <v>0</v>
      </c>
      <c r="BE115" s="667">
        <f>IF(OR($C$36=$AR115,$D$36=$AR115),Schweine_Werte!$G115*0.5,IF(OR($C$36&gt;$AR115,$D$36&lt;$AR115),0,Schweine_Werte!$G115))</f>
        <v>0</v>
      </c>
      <c r="BF115" s="667">
        <f>IF(OR($C$48=$AR115,$D$48=$AR115),Schweine_Werte!$G115*0.5,IF(OR($C$48&gt;$AR115,$D$48&lt;$AR115),0,Schweine_Werte!$G115))</f>
        <v>0</v>
      </c>
      <c r="BG115" s="667">
        <f>IF(OR($C$60=$AR115,$D$60=$AR115),Schweine_Werte!$G115*0.5,IF(OR($C$60&gt;$AR115,$D$60&lt;$AR115),0,Schweine_Werte!$G115))</f>
        <v>0</v>
      </c>
      <c r="BH115" s="677">
        <f>IF(OR($C$12=$AR115,$D$12=$AR115),Schweine_Werte!$I115*0.5,IF(OR($C$12&gt;$AR115,$D$12&lt;$AR115),0,Schweine_Werte!$I115))</f>
        <v>0</v>
      </c>
      <c r="BI115" s="667">
        <f>IF(OR($C$24=$AR115,$D$24=$AR115),Schweine_Werte!$I115*0.5,IF(OR($C$24&gt;$AR115,$D$24&lt;$AR115),0,Schweine_Werte!$I115))</f>
        <v>0</v>
      </c>
      <c r="BJ115" s="667">
        <f>IF(OR($C$36=$AR115,$D$36=$AR115),Schweine_Werte!$I115*0.5,IF(OR($C$36&gt;$AR115,$D$36&lt;$AR115),0,Schweine_Werte!$I115))</f>
        <v>0</v>
      </c>
      <c r="BK115" s="667">
        <f>IF(OR($C$48=$AR115,$D$48=$AR115),Schweine_Werte!$I115*0.5,IF(OR($C$48&gt;$AR115,$D$48&lt;$AR115),0,Schweine_Werte!$I115))</f>
        <v>0</v>
      </c>
      <c r="BL115" s="667">
        <f>IF(OR($C$60=$AR115,$D$60=$AR115),Schweine_Werte!$I115*0.5,IF(OR($C$60&gt;$AR115,$D$60&lt;$AR115),0,Schweine_Werte!$I115))</f>
        <v>0</v>
      </c>
      <c r="BM115" s="677"/>
      <c r="BN115" s="667"/>
      <c r="BO115" s="667"/>
      <c r="BP115" s="667"/>
      <c r="BQ115" s="667"/>
      <c r="BR115" s="677">
        <f>IF(OR($C$74=$AR115,$D$74=$AR115),Schweine_Werte!$M115*0.5,IF(OR($C$74&gt;$AR115,$D$74&lt;$AR115),0,Schweine_Werte!$M115))</f>
        <v>0</v>
      </c>
      <c r="BS115" s="677">
        <f>IF(OR($C$83=$AR115,$D$83=$AR115),Schweine_Werte!$M115*0.5,IF(OR($C$83&gt;$AR115,$D$83&lt;$AR115),0,Schweine_Werte!$M115))</f>
        <v>0</v>
      </c>
      <c r="BT115" s="679">
        <f>IF(OR($C$92=$AR115,$D$92=$AR115),Schweine_Werte!$M115*0.5,IF(OR($C$92&gt;$AR115,$D$92&lt;$AR115),0,Schweine_Werte!$M115))</f>
        <v>0</v>
      </c>
      <c r="BU115" s="679">
        <f>IF(OR($C$101=$AR115,$D$101=$AR115),Schweine_Werte!$M115*0.5,IF(OR($C$101&gt;$AR115,$D$101&lt;$AR115),0,Schweine_Werte!$M115))</f>
        <v>0</v>
      </c>
      <c r="BV115" s="679">
        <f>IF(OR($C$110=$AR115,$D$110=$AR115),Schweine_Werte!$M115*0.5,IF(OR($C$110&gt;$AR115,$D$110&lt;$AR115),0,Schweine_Werte!$M115))</f>
        <v>0</v>
      </c>
      <c r="BW115" s="679">
        <f>IF(OR(8=$AR115,$E$127=$AR115),Schweine_Werte!$M115*0.5,IF(OR(8&gt;$AR115,$E$127&lt;$AR115),0,Schweine_Werte!$M115))</f>
        <v>1.4477278921508818</v>
      </c>
      <c r="BX115" s="679">
        <f>IF(OR(8=$AR115,$E$145=$AR115),Schweine_Werte!$M115*0.5,IF(OR(8&gt;$AR115,$E$145&lt;$AR115),0,Schweine_Werte!$M115))</f>
        <v>1.4477278921508818</v>
      </c>
      <c r="BY115" s="677">
        <f>IF(OR($C$74=$AR115,$D$74=$AR115),Schweine_Werte!$O115*0.5,IF(OR($C$74&gt;$AR115,$D$74&lt;$AR115),0,Schweine_Werte!$O115))</f>
        <v>0</v>
      </c>
      <c r="BZ115" s="677">
        <f>IF(OR($C$83=$AR115,$D$83=$AR115),Schweine_Werte!$O115*0.5,IF(OR($C$83&gt;$AR115,$D$83&lt;$AR115),0,Schweine_Werte!$O115))</f>
        <v>0</v>
      </c>
      <c r="CA115" s="679">
        <f>IF(OR($C$92=$AR115,$D$92=$AR115),Schweine_Werte!$O115*0.5,IF(OR($C$92&gt;$AR115,$D$92&lt;$AR115),0,Schweine_Werte!$O115))</f>
        <v>0</v>
      </c>
      <c r="CB115" s="679">
        <f>IF(OR($C$101=$AR115,$D$101=$AR115),Schweine_Werte!$O115*0.5,IF(OR($C$101&gt;$AR115,$D$101&lt;$AR115),0,Schweine_Werte!$O115))</f>
        <v>0</v>
      </c>
      <c r="CC115" s="679">
        <f>IF(OR($C$110=$AR115,$D$110=$AR115),Schweine_Werte!$O115*0.5,IF(OR($C$110&gt;$AR115,$D$110&lt;$AR115),0,Schweine_Werte!$O115))</f>
        <v>0</v>
      </c>
    </row>
    <row r="116" spans="1:81" ht="13.5" thickBot="1" x14ac:dyDescent="0.25">
      <c r="AR116" s="698">
        <v>120</v>
      </c>
      <c r="AS116" s="677">
        <f>IF(OR($C$12=$AR116,$D$12=$AR116),Schweine_Werte!$C116*0.5,IF(OR($C$12&gt;$AR116,$D$12&lt;$AR116),0,Schweine_Werte!$C116))</f>
        <v>0</v>
      </c>
      <c r="AT116" s="667">
        <f>IF(OR($C$24=$AR116,$D$24=$AR116),Schweine_Werte!$C116*0.5,IF(OR($C$24&gt;$AR116,$D$24&lt;$AR116),0,Schweine_Werte!$C116))</f>
        <v>0</v>
      </c>
      <c r="AU116" s="677">
        <f>IF(OR($C$36=$AR116,$D$36=$AR116),Schweine_Werte!$C116*0.5,IF(OR($C$36&gt;$AR116,$D$36&lt;$AR116),0,Schweine_Werte!$C116))</f>
        <v>0</v>
      </c>
      <c r="AV116" s="677">
        <f>IF(OR($C$48=$AR116,$D$48=$AR116),Schweine_Werte!$C116*0.5,IF(OR($C$48&gt;$AR116,$D$48&lt;$AR116),0,Schweine_Werte!$C116))</f>
        <v>0</v>
      </c>
      <c r="AW116" s="677">
        <f>IF(OR($C$60=$AR116,$D$60=$AR116),Schweine_Werte!$C116*0.5,IF(OR($C$60&gt;$AR116,$D$60&lt;$AR116),0,Schweine_Werte!$C116))</f>
        <v>0</v>
      </c>
      <c r="AX116" s="677">
        <f>IF(OR($C$12=$AR116,$D$12=$AR116),Schweine_Werte!$E116*0.5,IF(OR($C$12&gt;$AR116,$D$12&lt;$AR116),0,Schweine_Werte!$E116))</f>
        <v>0</v>
      </c>
      <c r="AY116" s="667">
        <f>IF(OR($C$24=$AR116,$D$24=$AR116),Schweine_Werte!$E116*0.5,IF(OR($C$24&gt;$AR116,$D$24&lt;$AR116),0,Schweine_Werte!$E116))</f>
        <v>0</v>
      </c>
      <c r="AZ116" s="667">
        <f>IF(OR($C$36=$AR116,$D$36=$AR116),Schweine_Werte!$E116*0.5,IF(OR($C$36&gt;$AR116,$D$36&lt;$AR116),0,Schweine_Werte!$E116))</f>
        <v>0</v>
      </c>
      <c r="BA116" s="667">
        <f>IF(OR($C$48=$AR116,$D$48=$AR116),Schweine_Werte!$E116*0.5,IF(OR($C$48&gt;$AR116,$D$48&lt;$AR116),0,Schweine_Werte!$E116))</f>
        <v>0</v>
      </c>
      <c r="BB116" s="667">
        <f>IF(OR($C$60=$AR116,$D$60=$AR116),Schweine_Werte!$E116*0.5,IF(OR($C$60&gt;$AR116,$D$60&lt;$AR116),0,Schweine_Werte!$E116))</f>
        <v>0</v>
      </c>
      <c r="BC116" s="677">
        <f>IF(OR($C$12=$AR116,$D$12=$AR116),Schweine_Werte!$G116*0.5,IF(OR($C$12&gt;$AR116,$D$12&lt;$AR116),0,Schweine_Werte!$G116))</f>
        <v>0</v>
      </c>
      <c r="BD116" s="667">
        <f>IF(OR($C$24=$AR116,$D$24=$AR116),Schweine_Werte!$G116*0.5,IF(OR($C$24&gt;$AR116,$D$24&lt;$AR116),0,Schweine_Werte!$G116))</f>
        <v>0</v>
      </c>
      <c r="BE116" s="667">
        <f>IF(OR($C$36=$AR116,$D$36=$AR116),Schweine_Werte!$G116*0.5,IF(OR($C$36&gt;$AR116,$D$36&lt;$AR116),0,Schweine_Werte!$G116))</f>
        <v>0</v>
      </c>
      <c r="BF116" s="667">
        <f>IF(OR($C$48=$AR116,$D$48=$AR116),Schweine_Werte!$G116*0.5,IF(OR($C$48&gt;$AR116,$D$48&lt;$AR116),0,Schweine_Werte!$G116))</f>
        <v>0</v>
      </c>
      <c r="BG116" s="667">
        <f>IF(OR($C$60=$AR116,$D$60=$AR116),Schweine_Werte!$G116*0.5,IF(OR($C$60&gt;$AR116,$D$60&lt;$AR116),0,Schweine_Werte!$G116))</f>
        <v>0</v>
      </c>
      <c r="BH116" s="677">
        <f>IF(OR($C$12=$AR116,$D$12=$AR116),Schweine_Werte!$I116*0.5,IF(OR($C$12&gt;$AR116,$D$12&lt;$AR116),0,Schweine_Werte!$I116))</f>
        <v>0</v>
      </c>
      <c r="BI116" s="667">
        <f>IF(OR($C$24=$AR116,$D$24=$AR116),Schweine_Werte!$I116*0.5,IF(OR($C$24&gt;$AR116,$D$24&lt;$AR116),0,Schweine_Werte!$I116))</f>
        <v>0</v>
      </c>
      <c r="BJ116" s="667">
        <f>IF(OR($C$36=$AR116,$D$36=$AR116),Schweine_Werte!$I116*0.5,IF(OR($C$36&gt;$AR116,$D$36&lt;$AR116),0,Schweine_Werte!$I116))</f>
        <v>0</v>
      </c>
      <c r="BK116" s="667">
        <f>IF(OR($C$48=$AR116,$D$48=$AR116),Schweine_Werte!$I116*0.5,IF(OR($C$48&gt;$AR116,$D$48&lt;$AR116),0,Schweine_Werte!$I116))</f>
        <v>0</v>
      </c>
      <c r="BL116" s="667">
        <f>IF(OR($C$60=$AR116,$D$60=$AR116),Schweine_Werte!$I116*0.5,IF(OR($C$60&gt;$AR116,$D$60&lt;$AR116),0,Schweine_Werte!$I116))</f>
        <v>0</v>
      </c>
      <c r="BM116" s="677"/>
      <c r="BN116" s="667"/>
      <c r="BO116" s="667"/>
      <c r="BP116" s="667"/>
      <c r="BQ116" s="667"/>
      <c r="BR116" s="677">
        <f>IF(OR($C$74=$AR116,$D$74=$AR116),Schweine_Werte!$M116*0.5,IF(OR($C$74&gt;$AR116,$D$74&lt;$AR116),0,Schweine_Werte!$M116))</f>
        <v>0</v>
      </c>
      <c r="BS116" s="677">
        <f>IF(OR($C$83=$AR116,$D$83=$AR116),Schweine_Werte!$M116*0.5,IF(OR($C$83&gt;$AR116,$D$83&lt;$AR116),0,Schweine_Werte!$M116))</f>
        <v>0</v>
      </c>
      <c r="BT116" s="679">
        <f>IF(OR($C$92=$AR116,$D$92=$AR116),Schweine_Werte!$M116*0.5,IF(OR($C$92&gt;$AR116,$D$92&lt;$AR116),0,Schweine_Werte!$M116))</f>
        <v>0</v>
      </c>
      <c r="BU116" s="679">
        <f>IF(OR($C$101=$AR116,$D$101=$AR116),Schweine_Werte!$M116*0.5,IF(OR($C$101&gt;$AR116,$D$101&lt;$AR116),0,Schweine_Werte!$M116))</f>
        <v>0</v>
      </c>
      <c r="BV116" s="679">
        <f>IF(OR($C$110=$AR116,$D$110=$AR116),Schweine_Werte!$M116*0.5,IF(OR($C$110&gt;$AR116,$D$110&lt;$AR116),0,Schweine_Werte!$M116))</f>
        <v>0</v>
      </c>
      <c r="BW116" s="679">
        <f>IF(OR(8=$AR116,$E$127=$AR116),Schweine_Werte!$M116*0.5,IF(OR(8&gt;$AR116,$E$127&lt;$AR116),0,Schweine_Werte!$M116))</f>
        <v>1.4477278921508818</v>
      </c>
      <c r="BX116" s="679">
        <f>IF(OR(8=$AR116,$E$145=$AR116),Schweine_Werte!$M116*0.5,IF(OR(8&gt;$AR116,$E$145&lt;$AR116),0,Schweine_Werte!$M116))</f>
        <v>1.4477278921508818</v>
      </c>
      <c r="BY116" s="677">
        <f>IF(OR($C$74=$AR116,$D$74=$AR116),Schweine_Werte!$O116*0.5,IF(OR($C$74&gt;$AR116,$D$74&lt;$AR116),0,Schweine_Werte!$O116))</f>
        <v>0</v>
      </c>
      <c r="BZ116" s="677">
        <f>IF(OR($C$83=$AR116,$D$83=$AR116),Schweine_Werte!$O116*0.5,IF(OR($C$83&gt;$AR116,$D$83&lt;$AR116),0,Schweine_Werte!$O116))</f>
        <v>0</v>
      </c>
      <c r="CA116" s="679">
        <f>IF(OR($C$92=$AR116,$D$92=$AR116),Schweine_Werte!$O116*0.5,IF(OR($C$92&gt;$AR116,$D$92&lt;$AR116),0,Schweine_Werte!$O116))</f>
        <v>0</v>
      </c>
      <c r="CB116" s="679">
        <f>IF(OR($C$101=$AR116,$D$101=$AR116),Schweine_Werte!$O116*0.5,IF(OR($C$101&gt;$AR116,$D$101&lt;$AR116),0,Schweine_Werte!$O116))</f>
        <v>0</v>
      </c>
      <c r="CC116" s="679">
        <f>IF(OR($C$110=$AR116,$D$110=$AR116),Schweine_Werte!$O116*0.5,IF(OR($C$110&gt;$AR116,$D$110&lt;$AR116),0,Schweine_Werte!$O116))</f>
        <v>0</v>
      </c>
    </row>
    <row r="117" spans="1:81" ht="18.75" x14ac:dyDescent="0.3">
      <c r="B117" s="1730" t="s">
        <v>519</v>
      </c>
      <c r="C117" s="1731"/>
      <c r="D117" s="1731"/>
      <c r="E117" s="1731"/>
      <c r="F117" s="1731"/>
      <c r="G117" s="1732"/>
      <c r="H117" s="701"/>
      <c r="I117" s="666"/>
      <c r="J117" s="666"/>
      <c r="K117" s="666"/>
      <c r="L117" s="666"/>
      <c r="M117" s="666"/>
      <c r="N117" s="666"/>
      <c r="O117" s="666"/>
      <c r="P117" s="666"/>
      <c r="Q117" s="666"/>
      <c r="R117" s="666"/>
      <c r="S117" s="666"/>
      <c r="T117" s="666"/>
      <c r="U117" s="666"/>
      <c r="V117" s="666"/>
      <c r="W117" s="666"/>
      <c r="X117" s="666"/>
      <c r="Y117" s="666"/>
      <c r="AR117" s="698">
        <v>121</v>
      </c>
      <c r="AS117" s="677">
        <f>IF(OR($C$12=$AR117,$D$12=$AR117),Schweine_Werte!$C117*0.5,IF(OR($C$12&gt;$AR117,$D$12&lt;$AR117),0,Schweine_Werte!$C117))</f>
        <v>0</v>
      </c>
      <c r="AT117" s="667">
        <f>IF(OR($C$24=$AR117,$D$24=$AR117),Schweine_Werte!$C117*0.5,IF(OR($C$24&gt;$AR117,$D$24&lt;$AR117),0,Schweine_Werte!$C117))</f>
        <v>0</v>
      </c>
      <c r="AU117" s="677">
        <f>IF(OR($C$36=$AR117,$D$36=$AR117),Schweine_Werte!$C117*0.5,IF(OR($C$36&gt;$AR117,$D$36&lt;$AR117),0,Schweine_Werte!$C117))</f>
        <v>0</v>
      </c>
      <c r="AV117" s="677">
        <f>IF(OR($C$48=$AR117,$D$48=$AR117),Schweine_Werte!$C117*0.5,IF(OR($C$48&gt;$AR117,$D$48&lt;$AR117),0,Schweine_Werte!$C117))</f>
        <v>0</v>
      </c>
      <c r="AW117" s="677">
        <f>IF(OR($C$60=$AR117,$D$60=$AR117),Schweine_Werte!$C117*0.5,IF(OR($C$60&gt;$AR117,$D$60&lt;$AR117),0,Schweine_Werte!$C117))</f>
        <v>0</v>
      </c>
      <c r="AX117" s="677">
        <f>IF(OR($C$12=$AR117,$D$12=$AR117),Schweine_Werte!$E117*0.5,IF(OR($C$12&gt;$AR117,$D$12&lt;$AR117),0,Schweine_Werte!$E117))</f>
        <v>0</v>
      </c>
      <c r="AY117" s="667">
        <f>IF(OR($C$24=$AR117,$D$24=$AR117),Schweine_Werte!$E117*0.5,IF(OR($C$24&gt;$AR117,$D$24&lt;$AR117),0,Schweine_Werte!$E117))</f>
        <v>0</v>
      </c>
      <c r="AZ117" s="667">
        <f>IF(OR($C$36=$AR117,$D$36=$AR117),Schweine_Werte!$E117*0.5,IF(OR($C$36&gt;$AR117,$D$36&lt;$AR117),0,Schweine_Werte!$E117))</f>
        <v>0</v>
      </c>
      <c r="BA117" s="667">
        <f>IF(OR($C$48=$AR117,$D$48=$AR117),Schweine_Werte!$E117*0.5,IF(OR($C$48&gt;$AR117,$D$48&lt;$AR117),0,Schweine_Werte!$E117))</f>
        <v>0</v>
      </c>
      <c r="BB117" s="667">
        <f>IF(OR($C$60=$AR117,$D$60=$AR117),Schweine_Werte!$E117*0.5,IF(OR($C$60&gt;$AR117,$D$60&lt;$AR117),0,Schweine_Werte!$E117))</f>
        <v>0</v>
      </c>
      <c r="BC117" s="677">
        <f>IF(OR($C$12=$AR117,$D$12=$AR117),Schweine_Werte!$G117*0.5,IF(OR($C$12&gt;$AR117,$D$12&lt;$AR117),0,Schweine_Werte!$G117))</f>
        <v>0</v>
      </c>
      <c r="BD117" s="667">
        <f>IF(OR($C$24=$AR117,$D$24=$AR117),Schweine_Werte!$G117*0.5,IF(OR($C$24&gt;$AR117,$D$24&lt;$AR117),0,Schweine_Werte!$G117))</f>
        <v>0</v>
      </c>
      <c r="BE117" s="667">
        <f>IF(OR($C$36=$AR117,$D$36=$AR117),Schweine_Werte!$G117*0.5,IF(OR($C$36&gt;$AR117,$D$36&lt;$AR117),0,Schweine_Werte!$G117))</f>
        <v>0</v>
      </c>
      <c r="BF117" s="667">
        <f>IF(OR($C$48=$AR117,$D$48=$AR117),Schweine_Werte!$G117*0.5,IF(OR($C$48&gt;$AR117,$D$48&lt;$AR117),0,Schweine_Werte!$G117))</f>
        <v>0</v>
      </c>
      <c r="BG117" s="667">
        <f>IF(OR($C$60=$AR117,$D$60=$AR117),Schweine_Werte!$G117*0.5,IF(OR($C$60&gt;$AR117,$D$60&lt;$AR117),0,Schweine_Werte!$G117))</f>
        <v>0</v>
      </c>
      <c r="BH117" s="677">
        <f>IF(OR($C$12=$AR117,$D$12=$AR117),Schweine_Werte!$I117*0.5,IF(OR($C$12&gt;$AR117,$D$12&lt;$AR117),0,Schweine_Werte!$I117))</f>
        <v>0</v>
      </c>
      <c r="BI117" s="667">
        <f>IF(OR($C$24=$AR117,$D$24=$AR117),Schweine_Werte!$I117*0.5,IF(OR($C$24&gt;$AR117,$D$24&lt;$AR117),0,Schweine_Werte!$I117))</f>
        <v>0</v>
      </c>
      <c r="BJ117" s="667">
        <f>IF(OR($C$36=$AR117,$D$36=$AR117),Schweine_Werte!$I117*0.5,IF(OR($C$36&gt;$AR117,$D$36&lt;$AR117),0,Schweine_Werte!$I117))</f>
        <v>0</v>
      </c>
      <c r="BK117" s="667">
        <f>IF(OR($C$48=$AR117,$D$48=$AR117),Schweine_Werte!$I117*0.5,IF(OR($C$48&gt;$AR117,$D$48&lt;$AR117),0,Schweine_Werte!$I117))</f>
        <v>0</v>
      </c>
      <c r="BL117" s="667">
        <f>IF(OR($C$60=$AR117,$D$60=$AR117),Schweine_Werte!$I117*0.5,IF(OR($C$60&gt;$AR117,$D$60&lt;$AR117),0,Schweine_Werte!$I117))</f>
        <v>0</v>
      </c>
      <c r="BM117" s="677"/>
      <c r="BN117" s="667"/>
      <c r="BO117" s="667"/>
      <c r="BP117" s="667"/>
      <c r="BQ117" s="667"/>
      <c r="BR117" s="677">
        <f>IF(OR($C$74=$AR117,$D$74=$AR117),Schweine_Werte!$M117*0.5,IF(OR($C$74&gt;$AR117,$D$74&lt;$AR117),0,Schweine_Werte!$M117))</f>
        <v>0</v>
      </c>
      <c r="BS117" s="677">
        <f>IF(OR($C$83=$AR117,$D$83=$AR117),Schweine_Werte!$M117*0.5,IF(OR($C$83&gt;$AR117,$D$83&lt;$AR117),0,Schweine_Werte!$M117))</f>
        <v>0</v>
      </c>
      <c r="BT117" s="679">
        <f>IF(OR($C$92=$AR117,$D$92=$AR117),Schweine_Werte!$M117*0.5,IF(OR($C$92&gt;$AR117,$D$92&lt;$AR117),0,Schweine_Werte!$M117))</f>
        <v>0</v>
      </c>
      <c r="BU117" s="679">
        <f>IF(OR($C$101=$AR117,$D$101=$AR117),Schweine_Werte!$M117*0.5,IF(OR($C$101&gt;$AR117,$D$101&lt;$AR117),0,Schweine_Werte!$M117))</f>
        <v>0</v>
      </c>
      <c r="BV117" s="679">
        <f>IF(OR($C$110=$AR117,$D$110=$AR117),Schweine_Werte!$M117*0.5,IF(OR($C$110&gt;$AR117,$D$110&lt;$AR117),0,Schweine_Werte!$M117))</f>
        <v>0</v>
      </c>
      <c r="BW117" s="679">
        <f>IF(OR(8=$AR117,$E$127=$AR117),Schweine_Werte!$M117*0.5,IF(OR(8&gt;$AR117,$E$127&lt;$AR117),0,Schweine_Werte!$M117))</f>
        <v>1.4477278921508818</v>
      </c>
      <c r="BX117" s="679">
        <f>IF(OR(8=$AR117,$E$145=$AR117),Schweine_Werte!$M117*0.5,IF(OR(8&gt;$AR117,$E$145&lt;$AR117),0,Schweine_Werte!$M117))</f>
        <v>1.4477278921508818</v>
      </c>
      <c r="BY117" s="677">
        <f>IF(OR($C$74=$AR117,$D$74=$AR117),Schweine_Werte!$O117*0.5,IF(OR($C$74&gt;$AR117,$D$74&lt;$AR117),0,Schweine_Werte!$O117))</f>
        <v>0</v>
      </c>
      <c r="BZ117" s="677">
        <f>IF(OR($C$83=$AR117,$D$83=$AR117),Schweine_Werte!$O117*0.5,IF(OR($C$83&gt;$AR117,$D$83&lt;$AR117),0,Schweine_Werte!$O117))</f>
        <v>0</v>
      </c>
      <c r="CA117" s="679">
        <f>IF(OR($C$92=$AR117,$D$92=$AR117),Schweine_Werte!$O117*0.5,IF(OR($C$92&gt;$AR117,$D$92&lt;$AR117),0,Schweine_Werte!$O117))</f>
        <v>0</v>
      </c>
      <c r="CB117" s="679">
        <f>IF(OR($C$101=$AR117,$D$101=$AR117),Schweine_Werte!$O117*0.5,IF(OR($C$101&gt;$AR117,$D$101&lt;$AR117),0,Schweine_Werte!$O117))</f>
        <v>0</v>
      </c>
      <c r="CC117" s="679">
        <f>IF(OR($C$110=$AR117,$D$110=$AR117),Schweine_Werte!$O117*0.5,IF(OR($C$110&gt;$AR117,$D$110&lt;$AR117),0,Schweine_Werte!$O117))</f>
        <v>0</v>
      </c>
    </row>
    <row r="118" spans="1:81" ht="18.75" x14ac:dyDescent="0.3">
      <c r="B118" s="520" t="s">
        <v>520</v>
      </c>
      <c r="D118" s="520" t="s">
        <v>521</v>
      </c>
      <c r="G118" s="520" t="s">
        <v>522</v>
      </c>
      <c r="H118" s="666"/>
      <c r="I118" s="666"/>
      <c r="J118" s="666"/>
      <c r="K118" s="666"/>
      <c r="L118" s="666"/>
      <c r="M118" s="666"/>
      <c r="N118" s="666"/>
      <c r="O118" s="520" t="s">
        <v>523</v>
      </c>
      <c r="P118" s="667" t="s">
        <v>524</v>
      </c>
      <c r="Q118" s="667"/>
      <c r="R118" s="667"/>
      <c r="S118" s="667"/>
      <c r="T118" s="666"/>
      <c r="U118" s="666"/>
      <c r="V118" s="666"/>
      <c r="AR118" s="698">
        <v>122</v>
      </c>
      <c r="AS118" s="677">
        <f>IF(OR($C$12=$AR118,$D$12=$AR118),Schweine_Werte!$C118*0.5,IF(OR($C$12&gt;$AR118,$D$12&lt;$AR118),0,Schweine_Werte!$C118))</f>
        <v>0</v>
      </c>
      <c r="AT118" s="667">
        <f>IF(OR($C$24=$AR118,$D$24=$AR118),Schweine_Werte!$C118*0.5,IF(OR($C$24&gt;$AR118,$D$24&lt;$AR118),0,Schweine_Werte!$C118))</f>
        <v>0</v>
      </c>
      <c r="AU118" s="677">
        <f>IF(OR($C$36=$AR118,$D$36=$AR118),Schweine_Werte!$C118*0.5,IF(OR($C$36&gt;$AR118,$D$36&lt;$AR118),0,Schweine_Werte!$C118))</f>
        <v>0</v>
      </c>
      <c r="AV118" s="677">
        <f>IF(OR($C$48=$AR118,$D$48=$AR118),Schweine_Werte!$C118*0.5,IF(OR($C$48&gt;$AR118,$D$48&lt;$AR118),0,Schweine_Werte!$C118))</f>
        <v>0</v>
      </c>
      <c r="AW118" s="677">
        <f>IF(OR($C$60=$AR118,$D$60=$AR118),Schweine_Werte!$C118*0.5,IF(OR($C$60&gt;$AR118,$D$60&lt;$AR118),0,Schweine_Werte!$C118))</f>
        <v>0</v>
      </c>
      <c r="AX118" s="677">
        <f>IF(OR($C$12=$AR118,$D$12=$AR118),Schweine_Werte!$E118*0.5,IF(OR($C$12&gt;$AR118,$D$12&lt;$AR118),0,Schweine_Werte!$E118))</f>
        <v>0</v>
      </c>
      <c r="AY118" s="667">
        <f>IF(OR($C$24=$AR118,$D$24=$AR118),Schweine_Werte!$E118*0.5,IF(OR($C$24&gt;$AR118,$D$24&lt;$AR118),0,Schweine_Werte!$E118))</f>
        <v>0</v>
      </c>
      <c r="AZ118" s="667">
        <f>IF(OR($C$36=$AR118,$D$36=$AR118),Schweine_Werte!$E118*0.5,IF(OR($C$36&gt;$AR118,$D$36&lt;$AR118),0,Schweine_Werte!$E118))</f>
        <v>0</v>
      </c>
      <c r="BA118" s="667">
        <f>IF(OR($C$48=$AR118,$D$48=$AR118),Schweine_Werte!$E118*0.5,IF(OR($C$48&gt;$AR118,$D$48&lt;$AR118),0,Schweine_Werte!$E118))</f>
        <v>0</v>
      </c>
      <c r="BB118" s="667">
        <f>IF(OR($C$60=$AR118,$D$60=$AR118),Schweine_Werte!$E118*0.5,IF(OR($C$60&gt;$AR118,$D$60&lt;$AR118),0,Schweine_Werte!$E118))</f>
        <v>0</v>
      </c>
      <c r="BC118" s="677">
        <f>IF(OR($C$12=$AR118,$D$12=$AR118),Schweine_Werte!$G118*0.5,IF(OR($C$12&gt;$AR118,$D$12&lt;$AR118),0,Schweine_Werte!$G118))</f>
        <v>0</v>
      </c>
      <c r="BD118" s="667">
        <f>IF(OR($C$24=$AR118,$D$24=$AR118),Schweine_Werte!$G118*0.5,IF(OR($C$24&gt;$AR118,$D$24&lt;$AR118),0,Schweine_Werte!$G118))</f>
        <v>0</v>
      </c>
      <c r="BE118" s="667">
        <f>IF(OR($C$36=$AR118,$D$36=$AR118),Schweine_Werte!$G118*0.5,IF(OR($C$36&gt;$AR118,$D$36&lt;$AR118),0,Schweine_Werte!$G118))</f>
        <v>0</v>
      </c>
      <c r="BF118" s="667">
        <f>IF(OR($C$48=$AR118,$D$48=$AR118),Schweine_Werte!$G118*0.5,IF(OR($C$48&gt;$AR118,$D$48&lt;$AR118),0,Schweine_Werte!$G118))</f>
        <v>0</v>
      </c>
      <c r="BG118" s="667">
        <f>IF(OR($C$60=$AR118,$D$60=$AR118),Schweine_Werte!$G118*0.5,IF(OR($C$60&gt;$AR118,$D$60&lt;$AR118),0,Schweine_Werte!$G118))</f>
        <v>0</v>
      </c>
      <c r="BH118" s="677">
        <f>IF(OR($C$12=$AR118,$D$12=$AR118),Schweine_Werte!$I118*0.5,IF(OR($C$12&gt;$AR118,$D$12&lt;$AR118),0,Schweine_Werte!$I118))</f>
        <v>0</v>
      </c>
      <c r="BI118" s="667">
        <f>IF(OR($C$24=$AR118,$D$24=$AR118),Schweine_Werte!$I118*0.5,IF(OR($C$24&gt;$AR118,$D$24&lt;$AR118),0,Schweine_Werte!$I118))</f>
        <v>0</v>
      </c>
      <c r="BJ118" s="667">
        <f>IF(OR($C$36=$AR118,$D$36=$AR118),Schweine_Werte!$I118*0.5,IF(OR($C$36&gt;$AR118,$D$36&lt;$AR118),0,Schweine_Werte!$I118))</f>
        <v>0</v>
      </c>
      <c r="BK118" s="667">
        <f>IF(OR($C$48=$AR118,$D$48=$AR118),Schweine_Werte!$I118*0.5,IF(OR($C$48&gt;$AR118,$D$48&lt;$AR118),0,Schweine_Werte!$I118))</f>
        <v>0</v>
      </c>
      <c r="BL118" s="667">
        <f>IF(OR($C$60=$AR118,$D$60=$AR118),Schweine_Werte!$I118*0.5,IF(OR($C$60&gt;$AR118,$D$60&lt;$AR118),0,Schweine_Werte!$I118))</f>
        <v>0</v>
      </c>
      <c r="BM118" s="677"/>
      <c r="BN118" s="667"/>
      <c r="BO118" s="667"/>
      <c r="BP118" s="667"/>
      <c r="BQ118" s="667"/>
      <c r="BR118" s="677">
        <f>IF(OR($C$74=$AR118,$D$74=$AR118),Schweine_Werte!$M118*0.5,IF(OR($C$74&gt;$AR118,$D$74&lt;$AR118),0,Schweine_Werte!$M118))</f>
        <v>0</v>
      </c>
      <c r="BS118" s="677">
        <f>IF(OR($C$83=$AR118,$D$83=$AR118),Schweine_Werte!$M118*0.5,IF(OR($C$83&gt;$AR118,$D$83&lt;$AR118),0,Schweine_Werte!$M118))</f>
        <v>0</v>
      </c>
      <c r="BT118" s="679">
        <f>IF(OR($C$92=$AR118,$D$92=$AR118),Schweine_Werte!$M118*0.5,IF(OR($C$92&gt;$AR118,$D$92&lt;$AR118),0,Schweine_Werte!$M118))</f>
        <v>0</v>
      </c>
      <c r="BU118" s="679">
        <f>IF(OR($C$101=$AR118,$D$101=$AR118),Schweine_Werte!$M118*0.5,IF(OR($C$101&gt;$AR118,$D$101&lt;$AR118),0,Schweine_Werte!$M118))</f>
        <v>0</v>
      </c>
      <c r="BV118" s="679">
        <f>IF(OR($C$110=$AR118,$D$110=$AR118),Schweine_Werte!$M118*0.5,IF(OR($C$110&gt;$AR118,$D$110&lt;$AR118),0,Schweine_Werte!$M118))</f>
        <v>0</v>
      </c>
      <c r="BW118" s="679">
        <f>IF(OR(8=$AR118,$E$127=$AR118),Schweine_Werte!$M118*0.5,IF(OR(8&gt;$AR118,$E$127&lt;$AR118),0,Schweine_Werte!$M118))</f>
        <v>1.4477278921508818</v>
      </c>
      <c r="BX118" s="679">
        <f>IF(OR(8=$AR118,$E$145=$AR118),Schweine_Werte!$M118*0.5,IF(OR(8&gt;$AR118,$E$145&lt;$AR118),0,Schweine_Werte!$M118))</f>
        <v>1.4477278921508818</v>
      </c>
      <c r="BY118" s="677">
        <f>IF(OR($C$74=$AR118,$D$74=$AR118),Schweine_Werte!$O118*0.5,IF(OR($C$74&gt;$AR118,$D$74&lt;$AR118),0,Schweine_Werte!$O118))</f>
        <v>0</v>
      </c>
      <c r="BZ118" s="677">
        <f>IF(OR($C$83=$AR118,$D$83=$AR118),Schweine_Werte!$O118*0.5,IF(OR($C$83&gt;$AR118,$D$83&lt;$AR118),0,Schweine_Werte!$O118))</f>
        <v>0</v>
      </c>
      <c r="CA118" s="679">
        <f>IF(OR($C$92=$AR118,$D$92=$AR118),Schweine_Werte!$O118*0.5,IF(OR($C$92&gt;$AR118,$D$92&lt;$AR118),0,Schweine_Werte!$O118))</f>
        <v>0</v>
      </c>
      <c r="CB118" s="679">
        <f>IF(OR($C$101=$AR118,$D$101=$AR118),Schweine_Werte!$O118*0.5,IF(OR($C$101&gt;$AR118,$D$101&lt;$AR118),0,Schweine_Werte!$O118))</f>
        <v>0</v>
      </c>
      <c r="CC118" s="679">
        <f>IF(OR($C$110=$AR118,$D$110=$AR118),Schweine_Werte!$O118*0.5,IF(OR($C$110&gt;$AR118,$D$110&lt;$AR118),0,Schweine_Werte!$O118))</f>
        <v>0</v>
      </c>
    </row>
    <row r="119" spans="1:81" x14ac:dyDescent="0.2">
      <c r="B119" s="520" t="e">
        <f>+(E127-8)/0.45</f>
        <v>#VALUE!</v>
      </c>
      <c r="C119" s="520" t="s">
        <v>393</v>
      </c>
      <c r="F119" s="667" t="e">
        <f>IF($E127&lt;=8,0,$B122*SUMPRODUCT($BW$4:$BW$31,Schweine_Werte!$V$4:$V$31)/SUM($BW$4:$BW$31))</f>
        <v>#VALUE!</v>
      </c>
      <c r="G119" s="667" t="e">
        <f>IF($E127&lt;=8,0,IF($B127=$A$8,SUMPRODUCT($BW$4:$BW$31,Schweine_Werte!HE$4:HE$31)/SUM($BW$4:$BW$31),IF($B127=$A$7,SUMPRODUCT($BW$4:$BW$31,Schweine_Werte!GQ$4:GQ$31)/SUM($BW$4:$BW$31),IF($B127=$A$6,SUMPRODUCT($BW$4:$BW$31,Schweine_Werte!GC$4:GC$31)/SUM($BW$4:$BW$31),SUMPRODUCT($BW$4:$BW$31,Schweine_Werte!FO$4:FO$31)/SUM($BW$4:$BW$31))))*$B122)</f>
        <v>#VALUE!</v>
      </c>
      <c r="H119" s="667" t="e">
        <f>IF($E127&lt;=8,0,IF($B127=$A$8,SUMPRODUCT($BW$4:$BW$31,Schweine_Werte!HF$4:HF$31)/SUM($BW$4:$BW$31),IF($B127=$A$7,SUMPRODUCT($BW$4:$BW$31,Schweine_Werte!GR$4:GR$31)/SUM($BW$4:$BW$31),IF($B127=$A$6,SUMPRODUCT($BW$4:$BW$31,Schweine_Werte!GD$4:GD$31)/SUM($BW$4:$BW$31),SUMPRODUCT($BW$4:$BW$31,Schweine_Werte!FP$4:FP$31)/SUM($BW$4:$BW$31))))*$B122)</f>
        <v>#VALUE!</v>
      </c>
      <c r="I119" s="667" t="e">
        <f>IF($E127&lt;=8,0,IF($B127=$A$8,SUMPRODUCT($BW$4:$BW$31,Schweine_Werte!HG$4:HG$31)/SUM($BW$4:$BW$31),IF($B127=$A$7,SUMPRODUCT($BW$4:$BW$31,Schweine_Werte!GS$4:GS$31)/SUM($BW$4:$BW$31),IF($B127=$A$6,SUMPRODUCT($BW$4:$BW$31,Schweine_Werte!GE$4:GE$31)/SUM($BW$4:$BW$31),SUMPRODUCT($BW$4:$BW$31,Schweine_Werte!FQ$4:FQ$31)/SUM($BW$4:$BW$31))))*$B122)</f>
        <v>#VALUE!</v>
      </c>
      <c r="J119" s="667" t="e">
        <f>SUMPRODUCT($BW$4:$BW$31,Schweine_Werte!$AD$4:$AD$31)/SUM($BW$4:$BW$31)*$B122</f>
        <v>#VALUE!</v>
      </c>
      <c r="K119" s="667" t="e">
        <f>SUMPRODUCT($BW$4:$BW$31,Schweine_Werte!$AL$4:$AL$31)/SUM($BW$4:$BW$31)*$B122</f>
        <v>#VALUE!</v>
      </c>
      <c r="L119" s="667"/>
      <c r="M119" s="667"/>
      <c r="N119" s="667"/>
      <c r="O119" s="667">
        <f>SUM($BW$4:$BW$23)+IF($E127&gt;28,$BW$24*0.5,$BW$24)</f>
        <v>44.44444444444445</v>
      </c>
      <c r="P119" s="667">
        <f>IF($E127&gt;28,SUM($BW$25:$BW$31)+$BW$24*0.5,0)</f>
        <v>11.390271160403584</v>
      </c>
      <c r="Q119" s="667" t="e">
        <f t="shared" ref="Q119:S120" si="55">T119*$F119</f>
        <v>#VALUE!</v>
      </c>
      <c r="R119" s="667" t="e">
        <f t="shared" si="55"/>
        <v>#VALUE!</v>
      </c>
      <c r="S119" s="667" t="e">
        <f t="shared" si="55"/>
        <v>#VALUE!</v>
      </c>
      <c r="T119" s="667">
        <f>+IF($E127&lt;=8,0,($O119*Schweine_Werte!$HT$15+$P119*Schweine_Werte!$HU$15)/SUM($O119:$P119))</f>
        <v>7.0161806212562894</v>
      </c>
      <c r="U119" s="667">
        <f>IF(E127&lt;=8,0,($O119*Schweine_Werte!$HV$15+$P119*Schweine_Werte!$HW$15)/SUM($O119:$P119))</f>
        <v>7.5920003876794322</v>
      </c>
      <c r="V119" s="667">
        <f>IF(E127&lt;=8,0,($O119*Schweine_Werte!$HX$15+$P119*Schweine_Werte!$HY$15)/SUM($O119:$P119))</f>
        <v>11</v>
      </c>
      <c r="AR119" s="698">
        <v>123</v>
      </c>
      <c r="AS119" s="677">
        <f>IF(OR($C$12=$AR119,$D$12=$AR119),Schweine_Werte!$C119*0.5,IF(OR($C$12&gt;$AR119,$D$12&lt;$AR119),0,Schweine_Werte!$C119))</f>
        <v>0</v>
      </c>
      <c r="AT119" s="667">
        <f>IF(OR($C$24=$AR119,$D$24=$AR119),Schweine_Werte!$C119*0.5,IF(OR($C$24&gt;$AR119,$D$24&lt;$AR119),0,Schweine_Werte!$C119))</f>
        <v>0</v>
      </c>
      <c r="AU119" s="677">
        <f>IF(OR($C$36=$AR119,$D$36=$AR119),Schweine_Werte!$C119*0.5,IF(OR($C$36&gt;$AR119,$D$36&lt;$AR119),0,Schweine_Werte!$C119))</f>
        <v>0</v>
      </c>
      <c r="AV119" s="677">
        <f>IF(OR($C$48=$AR119,$D$48=$AR119),Schweine_Werte!$C119*0.5,IF(OR($C$48&gt;$AR119,$D$48&lt;$AR119),0,Schweine_Werte!$C119))</f>
        <v>0</v>
      </c>
      <c r="AW119" s="677">
        <f>IF(OR($C$60=$AR119,$D$60=$AR119),Schweine_Werte!$C119*0.5,IF(OR($C$60&gt;$AR119,$D$60&lt;$AR119),0,Schweine_Werte!$C119))</f>
        <v>0</v>
      </c>
      <c r="AX119" s="677">
        <f>IF(OR($C$12=$AR119,$D$12=$AR119),Schweine_Werte!$E119*0.5,IF(OR($C$12&gt;$AR119,$D$12&lt;$AR119),0,Schweine_Werte!$E119))</f>
        <v>0</v>
      </c>
      <c r="AY119" s="667">
        <f>IF(OR($C$24=$AR119,$D$24=$AR119),Schweine_Werte!$E119*0.5,IF(OR($C$24&gt;$AR119,$D$24&lt;$AR119),0,Schweine_Werte!$E119))</f>
        <v>0</v>
      </c>
      <c r="AZ119" s="667">
        <f>IF(OR($C$36=$AR119,$D$36=$AR119),Schweine_Werte!$E119*0.5,IF(OR($C$36&gt;$AR119,$D$36&lt;$AR119),0,Schweine_Werte!$E119))</f>
        <v>0</v>
      </c>
      <c r="BA119" s="667">
        <f>IF(OR($C$48=$AR119,$D$48=$AR119),Schweine_Werte!$E119*0.5,IF(OR($C$48&gt;$AR119,$D$48&lt;$AR119),0,Schweine_Werte!$E119))</f>
        <v>0</v>
      </c>
      <c r="BB119" s="667">
        <f>IF(OR($C$60=$AR119,$D$60=$AR119),Schweine_Werte!$E119*0.5,IF(OR($C$60&gt;$AR119,$D$60&lt;$AR119),0,Schweine_Werte!$E119))</f>
        <v>0</v>
      </c>
      <c r="BC119" s="677">
        <f>IF(OR($C$12=$AR119,$D$12=$AR119),Schweine_Werte!$G119*0.5,IF(OR($C$12&gt;$AR119,$D$12&lt;$AR119),0,Schweine_Werte!$G119))</f>
        <v>0</v>
      </c>
      <c r="BD119" s="667">
        <f>IF(OR($C$24=$AR119,$D$24=$AR119),Schweine_Werte!$G119*0.5,IF(OR($C$24&gt;$AR119,$D$24&lt;$AR119),0,Schweine_Werte!$G119))</f>
        <v>0</v>
      </c>
      <c r="BE119" s="667">
        <f>IF(OR($C$36=$AR119,$D$36=$AR119),Schweine_Werte!$G119*0.5,IF(OR($C$36&gt;$AR119,$D$36&lt;$AR119),0,Schweine_Werte!$G119))</f>
        <v>0</v>
      </c>
      <c r="BF119" s="667">
        <f>IF(OR($C$48=$AR119,$D$48=$AR119),Schweine_Werte!$G119*0.5,IF(OR($C$48&gt;$AR119,$D$48&lt;$AR119),0,Schweine_Werte!$G119))</f>
        <v>0</v>
      </c>
      <c r="BG119" s="667">
        <f>IF(OR($C$60=$AR119,$D$60=$AR119),Schweine_Werte!$G119*0.5,IF(OR($C$60&gt;$AR119,$D$60&lt;$AR119),0,Schweine_Werte!$G119))</f>
        <v>0</v>
      </c>
      <c r="BH119" s="677">
        <f>IF(OR($C$12=$AR119,$D$12=$AR119),Schweine_Werte!$I119*0.5,IF(OR($C$12&gt;$AR119,$D$12&lt;$AR119),0,Schweine_Werte!$I119))</f>
        <v>0</v>
      </c>
      <c r="BI119" s="667">
        <f>IF(OR($C$24=$AR119,$D$24=$AR119),Schweine_Werte!$I119*0.5,IF(OR($C$24&gt;$AR119,$D$24&lt;$AR119),0,Schweine_Werte!$I119))</f>
        <v>0</v>
      </c>
      <c r="BJ119" s="667">
        <f>IF(OR($C$36=$AR119,$D$36=$AR119),Schweine_Werte!$I119*0.5,IF(OR($C$36&gt;$AR119,$D$36&lt;$AR119),0,Schweine_Werte!$I119))</f>
        <v>0</v>
      </c>
      <c r="BK119" s="667">
        <f>IF(OR($C$48=$AR119,$D$48=$AR119),Schweine_Werte!$I119*0.5,IF(OR($C$48&gt;$AR119,$D$48&lt;$AR119),0,Schweine_Werte!$I119))</f>
        <v>0</v>
      </c>
      <c r="BL119" s="667">
        <f>IF(OR($C$60=$AR119,$D$60=$AR119),Schweine_Werte!$I119*0.5,IF(OR($C$60&gt;$AR119,$D$60&lt;$AR119),0,Schweine_Werte!$I119))</f>
        <v>0</v>
      </c>
      <c r="BM119" s="677"/>
      <c r="BN119" s="667"/>
      <c r="BO119" s="667"/>
      <c r="BP119" s="667"/>
      <c r="BQ119" s="667"/>
      <c r="BR119" s="677">
        <f>IF(OR($C$74=$AR119,$D$74=$AR119),Schweine_Werte!$M119*0.5,IF(OR($C$74&gt;$AR119,$D$74&lt;$AR119),0,Schweine_Werte!$M119))</f>
        <v>0</v>
      </c>
      <c r="BS119" s="677">
        <f>IF(OR($C$83=$AR119,$D$83=$AR119),Schweine_Werte!$M119*0.5,IF(OR($C$83&gt;$AR119,$D$83&lt;$AR119),0,Schweine_Werte!$M119))</f>
        <v>0</v>
      </c>
      <c r="BT119" s="679">
        <f>IF(OR($C$92=$AR119,$D$92=$AR119),Schweine_Werte!$M119*0.5,IF(OR($C$92&gt;$AR119,$D$92&lt;$AR119),0,Schweine_Werte!$M119))</f>
        <v>0</v>
      </c>
      <c r="BU119" s="679">
        <f>IF(OR($C$101=$AR119,$D$101=$AR119),Schweine_Werte!$M119*0.5,IF(OR($C$101&gt;$AR119,$D$101&lt;$AR119),0,Schweine_Werte!$M119))</f>
        <v>0</v>
      </c>
      <c r="BV119" s="679">
        <f>IF(OR($C$110=$AR119,$D$110=$AR119),Schweine_Werte!$M119*0.5,IF(OR($C$110&gt;$AR119,$D$110&lt;$AR119),0,Schweine_Werte!$M119))</f>
        <v>0</v>
      </c>
      <c r="BW119" s="679">
        <f>IF(OR(8=$AR119,$E$127=$AR119),Schweine_Werte!$M119*0.5,IF(OR(8&gt;$AR119,$E$127&lt;$AR119),0,Schweine_Werte!$M119))</f>
        <v>1.4477278921508818</v>
      </c>
      <c r="BX119" s="679">
        <f>IF(OR(8=$AR119,$E$145=$AR119),Schweine_Werte!$M119*0.5,IF(OR(8&gt;$AR119,$E$145&lt;$AR119),0,Schweine_Werte!$M119))</f>
        <v>1.4477278921508818</v>
      </c>
      <c r="BY119" s="677">
        <f>IF(OR($C$74=$AR119,$D$74=$AR119),Schweine_Werte!$O119*0.5,IF(OR($C$74&gt;$AR119,$D$74&lt;$AR119),0,Schweine_Werte!$O119))</f>
        <v>0</v>
      </c>
      <c r="BZ119" s="677">
        <f>IF(OR($C$83=$AR119,$D$83=$AR119),Schweine_Werte!$O119*0.5,IF(OR($C$83&gt;$AR119,$D$83&lt;$AR119),0,Schweine_Werte!$O119))</f>
        <v>0</v>
      </c>
      <c r="CA119" s="679">
        <f>IF(OR($C$92=$AR119,$D$92=$AR119),Schweine_Werte!$O119*0.5,IF(OR($C$92&gt;$AR119,$D$92&lt;$AR119),0,Schweine_Werte!$O119))</f>
        <v>0</v>
      </c>
      <c r="CB119" s="679">
        <f>IF(OR($C$101=$AR119,$D$101=$AR119),Schweine_Werte!$O119*0.5,IF(OR($C$101&gt;$AR119,$D$101&lt;$AR119),0,Schweine_Werte!$O119))</f>
        <v>0</v>
      </c>
      <c r="CC119" s="679">
        <f>IF(OR($C$110=$AR119,$D$110=$AR119),Schweine_Werte!$O119*0.5,IF(OR($C$110&gt;$AR119,$D$110&lt;$AR119),0,Schweine_Werte!$O119))</f>
        <v>0</v>
      </c>
    </row>
    <row r="120" spans="1:81" x14ac:dyDescent="0.2">
      <c r="C120" s="702" t="s">
        <v>525</v>
      </c>
      <c r="D120" s="520">
        <f>IF(D127&lt;22,22,IF(D127&gt;34,34,D127))</f>
        <v>34</v>
      </c>
      <c r="F120" s="667">
        <v>0.32</v>
      </c>
      <c r="G120" s="667" t="str">
        <f>IF($B$127=$A$5,VLOOKUP($D$120,Schweine_Werte!$IA$4:$IE$16,COLUMNS(Schweine_Werte!$IA$3:$IB$3),FALSE),IF($B$127=$A$6,VLOOKUP($D$120,Schweine_Werte!$IA$4:$IE$16,COLUMNS(Schweine_Werte!$IA$3:$IC$3),FALSE),IF($B$127=$A$7,VLOOKUP($D$120,Schweine_Werte!$IA$4:$IE$16,COLUMNS(Schweine_Werte!$IA$3:$ID$3),FALSE),IF($B$127=$A$8,VLOOKUP($D$120,Schweine_Werte!$IA$4:$IE$16,COLUMNS(Schweine_Werte!$IA$3:$IE$3),FALSE),"--"))))</f>
        <v>--</v>
      </c>
      <c r="H120" s="667" t="str">
        <f>IF($B$127=$A$5,VLOOKUP($D$120,Schweine_Werte!$IA$4:$II$16,COLUMNS(Schweine_Werte!$IA$3:$IF$3),FALSE),IF($B$127=$A$6,VLOOKUP($D$120,Schweine_Werte!$IA$4:$II$16,COLUMNS(Schweine_Werte!$IA$3:$IG$3),FALSE),IF($B$127=$A$7,VLOOKUP($D$120,Schweine_Werte!$IA$4:$II$16,COLUMNS(Schweine_Werte!$IA$3:$IH$3),FALSE),IF($B$127=$A$8,VLOOKUP($D$120,Schweine_Werte!$IA$4:$II$16,COLUMNS(Schweine_Werte!$IA$3:$II$3),FALSE),"--"))))</f>
        <v>--</v>
      </c>
      <c r="I120" s="667" t="str">
        <f>IF($B$127=$A$5,VLOOKUP($D$120,Schweine_Werte!$IA$4:$IM$16,COLUMNS(Schweine_Werte!$IA$3:$IJ$3),FALSE),IF($B$127=$A$6,VLOOKUP($D$120,Schweine_Werte!$IA$4:$IM$16,COLUMNS(Schweine_Werte!$IA$3:$IK$3),FALSE),IF($B$127=$A$7,VLOOKUP($D$120,Schweine_Werte!$IA$4:$IM$16,COLUMNS(Schweine_Werte!$IA$3:$IL$3),FALSE),IF($B$127=$A$8,VLOOKUP($D$120,Schweine_Werte!$IA$4:$IM$16,COLUMNS(Schweine_Werte!$IA$3:$IM$3),FALSE),"--"))))</f>
        <v>--</v>
      </c>
      <c r="J120" s="667">
        <f>VLOOKUP($D$120,Schweine_Werte!$IA$4:$IR$16,COLUMNS(Schweine_Werte!$IA$3:IN3),FALSE)</f>
        <v>4.8</v>
      </c>
      <c r="K120" s="667">
        <f>VLOOKUP($D$120,Schweine_Werte!$IA$4:$IR$16,COLUMNS(Schweine_Werte!$IA$3:IO3),FALSE)</f>
        <v>1.6</v>
      </c>
      <c r="L120" s="667"/>
      <c r="M120" s="667"/>
      <c r="N120" s="667"/>
      <c r="O120" s="667"/>
      <c r="P120" s="667"/>
      <c r="Q120" s="667">
        <f t="shared" si="55"/>
        <v>2</v>
      </c>
      <c r="R120" s="667">
        <f t="shared" si="55"/>
        <v>2.56</v>
      </c>
      <c r="S120" s="667">
        <f t="shared" si="55"/>
        <v>3.52</v>
      </c>
      <c r="T120" s="667">
        <f>VLOOKUP($D$120,Schweine_Werte!$IA$4:$IR$16,COLUMNS(Schweine_Werte!$IA$3:IP$3),FALSE)</f>
        <v>6.25</v>
      </c>
      <c r="U120" s="667">
        <f>VLOOKUP($D$120,Schweine_Werte!$IA$4:$IR$16,COLUMNS(Schweine_Werte!$IA$3:IQ$3),FALSE)</f>
        <v>8</v>
      </c>
      <c r="V120" s="667">
        <f>VLOOKUP($D$120,Schweine_Werte!$IA$4:$IR$16,COLUMNS(Schweine_Werte!$IA$3:IR$3),FALSE)</f>
        <v>11</v>
      </c>
      <c r="AR120" s="698">
        <v>124</v>
      </c>
      <c r="AS120" s="677">
        <f>IF(OR($C$12=$AR120,$D$12=$AR120),Schweine_Werte!$C120*0.5,IF(OR($C$12&gt;$AR120,$D$12&lt;$AR120),0,Schweine_Werte!$C120))</f>
        <v>0</v>
      </c>
      <c r="AT120" s="667">
        <f>IF(OR($C$24=$AR120,$D$24=$AR120),Schweine_Werte!$C120*0.5,IF(OR($C$24&gt;$AR120,$D$24&lt;$AR120),0,Schweine_Werte!$C120))</f>
        <v>0</v>
      </c>
      <c r="AU120" s="677">
        <f>IF(OR($C$36=$AR120,$D$36=$AR120),Schweine_Werte!$C120*0.5,IF(OR($C$36&gt;$AR120,$D$36&lt;$AR120),0,Schweine_Werte!$C120))</f>
        <v>0</v>
      </c>
      <c r="AV120" s="677">
        <f>IF(OR($C$48=$AR120,$D$48=$AR120),Schweine_Werte!$C120*0.5,IF(OR($C$48&gt;$AR120,$D$48&lt;$AR120),0,Schweine_Werte!$C120))</f>
        <v>0</v>
      </c>
      <c r="AW120" s="677">
        <f>IF(OR($C$60=$AR120,$D$60=$AR120),Schweine_Werte!$C120*0.5,IF(OR($C$60&gt;$AR120,$D$60&lt;$AR120),0,Schweine_Werte!$C120))</f>
        <v>0</v>
      </c>
      <c r="AX120" s="677">
        <f>IF(OR($C$12=$AR120,$D$12=$AR120),Schweine_Werte!$E120*0.5,IF(OR($C$12&gt;$AR120,$D$12&lt;$AR120),0,Schweine_Werte!$E120))</f>
        <v>0</v>
      </c>
      <c r="AY120" s="667">
        <f>IF(OR($C$24=$AR120,$D$24=$AR120),Schweine_Werte!$E120*0.5,IF(OR($C$24&gt;$AR120,$D$24&lt;$AR120),0,Schweine_Werte!$E120))</f>
        <v>0</v>
      </c>
      <c r="AZ120" s="667">
        <f>IF(OR($C$36=$AR120,$D$36=$AR120),Schweine_Werte!$E120*0.5,IF(OR($C$36&gt;$AR120,$D$36&lt;$AR120),0,Schweine_Werte!$E120))</f>
        <v>0</v>
      </c>
      <c r="BA120" s="667">
        <f>IF(OR($C$48=$AR120,$D$48=$AR120),Schweine_Werte!$E120*0.5,IF(OR($C$48&gt;$AR120,$D$48&lt;$AR120),0,Schweine_Werte!$E120))</f>
        <v>0</v>
      </c>
      <c r="BB120" s="667">
        <f>IF(OR($C$60=$AR120,$D$60=$AR120),Schweine_Werte!$E120*0.5,IF(OR($C$60&gt;$AR120,$D$60&lt;$AR120),0,Schweine_Werte!$E120))</f>
        <v>0</v>
      </c>
      <c r="BC120" s="677">
        <f>IF(OR($C$12=$AR120,$D$12=$AR120),Schweine_Werte!$G120*0.5,IF(OR($C$12&gt;$AR120,$D$12&lt;$AR120),0,Schweine_Werte!$G120))</f>
        <v>0</v>
      </c>
      <c r="BD120" s="667">
        <f>IF(OR($C$24=$AR120,$D$24=$AR120),Schweine_Werte!$G120*0.5,IF(OR($C$24&gt;$AR120,$D$24&lt;$AR120),0,Schweine_Werte!$G120))</f>
        <v>0</v>
      </c>
      <c r="BE120" s="667">
        <f>IF(OR($C$36=$AR120,$D$36=$AR120),Schweine_Werte!$G120*0.5,IF(OR($C$36&gt;$AR120,$D$36&lt;$AR120),0,Schweine_Werte!$G120))</f>
        <v>0</v>
      </c>
      <c r="BF120" s="667">
        <f>IF(OR($C$48=$AR120,$D$48=$AR120),Schweine_Werte!$G120*0.5,IF(OR($C$48&gt;$AR120,$D$48&lt;$AR120),0,Schweine_Werte!$G120))</f>
        <v>0</v>
      </c>
      <c r="BG120" s="667">
        <f>IF(OR($C$60=$AR120,$D$60=$AR120),Schweine_Werte!$G120*0.5,IF(OR($C$60&gt;$AR120,$D$60&lt;$AR120),0,Schweine_Werte!$G120))</f>
        <v>0</v>
      </c>
      <c r="BH120" s="677">
        <f>IF(OR($C$12=$AR120,$D$12=$AR120),Schweine_Werte!$I120*0.5,IF(OR($C$12&gt;$AR120,$D$12&lt;$AR120),0,Schweine_Werte!$I120))</f>
        <v>0</v>
      </c>
      <c r="BI120" s="667">
        <f>IF(OR($C$24=$AR120,$D$24=$AR120),Schweine_Werte!$I120*0.5,IF(OR($C$24&gt;$AR120,$D$24&lt;$AR120),0,Schweine_Werte!$I120))</f>
        <v>0</v>
      </c>
      <c r="BJ120" s="667">
        <f>IF(OR($C$36=$AR120,$D$36=$AR120),Schweine_Werte!$I120*0.5,IF(OR($C$36&gt;$AR120,$D$36&lt;$AR120),0,Schweine_Werte!$I120))</f>
        <v>0</v>
      </c>
      <c r="BK120" s="667">
        <f>IF(OR($C$48=$AR120,$D$48=$AR120),Schweine_Werte!$I120*0.5,IF(OR($C$48&gt;$AR120,$D$48&lt;$AR120),0,Schweine_Werte!$I120))</f>
        <v>0</v>
      </c>
      <c r="BL120" s="667">
        <f>IF(OR($C$60=$AR120,$D$60=$AR120),Schweine_Werte!$I120*0.5,IF(OR($C$60&gt;$AR120,$D$60&lt;$AR120),0,Schweine_Werte!$I120))</f>
        <v>0</v>
      </c>
      <c r="BM120" s="677"/>
      <c r="BN120" s="667"/>
      <c r="BO120" s="667"/>
      <c r="BP120" s="667"/>
      <c r="BQ120" s="667"/>
      <c r="BR120" s="677">
        <f>IF(OR($C$74=$AR120,$D$74=$AR120),Schweine_Werte!$M120*0.5,IF(OR($C$74&gt;$AR120,$D$74&lt;$AR120),0,Schweine_Werte!$M120))</f>
        <v>0</v>
      </c>
      <c r="BS120" s="677">
        <f>IF(OR($C$83=$AR120,$D$83=$AR120),Schweine_Werte!$M120*0.5,IF(OR($C$83&gt;$AR120,$D$83&lt;$AR120),0,Schweine_Werte!$M120))</f>
        <v>0</v>
      </c>
      <c r="BT120" s="679">
        <f>IF(OR($C$92=$AR120,$D$92=$AR120),Schweine_Werte!$M120*0.5,IF(OR($C$92&gt;$AR120,$D$92&lt;$AR120),0,Schweine_Werte!$M120))</f>
        <v>0</v>
      </c>
      <c r="BU120" s="679">
        <f>IF(OR($C$101=$AR120,$D$101=$AR120),Schweine_Werte!$M120*0.5,IF(OR($C$101&gt;$AR120,$D$101&lt;$AR120),0,Schweine_Werte!$M120))</f>
        <v>0</v>
      </c>
      <c r="BV120" s="679">
        <f>IF(OR($C$110=$AR120,$D$110=$AR120),Schweine_Werte!$M120*0.5,IF(OR($C$110&gt;$AR120,$D$110&lt;$AR120),0,Schweine_Werte!$M120))</f>
        <v>0</v>
      </c>
      <c r="BW120" s="679">
        <f>IF(OR(8=$AR120,$E$127=$AR120),Schweine_Werte!$M120*0.5,IF(OR(8&gt;$AR120,$E$127&lt;$AR120),0,Schweine_Werte!$M120))</f>
        <v>1.4477278921508818</v>
      </c>
      <c r="BX120" s="679">
        <f>IF(OR(8=$AR120,$E$145=$AR120),Schweine_Werte!$M120*0.5,IF(OR(8&gt;$AR120,$E$145&lt;$AR120),0,Schweine_Werte!$M120))</f>
        <v>1.4477278921508818</v>
      </c>
      <c r="BY120" s="677">
        <f>IF(OR($C$74=$AR120,$D$74=$AR120),Schweine_Werte!$O120*0.5,IF(OR($C$74&gt;$AR120,$D$74&lt;$AR120),0,Schweine_Werte!$O120))</f>
        <v>0</v>
      </c>
      <c r="BZ120" s="677">
        <f>IF(OR($C$83=$AR120,$D$83=$AR120),Schweine_Werte!$O120*0.5,IF(OR($C$83&gt;$AR120,$D$83&lt;$AR120),0,Schweine_Werte!$O120))</f>
        <v>0</v>
      </c>
      <c r="CA120" s="679">
        <f>IF(OR($C$92=$AR120,$D$92=$AR120),Schweine_Werte!$O120*0.5,IF(OR($C$92&gt;$AR120,$D$92&lt;$AR120),0,Schweine_Werte!$O120))</f>
        <v>0</v>
      </c>
      <c r="CB120" s="679">
        <f>IF(OR($C$101=$AR120,$D$101=$AR120),Schweine_Werte!$O120*0.5,IF(OR($C$101&gt;$AR120,$D$101&lt;$AR120),0,Schweine_Werte!$O120))</f>
        <v>0</v>
      </c>
      <c r="CC120" s="679">
        <f>IF(OR($C$110=$AR120,$D$110=$AR120),Schweine_Werte!$O120*0.5,IF(OR($C$110&gt;$AR120,$D$110&lt;$AR120),0,Schweine_Werte!$O120))</f>
        <v>0</v>
      </c>
    </row>
    <row r="121" spans="1:81" x14ac:dyDescent="0.2">
      <c r="B121" s="520" t="s">
        <v>526</v>
      </c>
      <c r="C121" s="504"/>
      <c r="AR121" s="698">
        <v>125</v>
      </c>
      <c r="AS121" s="677">
        <f>IF(OR($C$12=$AR121,$D$12=$AR121),Schweine_Werte!$C121*0.5,IF(OR($C$12&gt;$AR121,$D$12&lt;$AR121),0,Schweine_Werte!$C121))</f>
        <v>0</v>
      </c>
      <c r="AT121" s="667">
        <f>IF(OR($C$24=$AR121,$D$24=$AR121),Schweine_Werte!$C121*0.5,IF(OR($C$24&gt;$AR121,$D$24&lt;$AR121),0,Schweine_Werte!$C121))</f>
        <v>0</v>
      </c>
      <c r="AU121" s="677">
        <f>IF(OR($C$36=$AR121,$D$36=$AR121),Schweine_Werte!$C121*0.5,IF(OR($C$36&gt;$AR121,$D$36&lt;$AR121),0,Schweine_Werte!$C121))</f>
        <v>0</v>
      </c>
      <c r="AV121" s="677">
        <f>IF(OR($C$48=$AR121,$D$48=$AR121),Schweine_Werte!$C121*0.5,IF(OR($C$48&gt;$AR121,$D$48&lt;$AR121),0,Schweine_Werte!$C121))</f>
        <v>0</v>
      </c>
      <c r="AW121" s="677">
        <f>IF(OR($C$60=$AR121,$D$60=$AR121),Schweine_Werte!$C121*0.5,IF(OR($C$60&gt;$AR121,$D$60&lt;$AR121),0,Schweine_Werte!$C121))</f>
        <v>0</v>
      </c>
      <c r="AX121" s="677">
        <f>IF(OR($C$12=$AR121,$D$12=$AR121),Schweine_Werte!$E121*0.5,IF(OR($C$12&gt;$AR121,$D$12&lt;$AR121),0,Schweine_Werte!$E121))</f>
        <v>0</v>
      </c>
      <c r="AY121" s="667">
        <f>IF(OR($C$24=$AR121,$D$24=$AR121),Schweine_Werte!$E121*0.5,IF(OR($C$24&gt;$AR121,$D$24&lt;$AR121),0,Schweine_Werte!$E121))</f>
        <v>0</v>
      </c>
      <c r="AZ121" s="667">
        <f>IF(OR($C$36=$AR121,$D$36=$AR121),Schweine_Werte!$E121*0.5,IF(OR($C$36&gt;$AR121,$D$36&lt;$AR121),0,Schweine_Werte!$E121))</f>
        <v>0</v>
      </c>
      <c r="BA121" s="667">
        <f>IF(OR($C$48=$AR121,$D$48=$AR121),Schweine_Werte!$E121*0.5,IF(OR($C$48&gt;$AR121,$D$48&lt;$AR121),0,Schweine_Werte!$E121))</f>
        <v>0</v>
      </c>
      <c r="BB121" s="667">
        <f>IF(OR($C$60=$AR121,$D$60=$AR121),Schweine_Werte!$E121*0.5,IF(OR($C$60&gt;$AR121,$D$60&lt;$AR121),0,Schweine_Werte!$E121))</f>
        <v>0</v>
      </c>
      <c r="BC121" s="677">
        <f>IF(OR($C$12=$AR121,$D$12=$AR121),Schweine_Werte!$G121*0.5,IF(OR($C$12&gt;$AR121,$D$12&lt;$AR121),0,Schweine_Werte!$G121))</f>
        <v>0</v>
      </c>
      <c r="BD121" s="667">
        <f>IF(OR($C$24=$AR121,$D$24=$AR121),Schweine_Werte!$G121*0.5,IF(OR($C$24&gt;$AR121,$D$24&lt;$AR121),0,Schweine_Werte!$G121))</f>
        <v>0</v>
      </c>
      <c r="BE121" s="667">
        <f>IF(OR($C$36=$AR121,$D$36=$AR121),Schweine_Werte!$G121*0.5,IF(OR($C$36&gt;$AR121,$D$36&lt;$AR121),0,Schweine_Werte!$G121))</f>
        <v>0</v>
      </c>
      <c r="BF121" s="667">
        <f>IF(OR($C$48=$AR121,$D$48=$AR121),Schweine_Werte!$G121*0.5,IF(OR($C$48&gt;$AR121,$D$48&lt;$AR121),0,Schweine_Werte!$G121))</f>
        <v>0</v>
      </c>
      <c r="BG121" s="667">
        <f>IF(OR($C$60=$AR121,$D$60=$AR121),Schweine_Werte!$G121*0.5,IF(OR($C$60&gt;$AR121,$D$60&lt;$AR121),0,Schweine_Werte!$G121))</f>
        <v>0</v>
      </c>
      <c r="BH121" s="677">
        <f>IF(OR($C$12=$AR121,$D$12=$AR121),Schweine_Werte!$I121*0.5,IF(OR($C$12&gt;$AR121,$D$12&lt;$AR121),0,Schweine_Werte!$I121))</f>
        <v>0</v>
      </c>
      <c r="BI121" s="667">
        <f>IF(OR($C$24=$AR121,$D$24=$AR121),Schweine_Werte!$I121*0.5,IF(OR($C$24&gt;$AR121,$D$24&lt;$AR121),0,Schweine_Werte!$I121))</f>
        <v>0</v>
      </c>
      <c r="BJ121" s="667">
        <f>IF(OR($C$36=$AR121,$D$36=$AR121),Schweine_Werte!$I121*0.5,IF(OR($C$36&gt;$AR121,$D$36&lt;$AR121),0,Schweine_Werte!$I121))</f>
        <v>0</v>
      </c>
      <c r="BK121" s="667">
        <f>IF(OR($C$48=$AR121,$D$48=$AR121),Schweine_Werte!$I121*0.5,IF(OR($C$48&gt;$AR121,$D$48&lt;$AR121),0,Schweine_Werte!$I121))</f>
        <v>0</v>
      </c>
      <c r="BL121" s="667">
        <f>IF(OR($C$60=$AR121,$D$60=$AR121),Schweine_Werte!$I121*0.5,IF(OR($C$60&gt;$AR121,$D$60&lt;$AR121),0,Schweine_Werte!$I121))</f>
        <v>0</v>
      </c>
      <c r="BM121" s="677"/>
      <c r="BN121" s="667"/>
      <c r="BO121" s="667"/>
      <c r="BP121" s="667"/>
      <c r="BQ121" s="667"/>
      <c r="BR121" s="677">
        <f>IF(OR($C$74=$AR121,$D$74=$AR121),Schweine_Werte!$M121*0.5,IF(OR($C$74&gt;$AR121,$D$74&lt;$AR121),0,Schweine_Werte!$M121))</f>
        <v>0</v>
      </c>
      <c r="BS121" s="677">
        <f>IF(OR($C$83=$AR121,$D$83=$AR121),Schweine_Werte!$M121*0.5,IF(OR($C$83&gt;$AR121,$D$83&lt;$AR121),0,Schweine_Werte!$M121))</f>
        <v>0</v>
      </c>
      <c r="BT121" s="679">
        <f>IF(OR($C$92=$AR121,$D$92=$AR121),Schweine_Werte!$M121*0.5,IF(OR($C$92&gt;$AR121,$D$92&lt;$AR121),0,Schweine_Werte!$M121))</f>
        <v>0</v>
      </c>
      <c r="BU121" s="679">
        <f>IF(OR($C$101=$AR121,$D$101=$AR121),Schweine_Werte!$M121*0.5,IF(OR($C$101&gt;$AR121,$D$101&lt;$AR121),0,Schweine_Werte!$M121))</f>
        <v>0</v>
      </c>
      <c r="BV121" s="679">
        <f>IF(OR($C$110=$AR121,$D$110=$AR121),Schweine_Werte!$M121*0.5,IF(OR($C$110&gt;$AR121,$D$110&lt;$AR121),0,Schweine_Werte!$M121))</f>
        <v>0</v>
      </c>
      <c r="BW121" s="679">
        <f>IF(OR(8=$AR121,$E$127=$AR121),Schweine_Werte!$M121*0.5,IF(OR(8&gt;$AR121,$E$127&lt;$AR121),0,Schweine_Werte!$M121))</f>
        <v>1.4477278921508818</v>
      </c>
      <c r="BX121" s="679">
        <f>IF(OR(8=$AR121,$E$145=$AR121),Schweine_Werte!$M121*0.5,IF(OR(8&gt;$AR121,$E$145&lt;$AR121),0,Schweine_Werte!$M121))</f>
        <v>1.4477278921508818</v>
      </c>
      <c r="BY121" s="677">
        <f>IF(OR($C$74=$AR121,$D$74=$AR121),Schweine_Werte!$O121*0.5,IF(OR($C$74&gt;$AR121,$D$74&lt;$AR121),0,Schweine_Werte!$O121))</f>
        <v>0</v>
      </c>
      <c r="BZ121" s="677">
        <f>IF(OR($C$83=$AR121,$D$83=$AR121),Schweine_Werte!$O121*0.5,IF(OR($C$83&gt;$AR121,$D$83&lt;$AR121),0,Schweine_Werte!$O121))</f>
        <v>0</v>
      </c>
      <c r="CA121" s="679">
        <f>IF(OR($C$92=$AR121,$D$92=$AR121),Schweine_Werte!$O121*0.5,IF(OR($C$92&gt;$AR121,$D$92&lt;$AR121),0,Schweine_Werte!$O121))</f>
        <v>0</v>
      </c>
      <c r="CB121" s="679">
        <f>IF(OR($C$101=$AR121,$D$101=$AR121),Schweine_Werte!$O121*0.5,IF(OR($C$101&gt;$AR121,$D$101&lt;$AR121),0,Schweine_Werte!$O121))</f>
        <v>0</v>
      </c>
      <c r="CC121" s="679">
        <f>IF(OR($C$110=$AR121,$D$110=$AR121),Schweine_Werte!$O121*0.5,IF(OR($C$110&gt;$AR121,$D$110&lt;$AR121),0,Schweine_Werte!$O121))</f>
        <v>0</v>
      </c>
    </row>
    <row r="122" spans="1:81" x14ac:dyDescent="0.2">
      <c r="B122" s="703" t="e">
        <f>+B119*D127/365</f>
        <v>#VALUE!</v>
      </c>
      <c r="C122" s="504"/>
      <c r="D122" s="702"/>
      <c r="E122" s="667"/>
      <c r="F122" s="667"/>
      <c r="G122" s="667"/>
      <c r="H122" s="667"/>
      <c r="I122" s="667"/>
      <c r="J122" s="667"/>
      <c r="K122" s="667"/>
      <c r="L122" s="667"/>
      <c r="M122" s="667"/>
      <c r="N122" s="667"/>
      <c r="O122" s="667"/>
      <c r="P122" s="667"/>
      <c r="Q122" s="667"/>
      <c r="R122" s="667"/>
      <c r="S122" s="667"/>
      <c r="U122" s="667"/>
      <c r="V122" s="667"/>
      <c r="AR122" s="698">
        <v>126</v>
      </c>
      <c r="AS122" s="677">
        <f>IF(OR($C$12=$AR122,$D$12=$AR122),Schweine_Werte!$C122*0.5,IF(OR($C$12&gt;$AR122,$D$12&lt;$AR122),0,Schweine_Werte!$C122))</f>
        <v>0</v>
      </c>
      <c r="AT122" s="667">
        <f>IF(OR($C$24=$AR122,$D$24=$AR122),Schweine_Werte!$C122*0.5,IF(OR($C$24&gt;$AR122,$D$24&lt;$AR122),0,Schweine_Werte!$C122))</f>
        <v>0</v>
      </c>
      <c r="AU122" s="677">
        <f>IF(OR($C$36=$AR122,$D$36=$AR122),Schweine_Werte!$C122*0.5,IF(OR($C$36&gt;$AR122,$D$36&lt;$AR122),0,Schweine_Werte!$C122))</f>
        <v>0</v>
      </c>
      <c r="AV122" s="677">
        <f>IF(OR($C$48=$AR122,$D$48=$AR122),Schweine_Werte!$C122*0.5,IF(OR($C$48&gt;$AR122,$D$48&lt;$AR122),0,Schweine_Werte!$C122))</f>
        <v>0</v>
      </c>
      <c r="AW122" s="677">
        <f>IF(OR($C$60=$AR122,$D$60=$AR122),Schweine_Werte!$C122*0.5,IF(OR($C$60&gt;$AR122,$D$60&lt;$AR122),0,Schweine_Werte!$C122))</f>
        <v>0</v>
      </c>
      <c r="AX122" s="677">
        <f>IF(OR($C$12=$AR122,$D$12=$AR122),Schweine_Werte!$E122*0.5,IF(OR($C$12&gt;$AR122,$D$12&lt;$AR122),0,Schweine_Werte!$E122))</f>
        <v>0</v>
      </c>
      <c r="AY122" s="667">
        <f>IF(OR($C$24=$AR122,$D$24=$AR122),Schweine_Werte!$E122*0.5,IF(OR($C$24&gt;$AR122,$D$24&lt;$AR122),0,Schweine_Werte!$E122))</f>
        <v>0</v>
      </c>
      <c r="AZ122" s="667">
        <f>IF(OR($C$36=$AR122,$D$36=$AR122),Schweine_Werte!$E122*0.5,IF(OR($C$36&gt;$AR122,$D$36&lt;$AR122),0,Schweine_Werte!$E122))</f>
        <v>0</v>
      </c>
      <c r="BA122" s="667">
        <f>IF(OR($C$48=$AR122,$D$48=$AR122),Schweine_Werte!$E122*0.5,IF(OR($C$48&gt;$AR122,$D$48&lt;$AR122),0,Schweine_Werte!$E122))</f>
        <v>0</v>
      </c>
      <c r="BB122" s="667">
        <f>IF(OR($C$60=$AR122,$D$60=$AR122),Schweine_Werte!$E122*0.5,IF(OR($C$60&gt;$AR122,$D$60&lt;$AR122),0,Schweine_Werte!$E122))</f>
        <v>0</v>
      </c>
      <c r="BC122" s="677">
        <f>IF(OR($C$12=$AR122,$D$12=$AR122),Schweine_Werte!$G122*0.5,IF(OR($C$12&gt;$AR122,$D$12&lt;$AR122),0,Schweine_Werte!$G122))</f>
        <v>0</v>
      </c>
      <c r="BD122" s="667">
        <f>IF(OR($C$24=$AR122,$D$24=$AR122),Schweine_Werte!$G122*0.5,IF(OR($C$24&gt;$AR122,$D$24&lt;$AR122),0,Schweine_Werte!$G122))</f>
        <v>0</v>
      </c>
      <c r="BE122" s="667">
        <f>IF(OR($C$36=$AR122,$D$36=$AR122),Schweine_Werte!$G122*0.5,IF(OR($C$36&gt;$AR122,$D$36&lt;$AR122),0,Schweine_Werte!$G122))</f>
        <v>0</v>
      </c>
      <c r="BF122" s="667">
        <f>IF(OR($C$48=$AR122,$D$48=$AR122),Schweine_Werte!$G122*0.5,IF(OR($C$48&gt;$AR122,$D$48&lt;$AR122),0,Schweine_Werte!$G122))</f>
        <v>0</v>
      </c>
      <c r="BG122" s="667">
        <f>IF(OR($C$60=$AR122,$D$60=$AR122),Schweine_Werte!$G122*0.5,IF(OR($C$60&gt;$AR122,$D$60&lt;$AR122),0,Schweine_Werte!$G122))</f>
        <v>0</v>
      </c>
      <c r="BH122" s="677">
        <f>IF(OR($C$12=$AR122,$D$12=$AR122),Schweine_Werte!$I122*0.5,IF(OR($C$12&gt;$AR122,$D$12&lt;$AR122),0,Schweine_Werte!$I122))</f>
        <v>0</v>
      </c>
      <c r="BI122" s="667">
        <f>IF(OR($C$24=$AR122,$D$24=$AR122),Schweine_Werte!$I122*0.5,IF(OR($C$24&gt;$AR122,$D$24&lt;$AR122),0,Schweine_Werte!$I122))</f>
        <v>0</v>
      </c>
      <c r="BJ122" s="667">
        <f>IF(OR($C$36=$AR122,$D$36=$AR122),Schweine_Werte!$I122*0.5,IF(OR($C$36&gt;$AR122,$D$36&lt;$AR122),0,Schweine_Werte!$I122))</f>
        <v>0</v>
      </c>
      <c r="BK122" s="667">
        <f>IF(OR($C$48=$AR122,$D$48=$AR122),Schweine_Werte!$I122*0.5,IF(OR($C$48&gt;$AR122,$D$48&lt;$AR122),0,Schweine_Werte!$I122))</f>
        <v>0</v>
      </c>
      <c r="BL122" s="667">
        <f>IF(OR($C$60=$AR122,$D$60=$AR122),Schweine_Werte!$I122*0.5,IF(OR($C$60&gt;$AR122,$D$60&lt;$AR122),0,Schweine_Werte!$I122))</f>
        <v>0</v>
      </c>
      <c r="BM122" s="677"/>
      <c r="BN122" s="667"/>
      <c r="BO122" s="667"/>
      <c r="BP122" s="667"/>
      <c r="BQ122" s="667"/>
      <c r="BR122" s="677">
        <f>IF(OR($C$74=$AR122,$D$74=$AR122),Schweine_Werte!$M122*0.5,IF(OR($C$74&gt;$AR122,$D$74&lt;$AR122),0,Schweine_Werte!$M122))</f>
        <v>0</v>
      </c>
      <c r="BS122" s="677">
        <f>IF(OR($C$83=$AR122,$D$83=$AR122),Schweine_Werte!$M122*0.5,IF(OR($C$83&gt;$AR122,$D$83&lt;$AR122),0,Schweine_Werte!$M122))</f>
        <v>0</v>
      </c>
      <c r="BT122" s="679">
        <f>IF(OR($C$92=$AR122,$D$92=$AR122),Schweine_Werte!$M122*0.5,IF(OR($C$92&gt;$AR122,$D$92&lt;$AR122),0,Schweine_Werte!$M122))</f>
        <v>0</v>
      </c>
      <c r="BU122" s="679">
        <f>IF(OR($C$101=$AR122,$D$101=$AR122),Schweine_Werte!$M122*0.5,IF(OR($C$101&gt;$AR122,$D$101&lt;$AR122),0,Schweine_Werte!$M122))</f>
        <v>0</v>
      </c>
      <c r="BV122" s="679">
        <f>IF(OR($C$110=$AR122,$D$110=$AR122),Schweine_Werte!$M122*0.5,IF(OR($C$110&gt;$AR122,$D$110&lt;$AR122),0,Schweine_Werte!$M122))</f>
        <v>0</v>
      </c>
      <c r="BW122" s="679">
        <f>IF(OR(8=$AR122,$E$127=$AR122),Schweine_Werte!$M122*0.5,IF(OR(8&gt;$AR122,$E$127&lt;$AR122),0,Schweine_Werte!$M122))</f>
        <v>1.4477278921508818</v>
      </c>
      <c r="BX122" s="679">
        <f>IF(OR(8=$AR122,$E$145=$AR122),Schweine_Werte!$M122*0.5,IF(OR(8&gt;$AR122,$E$145&lt;$AR122),0,Schweine_Werte!$M122))</f>
        <v>1.4477278921508818</v>
      </c>
      <c r="BY122" s="677">
        <f>IF(OR($C$74=$AR122,$D$74=$AR122),Schweine_Werte!$O122*0.5,IF(OR($C$74&gt;$AR122,$D$74&lt;$AR122),0,Schweine_Werte!$O122))</f>
        <v>0</v>
      </c>
      <c r="BZ122" s="677">
        <f>IF(OR($C$83=$AR122,$D$83=$AR122),Schweine_Werte!$O122*0.5,IF(OR($C$83&gt;$AR122,$D$83&lt;$AR122),0,Schweine_Werte!$O122))</f>
        <v>0</v>
      </c>
      <c r="CA122" s="679">
        <f>IF(OR($C$92=$AR122,$D$92=$AR122),Schweine_Werte!$O122*0.5,IF(OR($C$92&gt;$AR122,$D$92&lt;$AR122),0,Schweine_Werte!$O122))</f>
        <v>0</v>
      </c>
      <c r="CB122" s="679">
        <f>IF(OR($C$101=$AR122,$D$101=$AR122),Schweine_Werte!$O122*0.5,IF(OR($C$101&gt;$AR122,$D$101&lt;$AR122),0,Schweine_Werte!$O122))</f>
        <v>0</v>
      </c>
      <c r="CC122" s="679">
        <f>IF(OR($C$110=$AR122,$D$110=$AR122),Schweine_Werte!$O122*0.5,IF(OR($C$110&gt;$AR122,$D$110&lt;$AR122),0,Schweine_Werte!$O122))</f>
        <v>0</v>
      </c>
    </row>
    <row r="123" spans="1:81" x14ac:dyDescent="0.2">
      <c r="C123" s="504"/>
      <c r="D123" s="702"/>
      <c r="F123" s="667"/>
      <c r="G123" s="667"/>
      <c r="H123" s="667"/>
      <c r="I123" s="667"/>
      <c r="J123" s="667"/>
      <c r="K123" s="667"/>
      <c r="L123" s="667"/>
      <c r="M123" s="667"/>
      <c r="N123" s="667"/>
      <c r="O123" s="667"/>
      <c r="P123" s="667"/>
      <c r="Q123" s="667"/>
      <c r="R123" s="667"/>
      <c r="S123" s="667"/>
      <c r="T123" s="667"/>
      <c r="U123" s="667"/>
      <c r="V123" s="667"/>
      <c r="AR123" s="698">
        <v>127</v>
      </c>
      <c r="AS123" s="677">
        <f>IF(OR($C$12=$AR123,$D$12=$AR123),Schweine_Werte!$C123*0.5,IF(OR($C$12&gt;$AR123,$D$12&lt;$AR123),0,Schweine_Werte!$C123))</f>
        <v>0</v>
      </c>
      <c r="AT123" s="667">
        <f>IF(OR($C$24=$AR123,$D$24=$AR123),Schweine_Werte!$C123*0.5,IF(OR($C$24&gt;$AR123,$D$24&lt;$AR123),0,Schweine_Werte!$C123))</f>
        <v>0</v>
      </c>
      <c r="AU123" s="677">
        <f>IF(OR($C$36=$AR123,$D$36=$AR123),Schweine_Werte!$C123*0.5,IF(OR($C$36&gt;$AR123,$D$36&lt;$AR123),0,Schweine_Werte!$C123))</f>
        <v>0</v>
      </c>
      <c r="AV123" s="677">
        <f>IF(OR($C$48=$AR123,$D$48=$AR123),Schweine_Werte!$C123*0.5,IF(OR($C$48&gt;$AR123,$D$48&lt;$AR123),0,Schweine_Werte!$C123))</f>
        <v>0</v>
      </c>
      <c r="AW123" s="677">
        <f>IF(OR($C$60=$AR123,$D$60=$AR123),Schweine_Werte!$C123*0.5,IF(OR($C$60&gt;$AR123,$D$60&lt;$AR123),0,Schweine_Werte!$C123))</f>
        <v>0</v>
      </c>
      <c r="AX123" s="677">
        <f>IF(OR($C$12=$AR123,$D$12=$AR123),Schweine_Werte!$E123*0.5,IF(OR($C$12&gt;$AR123,$D$12&lt;$AR123),0,Schweine_Werte!$E123))</f>
        <v>0</v>
      </c>
      <c r="AY123" s="667">
        <f>IF(OR($C$24=$AR123,$D$24=$AR123),Schweine_Werte!$E123*0.5,IF(OR($C$24&gt;$AR123,$D$24&lt;$AR123),0,Schweine_Werte!$E123))</f>
        <v>0</v>
      </c>
      <c r="AZ123" s="667">
        <f>IF(OR($C$36=$AR123,$D$36=$AR123),Schweine_Werte!$E123*0.5,IF(OR($C$36&gt;$AR123,$D$36&lt;$AR123),0,Schweine_Werte!$E123))</f>
        <v>0</v>
      </c>
      <c r="BA123" s="667">
        <f>IF(OR($C$48=$AR123,$D$48=$AR123),Schweine_Werte!$E123*0.5,IF(OR($C$48&gt;$AR123,$D$48&lt;$AR123),0,Schweine_Werte!$E123))</f>
        <v>0</v>
      </c>
      <c r="BB123" s="667">
        <f>IF(OR($C$60=$AR123,$D$60=$AR123),Schweine_Werte!$E123*0.5,IF(OR($C$60&gt;$AR123,$D$60&lt;$AR123),0,Schweine_Werte!$E123))</f>
        <v>0</v>
      </c>
      <c r="BC123" s="677">
        <f>IF(OR($C$12=$AR123,$D$12=$AR123),Schweine_Werte!$G123*0.5,IF(OR($C$12&gt;$AR123,$D$12&lt;$AR123),0,Schweine_Werte!$G123))</f>
        <v>0</v>
      </c>
      <c r="BD123" s="667">
        <f>IF(OR($C$24=$AR123,$D$24=$AR123),Schweine_Werte!$G123*0.5,IF(OR($C$24&gt;$AR123,$D$24&lt;$AR123),0,Schweine_Werte!$G123))</f>
        <v>0</v>
      </c>
      <c r="BE123" s="667">
        <f>IF(OR($C$36=$AR123,$D$36=$AR123),Schweine_Werte!$G123*0.5,IF(OR($C$36&gt;$AR123,$D$36&lt;$AR123),0,Schweine_Werte!$G123))</f>
        <v>0</v>
      </c>
      <c r="BF123" s="667">
        <f>IF(OR($C$48=$AR123,$D$48=$AR123),Schweine_Werte!$G123*0.5,IF(OR($C$48&gt;$AR123,$D$48&lt;$AR123),0,Schweine_Werte!$G123))</f>
        <v>0</v>
      </c>
      <c r="BG123" s="667">
        <f>IF(OR($C$60=$AR123,$D$60=$AR123),Schweine_Werte!$G123*0.5,IF(OR($C$60&gt;$AR123,$D$60&lt;$AR123),0,Schweine_Werte!$G123))</f>
        <v>0</v>
      </c>
      <c r="BH123" s="677">
        <f>IF(OR($C$12=$AR123,$D$12=$AR123),Schweine_Werte!$I123*0.5,IF(OR($C$12&gt;$AR123,$D$12&lt;$AR123),0,Schweine_Werte!$I123))</f>
        <v>0</v>
      </c>
      <c r="BI123" s="667">
        <f>IF(OR($C$24=$AR123,$D$24=$AR123),Schweine_Werte!$I123*0.5,IF(OR($C$24&gt;$AR123,$D$24&lt;$AR123),0,Schweine_Werte!$I123))</f>
        <v>0</v>
      </c>
      <c r="BJ123" s="667">
        <f>IF(OR($C$36=$AR123,$D$36=$AR123),Schweine_Werte!$I123*0.5,IF(OR($C$36&gt;$AR123,$D$36&lt;$AR123),0,Schweine_Werte!$I123))</f>
        <v>0</v>
      </c>
      <c r="BK123" s="667">
        <f>IF(OR($C$48=$AR123,$D$48=$AR123),Schweine_Werte!$I123*0.5,IF(OR($C$48&gt;$AR123,$D$48&lt;$AR123),0,Schweine_Werte!$I123))</f>
        <v>0</v>
      </c>
      <c r="BL123" s="667">
        <f>IF(OR($C$60=$AR123,$D$60=$AR123),Schweine_Werte!$I123*0.5,IF(OR($C$60&gt;$AR123,$D$60&lt;$AR123),0,Schweine_Werte!$I123))</f>
        <v>0</v>
      </c>
      <c r="BM123" s="677"/>
      <c r="BN123" s="667"/>
      <c r="BO123" s="667"/>
      <c r="BP123" s="667"/>
      <c r="BQ123" s="667"/>
      <c r="BR123" s="677">
        <f>IF(OR($C$74=$AR123,$D$74=$AR123),Schweine_Werte!$M123*0.5,IF(OR($C$74&gt;$AR123,$D$74&lt;$AR123),0,Schweine_Werte!$M123))</f>
        <v>0</v>
      </c>
      <c r="BS123" s="677">
        <f>IF(OR($C$83=$AR123,$D$83=$AR123),Schweine_Werte!$M123*0.5,IF(OR($C$83&gt;$AR123,$D$83&lt;$AR123),0,Schweine_Werte!$M123))</f>
        <v>0</v>
      </c>
      <c r="BT123" s="679">
        <f>IF(OR($C$92=$AR123,$D$92=$AR123),Schweine_Werte!$M123*0.5,IF(OR($C$92&gt;$AR123,$D$92&lt;$AR123),0,Schweine_Werte!$M123))</f>
        <v>0</v>
      </c>
      <c r="BU123" s="679">
        <f>IF(OR($C$101=$AR123,$D$101=$AR123),Schweine_Werte!$M123*0.5,IF(OR($C$101&gt;$AR123,$D$101&lt;$AR123),0,Schweine_Werte!$M123))</f>
        <v>0</v>
      </c>
      <c r="BV123" s="679">
        <f>IF(OR($C$110=$AR123,$D$110=$AR123),Schweine_Werte!$M123*0.5,IF(OR($C$110&gt;$AR123,$D$110&lt;$AR123),0,Schweine_Werte!$M123))</f>
        <v>0</v>
      </c>
      <c r="BW123" s="679">
        <f>IF(OR(8=$AR123,$E$127=$AR123),Schweine_Werte!$M123*0.5,IF(OR(8&gt;$AR123,$E$127&lt;$AR123),0,Schweine_Werte!$M123))</f>
        <v>1.4477278921508818</v>
      </c>
      <c r="BX123" s="679">
        <f>IF(OR(8=$AR123,$E$145=$AR123),Schweine_Werte!$M123*0.5,IF(OR(8&gt;$AR123,$E$145&lt;$AR123),0,Schweine_Werte!$M123))</f>
        <v>1.4477278921508818</v>
      </c>
      <c r="BY123" s="677">
        <f>IF(OR($C$74=$AR123,$D$74=$AR123),Schweine_Werte!$O123*0.5,IF(OR($C$74&gt;$AR123,$D$74&lt;$AR123),0,Schweine_Werte!$O123))</f>
        <v>0</v>
      </c>
      <c r="BZ123" s="677">
        <f>IF(OR($C$83=$AR123,$D$83=$AR123),Schweine_Werte!$O123*0.5,IF(OR($C$83&gt;$AR123,$D$83&lt;$AR123),0,Schweine_Werte!$O123))</f>
        <v>0</v>
      </c>
      <c r="CA123" s="679">
        <f>IF(OR($C$92=$AR123,$D$92=$AR123),Schweine_Werte!$O123*0.5,IF(OR($C$92&gt;$AR123,$D$92&lt;$AR123),0,Schweine_Werte!$O123))</f>
        <v>0</v>
      </c>
      <c r="CB123" s="679">
        <f>IF(OR($C$101=$AR123,$D$101=$AR123),Schweine_Werte!$O123*0.5,IF(OR($C$101&gt;$AR123,$D$101&lt;$AR123),0,Schweine_Werte!$O123))</f>
        <v>0</v>
      </c>
      <c r="CC123" s="679">
        <f>IF(OR($C$110=$AR123,$D$110=$AR123),Schweine_Werte!$O123*0.5,IF(OR($C$110&gt;$AR123,$D$110&lt;$AR123),0,Schweine_Werte!$O123))</f>
        <v>0</v>
      </c>
    </row>
    <row r="124" spans="1:81" x14ac:dyDescent="0.2">
      <c r="C124" s="504"/>
      <c r="D124" s="702"/>
      <c r="E124" s="667"/>
      <c r="F124" s="667"/>
      <c r="G124" s="667"/>
      <c r="H124" s="667"/>
      <c r="I124" s="667"/>
      <c r="J124" s="667"/>
      <c r="K124" s="667"/>
      <c r="L124" s="667"/>
      <c r="M124" s="667"/>
      <c r="N124" s="667"/>
      <c r="O124" s="667"/>
      <c r="P124" s="667"/>
      <c r="Q124" s="667"/>
      <c r="R124" s="667"/>
      <c r="S124" s="667"/>
      <c r="T124" s="667"/>
      <c r="U124" s="667"/>
      <c r="V124" s="667"/>
      <c r="AR124" s="698">
        <v>128</v>
      </c>
      <c r="AS124" s="677">
        <f>IF(OR($C$12=$AR124,$D$12=$AR124),Schweine_Werte!$C124*0.5,IF(OR($C$12&gt;$AR124,$D$12&lt;$AR124),0,Schweine_Werte!$C124))</f>
        <v>0</v>
      </c>
      <c r="AT124" s="667">
        <f>IF(OR($C$24=$AR124,$D$24=$AR124),Schweine_Werte!$C124*0.5,IF(OR($C$24&gt;$AR124,$D$24&lt;$AR124),0,Schweine_Werte!$C124))</f>
        <v>0</v>
      </c>
      <c r="AU124" s="677">
        <f>IF(OR($C$36=$AR124,$D$36=$AR124),Schweine_Werte!$C124*0.5,IF(OR($C$36&gt;$AR124,$D$36&lt;$AR124),0,Schweine_Werte!$C124))</f>
        <v>0</v>
      </c>
      <c r="AV124" s="677">
        <f>IF(OR($C$48=$AR124,$D$48=$AR124),Schweine_Werte!$C124*0.5,IF(OR($C$48&gt;$AR124,$D$48&lt;$AR124),0,Schweine_Werte!$C124))</f>
        <v>0</v>
      </c>
      <c r="AW124" s="677">
        <f>IF(OR($C$60=$AR124,$D$60=$AR124),Schweine_Werte!$C124*0.5,IF(OR($C$60&gt;$AR124,$D$60&lt;$AR124),0,Schweine_Werte!$C124))</f>
        <v>0</v>
      </c>
      <c r="AX124" s="677">
        <f>IF(OR($C$12=$AR124,$D$12=$AR124),Schweine_Werte!$E124*0.5,IF(OR($C$12&gt;$AR124,$D$12&lt;$AR124),0,Schweine_Werte!$E124))</f>
        <v>0</v>
      </c>
      <c r="AY124" s="667">
        <f>IF(OR($C$24=$AR124,$D$24=$AR124),Schweine_Werte!$E124*0.5,IF(OR($C$24&gt;$AR124,$D$24&lt;$AR124),0,Schweine_Werte!$E124))</f>
        <v>0</v>
      </c>
      <c r="AZ124" s="667">
        <f>IF(OR($C$36=$AR124,$D$36=$AR124),Schweine_Werte!$E124*0.5,IF(OR($C$36&gt;$AR124,$D$36&lt;$AR124),0,Schweine_Werte!$E124))</f>
        <v>0</v>
      </c>
      <c r="BA124" s="667">
        <f>IF(OR($C$48=$AR124,$D$48=$AR124),Schweine_Werte!$E124*0.5,IF(OR($C$48&gt;$AR124,$D$48&lt;$AR124),0,Schweine_Werte!$E124))</f>
        <v>0</v>
      </c>
      <c r="BB124" s="667">
        <f>IF(OR($C$60=$AR124,$D$60=$AR124),Schweine_Werte!$E124*0.5,IF(OR($C$60&gt;$AR124,$D$60&lt;$AR124),0,Schweine_Werte!$E124))</f>
        <v>0</v>
      </c>
      <c r="BC124" s="677">
        <f>IF(OR($C$12=$AR124,$D$12=$AR124),Schweine_Werte!$G124*0.5,IF(OR($C$12&gt;$AR124,$D$12&lt;$AR124),0,Schweine_Werte!$G124))</f>
        <v>0</v>
      </c>
      <c r="BD124" s="667">
        <f>IF(OR($C$24=$AR124,$D$24=$AR124),Schweine_Werte!$G124*0.5,IF(OR($C$24&gt;$AR124,$D$24&lt;$AR124),0,Schweine_Werte!$G124))</f>
        <v>0</v>
      </c>
      <c r="BE124" s="667">
        <f>IF(OR($C$36=$AR124,$D$36=$AR124),Schweine_Werte!$G124*0.5,IF(OR($C$36&gt;$AR124,$D$36&lt;$AR124),0,Schweine_Werte!$G124))</f>
        <v>0</v>
      </c>
      <c r="BF124" s="667">
        <f>IF(OR($C$48=$AR124,$D$48=$AR124),Schweine_Werte!$G124*0.5,IF(OR($C$48&gt;$AR124,$D$48&lt;$AR124),0,Schweine_Werte!$G124))</f>
        <v>0</v>
      </c>
      <c r="BG124" s="667">
        <f>IF(OR($C$60=$AR124,$D$60=$AR124),Schweine_Werte!$G124*0.5,IF(OR($C$60&gt;$AR124,$D$60&lt;$AR124),0,Schweine_Werte!$G124))</f>
        <v>0</v>
      </c>
      <c r="BH124" s="677">
        <f>IF(OR($C$12=$AR124,$D$12=$AR124),Schweine_Werte!$I124*0.5,IF(OR($C$12&gt;$AR124,$D$12&lt;$AR124),0,Schweine_Werte!$I124))</f>
        <v>0</v>
      </c>
      <c r="BI124" s="667">
        <f>IF(OR($C$24=$AR124,$D$24=$AR124),Schweine_Werte!$I124*0.5,IF(OR($C$24&gt;$AR124,$D$24&lt;$AR124),0,Schweine_Werte!$I124))</f>
        <v>0</v>
      </c>
      <c r="BJ124" s="667">
        <f>IF(OR($C$36=$AR124,$D$36=$AR124),Schweine_Werte!$I124*0.5,IF(OR($C$36&gt;$AR124,$D$36&lt;$AR124),0,Schweine_Werte!$I124))</f>
        <v>0</v>
      </c>
      <c r="BK124" s="667">
        <f>IF(OR($C$48=$AR124,$D$48=$AR124),Schweine_Werte!$I124*0.5,IF(OR($C$48&gt;$AR124,$D$48&lt;$AR124),0,Schweine_Werte!$I124))</f>
        <v>0</v>
      </c>
      <c r="BL124" s="667">
        <f>IF(OR($C$60=$AR124,$D$60=$AR124),Schweine_Werte!$I124*0.5,IF(OR($C$60&gt;$AR124,$D$60&lt;$AR124),0,Schweine_Werte!$I124))</f>
        <v>0</v>
      </c>
      <c r="BM124" s="677"/>
      <c r="BN124" s="667"/>
      <c r="BO124" s="667"/>
      <c r="BP124" s="667"/>
      <c r="BQ124" s="667"/>
      <c r="BR124" s="677">
        <f>IF(OR($C$74=$AR124,$D$74=$AR124),Schweine_Werte!$M124*0.5,IF(OR($C$74&gt;$AR124,$D$74&lt;$AR124),0,Schweine_Werte!$M124))</f>
        <v>0</v>
      </c>
      <c r="BS124" s="677">
        <f>IF(OR($C$83=$AR124,$D$83=$AR124),Schweine_Werte!$M124*0.5,IF(OR($C$83&gt;$AR124,$D$83&lt;$AR124),0,Schweine_Werte!$M124))</f>
        <v>0</v>
      </c>
      <c r="BT124" s="679">
        <f>IF(OR($C$92=$AR124,$D$92=$AR124),Schweine_Werte!$M124*0.5,IF(OR($C$92&gt;$AR124,$D$92&lt;$AR124),0,Schweine_Werte!$M124))</f>
        <v>0</v>
      </c>
      <c r="BU124" s="679">
        <f>IF(OR($C$101=$AR124,$D$101=$AR124),Schweine_Werte!$M124*0.5,IF(OR($C$101&gt;$AR124,$D$101&lt;$AR124),0,Schweine_Werte!$M124))</f>
        <v>0</v>
      </c>
      <c r="BV124" s="679">
        <f>IF(OR($C$110=$AR124,$D$110=$AR124),Schweine_Werte!$M124*0.5,IF(OR($C$110&gt;$AR124,$D$110&lt;$AR124),0,Schweine_Werte!$M124))</f>
        <v>0</v>
      </c>
      <c r="BW124" s="679">
        <f>IF(OR(8=$AR124,$E$127=$AR124),Schweine_Werte!$M124*0.5,IF(OR(8&gt;$AR124,$E$127&lt;$AR124),0,Schweine_Werte!$M124))</f>
        <v>1.4477278921508818</v>
      </c>
      <c r="BX124" s="679">
        <f>IF(OR(8=$AR124,$E$145=$AR124),Schweine_Werte!$M124*0.5,IF(OR(8&gt;$AR124,$E$145&lt;$AR124),0,Schweine_Werte!$M124))</f>
        <v>1.4477278921508818</v>
      </c>
      <c r="BY124" s="677">
        <f>IF(OR($C$74=$AR124,$D$74=$AR124),Schweine_Werte!$O124*0.5,IF(OR($C$74&gt;$AR124,$D$74&lt;$AR124),0,Schweine_Werte!$O124))</f>
        <v>0</v>
      </c>
      <c r="BZ124" s="677">
        <f>IF(OR($C$83=$AR124,$D$83=$AR124),Schweine_Werte!$O124*0.5,IF(OR($C$83&gt;$AR124,$D$83&lt;$AR124),0,Schweine_Werte!$O124))</f>
        <v>0</v>
      </c>
      <c r="CA124" s="679">
        <f>IF(OR($C$92=$AR124,$D$92=$AR124),Schweine_Werte!$O124*0.5,IF(OR($C$92&gt;$AR124,$D$92&lt;$AR124),0,Schweine_Werte!$O124))</f>
        <v>0</v>
      </c>
      <c r="CB124" s="679">
        <f>IF(OR($C$101=$AR124,$D$101=$AR124),Schweine_Werte!$O124*0.5,IF(OR($C$101&gt;$AR124,$D$101&lt;$AR124),0,Schweine_Werte!$O124))</f>
        <v>0</v>
      </c>
      <c r="CC124" s="679">
        <f>IF(OR($C$110=$AR124,$D$110=$AR124),Schweine_Werte!$O124*0.5,IF(OR($C$110&gt;$AR124,$D$110&lt;$AR124),0,Schweine_Werte!$O124))</f>
        <v>0</v>
      </c>
    </row>
    <row r="125" spans="1:81" ht="15.75" x14ac:dyDescent="0.25">
      <c r="F125" s="521"/>
      <c r="G125" s="1722" t="s">
        <v>486</v>
      </c>
      <c r="H125" s="1723"/>
      <c r="I125" s="1724"/>
      <c r="J125" s="681" t="s">
        <v>474</v>
      </c>
      <c r="K125" s="681" t="s">
        <v>487</v>
      </c>
      <c r="L125" s="1725" t="s">
        <v>488</v>
      </c>
      <c r="M125" s="1726"/>
      <c r="N125" s="1727"/>
      <c r="O125" s="1725" t="s">
        <v>489</v>
      </c>
      <c r="P125" s="1727"/>
      <c r="Q125" s="1725" t="s">
        <v>490</v>
      </c>
      <c r="R125" s="1726"/>
      <c r="S125" s="1727"/>
      <c r="T125" s="1725" t="s">
        <v>491</v>
      </c>
      <c r="U125" s="1726"/>
      <c r="V125" s="1727"/>
      <c r="W125" s="1725" t="s">
        <v>492</v>
      </c>
      <c r="X125" s="1726"/>
      <c r="Y125" s="1727"/>
      <c r="AR125" s="698">
        <v>129</v>
      </c>
      <c r="AS125" s="677">
        <f>IF(OR($C$12=$AR125,$D$12=$AR125),Schweine_Werte!$C125*0.5,IF(OR($C$12&gt;$AR125,$D$12&lt;$AR125),0,Schweine_Werte!$C125))</f>
        <v>0</v>
      </c>
      <c r="AT125" s="667">
        <f>IF(OR($C$24=$AR125,$D$24=$AR125),Schweine_Werte!$C125*0.5,IF(OR($C$24&gt;$AR125,$D$24&lt;$AR125),0,Schweine_Werte!$C125))</f>
        <v>0</v>
      </c>
      <c r="AU125" s="677">
        <f>IF(OR($C$36=$AR125,$D$36=$AR125),Schweine_Werte!$C125*0.5,IF(OR($C$36&gt;$AR125,$D$36&lt;$AR125),0,Schweine_Werte!$C125))</f>
        <v>0</v>
      </c>
      <c r="AV125" s="677">
        <f>IF(OR($C$48=$AR125,$D$48=$AR125),Schweine_Werte!$C125*0.5,IF(OR($C$48&gt;$AR125,$D$48&lt;$AR125),0,Schweine_Werte!$C125))</f>
        <v>0</v>
      </c>
      <c r="AW125" s="677">
        <f>IF(OR($C$60=$AR125,$D$60=$AR125),Schweine_Werte!$C125*0.5,IF(OR($C$60&gt;$AR125,$D$60&lt;$AR125),0,Schweine_Werte!$C125))</f>
        <v>0</v>
      </c>
      <c r="AX125" s="677">
        <f>IF(OR($C$12=$AR125,$D$12=$AR125),Schweine_Werte!$E125*0.5,IF(OR($C$12&gt;$AR125,$D$12&lt;$AR125),0,Schweine_Werte!$E125))</f>
        <v>0</v>
      </c>
      <c r="AY125" s="667">
        <f>IF(OR($C$24=$AR125,$D$24=$AR125),Schweine_Werte!$E125*0.5,IF(OR($C$24&gt;$AR125,$D$24&lt;$AR125),0,Schweine_Werte!$E125))</f>
        <v>0</v>
      </c>
      <c r="AZ125" s="667">
        <f>IF(OR($C$36=$AR125,$D$36=$AR125),Schweine_Werte!$E125*0.5,IF(OR($C$36&gt;$AR125,$D$36&lt;$AR125),0,Schweine_Werte!$E125))</f>
        <v>0</v>
      </c>
      <c r="BA125" s="667">
        <f>IF(OR($C$48=$AR125,$D$48=$AR125),Schweine_Werte!$E125*0.5,IF(OR($C$48&gt;$AR125,$D$48&lt;$AR125),0,Schweine_Werte!$E125))</f>
        <v>0</v>
      </c>
      <c r="BB125" s="667">
        <f>IF(OR($C$60=$AR125,$D$60=$AR125),Schweine_Werte!$E125*0.5,IF(OR($C$60&gt;$AR125,$D$60&lt;$AR125),0,Schweine_Werte!$E125))</f>
        <v>0</v>
      </c>
      <c r="BC125" s="677">
        <f>IF(OR($C$12=$AR125,$D$12=$AR125),Schweine_Werte!$G125*0.5,IF(OR($C$12&gt;$AR125,$D$12&lt;$AR125),0,Schweine_Werte!$G125))</f>
        <v>0</v>
      </c>
      <c r="BD125" s="667">
        <f>IF(OR($C$24=$AR125,$D$24=$AR125),Schweine_Werte!$G125*0.5,IF(OR($C$24&gt;$AR125,$D$24&lt;$AR125),0,Schweine_Werte!$G125))</f>
        <v>0</v>
      </c>
      <c r="BE125" s="667">
        <f>IF(OR($C$36=$AR125,$D$36=$AR125),Schweine_Werte!$G125*0.5,IF(OR($C$36&gt;$AR125,$D$36&lt;$AR125),0,Schweine_Werte!$G125))</f>
        <v>0</v>
      </c>
      <c r="BF125" s="667">
        <f>IF(OR($C$48=$AR125,$D$48=$AR125),Schweine_Werte!$G125*0.5,IF(OR($C$48&gt;$AR125,$D$48&lt;$AR125),0,Schweine_Werte!$G125))</f>
        <v>0</v>
      </c>
      <c r="BG125" s="667">
        <f>IF(OR($C$60=$AR125,$D$60=$AR125),Schweine_Werte!$G125*0.5,IF(OR($C$60&gt;$AR125,$D$60&lt;$AR125),0,Schweine_Werte!$G125))</f>
        <v>0</v>
      </c>
      <c r="BH125" s="677">
        <f>IF(OR($C$12=$AR125,$D$12=$AR125),Schweine_Werte!$I125*0.5,IF(OR($C$12&gt;$AR125,$D$12&lt;$AR125),0,Schweine_Werte!$I125))</f>
        <v>0</v>
      </c>
      <c r="BI125" s="667">
        <f>IF(OR($C$24=$AR125,$D$24=$AR125),Schweine_Werte!$I125*0.5,IF(OR($C$24&gt;$AR125,$D$24&lt;$AR125),0,Schweine_Werte!$I125))</f>
        <v>0</v>
      </c>
      <c r="BJ125" s="667">
        <f>IF(OR($C$36=$AR125,$D$36=$AR125),Schweine_Werte!$I125*0.5,IF(OR($C$36&gt;$AR125,$D$36&lt;$AR125),0,Schweine_Werte!$I125))</f>
        <v>0</v>
      </c>
      <c r="BK125" s="667">
        <f>IF(OR($C$48=$AR125,$D$48=$AR125),Schweine_Werte!$I125*0.5,IF(OR($C$48&gt;$AR125,$D$48&lt;$AR125),0,Schweine_Werte!$I125))</f>
        <v>0</v>
      </c>
      <c r="BL125" s="667">
        <f>IF(OR($C$60=$AR125,$D$60=$AR125),Schweine_Werte!$I125*0.5,IF(OR($C$60&gt;$AR125,$D$60&lt;$AR125),0,Schweine_Werte!$I125))</f>
        <v>0</v>
      </c>
      <c r="BM125" s="677"/>
      <c r="BN125" s="667"/>
      <c r="BO125" s="667"/>
      <c r="BP125" s="667"/>
      <c r="BQ125" s="667"/>
      <c r="BR125" s="677">
        <f>IF(OR($C$74=$AR125,$D$74=$AR125),Schweine_Werte!$M125*0.5,IF(OR($C$74&gt;$AR125,$D$74&lt;$AR125),0,Schweine_Werte!$M125))</f>
        <v>0</v>
      </c>
      <c r="BS125" s="677">
        <f>IF(OR($C$83=$AR125,$D$83=$AR125),Schweine_Werte!$M125*0.5,IF(OR($C$83&gt;$AR125,$D$83&lt;$AR125),0,Schweine_Werte!$M125))</f>
        <v>0</v>
      </c>
      <c r="BT125" s="679">
        <f>IF(OR($C$92=$AR125,$D$92=$AR125),Schweine_Werte!$M125*0.5,IF(OR($C$92&gt;$AR125,$D$92&lt;$AR125),0,Schweine_Werte!$M125))</f>
        <v>0</v>
      </c>
      <c r="BU125" s="679">
        <f>IF(OR($C$101=$AR125,$D$101=$AR125),Schweine_Werte!$M125*0.5,IF(OR($C$101&gt;$AR125,$D$101&lt;$AR125),0,Schweine_Werte!$M125))</f>
        <v>0</v>
      </c>
      <c r="BV125" s="679">
        <f>IF(OR($C$110=$AR125,$D$110=$AR125),Schweine_Werte!$M125*0.5,IF(OR($C$110&gt;$AR125,$D$110&lt;$AR125),0,Schweine_Werte!$M125))</f>
        <v>0</v>
      </c>
      <c r="BW125" s="679">
        <f>IF(OR(8=$AR125,$E$127=$AR125),Schweine_Werte!$M125*0.5,IF(OR(8&gt;$AR125,$E$127&lt;$AR125),0,Schweine_Werte!$M125))</f>
        <v>1.4477278921508818</v>
      </c>
      <c r="BX125" s="679">
        <f>IF(OR(8=$AR125,$E$145=$AR125),Schweine_Werte!$M125*0.5,IF(OR(8&gt;$AR125,$E$145&lt;$AR125),0,Schweine_Werte!$M125))</f>
        <v>1.4477278921508818</v>
      </c>
      <c r="BY125" s="677">
        <f>IF(OR($C$74=$AR125,$D$74=$AR125),Schweine_Werte!$O125*0.5,IF(OR($C$74&gt;$AR125,$D$74&lt;$AR125),0,Schweine_Werte!$O125))</f>
        <v>0</v>
      </c>
      <c r="BZ125" s="677">
        <f>IF(OR($C$83=$AR125,$D$83=$AR125),Schweine_Werte!$O125*0.5,IF(OR($C$83&gt;$AR125,$D$83&lt;$AR125),0,Schweine_Werte!$O125))</f>
        <v>0</v>
      </c>
      <c r="CA125" s="679">
        <f>IF(OR($C$92=$AR125,$D$92=$AR125),Schweine_Werte!$O125*0.5,IF(OR($C$92&gt;$AR125,$D$92&lt;$AR125),0,Schweine_Werte!$O125))</f>
        <v>0</v>
      </c>
      <c r="CB125" s="679">
        <f>IF(OR($C$101=$AR125,$D$101=$AR125),Schweine_Werte!$O125*0.5,IF(OR($C$101&gt;$AR125,$D$101&lt;$AR125),0,Schweine_Werte!$O125))</f>
        <v>0</v>
      </c>
      <c r="CC125" s="679">
        <f>IF(OR($C$110=$AR125,$D$110=$AR125),Schweine_Werte!$O125*0.5,IF(OR($C$110&gt;$AR125,$D$110&lt;$AR125),0,Schweine_Werte!$O125))</f>
        <v>0</v>
      </c>
    </row>
    <row r="126" spans="1:81" ht="18.75" x14ac:dyDescent="0.25">
      <c r="B126" s="704" t="s">
        <v>497</v>
      </c>
      <c r="C126" s="705"/>
      <c r="D126" s="706" t="s">
        <v>527</v>
      </c>
      <c r="E126" s="707" t="s">
        <v>528</v>
      </c>
      <c r="F126" s="686" t="s">
        <v>363</v>
      </c>
      <c r="G126" s="687" t="s">
        <v>1</v>
      </c>
      <c r="H126" s="687" t="s">
        <v>499</v>
      </c>
      <c r="I126" s="687" t="s">
        <v>500</v>
      </c>
      <c r="J126" s="688" t="s">
        <v>501</v>
      </c>
      <c r="K126" s="688" t="s">
        <v>501</v>
      </c>
      <c r="L126" s="689" t="s">
        <v>365</v>
      </c>
      <c r="M126" s="689" t="s">
        <v>502</v>
      </c>
      <c r="N126" s="689" t="s">
        <v>367</v>
      </c>
      <c r="O126" s="690" t="s">
        <v>358</v>
      </c>
      <c r="P126" s="690" t="s">
        <v>359</v>
      </c>
      <c r="Q126" s="689" t="s">
        <v>365</v>
      </c>
      <c r="R126" s="689" t="s">
        <v>366</v>
      </c>
      <c r="S126" s="689" t="s">
        <v>367</v>
      </c>
      <c r="T126" s="689" t="s">
        <v>365</v>
      </c>
      <c r="U126" s="689" t="s">
        <v>366</v>
      </c>
      <c r="V126" s="689" t="s">
        <v>367</v>
      </c>
      <c r="W126" s="688" t="s">
        <v>503</v>
      </c>
      <c r="X126" s="688" t="s">
        <v>504</v>
      </c>
      <c r="Y126" s="688" t="s">
        <v>505</v>
      </c>
      <c r="AR126" s="698">
        <v>130</v>
      </c>
      <c r="AS126" s="677">
        <f>IF(OR($C$12=$AR126,$D$12=$AR126),Schweine_Werte!$C126*0.5,IF(OR($C$12&gt;$AR126,$D$12&lt;$AR126),0,Schweine_Werte!$C126))</f>
        <v>0</v>
      </c>
      <c r="AT126" s="667">
        <f>IF(OR($C$24=$AR126,$D$24=$AR126),Schweine_Werte!$C126*0.5,IF(OR($C$24&gt;$AR126,$D$24&lt;$AR126),0,Schweine_Werte!$C126))</f>
        <v>0</v>
      </c>
      <c r="AU126" s="677">
        <f>IF(OR($C$36=$AR126,$D$36=$AR126),Schweine_Werte!$C126*0.5,IF(OR($C$36&gt;$AR126,$D$36&lt;$AR126),0,Schweine_Werte!$C126))</f>
        <v>0</v>
      </c>
      <c r="AV126" s="677">
        <f>IF(OR($C$48=$AR126,$D$48=$AR126),Schweine_Werte!$C126*0.5,IF(OR($C$48&gt;$AR126,$D$48&lt;$AR126),0,Schweine_Werte!$C126))</f>
        <v>0</v>
      </c>
      <c r="AW126" s="677">
        <f>IF(OR($C$60=$AR126,$D$60=$AR126),Schweine_Werte!$C126*0.5,IF(OR($C$60&gt;$AR126,$D$60&lt;$AR126),0,Schweine_Werte!$C126))</f>
        <v>0</v>
      </c>
      <c r="AX126" s="677">
        <f>IF(OR($C$12=$AR126,$D$12=$AR126),Schweine_Werte!$E126*0.5,IF(OR($C$12&gt;$AR126,$D$12&lt;$AR126),0,Schweine_Werte!$E126))</f>
        <v>0</v>
      </c>
      <c r="AY126" s="667">
        <f>IF(OR($C$24=$AR126,$D$24=$AR126),Schweine_Werte!$E126*0.5,IF(OR($C$24&gt;$AR126,$D$24&lt;$AR126),0,Schweine_Werte!$E126))</f>
        <v>0</v>
      </c>
      <c r="AZ126" s="667">
        <f>IF(OR($C$36=$AR126,$D$36=$AR126),Schweine_Werte!$E126*0.5,IF(OR($C$36&gt;$AR126,$D$36&lt;$AR126),0,Schweine_Werte!$E126))</f>
        <v>0</v>
      </c>
      <c r="BA126" s="667">
        <f>IF(OR($C$48=$AR126,$D$48=$AR126),Schweine_Werte!$E126*0.5,IF(OR($C$48&gt;$AR126,$D$48&lt;$AR126),0,Schweine_Werte!$E126))</f>
        <v>0</v>
      </c>
      <c r="BB126" s="667">
        <f>IF(OR($C$60=$AR126,$D$60=$AR126),Schweine_Werte!$E126*0.5,IF(OR($C$60&gt;$AR126,$D$60&lt;$AR126),0,Schweine_Werte!$E126))</f>
        <v>0</v>
      </c>
      <c r="BC126" s="677">
        <f>IF(OR($C$12=$AR126,$D$12=$AR126),Schweine_Werte!$G126*0.5,IF(OR($C$12&gt;$AR126,$D$12&lt;$AR126),0,Schweine_Werte!$G126))</f>
        <v>0</v>
      </c>
      <c r="BD126" s="667">
        <f>IF(OR($C$24=$AR126,$D$24=$AR126),Schweine_Werte!$G126*0.5,IF(OR($C$24&gt;$AR126,$D$24&lt;$AR126),0,Schweine_Werte!$G126))</f>
        <v>0</v>
      </c>
      <c r="BE126" s="667">
        <f>IF(OR($C$36=$AR126,$D$36=$AR126),Schweine_Werte!$G126*0.5,IF(OR($C$36&gt;$AR126,$D$36&lt;$AR126),0,Schweine_Werte!$G126))</f>
        <v>0</v>
      </c>
      <c r="BF126" s="667">
        <f>IF(OR($C$48=$AR126,$D$48=$AR126),Schweine_Werte!$G126*0.5,IF(OR($C$48&gt;$AR126,$D$48&lt;$AR126),0,Schweine_Werte!$G126))</f>
        <v>0</v>
      </c>
      <c r="BG126" s="667">
        <f>IF(OR($C$60=$AR126,$D$60=$AR126),Schweine_Werte!$G126*0.5,IF(OR($C$60&gt;$AR126,$D$60&lt;$AR126),0,Schweine_Werte!$G126))</f>
        <v>0</v>
      </c>
      <c r="BH126" s="677">
        <f>IF(OR($C$12=$AR126,$D$12=$AR126),Schweine_Werte!$I126*0.5,IF(OR($C$12&gt;$AR126,$D$12&lt;$AR126),0,Schweine_Werte!$I126))</f>
        <v>0</v>
      </c>
      <c r="BI126" s="667">
        <f>IF(OR($C$24=$AR126,$D$24=$AR126),Schweine_Werte!$I126*0.5,IF(OR($C$24&gt;$AR126,$D$24&lt;$AR126),0,Schweine_Werte!$I126))</f>
        <v>0</v>
      </c>
      <c r="BJ126" s="667">
        <f>IF(OR($C$36=$AR126,$D$36=$AR126),Schweine_Werte!$I126*0.5,IF(OR($C$36&gt;$AR126,$D$36&lt;$AR126),0,Schweine_Werte!$I126))</f>
        <v>0</v>
      </c>
      <c r="BK126" s="667">
        <f>IF(OR($C$48=$AR126,$D$48=$AR126),Schweine_Werte!$I126*0.5,IF(OR($C$48&gt;$AR126,$D$48&lt;$AR126),0,Schweine_Werte!$I126))</f>
        <v>0</v>
      </c>
      <c r="BL126" s="667">
        <f>IF(OR($C$60=$AR126,$D$60=$AR126),Schweine_Werte!$I126*0.5,IF(OR($C$60&gt;$AR126,$D$60&lt;$AR126),0,Schweine_Werte!$I126))</f>
        <v>0</v>
      </c>
      <c r="BM126" s="677"/>
      <c r="BN126" s="667"/>
      <c r="BO126" s="667"/>
      <c r="BP126" s="667"/>
      <c r="BQ126" s="667"/>
      <c r="BR126" s="677">
        <f>IF(OR($C$74=$AR126,$D$74=$AR126),Schweine_Werte!$M126*0.5,IF(OR($C$74&gt;$AR126,$D$74&lt;$AR126),0,Schweine_Werte!$M126))</f>
        <v>0</v>
      </c>
      <c r="BS126" s="677">
        <f>IF(OR($C$83=$AR126,$D$83=$AR126),Schweine_Werte!$M126*0.5,IF(OR($C$83&gt;$AR126,$D$83&lt;$AR126),0,Schweine_Werte!$M126))</f>
        <v>0</v>
      </c>
      <c r="BT126" s="679">
        <f>IF(OR($C$92=$AR126,$D$92=$AR126),Schweine_Werte!$M126*0.5,IF(OR($C$92&gt;$AR126,$D$92&lt;$AR126),0,Schweine_Werte!$M126))</f>
        <v>0</v>
      </c>
      <c r="BU126" s="679">
        <f>IF(OR($C$101=$AR126,$D$101=$AR126),Schweine_Werte!$M126*0.5,IF(OR($C$101&gt;$AR126,$D$101&lt;$AR126),0,Schweine_Werte!$M126))</f>
        <v>0</v>
      </c>
      <c r="BV126" s="679">
        <f>IF(OR($C$110=$AR126,$D$110=$AR126),Schweine_Werte!$M126*0.5,IF(OR($C$110&gt;$AR126,$D$110&lt;$AR126),0,Schweine_Werte!$M126))</f>
        <v>0</v>
      </c>
      <c r="BW126" s="679">
        <f>IF(OR(8=$AR126,$E$127=$AR126),Schweine_Werte!$M126*0.5,IF(OR(8&gt;$AR126,$E$127&lt;$AR126),0,Schweine_Werte!$M126))</f>
        <v>1.4477278921508818</v>
      </c>
      <c r="BX126" s="679">
        <f>IF(OR(8=$AR126,$E$145=$AR126),Schweine_Werte!$M126*0.5,IF(OR(8&gt;$AR126,$E$145&lt;$AR126),0,Schweine_Werte!$M126))</f>
        <v>1.4477278921508818</v>
      </c>
      <c r="BY126" s="677">
        <f>IF(OR($C$74=$AR126,$D$74=$AR126),Schweine_Werte!$O126*0.5,IF(OR($C$74&gt;$AR126,$D$74&lt;$AR126),0,Schweine_Werte!$O126))</f>
        <v>0</v>
      </c>
      <c r="BZ126" s="677">
        <f>IF(OR($C$83=$AR126,$D$83=$AR126),Schweine_Werte!$O126*0.5,IF(OR($C$83&gt;$AR126,$D$83&lt;$AR126),0,Schweine_Werte!$O126))</f>
        <v>0</v>
      </c>
      <c r="CA126" s="679">
        <f>IF(OR($C$92=$AR126,$D$92=$AR126),Schweine_Werte!$O126*0.5,IF(OR($C$92&gt;$AR126,$D$92&lt;$AR126),0,Schweine_Werte!$O126))</f>
        <v>0</v>
      </c>
      <c r="CB126" s="679">
        <f>IF(OR($C$101=$AR126,$D$101=$AR126),Schweine_Werte!$O126*0.5,IF(OR($C$101&gt;$AR126,$D$101&lt;$AR126),0,Schweine_Werte!$O126))</f>
        <v>0</v>
      </c>
      <c r="CC126" s="679">
        <f>IF(OR($C$110=$AR126,$D$110=$AR126),Schweine_Werte!$O126*0.5,IF(OR($C$110&gt;$AR126,$D$110&lt;$AR126),0,Schweine_Werte!$O126))</f>
        <v>0</v>
      </c>
    </row>
    <row r="127" spans="1:81" ht="15.75" x14ac:dyDescent="0.25">
      <c r="A127" s="520" t="s">
        <v>466</v>
      </c>
      <c r="B127" s="507" t="str">
        <f>IF('Abweichende Werte'!W11=1,A5,"")</f>
        <v/>
      </c>
      <c r="C127" s="507"/>
      <c r="D127" s="508" t="str">
        <f>IF('Abweichende Werte'!W11=1,'Abweichende Werte'!J11,"")</f>
        <v/>
      </c>
      <c r="E127" s="508" t="str">
        <f>IF('Abweichende Werte'!W11=1,'Abweichende Werte'!M11,"")</f>
        <v/>
      </c>
      <c r="F127" s="708" t="e">
        <f t="shared" ref="F127:K127" si="56">SUM(F119:F120)</f>
        <v>#VALUE!</v>
      </c>
      <c r="G127" s="708" t="e">
        <f t="shared" si="56"/>
        <v>#VALUE!</v>
      </c>
      <c r="H127" s="708" t="e">
        <f t="shared" si="56"/>
        <v>#VALUE!</v>
      </c>
      <c r="I127" s="708" t="e">
        <f t="shared" si="56"/>
        <v>#VALUE!</v>
      </c>
      <c r="J127" s="708" t="e">
        <f t="shared" si="56"/>
        <v>#VALUE!</v>
      </c>
      <c r="K127" s="708" t="e">
        <f t="shared" si="56"/>
        <v>#VALUE!</v>
      </c>
      <c r="L127" s="708" t="e">
        <f>Q127*365/1000+$J127-$K127</f>
        <v>#VALUE!</v>
      </c>
      <c r="M127" s="708" t="e">
        <f>R127*365/1000+$J127-$K127/2</f>
        <v>#VALUE!</v>
      </c>
      <c r="N127" s="708" t="e">
        <f>S127*365/1000+$J127</f>
        <v>#VALUE!</v>
      </c>
      <c r="O127" s="708">
        <v>5.5</v>
      </c>
      <c r="P127" s="708">
        <v>1.8</v>
      </c>
      <c r="Q127" s="708" t="e">
        <f>SUM(Q119:Q120)</f>
        <v>#VALUE!</v>
      </c>
      <c r="R127" s="708" t="e">
        <f>SUM(R119:R120)</f>
        <v>#VALUE!</v>
      </c>
      <c r="S127" s="708" t="e">
        <f>SUM(S119:S120)</f>
        <v>#VALUE!</v>
      </c>
      <c r="T127" s="708" t="e">
        <f>Q127/$F127</f>
        <v>#VALUE!</v>
      </c>
      <c r="U127" s="708" t="e">
        <f>R127/$F127</f>
        <v>#VALUE!</v>
      </c>
      <c r="V127" s="708" t="e">
        <f>S127/$F127</f>
        <v>#VALUE!</v>
      </c>
      <c r="W127" s="708" t="e">
        <f>($J127*0.055+Q127*0.365*0.86-$K127*0.018)/L127*100</f>
        <v>#VALUE!</v>
      </c>
      <c r="X127" s="708" t="e">
        <f>($J127*0.055+R127*0.365*0.86-$K127*0.018/2)/M127*100</f>
        <v>#VALUE!</v>
      </c>
      <c r="Y127" s="708" t="e">
        <f>($J127*0.055+S127*0.365*0.86)/N127*100</f>
        <v>#VALUE!</v>
      </c>
      <c r="AR127" s="698">
        <v>131</v>
      </c>
      <c r="AS127" s="677">
        <f>IF(OR($C$12=$AR127,$D$12=$AR127),Schweine_Werte!$C127*0.5,IF(OR($C$12&gt;$AR127,$D$12&lt;$AR127),0,Schweine_Werte!$C127))</f>
        <v>0</v>
      </c>
      <c r="AT127" s="667">
        <f>IF(OR($C$24=$AR127,$D$24=$AR127),Schweine_Werte!$C127*0.5,IF(OR($C$24&gt;$AR127,$D$24&lt;$AR127),0,Schweine_Werte!$C127))</f>
        <v>0</v>
      </c>
      <c r="AU127" s="677">
        <f>IF(OR($C$36=$AR127,$D$36=$AR127),Schweine_Werte!$C127*0.5,IF(OR($C$36&gt;$AR127,$D$36&lt;$AR127),0,Schweine_Werte!$C127))</f>
        <v>0</v>
      </c>
      <c r="AV127" s="677">
        <f>IF(OR($C$48=$AR127,$D$48=$AR127),Schweine_Werte!$C127*0.5,IF(OR($C$48&gt;$AR127,$D$48&lt;$AR127),0,Schweine_Werte!$C127))</f>
        <v>0</v>
      </c>
      <c r="AW127" s="677">
        <f>IF(OR($C$60=$AR127,$D$60=$AR127),Schweine_Werte!$C127*0.5,IF(OR($C$60&gt;$AR127,$D$60&lt;$AR127),0,Schweine_Werte!$C127))</f>
        <v>0</v>
      </c>
      <c r="AX127" s="677">
        <f>IF(OR($C$12=$AR127,$D$12=$AR127),Schweine_Werte!$E127*0.5,IF(OR($C$12&gt;$AR127,$D$12&lt;$AR127),0,Schweine_Werte!$E127))</f>
        <v>0</v>
      </c>
      <c r="AY127" s="667">
        <f>IF(OR($C$24=$AR127,$D$24=$AR127),Schweine_Werte!$E127*0.5,IF(OR($C$24&gt;$AR127,$D$24&lt;$AR127),0,Schweine_Werte!$E127))</f>
        <v>0</v>
      </c>
      <c r="AZ127" s="667">
        <f>IF(OR($C$36=$AR127,$D$36=$AR127),Schweine_Werte!$E127*0.5,IF(OR($C$36&gt;$AR127,$D$36&lt;$AR127),0,Schweine_Werte!$E127))</f>
        <v>0</v>
      </c>
      <c r="BA127" s="667">
        <f>IF(OR($C$48=$AR127,$D$48=$AR127),Schweine_Werte!$E127*0.5,IF(OR($C$48&gt;$AR127,$D$48&lt;$AR127),0,Schweine_Werte!$E127))</f>
        <v>0</v>
      </c>
      <c r="BB127" s="667">
        <f>IF(OR($C$60=$AR127,$D$60=$AR127),Schweine_Werte!$E127*0.5,IF(OR($C$60&gt;$AR127,$D$60&lt;$AR127),0,Schweine_Werte!$E127))</f>
        <v>0</v>
      </c>
      <c r="BC127" s="677">
        <f>IF(OR($C$12=$AR127,$D$12=$AR127),Schweine_Werte!$G127*0.5,IF(OR($C$12&gt;$AR127,$D$12&lt;$AR127),0,Schweine_Werte!$G127))</f>
        <v>0</v>
      </c>
      <c r="BD127" s="667">
        <f>IF(OR($C$24=$AR127,$D$24=$AR127),Schweine_Werte!$G127*0.5,IF(OR($C$24&gt;$AR127,$D$24&lt;$AR127),0,Schweine_Werte!$G127))</f>
        <v>0</v>
      </c>
      <c r="BE127" s="667">
        <f>IF(OR($C$36=$AR127,$D$36=$AR127),Schweine_Werte!$G127*0.5,IF(OR($C$36&gt;$AR127,$D$36&lt;$AR127),0,Schweine_Werte!$G127))</f>
        <v>0</v>
      </c>
      <c r="BF127" s="667">
        <f>IF(OR($C$48=$AR127,$D$48=$AR127),Schweine_Werte!$G127*0.5,IF(OR($C$48&gt;$AR127,$D$48&lt;$AR127),0,Schweine_Werte!$G127))</f>
        <v>0</v>
      </c>
      <c r="BG127" s="667">
        <f>IF(OR($C$60=$AR127,$D$60=$AR127),Schweine_Werte!$G127*0.5,IF(OR($C$60&gt;$AR127,$D$60&lt;$AR127),0,Schweine_Werte!$G127))</f>
        <v>0</v>
      </c>
      <c r="BH127" s="677">
        <f>IF(OR($C$12=$AR127,$D$12=$AR127),Schweine_Werte!$I127*0.5,IF(OR($C$12&gt;$AR127,$D$12&lt;$AR127),0,Schweine_Werte!$I127))</f>
        <v>0</v>
      </c>
      <c r="BI127" s="667">
        <f>IF(OR($C$24=$AR127,$D$24=$AR127),Schweine_Werte!$I127*0.5,IF(OR($C$24&gt;$AR127,$D$24&lt;$AR127),0,Schweine_Werte!$I127))</f>
        <v>0</v>
      </c>
      <c r="BJ127" s="667">
        <f>IF(OR($C$36=$AR127,$D$36=$AR127),Schweine_Werte!$I127*0.5,IF(OR($C$36&gt;$AR127,$D$36&lt;$AR127),0,Schweine_Werte!$I127))</f>
        <v>0</v>
      </c>
      <c r="BK127" s="667">
        <f>IF(OR($C$48=$AR127,$D$48=$AR127),Schweine_Werte!$I127*0.5,IF(OR($C$48&gt;$AR127,$D$48&lt;$AR127),0,Schweine_Werte!$I127))</f>
        <v>0</v>
      </c>
      <c r="BL127" s="667">
        <f>IF(OR($C$60=$AR127,$D$60=$AR127),Schweine_Werte!$I127*0.5,IF(OR($C$60&gt;$AR127,$D$60&lt;$AR127),0,Schweine_Werte!$I127))</f>
        <v>0</v>
      </c>
      <c r="BM127" s="677"/>
      <c r="BN127" s="667"/>
      <c r="BO127" s="667"/>
      <c r="BP127" s="667"/>
      <c r="BQ127" s="667"/>
      <c r="BR127" s="677">
        <f>IF(OR($C$74=$AR127,$D$74=$AR127),Schweine_Werte!$M127*0.5,IF(OR($C$74&gt;$AR127,$D$74&lt;$AR127),0,Schweine_Werte!$M127))</f>
        <v>0</v>
      </c>
      <c r="BS127" s="677">
        <f>IF(OR($C$83=$AR127,$D$83=$AR127),Schweine_Werte!$M127*0.5,IF(OR($C$83&gt;$AR127,$D$83&lt;$AR127),0,Schweine_Werte!$M127))</f>
        <v>0</v>
      </c>
      <c r="BT127" s="679">
        <f>IF(OR($C$92=$AR127,$D$92=$AR127),Schweine_Werte!$M127*0.5,IF(OR($C$92&gt;$AR127,$D$92&lt;$AR127),0,Schweine_Werte!$M127))</f>
        <v>0</v>
      </c>
      <c r="BU127" s="679">
        <f>IF(OR($C$101=$AR127,$D$101=$AR127),Schweine_Werte!$M127*0.5,IF(OR($C$101&gt;$AR127,$D$101&lt;$AR127),0,Schweine_Werte!$M127))</f>
        <v>0</v>
      </c>
      <c r="BV127" s="679">
        <f>IF(OR($C$110=$AR127,$D$110=$AR127),Schweine_Werte!$M127*0.5,IF(OR($C$110&gt;$AR127,$D$110&lt;$AR127),0,Schweine_Werte!$M127))</f>
        <v>0</v>
      </c>
      <c r="BW127" s="679">
        <f>IF(OR(8=$AR127,$E$127=$AR127),Schweine_Werte!$M127*0.5,IF(OR(8&gt;$AR127,$E$127&lt;$AR127),0,Schweine_Werte!$M127))</f>
        <v>1.4477278921508818</v>
      </c>
      <c r="BX127" s="679">
        <f>IF(OR(8=$AR127,$E$145=$AR127),Schweine_Werte!$M127*0.5,IF(OR(8&gt;$AR127,$E$145&lt;$AR127),0,Schweine_Werte!$M127))</f>
        <v>1.4477278921508818</v>
      </c>
      <c r="BY127" s="677">
        <f>IF(OR($C$74=$AR127,$D$74=$AR127),Schweine_Werte!$O127*0.5,IF(OR($C$74&gt;$AR127,$D$74&lt;$AR127),0,Schweine_Werte!$O127))</f>
        <v>0</v>
      </c>
      <c r="BZ127" s="677">
        <f>IF(OR($C$83=$AR127,$D$83=$AR127),Schweine_Werte!$O127*0.5,IF(OR($C$83&gt;$AR127,$D$83&lt;$AR127),0,Schweine_Werte!$O127))</f>
        <v>0</v>
      </c>
      <c r="CA127" s="679">
        <f>IF(OR($C$92=$AR127,$D$92=$AR127),Schweine_Werte!$O127*0.5,IF(OR($C$92&gt;$AR127,$D$92&lt;$AR127),0,Schweine_Werte!$O127))</f>
        <v>0</v>
      </c>
      <c r="CB127" s="679">
        <f>IF(OR($C$101=$AR127,$D$101=$AR127),Schweine_Werte!$O127*0.5,IF(OR($C$101&gt;$AR127,$D$101&lt;$AR127),0,Schweine_Werte!$O127))</f>
        <v>0</v>
      </c>
      <c r="CC127" s="679">
        <f>IF(OR($C$110=$AR127,$D$110=$AR127),Schweine_Werte!$O127*0.5,IF(OR($C$110&gt;$AR127,$D$110&lt;$AR127),0,Schweine_Werte!$O127))</f>
        <v>0</v>
      </c>
    </row>
    <row r="128" spans="1:81" x14ac:dyDescent="0.2">
      <c r="E128" s="520" t="s">
        <v>518</v>
      </c>
      <c r="AR128" s="698">
        <v>132</v>
      </c>
      <c r="AS128" s="677">
        <f>IF(OR($C$12=$AR128,$D$12=$AR128),Schweine_Werte!$C128*0.5,IF(OR($C$12&gt;$AR128,$D$12&lt;$AR128),0,Schweine_Werte!$C128))</f>
        <v>0</v>
      </c>
      <c r="AT128" s="667">
        <f>IF(OR($C$24=$AR128,$D$24=$AR128),Schweine_Werte!$C128*0.5,IF(OR($C$24&gt;$AR128,$D$24&lt;$AR128),0,Schweine_Werte!$C128))</f>
        <v>0</v>
      </c>
      <c r="AU128" s="677">
        <f>IF(OR($C$36=$AR128,$D$36=$AR128),Schweine_Werte!$C128*0.5,IF(OR($C$36&gt;$AR128,$D$36&lt;$AR128),0,Schweine_Werte!$C128))</f>
        <v>0</v>
      </c>
      <c r="AV128" s="677">
        <f>IF(OR($C$48=$AR128,$D$48=$AR128),Schweine_Werte!$C128*0.5,IF(OR($C$48&gt;$AR128,$D$48&lt;$AR128),0,Schweine_Werte!$C128))</f>
        <v>0</v>
      </c>
      <c r="AW128" s="677">
        <f>IF(OR($C$60=$AR128,$D$60=$AR128),Schweine_Werte!$C128*0.5,IF(OR($C$60&gt;$AR128,$D$60&lt;$AR128),0,Schweine_Werte!$C128))</f>
        <v>0</v>
      </c>
      <c r="AX128" s="677">
        <f>IF(OR($C$12=$AR128,$D$12=$AR128),Schweine_Werte!$E128*0.5,IF(OR($C$12&gt;$AR128,$D$12&lt;$AR128),0,Schweine_Werte!$E128))</f>
        <v>0</v>
      </c>
      <c r="AY128" s="667">
        <f>IF(OR($C$24=$AR128,$D$24=$AR128),Schweine_Werte!$E128*0.5,IF(OR($C$24&gt;$AR128,$D$24&lt;$AR128),0,Schweine_Werte!$E128))</f>
        <v>0</v>
      </c>
      <c r="AZ128" s="667">
        <f>IF(OR($C$36=$AR128,$D$36=$AR128),Schweine_Werte!$E128*0.5,IF(OR($C$36&gt;$AR128,$D$36&lt;$AR128),0,Schweine_Werte!$E128))</f>
        <v>0</v>
      </c>
      <c r="BA128" s="667">
        <f>IF(OR($C$48=$AR128,$D$48=$AR128),Schweine_Werte!$E128*0.5,IF(OR($C$48&gt;$AR128,$D$48&lt;$AR128),0,Schweine_Werte!$E128))</f>
        <v>0</v>
      </c>
      <c r="BB128" s="667">
        <f>IF(OR($C$60=$AR128,$D$60=$AR128),Schweine_Werte!$E128*0.5,IF(OR($C$60&gt;$AR128,$D$60&lt;$AR128),0,Schweine_Werte!$E128))</f>
        <v>0</v>
      </c>
      <c r="BC128" s="677">
        <f>IF(OR($C$12=$AR128,$D$12=$AR128),Schweine_Werte!$G128*0.5,IF(OR($C$12&gt;$AR128,$D$12&lt;$AR128),0,Schweine_Werte!$G128))</f>
        <v>0</v>
      </c>
      <c r="BD128" s="667">
        <f>IF(OR($C$24=$AR128,$D$24=$AR128),Schweine_Werte!$G128*0.5,IF(OR($C$24&gt;$AR128,$D$24&lt;$AR128),0,Schweine_Werte!$G128))</f>
        <v>0</v>
      </c>
      <c r="BE128" s="667">
        <f>IF(OR($C$36=$AR128,$D$36=$AR128),Schweine_Werte!$G128*0.5,IF(OR($C$36&gt;$AR128,$D$36&lt;$AR128),0,Schweine_Werte!$G128))</f>
        <v>0</v>
      </c>
      <c r="BF128" s="667">
        <f>IF(OR($C$48=$AR128,$D$48=$AR128),Schweine_Werte!$G128*0.5,IF(OR($C$48&gt;$AR128,$D$48&lt;$AR128),0,Schweine_Werte!$G128))</f>
        <v>0</v>
      </c>
      <c r="BG128" s="667">
        <f>IF(OR($C$60=$AR128,$D$60=$AR128),Schweine_Werte!$G128*0.5,IF(OR($C$60&gt;$AR128,$D$60&lt;$AR128),0,Schweine_Werte!$G128))</f>
        <v>0</v>
      </c>
      <c r="BH128" s="677">
        <f>IF(OR($C$12=$AR128,$D$12=$AR128),Schweine_Werte!$I128*0.5,IF(OR($C$12&gt;$AR128,$D$12&lt;$AR128),0,Schweine_Werte!$I128))</f>
        <v>0</v>
      </c>
      <c r="BI128" s="667">
        <f>IF(OR($C$24=$AR128,$D$24=$AR128),Schweine_Werte!$I128*0.5,IF(OR($C$24&gt;$AR128,$D$24&lt;$AR128),0,Schweine_Werte!$I128))</f>
        <v>0</v>
      </c>
      <c r="BJ128" s="667">
        <f>IF(OR($C$36=$AR128,$D$36=$AR128),Schweine_Werte!$I128*0.5,IF(OR($C$36&gt;$AR128,$D$36&lt;$AR128),0,Schweine_Werte!$I128))</f>
        <v>0</v>
      </c>
      <c r="BK128" s="667">
        <f>IF(OR($C$48=$AR128,$D$48=$AR128),Schweine_Werte!$I128*0.5,IF(OR($C$48&gt;$AR128,$D$48&lt;$AR128),0,Schweine_Werte!$I128))</f>
        <v>0</v>
      </c>
      <c r="BL128" s="667">
        <f>IF(OR($C$60=$AR128,$D$60=$AR128),Schweine_Werte!$I128*0.5,IF(OR($C$60&gt;$AR128,$D$60&lt;$AR128),0,Schweine_Werte!$I128))</f>
        <v>0</v>
      </c>
      <c r="BM128" s="677"/>
      <c r="BN128" s="667"/>
      <c r="BO128" s="667"/>
      <c r="BP128" s="667"/>
      <c r="BQ128" s="667"/>
      <c r="BR128" s="677">
        <f>IF(OR($C$74=$AR128,$D$74=$AR128),Schweine_Werte!$M128*0.5,IF(OR($C$74&gt;$AR128,$D$74&lt;$AR128),0,Schweine_Werte!$M128))</f>
        <v>0</v>
      </c>
      <c r="BS128" s="677">
        <f>IF(OR($C$83=$AR128,$D$83=$AR128),Schweine_Werte!$M128*0.5,IF(OR($C$83&gt;$AR128,$D$83&lt;$AR128),0,Schweine_Werte!$M128))</f>
        <v>0</v>
      </c>
      <c r="BT128" s="679">
        <f>IF(OR($C$92=$AR128,$D$92=$AR128),Schweine_Werte!$M128*0.5,IF(OR($C$92&gt;$AR128,$D$92&lt;$AR128),0,Schweine_Werte!$M128))</f>
        <v>0</v>
      </c>
      <c r="BU128" s="679">
        <f>IF(OR($C$101=$AR128,$D$101=$AR128),Schweine_Werte!$M128*0.5,IF(OR($C$101&gt;$AR128,$D$101&lt;$AR128),0,Schweine_Werte!$M128))</f>
        <v>0</v>
      </c>
      <c r="BV128" s="679">
        <f>IF(OR($C$110=$AR128,$D$110=$AR128),Schweine_Werte!$M128*0.5,IF(OR($C$110&gt;$AR128,$D$110&lt;$AR128),0,Schweine_Werte!$M128))</f>
        <v>0</v>
      </c>
      <c r="BW128" s="679">
        <f>IF(OR(8=$AR128,$E$127=$AR128),Schweine_Werte!$M128*0.5,IF(OR(8&gt;$AR128,$E$127&lt;$AR128),0,Schweine_Werte!$M128))</f>
        <v>1.4477278921508818</v>
      </c>
      <c r="BX128" s="679">
        <f>IF(OR(8=$AR128,$E$145=$AR128),Schweine_Werte!$M128*0.5,IF(OR(8&gt;$AR128,$E$145&lt;$AR128),0,Schweine_Werte!$M128))</f>
        <v>1.4477278921508818</v>
      </c>
      <c r="BY128" s="677">
        <f>IF(OR($C$74=$AR128,$D$74=$AR128),Schweine_Werte!$O128*0.5,IF(OR($C$74&gt;$AR128,$D$74&lt;$AR128),0,Schweine_Werte!$O128))</f>
        <v>0</v>
      </c>
      <c r="BZ128" s="677">
        <f>IF(OR($C$83=$AR128,$D$83=$AR128),Schweine_Werte!$O128*0.5,IF(OR($C$83&gt;$AR128,$D$83&lt;$AR128),0,Schweine_Werte!$O128))</f>
        <v>0</v>
      </c>
      <c r="CA128" s="679">
        <f>IF(OR($C$92=$AR128,$D$92=$AR128),Schweine_Werte!$O128*0.5,IF(OR($C$92&gt;$AR128,$D$92&lt;$AR128),0,Schweine_Werte!$O128))</f>
        <v>0</v>
      </c>
      <c r="CB128" s="679">
        <f>IF(OR($C$101=$AR128,$D$101=$AR128),Schweine_Werte!$O128*0.5,IF(OR($C$101&gt;$AR128,$D$101&lt;$AR128),0,Schweine_Werte!$O128))</f>
        <v>0</v>
      </c>
      <c r="CC128" s="679">
        <f>IF(OR($C$110=$AR128,$D$110=$AR128),Schweine_Werte!$O128*0.5,IF(OR($C$110&gt;$AR128,$D$110&lt;$AR128),0,Schweine_Werte!$O128))</f>
        <v>0</v>
      </c>
    </row>
    <row r="129" spans="2:81" x14ac:dyDescent="0.2">
      <c r="F129" s="667"/>
      <c r="G129" s="667"/>
      <c r="H129" s="667"/>
      <c r="I129" s="667"/>
      <c r="J129" s="667"/>
      <c r="K129" s="667"/>
      <c r="L129" s="667"/>
      <c r="M129" s="667"/>
      <c r="N129" s="667"/>
      <c r="O129" s="667"/>
      <c r="P129" s="667"/>
      <c r="Q129" s="667"/>
      <c r="R129" s="667"/>
      <c r="S129" s="667"/>
      <c r="T129" s="667"/>
      <c r="U129" s="667"/>
      <c r="V129" s="667"/>
      <c r="W129" s="667"/>
      <c r="X129" s="667"/>
      <c r="Y129" s="667"/>
      <c r="AR129" s="698">
        <v>133</v>
      </c>
      <c r="AS129" s="677">
        <f>IF(OR($C$12=$AR129,$D$12=$AR129),Schweine_Werte!$C129*0.5,IF(OR($C$12&gt;$AR129,$D$12&lt;$AR129),0,Schweine_Werte!$C129))</f>
        <v>0</v>
      </c>
      <c r="AT129" s="667">
        <f>IF(OR($C$24=$AR129,$D$24=$AR129),Schweine_Werte!$C129*0.5,IF(OR($C$24&gt;$AR129,$D$24&lt;$AR129),0,Schweine_Werte!$C129))</f>
        <v>0</v>
      </c>
      <c r="AU129" s="677">
        <f>IF(OR($C$36=$AR129,$D$36=$AR129),Schweine_Werte!$C129*0.5,IF(OR($C$36&gt;$AR129,$D$36&lt;$AR129),0,Schweine_Werte!$C129))</f>
        <v>0</v>
      </c>
      <c r="AV129" s="677">
        <f>IF(OR($C$48=$AR129,$D$48=$AR129),Schweine_Werte!$C129*0.5,IF(OR($C$48&gt;$AR129,$D$48&lt;$AR129),0,Schweine_Werte!$C129))</f>
        <v>0</v>
      </c>
      <c r="AW129" s="677">
        <f>IF(OR($C$60=$AR129,$D$60=$AR129),Schweine_Werte!$C129*0.5,IF(OR($C$60&gt;$AR129,$D$60&lt;$AR129),0,Schweine_Werte!$C129))</f>
        <v>0</v>
      </c>
      <c r="AX129" s="677">
        <f>IF(OR($C$12=$AR129,$D$12=$AR129),Schweine_Werte!$E129*0.5,IF(OR($C$12&gt;$AR129,$D$12&lt;$AR129),0,Schweine_Werte!$E129))</f>
        <v>0</v>
      </c>
      <c r="AY129" s="667">
        <f>IF(OR($C$24=$AR129,$D$24=$AR129),Schweine_Werte!$E129*0.5,IF(OR($C$24&gt;$AR129,$D$24&lt;$AR129),0,Schweine_Werte!$E129))</f>
        <v>0</v>
      </c>
      <c r="AZ129" s="667">
        <f>IF(OR($C$36=$AR129,$D$36=$AR129),Schweine_Werte!$E129*0.5,IF(OR($C$36&gt;$AR129,$D$36&lt;$AR129),0,Schweine_Werte!$E129))</f>
        <v>0</v>
      </c>
      <c r="BA129" s="667">
        <f>IF(OR($C$48=$AR129,$D$48=$AR129),Schweine_Werte!$E129*0.5,IF(OR($C$48&gt;$AR129,$D$48&lt;$AR129),0,Schweine_Werte!$E129))</f>
        <v>0</v>
      </c>
      <c r="BB129" s="667">
        <f>IF(OR($C$60=$AR129,$D$60=$AR129),Schweine_Werte!$E129*0.5,IF(OR($C$60&gt;$AR129,$D$60&lt;$AR129),0,Schweine_Werte!$E129))</f>
        <v>0</v>
      </c>
      <c r="BC129" s="677">
        <f>IF(OR($C$12=$AR129,$D$12=$AR129),Schweine_Werte!$G129*0.5,IF(OR($C$12&gt;$AR129,$D$12&lt;$AR129),0,Schweine_Werte!$G129))</f>
        <v>0</v>
      </c>
      <c r="BD129" s="667">
        <f>IF(OR($C$24=$AR129,$D$24=$AR129),Schweine_Werte!$G129*0.5,IF(OR($C$24&gt;$AR129,$D$24&lt;$AR129),0,Schweine_Werte!$G129))</f>
        <v>0</v>
      </c>
      <c r="BE129" s="667">
        <f>IF(OR($C$36=$AR129,$D$36=$AR129),Schweine_Werte!$G129*0.5,IF(OR($C$36&gt;$AR129,$D$36&lt;$AR129),0,Schweine_Werte!$G129))</f>
        <v>0</v>
      </c>
      <c r="BF129" s="667">
        <f>IF(OR($C$48=$AR129,$D$48=$AR129),Schweine_Werte!$G129*0.5,IF(OR($C$48&gt;$AR129,$D$48&lt;$AR129),0,Schweine_Werte!$G129))</f>
        <v>0</v>
      </c>
      <c r="BG129" s="667">
        <f>IF(OR($C$60=$AR129,$D$60=$AR129),Schweine_Werte!$G129*0.5,IF(OR($C$60&gt;$AR129,$D$60&lt;$AR129),0,Schweine_Werte!$G129))</f>
        <v>0</v>
      </c>
      <c r="BH129" s="677">
        <f>IF(OR($C$12=$AR129,$D$12=$AR129),Schweine_Werte!$I129*0.5,IF(OR($C$12&gt;$AR129,$D$12&lt;$AR129),0,Schweine_Werte!$I129))</f>
        <v>0</v>
      </c>
      <c r="BI129" s="667">
        <f>IF(OR($C$24=$AR129,$D$24=$AR129),Schweine_Werte!$I129*0.5,IF(OR($C$24&gt;$AR129,$D$24&lt;$AR129),0,Schweine_Werte!$I129))</f>
        <v>0</v>
      </c>
      <c r="BJ129" s="667">
        <f>IF(OR($C$36=$AR129,$D$36=$AR129),Schweine_Werte!$I129*0.5,IF(OR($C$36&gt;$AR129,$D$36&lt;$AR129),0,Schweine_Werte!$I129))</f>
        <v>0</v>
      </c>
      <c r="BK129" s="667">
        <f>IF(OR($C$48=$AR129,$D$48=$AR129),Schweine_Werte!$I129*0.5,IF(OR($C$48&gt;$AR129,$D$48&lt;$AR129),0,Schweine_Werte!$I129))</f>
        <v>0</v>
      </c>
      <c r="BL129" s="667">
        <f>IF(OR($C$60=$AR129,$D$60=$AR129),Schweine_Werte!$I129*0.5,IF(OR($C$60&gt;$AR129,$D$60&lt;$AR129),0,Schweine_Werte!$I129))</f>
        <v>0</v>
      </c>
      <c r="BM129" s="677"/>
      <c r="BN129" s="667"/>
      <c r="BO129" s="667"/>
      <c r="BP129" s="667"/>
      <c r="BQ129" s="667"/>
      <c r="BR129" s="677">
        <f>IF(OR($C$74=$AR129,$D$74=$AR129),Schweine_Werte!$M129*0.5,IF(OR($C$74&gt;$AR129,$D$74&lt;$AR129),0,Schweine_Werte!$M129))</f>
        <v>0</v>
      </c>
      <c r="BS129" s="677">
        <f>IF(OR($C$83=$AR129,$D$83=$AR129),Schweine_Werte!$M129*0.5,IF(OR($C$83&gt;$AR129,$D$83&lt;$AR129),0,Schweine_Werte!$M129))</f>
        <v>0</v>
      </c>
      <c r="BT129" s="679">
        <f>IF(OR($C$92=$AR129,$D$92=$AR129),Schweine_Werte!$M129*0.5,IF(OR($C$92&gt;$AR129,$D$92&lt;$AR129),0,Schweine_Werte!$M129))</f>
        <v>0</v>
      </c>
      <c r="BU129" s="679">
        <f>IF(OR($C$101=$AR129,$D$101=$AR129),Schweine_Werte!$M129*0.5,IF(OR($C$101&gt;$AR129,$D$101&lt;$AR129),0,Schweine_Werte!$M129))</f>
        <v>0</v>
      </c>
      <c r="BV129" s="679">
        <f>IF(OR($C$110=$AR129,$D$110=$AR129),Schweine_Werte!$M129*0.5,IF(OR($C$110&gt;$AR129,$D$110&lt;$AR129),0,Schweine_Werte!$M129))</f>
        <v>0</v>
      </c>
      <c r="BW129" s="679">
        <f>IF(OR(8=$AR129,$E$127=$AR129),Schweine_Werte!$M129*0.5,IF(OR(8&gt;$AR129,$E$127&lt;$AR129),0,Schweine_Werte!$M129))</f>
        <v>1.4477278921508818</v>
      </c>
      <c r="BX129" s="679">
        <f>IF(OR(8=$AR129,$E$145=$AR129),Schweine_Werte!$M129*0.5,IF(OR(8&gt;$AR129,$E$145&lt;$AR129),0,Schweine_Werte!$M129))</f>
        <v>1.4477278921508818</v>
      </c>
      <c r="BY129" s="677">
        <f>IF(OR($C$74=$AR129,$D$74=$AR129),Schweine_Werte!$O129*0.5,IF(OR($C$74&gt;$AR129,$D$74&lt;$AR129),0,Schweine_Werte!$O129))</f>
        <v>0</v>
      </c>
      <c r="BZ129" s="677">
        <f>IF(OR($C$83=$AR129,$D$83=$AR129),Schweine_Werte!$O129*0.5,IF(OR($C$83&gt;$AR129,$D$83&lt;$AR129),0,Schweine_Werte!$O129))</f>
        <v>0</v>
      </c>
      <c r="CA129" s="679">
        <f>IF(OR($C$92=$AR129,$D$92=$AR129),Schweine_Werte!$O129*0.5,IF(OR($C$92&gt;$AR129,$D$92&lt;$AR129),0,Schweine_Werte!$O129))</f>
        <v>0</v>
      </c>
      <c r="CB129" s="679">
        <f>IF(OR($C$101=$AR129,$D$101=$AR129),Schweine_Werte!$O129*0.5,IF(OR($C$101&gt;$AR129,$D$101&lt;$AR129),0,Schweine_Werte!$O129))</f>
        <v>0</v>
      </c>
      <c r="CC129" s="679">
        <f>IF(OR($C$110=$AR129,$D$110=$AR129),Schweine_Werte!$O129*0.5,IF(OR($C$110&gt;$AR129,$D$110&lt;$AR129),0,Schweine_Werte!$O129))</f>
        <v>0</v>
      </c>
    </row>
    <row r="130" spans="2:81" x14ac:dyDescent="0.2">
      <c r="F130" s="667"/>
      <c r="G130" s="667"/>
      <c r="H130" s="667"/>
      <c r="I130" s="667"/>
      <c r="J130" s="667"/>
      <c r="K130" s="667"/>
      <c r="L130" s="667"/>
      <c r="M130" s="667"/>
      <c r="N130" s="667"/>
      <c r="O130" s="667"/>
      <c r="P130" s="667"/>
      <c r="Q130" s="667"/>
      <c r="R130" s="667"/>
      <c r="S130" s="667"/>
      <c r="T130" s="667"/>
      <c r="U130" s="667"/>
      <c r="V130" s="667"/>
      <c r="W130" s="667"/>
      <c r="X130" s="667"/>
      <c r="Y130" s="667"/>
      <c r="AR130" s="698">
        <v>134</v>
      </c>
      <c r="AS130" s="677">
        <f>IF(OR($C$12=$AR130,$D$12=$AR130),Schweine_Werte!$C130*0.5,IF(OR($C$12&gt;$AR130,$D$12&lt;$AR130),0,Schweine_Werte!$C130))</f>
        <v>0</v>
      </c>
      <c r="AT130" s="667">
        <f>IF(OR($C$24=$AR130,$D$24=$AR130),Schweine_Werte!$C130*0.5,IF(OR($C$24&gt;$AR130,$D$24&lt;$AR130),0,Schweine_Werte!$C130))</f>
        <v>0</v>
      </c>
      <c r="AU130" s="677">
        <f>IF(OR($C$36=$AR130,$D$36=$AR130),Schweine_Werte!$C130*0.5,IF(OR($C$36&gt;$AR130,$D$36&lt;$AR130),0,Schweine_Werte!$C130))</f>
        <v>0</v>
      </c>
      <c r="AV130" s="677">
        <f>IF(OR($C$48=$AR130,$D$48=$AR130),Schweine_Werte!$C130*0.5,IF(OR($C$48&gt;$AR130,$D$48&lt;$AR130),0,Schweine_Werte!$C130))</f>
        <v>0</v>
      </c>
      <c r="AW130" s="677">
        <f>IF(OR($C$60=$AR130,$D$60=$AR130),Schweine_Werte!$C130*0.5,IF(OR($C$60&gt;$AR130,$D$60&lt;$AR130),0,Schweine_Werte!$C130))</f>
        <v>0</v>
      </c>
      <c r="AX130" s="677">
        <f>IF(OR($C$12=$AR130,$D$12=$AR130),Schweine_Werte!$E130*0.5,IF(OR($C$12&gt;$AR130,$D$12&lt;$AR130),0,Schweine_Werte!$E130))</f>
        <v>0</v>
      </c>
      <c r="AY130" s="667">
        <f>IF(OR($C$24=$AR130,$D$24=$AR130),Schweine_Werte!$E130*0.5,IF(OR($C$24&gt;$AR130,$D$24&lt;$AR130),0,Schweine_Werte!$E130))</f>
        <v>0</v>
      </c>
      <c r="AZ130" s="667">
        <f>IF(OR($C$36=$AR130,$D$36=$AR130),Schweine_Werte!$E130*0.5,IF(OR($C$36&gt;$AR130,$D$36&lt;$AR130),0,Schweine_Werte!$E130))</f>
        <v>0</v>
      </c>
      <c r="BA130" s="667">
        <f>IF(OR($C$48=$AR130,$D$48=$AR130),Schweine_Werte!$E130*0.5,IF(OR($C$48&gt;$AR130,$D$48&lt;$AR130),0,Schweine_Werte!$E130))</f>
        <v>0</v>
      </c>
      <c r="BB130" s="667">
        <f>IF(OR($C$60=$AR130,$D$60=$AR130),Schweine_Werte!$E130*0.5,IF(OR($C$60&gt;$AR130,$D$60&lt;$AR130),0,Schweine_Werte!$E130))</f>
        <v>0</v>
      </c>
      <c r="BC130" s="677">
        <f>IF(OR($C$12=$AR130,$D$12=$AR130),Schweine_Werte!$G130*0.5,IF(OR($C$12&gt;$AR130,$D$12&lt;$AR130),0,Schweine_Werte!$G130))</f>
        <v>0</v>
      </c>
      <c r="BD130" s="667">
        <f>IF(OR($C$24=$AR130,$D$24=$AR130),Schweine_Werte!$G130*0.5,IF(OR($C$24&gt;$AR130,$D$24&lt;$AR130),0,Schweine_Werte!$G130))</f>
        <v>0</v>
      </c>
      <c r="BE130" s="667">
        <f>IF(OR($C$36=$AR130,$D$36=$AR130),Schweine_Werte!$G130*0.5,IF(OR($C$36&gt;$AR130,$D$36&lt;$AR130),0,Schweine_Werte!$G130))</f>
        <v>0</v>
      </c>
      <c r="BF130" s="667">
        <f>IF(OR($C$48=$AR130,$D$48=$AR130),Schweine_Werte!$G130*0.5,IF(OR($C$48&gt;$AR130,$D$48&lt;$AR130),0,Schweine_Werte!$G130))</f>
        <v>0</v>
      </c>
      <c r="BG130" s="667">
        <f>IF(OR($C$60=$AR130,$D$60=$AR130),Schweine_Werte!$G130*0.5,IF(OR($C$60&gt;$AR130,$D$60&lt;$AR130),0,Schweine_Werte!$G130))</f>
        <v>0</v>
      </c>
      <c r="BH130" s="677">
        <f>IF(OR($C$12=$AR130,$D$12=$AR130),Schweine_Werte!$I130*0.5,IF(OR($C$12&gt;$AR130,$D$12&lt;$AR130),0,Schweine_Werte!$I130))</f>
        <v>0</v>
      </c>
      <c r="BI130" s="667">
        <f>IF(OR($C$24=$AR130,$D$24=$AR130),Schweine_Werte!$I130*0.5,IF(OR($C$24&gt;$AR130,$D$24&lt;$AR130),0,Schweine_Werte!$I130))</f>
        <v>0</v>
      </c>
      <c r="BJ130" s="667">
        <f>IF(OR($C$36=$AR130,$D$36=$AR130),Schweine_Werte!$I130*0.5,IF(OR($C$36&gt;$AR130,$D$36&lt;$AR130),0,Schweine_Werte!$I130))</f>
        <v>0</v>
      </c>
      <c r="BK130" s="667">
        <f>IF(OR($C$48=$AR130,$D$48=$AR130),Schweine_Werte!$I130*0.5,IF(OR($C$48&gt;$AR130,$D$48&lt;$AR130),0,Schweine_Werte!$I130))</f>
        <v>0</v>
      </c>
      <c r="BL130" s="667">
        <f>IF(OR($C$60=$AR130,$D$60=$AR130),Schweine_Werte!$I130*0.5,IF(OR($C$60&gt;$AR130,$D$60&lt;$AR130),0,Schweine_Werte!$I130))</f>
        <v>0</v>
      </c>
      <c r="BM130" s="677"/>
      <c r="BN130" s="667"/>
      <c r="BO130" s="667"/>
      <c r="BP130" s="667"/>
      <c r="BQ130" s="667"/>
      <c r="BR130" s="677">
        <f>IF(OR($C$74=$AR130,$D$74=$AR130),Schweine_Werte!$M130*0.5,IF(OR($C$74&gt;$AR130,$D$74&lt;$AR130),0,Schweine_Werte!$M130))</f>
        <v>0</v>
      </c>
      <c r="BS130" s="677">
        <f>IF(OR($C$83=$AR130,$D$83=$AR130),Schweine_Werte!$M130*0.5,IF(OR($C$83&gt;$AR130,$D$83&lt;$AR130),0,Schweine_Werte!$M130))</f>
        <v>0</v>
      </c>
      <c r="BT130" s="679">
        <f>IF(OR($C$92=$AR130,$D$92=$AR130),Schweine_Werte!$M130*0.5,IF(OR($C$92&gt;$AR130,$D$92&lt;$AR130),0,Schweine_Werte!$M130))</f>
        <v>0</v>
      </c>
      <c r="BU130" s="679">
        <f>IF(OR($C$101=$AR130,$D$101=$AR130),Schweine_Werte!$M130*0.5,IF(OR($C$101&gt;$AR130,$D$101&lt;$AR130),0,Schweine_Werte!$M130))</f>
        <v>0</v>
      </c>
      <c r="BV130" s="679">
        <f>IF(OR($C$110=$AR130,$D$110=$AR130),Schweine_Werte!$M130*0.5,IF(OR($C$110&gt;$AR130,$D$110&lt;$AR130),0,Schweine_Werte!$M130))</f>
        <v>0</v>
      </c>
      <c r="BW130" s="679">
        <f>IF(OR(8=$AR130,$E$127=$AR130),Schweine_Werte!$M130*0.5,IF(OR(8&gt;$AR130,$E$127&lt;$AR130),0,Schweine_Werte!$M130))</f>
        <v>1.4477278921508818</v>
      </c>
      <c r="BX130" s="679">
        <f>IF(OR(8=$AR130,$E$145=$AR130),Schweine_Werte!$M130*0.5,IF(OR(8&gt;$AR130,$E$145&lt;$AR130),0,Schweine_Werte!$M130))</f>
        <v>1.4477278921508818</v>
      </c>
      <c r="BY130" s="677">
        <f>IF(OR($C$74=$AR130,$D$74=$AR130),Schweine_Werte!$O130*0.5,IF(OR($C$74&gt;$AR130,$D$74&lt;$AR130),0,Schweine_Werte!$O130))</f>
        <v>0</v>
      </c>
      <c r="BZ130" s="677">
        <f>IF(OR($C$83=$AR130,$D$83=$AR130),Schweine_Werte!$O130*0.5,IF(OR($C$83&gt;$AR130,$D$83&lt;$AR130),0,Schweine_Werte!$O130))</f>
        <v>0</v>
      </c>
      <c r="CA130" s="679">
        <f>IF(OR($C$92=$AR130,$D$92=$AR130),Schweine_Werte!$O130*0.5,IF(OR($C$92&gt;$AR130,$D$92&lt;$AR130),0,Schweine_Werte!$O130))</f>
        <v>0</v>
      </c>
      <c r="CB130" s="679">
        <f>IF(OR($C$101=$AR130,$D$101=$AR130),Schweine_Werte!$O130*0.5,IF(OR($C$101&gt;$AR130,$D$101&lt;$AR130),0,Schweine_Werte!$O130))</f>
        <v>0</v>
      </c>
      <c r="CC130" s="679">
        <f>IF(OR($C$110=$AR130,$D$110=$AR130),Schweine_Werte!$O130*0.5,IF(OR($C$110&gt;$AR130,$D$110&lt;$AR130),0,Schweine_Werte!$O130))</f>
        <v>0</v>
      </c>
    </row>
    <row r="131" spans="2:81" x14ac:dyDescent="0.2">
      <c r="F131" s="667"/>
      <c r="G131" s="667"/>
      <c r="H131" s="667"/>
      <c r="I131" s="667"/>
      <c r="J131" s="667"/>
      <c r="K131" s="667"/>
      <c r="L131" s="667"/>
      <c r="M131" s="667"/>
      <c r="N131" s="667"/>
      <c r="O131" s="667"/>
      <c r="P131" s="667"/>
      <c r="Q131" s="667"/>
      <c r="R131" s="667"/>
      <c r="S131" s="667"/>
      <c r="T131" s="667"/>
      <c r="U131" s="667"/>
      <c r="V131" s="667"/>
      <c r="W131" s="667"/>
      <c r="X131" s="667"/>
      <c r="Y131" s="667"/>
      <c r="AR131" s="698">
        <v>135</v>
      </c>
      <c r="AS131" s="677">
        <f>IF(OR($C$12=$AR131,$D$12=$AR131),Schweine_Werte!$C131*0.5,IF(OR($C$12&gt;$AR131,$D$12&lt;$AR131),0,Schweine_Werte!$C131))</f>
        <v>0</v>
      </c>
      <c r="AT131" s="667">
        <f>IF(OR($C$24=$AR131,$D$24=$AR131),Schweine_Werte!$C131*0.5,IF(OR($C$24&gt;$AR131,$D$24&lt;$AR131),0,Schweine_Werte!$C131))</f>
        <v>0</v>
      </c>
      <c r="AU131" s="677">
        <f>IF(OR($C$36=$AR131,$D$36=$AR131),Schweine_Werte!$C131*0.5,IF(OR($C$36&gt;$AR131,$D$36&lt;$AR131),0,Schweine_Werte!$C131))</f>
        <v>0</v>
      </c>
      <c r="AV131" s="677">
        <f>IF(OR($C$48=$AR131,$D$48=$AR131),Schweine_Werte!$C131*0.5,IF(OR($C$48&gt;$AR131,$D$48&lt;$AR131),0,Schweine_Werte!$C131))</f>
        <v>0</v>
      </c>
      <c r="AW131" s="677">
        <f>IF(OR($C$60=$AR131,$D$60=$AR131),Schweine_Werte!$C131*0.5,IF(OR($C$60&gt;$AR131,$D$60&lt;$AR131),0,Schweine_Werte!$C131))</f>
        <v>0</v>
      </c>
      <c r="AX131" s="677">
        <f>IF(OR($C$12=$AR131,$D$12=$AR131),Schweine_Werte!$E131*0.5,IF(OR($C$12&gt;$AR131,$D$12&lt;$AR131),0,Schweine_Werte!$E131))</f>
        <v>0</v>
      </c>
      <c r="AY131" s="667">
        <f>IF(OR($C$24=$AR131,$D$24=$AR131),Schweine_Werte!$E131*0.5,IF(OR($C$24&gt;$AR131,$D$24&lt;$AR131),0,Schweine_Werte!$E131))</f>
        <v>0</v>
      </c>
      <c r="AZ131" s="667">
        <f>IF(OR($C$36=$AR131,$D$36=$AR131),Schweine_Werte!$E131*0.5,IF(OR($C$36&gt;$AR131,$D$36&lt;$AR131),0,Schweine_Werte!$E131))</f>
        <v>0</v>
      </c>
      <c r="BA131" s="667">
        <f>IF(OR($C$48=$AR131,$D$48=$AR131),Schweine_Werte!$E131*0.5,IF(OR($C$48&gt;$AR131,$D$48&lt;$AR131),0,Schweine_Werte!$E131))</f>
        <v>0</v>
      </c>
      <c r="BB131" s="667">
        <f>IF(OR($C$60=$AR131,$D$60=$AR131),Schweine_Werte!$E131*0.5,IF(OR($C$60&gt;$AR131,$D$60&lt;$AR131),0,Schweine_Werte!$E131))</f>
        <v>0</v>
      </c>
      <c r="BC131" s="677">
        <f>IF(OR($C$12=$AR131,$D$12=$AR131),Schweine_Werte!$G131*0.5,IF(OR($C$12&gt;$AR131,$D$12&lt;$AR131),0,Schweine_Werte!$G131))</f>
        <v>0</v>
      </c>
      <c r="BD131" s="667">
        <f>IF(OR($C$24=$AR131,$D$24=$AR131),Schweine_Werte!$G131*0.5,IF(OR($C$24&gt;$AR131,$D$24&lt;$AR131),0,Schweine_Werte!$G131))</f>
        <v>0</v>
      </c>
      <c r="BE131" s="667">
        <f>IF(OR($C$36=$AR131,$D$36=$AR131),Schweine_Werte!$G131*0.5,IF(OR($C$36&gt;$AR131,$D$36&lt;$AR131),0,Schweine_Werte!$G131))</f>
        <v>0</v>
      </c>
      <c r="BF131" s="667">
        <f>IF(OR($C$48=$AR131,$D$48=$AR131),Schweine_Werte!$G131*0.5,IF(OR($C$48&gt;$AR131,$D$48&lt;$AR131),0,Schweine_Werte!$G131))</f>
        <v>0</v>
      </c>
      <c r="BG131" s="667">
        <f>IF(OR($C$60=$AR131,$D$60=$AR131),Schweine_Werte!$G131*0.5,IF(OR($C$60&gt;$AR131,$D$60&lt;$AR131),0,Schweine_Werte!$G131))</f>
        <v>0</v>
      </c>
      <c r="BH131" s="677">
        <f>IF(OR($C$12=$AR131,$D$12=$AR131),Schweine_Werte!$I131*0.5,IF(OR($C$12&gt;$AR131,$D$12&lt;$AR131),0,Schweine_Werte!$I131))</f>
        <v>0</v>
      </c>
      <c r="BI131" s="667">
        <f>IF(OR($C$24=$AR131,$D$24=$AR131),Schweine_Werte!$I131*0.5,IF(OR($C$24&gt;$AR131,$D$24&lt;$AR131),0,Schweine_Werte!$I131))</f>
        <v>0</v>
      </c>
      <c r="BJ131" s="667">
        <f>IF(OR($C$36=$AR131,$D$36=$AR131),Schweine_Werte!$I131*0.5,IF(OR($C$36&gt;$AR131,$D$36&lt;$AR131),0,Schweine_Werte!$I131))</f>
        <v>0</v>
      </c>
      <c r="BK131" s="667">
        <f>IF(OR($C$48=$AR131,$D$48=$AR131),Schweine_Werte!$I131*0.5,IF(OR($C$48&gt;$AR131,$D$48&lt;$AR131),0,Schweine_Werte!$I131))</f>
        <v>0</v>
      </c>
      <c r="BL131" s="667">
        <f>IF(OR($C$60=$AR131,$D$60=$AR131),Schweine_Werte!$I131*0.5,IF(OR($C$60&gt;$AR131,$D$60&lt;$AR131),0,Schweine_Werte!$I131))</f>
        <v>0</v>
      </c>
      <c r="BM131" s="677"/>
      <c r="BN131" s="667"/>
      <c r="BO131" s="667"/>
      <c r="BP131" s="667"/>
      <c r="BQ131" s="667"/>
      <c r="BR131" s="677">
        <f>IF(OR($C$74=$AR131,$D$74=$AR131),Schweine_Werte!$M131*0.5,IF(OR($C$74&gt;$AR131,$D$74&lt;$AR131),0,Schweine_Werte!$M131))</f>
        <v>0</v>
      </c>
      <c r="BS131" s="677">
        <f>IF(OR($C$83=$AR131,$D$83=$AR131),Schweine_Werte!$M131*0.5,IF(OR($C$83&gt;$AR131,$D$83&lt;$AR131),0,Schweine_Werte!$M131))</f>
        <v>0</v>
      </c>
      <c r="BT131" s="679">
        <f>IF(OR($C$92=$AR131,$D$92=$AR131),Schweine_Werte!$M131*0.5,IF(OR($C$92&gt;$AR131,$D$92&lt;$AR131),0,Schweine_Werte!$M131))</f>
        <v>0</v>
      </c>
      <c r="BU131" s="679">
        <f>IF(OR($C$101=$AR131,$D$101=$AR131),Schweine_Werte!$M131*0.5,IF(OR($C$101&gt;$AR131,$D$101&lt;$AR131),0,Schweine_Werte!$M131))</f>
        <v>0</v>
      </c>
      <c r="BV131" s="679">
        <f>IF(OR($C$110=$AR131,$D$110=$AR131),Schweine_Werte!$M131*0.5,IF(OR($C$110&gt;$AR131,$D$110&lt;$AR131),0,Schweine_Werte!$M131))</f>
        <v>0</v>
      </c>
      <c r="BW131" s="679">
        <f>IF(OR(8=$AR131,$E$127=$AR131),Schweine_Werte!$M131*0.5,IF(OR(8&gt;$AR131,$E$127&lt;$AR131),0,Schweine_Werte!$M131))</f>
        <v>1.4477278921508818</v>
      </c>
      <c r="BX131" s="679">
        <f>IF(OR(8=$AR131,$E$145=$AR131),Schweine_Werte!$M131*0.5,IF(OR(8&gt;$AR131,$E$145&lt;$AR131),0,Schweine_Werte!$M131))</f>
        <v>1.4477278921508818</v>
      </c>
      <c r="BY131" s="677">
        <f>IF(OR($C$74=$AR131,$D$74=$AR131),Schweine_Werte!$O131*0.5,IF(OR($C$74&gt;$AR131,$D$74&lt;$AR131),0,Schweine_Werte!$O131))</f>
        <v>0</v>
      </c>
      <c r="BZ131" s="677">
        <f>IF(OR($C$83=$AR131,$D$83=$AR131),Schweine_Werte!$O131*0.5,IF(OR($C$83&gt;$AR131,$D$83&lt;$AR131),0,Schweine_Werte!$O131))</f>
        <v>0</v>
      </c>
      <c r="CA131" s="679">
        <f>IF(OR($C$92=$AR131,$D$92=$AR131),Schweine_Werte!$O131*0.5,IF(OR($C$92&gt;$AR131,$D$92&lt;$AR131),0,Schweine_Werte!$O131))</f>
        <v>0</v>
      </c>
      <c r="CB131" s="679">
        <f>IF(OR($C$101=$AR131,$D$101=$AR131),Schweine_Werte!$O131*0.5,IF(OR($C$101&gt;$AR131,$D$101&lt;$AR131),0,Schweine_Werte!$O131))</f>
        <v>0</v>
      </c>
      <c r="CC131" s="679">
        <f>IF(OR($C$110=$AR131,$D$110=$AR131),Schweine_Werte!$O131*0.5,IF(OR($C$110&gt;$AR131,$D$110&lt;$AR131),0,Schweine_Werte!$O131))</f>
        <v>0</v>
      </c>
    </row>
    <row r="132" spans="2:81" x14ac:dyDescent="0.2">
      <c r="F132" s="667"/>
      <c r="G132" s="667"/>
      <c r="H132" s="667"/>
      <c r="I132" s="667"/>
      <c r="J132" s="667"/>
      <c r="K132" s="667"/>
      <c r="L132" s="667"/>
      <c r="M132" s="667"/>
      <c r="N132" s="667"/>
      <c r="O132" s="667"/>
      <c r="P132" s="667"/>
      <c r="Q132" s="667"/>
      <c r="R132" s="667"/>
      <c r="S132" s="667"/>
      <c r="T132" s="667"/>
      <c r="U132" s="667"/>
      <c r="V132" s="667"/>
      <c r="W132" s="667"/>
      <c r="X132" s="667"/>
      <c r="Y132" s="667"/>
      <c r="AR132" s="698">
        <v>136</v>
      </c>
      <c r="AS132" s="677">
        <f>IF(OR($C$12=$AR132,$D$12=$AR132),Schweine_Werte!$C132*0.5,IF(OR($C$12&gt;$AR132,$D$12&lt;$AR132),0,Schweine_Werte!$C132))</f>
        <v>0</v>
      </c>
      <c r="AT132" s="667">
        <f>IF(OR($C$24=$AR132,$D$24=$AR132),Schweine_Werte!$C132*0.5,IF(OR($C$24&gt;$AR132,$D$24&lt;$AR132),0,Schweine_Werte!$C132))</f>
        <v>0</v>
      </c>
      <c r="AU132" s="677">
        <f>IF(OR($C$36=$AR132,$D$36=$AR132),Schweine_Werte!$C132*0.5,IF(OR($C$36&gt;$AR132,$D$36&lt;$AR132),0,Schweine_Werte!$C132))</f>
        <v>0</v>
      </c>
      <c r="AV132" s="677">
        <f>IF(OR($C$48=$AR132,$D$48=$AR132),Schweine_Werte!$C132*0.5,IF(OR($C$48&gt;$AR132,$D$48&lt;$AR132),0,Schweine_Werte!$C132))</f>
        <v>0</v>
      </c>
      <c r="AW132" s="677">
        <f>IF(OR($C$60=$AR132,$D$60=$AR132),Schweine_Werte!$C132*0.5,IF(OR($C$60&gt;$AR132,$D$60&lt;$AR132),0,Schweine_Werte!$C132))</f>
        <v>0</v>
      </c>
      <c r="AX132" s="677">
        <f>IF(OR($C$12=$AR132,$D$12=$AR132),Schweine_Werte!$E132*0.5,IF(OR($C$12&gt;$AR132,$D$12&lt;$AR132),0,Schweine_Werte!$E132))</f>
        <v>0</v>
      </c>
      <c r="AY132" s="667">
        <f>IF(OR($C$24=$AR132,$D$24=$AR132),Schweine_Werte!$E132*0.5,IF(OR($C$24&gt;$AR132,$D$24&lt;$AR132),0,Schweine_Werte!$E132))</f>
        <v>0</v>
      </c>
      <c r="AZ132" s="667">
        <f>IF(OR($C$36=$AR132,$D$36=$AR132),Schweine_Werte!$E132*0.5,IF(OR($C$36&gt;$AR132,$D$36&lt;$AR132),0,Schweine_Werte!$E132))</f>
        <v>0</v>
      </c>
      <c r="BA132" s="667">
        <f>IF(OR($C$48=$AR132,$D$48=$AR132),Schweine_Werte!$E132*0.5,IF(OR($C$48&gt;$AR132,$D$48&lt;$AR132),0,Schweine_Werte!$E132))</f>
        <v>0</v>
      </c>
      <c r="BB132" s="667">
        <f>IF(OR($C$60=$AR132,$D$60=$AR132),Schweine_Werte!$E132*0.5,IF(OR($C$60&gt;$AR132,$D$60&lt;$AR132),0,Schweine_Werte!$E132))</f>
        <v>0</v>
      </c>
      <c r="BC132" s="677">
        <f>IF(OR($C$12=$AR132,$D$12=$AR132),Schweine_Werte!$G132*0.5,IF(OR($C$12&gt;$AR132,$D$12&lt;$AR132),0,Schweine_Werte!$G132))</f>
        <v>0</v>
      </c>
      <c r="BD132" s="667">
        <f>IF(OR($C$24=$AR132,$D$24=$AR132),Schweine_Werte!$G132*0.5,IF(OR($C$24&gt;$AR132,$D$24&lt;$AR132),0,Schweine_Werte!$G132))</f>
        <v>0</v>
      </c>
      <c r="BE132" s="667">
        <f>IF(OR($C$36=$AR132,$D$36=$AR132),Schweine_Werte!$G132*0.5,IF(OR($C$36&gt;$AR132,$D$36&lt;$AR132),0,Schweine_Werte!$G132))</f>
        <v>0</v>
      </c>
      <c r="BF132" s="667">
        <f>IF(OR($C$48=$AR132,$D$48=$AR132),Schweine_Werte!$G132*0.5,IF(OR($C$48&gt;$AR132,$D$48&lt;$AR132),0,Schweine_Werte!$G132))</f>
        <v>0</v>
      </c>
      <c r="BG132" s="667">
        <f>IF(OR($C$60=$AR132,$D$60=$AR132),Schweine_Werte!$G132*0.5,IF(OR($C$60&gt;$AR132,$D$60&lt;$AR132),0,Schweine_Werte!$G132))</f>
        <v>0</v>
      </c>
      <c r="BH132" s="677">
        <f>IF(OR($C$12=$AR132,$D$12=$AR132),Schweine_Werte!$I132*0.5,IF(OR($C$12&gt;$AR132,$D$12&lt;$AR132),0,Schweine_Werte!$I132))</f>
        <v>0</v>
      </c>
      <c r="BI132" s="667">
        <f>IF(OR($C$24=$AR132,$D$24=$AR132),Schweine_Werte!$I132*0.5,IF(OR($C$24&gt;$AR132,$D$24&lt;$AR132),0,Schweine_Werte!$I132))</f>
        <v>0</v>
      </c>
      <c r="BJ132" s="667">
        <f>IF(OR($C$36=$AR132,$D$36=$AR132),Schweine_Werte!$I132*0.5,IF(OR($C$36&gt;$AR132,$D$36&lt;$AR132),0,Schweine_Werte!$I132))</f>
        <v>0</v>
      </c>
      <c r="BK132" s="667">
        <f>IF(OR($C$48=$AR132,$D$48=$AR132),Schweine_Werte!$I132*0.5,IF(OR($C$48&gt;$AR132,$D$48&lt;$AR132),0,Schweine_Werte!$I132))</f>
        <v>0</v>
      </c>
      <c r="BL132" s="667">
        <f>IF(OR($C$60=$AR132,$D$60=$AR132),Schweine_Werte!$I132*0.5,IF(OR($C$60&gt;$AR132,$D$60&lt;$AR132),0,Schweine_Werte!$I132))</f>
        <v>0</v>
      </c>
      <c r="BM132" s="677"/>
      <c r="BN132" s="667"/>
      <c r="BO132" s="667"/>
      <c r="BP132" s="667"/>
      <c r="BQ132" s="667"/>
      <c r="BR132" s="677">
        <f>IF(OR($C$74=$AR132,$D$74=$AR132),Schweine_Werte!$M132*0.5,IF(OR($C$74&gt;$AR132,$D$74&lt;$AR132),0,Schweine_Werte!$M132))</f>
        <v>0</v>
      </c>
      <c r="BS132" s="677">
        <f>IF(OR($C$83=$AR132,$D$83=$AR132),Schweine_Werte!$M132*0.5,IF(OR($C$83&gt;$AR132,$D$83&lt;$AR132),0,Schweine_Werte!$M132))</f>
        <v>0</v>
      </c>
      <c r="BT132" s="679">
        <f>IF(OR($C$92=$AR132,$D$92=$AR132),Schweine_Werte!$M132*0.5,IF(OR($C$92&gt;$AR132,$D$92&lt;$AR132),0,Schweine_Werte!$M132))</f>
        <v>0</v>
      </c>
      <c r="BU132" s="679">
        <f>IF(OR($C$101=$AR132,$D$101=$AR132),Schweine_Werte!$M132*0.5,IF(OR($C$101&gt;$AR132,$D$101&lt;$AR132),0,Schweine_Werte!$M132))</f>
        <v>0</v>
      </c>
      <c r="BV132" s="679">
        <f>IF(OR($C$110=$AR132,$D$110=$AR132),Schweine_Werte!$M132*0.5,IF(OR($C$110&gt;$AR132,$D$110&lt;$AR132),0,Schweine_Werte!$M132))</f>
        <v>0</v>
      </c>
      <c r="BW132" s="679">
        <f>IF(OR(8=$AR132,$E$127=$AR132),Schweine_Werte!$M132*0.5,IF(OR(8&gt;$AR132,$E$127&lt;$AR132),0,Schweine_Werte!$M132))</f>
        <v>1.4477278921508818</v>
      </c>
      <c r="BX132" s="679">
        <f>IF(OR(8=$AR132,$E$145=$AR132),Schweine_Werte!$M132*0.5,IF(OR(8&gt;$AR132,$E$145&lt;$AR132),0,Schweine_Werte!$M132))</f>
        <v>1.4477278921508818</v>
      </c>
      <c r="BY132" s="677">
        <f>IF(OR($C$74=$AR132,$D$74=$AR132),Schweine_Werte!$O132*0.5,IF(OR($C$74&gt;$AR132,$D$74&lt;$AR132),0,Schweine_Werte!$O132))</f>
        <v>0</v>
      </c>
      <c r="BZ132" s="677">
        <f>IF(OR($C$83=$AR132,$D$83=$AR132),Schweine_Werte!$O132*0.5,IF(OR($C$83&gt;$AR132,$D$83&lt;$AR132),0,Schweine_Werte!$O132))</f>
        <v>0</v>
      </c>
      <c r="CA132" s="679">
        <f>IF(OR($C$92=$AR132,$D$92=$AR132),Schweine_Werte!$O132*0.5,IF(OR($C$92&gt;$AR132,$D$92&lt;$AR132),0,Schweine_Werte!$O132))</f>
        <v>0</v>
      </c>
      <c r="CB132" s="679">
        <f>IF(OR($C$101=$AR132,$D$101=$AR132),Schweine_Werte!$O132*0.5,IF(OR($C$101&gt;$AR132,$D$101&lt;$AR132),0,Schweine_Werte!$O132))</f>
        <v>0</v>
      </c>
      <c r="CC132" s="679">
        <f>IF(OR($C$110=$AR132,$D$110=$AR132),Schweine_Werte!$O132*0.5,IF(OR($C$110&gt;$AR132,$D$110&lt;$AR132),0,Schweine_Werte!$O132))</f>
        <v>0</v>
      </c>
    </row>
    <row r="133" spans="2:81" x14ac:dyDescent="0.2">
      <c r="F133" s="667"/>
      <c r="G133" s="667"/>
      <c r="H133" s="667"/>
      <c r="I133" s="667"/>
      <c r="J133" s="667"/>
      <c r="K133" s="667"/>
      <c r="L133" s="667"/>
      <c r="M133" s="667"/>
      <c r="N133" s="667"/>
      <c r="O133" s="667"/>
      <c r="P133" s="667"/>
      <c r="Q133" s="667"/>
      <c r="R133" s="667"/>
      <c r="S133" s="667"/>
      <c r="T133" s="667"/>
      <c r="U133" s="667"/>
      <c r="V133" s="667"/>
      <c r="W133" s="667"/>
      <c r="X133" s="667"/>
      <c r="Y133" s="667"/>
      <c r="AR133" s="698">
        <v>137</v>
      </c>
      <c r="AS133" s="677">
        <f>IF(OR($C$12=$AR133,$D$12=$AR133),Schweine_Werte!$C133*0.5,IF(OR($C$12&gt;$AR133,$D$12&lt;$AR133),0,Schweine_Werte!$C133))</f>
        <v>0</v>
      </c>
      <c r="AT133" s="667">
        <f>IF(OR($C$24=$AR133,$D$24=$AR133),Schweine_Werte!$C133*0.5,IF(OR($C$24&gt;$AR133,$D$24&lt;$AR133),0,Schweine_Werte!$C133))</f>
        <v>0</v>
      </c>
      <c r="AU133" s="677">
        <f>IF(OR($C$36=$AR133,$D$36=$AR133),Schweine_Werte!$C133*0.5,IF(OR($C$36&gt;$AR133,$D$36&lt;$AR133),0,Schweine_Werte!$C133))</f>
        <v>0</v>
      </c>
      <c r="AV133" s="677">
        <f>IF(OR($C$48=$AR133,$D$48=$AR133),Schweine_Werte!$C133*0.5,IF(OR($C$48&gt;$AR133,$D$48&lt;$AR133),0,Schweine_Werte!$C133))</f>
        <v>0</v>
      </c>
      <c r="AW133" s="677">
        <f>IF(OR($C$60=$AR133,$D$60=$AR133),Schweine_Werte!$C133*0.5,IF(OR($C$60&gt;$AR133,$D$60&lt;$AR133),0,Schweine_Werte!$C133))</f>
        <v>0</v>
      </c>
      <c r="AX133" s="677">
        <f>IF(OR($C$12=$AR133,$D$12=$AR133),Schweine_Werte!$E133*0.5,IF(OR($C$12&gt;$AR133,$D$12&lt;$AR133),0,Schweine_Werte!$E133))</f>
        <v>0</v>
      </c>
      <c r="AY133" s="667">
        <f>IF(OR($C$24=$AR133,$D$24=$AR133),Schweine_Werte!$E133*0.5,IF(OR($C$24&gt;$AR133,$D$24&lt;$AR133),0,Schweine_Werte!$E133))</f>
        <v>0</v>
      </c>
      <c r="AZ133" s="667">
        <f>IF(OR($C$36=$AR133,$D$36=$AR133),Schweine_Werte!$E133*0.5,IF(OR($C$36&gt;$AR133,$D$36&lt;$AR133),0,Schweine_Werte!$E133))</f>
        <v>0</v>
      </c>
      <c r="BA133" s="667">
        <f>IF(OR($C$48=$AR133,$D$48=$AR133),Schweine_Werte!$E133*0.5,IF(OR($C$48&gt;$AR133,$D$48&lt;$AR133),0,Schweine_Werte!$E133))</f>
        <v>0</v>
      </c>
      <c r="BB133" s="667">
        <f>IF(OR($C$60=$AR133,$D$60=$AR133),Schweine_Werte!$E133*0.5,IF(OR($C$60&gt;$AR133,$D$60&lt;$AR133),0,Schweine_Werte!$E133))</f>
        <v>0</v>
      </c>
      <c r="BC133" s="677">
        <f>IF(OR($C$12=$AR133,$D$12=$AR133),Schweine_Werte!$G133*0.5,IF(OR($C$12&gt;$AR133,$D$12&lt;$AR133),0,Schweine_Werte!$G133))</f>
        <v>0</v>
      </c>
      <c r="BD133" s="667">
        <f>IF(OR($C$24=$AR133,$D$24=$AR133),Schweine_Werte!$G133*0.5,IF(OR($C$24&gt;$AR133,$D$24&lt;$AR133),0,Schweine_Werte!$G133))</f>
        <v>0</v>
      </c>
      <c r="BE133" s="667">
        <f>IF(OR($C$36=$AR133,$D$36=$AR133),Schweine_Werte!$G133*0.5,IF(OR($C$36&gt;$AR133,$D$36&lt;$AR133),0,Schweine_Werte!$G133))</f>
        <v>0</v>
      </c>
      <c r="BF133" s="667">
        <f>IF(OR($C$48=$AR133,$D$48=$AR133),Schweine_Werte!$G133*0.5,IF(OR($C$48&gt;$AR133,$D$48&lt;$AR133),0,Schweine_Werte!$G133))</f>
        <v>0</v>
      </c>
      <c r="BG133" s="667">
        <f>IF(OR($C$60=$AR133,$D$60=$AR133),Schweine_Werte!$G133*0.5,IF(OR($C$60&gt;$AR133,$D$60&lt;$AR133),0,Schweine_Werte!$G133))</f>
        <v>0</v>
      </c>
      <c r="BH133" s="677">
        <f>IF(OR($C$12=$AR133,$D$12=$AR133),Schweine_Werte!$I133*0.5,IF(OR($C$12&gt;$AR133,$D$12&lt;$AR133),0,Schweine_Werte!$I133))</f>
        <v>0</v>
      </c>
      <c r="BI133" s="667">
        <f>IF(OR($C$24=$AR133,$D$24=$AR133),Schweine_Werte!$I133*0.5,IF(OR($C$24&gt;$AR133,$D$24&lt;$AR133),0,Schweine_Werte!$I133))</f>
        <v>0</v>
      </c>
      <c r="BJ133" s="667">
        <f>IF(OR($C$36=$AR133,$D$36=$AR133),Schweine_Werte!$I133*0.5,IF(OR($C$36&gt;$AR133,$D$36&lt;$AR133),0,Schweine_Werte!$I133))</f>
        <v>0</v>
      </c>
      <c r="BK133" s="667">
        <f>IF(OR($C$48=$AR133,$D$48=$AR133),Schweine_Werte!$I133*0.5,IF(OR($C$48&gt;$AR133,$D$48&lt;$AR133),0,Schweine_Werte!$I133))</f>
        <v>0</v>
      </c>
      <c r="BL133" s="667">
        <f>IF(OR($C$60=$AR133,$D$60=$AR133),Schweine_Werte!$I133*0.5,IF(OR($C$60&gt;$AR133,$D$60&lt;$AR133),0,Schweine_Werte!$I133))</f>
        <v>0</v>
      </c>
      <c r="BM133" s="677"/>
      <c r="BN133" s="667"/>
      <c r="BO133" s="667"/>
      <c r="BP133" s="667"/>
      <c r="BQ133" s="667"/>
      <c r="BR133" s="677">
        <f>IF(OR($C$74=$AR133,$D$74=$AR133),Schweine_Werte!$M133*0.5,IF(OR($C$74&gt;$AR133,$D$74&lt;$AR133),0,Schweine_Werte!$M133))</f>
        <v>0</v>
      </c>
      <c r="BS133" s="677">
        <f>IF(OR($C$83=$AR133,$D$83=$AR133),Schweine_Werte!$M133*0.5,IF(OR($C$83&gt;$AR133,$D$83&lt;$AR133),0,Schweine_Werte!$M133))</f>
        <v>0</v>
      </c>
      <c r="BT133" s="679">
        <f>IF(OR($C$92=$AR133,$D$92=$AR133),Schweine_Werte!$M133*0.5,IF(OR($C$92&gt;$AR133,$D$92&lt;$AR133),0,Schweine_Werte!$M133))</f>
        <v>0</v>
      </c>
      <c r="BU133" s="679">
        <f>IF(OR($C$101=$AR133,$D$101=$AR133),Schweine_Werte!$M133*0.5,IF(OR($C$101&gt;$AR133,$D$101&lt;$AR133),0,Schweine_Werte!$M133))</f>
        <v>0</v>
      </c>
      <c r="BV133" s="679">
        <f>IF(OR($C$110=$AR133,$D$110=$AR133),Schweine_Werte!$M133*0.5,IF(OR($C$110&gt;$AR133,$D$110&lt;$AR133),0,Schweine_Werte!$M133))</f>
        <v>0</v>
      </c>
      <c r="BW133" s="679">
        <f>IF(OR(8=$AR133,$E$127=$AR133),Schweine_Werte!$M133*0.5,IF(OR(8&gt;$AR133,$E$127&lt;$AR133),0,Schweine_Werte!$M133))</f>
        <v>1.4477278921508818</v>
      </c>
      <c r="BX133" s="679">
        <f>IF(OR(8=$AR133,$E$145=$AR133),Schweine_Werte!$M133*0.5,IF(OR(8&gt;$AR133,$E$145&lt;$AR133),0,Schweine_Werte!$M133))</f>
        <v>1.4477278921508818</v>
      </c>
      <c r="BY133" s="677">
        <f>IF(OR($C$74=$AR133,$D$74=$AR133),Schweine_Werte!$O133*0.5,IF(OR($C$74&gt;$AR133,$D$74&lt;$AR133),0,Schweine_Werte!$O133))</f>
        <v>0</v>
      </c>
      <c r="BZ133" s="677">
        <f>IF(OR($C$83=$AR133,$D$83=$AR133),Schweine_Werte!$O133*0.5,IF(OR($C$83&gt;$AR133,$D$83&lt;$AR133),0,Schweine_Werte!$O133))</f>
        <v>0</v>
      </c>
      <c r="CA133" s="679">
        <f>IF(OR($C$92=$AR133,$D$92=$AR133),Schweine_Werte!$O133*0.5,IF(OR($C$92&gt;$AR133,$D$92&lt;$AR133),0,Schweine_Werte!$O133))</f>
        <v>0</v>
      </c>
      <c r="CB133" s="679">
        <f>IF(OR($C$101=$AR133,$D$101=$AR133),Schweine_Werte!$O133*0.5,IF(OR($C$101&gt;$AR133,$D$101&lt;$AR133),0,Schweine_Werte!$O133))</f>
        <v>0</v>
      </c>
      <c r="CC133" s="679">
        <f>IF(OR($C$110=$AR133,$D$110=$AR133),Schweine_Werte!$O133*0.5,IF(OR($C$110&gt;$AR133,$D$110&lt;$AR133),0,Schweine_Werte!$O133))</f>
        <v>0</v>
      </c>
    </row>
    <row r="134" spans="2:81" x14ac:dyDescent="0.2">
      <c r="AR134" s="698">
        <v>138</v>
      </c>
      <c r="AS134" s="677">
        <f>IF(OR($C$12=$AR134,$D$12=$AR134),Schweine_Werte!$C134*0.5,IF(OR($C$12&gt;$AR134,$D$12&lt;$AR134),0,Schweine_Werte!$C134))</f>
        <v>0</v>
      </c>
      <c r="AT134" s="667">
        <f>IF(OR($C$24=$AR134,$D$24=$AR134),Schweine_Werte!$C134*0.5,IF(OR($C$24&gt;$AR134,$D$24&lt;$AR134),0,Schweine_Werte!$C134))</f>
        <v>0</v>
      </c>
      <c r="AU134" s="677">
        <f>IF(OR($C$36=$AR134,$D$36=$AR134),Schweine_Werte!$C134*0.5,IF(OR($C$36&gt;$AR134,$D$36&lt;$AR134),0,Schweine_Werte!$C134))</f>
        <v>0</v>
      </c>
      <c r="AV134" s="677">
        <f>IF(OR($C$48=$AR134,$D$48=$AR134),Schweine_Werte!$C134*0.5,IF(OR($C$48&gt;$AR134,$D$48&lt;$AR134),0,Schweine_Werte!$C134))</f>
        <v>0</v>
      </c>
      <c r="AW134" s="677">
        <f>IF(OR($C$60=$AR134,$D$60=$AR134),Schweine_Werte!$C134*0.5,IF(OR($C$60&gt;$AR134,$D$60&lt;$AR134),0,Schweine_Werte!$C134))</f>
        <v>0</v>
      </c>
      <c r="AX134" s="677">
        <f>IF(OR($C$12=$AR134,$D$12=$AR134),Schweine_Werte!$E134*0.5,IF(OR($C$12&gt;$AR134,$D$12&lt;$AR134),0,Schweine_Werte!$E134))</f>
        <v>0</v>
      </c>
      <c r="AY134" s="667">
        <f>IF(OR($C$24=$AR134,$D$24=$AR134),Schweine_Werte!$E134*0.5,IF(OR($C$24&gt;$AR134,$D$24&lt;$AR134),0,Schweine_Werte!$E134))</f>
        <v>0</v>
      </c>
      <c r="AZ134" s="667">
        <f>IF(OR($C$36=$AR134,$D$36=$AR134),Schweine_Werte!$E134*0.5,IF(OR($C$36&gt;$AR134,$D$36&lt;$AR134),0,Schweine_Werte!$E134))</f>
        <v>0</v>
      </c>
      <c r="BA134" s="667">
        <f>IF(OR($C$48=$AR134,$D$48=$AR134),Schweine_Werte!$E134*0.5,IF(OR($C$48&gt;$AR134,$D$48&lt;$AR134),0,Schweine_Werte!$E134))</f>
        <v>0</v>
      </c>
      <c r="BB134" s="667">
        <f>IF(OR($C$60=$AR134,$D$60=$AR134),Schweine_Werte!$E134*0.5,IF(OR($C$60&gt;$AR134,$D$60&lt;$AR134),0,Schweine_Werte!$E134))</f>
        <v>0</v>
      </c>
      <c r="BC134" s="677">
        <f>IF(OR($C$12=$AR134,$D$12=$AR134),Schweine_Werte!$G134*0.5,IF(OR($C$12&gt;$AR134,$D$12&lt;$AR134),0,Schweine_Werte!$G134))</f>
        <v>0</v>
      </c>
      <c r="BD134" s="667">
        <f>IF(OR($C$24=$AR134,$D$24=$AR134),Schweine_Werte!$G134*0.5,IF(OR($C$24&gt;$AR134,$D$24&lt;$AR134),0,Schweine_Werte!$G134))</f>
        <v>0</v>
      </c>
      <c r="BE134" s="667">
        <f>IF(OR($C$36=$AR134,$D$36=$AR134),Schweine_Werte!$G134*0.5,IF(OR($C$36&gt;$AR134,$D$36&lt;$AR134),0,Schweine_Werte!$G134))</f>
        <v>0</v>
      </c>
      <c r="BF134" s="667">
        <f>IF(OR($C$48=$AR134,$D$48=$AR134),Schweine_Werte!$G134*0.5,IF(OR($C$48&gt;$AR134,$D$48&lt;$AR134),0,Schweine_Werte!$G134))</f>
        <v>0</v>
      </c>
      <c r="BG134" s="667">
        <f>IF(OR($C$60=$AR134,$D$60=$AR134),Schweine_Werte!$G134*0.5,IF(OR($C$60&gt;$AR134,$D$60&lt;$AR134),0,Schweine_Werte!$G134))</f>
        <v>0</v>
      </c>
      <c r="BH134" s="677">
        <f>IF(OR($C$12=$AR134,$D$12=$AR134),Schweine_Werte!$I134*0.5,IF(OR($C$12&gt;$AR134,$D$12&lt;$AR134),0,Schweine_Werte!$I134))</f>
        <v>0</v>
      </c>
      <c r="BI134" s="667">
        <f>IF(OR($C$24=$AR134,$D$24=$AR134),Schweine_Werte!$I134*0.5,IF(OR($C$24&gt;$AR134,$D$24&lt;$AR134),0,Schweine_Werte!$I134))</f>
        <v>0</v>
      </c>
      <c r="BJ134" s="667">
        <f>IF(OR($C$36=$AR134,$D$36=$AR134),Schweine_Werte!$I134*0.5,IF(OR($C$36&gt;$AR134,$D$36&lt;$AR134),0,Schweine_Werte!$I134))</f>
        <v>0</v>
      </c>
      <c r="BK134" s="667">
        <f>IF(OR($C$48=$AR134,$D$48=$AR134),Schweine_Werte!$I134*0.5,IF(OR($C$48&gt;$AR134,$D$48&lt;$AR134),0,Schweine_Werte!$I134))</f>
        <v>0</v>
      </c>
      <c r="BL134" s="667">
        <f>IF(OR($C$60=$AR134,$D$60=$AR134),Schweine_Werte!$I134*0.5,IF(OR($C$60&gt;$AR134,$D$60&lt;$AR134),0,Schweine_Werte!$I134))</f>
        <v>0</v>
      </c>
      <c r="BM134" s="677"/>
      <c r="BN134" s="667"/>
      <c r="BO134" s="667"/>
      <c r="BP134" s="667"/>
      <c r="BQ134" s="667"/>
      <c r="BR134" s="677">
        <f>IF(OR($C$74=$AR134,$D$74=$AR134),Schweine_Werte!$M134*0.5,IF(OR($C$74&gt;$AR134,$D$74&lt;$AR134),0,Schweine_Werte!$M134))</f>
        <v>0</v>
      </c>
      <c r="BS134" s="677">
        <f>IF(OR($C$83=$AR134,$D$83=$AR134),Schweine_Werte!$M134*0.5,IF(OR($C$83&gt;$AR134,$D$83&lt;$AR134),0,Schweine_Werte!$M134))</f>
        <v>0</v>
      </c>
      <c r="BT134" s="679">
        <f>IF(OR($C$92=$AR134,$D$92=$AR134),Schweine_Werte!$M134*0.5,IF(OR($C$92&gt;$AR134,$D$92&lt;$AR134),0,Schweine_Werte!$M134))</f>
        <v>0</v>
      </c>
      <c r="BU134" s="679">
        <f>IF(OR($C$101=$AR134,$D$101=$AR134),Schweine_Werte!$M134*0.5,IF(OR($C$101&gt;$AR134,$D$101&lt;$AR134),0,Schweine_Werte!$M134))</f>
        <v>0</v>
      </c>
      <c r="BV134" s="679">
        <f>IF(OR($C$110=$AR134,$D$110=$AR134),Schweine_Werte!$M134*0.5,IF(OR($C$110&gt;$AR134,$D$110&lt;$AR134),0,Schweine_Werte!$M134))</f>
        <v>0</v>
      </c>
      <c r="BW134" s="679">
        <f>IF(OR(8=$AR134,$E$127=$AR134),Schweine_Werte!$M134*0.5,IF(OR(8&gt;$AR134,$E$127&lt;$AR134),0,Schweine_Werte!$M134))</f>
        <v>1.4477278921508818</v>
      </c>
      <c r="BX134" s="679">
        <f>IF(OR(8=$AR134,$E$145=$AR134),Schweine_Werte!$M134*0.5,IF(OR(8&gt;$AR134,$E$145&lt;$AR134),0,Schweine_Werte!$M134))</f>
        <v>1.4477278921508818</v>
      </c>
      <c r="BY134" s="677">
        <f>IF(OR($C$74=$AR134,$D$74=$AR134),Schweine_Werte!$O134*0.5,IF(OR($C$74&gt;$AR134,$D$74&lt;$AR134),0,Schweine_Werte!$O134))</f>
        <v>0</v>
      </c>
      <c r="BZ134" s="677">
        <f>IF(OR($C$83=$AR134,$D$83=$AR134),Schweine_Werte!$O134*0.5,IF(OR($C$83&gt;$AR134,$D$83&lt;$AR134),0,Schweine_Werte!$O134))</f>
        <v>0</v>
      </c>
      <c r="CA134" s="679">
        <f>IF(OR($C$92=$AR134,$D$92=$AR134),Schweine_Werte!$O134*0.5,IF(OR($C$92&gt;$AR134,$D$92&lt;$AR134),0,Schweine_Werte!$O134))</f>
        <v>0</v>
      </c>
      <c r="CB134" s="679">
        <f>IF(OR($C$101=$AR134,$D$101=$AR134),Schweine_Werte!$O134*0.5,IF(OR($C$101&gt;$AR134,$D$101&lt;$AR134),0,Schweine_Werte!$O134))</f>
        <v>0</v>
      </c>
      <c r="CC134" s="679">
        <f>IF(OR($C$110=$AR134,$D$110=$AR134),Schweine_Werte!$O134*0.5,IF(OR($C$110&gt;$AR134,$D$110&lt;$AR134),0,Schweine_Werte!$O134))</f>
        <v>0</v>
      </c>
    </row>
    <row r="135" spans="2:81" x14ac:dyDescent="0.2">
      <c r="AR135" s="698">
        <v>139</v>
      </c>
      <c r="AS135" s="677">
        <f>IF(OR($C$12=$AR135,$D$12=$AR135),Schweine_Werte!$C135*0.5,IF(OR($C$12&gt;$AR135,$D$12&lt;$AR135),0,Schweine_Werte!$C135))</f>
        <v>0</v>
      </c>
      <c r="AT135" s="667">
        <f>IF(OR($C$24=$AR135,$D$24=$AR135),Schweine_Werte!$C135*0.5,IF(OR($C$24&gt;$AR135,$D$24&lt;$AR135),0,Schweine_Werte!$C135))</f>
        <v>0</v>
      </c>
      <c r="AU135" s="677">
        <f>IF(OR($C$36=$AR135,$D$36=$AR135),Schweine_Werte!$C135*0.5,IF(OR($C$36&gt;$AR135,$D$36&lt;$AR135),0,Schweine_Werte!$C135))</f>
        <v>0</v>
      </c>
      <c r="AV135" s="677">
        <f>IF(OR($C$48=$AR135,$D$48=$AR135),Schweine_Werte!$C135*0.5,IF(OR($C$48&gt;$AR135,$D$48&lt;$AR135),0,Schweine_Werte!$C135))</f>
        <v>0</v>
      </c>
      <c r="AW135" s="677">
        <f>IF(OR($C$60=$AR135,$D$60=$AR135),Schweine_Werte!$C135*0.5,IF(OR($C$60&gt;$AR135,$D$60&lt;$AR135),0,Schweine_Werte!$C135))</f>
        <v>0</v>
      </c>
      <c r="AX135" s="677">
        <f>IF(OR($C$12=$AR135,$D$12=$AR135),Schweine_Werte!$E135*0.5,IF(OR($C$12&gt;$AR135,$D$12&lt;$AR135),0,Schweine_Werte!$E135))</f>
        <v>0</v>
      </c>
      <c r="AY135" s="667">
        <f>IF(OR($C$24=$AR135,$D$24=$AR135),Schweine_Werte!$E135*0.5,IF(OR($C$24&gt;$AR135,$D$24&lt;$AR135),0,Schweine_Werte!$E135))</f>
        <v>0</v>
      </c>
      <c r="AZ135" s="667">
        <f>IF(OR($C$36=$AR135,$D$36=$AR135),Schweine_Werte!$E135*0.5,IF(OR($C$36&gt;$AR135,$D$36&lt;$AR135),0,Schweine_Werte!$E135))</f>
        <v>0</v>
      </c>
      <c r="BA135" s="667">
        <f>IF(OR($C$48=$AR135,$D$48=$AR135),Schweine_Werte!$E135*0.5,IF(OR($C$48&gt;$AR135,$D$48&lt;$AR135),0,Schweine_Werte!$E135))</f>
        <v>0</v>
      </c>
      <c r="BB135" s="667">
        <f>IF(OR($C$60=$AR135,$D$60=$AR135),Schweine_Werte!$E135*0.5,IF(OR($C$60&gt;$AR135,$D$60&lt;$AR135),0,Schweine_Werte!$E135))</f>
        <v>0</v>
      </c>
      <c r="BC135" s="677">
        <f>IF(OR($C$12=$AR135,$D$12=$AR135),Schweine_Werte!$G135*0.5,IF(OR($C$12&gt;$AR135,$D$12&lt;$AR135),0,Schweine_Werte!$G135))</f>
        <v>0</v>
      </c>
      <c r="BD135" s="667">
        <f>IF(OR($C$24=$AR135,$D$24=$AR135),Schweine_Werte!$G135*0.5,IF(OR($C$24&gt;$AR135,$D$24&lt;$AR135),0,Schweine_Werte!$G135))</f>
        <v>0</v>
      </c>
      <c r="BE135" s="667">
        <f>IF(OR($C$36=$AR135,$D$36=$AR135),Schweine_Werte!$G135*0.5,IF(OR($C$36&gt;$AR135,$D$36&lt;$AR135),0,Schweine_Werte!$G135))</f>
        <v>0</v>
      </c>
      <c r="BF135" s="667">
        <f>IF(OR($C$48=$AR135,$D$48=$AR135),Schweine_Werte!$G135*0.5,IF(OR($C$48&gt;$AR135,$D$48&lt;$AR135),0,Schweine_Werte!$G135))</f>
        <v>0</v>
      </c>
      <c r="BG135" s="667">
        <f>IF(OR($C$60=$AR135,$D$60=$AR135),Schweine_Werte!$G135*0.5,IF(OR($C$60&gt;$AR135,$D$60&lt;$AR135),0,Schweine_Werte!$G135))</f>
        <v>0</v>
      </c>
      <c r="BH135" s="677">
        <f>IF(OR($C$12=$AR135,$D$12=$AR135),Schweine_Werte!$I135*0.5,IF(OR($C$12&gt;$AR135,$D$12&lt;$AR135),0,Schweine_Werte!$I135))</f>
        <v>0</v>
      </c>
      <c r="BI135" s="667">
        <f>IF(OR($C$24=$AR135,$D$24=$AR135),Schweine_Werte!$I135*0.5,IF(OR($C$24&gt;$AR135,$D$24&lt;$AR135),0,Schweine_Werte!$I135))</f>
        <v>0</v>
      </c>
      <c r="BJ135" s="667">
        <f>IF(OR($C$36=$AR135,$D$36=$AR135),Schweine_Werte!$I135*0.5,IF(OR($C$36&gt;$AR135,$D$36&lt;$AR135),0,Schweine_Werte!$I135))</f>
        <v>0</v>
      </c>
      <c r="BK135" s="667">
        <f>IF(OR($C$48=$AR135,$D$48=$AR135),Schweine_Werte!$I135*0.5,IF(OR($C$48&gt;$AR135,$D$48&lt;$AR135),0,Schweine_Werte!$I135))</f>
        <v>0</v>
      </c>
      <c r="BL135" s="667">
        <f>IF(OR($C$60=$AR135,$D$60=$AR135),Schweine_Werte!$I135*0.5,IF(OR($C$60&gt;$AR135,$D$60&lt;$AR135),0,Schweine_Werte!$I135))</f>
        <v>0</v>
      </c>
      <c r="BM135" s="677"/>
      <c r="BN135" s="667"/>
      <c r="BO135" s="667"/>
      <c r="BP135" s="667"/>
      <c r="BQ135" s="667"/>
      <c r="BR135" s="677">
        <f>IF(OR($C$74=$AR135,$D$74=$AR135),Schweine_Werte!$M135*0.5,IF(OR($C$74&gt;$AR135,$D$74&lt;$AR135),0,Schweine_Werte!$M135))</f>
        <v>0</v>
      </c>
      <c r="BS135" s="677">
        <f>IF(OR($C$83=$AR135,$D$83=$AR135),Schweine_Werte!$M135*0.5,IF(OR($C$83&gt;$AR135,$D$83&lt;$AR135),0,Schweine_Werte!$M135))</f>
        <v>0</v>
      </c>
      <c r="BT135" s="679">
        <f>IF(OR($C$92=$AR135,$D$92=$AR135),Schweine_Werte!$M135*0.5,IF(OR($C$92&gt;$AR135,$D$92&lt;$AR135),0,Schweine_Werte!$M135))</f>
        <v>0</v>
      </c>
      <c r="BU135" s="679">
        <f>IF(OR($C$101=$AR135,$D$101=$AR135),Schweine_Werte!$M135*0.5,IF(OR($C$101&gt;$AR135,$D$101&lt;$AR135),0,Schweine_Werte!$M135))</f>
        <v>0</v>
      </c>
      <c r="BV135" s="679">
        <f>IF(OR($C$110=$AR135,$D$110=$AR135),Schweine_Werte!$M135*0.5,IF(OR($C$110&gt;$AR135,$D$110&lt;$AR135),0,Schweine_Werte!$M135))</f>
        <v>0</v>
      </c>
      <c r="BW135" s="679">
        <f>IF(OR(8=$AR135,$E$127=$AR135),Schweine_Werte!$M135*0.5,IF(OR(8&gt;$AR135,$E$127&lt;$AR135),0,Schweine_Werte!$M135))</f>
        <v>1.4477278921508818</v>
      </c>
      <c r="BX135" s="679">
        <f>IF(OR(8=$AR135,$E$145=$AR135),Schweine_Werte!$M135*0.5,IF(OR(8&gt;$AR135,$E$145&lt;$AR135),0,Schweine_Werte!$M135))</f>
        <v>1.4477278921508818</v>
      </c>
      <c r="BY135" s="677">
        <f>IF(OR($C$74=$AR135,$D$74=$AR135),Schweine_Werte!$O135*0.5,IF(OR($C$74&gt;$AR135,$D$74&lt;$AR135),0,Schweine_Werte!$O135))</f>
        <v>0</v>
      </c>
      <c r="BZ135" s="677">
        <f>IF(OR($C$83=$AR135,$D$83=$AR135),Schweine_Werte!$O135*0.5,IF(OR($C$83&gt;$AR135,$D$83&lt;$AR135),0,Schweine_Werte!$O135))</f>
        <v>0</v>
      </c>
      <c r="CA135" s="679">
        <f>IF(OR($C$92=$AR135,$D$92=$AR135),Schweine_Werte!$O135*0.5,IF(OR($C$92&gt;$AR135,$D$92&lt;$AR135),0,Schweine_Werte!$O135))</f>
        <v>0</v>
      </c>
      <c r="CB135" s="679">
        <f>IF(OR($C$101=$AR135,$D$101=$AR135),Schweine_Werte!$O135*0.5,IF(OR($C$101&gt;$AR135,$D$101&lt;$AR135),0,Schweine_Werte!$O135))</f>
        <v>0</v>
      </c>
      <c r="CC135" s="679">
        <f>IF(OR($C$110=$AR135,$D$110=$AR135),Schweine_Werte!$O135*0.5,IF(OR($C$110&gt;$AR135,$D$110&lt;$AR135),0,Schweine_Werte!$O135))</f>
        <v>0</v>
      </c>
    </row>
    <row r="136" spans="2:81" ht="18.75" x14ac:dyDescent="0.3">
      <c r="B136" s="520" t="s">
        <v>520</v>
      </c>
      <c r="D136" s="520" t="s">
        <v>521</v>
      </c>
      <c r="G136" s="520" t="s">
        <v>522</v>
      </c>
      <c r="H136" s="666"/>
      <c r="I136" s="666"/>
      <c r="J136" s="666"/>
      <c r="K136" s="666"/>
      <c r="L136" s="666"/>
      <c r="M136" s="666"/>
      <c r="N136" s="666"/>
      <c r="O136" s="520" t="s">
        <v>523</v>
      </c>
      <c r="P136" s="667" t="s">
        <v>524</v>
      </c>
      <c r="Q136" s="667"/>
      <c r="R136" s="667"/>
      <c r="S136" s="667"/>
      <c r="T136" s="666"/>
      <c r="U136" s="666"/>
      <c r="V136" s="666"/>
      <c r="AR136" s="698">
        <v>140</v>
      </c>
      <c r="AS136" s="677">
        <f>IF(OR($C$12=$AR136,$D$12=$AR136),Schweine_Werte!$C136*0.5,IF(OR($C$12&gt;$AR136,$D$12&lt;$AR136),0,Schweine_Werte!$C136))</f>
        <v>0</v>
      </c>
      <c r="AT136" s="667">
        <f>IF(OR($C$24=$AR136,$D$24=$AR136),Schweine_Werte!$C136*0.5,IF(OR($C$24&gt;$AR136,$D$24&lt;$AR136),0,Schweine_Werte!$C136))</f>
        <v>0</v>
      </c>
      <c r="AU136" s="677">
        <f>IF(OR($C$36=$AR136,$D$36=$AR136),Schweine_Werte!$C136*0.5,IF(OR($C$36&gt;$AR136,$D$36&lt;$AR136),0,Schweine_Werte!$C136))</f>
        <v>0</v>
      </c>
      <c r="AV136" s="677">
        <f>IF(OR($C$48=$AR136,$D$48=$AR136),Schweine_Werte!$C136*0.5,IF(OR($C$48&gt;$AR136,$D$48&lt;$AR136),0,Schweine_Werte!$C136))</f>
        <v>0</v>
      </c>
      <c r="AW136" s="677">
        <f>IF(OR($C$60=$AR136,$D$60=$AR136),Schweine_Werte!$C136*0.5,IF(OR($C$60&gt;$AR136,$D$60&lt;$AR136),0,Schweine_Werte!$C136))</f>
        <v>0</v>
      </c>
      <c r="AX136" s="677">
        <f>IF(OR($C$12=$AR136,$D$12=$AR136),Schweine_Werte!$E136*0.5,IF(OR($C$12&gt;$AR136,$D$12&lt;$AR136),0,Schweine_Werte!$E136))</f>
        <v>0</v>
      </c>
      <c r="AY136" s="667">
        <f>IF(OR($C$24=$AR136,$D$24=$AR136),Schweine_Werte!$E136*0.5,IF(OR($C$24&gt;$AR136,$D$24&lt;$AR136),0,Schweine_Werte!$E136))</f>
        <v>0</v>
      </c>
      <c r="AZ136" s="667">
        <f>IF(OR($C$36=$AR136,$D$36=$AR136),Schweine_Werte!$E136*0.5,IF(OR($C$36&gt;$AR136,$D$36&lt;$AR136),0,Schweine_Werte!$E136))</f>
        <v>0</v>
      </c>
      <c r="BA136" s="667">
        <f>IF(OR($C$48=$AR136,$D$48=$AR136),Schweine_Werte!$E136*0.5,IF(OR($C$48&gt;$AR136,$D$48&lt;$AR136),0,Schweine_Werte!$E136))</f>
        <v>0</v>
      </c>
      <c r="BB136" s="667">
        <f>IF(OR($C$60=$AR136,$D$60=$AR136),Schweine_Werte!$E136*0.5,IF(OR($C$60&gt;$AR136,$D$60&lt;$AR136),0,Schweine_Werte!$E136))</f>
        <v>0</v>
      </c>
      <c r="BC136" s="677">
        <f>IF(OR($C$12=$AR136,$D$12=$AR136),Schweine_Werte!$G136*0.5,IF(OR($C$12&gt;$AR136,$D$12&lt;$AR136),0,Schweine_Werte!$G136))</f>
        <v>0</v>
      </c>
      <c r="BD136" s="667">
        <f>IF(OR($C$24=$AR136,$D$24=$AR136),Schweine_Werte!$G136*0.5,IF(OR($C$24&gt;$AR136,$D$24&lt;$AR136),0,Schweine_Werte!$G136))</f>
        <v>0</v>
      </c>
      <c r="BE136" s="667">
        <f>IF(OR($C$36=$AR136,$D$36=$AR136),Schweine_Werte!$G136*0.5,IF(OR($C$36&gt;$AR136,$D$36&lt;$AR136),0,Schweine_Werte!$G136))</f>
        <v>0</v>
      </c>
      <c r="BF136" s="667">
        <f>IF(OR($C$48=$AR136,$D$48=$AR136),Schweine_Werte!$G136*0.5,IF(OR($C$48&gt;$AR136,$D$48&lt;$AR136),0,Schweine_Werte!$G136))</f>
        <v>0</v>
      </c>
      <c r="BG136" s="667">
        <f>IF(OR($C$60=$AR136,$D$60=$AR136),Schweine_Werte!$G136*0.5,IF(OR($C$60&gt;$AR136,$D$60&lt;$AR136),0,Schweine_Werte!$G136))</f>
        <v>0</v>
      </c>
      <c r="BH136" s="677">
        <f>IF(OR($C$12=$AR136,$D$12=$AR136),Schweine_Werte!$I136*0.5,IF(OR($C$12&gt;$AR136,$D$12&lt;$AR136),0,Schweine_Werte!$I136))</f>
        <v>0</v>
      </c>
      <c r="BI136" s="667">
        <f>IF(OR($C$24=$AR136,$D$24=$AR136),Schweine_Werte!$I136*0.5,IF(OR($C$24&gt;$AR136,$D$24&lt;$AR136),0,Schweine_Werte!$I136))</f>
        <v>0</v>
      </c>
      <c r="BJ136" s="667">
        <f>IF(OR($C$36=$AR136,$D$36=$AR136),Schweine_Werte!$I136*0.5,IF(OR($C$36&gt;$AR136,$D$36&lt;$AR136),0,Schweine_Werte!$I136))</f>
        <v>0</v>
      </c>
      <c r="BK136" s="667">
        <f>IF(OR($C$48=$AR136,$D$48=$AR136),Schweine_Werte!$I136*0.5,IF(OR($C$48&gt;$AR136,$D$48&lt;$AR136),0,Schweine_Werte!$I136))</f>
        <v>0</v>
      </c>
      <c r="BL136" s="667">
        <f>IF(OR($C$60=$AR136,$D$60=$AR136),Schweine_Werte!$I136*0.5,IF(OR($C$60&gt;$AR136,$D$60&lt;$AR136),0,Schweine_Werte!$I136))</f>
        <v>0</v>
      </c>
      <c r="BM136" s="677"/>
      <c r="BN136" s="667"/>
      <c r="BO136" s="667"/>
      <c r="BP136" s="667"/>
      <c r="BQ136" s="667"/>
      <c r="BR136" s="677">
        <f>IF(OR($C$74=$AR136,$D$74=$AR136),Schweine_Werte!$M136*0.5,IF(OR($C$74&gt;$AR136,$D$74&lt;$AR136),0,Schweine_Werte!$M136))</f>
        <v>0</v>
      </c>
      <c r="BS136" s="677">
        <f>IF(OR($C$83=$AR136,$D$83=$AR136),Schweine_Werte!$M136*0.5,IF(OR($C$83&gt;$AR136,$D$83&lt;$AR136),0,Schweine_Werte!$M136))</f>
        <v>0</v>
      </c>
      <c r="BT136" s="679">
        <f>IF(OR($C$92=$AR136,$D$92=$AR136),Schweine_Werte!$M136*0.5,IF(OR($C$92&gt;$AR136,$D$92&lt;$AR136),0,Schweine_Werte!$M136))</f>
        <v>0</v>
      </c>
      <c r="BU136" s="679">
        <f>IF(OR($C$101=$AR136,$D$101=$AR136),Schweine_Werte!$M136*0.5,IF(OR($C$101&gt;$AR136,$D$101&lt;$AR136),0,Schweine_Werte!$M136))</f>
        <v>0</v>
      </c>
      <c r="BV136" s="679">
        <f>IF(OR($C$110=$AR136,$D$110=$AR136),Schweine_Werte!$M136*0.5,IF(OR($C$110&gt;$AR136,$D$110&lt;$AR136),0,Schweine_Werte!$M136))</f>
        <v>0</v>
      </c>
      <c r="BW136" s="679">
        <f>IF(OR(8=$AR136,$E$127=$AR136),Schweine_Werte!$M136*0.5,IF(OR(8&gt;$AR136,$E$127&lt;$AR136),0,Schweine_Werte!$M136))</f>
        <v>1.4477278921508818</v>
      </c>
      <c r="BX136" s="679">
        <f>IF(OR(8=$AR136,$E$145=$AR136),Schweine_Werte!$M136*0.5,IF(OR(8&gt;$AR136,$E$145&lt;$AR136),0,Schweine_Werte!$M136))</f>
        <v>1.4477278921508818</v>
      </c>
      <c r="BY136" s="677">
        <f>IF(OR($C$74=$AR136,$D$74=$AR136),Schweine_Werte!$O136*0.5,IF(OR($C$74&gt;$AR136,$D$74&lt;$AR136),0,Schweine_Werte!$O136))</f>
        <v>0</v>
      </c>
      <c r="BZ136" s="677">
        <f>IF(OR($C$83=$AR136,$D$83=$AR136),Schweine_Werte!$O136*0.5,IF(OR($C$83&gt;$AR136,$D$83&lt;$AR136),0,Schweine_Werte!$O136))</f>
        <v>0</v>
      </c>
      <c r="CA136" s="679">
        <f>IF(OR($C$92=$AR136,$D$92=$AR136),Schweine_Werte!$O136*0.5,IF(OR($C$92&gt;$AR136,$D$92&lt;$AR136),0,Schweine_Werte!$O136))</f>
        <v>0</v>
      </c>
      <c r="CB136" s="679">
        <f>IF(OR($C$101=$AR136,$D$101=$AR136),Schweine_Werte!$O136*0.5,IF(OR($C$101&gt;$AR136,$D$101&lt;$AR136),0,Schweine_Werte!$O136))</f>
        <v>0</v>
      </c>
      <c r="CC136" s="679">
        <f>IF(OR($C$110=$AR136,$D$110=$AR136),Schweine_Werte!$O136*0.5,IF(OR($C$110&gt;$AR136,$D$110&lt;$AR136),0,Schweine_Werte!$O136))</f>
        <v>0</v>
      </c>
    </row>
    <row r="137" spans="2:81" x14ac:dyDescent="0.2">
      <c r="B137" s="520" t="e">
        <f>+(E145-8)/0.45</f>
        <v>#VALUE!</v>
      </c>
      <c r="C137" s="520" t="s">
        <v>393</v>
      </c>
      <c r="F137" s="667" t="e">
        <f>IF($E145&lt;=8,0,$B140*SUMPRODUCT($BX$4:$BX$31,Schweine_Werte!$V$4:$V$31)/SUM($BX$4:$BX$31))</f>
        <v>#VALUE!</v>
      </c>
      <c r="G137" s="667" t="e">
        <f>IF($E145&lt;=8,0,IF($B145=$A$8,SUMPRODUCT($BX$4:$BX$31,Schweine_Werte!HE$4:HE$31)/SUM($BX$4:$BX$31),IF($B145=$A$7,SUMPRODUCT($BX$4:$BX$31,Schweine_Werte!GQ$4:GQ$31)/SUM($BX$4:$BX$31),IF($B145=$A$6,SUMPRODUCT($BX$4:$BX$31,Schweine_Werte!GC$4:GC$31)/SUM($BX$4:$BX$31),SUMPRODUCT($BX$4:$BX$31,Schweine_Werte!FO$4:FO$31)/SUM($BX$4:$BX$31))))*$B140)</f>
        <v>#VALUE!</v>
      </c>
      <c r="H137" s="667" t="e">
        <f>IF($E145&lt;=8,0,IF($B145=$A$8,SUMPRODUCT($BX$4:$BX$31,Schweine_Werte!HF$4:HF$31)/SUM($BX$4:$BX$31),IF($B145=$A$7,SUMPRODUCT($BX$4:$BX$31,Schweine_Werte!GR$4:GR$31)/SUM($BX$4:$BX$31),IF($B145=$A$6,SUMPRODUCT($BX$4:$BX$31,Schweine_Werte!GD$4:GD$31)/SUM($BX$4:$BX$31),SUMPRODUCT($BX$4:$BX$31,Schweine_Werte!FP$4:FP$31)/SUM($BX$4:$BX$31))))*$B140)</f>
        <v>#VALUE!</v>
      </c>
      <c r="I137" s="667" t="e">
        <f>IF($E145&lt;=8,0,IF($B145=$A$8,SUMPRODUCT($BX$4:$BX$31,Schweine_Werte!HG$4:HG$31)/SUM($BX$4:$BX$31),IF($B145=$A$7,SUMPRODUCT($BX$4:$BX$31,Schweine_Werte!GS$4:GS$31)/SUM($BX$4:$BX$31),IF($B145=$A$6,SUMPRODUCT($BX$4:$BX$31,Schweine_Werte!GE$4:GE$31)/SUM($BX$4:$BX$31),SUMPRODUCT($BX$4:$BX$31,Schweine_Werte!FQ$4:FQ$31)/SUM($BX$4:$BX$31))))*$B140)</f>
        <v>#VALUE!</v>
      </c>
      <c r="J137" s="520" t="e">
        <f>SUMPRODUCT($BX$4:$BX$31,Schweine_Werte!$AD$4:$AD$31)/SUM($BX$4:$BX$31)*$B140</f>
        <v>#VALUE!</v>
      </c>
      <c r="K137" s="520" t="e">
        <f>SUMPRODUCT($BX$4:$BX$31,Schweine_Werte!$AL$4:$AL$31)/SUM($BX$4:$BX$31)*$B140</f>
        <v>#VALUE!</v>
      </c>
      <c r="M137" s="667"/>
      <c r="N137" s="667"/>
      <c r="O137" s="709">
        <f>SUM($BX$4:$BX$23)+IF($E145&gt;28,$BX$24*0.5,$BX$24)</f>
        <v>44.44444444444445</v>
      </c>
      <c r="P137" s="709">
        <f>IF($E145&gt;28,SUM($BX$25:$BX$31)+$BX$24*0.5,0)</f>
        <v>11.390271160403584</v>
      </c>
      <c r="Q137" s="709" t="e">
        <f t="shared" ref="Q137:S138" si="57">T137*$F137</f>
        <v>#VALUE!</v>
      </c>
      <c r="R137" s="709" t="e">
        <f t="shared" si="57"/>
        <v>#VALUE!</v>
      </c>
      <c r="S137" s="709" t="e">
        <f t="shared" si="57"/>
        <v>#VALUE!</v>
      </c>
      <c r="T137" s="667">
        <f>+IF($E145&lt;=8,0,($O137*Schweine_Werte!$HT$15+$P137*Schweine_Werte!$HU$15)/SUM($O137:$P137))</f>
        <v>7.0161806212562894</v>
      </c>
      <c r="U137" s="667">
        <f>IF(E145&lt;=8,0,($O137*Schweine_Werte!$HV$15+$P137*Schweine_Werte!$HW$15)/SUM($O137:$P137))</f>
        <v>7.5920003876794322</v>
      </c>
      <c r="V137" s="667">
        <f>IF(E145&lt;=8,0,($O137*Schweine_Werte!$HX$15+$P137*Schweine_Werte!$HY$15)/SUM($O137:$P137))</f>
        <v>11</v>
      </c>
      <c r="AR137" s="698">
        <v>141</v>
      </c>
      <c r="AS137" s="677">
        <f>IF(OR($C$12=$AR137,$D$12=$AR137),Schweine_Werte!$C137*0.5,IF(OR($C$12&gt;$AR137,$D$12&lt;$AR137),0,Schweine_Werte!$C137))</f>
        <v>0</v>
      </c>
      <c r="AT137" s="667">
        <f>IF(OR($C$24=$AR137,$D$24=$AR137),Schweine_Werte!$C137*0.5,IF(OR($C$24&gt;$AR137,$D$24&lt;$AR137),0,Schweine_Werte!$C137))</f>
        <v>0</v>
      </c>
      <c r="AU137" s="677">
        <f>IF(OR($C$36=$AR137,$D$36=$AR137),Schweine_Werte!$C137*0.5,IF(OR($C$36&gt;$AR137,$D$36&lt;$AR137),0,Schweine_Werte!$C137))</f>
        <v>0</v>
      </c>
      <c r="AV137" s="677">
        <f>IF(OR($C$48=$AR137,$D$48=$AR137),Schweine_Werte!$C137*0.5,IF(OR($C$48&gt;$AR137,$D$48&lt;$AR137),0,Schweine_Werte!$C137))</f>
        <v>0</v>
      </c>
      <c r="AW137" s="677">
        <f>IF(OR($C$60=$AR137,$D$60=$AR137),Schweine_Werte!$C137*0.5,IF(OR($C$60&gt;$AR137,$D$60&lt;$AR137),0,Schweine_Werte!$C137))</f>
        <v>0</v>
      </c>
      <c r="AX137" s="677">
        <f>IF(OR($C$12=$AR137,$D$12=$AR137),Schweine_Werte!$E137*0.5,IF(OR($C$12&gt;$AR137,$D$12&lt;$AR137),0,Schweine_Werte!$E137))</f>
        <v>0</v>
      </c>
      <c r="AY137" s="667">
        <f>IF(OR($C$24=$AR137,$D$24=$AR137),Schweine_Werte!$E137*0.5,IF(OR($C$24&gt;$AR137,$D$24&lt;$AR137),0,Schweine_Werte!$E137))</f>
        <v>0</v>
      </c>
      <c r="AZ137" s="667">
        <f>IF(OR($C$36=$AR137,$D$36=$AR137),Schweine_Werte!$E137*0.5,IF(OR($C$36&gt;$AR137,$D$36&lt;$AR137),0,Schweine_Werte!$E137))</f>
        <v>0</v>
      </c>
      <c r="BA137" s="667">
        <f>IF(OR($C$48=$AR137,$D$48=$AR137),Schweine_Werte!$E137*0.5,IF(OR($C$48&gt;$AR137,$D$48&lt;$AR137),0,Schweine_Werte!$E137))</f>
        <v>0</v>
      </c>
      <c r="BB137" s="667">
        <f>IF(OR($C$60=$AR137,$D$60=$AR137),Schweine_Werte!$E137*0.5,IF(OR($C$60&gt;$AR137,$D$60&lt;$AR137),0,Schweine_Werte!$E137))</f>
        <v>0</v>
      </c>
      <c r="BC137" s="677">
        <f>IF(OR($C$12=$AR137,$D$12=$AR137),Schweine_Werte!$G137*0.5,IF(OR($C$12&gt;$AR137,$D$12&lt;$AR137),0,Schweine_Werte!$G137))</f>
        <v>0</v>
      </c>
      <c r="BD137" s="667">
        <f>IF(OR($C$24=$AR137,$D$24=$AR137),Schweine_Werte!$G137*0.5,IF(OR($C$24&gt;$AR137,$D$24&lt;$AR137),0,Schweine_Werte!$G137))</f>
        <v>0</v>
      </c>
      <c r="BE137" s="667">
        <f>IF(OR($C$36=$AR137,$D$36=$AR137),Schweine_Werte!$G137*0.5,IF(OR($C$36&gt;$AR137,$D$36&lt;$AR137),0,Schweine_Werte!$G137))</f>
        <v>0</v>
      </c>
      <c r="BF137" s="667">
        <f>IF(OR($C$48=$AR137,$D$48=$AR137),Schweine_Werte!$G137*0.5,IF(OR($C$48&gt;$AR137,$D$48&lt;$AR137),0,Schweine_Werte!$G137))</f>
        <v>0</v>
      </c>
      <c r="BG137" s="667">
        <f>IF(OR($C$60=$AR137,$D$60=$AR137),Schweine_Werte!$G137*0.5,IF(OR($C$60&gt;$AR137,$D$60&lt;$AR137),0,Schweine_Werte!$G137))</f>
        <v>0</v>
      </c>
      <c r="BH137" s="677">
        <f>IF(OR($C$12=$AR137,$D$12=$AR137),Schweine_Werte!$I137*0.5,IF(OR($C$12&gt;$AR137,$D$12&lt;$AR137),0,Schweine_Werte!$I137))</f>
        <v>0</v>
      </c>
      <c r="BI137" s="667">
        <f>IF(OR($C$24=$AR137,$D$24=$AR137),Schweine_Werte!$I137*0.5,IF(OR($C$24&gt;$AR137,$D$24&lt;$AR137),0,Schweine_Werte!$I137))</f>
        <v>0</v>
      </c>
      <c r="BJ137" s="667">
        <f>IF(OR($C$36=$AR137,$D$36=$AR137),Schweine_Werte!$I137*0.5,IF(OR($C$36&gt;$AR137,$D$36&lt;$AR137),0,Schweine_Werte!$I137))</f>
        <v>0</v>
      </c>
      <c r="BK137" s="667">
        <f>IF(OR($C$48=$AR137,$D$48=$AR137),Schweine_Werte!$I137*0.5,IF(OR($C$48&gt;$AR137,$D$48&lt;$AR137),0,Schweine_Werte!$I137))</f>
        <v>0</v>
      </c>
      <c r="BL137" s="667">
        <f>IF(OR($C$60=$AR137,$D$60=$AR137),Schweine_Werte!$I137*0.5,IF(OR($C$60&gt;$AR137,$D$60&lt;$AR137),0,Schweine_Werte!$I137))</f>
        <v>0</v>
      </c>
      <c r="BM137" s="677"/>
      <c r="BN137" s="667"/>
      <c r="BO137" s="667"/>
      <c r="BP137" s="667"/>
      <c r="BQ137" s="667"/>
      <c r="BR137" s="677">
        <f>IF(OR($C$74=$AR137,$D$74=$AR137),Schweine_Werte!$M137*0.5,IF(OR($C$74&gt;$AR137,$D$74&lt;$AR137),0,Schweine_Werte!$M137))</f>
        <v>0</v>
      </c>
      <c r="BS137" s="677">
        <f>IF(OR($C$83=$AR137,$D$83=$AR137),Schweine_Werte!$M137*0.5,IF(OR($C$83&gt;$AR137,$D$83&lt;$AR137),0,Schweine_Werte!$M137))</f>
        <v>0</v>
      </c>
      <c r="BT137" s="679">
        <f>IF(OR($C$92=$AR137,$D$92=$AR137),Schweine_Werte!$M137*0.5,IF(OR($C$92&gt;$AR137,$D$92&lt;$AR137),0,Schweine_Werte!$M137))</f>
        <v>0</v>
      </c>
      <c r="BU137" s="679">
        <f>IF(OR($C$101=$AR137,$D$101=$AR137),Schweine_Werte!$M137*0.5,IF(OR($C$101&gt;$AR137,$D$101&lt;$AR137),0,Schweine_Werte!$M137))</f>
        <v>0</v>
      </c>
      <c r="BV137" s="679">
        <f>IF(OR($C$110=$AR137,$D$110=$AR137),Schweine_Werte!$M137*0.5,IF(OR($C$110&gt;$AR137,$D$110&lt;$AR137),0,Schweine_Werte!$M137))</f>
        <v>0</v>
      </c>
      <c r="BW137" s="679">
        <f>IF(OR(8=$AR137,$E$127=$AR137),Schweine_Werte!$M137*0.5,IF(OR(8&gt;$AR137,$E$127&lt;$AR137),0,Schweine_Werte!$M137))</f>
        <v>1.4477278921508818</v>
      </c>
      <c r="BX137" s="679">
        <f>IF(OR(8=$AR137,$E$145=$AR137),Schweine_Werte!$M137*0.5,IF(OR(8&gt;$AR137,$E$145&lt;$AR137),0,Schweine_Werte!$M137))</f>
        <v>1.4477278921508818</v>
      </c>
      <c r="BY137" s="677">
        <f>IF(OR($C$74=$AR137,$D$74=$AR137),Schweine_Werte!$O137*0.5,IF(OR($C$74&gt;$AR137,$D$74&lt;$AR137),0,Schweine_Werte!$O137))</f>
        <v>0</v>
      </c>
      <c r="BZ137" s="677">
        <f>IF(OR($C$83=$AR137,$D$83=$AR137),Schweine_Werte!$O137*0.5,IF(OR($C$83&gt;$AR137,$D$83&lt;$AR137),0,Schweine_Werte!$O137))</f>
        <v>0</v>
      </c>
      <c r="CA137" s="679">
        <f>IF(OR($C$92=$AR137,$D$92=$AR137),Schweine_Werte!$O137*0.5,IF(OR($C$92&gt;$AR137,$D$92&lt;$AR137),0,Schweine_Werte!$O137))</f>
        <v>0</v>
      </c>
      <c r="CB137" s="679">
        <f>IF(OR($C$101=$AR137,$D$101=$AR137),Schweine_Werte!$O137*0.5,IF(OR($C$101&gt;$AR137,$D$101&lt;$AR137),0,Schweine_Werte!$O137))</f>
        <v>0</v>
      </c>
      <c r="CC137" s="679">
        <f>IF(OR($C$110=$AR137,$D$110=$AR137),Schweine_Werte!$O137*0.5,IF(OR($C$110&gt;$AR137,$D$110&lt;$AR137),0,Schweine_Werte!$O137))</f>
        <v>0</v>
      </c>
    </row>
    <row r="138" spans="2:81" x14ac:dyDescent="0.2">
      <c r="C138" s="702" t="s">
        <v>525</v>
      </c>
      <c r="D138" s="520">
        <f>IF(D145&lt;22,22,IF(D145&gt;34,34,D145))</f>
        <v>34</v>
      </c>
      <c r="F138" s="667">
        <v>0.32</v>
      </c>
      <c r="G138" s="667" t="str">
        <f>IF($B$145=$A$5,VLOOKUP($D$138,Schweine_Werte!$IA$4:$IE$16,COLUMNS(Schweine_Werte!$IA$3:$IB$3),FALSE),IF($B$145=$A$6,VLOOKUP($D$138,Schweine_Werte!$IA$4:$IE$16,COLUMNS(Schweine_Werte!$IA$3:$IC$3),FALSE),IF($B$145=$A$7,VLOOKUP($D$138,Schweine_Werte!$IA$4:$IE$16,COLUMNS(Schweine_Werte!$IA$3:$ID$3),FALSE),IF($B$145=$A$8,VLOOKUP($D$138,Schweine_Werte!$IA$4:$IE$16,COLUMNS(Schweine_Werte!$IA$3:$IE$3),FALSE),"--"))))</f>
        <v>--</v>
      </c>
      <c r="H138" s="667" t="str">
        <f>IF($B$145=$A$5,VLOOKUP($D$138,Schweine_Werte!$IA$4:$II$16,COLUMNS(Schweine_Werte!$IA$3:$IF$3),FALSE),IF($B$145=$A$6,VLOOKUP($D$138,Schweine_Werte!$IA$4:$II$16,COLUMNS(Schweine_Werte!$IA$3:$IG$3),FALSE),IF($B$145=$A$7,VLOOKUP($D$138,Schweine_Werte!$IA$4:$II$16,COLUMNS(Schweine_Werte!$IA$3:$IH$3),FALSE),IF($B$145=$A$8,VLOOKUP($D$138,Schweine_Werte!$IA$4:$II$16,COLUMNS(Schweine_Werte!$IA$3:$II$3),FALSE),"--"))))</f>
        <v>--</v>
      </c>
      <c r="I138" s="667" t="str">
        <f>IF($B$145=$A$5,VLOOKUP($D$138,Schweine_Werte!$IA$4:$IM$16,COLUMNS(Schweine_Werte!$IA$3:$IJ$3),FALSE),IF($B$145=$A$6,VLOOKUP($D$138,Schweine_Werte!$IA$4:$IM$16,COLUMNS(Schweine_Werte!$IA$3:$IK$3),FALSE),IF($B$145=$A$7,VLOOKUP($D$138,Schweine_Werte!$IA$4:$IM$16,COLUMNS(Schweine_Werte!$IA$3:$IL$3),FALSE),IF($B$145=$A$8,VLOOKUP($D$138,Schweine_Werte!$IA$4:$IM$16,COLUMNS(Schweine_Werte!$IA$3:$IM$3),FALSE),"--"))))</f>
        <v>--</v>
      </c>
      <c r="J138" s="667">
        <f>VLOOKUP($D$138,Schweine_Werte!$IA$4:$IR$16,COLUMNS(Schweine_Werte!$IA$3:IN21),FALSE)</f>
        <v>4.8</v>
      </c>
      <c r="K138" s="667">
        <f>VLOOKUP($D$138,Schweine_Werte!$IA$4:$IR$16,COLUMNS(Schweine_Werte!$IA$3:IO21),FALSE)</f>
        <v>1.6</v>
      </c>
      <c r="M138" s="667"/>
      <c r="N138" s="667"/>
      <c r="O138" s="667"/>
      <c r="P138" s="667"/>
      <c r="Q138" s="709">
        <f t="shared" si="57"/>
        <v>2</v>
      </c>
      <c r="R138" s="709">
        <f t="shared" si="57"/>
        <v>2.56</v>
      </c>
      <c r="S138" s="709">
        <f t="shared" si="57"/>
        <v>3.52</v>
      </c>
      <c r="T138" s="667">
        <f>VLOOKUP($D$138,Schweine_Werte!$IA$4:$IR$16,COLUMNS(Schweine_Werte!$IA$3:IP$3),FALSE)</f>
        <v>6.25</v>
      </c>
      <c r="U138" s="667">
        <f>VLOOKUP($D$138,Schweine_Werte!$IA$4:$IR$16,COLUMNS(Schweine_Werte!$IA$3:IQ$3),FALSE)</f>
        <v>8</v>
      </c>
      <c r="V138" s="667">
        <f>VLOOKUP($D$138,Schweine_Werte!$IA$4:$IR$16,COLUMNS(Schweine_Werte!$IA$3:IR$3),FALSE)</f>
        <v>11</v>
      </c>
      <c r="AR138" s="698">
        <v>142</v>
      </c>
      <c r="AS138" s="677">
        <f>IF(OR($C$12=$AR138,$D$12=$AR138),Schweine_Werte!$C138*0.5,IF(OR($C$12&gt;$AR138,$D$12&lt;$AR138),0,Schweine_Werte!$C138))</f>
        <v>0</v>
      </c>
      <c r="AT138" s="667">
        <f>IF(OR($C$24=$AR138,$D$24=$AR138),Schweine_Werte!$C138*0.5,IF(OR($C$24&gt;$AR138,$D$24&lt;$AR138),0,Schweine_Werte!$C138))</f>
        <v>0</v>
      </c>
      <c r="AU138" s="677">
        <f>IF(OR($C$36=$AR138,$D$36=$AR138),Schweine_Werte!$C138*0.5,IF(OR($C$36&gt;$AR138,$D$36&lt;$AR138),0,Schweine_Werte!$C138))</f>
        <v>0</v>
      </c>
      <c r="AV138" s="677">
        <f>IF(OR($C$48=$AR138,$D$48=$AR138),Schweine_Werte!$C138*0.5,IF(OR($C$48&gt;$AR138,$D$48&lt;$AR138),0,Schweine_Werte!$C138))</f>
        <v>0</v>
      </c>
      <c r="AW138" s="677">
        <f>IF(OR($C$60=$AR138,$D$60=$AR138),Schweine_Werte!$C138*0.5,IF(OR($C$60&gt;$AR138,$D$60&lt;$AR138),0,Schweine_Werte!$C138))</f>
        <v>0</v>
      </c>
      <c r="AX138" s="677">
        <f>IF(OR($C$12=$AR138,$D$12=$AR138),Schweine_Werte!$E138*0.5,IF(OR($C$12&gt;$AR138,$D$12&lt;$AR138),0,Schweine_Werte!$E138))</f>
        <v>0</v>
      </c>
      <c r="AY138" s="667">
        <f>IF(OR($C$24=$AR138,$D$24=$AR138),Schweine_Werte!$E138*0.5,IF(OR($C$24&gt;$AR138,$D$24&lt;$AR138),0,Schweine_Werte!$E138))</f>
        <v>0</v>
      </c>
      <c r="AZ138" s="667">
        <f>IF(OR($C$36=$AR138,$D$36=$AR138),Schweine_Werte!$E138*0.5,IF(OR($C$36&gt;$AR138,$D$36&lt;$AR138),0,Schweine_Werte!$E138))</f>
        <v>0</v>
      </c>
      <c r="BA138" s="667">
        <f>IF(OR($C$48=$AR138,$D$48=$AR138),Schweine_Werte!$E138*0.5,IF(OR($C$48&gt;$AR138,$D$48&lt;$AR138),0,Schweine_Werte!$E138))</f>
        <v>0</v>
      </c>
      <c r="BB138" s="667">
        <f>IF(OR($C$60=$AR138,$D$60=$AR138),Schweine_Werte!$E138*0.5,IF(OR($C$60&gt;$AR138,$D$60&lt;$AR138),0,Schweine_Werte!$E138))</f>
        <v>0</v>
      </c>
      <c r="BC138" s="677">
        <f>IF(OR($C$12=$AR138,$D$12=$AR138),Schweine_Werte!$G138*0.5,IF(OR($C$12&gt;$AR138,$D$12&lt;$AR138),0,Schweine_Werte!$G138))</f>
        <v>0</v>
      </c>
      <c r="BD138" s="667">
        <f>IF(OR($C$24=$AR138,$D$24=$AR138),Schweine_Werte!$G138*0.5,IF(OR($C$24&gt;$AR138,$D$24&lt;$AR138),0,Schweine_Werte!$G138))</f>
        <v>0</v>
      </c>
      <c r="BE138" s="667">
        <f>IF(OR($C$36=$AR138,$D$36=$AR138),Schweine_Werte!$G138*0.5,IF(OR($C$36&gt;$AR138,$D$36&lt;$AR138),0,Schweine_Werte!$G138))</f>
        <v>0</v>
      </c>
      <c r="BF138" s="667">
        <f>IF(OR($C$48=$AR138,$D$48=$AR138),Schweine_Werte!$G138*0.5,IF(OR($C$48&gt;$AR138,$D$48&lt;$AR138),0,Schweine_Werte!$G138))</f>
        <v>0</v>
      </c>
      <c r="BG138" s="667">
        <f>IF(OR($C$60=$AR138,$D$60=$AR138),Schweine_Werte!$G138*0.5,IF(OR($C$60&gt;$AR138,$D$60&lt;$AR138),0,Schweine_Werte!$G138))</f>
        <v>0</v>
      </c>
      <c r="BH138" s="677">
        <f>IF(OR($C$12=$AR138,$D$12=$AR138),Schweine_Werte!$I138*0.5,IF(OR($C$12&gt;$AR138,$D$12&lt;$AR138),0,Schweine_Werte!$I138))</f>
        <v>0</v>
      </c>
      <c r="BI138" s="667">
        <f>IF(OR($C$24=$AR138,$D$24=$AR138),Schweine_Werte!$I138*0.5,IF(OR($C$24&gt;$AR138,$D$24&lt;$AR138),0,Schweine_Werte!$I138))</f>
        <v>0</v>
      </c>
      <c r="BJ138" s="667">
        <f>IF(OR($C$36=$AR138,$D$36=$AR138),Schweine_Werte!$I138*0.5,IF(OR($C$36&gt;$AR138,$D$36&lt;$AR138),0,Schweine_Werte!$I138))</f>
        <v>0</v>
      </c>
      <c r="BK138" s="667">
        <f>IF(OR($C$48=$AR138,$D$48=$AR138),Schweine_Werte!$I138*0.5,IF(OR($C$48&gt;$AR138,$D$48&lt;$AR138),0,Schweine_Werte!$I138))</f>
        <v>0</v>
      </c>
      <c r="BL138" s="667">
        <f>IF(OR($C$60=$AR138,$D$60=$AR138),Schweine_Werte!$I138*0.5,IF(OR($C$60&gt;$AR138,$D$60&lt;$AR138),0,Schweine_Werte!$I138))</f>
        <v>0</v>
      </c>
      <c r="BM138" s="677"/>
      <c r="BN138" s="667"/>
      <c r="BO138" s="667"/>
      <c r="BP138" s="667"/>
      <c r="BQ138" s="667"/>
      <c r="BR138" s="677">
        <f>IF(OR($C$74=$AR138,$D$74=$AR138),Schweine_Werte!$M138*0.5,IF(OR($C$74&gt;$AR138,$D$74&lt;$AR138),0,Schweine_Werte!$M138))</f>
        <v>0</v>
      </c>
      <c r="BS138" s="677">
        <f>IF(OR($C$83=$AR138,$D$83=$AR138),Schweine_Werte!$M138*0.5,IF(OR($C$83&gt;$AR138,$D$83&lt;$AR138),0,Schweine_Werte!$M138))</f>
        <v>0</v>
      </c>
      <c r="BT138" s="679">
        <f>IF(OR($C$92=$AR138,$D$92=$AR138),Schweine_Werte!$M138*0.5,IF(OR($C$92&gt;$AR138,$D$92&lt;$AR138),0,Schweine_Werte!$M138))</f>
        <v>0</v>
      </c>
      <c r="BU138" s="679">
        <f>IF(OR($C$101=$AR138,$D$101=$AR138),Schweine_Werte!$M138*0.5,IF(OR($C$101&gt;$AR138,$D$101&lt;$AR138),0,Schweine_Werte!$M138))</f>
        <v>0</v>
      </c>
      <c r="BV138" s="679">
        <f>IF(OR($C$110=$AR138,$D$110=$AR138),Schweine_Werte!$M138*0.5,IF(OR($C$110&gt;$AR138,$D$110&lt;$AR138),0,Schweine_Werte!$M138))</f>
        <v>0</v>
      </c>
      <c r="BW138" s="679">
        <f>IF(OR(8=$AR138,$E$127=$AR138),Schweine_Werte!$M138*0.5,IF(OR(8&gt;$AR138,$E$127&lt;$AR138),0,Schweine_Werte!$M138))</f>
        <v>1.4477278921508818</v>
      </c>
      <c r="BX138" s="679">
        <f>IF(OR(8=$AR138,$E$145=$AR138),Schweine_Werte!$M138*0.5,IF(OR(8&gt;$AR138,$E$145&lt;$AR138),0,Schweine_Werte!$M138))</f>
        <v>1.4477278921508818</v>
      </c>
      <c r="BY138" s="677">
        <f>IF(OR($C$74=$AR138,$D$74=$AR138),Schweine_Werte!$O138*0.5,IF(OR($C$74&gt;$AR138,$D$74&lt;$AR138),0,Schweine_Werte!$O138))</f>
        <v>0</v>
      </c>
      <c r="BZ138" s="677">
        <f>IF(OR($C$83=$AR138,$D$83=$AR138),Schweine_Werte!$O138*0.5,IF(OR($C$83&gt;$AR138,$D$83&lt;$AR138),0,Schweine_Werte!$O138))</f>
        <v>0</v>
      </c>
      <c r="CA138" s="679">
        <f>IF(OR($C$92=$AR138,$D$92=$AR138),Schweine_Werte!$O138*0.5,IF(OR($C$92&gt;$AR138,$D$92&lt;$AR138),0,Schweine_Werte!$O138))</f>
        <v>0</v>
      </c>
      <c r="CB138" s="679">
        <f>IF(OR($C$101=$AR138,$D$101=$AR138),Schweine_Werte!$O138*0.5,IF(OR($C$101&gt;$AR138,$D$101&lt;$AR138),0,Schweine_Werte!$O138))</f>
        <v>0</v>
      </c>
      <c r="CC138" s="679">
        <f>IF(OR($C$110=$AR138,$D$110=$AR138),Schweine_Werte!$O138*0.5,IF(OR($C$110&gt;$AR138,$D$110&lt;$AR138),0,Schweine_Werte!$O138))</f>
        <v>0</v>
      </c>
    </row>
    <row r="139" spans="2:81" x14ac:dyDescent="0.2">
      <c r="B139" s="520" t="s">
        <v>526</v>
      </c>
      <c r="C139" s="504"/>
      <c r="AR139" s="698">
        <v>143</v>
      </c>
      <c r="AS139" s="677">
        <f>IF(OR($C$12=$AR139,$D$12=$AR139),Schweine_Werte!$C139*0.5,IF(OR($C$12&gt;$AR139,$D$12&lt;$AR139),0,Schweine_Werte!$C139))</f>
        <v>0</v>
      </c>
      <c r="AT139" s="667">
        <f>IF(OR($C$24=$AR139,$D$24=$AR139),Schweine_Werte!$C139*0.5,IF(OR($C$24&gt;$AR139,$D$24&lt;$AR139),0,Schweine_Werte!$C139))</f>
        <v>0</v>
      </c>
      <c r="AU139" s="677">
        <f>IF(OR($C$36=$AR139,$D$36=$AR139),Schweine_Werte!$C139*0.5,IF(OR($C$36&gt;$AR139,$D$36&lt;$AR139),0,Schweine_Werte!$C139))</f>
        <v>0</v>
      </c>
      <c r="AV139" s="677">
        <f>IF(OR($C$48=$AR139,$D$48=$AR139),Schweine_Werte!$C139*0.5,IF(OR($C$48&gt;$AR139,$D$48&lt;$AR139),0,Schweine_Werte!$C139))</f>
        <v>0</v>
      </c>
      <c r="AW139" s="677">
        <f>IF(OR($C$60=$AR139,$D$60=$AR139),Schweine_Werte!$C139*0.5,IF(OR($C$60&gt;$AR139,$D$60&lt;$AR139),0,Schweine_Werte!$C139))</f>
        <v>0</v>
      </c>
      <c r="AX139" s="677">
        <f>IF(OR($C$12=$AR139,$D$12=$AR139),Schweine_Werte!$E139*0.5,IF(OR($C$12&gt;$AR139,$D$12&lt;$AR139),0,Schweine_Werte!$E139))</f>
        <v>0</v>
      </c>
      <c r="AY139" s="667">
        <f>IF(OR($C$24=$AR139,$D$24=$AR139),Schweine_Werte!$E139*0.5,IF(OR($C$24&gt;$AR139,$D$24&lt;$AR139),0,Schweine_Werte!$E139))</f>
        <v>0</v>
      </c>
      <c r="AZ139" s="667">
        <f>IF(OR($C$36=$AR139,$D$36=$AR139),Schweine_Werte!$E139*0.5,IF(OR($C$36&gt;$AR139,$D$36&lt;$AR139),0,Schweine_Werte!$E139))</f>
        <v>0</v>
      </c>
      <c r="BA139" s="667">
        <f>IF(OR($C$48=$AR139,$D$48=$AR139),Schweine_Werte!$E139*0.5,IF(OR($C$48&gt;$AR139,$D$48&lt;$AR139),0,Schweine_Werte!$E139))</f>
        <v>0</v>
      </c>
      <c r="BB139" s="667">
        <f>IF(OR($C$60=$AR139,$D$60=$AR139),Schweine_Werte!$E139*0.5,IF(OR($C$60&gt;$AR139,$D$60&lt;$AR139),0,Schweine_Werte!$E139))</f>
        <v>0</v>
      </c>
      <c r="BC139" s="677">
        <f>IF(OR($C$12=$AR139,$D$12=$AR139),Schweine_Werte!$G139*0.5,IF(OR($C$12&gt;$AR139,$D$12&lt;$AR139),0,Schweine_Werte!$G139))</f>
        <v>0</v>
      </c>
      <c r="BD139" s="667">
        <f>IF(OR($C$24=$AR139,$D$24=$AR139),Schweine_Werte!$G139*0.5,IF(OR($C$24&gt;$AR139,$D$24&lt;$AR139),0,Schweine_Werte!$G139))</f>
        <v>0</v>
      </c>
      <c r="BE139" s="667">
        <f>IF(OR($C$36=$AR139,$D$36=$AR139),Schweine_Werte!$G139*0.5,IF(OR($C$36&gt;$AR139,$D$36&lt;$AR139),0,Schweine_Werte!$G139))</f>
        <v>0</v>
      </c>
      <c r="BF139" s="667">
        <f>IF(OR($C$48=$AR139,$D$48=$AR139),Schweine_Werte!$G139*0.5,IF(OR($C$48&gt;$AR139,$D$48&lt;$AR139),0,Schweine_Werte!$G139))</f>
        <v>0</v>
      </c>
      <c r="BG139" s="667">
        <f>IF(OR($C$60=$AR139,$D$60=$AR139),Schweine_Werte!$G139*0.5,IF(OR($C$60&gt;$AR139,$D$60&lt;$AR139),0,Schweine_Werte!$G139))</f>
        <v>0</v>
      </c>
      <c r="BH139" s="677">
        <f>IF(OR($C$12=$AR139,$D$12=$AR139),Schweine_Werte!$I139*0.5,IF(OR($C$12&gt;$AR139,$D$12&lt;$AR139),0,Schweine_Werte!$I139))</f>
        <v>0</v>
      </c>
      <c r="BI139" s="667">
        <f>IF(OR($C$24=$AR139,$D$24=$AR139),Schweine_Werte!$I139*0.5,IF(OR($C$24&gt;$AR139,$D$24&lt;$AR139),0,Schweine_Werte!$I139))</f>
        <v>0</v>
      </c>
      <c r="BJ139" s="667">
        <f>IF(OR($C$36=$AR139,$D$36=$AR139),Schweine_Werte!$I139*0.5,IF(OR($C$36&gt;$AR139,$D$36&lt;$AR139),0,Schweine_Werte!$I139))</f>
        <v>0</v>
      </c>
      <c r="BK139" s="667">
        <f>IF(OR($C$48=$AR139,$D$48=$AR139),Schweine_Werte!$I139*0.5,IF(OR($C$48&gt;$AR139,$D$48&lt;$AR139),0,Schweine_Werte!$I139))</f>
        <v>0</v>
      </c>
      <c r="BL139" s="667">
        <f>IF(OR($C$60=$AR139,$D$60=$AR139),Schweine_Werte!$I139*0.5,IF(OR($C$60&gt;$AR139,$D$60&lt;$AR139),0,Schweine_Werte!$I139))</f>
        <v>0</v>
      </c>
      <c r="BM139" s="677"/>
      <c r="BN139" s="667"/>
      <c r="BO139" s="667"/>
      <c r="BP139" s="667"/>
      <c r="BQ139" s="667"/>
      <c r="BR139" s="677">
        <f>IF(OR($C$74=$AR139,$D$74=$AR139),Schweine_Werte!$M139*0.5,IF(OR($C$74&gt;$AR139,$D$74&lt;$AR139),0,Schweine_Werte!$M139))</f>
        <v>0</v>
      </c>
      <c r="BS139" s="677">
        <f>IF(OR($C$83=$AR139,$D$83=$AR139),Schweine_Werte!$M139*0.5,IF(OR($C$83&gt;$AR139,$D$83&lt;$AR139),0,Schweine_Werte!$M139))</f>
        <v>0</v>
      </c>
      <c r="BT139" s="679">
        <f>IF(OR($C$92=$AR139,$D$92=$AR139),Schweine_Werte!$M139*0.5,IF(OR($C$92&gt;$AR139,$D$92&lt;$AR139),0,Schweine_Werte!$M139))</f>
        <v>0</v>
      </c>
      <c r="BU139" s="679">
        <f>IF(OR($C$101=$AR139,$D$101=$AR139),Schweine_Werte!$M139*0.5,IF(OR($C$101&gt;$AR139,$D$101&lt;$AR139),0,Schweine_Werte!$M139))</f>
        <v>0</v>
      </c>
      <c r="BV139" s="679">
        <f>IF(OR($C$110=$AR139,$D$110=$AR139),Schweine_Werte!$M139*0.5,IF(OR($C$110&gt;$AR139,$D$110&lt;$AR139),0,Schweine_Werte!$M139))</f>
        <v>0</v>
      </c>
      <c r="BW139" s="679">
        <f>IF(OR(8=$AR139,$E$127=$AR139),Schweine_Werte!$M139*0.5,IF(OR(8&gt;$AR139,$E$127&lt;$AR139),0,Schweine_Werte!$M139))</f>
        <v>1.4477278921508818</v>
      </c>
      <c r="BX139" s="679">
        <f>IF(OR(8=$AR139,$E$145=$AR139),Schweine_Werte!$M139*0.5,IF(OR(8&gt;$AR139,$E$145&lt;$AR139),0,Schweine_Werte!$M139))</f>
        <v>1.4477278921508818</v>
      </c>
      <c r="BY139" s="677">
        <f>IF(OR($C$74=$AR139,$D$74=$AR139),Schweine_Werte!$O139*0.5,IF(OR($C$74&gt;$AR139,$D$74&lt;$AR139),0,Schweine_Werte!$O139))</f>
        <v>0</v>
      </c>
      <c r="BZ139" s="677">
        <f>IF(OR($C$83=$AR139,$D$83=$AR139),Schweine_Werte!$O139*0.5,IF(OR($C$83&gt;$AR139,$D$83&lt;$AR139),0,Schweine_Werte!$O139))</f>
        <v>0</v>
      </c>
      <c r="CA139" s="679">
        <f>IF(OR($C$92=$AR139,$D$92=$AR139),Schweine_Werte!$O139*0.5,IF(OR($C$92&gt;$AR139,$D$92&lt;$AR139),0,Schweine_Werte!$O139))</f>
        <v>0</v>
      </c>
      <c r="CB139" s="679">
        <f>IF(OR($C$101=$AR139,$D$101=$AR139),Schweine_Werte!$O139*0.5,IF(OR($C$101&gt;$AR139,$D$101&lt;$AR139),0,Schweine_Werte!$O139))</f>
        <v>0</v>
      </c>
      <c r="CC139" s="679">
        <f>IF(OR($C$110=$AR139,$D$110=$AR139),Schweine_Werte!$O139*0.5,IF(OR($C$110&gt;$AR139,$D$110&lt;$AR139),0,Schweine_Werte!$O139))</f>
        <v>0</v>
      </c>
    </row>
    <row r="140" spans="2:81" x14ac:dyDescent="0.2">
      <c r="B140" s="703" t="e">
        <f>+B137*D145/365</f>
        <v>#VALUE!</v>
      </c>
      <c r="C140" s="504"/>
      <c r="D140" s="702"/>
      <c r="E140" s="667"/>
      <c r="F140" s="667"/>
      <c r="G140" s="667"/>
      <c r="H140" s="667"/>
      <c r="I140" s="667"/>
      <c r="J140" s="667"/>
      <c r="K140" s="667"/>
      <c r="L140" s="667"/>
      <c r="M140" s="667"/>
      <c r="N140" s="667"/>
      <c r="O140" s="667"/>
      <c r="P140" s="667"/>
      <c r="Q140" s="667"/>
      <c r="R140" s="667"/>
      <c r="S140" s="667"/>
      <c r="U140" s="667"/>
      <c r="V140" s="667"/>
      <c r="AR140" s="698">
        <v>144</v>
      </c>
      <c r="AS140" s="677">
        <f>IF(OR($C$12=$AR140,$D$12=$AR140),Schweine_Werte!$C140*0.5,IF(OR($C$12&gt;$AR140,$D$12&lt;$AR140),0,Schweine_Werte!$C140))</f>
        <v>0</v>
      </c>
      <c r="AT140" s="667">
        <f>IF(OR($C$24=$AR140,$D$24=$AR140),Schweine_Werte!$C140*0.5,IF(OR($C$24&gt;$AR140,$D$24&lt;$AR140),0,Schweine_Werte!$C140))</f>
        <v>0</v>
      </c>
      <c r="AU140" s="677">
        <f>IF(OR($C$36=$AR140,$D$36=$AR140),Schweine_Werte!$C140*0.5,IF(OR($C$36&gt;$AR140,$D$36&lt;$AR140),0,Schweine_Werte!$C140))</f>
        <v>0</v>
      </c>
      <c r="AV140" s="677">
        <f>IF(OR($C$48=$AR140,$D$48=$AR140),Schweine_Werte!$C140*0.5,IF(OR($C$48&gt;$AR140,$D$48&lt;$AR140),0,Schweine_Werte!$C140))</f>
        <v>0</v>
      </c>
      <c r="AW140" s="677">
        <f>IF(OR($C$60=$AR140,$D$60=$AR140),Schweine_Werte!$C140*0.5,IF(OR($C$60&gt;$AR140,$D$60&lt;$AR140),0,Schweine_Werte!$C140))</f>
        <v>0</v>
      </c>
      <c r="AX140" s="677">
        <f>IF(OR($C$12=$AR140,$D$12=$AR140),Schweine_Werte!$E140*0.5,IF(OR($C$12&gt;$AR140,$D$12&lt;$AR140),0,Schweine_Werte!$E140))</f>
        <v>0</v>
      </c>
      <c r="AY140" s="667">
        <f>IF(OR($C$24=$AR140,$D$24=$AR140),Schweine_Werte!$E140*0.5,IF(OR($C$24&gt;$AR140,$D$24&lt;$AR140),0,Schweine_Werte!$E140))</f>
        <v>0</v>
      </c>
      <c r="AZ140" s="667">
        <f>IF(OR($C$36=$AR140,$D$36=$AR140),Schweine_Werte!$E140*0.5,IF(OR($C$36&gt;$AR140,$D$36&lt;$AR140),0,Schweine_Werte!$E140))</f>
        <v>0</v>
      </c>
      <c r="BA140" s="667">
        <f>IF(OR($C$48=$AR140,$D$48=$AR140),Schweine_Werte!$E140*0.5,IF(OR($C$48&gt;$AR140,$D$48&lt;$AR140),0,Schweine_Werte!$E140))</f>
        <v>0</v>
      </c>
      <c r="BB140" s="667">
        <f>IF(OR($C$60=$AR140,$D$60=$AR140),Schweine_Werte!$E140*0.5,IF(OR($C$60&gt;$AR140,$D$60&lt;$AR140),0,Schweine_Werte!$E140))</f>
        <v>0</v>
      </c>
      <c r="BC140" s="677">
        <f>IF(OR($C$12=$AR140,$D$12=$AR140),Schweine_Werte!$G140*0.5,IF(OR($C$12&gt;$AR140,$D$12&lt;$AR140),0,Schweine_Werte!$G140))</f>
        <v>0</v>
      </c>
      <c r="BD140" s="667">
        <f>IF(OR($C$24=$AR140,$D$24=$AR140),Schweine_Werte!$G140*0.5,IF(OR($C$24&gt;$AR140,$D$24&lt;$AR140),0,Schweine_Werte!$G140))</f>
        <v>0</v>
      </c>
      <c r="BE140" s="667">
        <f>IF(OR($C$36=$AR140,$D$36=$AR140),Schweine_Werte!$G140*0.5,IF(OR($C$36&gt;$AR140,$D$36&lt;$AR140),0,Schweine_Werte!$G140))</f>
        <v>0</v>
      </c>
      <c r="BF140" s="667">
        <f>IF(OR($C$48=$AR140,$D$48=$AR140),Schweine_Werte!$G140*0.5,IF(OR($C$48&gt;$AR140,$D$48&lt;$AR140),0,Schweine_Werte!$G140))</f>
        <v>0</v>
      </c>
      <c r="BG140" s="667">
        <f>IF(OR($C$60=$AR140,$D$60=$AR140),Schweine_Werte!$G140*0.5,IF(OR($C$60&gt;$AR140,$D$60&lt;$AR140),0,Schweine_Werte!$G140))</f>
        <v>0</v>
      </c>
      <c r="BH140" s="677">
        <f>IF(OR($C$12=$AR140,$D$12=$AR140),Schweine_Werte!$I140*0.5,IF(OR($C$12&gt;$AR140,$D$12&lt;$AR140),0,Schweine_Werte!$I140))</f>
        <v>0</v>
      </c>
      <c r="BI140" s="667">
        <f>IF(OR($C$24=$AR140,$D$24=$AR140),Schweine_Werte!$I140*0.5,IF(OR($C$24&gt;$AR140,$D$24&lt;$AR140),0,Schweine_Werte!$I140))</f>
        <v>0</v>
      </c>
      <c r="BJ140" s="667">
        <f>IF(OR($C$36=$AR140,$D$36=$AR140),Schweine_Werte!$I140*0.5,IF(OR($C$36&gt;$AR140,$D$36&lt;$AR140),0,Schweine_Werte!$I140))</f>
        <v>0</v>
      </c>
      <c r="BK140" s="667">
        <f>IF(OR($C$48=$AR140,$D$48=$AR140),Schweine_Werte!$I140*0.5,IF(OR($C$48&gt;$AR140,$D$48&lt;$AR140),0,Schweine_Werte!$I140))</f>
        <v>0</v>
      </c>
      <c r="BL140" s="667">
        <f>IF(OR($C$60=$AR140,$D$60=$AR140),Schweine_Werte!$I140*0.5,IF(OR($C$60&gt;$AR140,$D$60&lt;$AR140),0,Schweine_Werte!$I140))</f>
        <v>0</v>
      </c>
      <c r="BM140" s="677"/>
      <c r="BN140" s="667"/>
      <c r="BO140" s="667"/>
      <c r="BP140" s="667"/>
      <c r="BQ140" s="667"/>
      <c r="BR140" s="677">
        <f>IF(OR($C$74=$AR140,$D$74=$AR140),Schweine_Werte!$M140*0.5,IF(OR($C$74&gt;$AR140,$D$74&lt;$AR140),0,Schweine_Werte!$M140))</f>
        <v>0</v>
      </c>
      <c r="BS140" s="677">
        <f>IF(OR($C$83=$AR140,$D$83=$AR140),Schweine_Werte!$M140*0.5,IF(OR($C$83&gt;$AR140,$D$83&lt;$AR140),0,Schweine_Werte!$M140))</f>
        <v>0</v>
      </c>
      <c r="BT140" s="679">
        <f>IF(OR($C$92=$AR140,$D$92=$AR140),Schweine_Werte!$M140*0.5,IF(OR($C$92&gt;$AR140,$D$92&lt;$AR140),0,Schweine_Werte!$M140))</f>
        <v>0</v>
      </c>
      <c r="BU140" s="679">
        <f>IF(OR($C$101=$AR140,$D$101=$AR140),Schweine_Werte!$M140*0.5,IF(OR($C$101&gt;$AR140,$D$101&lt;$AR140),0,Schweine_Werte!$M140))</f>
        <v>0</v>
      </c>
      <c r="BV140" s="679">
        <f>IF(OR($C$110=$AR140,$D$110=$AR140),Schweine_Werte!$M140*0.5,IF(OR($C$110&gt;$AR140,$D$110&lt;$AR140),0,Schweine_Werte!$M140))</f>
        <v>0</v>
      </c>
      <c r="BW140" s="679">
        <f>IF(OR(8=$AR140,$E$127=$AR140),Schweine_Werte!$M140*0.5,IF(OR(8&gt;$AR140,$E$127&lt;$AR140),0,Schweine_Werte!$M140))</f>
        <v>1.4477278921508818</v>
      </c>
      <c r="BX140" s="679">
        <f>IF(OR(8=$AR140,$E$145=$AR140),Schweine_Werte!$M140*0.5,IF(OR(8&gt;$AR140,$E$145&lt;$AR140),0,Schweine_Werte!$M140))</f>
        <v>1.4477278921508818</v>
      </c>
      <c r="BY140" s="677">
        <f>IF(OR($C$74=$AR140,$D$74=$AR140),Schweine_Werte!$O140*0.5,IF(OR($C$74&gt;$AR140,$D$74&lt;$AR140),0,Schweine_Werte!$O140))</f>
        <v>0</v>
      </c>
      <c r="BZ140" s="677">
        <f>IF(OR($C$83=$AR140,$D$83=$AR140),Schweine_Werte!$O140*0.5,IF(OR($C$83&gt;$AR140,$D$83&lt;$AR140),0,Schweine_Werte!$O140))</f>
        <v>0</v>
      </c>
      <c r="CA140" s="679">
        <f>IF(OR($C$92=$AR140,$D$92=$AR140),Schweine_Werte!$O140*0.5,IF(OR($C$92&gt;$AR140,$D$92&lt;$AR140),0,Schweine_Werte!$O140))</f>
        <v>0</v>
      </c>
      <c r="CB140" s="679">
        <f>IF(OR($C$101=$AR140,$D$101=$AR140),Schweine_Werte!$O140*0.5,IF(OR($C$101&gt;$AR140,$D$101&lt;$AR140),0,Schweine_Werte!$O140))</f>
        <v>0</v>
      </c>
      <c r="CC140" s="679">
        <f>IF(OR($C$110=$AR140,$D$110=$AR140),Schweine_Werte!$O140*0.5,IF(OR($C$110&gt;$AR140,$D$110&lt;$AR140),0,Schweine_Werte!$O140))</f>
        <v>0</v>
      </c>
    </row>
    <row r="141" spans="2:81" x14ac:dyDescent="0.2">
      <c r="C141" s="504"/>
      <c r="D141" s="702"/>
      <c r="F141" s="667"/>
      <c r="G141" s="667"/>
      <c r="H141" s="667"/>
      <c r="I141" s="667"/>
      <c r="J141" s="667"/>
      <c r="K141" s="667"/>
      <c r="L141" s="667"/>
      <c r="M141" s="667"/>
      <c r="N141" s="667"/>
      <c r="O141" s="667"/>
      <c r="P141" s="667"/>
      <c r="Q141" s="667"/>
      <c r="R141" s="667"/>
      <c r="S141" s="667"/>
      <c r="T141" s="667"/>
      <c r="U141" s="667"/>
      <c r="V141" s="667"/>
      <c r="AR141" s="698">
        <v>145</v>
      </c>
      <c r="AS141" s="677">
        <f>IF(OR($C$12=$AR141,$D$12=$AR141),Schweine_Werte!$C141*0.5,IF(OR($C$12&gt;$AR141,$D$12&lt;$AR141),0,Schweine_Werte!$C141))</f>
        <v>0</v>
      </c>
      <c r="AT141" s="667">
        <f>IF(OR($C$24=$AR141,$D$24=$AR141),Schweine_Werte!$C141*0.5,IF(OR($C$24&gt;$AR141,$D$24&lt;$AR141),0,Schweine_Werte!$C141))</f>
        <v>0</v>
      </c>
      <c r="AU141" s="677">
        <f>IF(OR($C$36=$AR141,$D$36=$AR141),Schweine_Werte!$C141*0.5,IF(OR($C$36&gt;$AR141,$D$36&lt;$AR141),0,Schweine_Werte!$C141))</f>
        <v>0</v>
      </c>
      <c r="AV141" s="677">
        <f>IF(OR($C$48=$AR141,$D$48=$AR141),Schweine_Werte!$C141*0.5,IF(OR($C$48&gt;$AR141,$D$48&lt;$AR141),0,Schweine_Werte!$C141))</f>
        <v>0</v>
      </c>
      <c r="AW141" s="677">
        <f>IF(OR($C$60=$AR141,$D$60=$AR141),Schweine_Werte!$C141*0.5,IF(OR($C$60&gt;$AR141,$D$60&lt;$AR141),0,Schweine_Werte!$C141))</f>
        <v>0</v>
      </c>
      <c r="AX141" s="677">
        <f>IF(OR($C$12=$AR141,$D$12=$AR141),Schweine_Werte!$E141*0.5,IF(OR($C$12&gt;$AR141,$D$12&lt;$AR141),0,Schweine_Werte!$E141))</f>
        <v>0</v>
      </c>
      <c r="AY141" s="667">
        <f>IF(OR($C$24=$AR141,$D$24=$AR141),Schweine_Werte!$E141*0.5,IF(OR($C$24&gt;$AR141,$D$24&lt;$AR141),0,Schweine_Werte!$E141))</f>
        <v>0</v>
      </c>
      <c r="AZ141" s="667">
        <f>IF(OR($C$36=$AR141,$D$36=$AR141),Schweine_Werte!$E141*0.5,IF(OR($C$36&gt;$AR141,$D$36&lt;$AR141),0,Schweine_Werte!$E141))</f>
        <v>0</v>
      </c>
      <c r="BA141" s="667">
        <f>IF(OR($C$48=$AR141,$D$48=$AR141),Schweine_Werte!$E141*0.5,IF(OR($C$48&gt;$AR141,$D$48&lt;$AR141),0,Schweine_Werte!$E141))</f>
        <v>0</v>
      </c>
      <c r="BB141" s="667">
        <f>IF(OR($C$60=$AR141,$D$60=$AR141),Schweine_Werte!$E141*0.5,IF(OR($C$60&gt;$AR141,$D$60&lt;$AR141),0,Schweine_Werte!$E141))</f>
        <v>0</v>
      </c>
      <c r="BC141" s="677">
        <f>IF(OR($C$12=$AR141,$D$12=$AR141),Schweine_Werte!$G141*0.5,IF(OR($C$12&gt;$AR141,$D$12&lt;$AR141),0,Schweine_Werte!$G141))</f>
        <v>0</v>
      </c>
      <c r="BD141" s="667">
        <f>IF(OR($C$24=$AR141,$D$24=$AR141),Schweine_Werte!$G141*0.5,IF(OR($C$24&gt;$AR141,$D$24&lt;$AR141),0,Schweine_Werte!$G141))</f>
        <v>0</v>
      </c>
      <c r="BE141" s="667">
        <f>IF(OR($C$36=$AR141,$D$36=$AR141),Schweine_Werte!$G141*0.5,IF(OR($C$36&gt;$AR141,$D$36&lt;$AR141),0,Schweine_Werte!$G141))</f>
        <v>0</v>
      </c>
      <c r="BF141" s="667">
        <f>IF(OR($C$48=$AR141,$D$48=$AR141),Schweine_Werte!$G141*0.5,IF(OR($C$48&gt;$AR141,$D$48&lt;$AR141),0,Schweine_Werte!$G141))</f>
        <v>0</v>
      </c>
      <c r="BG141" s="667">
        <f>IF(OR($C$60=$AR141,$D$60=$AR141),Schweine_Werte!$G141*0.5,IF(OR($C$60&gt;$AR141,$D$60&lt;$AR141),0,Schweine_Werte!$G141))</f>
        <v>0</v>
      </c>
      <c r="BH141" s="677">
        <f>IF(OR($C$12=$AR141,$D$12=$AR141),Schweine_Werte!$I141*0.5,IF(OR($C$12&gt;$AR141,$D$12&lt;$AR141),0,Schweine_Werte!$I141))</f>
        <v>0</v>
      </c>
      <c r="BI141" s="667">
        <f>IF(OR($C$24=$AR141,$D$24=$AR141),Schweine_Werte!$I141*0.5,IF(OR($C$24&gt;$AR141,$D$24&lt;$AR141),0,Schweine_Werte!$I141))</f>
        <v>0</v>
      </c>
      <c r="BJ141" s="667">
        <f>IF(OR($C$36=$AR141,$D$36=$AR141),Schweine_Werte!$I141*0.5,IF(OR($C$36&gt;$AR141,$D$36&lt;$AR141),0,Schweine_Werte!$I141))</f>
        <v>0</v>
      </c>
      <c r="BK141" s="667">
        <f>IF(OR($C$48=$AR141,$D$48=$AR141),Schweine_Werte!$I141*0.5,IF(OR($C$48&gt;$AR141,$D$48&lt;$AR141),0,Schweine_Werte!$I141))</f>
        <v>0</v>
      </c>
      <c r="BL141" s="667">
        <f>IF(OR($C$60=$AR141,$D$60=$AR141),Schweine_Werte!$I141*0.5,IF(OR($C$60&gt;$AR141,$D$60&lt;$AR141),0,Schweine_Werte!$I141))</f>
        <v>0</v>
      </c>
      <c r="BM141" s="677"/>
      <c r="BN141" s="667"/>
      <c r="BO141" s="667"/>
      <c r="BP141" s="667"/>
      <c r="BQ141" s="667"/>
      <c r="BR141" s="677">
        <f>IF(OR($C$74=$AR141,$D$74=$AR141),Schweine_Werte!$M141*0.5,IF(OR($C$74&gt;$AR141,$D$74&lt;$AR141),0,Schweine_Werte!$M141))</f>
        <v>0</v>
      </c>
      <c r="BS141" s="677">
        <f>IF(OR($C$83=$AR141,$D$83=$AR141),Schweine_Werte!$M141*0.5,IF(OR($C$83&gt;$AR141,$D$83&lt;$AR141),0,Schweine_Werte!$M141))</f>
        <v>0</v>
      </c>
      <c r="BT141" s="679">
        <f>IF(OR($C$92=$AR141,$D$92=$AR141),Schweine_Werte!$M141*0.5,IF(OR($C$92&gt;$AR141,$D$92&lt;$AR141),0,Schweine_Werte!$M141))</f>
        <v>0</v>
      </c>
      <c r="BU141" s="679">
        <f>IF(OR($C$101=$AR141,$D$101=$AR141),Schweine_Werte!$M141*0.5,IF(OR($C$101&gt;$AR141,$D$101&lt;$AR141),0,Schweine_Werte!$M141))</f>
        <v>0</v>
      </c>
      <c r="BV141" s="679">
        <f>IF(OR($C$110=$AR141,$D$110=$AR141),Schweine_Werte!$M141*0.5,IF(OR($C$110&gt;$AR141,$D$110&lt;$AR141),0,Schweine_Werte!$M141))</f>
        <v>0</v>
      </c>
      <c r="BW141" s="679">
        <f>IF(OR(8=$AR141,$E$127=$AR141),Schweine_Werte!$M141*0.5,IF(OR(8&gt;$AR141,$E$127&lt;$AR141),0,Schweine_Werte!$M141))</f>
        <v>1.4477278921508818</v>
      </c>
      <c r="BX141" s="679">
        <f>IF(OR(8=$AR141,$E$145=$AR141),Schweine_Werte!$M141*0.5,IF(OR(8&gt;$AR141,$E$145&lt;$AR141),0,Schweine_Werte!$M141))</f>
        <v>1.4477278921508818</v>
      </c>
      <c r="BY141" s="677">
        <f>IF(OR($C$74=$AR141,$D$74=$AR141),Schweine_Werte!$O141*0.5,IF(OR($C$74&gt;$AR141,$D$74&lt;$AR141),0,Schweine_Werte!$O141))</f>
        <v>0</v>
      </c>
      <c r="BZ141" s="677">
        <f>IF(OR($C$83=$AR141,$D$83=$AR141),Schweine_Werte!$O141*0.5,IF(OR($C$83&gt;$AR141,$D$83&lt;$AR141),0,Schweine_Werte!$O141))</f>
        <v>0</v>
      </c>
      <c r="CA141" s="679">
        <f>IF(OR($C$92=$AR141,$D$92=$AR141),Schweine_Werte!$O141*0.5,IF(OR($C$92&gt;$AR141,$D$92&lt;$AR141),0,Schweine_Werte!$O141))</f>
        <v>0</v>
      </c>
      <c r="CB141" s="679">
        <f>IF(OR($C$101=$AR141,$D$101=$AR141),Schweine_Werte!$O141*0.5,IF(OR($C$101&gt;$AR141,$D$101&lt;$AR141),0,Schweine_Werte!$O141))</f>
        <v>0</v>
      </c>
      <c r="CC141" s="679">
        <f>IF(OR($C$110=$AR141,$D$110=$AR141),Schweine_Werte!$O141*0.5,IF(OR($C$110&gt;$AR141,$D$110&lt;$AR141),0,Schweine_Werte!$O141))</f>
        <v>0</v>
      </c>
    </row>
    <row r="142" spans="2:81" x14ac:dyDescent="0.2">
      <c r="C142" s="504"/>
      <c r="D142" s="702"/>
      <c r="E142" s="667"/>
      <c r="F142" s="667"/>
      <c r="G142" s="667"/>
      <c r="H142" s="667"/>
      <c r="I142" s="667"/>
      <c r="J142" s="667"/>
      <c r="K142" s="667"/>
      <c r="L142" s="667"/>
      <c r="M142" s="667"/>
      <c r="N142" s="667"/>
      <c r="O142" s="667"/>
      <c r="P142" s="667"/>
      <c r="Q142" s="667"/>
      <c r="R142" s="667"/>
      <c r="S142" s="667"/>
      <c r="T142" s="667"/>
      <c r="U142" s="667"/>
      <c r="V142" s="667"/>
      <c r="AR142" s="698">
        <v>146</v>
      </c>
      <c r="AS142" s="677">
        <f>IF(OR($C$12=$AR142,$D$12=$AR142),Schweine_Werte!$C142*0.5,IF(OR($C$12&gt;$AR142,$D$12&lt;$AR142),0,Schweine_Werte!$C142))</f>
        <v>0</v>
      </c>
      <c r="AT142" s="667">
        <f>IF(OR($C$24=$AR142,$D$24=$AR142),Schweine_Werte!$C142*0.5,IF(OR($C$24&gt;$AR142,$D$24&lt;$AR142),0,Schweine_Werte!$C142))</f>
        <v>0</v>
      </c>
      <c r="AU142" s="677">
        <f>IF(OR($C$36=$AR142,$D$36=$AR142),Schweine_Werte!$C142*0.5,IF(OR($C$36&gt;$AR142,$D$36&lt;$AR142),0,Schweine_Werte!$C142))</f>
        <v>0</v>
      </c>
      <c r="AV142" s="677">
        <f>IF(OR($C$48=$AR142,$D$48=$AR142),Schweine_Werte!$C142*0.5,IF(OR($C$48&gt;$AR142,$D$48&lt;$AR142),0,Schweine_Werte!$C142))</f>
        <v>0</v>
      </c>
      <c r="AW142" s="677">
        <f>IF(OR($C$60=$AR142,$D$60=$AR142),Schweine_Werte!$C142*0.5,IF(OR($C$60&gt;$AR142,$D$60&lt;$AR142),0,Schweine_Werte!$C142))</f>
        <v>0</v>
      </c>
      <c r="AX142" s="677">
        <f>IF(OR($C$12=$AR142,$D$12=$AR142),Schweine_Werte!$E142*0.5,IF(OR($C$12&gt;$AR142,$D$12&lt;$AR142),0,Schweine_Werte!$E142))</f>
        <v>0</v>
      </c>
      <c r="AY142" s="667">
        <f>IF(OR($C$24=$AR142,$D$24=$AR142),Schweine_Werte!$E142*0.5,IF(OR($C$24&gt;$AR142,$D$24&lt;$AR142),0,Schweine_Werte!$E142))</f>
        <v>0</v>
      </c>
      <c r="AZ142" s="667">
        <f>IF(OR($C$36=$AR142,$D$36=$AR142),Schweine_Werte!$E142*0.5,IF(OR($C$36&gt;$AR142,$D$36&lt;$AR142),0,Schweine_Werte!$E142))</f>
        <v>0</v>
      </c>
      <c r="BA142" s="667">
        <f>IF(OR($C$48=$AR142,$D$48=$AR142),Schweine_Werte!$E142*0.5,IF(OR($C$48&gt;$AR142,$D$48&lt;$AR142),0,Schweine_Werte!$E142))</f>
        <v>0</v>
      </c>
      <c r="BB142" s="667">
        <f>IF(OR($C$60=$AR142,$D$60=$AR142),Schweine_Werte!$E142*0.5,IF(OR($C$60&gt;$AR142,$D$60&lt;$AR142),0,Schweine_Werte!$E142))</f>
        <v>0</v>
      </c>
      <c r="BC142" s="677">
        <f>IF(OR($C$12=$AR142,$D$12=$AR142),Schweine_Werte!$G142*0.5,IF(OR($C$12&gt;$AR142,$D$12&lt;$AR142),0,Schweine_Werte!$G142))</f>
        <v>0</v>
      </c>
      <c r="BD142" s="667">
        <f>IF(OR($C$24=$AR142,$D$24=$AR142),Schweine_Werte!$G142*0.5,IF(OR($C$24&gt;$AR142,$D$24&lt;$AR142),0,Schweine_Werte!$G142))</f>
        <v>0</v>
      </c>
      <c r="BE142" s="667">
        <f>IF(OR($C$36=$AR142,$D$36=$AR142),Schweine_Werte!$G142*0.5,IF(OR($C$36&gt;$AR142,$D$36&lt;$AR142),0,Schweine_Werte!$G142))</f>
        <v>0</v>
      </c>
      <c r="BF142" s="667">
        <f>IF(OR($C$48=$AR142,$D$48=$AR142),Schweine_Werte!$G142*0.5,IF(OR($C$48&gt;$AR142,$D$48&lt;$AR142),0,Schweine_Werte!$G142))</f>
        <v>0</v>
      </c>
      <c r="BG142" s="667">
        <f>IF(OR($C$60=$AR142,$D$60=$AR142),Schweine_Werte!$G142*0.5,IF(OR($C$60&gt;$AR142,$D$60&lt;$AR142),0,Schweine_Werte!$G142))</f>
        <v>0</v>
      </c>
      <c r="BH142" s="677">
        <f>IF(OR($C$12=$AR142,$D$12=$AR142),Schweine_Werte!$I142*0.5,IF(OR($C$12&gt;$AR142,$D$12&lt;$AR142),0,Schweine_Werte!$I142))</f>
        <v>0</v>
      </c>
      <c r="BI142" s="667">
        <f>IF(OR($C$24=$AR142,$D$24=$AR142),Schweine_Werte!$I142*0.5,IF(OR($C$24&gt;$AR142,$D$24&lt;$AR142),0,Schweine_Werte!$I142))</f>
        <v>0</v>
      </c>
      <c r="BJ142" s="667">
        <f>IF(OR($C$36=$AR142,$D$36=$AR142),Schweine_Werte!$I142*0.5,IF(OR($C$36&gt;$AR142,$D$36&lt;$AR142),0,Schweine_Werte!$I142))</f>
        <v>0</v>
      </c>
      <c r="BK142" s="667">
        <f>IF(OR($C$48=$AR142,$D$48=$AR142),Schweine_Werte!$I142*0.5,IF(OR($C$48&gt;$AR142,$D$48&lt;$AR142),0,Schweine_Werte!$I142))</f>
        <v>0</v>
      </c>
      <c r="BL142" s="667">
        <f>IF(OR($C$60=$AR142,$D$60=$AR142),Schweine_Werte!$I142*0.5,IF(OR($C$60&gt;$AR142,$D$60&lt;$AR142),0,Schweine_Werte!$I142))</f>
        <v>0</v>
      </c>
      <c r="BM142" s="677"/>
      <c r="BN142" s="667"/>
      <c r="BO142" s="667"/>
      <c r="BP142" s="667"/>
      <c r="BQ142" s="667"/>
      <c r="BR142" s="677">
        <f>IF(OR($C$74=$AR142,$D$74=$AR142),Schweine_Werte!$M142*0.5,IF(OR($C$74&gt;$AR142,$D$74&lt;$AR142),0,Schweine_Werte!$M142))</f>
        <v>0</v>
      </c>
      <c r="BS142" s="677">
        <f>IF(OR($C$83=$AR142,$D$83=$AR142),Schweine_Werte!$M142*0.5,IF(OR($C$83&gt;$AR142,$D$83&lt;$AR142),0,Schweine_Werte!$M142))</f>
        <v>0</v>
      </c>
      <c r="BT142" s="679">
        <f>IF(OR($C$92=$AR142,$D$92=$AR142),Schweine_Werte!$M142*0.5,IF(OR($C$92&gt;$AR142,$D$92&lt;$AR142),0,Schweine_Werte!$M142))</f>
        <v>0</v>
      </c>
      <c r="BU142" s="679">
        <f>IF(OR($C$101=$AR142,$D$101=$AR142),Schweine_Werte!$M142*0.5,IF(OR($C$101&gt;$AR142,$D$101&lt;$AR142),0,Schweine_Werte!$M142))</f>
        <v>0</v>
      </c>
      <c r="BV142" s="679">
        <f>IF(OR($C$110=$AR142,$D$110=$AR142),Schweine_Werte!$M142*0.5,IF(OR($C$110&gt;$AR142,$D$110&lt;$AR142),0,Schweine_Werte!$M142))</f>
        <v>0</v>
      </c>
      <c r="BW142" s="679">
        <f>IF(OR(8=$AR142,$E$127=$AR142),Schweine_Werte!$M142*0.5,IF(OR(8&gt;$AR142,$E$127&lt;$AR142),0,Schweine_Werte!$M142))</f>
        <v>1.4477278921508818</v>
      </c>
      <c r="BX142" s="679">
        <f>IF(OR(8=$AR142,$E$145=$AR142),Schweine_Werte!$M142*0.5,IF(OR(8&gt;$AR142,$E$145&lt;$AR142),0,Schweine_Werte!$M142))</f>
        <v>1.4477278921508818</v>
      </c>
      <c r="BY142" s="677">
        <f>IF(OR($C$74=$AR142,$D$74=$AR142),Schweine_Werte!$O142*0.5,IF(OR($C$74&gt;$AR142,$D$74&lt;$AR142),0,Schweine_Werte!$O142))</f>
        <v>0</v>
      </c>
      <c r="BZ142" s="677">
        <f>IF(OR($C$83=$AR142,$D$83=$AR142),Schweine_Werte!$O142*0.5,IF(OR($C$83&gt;$AR142,$D$83&lt;$AR142),0,Schweine_Werte!$O142))</f>
        <v>0</v>
      </c>
      <c r="CA142" s="679">
        <f>IF(OR($C$92=$AR142,$D$92=$AR142),Schweine_Werte!$O142*0.5,IF(OR($C$92&gt;$AR142,$D$92&lt;$AR142),0,Schweine_Werte!$O142))</f>
        <v>0</v>
      </c>
      <c r="CB142" s="679">
        <f>IF(OR($C$101=$AR142,$D$101=$AR142),Schweine_Werte!$O142*0.5,IF(OR($C$101&gt;$AR142,$D$101&lt;$AR142),0,Schweine_Werte!$O142))</f>
        <v>0</v>
      </c>
      <c r="CC142" s="679">
        <f>IF(OR($C$110=$AR142,$D$110=$AR142),Schweine_Werte!$O142*0.5,IF(OR($C$110&gt;$AR142,$D$110&lt;$AR142),0,Schweine_Werte!$O142))</f>
        <v>0</v>
      </c>
    </row>
    <row r="143" spans="2:81" ht="15.75" x14ac:dyDescent="0.25">
      <c r="F143" s="521"/>
      <c r="G143" s="1722" t="s">
        <v>486</v>
      </c>
      <c r="H143" s="1723"/>
      <c r="I143" s="1724"/>
      <c r="J143" s="681" t="s">
        <v>474</v>
      </c>
      <c r="K143" s="681" t="s">
        <v>487</v>
      </c>
      <c r="L143" s="1725" t="s">
        <v>488</v>
      </c>
      <c r="M143" s="1726"/>
      <c r="N143" s="1727"/>
      <c r="O143" s="1725" t="s">
        <v>489</v>
      </c>
      <c r="P143" s="1727"/>
      <c r="Q143" s="1725" t="s">
        <v>490</v>
      </c>
      <c r="R143" s="1726"/>
      <c r="S143" s="1727"/>
      <c r="T143" s="1725" t="s">
        <v>491</v>
      </c>
      <c r="U143" s="1726"/>
      <c r="V143" s="1727"/>
      <c r="W143" s="1725" t="s">
        <v>492</v>
      </c>
      <c r="X143" s="1726"/>
      <c r="Y143" s="1727"/>
      <c r="AR143" s="698">
        <v>147</v>
      </c>
      <c r="AS143" s="677">
        <f>IF(OR($C$12=$AR143,$D$12=$AR143),Schweine_Werte!$C143*0.5,IF(OR($C$12&gt;$AR143,$D$12&lt;$AR143),0,Schweine_Werte!$C143))</f>
        <v>0</v>
      </c>
      <c r="AT143" s="667">
        <f>IF(OR($C$24=$AR143,$D$24=$AR143),Schweine_Werte!$C143*0.5,IF(OR($C$24&gt;$AR143,$D$24&lt;$AR143),0,Schweine_Werte!$C143))</f>
        <v>0</v>
      </c>
      <c r="AU143" s="677">
        <f>IF(OR($C$36=$AR143,$D$36=$AR143),Schweine_Werte!$C143*0.5,IF(OR($C$36&gt;$AR143,$D$36&lt;$AR143),0,Schweine_Werte!$C143))</f>
        <v>0</v>
      </c>
      <c r="AV143" s="677">
        <f>IF(OR($C$48=$AR143,$D$48=$AR143),Schweine_Werte!$C143*0.5,IF(OR($C$48&gt;$AR143,$D$48&lt;$AR143),0,Schweine_Werte!$C143))</f>
        <v>0</v>
      </c>
      <c r="AW143" s="677">
        <f>IF(OR($C$60=$AR143,$D$60=$AR143),Schweine_Werte!$C143*0.5,IF(OR($C$60&gt;$AR143,$D$60&lt;$AR143),0,Schweine_Werte!$C143))</f>
        <v>0</v>
      </c>
      <c r="AX143" s="677">
        <f>IF(OR($C$12=$AR143,$D$12=$AR143),Schweine_Werte!$E143*0.5,IF(OR($C$12&gt;$AR143,$D$12&lt;$AR143),0,Schweine_Werte!$E143))</f>
        <v>0</v>
      </c>
      <c r="AY143" s="667">
        <f>IF(OR($C$24=$AR143,$D$24=$AR143),Schweine_Werte!$E143*0.5,IF(OR($C$24&gt;$AR143,$D$24&lt;$AR143),0,Schweine_Werte!$E143))</f>
        <v>0</v>
      </c>
      <c r="AZ143" s="667">
        <f>IF(OR($C$36=$AR143,$D$36=$AR143),Schweine_Werte!$E143*0.5,IF(OR($C$36&gt;$AR143,$D$36&lt;$AR143),0,Schweine_Werte!$E143))</f>
        <v>0</v>
      </c>
      <c r="BA143" s="667">
        <f>IF(OR($C$48=$AR143,$D$48=$AR143),Schweine_Werte!$E143*0.5,IF(OR($C$48&gt;$AR143,$D$48&lt;$AR143),0,Schweine_Werte!$E143))</f>
        <v>0</v>
      </c>
      <c r="BB143" s="667">
        <f>IF(OR($C$60=$AR143,$D$60=$AR143),Schweine_Werte!$E143*0.5,IF(OR($C$60&gt;$AR143,$D$60&lt;$AR143),0,Schweine_Werte!$E143))</f>
        <v>0</v>
      </c>
      <c r="BC143" s="677">
        <f>IF(OR($C$12=$AR143,$D$12=$AR143),Schweine_Werte!$G143*0.5,IF(OR($C$12&gt;$AR143,$D$12&lt;$AR143),0,Schweine_Werte!$G143))</f>
        <v>0</v>
      </c>
      <c r="BD143" s="667">
        <f>IF(OR($C$24=$AR143,$D$24=$AR143),Schweine_Werte!$G143*0.5,IF(OR($C$24&gt;$AR143,$D$24&lt;$AR143),0,Schweine_Werte!$G143))</f>
        <v>0</v>
      </c>
      <c r="BE143" s="667">
        <f>IF(OR($C$36=$AR143,$D$36=$AR143),Schweine_Werte!$G143*0.5,IF(OR($C$36&gt;$AR143,$D$36&lt;$AR143),0,Schweine_Werte!$G143))</f>
        <v>0</v>
      </c>
      <c r="BF143" s="667">
        <f>IF(OR($C$48=$AR143,$D$48=$AR143),Schweine_Werte!$G143*0.5,IF(OR($C$48&gt;$AR143,$D$48&lt;$AR143),0,Schweine_Werte!$G143))</f>
        <v>0</v>
      </c>
      <c r="BG143" s="667">
        <f>IF(OR($C$60=$AR143,$D$60=$AR143),Schweine_Werte!$G143*0.5,IF(OR($C$60&gt;$AR143,$D$60&lt;$AR143),0,Schweine_Werte!$G143))</f>
        <v>0</v>
      </c>
      <c r="BH143" s="677">
        <f>IF(OR($C$12=$AR143,$D$12=$AR143),Schweine_Werte!$I143*0.5,IF(OR($C$12&gt;$AR143,$D$12&lt;$AR143),0,Schweine_Werte!$I143))</f>
        <v>0</v>
      </c>
      <c r="BI143" s="667">
        <f>IF(OR($C$24=$AR143,$D$24=$AR143),Schweine_Werte!$I143*0.5,IF(OR($C$24&gt;$AR143,$D$24&lt;$AR143),0,Schweine_Werte!$I143))</f>
        <v>0</v>
      </c>
      <c r="BJ143" s="667">
        <f>IF(OR($C$36=$AR143,$D$36=$AR143),Schweine_Werte!$I143*0.5,IF(OR($C$36&gt;$AR143,$D$36&lt;$AR143),0,Schweine_Werte!$I143))</f>
        <v>0</v>
      </c>
      <c r="BK143" s="667">
        <f>IF(OR($C$48=$AR143,$D$48=$AR143),Schweine_Werte!$I143*0.5,IF(OR($C$48&gt;$AR143,$D$48&lt;$AR143),0,Schweine_Werte!$I143))</f>
        <v>0</v>
      </c>
      <c r="BL143" s="667">
        <f>IF(OR($C$60=$AR143,$D$60=$AR143),Schweine_Werte!$I143*0.5,IF(OR($C$60&gt;$AR143,$D$60&lt;$AR143),0,Schweine_Werte!$I143))</f>
        <v>0</v>
      </c>
      <c r="BM143" s="677"/>
      <c r="BN143" s="667"/>
      <c r="BO143" s="667"/>
      <c r="BP143" s="667"/>
      <c r="BQ143" s="667"/>
      <c r="BR143" s="677">
        <f>IF(OR($C$74=$AR143,$D$74=$AR143),Schweine_Werte!$M143*0.5,IF(OR($C$74&gt;$AR143,$D$74&lt;$AR143),0,Schweine_Werte!$M143))</f>
        <v>0</v>
      </c>
      <c r="BS143" s="677">
        <f>IF(OR($C$83=$AR143,$D$83=$AR143),Schweine_Werte!$M143*0.5,IF(OR($C$83&gt;$AR143,$D$83&lt;$AR143),0,Schweine_Werte!$M143))</f>
        <v>0</v>
      </c>
      <c r="BT143" s="679">
        <f>IF(OR($C$92=$AR143,$D$92=$AR143),Schweine_Werte!$M143*0.5,IF(OR($C$92&gt;$AR143,$D$92&lt;$AR143),0,Schweine_Werte!$M143))</f>
        <v>0</v>
      </c>
      <c r="BU143" s="679">
        <f>IF(OR($C$101=$AR143,$D$101=$AR143),Schweine_Werte!$M143*0.5,IF(OR($C$101&gt;$AR143,$D$101&lt;$AR143),0,Schweine_Werte!$M143))</f>
        <v>0</v>
      </c>
      <c r="BV143" s="679">
        <f>IF(OR($C$110=$AR143,$D$110=$AR143),Schweine_Werte!$M143*0.5,IF(OR($C$110&gt;$AR143,$D$110&lt;$AR143),0,Schweine_Werte!$M143))</f>
        <v>0</v>
      </c>
      <c r="BW143" s="679">
        <f>IF(OR(8=$AR143,$E$127=$AR143),Schweine_Werte!$M143*0.5,IF(OR(8&gt;$AR143,$E$127&lt;$AR143),0,Schweine_Werte!$M143))</f>
        <v>1.4477278921508818</v>
      </c>
      <c r="BX143" s="679">
        <f>IF(OR(8=$AR143,$E$145=$AR143),Schweine_Werte!$M143*0.5,IF(OR(8&gt;$AR143,$E$145&lt;$AR143),0,Schweine_Werte!$M143))</f>
        <v>1.4477278921508818</v>
      </c>
      <c r="BY143" s="677">
        <f>IF(OR($C$74=$AR143,$D$74=$AR143),Schweine_Werte!$O143*0.5,IF(OR($C$74&gt;$AR143,$D$74&lt;$AR143),0,Schweine_Werte!$O143))</f>
        <v>0</v>
      </c>
      <c r="BZ143" s="677">
        <f>IF(OR($C$83=$AR143,$D$83=$AR143),Schweine_Werte!$O143*0.5,IF(OR($C$83&gt;$AR143,$D$83&lt;$AR143),0,Schweine_Werte!$O143))</f>
        <v>0</v>
      </c>
      <c r="CA143" s="679">
        <f>IF(OR($C$92=$AR143,$D$92=$AR143),Schweine_Werte!$O143*0.5,IF(OR($C$92&gt;$AR143,$D$92&lt;$AR143),0,Schweine_Werte!$O143))</f>
        <v>0</v>
      </c>
      <c r="CB143" s="679">
        <f>IF(OR($C$101=$AR143,$D$101=$AR143),Schweine_Werte!$O143*0.5,IF(OR($C$101&gt;$AR143,$D$101&lt;$AR143),0,Schweine_Werte!$O143))</f>
        <v>0</v>
      </c>
      <c r="CC143" s="679">
        <f>IF(OR($C$110=$AR143,$D$110=$AR143),Schweine_Werte!$O143*0.5,IF(OR($C$110&gt;$AR143,$D$110&lt;$AR143),0,Schweine_Werte!$O143))</f>
        <v>0</v>
      </c>
    </row>
    <row r="144" spans="2:81" ht="18.75" x14ac:dyDescent="0.25">
      <c r="B144" s="704" t="s">
        <v>497</v>
      </c>
      <c r="C144" s="705"/>
      <c r="D144" s="706" t="s">
        <v>527</v>
      </c>
      <c r="E144" s="707" t="s">
        <v>528</v>
      </c>
      <c r="F144" s="686" t="s">
        <v>363</v>
      </c>
      <c r="G144" s="687" t="s">
        <v>1</v>
      </c>
      <c r="H144" s="687" t="s">
        <v>499</v>
      </c>
      <c r="I144" s="687" t="s">
        <v>500</v>
      </c>
      <c r="J144" s="688" t="s">
        <v>501</v>
      </c>
      <c r="K144" s="688" t="s">
        <v>501</v>
      </c>
      <c r="L144" s="689" t="s">
        <v>365</v>
      </c>
      <c r="M144" s="689" t="s">
        <v>502</v>
      </c>
      <c r="N144" s="689" t="s">
        <v>367</v>
      </c>
      <c r="O144" s="690" t="s">
        <v>358</v>
      </c>
      <c r="P144" s="690" t="s">
        <v>359</v>
      </c>
      <c r="Q144" s="689" t="s">
        <v>365</v>
      </c>
      <c r="R144" s="689" t="s">
        <v>366</v>
      </c>
      <c r="S144" s="689" t="s">
        <v>367</v>
      </c>
      <c r="T144" s="689" t="s">
        <v>365</v>
      </c>
      <c r="U144" s="689" t="s">
        <v>366</v>
      </c>
      <c r="V144" s="689" t="s">
        <v>367</v>
      </c>
      <c r="W144" s="688" t="s">
        <v>503</v>
      </c>
      <c r="X144" s="688" t="s">
        <v>504</v>
      </c>
      <c r="Y144" s="688" t="s">
        <v>505</v>
      </c>
      <c r="AR144" s="698">
        <v>148</v>
      </c>
      <c r="AS144" s="677">
        <f>IF(OR($C$12=$AR144,$D$12=$AR144),Schweine_Werte!$C144*0.5,IF(OR($C$12&gt;$AR144,$D$12&lt;$AR144),0,Schweine_Werte!$C144))</f>
        <v>0</v>
      </c>
      <c r="AT144" s="667">
        <f>IF(OR($C$24=$AR144,$D$24=$AR144),Schweine_Werte!$C144*0.5,IF(OR($C$24&gt;$AR144,$D$24&lt;$AR144),0,Schweine_Werte!$C144))</f>
        <v>0</v>
      </c>
      <c r="AU144" s="677">
        <f>IF(OR($C$36=$AR144,$D$36=$AR144),Schweine_Werte!$C144*0.5,IF(OR($C$36&gt;$AR144,$D$36&lt;$AR144),0,Schweine_Werte!$C144))</f>
        <v>0</v>
      </c>
      <c r="AV144" s="677">
        <f>IF(OR($C$48=$AR144,$D$48=$AR144),Schweine_Werte!$C144*0.5,IF(OR($C$48&gt;$AR144,$D$48&lt;$AR144),0,Schweine_Werte!$C144))</f>
        <v>0</v>
      </c>
      <c r="AW144" s="677">
        <f>IF(OR($C$60=$AR144,$D$60=$AR144),Schweine_Werte!$C144*0.5,IF(OR($C$60&gt;$AR144,$D$60&lt;$AR144),0,Schweine_Werte!$C144))</f>
        <v>0</v>
      </c>
      <c r="AX144" s="677">
        <f>IF(OR($C$12=$AR144,$D$12=$AR144),Schweine_Werte!$E144*0.5,IF(OR($C$12&gt;$AR144,$D$12&lt;$AR144),0,Schweine_Werte!$E144))</f>
        <v>0</v>
      </c>
      <c r="AY144" s="667">
        <f>IF(OR($C$24=$AR144,$D$24=$AR144),Schweine_Werte!$E144*0.5,IF(OR($C$24&gt;$AR144,$D$24&lt;$AR144),0,Schweine_Werte!$E144))</f>
        <v>0</v>
      </c>
      <c r="AZ144" s="667">
        <f>IF(OR($C$36=$AR144,$D$36=$AR144),Schweine_Werte!$E144*0.5,IF(OR($C$36&gt;$AR144,$D$36&lt;$AR144),0,Schweine_Werte!$E144))</f>
        <v>0</v>
      </c>
      <c r="BA144" s="667">
        <f>IF(OR($C$48=$AR144,$D$48=$AR144),Schweine_Werte!$E144*0.5,IF(OR($C$48&gt;$AR144,$D$48&lt;$AR144),0,Schweine_Werte!$E144))</f>
        <v>0</v>
      </c>
      <c r="BB144" s="667">
        <f>IF(OR($C$60=$AR144,$D$60=$AR144),Schweine_Werte!$E144*0.5,IF(OR($C$60&gt;$AR144,$D$60&lt;$AR144),0,Schweine_Werte!$E144))</f>
        <v>0</v>
      </c>
      <c r="BC144" s="677">
        <f>IF(OR($C$12=$AR144,$D$12=$AR144),Schweine_Werte!$G144*0.5,IF(OR($C$12&gt;$AR144,$D$12&lt;$AR144),0,Schweine_Werte!$G144))</f>
        <v>0</v>
      </c>
      <c r="BD144" s="667">
        <f>IF(OR($C$24=$AR144,$D$24=$AR144),Schweine_Werte!$G144*0.5,IF(OR($C$24&gt;$AR144,$D$24&lt;$AR144),0,Schweine_Werte!$G144))</f>
        <v>0</v>
      </c>
      <c r="BE144" s="667">
        <f>IF(OR($C$36=$AR144,$D$36=$AR144),Schweine_Werte!$G144*0.5,IF(OR($C$36&gt;$AR144,$D$36&lt;$AR144),0,Schweine_Werte!$G144))</f>
        <v>0</v>
      </c>
      <c r="BF144" s="667">
        <f>IF(OR($C$48=$AR144,$D$48=$AR144),Schweine_Werte!$G144*0.5,IF(OR($C$48&gt;$AR144,$D$48&lt;$AR144),0,Schweine_Werte!$G144))</f>
        <v>0</v>
      </c>
      <c r="BG144" s="667">
        <f>IF(OR($C$60=$AR144,$D$60=$AR144),Schweine_Werte!$G144*0.5,IF(OR($C$60&gt;$AR144,$D$60&lt;$AR144),0,Schweine_Werte!$G144))</f>
        <v>0</v>
      </c>
      <c r="BH144" s="677">
        <f>IF(OR($C$12=$AR144,$D$12=$AR144),Schweine_Werte!$I144*0.5,IF(OR($C$12&gt;$AR144,$D$12&lt;$AR144),0,Schweine_Werte!$I144))</f>
        <v>0</v>
      </c>
      <c r="BI144" s="667">
        <f>IF(OR($C$24=$AR144,$D$24=$AR144),Schweine_Werte!$I144*0.5,IF(OR($C$24&gt;$AR144,$D$24&lt;$AR144),0,Schweine_Werte!$I144))</f>
        <v>0</v>
      </c>
      <c r="BJ144" s="667">
        <f>IF(OR($C$36=$AR144,$D$36=$AR144),Schweine_Werte!$I144*0.5,IF(OR($C$36&gt;$AR144,$D$36&lt;$AR144),0,Schweine_Werte!$I144))</f>
        <v>0</v>
      </c>
      <c r="BK144" s="667">
        <f>IF(OR($C$48=$AR144,$D$48=$AR144),Schweine_Werte!$I144*0.5,IF(OR($C$48&gt;$AR144,$D$48&lt;$AR144),0,Schweine_Werte!$I144))</f>
        <v>0</v>
      </c>
      <c r="BL144" s="667">
        <f>IF(OR($C$60=$AR144,$D$60=$AR144),Schweine_Werte!$I144*0.5,IF(OR($C$60&gt;$AR144,$D$60&lt;$AR144),0,Schweine_Werte!$I144))</f>
        <v>0</v>
      </c>
      <c r="BM144" s="677"/>
      <c r="BN144" s="667"/>
      <c r="BO144" s="667"/>
      <c r="BP144" s="667"/>
      <c r="BQ144" s="667"/>
      <c r="BR144" s="677">
        <f>IF(OR($C$74=$AR144,$D$74=$AR144),Schweine_Werte!$M144*0.5,IF(OR($C$74&gt;$AR144,$D$74&lt;$AR144),0,Schweine_Werte!$M144))</f>
        <v>0</v>
      </c>
      <c r="BS144" s="677">
        <f>IF(OR($C$83=$AR144,$D$83=$AR144),Schweine_Werte!$M144*0.5,IF(OR($C$83&gt;$AR144,$D$83&lt;$AR144),0,Schweine_Werte!$M144))</f>
        <v>0</v>
      </c>
      <c r="BT144" s="679">
        <f>IF(OR($C$92=$AR144,$D$92=$AR144),Schweine_Werte!$M144*0.5,IF(OR($C$92&gt;$AR144,$D$92&lt;$AR144),0,Schweine_Werte!$M144))</f>
        <v>0</v>
      </c>
      <c r="BU144" s="679">
        <f>IF(OR($C$101=$AR144,$D$101=$AR144),Schweine_Werte!$M144*0.5,IF(OR($C$101&gt;$AR144,$D$101&lt;$AR144),0,Schweine_Werte!$M144))</f>
        <v>0</v>
      </c>
      <c r="BV144" s="679">
        <f>IF(OR($C$110=$AR144,$D$110=$AR144),Schweine_Werte!$M144*0.5,IF(OR($C$110&gt;$AR144,$D$110&lt;$AR144),0,Schweine_Werte!$M144))</f>
        <v>0</v>
      </c>
      <c r="BW144" s="679">
        <f>IF(OR(8=$AR144,$E$127=$AR144),Schweine_Werte!$M144*0.5,IF(OR(8&gt;$AR144,$E$127&lt;$AR144),0,Schweine_Werte!$M144))</f>
        <v>1.4477278921508818</v>
      </c>
      <c r="BX144" s="679">
        <f>IF(OR(8=$AR144,$E$145=$AR144),Schweine_Werte!$M144*0.5,IF(OR(8&gt;$AR144,$E$145&lt;$AR144),0,Schweine_Werte!$M144))</f>
        <v>1.4477278921508818</v>
      </c>
      <c r="BY144" s="677">
        <f>IF(OR($C$74=$AR144,$D$74=$AR144),Schweine_Werte!$O144*0.5,IF(OR($C$74&gt;$AR144,$D$74&lt;$AR144),0,Schweine_Werte!$O144))</f>
        <v>0</v>
      </c>
      <c r="BZ144" s="677">
        <f>IF(OR($C$83=$AR144,$D$83=$AR144),Schweine_Werte!$O144*0.5,IF(OR($C$83&gt;$AR144,$D$83&lt;$AR144),0,Schweine_Werte!$O144))</f>
        <v>0</v>
      </c>
      <c r="CA144" s="679">
        <f>IF(OR($C$92=$AR144,$D$92=$AR144),Schweine_Werte!$O144*0.5,IF(OR($C$92&gt;$AR144,$D$92&lt;$AR144),0,Schweine_Werte!$O144))</f>
        <v>0</v>
      </c>
      <c r="CB144" s="679">
        <f>IF(OR($C$101=$AR144,$D$101=$AR144),Schweine_Werte!$O144*0.5,IF(OR($C$101&gt;$AR144,$D$101&lt;$AR144),0,Schweine_Werte!$O144))</f>
        <v>0</v>
      </c>
      <c r="CC144" s="679">
        <f>IF(OR($C$110=$AR144,$D$110=$AR144),Schweine_Werte!$O144*0.5,IF(OR($C$110&gt;$AR144,$D$110&lt;$AR144),0,Schweine_Werte!$O144))</f>
        <v>0</v>
      </c>
    </row>
    <row r="145" spans="1:218" ht="15.75" x14ac:dyDescent="0.25">
      <c r="A145" s="520" t="s">
        <v>467</v>
      </c>
      <c r="B145" s="507" t="str">
        <f>IF('Abweichende Werte'!W12=1,A5,"")</f>
        <v/>
      </c>
      <c r="C145" s="507"/>
      <c r="D145" s="508" t="str">
        <f>IF('Abweichende Werte'!W12=1,'Abweichende Werte'!J12,"")</f>
        <v/>
      </c>
      <c r="E145" s="509" t="str">
        <f>IF('Abweichende Werte'!W12=1,'Abweichende Werte'!M12,"")</f>
        <v/>
      </c>
      <c r="F145" s="708" t="e">
        <f t="shared" ref="F145:K145" si="58">SUM(F137:F138)</f>
        <v>#VALUE!</v>
      </c>
      <c r="G145" s="708" t="e">
        <f t="shared" si="58"/>
        <v>#VALUE!</v>
      </c>
      <c r="H145" s="708" t="e">
        <f t="shared" si="58"/>
        <v>#VALUE!</v>
      </c>
      <c r="I145" s="708" t="e">
        <f t="shared" si="58"/>
        <v>#VALUE!</v>
      </c>
      <c r="J145" s="708" t="e">
        <f t="shared" si="58"/>
        <v>#VALUE!</v>
      </c>
      <c r="K145" s="708" t="e">
        <f t="shared" si="58"/>
        <v>#VALUE!</v>
      </c>
      <c r="L145" s="708" t="e">
        <f>Q145*365/1000+$J145-$K145</f>
        <v>#VALUE!</v>
      </c>
      <c r="M145" s="708" t="e">
        <f>R145*365/1000+$J145-$K145/2</f>
        <v>#VALUE!</v>
      </c>
      <c r="N145" s="708" t="e">
        <f>S145*365/1000+$J145</f>
        <v>#VALUE!</v>
      </c>
      <c r="O145" s="708">
        <v>5.5</v>
      </c>
      <c r="P145" s="708">
        <v>1.8</v>
      </c>
      <c r="Q145" s="708" t="e">
        <f>SUM(Q137:Q138)</f>
        <v>#VALUE!</v>
      </c>
      <c r="R145" s="708" t="e">
        <f>SUM(R137:R138)</f>
        <v>#VALUE!</v>
      </c>
      <c r="S145" s="708" t="e">
        <f>SUM(S137:S138)</f>
        <v>#VALUE!</v>
      </c>
      <c r="T145" s="708" t="e">
        <f>Q145/$F145</f>
        <v>#VALUE!</v>
      </c>
      <c r="U145" s="708" t="e">
        <f>R145/$F145</f>
        <v>#VALUE!</v>
      </c>
      <c r="V145" s="708" t="e">
        <f>S145/$F145</f>
        <v>#VALUE!</v>
      </c>
      <c r="W145" s="708" t="e">
        <f>($J145*0.055+Q145*0.365*0.86-$K145*0.018)/L145*100</f>
        <v>#VALUE!</v>
      </c>
      <c r="X145" s="708" t="e">
        <f>($J145*0.055+R145*0.365*0.86-$K145*0.018/2)/M145*100</f>
        <v>#VALUE!</v>
      </c>
      <c r="Y145" s="708" t="e">
        <f>($J145*0.055+S145*0.365*0.86)/N145*100</f>
        <v>#VALUE!</v>
      </c>
      <c r="AR145" s="698">
        <v>149</v>
      </c>
      <c r="AS145" s="677">
        <f>IF(OR($C$12=$AR145,$D$12=$AR145),Schweine_Werte!$C145*0.5,IF(OR($C$12&gt;$AR145,$D$12&lt;$AR145),0,Schweine_Werte!$C145))</f>
        <v>0</v>
      </c>
      <c r="AT145" s="667">
        <f>IF(OR($C$24=$AR145,$D$24=$AR145),Schweine_Werte!$C145*0.5,IF(OR($C$24&gt;$AR145,$D$24&lt;$AR145),0,Schweine_Werte!$C145))</f>
        <v>0</v>
      </c>
      <c r="AU145" s="677">
        <f>IF(OR($C$36=$AR145,$D$36=$AR145),Schweine_Werte!$C145*0.5,IF(OR($C$36&gt;$AR145,$D$36&lt;$AR145),0,Schweine_Werte!$C145))</f>
        <v>0</v>
      </c>
      <c r="AV145" s="677">
        <f>IF(OR($C$48=$AR145,$D$48=$AR145),Schweine_Werte!$C145*0.5,IF(OR($C$48&gt;$AR145,$D$48&lt;$AR145),0,Schweine_Werte!$C145))</f>
        <v>0</v>
      </c>
      <c r="AW145" s="677">
        <f>IF(OR($C$60=$AR145,$D$60=$AR145),Schweine_Werte!$C145*0.5,IF(OR($C$60&gt;$AR145,$D$60&lt;$AR145),0,Schweine_Werte!$C145))</f>
        <v>0</v>
      </c>
      <c r="AX145" s="677">
        <f>IF(OR($C$12=$AR145,$D$12=$AR145),Schweine_Werte!$E145*0.5,IF(OR($C$12&gt;$AR145,$D$12&lt;$AR145),0,Schweine_Werte!$E145))</f>
        <v>0</v>
      </c>
      <c r="AY145" s="667">
        <f>IF(OR($C$24=$AR145,$D$24=$AR145),Schweine_Werte!$E145*0.5,IF(OR($C$24&gt;$AR145,$D$24&lt;$AR145),0,Schweine_Werte!$E145))</f>
        <v>0</v>
      </c>
      <c r="AZ145" s="667">
        <f>IF(OR($C$36=$AR145,$D$36=$AR145),Schweine_Werte!$E145*0.5,IF(OR($C$36&gt;$AR145,$D$36&lt;$AR145),0,Schweine_Werte!$E145))</f>
        <v>0</v>
      </c>
      <c r="BA145" s="667">
        <f>IF(OR($C$48=$AR145,$D$48=$AR145),Schweine_Werte!$E145*0.5,IF(OR($C$48&gt;$AR145,$D$48&lt;$AR145),0,Schweine_Werte!$E145))</f>
        <v>0</v>
      </c>
      <c r="BB145" s="667">
        <f>IF(OR($C$60=$AR145,$D$60=$AR145),Schweine_Werte!$E145*0.5,IF(OR($C$60&gt;$AR145,$D$60&lt;$AR145),0,Schweine_Werte!$E145))</f>
        <v>0</v>
      </c>
      <c r="BC145" s="677">
        <f>IF(OR($C$12=$AR145,$D$12=$AR145),Schweine_Werte!$G145*0.5,IF(OR($C$12&gt;$AR145,$D$12&lt;$AR145),0,Schweine_Werte!$G145))</f>
        <v>0</v>
      </c>
      <c r="BD145" s="667">
        <f>IF(OR($C$24=$AR145,$D$24=$AR145),Schweine_Werte!$G145*0.5,IF(OR($C$24&gt;$AR145,$D$24&lt;$AR145),0,Schweine_Werte!$G145))</f>
        <v>0</v>
      </c>
      <c r="BE145" s="667">
        <f>IF(OR($C$36=$AR145,$D$36=$AR145),Schweine_Werte!$G145*0.5,IF(OR($C$36&gt;$AR145,$D$36&lt;$AR145),0,Schweine_Werte!$G145))</f>
        <v>0</v>
      </c>
      <c r="BF145" s="667">
        <f>IF(OR($C$48=$AR145,$D$48=$AR145),Schweine_Werte!$G145*0.5,IF(OR($C$48&gt;$AR145,$D$48&lt;$AR145),0,Schweine_Werte!$G145))</f>
        <v>0</v>
      </c>
      <c r="BG145" s="667">
        <f>IF(OR($C$60=$AR145,$D$60=$AR145),Schweine_Werte!$G145*0.5,IF(OR($C$60&gt;$AR145,$D$60&lt;$AR145),0,Schweine_Werte!$G145))</f>
        <v>0</v>
      </c>
      <c r="BH145" s="677">
        <f>IF(OR($C$12=$AR145,$D$12=$AR145),Schweine_Werte!$I145*0.5,IF(OR($C$12&gt;$AR145,$D$12&lt;$AR145),0,Schweine_Werte!$I145))</f>
        <v>0</v>
      </c>
      <c r="BI145" s="667">
        <f>IF(OR($C$24=$AR145,$D$24=$AR145),Schweine_Werte!$I145*0.5,IF(OR($C$24&gt;$AR145,$D$24&lt;$AR145),0,Schweine_Werte!$I145))</f>
        <v>0</v>
      </c>
      <c r="BJ145" s="667">
        <f>IF(OR($C$36=$AR145,$D$36=$AR145),Schweine_Werte!$I145*0.5,IF(OR($C$36&gt;$AR145,$D$36&lt;$AR145),0,Schweine_Werte!$I145))</f>
        <v>0</v>
      </c>
      <c r="BK145" s="667">
        <f>IF(OR($C$48=$AR145,$D$48=$AR145),Schweine_Werte!$I145*0.5,IF(OR($C$48&gt;$AR145,$D$48&lt;$AR145),0,Schweine_Werte!$I145))</f>
        <v>0</v>
      </c>
      <c r="BL145" s="667">
        <f>IF(OR($C$60=$AR145,$D$60=$AR145),Schweine_Werte!$I145*0.5,IF(OR($C$60&gt;$AR145,$D$60&lt;$AR145),0,Schweine_Werte!$I145))</f>
        <v>0</v>
      </c>
      <c r="BM145" s="677"/>
      <c r="BN145" s="667"/>
      <c r="BO145" s="667"/>
      <c r="BP145" s="667"/>
      <c r="BQ145" s="667"/>
      <c r="BR145" s="677">
        <f>IF(OR($C$74=$AR145,$D$74=$AR145),Schweine_Werte!$M145*0.5,IF(OR($C$74&gt;$AR145,$D$74&lt;$AR145),0,Schweine_Werte!$M145))</f>
        <v>0</v>
      </c>
      <c r="BS145" s="677">
        <f>IF(OR($C$83=$AR145,$D$83=$AR145),Schweine_Werte!$M145*0.5,IF(OR($C$83&gt;$AR145,$D$83&lt;$AR145),0,Schweine_Werte!$M145))</f>
        <v>0</v>
      </c>
      <c r="BT145" s="679">
        <f>IF(OR($C$92=$AR145,$D$92=$AR145),Schweine_Werte!$M145*0.5,IF(OR($C$92&gt;$AR145,$D$92&lt;$AR145),0,Schweine_Werte!$M145))</f>
        <v>0</v>
      </c>
      <c r="BU145" s="679">
        <f>IF(OR($C$101=$AR145,$D$101=$AR145),Schweine_Werte!$M145*0.5,IF(OR($C$101&gt;$AR145,$D$101&lt;$AR145),0,Schweine_Werte!$M145))</f>
        <v>0</v>
      </c>
      <c r="BV145" s="679">
        <f>IF(OR($C$110=$AR145,$D$110=$AR145),Schweine_Werte!$M145*0.5,IF(OR($C$110&gt;$AR145,$D$110&lt;$AR145),0,Schweine_Werte!$M145))</f>
        <v>0</v>
      </c>
      <c r="BW145" s="679">
        <f>IF(OR(8=$AR145,$E$127=$AR145),Schweine_Werte!$M145*0.5,IF(OR(8&gt;$AR145,$E$127&lt;$AR145),0,Schweine_Werte!$M145))</f>
        <v>1.4477278921508818</v>
      </c>
      <c r="BX145" s="679">
        <f>IF(OR(8=$AR145,$E$145=$AR145),Schweine_Werte!$M145*0.5,IF(OR(8&gt;$AR145,$E$145&lt;$AR145),0,Schweine_Werte!$M145))</f>
        <v>1.4477278921508818</v>
      </c>
      <c r="BY145" s="677">
        <f>IF(OR($C$74=$AR145,$D$74=$AR145),Schweine_Werte!$O145*0.5,IF(OR($C$74&gt;$AR145,$D$74&lt;$AR145),0,Schweine_Werte!$O145))</f>
        <v>0</v>
      </c>
      <c r="BZ145" s="677">
        <f>IF(OR($C$83=$AR145,$D$83=$AR145),Schweine_Werte!$O145*0.5,IF(OR($C$83&gt;$AR145,$D$83&lt;$AR145),0,Schweine_Werte!$O145))</f>
        <v>0</v>
      </c>
      <c r="CA145" s="679">
        <f>IF(OR($C$92=$AR145,$D$92=$AR145),Schweine_Werte!$O145*0.5,IF(OR($C$92&gt;$AR145,$D$92&lt;$AR145),0,Schweine_Werte!$O145))</f>
        <v>0</v>
      </c>
      <c r="CB145" s="679">
        <f>IF(OR($C$101=$AR145,$D$101=$AR145),Schweine_Werte!$O145*0.5,IF(OR($C$101&gt;$AR145,$D$101&lt;$AR145),0,Schweine_Werte!$O145))</f>
        <v>0</v>
      </c>
      <c r="CC145" s="679">
        <f>IF(OR($C$110=$AR145,$D$110=$AR145),Schweine_Werte!$O145*0.5,IF(OR($C$110&gt;$AR145,$D$110&lt;$AR145),0,Schweine_Werte!$O145))</f>
        <v>0</v>
      </c>
    </row>
    <row r="146" spans="1:218" x14ac:dyDescent="0.2">
      <c r="AR146" s="698">
        <v>150</v>
      </c>
      <c r="AS146" s="677">
        <f>IF(OR($C$12=$AR146,$D$12=$AR146),Schweine_Werte!$C146*0.5,IF(OR($C$12&gt;$AR146,$D$12&lt;$AR146),0,Schweine_Werte!$C146))</f>
        <v>0</v>
      </c>
      <c r="AT146" s="667">
        <f>IF(OR($C$24=$AR146,$D$24=$AR146),Schweine_Werte!$C146*0.5,IF(OR($C$24&gt;$AR146,$D$24&lt;$AR146),0,Schweine_Werte!$C146))</f>
        <v>0</v>
      </c>
      <c r="AU146" s="677">
        <f>IF(OR($C$36=$AR146,$D$36=$AR146),Schweine_Werte!$C146*0.5,IF(OR($C$36&gt;$AR146,$D$36&lt;$AR146),0,Schweine_Werte!$C146))</f>
        <v>0</v>
      </c>
      <c r="AV146" s="677">
        <f>IF(OR($C$48=$AR146,$D$48=$AR146),Schweine_Werte!$C146*0.5,IF(OR($C$48&gt;$AR146,$D$48&lt;$AR146),0,Schweine_Werte!$C146))</f>
        <v>0</v>
      </c>
      <c r="AW146" s="677">
        <f>IF(OR($C$60=$AR146,$D$60=$AR146),Schweine_Werte!$C146*0.5,IF(OR($C$60&gt;$AR146,$D$60&lt;$AR146),0,Schweine_Werte!$C146))</f>
        <v>0</v>
      </c>
      <c r="AX146" s="677">
        <f>IF(OR($C$12=$AR146,$D$12=$AR146),Schweine_Werte!$E146*0.5,IF(OR($C$12&gt;$AR146,$D$12&lt;$AR146),0,Schweine_Werte!$E146))</f>
        <v>0</v>
      </c>
      <c r="AY146" s="667">
        <f>IF(OR($C$24=$AR146,$D$24=$AR146),Schweine_Werte!$E146*0.5,IF(OR($C$24&gt;$AR146,$D$24&lt;$AR146),0,Schweine_Werte!$E146))</f>
        <v>0</v>
      </c>
      <c r="AZ146" s="667">
        <f>IF(OR($C$36=$AR146,$D$36=$AR146),Schweine_Werte!$E146*0.5,IF(OR($C$36&gt;$AR146,$D$36&lt;$AR146),0,Schweine_Werte!$E146))</f>
        <v>0</v>
      </c>
      <c r="BA146" s="667">
        <f>IF(OR($C$48=$AR146,$D$48=$AR146),Schweine_Werte!$E146*0.5,IF(OR($C$48&gt;$AR146,$D$48&lt;$AR146),0,Schweine_Werte!$E146))</f>
        <v>0</v>
      </c>
      <c r="BB146" s="667">
        <f>IF(OR($C$60=$AR146,$D$60=$AR146),Schweine_Werte!$E146*0.5,IF(OR($C$60&gt;$AR146,$D$60&lt;$AR146),0,Schweine_Werte!$E146))</f>
        <v>0</v>
      </c>
      <c r="BC146" s="677">
        <f>IF(OR($C$12=$AR146,$D$12=$AR146),Schweine_Werte!$G146*0.5,IF(OR($C$12&gt;$AR146,$D$12&lt;$AR146),0,Schweine_Werte!$G146))</f>
        <v>0</v>
      </c>
      <c r="BD146" s="667">
        <f>IF(OR($C$24=$AR146,$D$24=$AR146),Schweine_Werte!$G146*0.5,IF(OR($C$24&gt;$AR146,$D$24&lt;$AR146),0,Schweine_Werte!$G146))</f>
        <v>0</v>
      </c>
      <c r="BE146" s="667">
        <f>IF(OR($C$36=$AR146,$D$36=$AR146),Schweine_Werte!$G146*0.5,IF(OR($C$36&gt;$AR146,$D$36&lt;$AR146),0,Schweine_Werte!$G146))</f>
        <v>0</v>
      </c>
      <c r="BF146" s="667">
        <f>IF(OR($C$48=$AR146,$D$48=$AR146),Schweine_Werte!$G146*0.5,IF(OR($C$48&gt;$AR146,$D$48&lt;$AR146),0,Schweine_Werte!$G146))</f>
        <v>0</v>
      </c>
      <c r="BG146" s="667">
        <f>IF(OR($C$60=$AR146,$D$60=$AR146),Schweine_Werte!$G146*0.5,IF(OR($C$60&gt;$AR146,$D$60&lt;$AR146),0,Schweine_Werte!$G146))</f>
        <v>0</v>
      </c>
      <c r="BH146" s="677">
        <f>IF(OR($C$12=$AR146,$D$12=$AR146),Schweine_Werte!$I146*0.5,IF(OR($C$12&gt;$AR146,$D$12&lt;$AR146),0,Schweine_Werte!$I146))</f>
        <v>0</v>
      </c>
      <c r="BI146" s="667">
        <f>IF(OR($C$24=$AR146,$D$24=$AR146),Schweine_Werte!$I146*0.5,IF(OR($C$24&gt;$AR146,$D$24&lt;$AR146),0,Schweine_Werte!$I146))</f>
        <v>0</v>
      </c>
      <c r="BJ146" s="667">
        <f>IF(OR($C$36=$AR146,$D$36=$AR146),Schweine_Werte!$I146*0.5,IF(OR($C$36&gt;$AR146,$D$36&lt;$AR146),0,Schweine_Werte!$I146))</f>
        <v>0</v>
      </c>
      <c r="BK146" s="667">
        <f>IF(OR($C$48=$AR146,$D$48=$AR146),Schweine_Werte!$I146*0.5,IF(OR($C$48&gt;$AR146,$D$48&lt;$AR146),0,Schweine_Werte!$I146))</f>
        <v>0</v>
      </c>
      <c r="BL146" s="667">
        <f>IF(OR($C$60=$AR146,$D$60=$AR146),Schweine_Werte!$I146*0.5,IF(OR($C$60&gt;$AR146,$D$60&lt;$AR146),0,Schweine_Werte!$I146))</f>
        <v>0</v>
      </c>
      <c r="BM146" s="677"/>
      <c r="BN146" s="667"/>
      <c r="BO146" s="667"/>
      <c r="BP146" s="667"/>
      <c r="BQ146" s="667"/>
      <c r="BR146" s="677">
        <f>IF(OR($C$74=$AR146,$D$74=$AR146),Schweine_Werte!$M146*0.5,IF(OR($C$74&gt;$AR146,$D$74&lt;$AR146),0,Schweine_Werte!$M146))</f>
        <v>0</v>
      </c>
      <c r="BS146" s="677">
        <f>IF(OR($C$83=$AR146,$D$83=$AR146),Schweine_Werte!$M146*0.5,IF(OR($C$83&gt;$AR146,$D$83&lt;$AR146),0,Schweine_Werte!$M146))</f>
        <v>0</v>
      </c>
      <c r="BT146" s="679">
        <f>IF(OR($C$92=$AR146,$D$92=$AR146),Schweine_Werte!$M146*0.5,IF(OR($C$92&gt;$AR146,$D$92&lt;$AR146),0,Schweine_Werte!$M146))</f>
        <v>0</v>
      </c>
      <c r="BU146" s="679">
        <f>IF(OR($C$101=$AR146,$D$101=$AR146),Schweine_Werte!$M146*0.5,IF(OR($C$101&gt;$AR146,$D$101&lt;$AR146),0,Schweine_Werte!$M146))</f>
        <v>0</v>
      </c>
      <c r="BV146" s="679">
        <f>IF(OR($C$110=$AR146,$D$110=$AR146),Schweine_Werte!$M146*0.5,IF(OR($C$110&gt;$AR146,$D$110&lt;$AR146),0,Schweine_Werte!$M146))</f>
        <v>0</v>
      </c>
      <c r="BW146" s="679">
        <f>IF(OR(8=$AR146,$E$127=$AR146),Schweine_Werte!$M146*0.5,IF(OR(8&gt;$AR146,$E$127&lt;$AR146),0,Schweine_Werte!$M146))</f>
        <v>1.4477278921508818</v>
      </c>
      <c r="BX146" s="679">
        <f>IF(OR(8=$AR146,$E$145=$AR146),Schweine_Werte!$M146*0.5,IF(OR(8&gt;$AR146,$E$145&lt;$AR146),0,Schweine_Werte!$M146))</f>
        <v>1.4477278921508818</v>
      </c>
      <c r="BY146" s="677">
        <f>IF(OR($C$74=$AR146,$D$74=$AR146),Schweine_Werte!$O146*0.5,IF(OR($C$74&gt;$AR146,$D$74&lt;$AR146),0,Schweine_Werte!$O146))</f>
        <v>0</v>
      </c>
      <c r="BZ146" s="677">
        <f>IF(OR($C$83=$AR146,$D$83=$AR146),Schweine_Werte!$O146*0.5,IF(OR($C$83&gt;$AR146,$D$83&lt;$AR146),0,Schweine_Werte!$O146))</f>
        <v>0</v>
      </c>
      <c r="CA146" s="679">
        <f>IF(OR($C$92=$AR146,$D$92=$AR146),Schweine_Werte!$O146*0.5,IF(OR($C$92&gt;$AR146,$D$92&lt;$AR146),0,Schweine_Werte!$O146))</f>
        <v>0</v>
      </c>
      <c r="CB146" s="679">
        <f>IF(OR($C$101=$AR146,$D$101=$AR146),Schweine_Werte!$O146*0.5,IF(OR($C$101&gt;$AR146,$D$101&lt;$AR146),0,Schweine_Werte!$O146))</f>
        <v>0</v>
      </c>
      <c r="CC146" s="679">
        <f>IF(OR($C$110=$AR146,$D$110=$AR146),Schweine_Werte!$O146*0.5,IF(OR($C$110&gt;$AR146,$D$110&lt;$AR146),0,Schweine_Werte!$O146))</f>
        <v>0</v>
      </c>
    </row>
    <row r="147" spans="1:218" x14ac:dyDescent="0.2">
      <c r="AS147" s="677"/>
      <c r="AT147" s="677"/>
      <c r="AU147" s="677"/>
      <c r="AV147" s="677"/>
      <c r="AW147" s="677"/>
      <c r="CN147" s="677"/>
      <c r="CO147" s="677"/>
      <c r="CP147" s="677"/>
      <c r="CQ147" s="677"/>
      <c r="CR147" s="677"/>
      <c r="CS147" s="677"/>
      <c r="CT147" s="677"/>
      <c r="CU147" s="677"/>
      <c r="CV147" s="677"/>
      <c r="CW147" s="677"/>
      <c r="CX147" s="677"/>
      <c r="CY147" s="677"/>
      <c r="CZ147" s="677"/>
      <c r="DA147" s="677"/>
      <c r="DB147" s="677"/>
      <c r="DC147" s="677"/>
      <c r="DD147" s="677"/>
      <c r="DE147" s="677"/>
      <c r="DF147" s="677"/>
      <c r="DG147" s="677"/>
      <c r="DH147" s="677"/>
      <c r="DI147" s="677"/>
      <c r="DJ147" s="677"/>
      <c r="DK147" s="677"/>
      <c r="DL147" s="677"/>
      <c r="DM147" s="677"/>
      <c r="DN147" s="677"/>
      <c r="DO147" s="677"/>
      <c r="DP147" s="677"/>
      <c r="DQ147" s="677"/>
      <c r="DR147" s="677"/>
      <c r="DS147" s="677"/>
      <c r="DT147" s="677"/>
      <c r="DU147" s="677"/>
      <c r="DV147" s="677"/>
      <c r="DW147" s="677"/>
      <c r="DX147" s="677"/>
      <c r="DY147" s="677"/>
      <c r="DZ147" s="677"/>
      <c r="EA147" s="677"/>
      <c r="EB147" s="677"/>
      <c r="EC147" s="677"/>
      <c r="ED147" s="677"/>
      <c r="EE147" s="677"/>
      <c r="EF147" s="677"/>
      <c r="EG147" s="677"/>
      <c r="EH147" s="677"/>
      <c r="EI147" s="677"/>
      <c r="EJ147" s="677"/>
      <c r="EK147" s="677"/>
      <c r="EL147" s="677"/>
      <c r="EM147" s="677"/>
      <c r="EN147" s="677"/>
      <c r="EO147" s="677"/>
      <c r="EP147" s="677"/>
      <c r="EQ147" s="677"/>
      <c r="ER147" s="677"/>
      <c r="ES147" s="677"/>
      <c r="ET147" s="677"/>
      <c r="EU147" s="677"/>
      <c r="EV147" s="677"/>
      <c r="EW147" s="677"/>
      <c r="EX147" s="677"/>
      <c r="EY147" s="677"/>
      <c r="EZ147" s="677"/>
      <c r="FA147" s="677"/>
      <c r="FB147" s="677"/>
      <c r="FC147" s="677"/>
      <c r="FD147" s="677"/>
      <c r="FE147" s="677"/>
      <c r="FF147" s="677"/>
      <c r="FG147" s="677"/>
      <c r="FH147" s="677"/>
      <c r="FI147" s="677"/>
      <c r="FJ147" s="677"/>
      <c r="FK147" s="677"/>
      <c r="FL147" s="677"/>
      <c r="FM147" s="677"/>
      <c r="FN147" s="677"/>
      <c r="FO147" s="677"/>
      <c r="FP147" s="677"/>
      <c r="FQ147" s="677"/>
      <c r="FR147" s="677"/>
      <c r="FS147" s="677"/>
      <c r="FT147" s="677"/>
      <c r="FU147" s="677"/>
      <c r="FV147" s="677"/>
      <c r="FW147" s="677"/>
      <c r="FX147" s="677"/>
      <c r="FY147" s="677"/>
      <c r="FZ147" s="677"/>
      <c r="GA147" s="677"/>
      <c r="GB147" s="677"/>
      <c r="GC147" s="677"/>
      <c r="GD147" s="677"/>
      <c r="GE147" s="677"/>
      <c r="GF147" s="677"/>
      <c r="GG147" s="677"/>
      <c r="GH147" s="677"/>
      <c r="GI147" s="677"/>
      <c r="GJ147" s="677"/>
      <c r="GK147" s="677"/>
      <c r="GL147" s="677"/>
      <c r="GM147" s="677"/>
      <c r="GN147" s="677"/>
      <c r="GO147" s="677"/>
      <c r="GP147" s="677"/>
      <c r="GQ147" s="677"/>
      <c r="GR147" s="677"/>
      <c r="GS147" s="677"/>
      <c r="GT147" s="677"/>
      <c r="GU147" s="677"/>
      <c r="GV147" s="677"/>
      <c r="GW147" s="677"/>
      <c r="GX147" s="677"/>
      <c r="GY147" s="677"/>
      <c r="GZ147" s="677"/>
      <c r="HA147" s="677"/>
      <c r="HB147" s="677"/>
      <c r="HC147" s="677"/>
      <c r="HD147" s="677"/>
      <c r="HE147" s="677"/>
      <c r="HF147" s="677"/>
      <c r="HG147" s="677"/>
      <c r="HH147" s="677"/>
      <c r="HI147" s="677"/>
      <c r="HJ147" s="677"/>
    </row>
    <row r="148" spans="1:218" x14ac:dyDescent="0.2">
      <c r="AS148" s="677"/>
      <c r="AT148" s="677"/>
      <c r="AU148" s="677"/>
      <c r="AV148" s="677"/>
      <c r="AW148" s="677"/>
      <c r="CN148" s="677"/>
      <c r="CO148" s="677"/>
      <c r="CP148" s="677"/>
      <c r="CQ148" s="677"/>
      <c r="CR148" s="677"/>
      <c r="CS148" s="677"/>
      <c r="CT148" s="677"/>
      <c r="CU148" s="677"/>
      <c r="CV148" s="677"/>
      <c r="CW148" s="677"/>
      <c r="CX148" s="677"/>
      <c r="CY148" s="677"/>
      <c r="CZ148" s="677"/>
      <c r="DA148" s="677"/>
      <c r="DB148" s="677"/>
      <c r="DC148" s="677"/>
      <c r="DD148" s="677"/>
      <c r="DE148" s="677"/>
      <c r="DF148" s="677"/>
      <c r="DG148" s="677"/>
      <c r="DH148" s="677"/>
      <c r="DI148" s="677"/>
      <c r="DJ148" s="677"/>
      <c r="DK148" s="677"/>
      <c r="DL148" s="677"/>
      <c r="DM148" s="677"/>
      <c r="DN148" s="677"/>
      <c r="DO148" s="677"/>
      <c r="DP148" s="677"/>
      <c r="DQ148" s="677"/>
      <c r="DR148" s="677"/>
      <c r="DS148" s="677"/>
      <c r="DT148" s="677"/>
      <c r="DU148" s="677"/>
      <c r="DV148" s="677"/>
      <c r="DW148" s="677"/>
      <c r="DX148" s="677"/>
      <c r="DY148" s="677"/>
      <c r="DZ148" s="677"/>
      <c r="EA148" s="677"/>
      <c r="EB148" s="677"/>
      <c r="EC148" s="677"/>
      <c r="ED148" s="677"/>
      <c r="EE148" s="677"/>
      <c r="EF148" s="677"/>
      <c r="EG148" s="677"/>
      <c r="EH148" s="677"/>
      <c r="EI148" s="677"/>
      <c r="EJ148" s="677"/>
      <c r="EK148" s="677"/>
      <c r="EL148" s="677"/>
      <c r="EM148" s="677"/>
      <c r="EN148" s="677"/>
      <c r="EO148" s="677"/>
      <c r="EP148" s="677"/>
      <c r="EQ148" s="677"/>
      <c r="ER148" s="677"/>
      <c r="ES148" s="677"/>
      <c r="ET148" s="677"/>
      <c r="EU148" s="677"/>
      <c r="EV148" s="677"/>
      <c r="EW148" s="677"/>
      <c r="EX148" s="677"/>
      <c r="EY148" s="677"/>
      <c r="EZ148" s="677"/>
      <c r="FA148" s="677"/>
      <c r="FB148" s="677"/>
      <c r="FC148" s="677"/>
      <c r="FD148" s="677"/>
      <c r="FE148" s="677"/>
      <c r="FF148" s="677"/>
      <c r="FG148" s="677"/>
      <c r="FH148" s="677"/>
      <c r="FI148" s="677"/>
      <c r="FJ148" s="677"/>
      <c r="FK148" s="677"/>
      <c r="FL148" s="677"/>
      <c r="FM148" s="677"/>
      <c r="FN148" s="677"/>
      <c r="FO148" s="677"/>
      <c r="FP148" s="677"/>
      <c r="FQ148" s="677"/>
      <c r="FR148" s="677"/>
      <c r="FS148" s="677"/>
      <c r="FT148" s="677"/>
      <c r="FU148" s="677"/>
      <c r="FV148" s="677"/>
      <c r="FW148" s="677"/>
      <c r="FX148" s="677"/>
      <c r="FY148" s="677"/>
      <c r="FZ148" s="677"/>
      <c r="GA148" s="677"/>
      <c r="GB148" s="677"/>
      <c r="GC148" s="677"/>
      <c r="GD148" s="677"/>
      <c r="GE148" s="677"/>
      <c r="GF148" s="677"/>
      <c r="GG148" s="677"/>
      <c r="GH148" s="677"/>
      <c r="GI148" s="677"/>
      <c r="GJ148" s="677"/>
      <c r="GK148" s="677"/>
      <c r="GL148" s="677"/>
      <c r="GM148" s="677"/>
      <c r="GN148" s="677"/>
      <c r="GO148" s="677"/>
      <c r="GP148" s="677"/>
      <c r="GQ148" s="677"/>
      <c r="GR148" s="677"/>
      <c r="GS148" s="677"/>
      <c r="GT148" s="677"/>
      <c r="GU148" s="677"/>
      <c r="GV148" s="677"/>
      <c r="GW148" s="677"/>
      <c r="GX148" s="677"/>
      <c r="GY148" s="677"/>
      <c r="GZ148" s="677"/>
      <c r="HA148" s="677"/>
      <c r="HB148" s="677"/>
      <c r="HC148" s="677"/>
      <c r="HD148" s="677"/>
      <c r="HE148" s="677"/>
      <c r="HF148" s="677"/>
      <c r="HG148" s="677"/>
      <c r="HH148" s="677"/>
      <c r="HI148" s="677"/>
      <c r="HJ148" s="677"/>
    </row>
    <row r="149" spans="1:218" x14ac:dyDescent="0.2">
      <c r="CN149" s="677"/>
      <c r="CO149" s="677"/>
      <c r="CP149" s="677"/>
      <c r="CQ149" s="677"/>
      <c r="CR149" s="677"/>
      <c r="CS149" s="677"/>
      <c r="CT149" s="677"/>
      <c r="CU149" s="677"/>
      <c r="CV149" s="677"/>
      <c r="CW149" s="677"/>
      <c r="CX149" s="677"/>
      <c r="CY149" s="677"/>
      <c r="CZ149" s="677"/>
      <c r="DA149" s="677"/>
      <c r="DB149" s="677"/>
      <c r="DC149" s="677"/>
      <c r="DD149" s="677"/>
      <c r="DE149" s="677"/>
      <c r="DF149" s="677"/>
      <c r="DG149" s="677"/>
      <c r="DH149" s="677"/>
      <c r="DI149" s="677"/>
      <c r="DJ149" s="677"/>
      <c r="DK149" s="677"/>
      <c r="DL149" s="677"/>
      <c r="DM149" s="677"/>
      <c r="DN149" s="677"/>
      <c r="DO149" s="677"/>
      <c r="DP149" s="677"/>
      <c r="DQ149" s="677"/>
      <c r="DR149" s="677"/>
      <c r="DS149" s="677"/>
      <c r="DT149" s="677"/>
      <c r="DU149" s="677"/>
      <c r="DV149" s="677"/>
      <c r="DW149" s="677"/>
      <c r="DX149" s="677"/>
      <c r="DY149" s="677"/>
      <c r="DZ149" s="677"/>
      <c r="EA149" s="677"/>
      <c r="EB149" s="677"/>
      <c r="EC149" s="677"/>
      <c r="ED149" s="677"/>
      <c r="EE149" s="677"/>
      <c r="EF149" s="677"/>
      <c r="EG149" s="677"/>
      <c r="EH149" s="677"/>
      <c r="EI149" s="677"/>
      <c r="EJ149" s="677"/>
      <c r="EK149" s="677"/>
      <c r="EL149" s="677"/>
      <c r="EM149" s="677"/>
      <c r="EN149" s="677"/>
      <c r="EO149" s="677"/>
      <c r="EP149" s="677"/>
      <c r="EQ149" s="677"/>
      <c r="ER149" s="677"/>
      <c r="ES149" s="677"/>
      <c r="ET149" s="677"/>
      <c r="EU149" s="677"/>
      <c r="EV149" s="677"/>
      <c r="EW149" s="677"/>
      <c r="EX149" s="677"/>
      <c r="EY149" s="677"/>
      <c r="EZ149" s="677"/>
      <c r="FA149" s="677"/>
      <c r="FB149" s="677"/>
      <c r="FC149" s="677"/>
      <c r="FD149" s="677"/>
      <c r="FE149" s="677"/>
      <c r="FF149" s="677"/>
      <c r="FG149" s="677"/>
      <c r="FH149" s="677"/>
      <c r="FI149" s="677"/>
      <c r="FJ149" s="677"/>
      <c r="FK149" s="677"/>
      <c r="FL149" s="677"/>
      <c r="FM149" s="677"/>
      <c r="FN149" s="677"/>
      <c r="FO149" s="677"/>
      <c r="FP149" s="677"/>
      <c r="FQ149" s="677"/>
      <c r="FR149" s="677"/>
      <c r="FS149" s="677"/>
      <c r="FT149" s="677"/>
      <c r="FU149" s="677"/>
      <c r="FV149" s="677"/>
      <c r="FW149" s="677"/>
      <c r="FX149" s="677"/>
      <c r="FY149" s="677"/>
      <c r="FZ149" s="677"/>
      <c r="GA149" s="677"/>
      <c r="GB149" s="677"/>
      <c r="GC149" s="677"/>
      <c r="GD149" s="677"/>
      <c r="GE149" s="677"/>
      <c r="GF149" s="677"/>
      <c r="GG149" s="677"/>
      <c r="GH149" s="677"/>
      <c r="GI149" s="677"/>
      <c r="GJ149" s="677"/>
      <c r="GK149" s="677"/>
      <c r="GL149" s="677"/>
      <c r="GM149" s="677"/>
      <c r="GN149" s="677"/>
      <c r="GO149" s="677"/>
      <c r="GP149" s="677"/>
      <c r="GQ149" s="677"/>
      <c r="GR149" s="677"/>
      <c r="GS149" s="677"/>
      <c r="GT149" s="677"/>
      <c r="GU149" s="677"/>
      <c r="GV149" s="677"/>
      <c r="GW149" s="677"/>
      <c r="GX149" s="677"/>
      <c r="GY149" s="677"/>
      <c r="GZ149" s="677"/>
      <c r="HA149" s="677"/>
      <c r="HB149" s="677"/>
      <c r="HC149" s="677"/>
      <c r="HD149" s="677"/>
      <c r="HE149" s="677"/>
      <c r="HF149" s="677"/>
      <c r="HG149" s="677"/>
      <c r="HH149" s="677"/>
      <c r="HI149" s="677"/>
      <c r="HJ149" s="677"/>
    </row>
    <row r="150" spans="1:218" x14ac:dyDescent="0.2">
      <c r="CN150" s="677"/>
      <c r="CO150" s="677"/>
      <c r="CP150" s="677"/>
      <c r="CQ150" s="677"/>
      <c r="CR150" s="677"/>
      <c r="CS150" s="677"/>
      <c r="CT150" s="677"/>
      <c r="CU150" s="677"/>
      <c r="CV150" s="677"/>
      <c r="CW150" s="677"/>
      <c r="CX150" s="677"/>
      <c r="CY150" s="677"/>
      <c r="CZ150" s="677"/>
      <c r="DA150" s="677"/>
      <c r="DB150" s="677"/>
      <c r="DC150" s="677"/>
      <c r="DD150" s="677"/>
      <c r="DE150" s="677"/>
      <c r="DF150" s="677"/>
      <c r="DG150" s="677"/>
      <c r="DH150" s="677"/>
      <c r="DI150" s="677"/>
      <c r="DJ150" s="677"/>
      <c r="DK150" s="677"/>
      <c r="DL150" s="677"/>
      <c r="DM150" s="677"/>
      <c r="DN150" s="677"/>
      <c r="DO150" s="677"/>
      <c r="DP150" s="677"/>
      <c r="DQ150" s="677"/>
      <c r="DR150" s="677"/>
      <c r="DS150" s="677"/>
      <c r="DT150" s="677"/>
      <c r="DU150" s="677"/>
      <c r="DV150" s="677"/>
      <c r="DW150" s="677"/>
      <c r="DX150" s="677"/>
      <c r="DY150" s="677"/>
      <c r="DZ150" s="677"/>
      <c r="EA150" s="677"/>
      <c r="EB150" s="677"/>
      <c r="EC150" s="677"/>
      <c r="ED150" s="677"/>
      <c r="EE150" s="677"/>
      <c r="EF150" s="677"/>
      <c r="EG150" s="677"/>
      <c r="EH150" s="677"/>
      <c r="EI150" s="677"/>
      <c r="EJ150" s="677"/>
      <c r="EK150" s="677"/>
      <c r="EL150" s="677"/>
      <c r="EM150" s="677"/>
      <c r="EN150" s="677"/>
      <c r="EO150" s="677"/>
      <c r="EP150" s="677"/>
      <c r="EQ150" s="677"/>
      <c r="ER150" s="677"/>
      <c r="ES150" s="677"/>
      <c r="ET150" s="677"/>
      <c r="EU150" s="677"/>
      <c r="EV150" s="677"/>
      <c r="EW150" s="677"/>
      <c r="EX150" s="677"/>
      <c r="EY150" s="677"/>
      <c r="EZ150" s="677"/>
      <c r="FA150" s="677"/>
      <c r="FB150" s="677"/>
      <c r="FC150" s="677"/>
      <c r="FD150" s="677"/>
      <c r="FE150" s="677"/>
      <c r="FF150" s="677"/>
      <c r="FG150" s="677"/>
      <c r="FH150" s="677"/>
      <c r="FI150" s="677"/>
      <c r="FJ150" s="677"/>
      <c r="FK150" s="677"/>
      <c r="FL150" s="677"/>
      <c r="FM150" s="677"/>
      <c r="FN150" s="677"/>
      <c r="FO150" s="677"/>
      <c r="FP150" s="677"/>
      <c r="FQ150" s="677"/>
      <c r="FR150" s="677"/>
      <c r="FS150" s="677"/>
      <c r="FT150" s="677"/>
      <c r="FU150" s="677"/>
      <c r="FV150" s="677"/>
      <c r="FW150" s="677"/>
      <c r="FX150" s="677"/>
      <c r="FY150" s="677"/>
      <c r="FZ150" s="677"/>
      <c r="GA150" s="677"/>
      <c r="GB150" s="677"/>
      <c r="GC150" s="677"/>
      <c r="GD150" s="677"/>
      <c r="GE150" s="677"/>
      <c r="GF150" s="677"/>
      <c r="GG150" s="677"/>
      <c r="GH150" s="677"/>
      <c r="GI150" s="677"/>
      <c r="GJ150" s="677"/>
      <c r="GK150" s="677"/>
      <c r="GL150" s="677"/>
      <c r="GM150" s="677"/>
      <c r="GN150" s="677"/>
      <c r="GO150" s="677"/>
      <c r="GP150" s="677"/>
      <c r="GQ150" s="677"/>
      <c r="GR150" s="677"/>
      <c r="GS150" s="677"/>
      <c r="GT150" s="677"/>
      <c r="GU150" s="677"/>
      <c r="GV150" s="677"/>
      <c r="GW150" s="677"/>
      <c r="GX150" s="677"/>
      <c r="GY150" s="677"/>
      <c r="GZ150" s="677"/>
      <c r="HA150" s="677"/>
      <c r="HB150" s="677"/>
      <c r="HC150" s="677"/>
      <c r="HD150" s="677"/>
      <c r="HE150" s="677"/>
      <c r="HF150" s="677"/>
      <c r="HG150" s="677"/>
      <c r="HH150" s="677"/>
      <c r="HI150" s="677"/>
      <c r="HJ150" s="677"/>
    </row>
  </sheetData>
  <mergeCells count="178">
    <mergeCell ref="G143:I143"/>
    <mergeCell ref="L143:N143"/>
    <mergeCell ref="O143:P143"/>
    <mergeCell ref="Q143:S143"/>
    <mergeCell ref="T143:V143"/>
    <mergeCell ref="W143:Y143"/>
    <mergeCell ref="AL108:AM108"/>
    <mergeCell ref="AN108:AO108"/>
    <mergeCell ref="B117:G117"/>
    <mergeCell ref="G125:I125"/>
    <mergeCell ref="L125:N125"/>
    <mergeCell ref="O125:P125"/>
    <mergeCell ref="Q125:S125"/>
    <mergeCell ref="T125:V125"/>
    <mergeCell ref="W125:Y125"/>
    <mergeCell ref="W108:Y108"/>
    <mergeCell ref="Z108:AA108"/>
    <mergeCell ref="AB108:AC108"/>
    <mergeCell ref="AD108:AE108"/>
    <mergeCell ref="AG108:AH108"/>
    <mergeCell ref="AJ108:AK108"/>
    <mergeCell ref="Q104:S104"/>
    <mergeCell ref="T104:V104"/>
    <mergeCell ref="G108:I108"/>
    <mergeCell ref="L108:N108"/>
    <mergeCell ref="O108:P108"/>
    <mergeCell ref="Q108:S108"/>
    <mergeCell ref="T108:V108"/>
    <mergeCell ref="AB99:AC99"/>
    <mergeCell ref="AD99:AE99"/>
    <mergeCell ref="AG99:AH99"/>
    <mergeCell ref="AJ99:AK99"/>
    <mergeCell ref="AL99:AM99"/>
    <mergeCell ref="AN99:AO99"/>
    <mergeCell ref="AN90:AO90"/>
    <mergeCell ref="Q95:S95"/>
    <mergeCell ref="T95:V95"/>
    <mergeCell ref="G99:I99"/>
    <mergeCell ref="L99:N99"/>
    <mergeCell ref="O99:P99"/>
    <mergeCell ref="Q99:S99"/>
    <mergeCell ref="T99:V99"/>
    <mergeCell ref="W99:Y99"/>
    <mergeCell ref="Z99:AA99"/>
    <mergeCell ref="Z90:AA90"/>
    <mergeCell ref="AB90:AC90"/>
    <mergeCell ref="AD90:AE90"/>
    <mergeCell ref="AG90:AH90"/>
    <mergeCell ref="AJ90:AK90"/>
    <mergeCell ref="AL90:AM90"/>
    <mergeCell ref="AL81:AM81"/>
    <mergeCell ref="AN81:AO81"/>
    <mergeCell ref="Q86:S86"/>
    <mergeCell ref="T86:V86"/>
    <mergeCell ref="G90:I90"/>
    <mergeCell ref="L90:N90"/>
    <mergeCell ref="O90:P90"/>
    <mergeCell ref="Q90:S90"/>
    <mergeCell ref="T90:V90"/>
    <mergeCell ref="W90:Y90"/>
    <mergeCell ref="W81:Y81"/>
    <mergeCell ref="Z81:AA81"/>
    <mergeCell ref="AB81:AC81"/>
    <mergeCell ref="AD81:AE81"/>
    <mergeCell ref="AG81:AH81"/>
    <mergeCell ref="AJ81:AK81"/>
    <mergeCell ref="C75:D75"/>
    <mergeCell ref="Q77:S77"/>
    <mergeCell ref="T77:V77"/>
    <mergeCell ref="G81:I81"/>
    <mergeCell ref="L81:N81"/>
    <mergeCell ref="O81:P81"/>
    <mergeCell ref="Q81:S81"/>
    <mergeCell ref="T81:V81"/>
    <mergeCell ref="AB72:AC72"/>
    <mergeCell ref="AD72:AE72"/>
    <mergeCell ref="AG72:AH72"/>
    <mergeCell ref="AJ72:AK72"/>
    <mergeCell ref="AL72:AM72"/>
    <mergeCell ref="AN72:AO72"/>
    <mergeCell ref="AN58:AO58"/>
    <mergeCell ref="Q68:S68"/>
    <mergeCell ref="T68:V68"/>
    <mergeCell ref="G72:I72"/>
    <mergeCell ref="L72:N72"/>
    <mergeCell ref="O72:P72"/>
    <mergeCell ref="Q72:S72"/>
    <mergeCell ref="T72:V72"/>
    <mergeCell ref="W72:Y72"/>
    <mergeCell ref="Z72:AA72"/>
    <mergeCell ref="Z58:AA58"/>
    <mergeCell ref="AB58:AC58"/>
    <mergeCell ref="AD58:AE58"/>
    <mergeCell ref="AG58:AH58"/>
    <mergeCell ref="AJ58:AK58"/>
    <mergeCell ref="AL58:AM58"/>
    <mergeCell ref="W50:Y50"/>
    <mergeCell ref="Q51:S51"/>
    <mergeCell ref="T51:V51"/>
    <mergeCell ref="G58:I58"/>
    <mergeCell ref="L58:N58"/>
    <mergeCell ref="O58:P58"/>
    <mergeCell ref="Q58:S58"/>
    <mergeCell ref="T58:V58"/>
    <mergeCell ref="W58:Y58"/>
    <mergeCell ref="AN34:AO34"/>
    <mergeCell ref="W38:Y38"/>
    <mergeCell ref="Q39:S39"/>
    <mergeCell ref="T39:V39"/>
    <mergeCell ref="G46:I46"/>
    <mergeCell ref="L46:N46"/>
    <mergeCell ref="O46:P46"/>
    <mergeCell ref="Q46:S46"/>
    <mergeCell ref="T46:V46"/>
    <mergeCell ref="W46:Y46"/>
    <mergeCell ref="Z34:AA34"/>
    <mergeCell ref="AB34:AC34"/>
    <mergeCell ref="AD34:AE34"/>
    <mergeCell ref="AG34:AH34"/>
    <mergeCell ref="AJ34:AK34"/>
    <mergeCell ref="AL34:AM34"/>
    <mergeCell ref="AN46:AO46"/>
    <mergeCell ref="Z46:AA46"/>
    <mergeCell ref="AB46:AC46"/>
    <mergeCell ref="AD46:AE46"/>
    <mergeCell ref="AG46:AH46"/>
    <mergeCell ref="AJ46:AK46"/>
    <mergeCell ref="AL46:AM46"/>
    <mergeCell ref="W26:Y26"/>
    <mergeCell ref="Q27:S27"/>
    <mergeCell ref="T27:V27"/>
    <mergeCell ref="G34:I34"/>
    <mergeCell ref="L34:N34"/>
    <mergeCell ref="O34:P34"/>
    <mergeCell ref="Q34:S34"/>
    <mergeCell ref="T34:V34"/>
    <mergeCell ref="W34:Y34"/>
    <mergeCell ref="BY2:CC2"/>
    <mergeCell ref="Q3:S3"/>
    <mergeCell ref="T3:V3"/>
    <mergeCell ref="C13:D13"/>
    <mergeCell ref="W14:Y14"/>
    <mergeCell ref="Q15:S15"/>
    <mergeCell ref="T15:V15"/>
    <mergeCell ref="G22:I22"/>
    <mergeCell ref="L22:N22"/>
    <mergeCell ref="O22:P22"/>
    <mergeCell ref="Q22:S22"/>
    <mergeCell ref="T22:V22"/>
    <mergeCell ref="W22:Y22"/>
    <mergeCell ref="AN22:AO22"/>
    <mergeCell ref="Z22:AA22"/>
    <mergeCell ref="AB22:AC22"/>
    <mergeCell ref="AD22:AE22"/>
    <mergeCell ref="AG22:AH22"/>
    <mergeCell ref="AJ22:AK22"/>
    <mergeCell ref="AL22:AM22"/>
    <mergeCell ref="G10:I10"/>
    <mergeCell ref="L10:N10"/>
    <mergeCell ref="O10:P10"/>
    <mergeCell ref="Q10:S10"/>
    <mergeCell ref="T10:V10"/>
    <mergeCell ref="W10:Y10"/>
    <mergeCell ref="Z10:AA10"/>
    <mergeCell ref="AS1:BX1"/>
    <mergeCell ref="W2:Y2"/>
    <mergeCell ref="AS2:AW2"/>
    <mergeCell ref="AX2:BB2"/>
    <mergeCell ref="BC2:BG2"/>
    <mergeCell ref="BH2:BL2"/>
    <mergeCell ref="BM2:BQ2"/>
    <mergeCell ref="BR2:BX2"/>
    <mergeCell ref="AB10:AC10"/>
    <mergeCell ref="AD10:AE10"/>
    <mergeCell ref="AG10:AH10"/>
    <mergeCell ref="AJ10:AK10"/>
    <mergeCell ref="AL10:AM10"/>
    <mergeCell ref="AN10:AO10"/>
  </mergeCells>
  <conditionalFormatting sqref="F129:Y133">
    <cfRule type="expression" dxfId="3" priority="1">
      <formula>AND(#REF!=$C129,$C$11=28)</formula>
    </cfRule>
  </conditionalFormatting>
  <dataValidations count="3">
    <dataValidation type="whole" allowBlank="1" showInputMessage="1" showErrorMessage="1" sqref="C12:D12 C24:D24 C36:D36 C48:D48 C60:D60" xr:uid="{455C9CF8-263D-41C8-9F11-1A1C7D68565A}">
      <formula1>20</formula1>
      <formula2>150</formula2>
    </dataValidation>
    <dataValidation type="whole" allowBlank="1" showInputMessage="1" showErrorMessage="1" sqref="C74:D74 C83:D83 C92:D92 C101:D101 C110:D110" xr:uid="{1BC3F432-863A-4877-8913-682CC65B0770}">
      <formula1>8</formula1>
      <formula2>35</formula2>
    </dataValidation>
    <dataValidation type="list" showInputMessage="1" showErrorMessage="1" sqref="B127:C127 B145:C145 B110 B101 B92 B83 B74 B60 B48 B36 B24 B12" xr:uid="{1D9AD2E4-6B3C-48BD-B597-F6EE6A2FC147}">
      <formula1>$A$4:$A$8</formula1>
    </dataValidation>
  </dataValidations>
  <pageMargins left="0.7" right="0.7" top="0.78740157499999996" bottom="0.78740157499999996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9C346-EEAB-4254-9540-24CE6F52891F}">
  <dimension ref="A1:KQ150"/>
  <sheetViews>
    <sheetView zoomScaleNormal="100" workbookViewId="0">
      <selection activeCell="B12" sqref="B12"/>
    </sheetView>
  </sheetViews>
  <sheetFormatPr baseColWidth="10" defaultColWidth="11.5703125" defaultRowHeight="12.75" x14ac:dyDescent="0.2"/>
  <cols>
    <col min="1" max="1" width="11.5703125" style="520"/>
    <col min="2" max="2" width="24.140625" style="520" customWidth="1"/>
    <col min="3" max="3" width="25.85546875" style="520" customWidth="1"/>
    <col min="4" max="4" width="25.7109375" style="520" customWidth="1"/>
    <col min="5" max="6" width="23.28515625" style="520" customWidth="1"/>
    <col min="7" max="7" width="52.28515625" style="520" customWidth="1"/>
    <col min="8" max="8" width="18.5703125" style="520" customWidth="1"/>
    <col min="9" max="9" width="11.5703125" style="520"/>
    <col min="10" max="10" width="11.42578125" style="520" customWidth="1"/>
    <col min="11" max="69" width="11.5703125" style="520"/>
    <col min="70" max="81" width="11.5703125" style="520" customWidth="1"/>
    <col min="82" max="82" width="4.28515625" style="520" customWidth="1"/>
    <col min="83" max="91" width="11.5703125" style="520" customWidth="1"/>
    <col min="92" max="92" width="5.7109375" style="520" customWidth="1"/>
    <col min="93" max="93" width="17.42578125" style="520" customWidth="1"/>
    <col min="94" max="98" width="13.7109375" style="520" customWidth="1"/>
    <col min="99" max="99" width="17.42578125" style="520" customWidth="1"/>
    <col min="100" max="104" width="13.7109375" style="520" customWidth="1"/>
    <col min="105" max="105" width="17.42578125" style="520" customWidth="1"/>
    <col min="106" max="107" width="13.28515625" style="520" customWidth="1"/>
    <col min="108" max="110" width="13.7109375" style="520" customWidth="1"/>
    <col min="111" max="111" width="17.42578125" style="520" customWidth="1"/>
    <col min="112" max="113" width="13.28515625" style="520" customWidth="1"/>
    <col min="114" max="116" width="13.7109375" style="520" customWidth="1"/>
    <col min="117" max="117" width="17.42578125" style="520" customWidth="1"/>
    <col min="118" max="121" width="13.28515625" style="520" customWidth="1"/>
    <col min="122" max="122" width="13.7109375" style="520" customWidth="1"/>
    <col min="123" max="123" width="11.5703125" style="520" customWidth="1"/>
    <col min="124" max="124" width="4" style="520" customWidth="1"/>
    <col min="125" max="125" width="17.140625" style="520" customWidth="1"/>
    <col min="126" max="127" width="13.7109375" style="520" customWidth="1"/>
    <col min="128" max="130" width="12.85546875" style="520" customWidth="1"/>
    <col min="131" max="131" width="18.85546875" style="520" customWidth="1"/>
    <col min="132" max="133" width="14" style="520" customWidth="1"/>
    <col min="134" max="136" width="12.42578125" style="520" customWidth="1"/>
    <col min="137" max="137" width="20.5703125" style="520" customWidth="1"/>
    <col min="138" max="139" width="14.28515625" style="520" customWidth="1"/>
    <col min="140" max="142" width="12.140625" style="520" customWidth="1"/>
    <col min="143" max="143" width="20" style="520" customWidth="1"/>
    <col min="144" max="145" width="13.5703125" style="520" customWidth="1"/>
    <col min="146" max="148" width="13.7109375" style="520" customWidth="1"/>
    <col min="149" max="149" width="18.7109375" style="520" customWidth="1"/>
    <col min="150" max="151" width="13.85546875" style="520" customWidth="1"/>
    <col min="152" max="154" width="14.28515625" style="520" customWidth="1"/>
    <col min="155" max="155" width="13.85546875" style="520" customWidth="1"/>
    <col min="156" max="156" width="11.5703125" style="520" customWidth="1"/>
    <col min="157" max="157" width="17.7109375" style="673" customWidth="1"/>
    <col min="158" max="159" width="11.5703125" style="673" customWidth="1"/>
    <col min="160" max="162" width="11.85546875" style="673" customWidth="1"/>
    <col min="163" max="163" width="18.28515625" style="673" customWidth="1"/>
    <col min="164" max="165" width="11.5703125" style="673" customWidth="1"/>
    <col min="166" max="168" width="12.5703125" style="673" customWidth="1"/>
    <col min="169" max="169" width="17.28515625" style="673" customWidth="1"/>
    <col min="170" max="171" width="11.5703125" style="673" customWidth="1"/>
    <col min="172" max="174" width="12.85546875" style="673" customWidth="1"/>
    <col min="175" max="175" width="17.7109375" style="673" customWidth="1"/>
    <col min="176" max="177" width="11.5703125" style="673" customWidth="1"/>
    <col min="178" max="180" width="10.7109375" style="673" customWidth="1"/>
    <col min="181" max="181" width="17.140625" style="673" customWidth="1"/>
    <col min="182" max="183" width="11.5703125" style="673" customWidth="1"/>
    <col min="184" max="186" width="11.85546875" style="673" customWidth="1"/>
    <col min="187" max="188" width="11.5703125" style="520" customWidth="1"/>
    <col min="189" max="189" width="17.7109375" style="520" customWidth="1"/>
    <col min="190" max="194" width="11.5703125" style="520" customWidth="1"/>
    <col min="195" max="195" width="19.140625" style="520" customWidth="1"/>
    <col min="196" max="197" width="11.5703125" style="520" customWidth="1"/>
    <col min="198" max="200" width="12.28515625" style="520" customWidth="1"/>
    <col min="201" max="201" width="17.42578125" style="520" customWidth="1"/>
    <col min="202" max="206" width="11.5703125" style="520" customWidth="1"/>
    <col min="207" max="207" width="17.7109375" style="520" customWidth="1"/>
    <col min="208" max="212" width="11.5703125" style="520" customWidth="1"/>
    <col min="213" max="213" width="16.42578125" style="520" customWidth="1"/>
    <col min="214" max="221" width="11.5703125" style="520" customWidth="1"/>
    <col min="222" max="222" width="21" style="520" customWidth="1"/>
    <col min="223" max="227" width="11.5703125" style="520" customWidth="1"/>
    <col min="228" max="228" width="16.7109375" style="520" customWidth="1"/>
    <col min="229" max="235" width="11.5703125" style="520" customWidth="1"/>
    <col min="236" max="236" width="21" style="520" customWidth="1"/>
    <col min="237" max="241" width="11.5703125" style="520" customWidth="1"/>
    <col min="242" max="242" width="16.7109375" style="520" customWidth="1"/>
    <col min="243" max="249" width="11.5703125" style="520" customWidth="1"/>
    <col min="250" max="250" width="21" style="520" customWidth="1"/>
    <col min="251" max="255" width="11.5703125" style="520" customWidth="1"/>
    <col min="256" max="256" width="16.7109375" style="520" customWidth="1"/>
    <col min="257" max="263" width="11.5703125" style="520" customWidth="1"/>
    <col min="264" max="264" width="21" style="520" customWidth="1"/>
    <col min="265" max="269" width="11.5703125" style="520" customWidth="1"/>
    <col min="270" max="270" width="16.7109375" style="520" customWidth="1"/>
    <col min="271" max="276" width="11.5703125" style="520" customWidth="1"/>
    <col min="277" max="16384" width="11.5703125" style="520"/>
  </cols>
  <sheetData>
    <row r="1" spans="1:303" ht="34.15" customHeight="1" thickBot="1" x14ac:dyDescent="0.3">
      <c r="B1" s="655" t="s">
        <v>433</v>
      </c>
      <c r="C1" s="656"/>
      <c r="D1" s="656"/>
      <c r="E1" s="656"/>
      <c r="F1" s="656"/>
      <c r="G1" s="656"/>
      <c r="H1" s="657"/>
      <c r="I1" s="710" t="s">
        <v>568</v>
      </c>
      <c r="AR1" s="520" t="s">
        <v>434</v>
      </c>
      <c r="AS1" s="1735"/>
      <c r="AT1" s="1735"/>
      <c r="AU1" s="1735"/>
      <c r="AV1" s="1735"/>
      <c r="AW1" s="1735"/>
      <c r="AX1" s="1735"/>
      <c r="AY1" s="1735"/>
      <c r="AZ1" s="1735"/>
      <c r="BA1" s="1735"/>
      <c r="BB1" s="1735"/>
      <c r="BC1" s="1735"/>
      <c r="BD1" s="1735"/>
      <c r="BE1" s="1735"/>
      <c r="BF1" s="1735"/>
      <c r="BG1" s="1735"/>
      <c r="BH1" s="1735"/>
      <c r="BI1" s="1735"/>
      <c r="BJ1" s="1735"/>
      <c r="BK1" s="1735"/>
      <c r="BL1" s="1735"/>
      <c r="BM1" s="1735"/>
      <c r="BN1" s="1735"/>
      <c r="BO1" s="1735"/>
      <c r="BP1" s="1735"/>
      <c r="BQ1" s="1735"/>
      <c r="BR1" s="1735"/>
      <c r="BS1" s="1735"/>
      <c r="BT1" s="1735"/>
      <c r="BU1" s="1735"/>
      <c r="BV1" s="1735"/>
      <c r="BW1" s="1735"/>
      <c r="BX1" s="1735"/>
      <c r="BY1" s="517"/>
      <c r="BZ1" s="517"/>
      <c r="CA1" s="517"/>
      <c r="CB1" s="517"/>
      <c r="CC1" s="517"/>
      <c r="CO1" s="658"/>
      <c r="CP1" s="658"/>
      <c r="CQ1" s="658"/>
      <c r="CR1" s="658"/>
      <c r="CS1" s="658"/>
      <c r="CT1" s="658"/>
      <c r="CU1" s="658"/>
      <c r="CV1" s="658"/>
      <c r="CW1" s="658"/>
      <c r="CX1" s="658"/>
      <c r="CY1" s="658"/>
      <c r="CZ1" s="658"/>
      <c r="DA1" s="658"/>
      <c r="DB1" s="658"/>
      <c r="DC1" s="658"/>
      <c r="DD1" s="658"/>
      <c r="DE1" s="658"/>
      <c r="DF1" s="658"/>
      <c r="DG1" s="658"/>
      <c r="DH1" s="658"/>
      <c r="DI1" s="658"/>
      <c r="DJ1" s="658"/>
      <c r="DK1" s="658"/>
      <c r="DL1" s="658"/>
      <c r="DM1" s="658"/>
      <c r="DN1" s="658"/>
      <c r="DO1" s="658"/>
      <c r="DP1" s="658"/>
      <c r="DQ1" s="658"/>
      <c r="DR1" s="658"/>
      <c r="DU1" s="658"/>
      <c r="DV1" s="658"/>
      <c r="DW1" s="658"/>
      <c r="DX1" s="658"/>
      <c r="DY1" s="658"/>
      <c r="DZ1" s="658"/>
      <c r="EA1" s="658"/>
      <c r="EB1" s="658"/>
      <c r="EC1" s="658"/>
      <c r="ED1" s="658"/>
      <c r="EE1" s="658"/>
      <c r="EF1" s="658"/>
      <c r="EG1" s="658"/>
      <c r="EH1" s="658"/>
      <c r="EI1" s="658"/>
      <c r="EJ1" s="658"/>
      <c r="EK1" s="658"/>
      <c r="EL1" s="658"/>
      <c r="EM1" s="658"/>
      <c r="EN1" s="658"/>
      <c r="EO1" s="658"/>
      <c r="EP1" s="658"/>
      <c r="EQ1" s="658"/>
      <c r="ER1" s="658"/>
      <c r="ES1" s="658"/>
      <c r="ET1" s="658"/>
      <c r="EU1" s="658"/>
      <c r="EV1" s="658"/>
      <c r="EW1" s="659"/>
      <c r="EX1" s="659"/>
      <c r="EY1" s="660"/>
      <c r="FA1" s="661"/>
      <c r="FB1" s="661"/>
      <c r="FC1" s="661"/>
      <c r="FD1" s="661"/>
      <c r="FE1" s="661"/>
      <c r="FF1" s="661"/>
      <c r="FG1" s="661"/>
      <c r="FH1" s="661"/>
      <c r="FI1" s="661"/>
      <c r="FJ1" s="661"/>
      <c r="FK1" s="661"/>
      <c r="FL1" s="661"/>
      <c r="FM1" s="661"/>
      <c r="FN1" s="661"/>
      <c r="FO1" s="661"/>
      <c r="FP1" s="661"/>
      <c r="FQ1" s="661"/>
      <c r="FR1" s="661"/>
      <c r="FS1" s="661"/>
      <c r="FT1" s="661"/>
      <c r="FU1" s="661"/>
      <c r="FV1" s="661"/>
      <c r="FW1" s="661"/>
      <c r="FX1" s="661"/>
      <c r="FY1" s="661"/>
      <c r="FZ1" s="661"/>
      <c r="GA1" s="661"/>
      <c r="GB1" s="661"/>
      <c r="GC1" s="662"/>
      <c r="GD1" s="662"/>
      <c r="GG1" s="663"/>
      <c r="GH1" s="663"/>
      <c r="GI1" s="663"/>
      <c r="GJ1" s="663"/>
      <c r="GK1" s="663"/>
      <c r="GL1" s="663"/>
      <c r="GM1" s="663"/>
      <c r="GN1" s="663"/>
      <c r="GO1" s="663"/>
      <c r="GP1" s="663"/>
      <c r="GQ1" s="663"/>
      <c r="GR1" s="663"/>
      <c r="GS1" s="663"/>
      <c r="GT1" s="663"/>
      <c r="GU1" s="663"/>
      <c r="GV1" s="663"/>
      <c r="GW1" s="663"/>
      <c r="GX1" s="663"/>
      <c r="GY1" s="663"/>
      <c r="GZ1" s="663"/>
      <c r="HA1" s="663"/>
      <c r="HB1" s="663"/>
      <c r="HC1" s="663"/>
      <c r="HD1" s="663"/>
      <c r="HE1" s="663"/>
      <c r="HF1" s="663"/>
      <c r="HG1" s="663"/>
      <c r="HH1" s="663"/>
      <c r="HI1" s="664"/>
      <c r="HJ1" s="664"/>
      <c r="HK1" s="664"/>
      <c r="HN1" s="658"/>
      <c r="HO1" s="658"/>
      <c r="HP1" s="658"/>
      <c r="HQ1" s="658"/>
      <c r="HR1" s="658"/>
      <c r="HS1" s="658"/>
      <c r="HT1" s="658"/>
      <c r="HU1" s="658"/>
      <c r="HV1" s="658"/>
      <c r="HW1" s="658"/>
      <c r="HX1" s="659"/>
      <c r="HY1" s="659"/>
      <c r="IB1" s="658"/>
      <c r="IC1" s="658"/>
      <c r="ID1" s="658"/>
      <c r="IE1" s="658"/>
      <c r="IF1" s="658"/>
      <c r="IG1" s="658"/>
      <c r="IH1" s="658"/>
      <c r="II1" s="658"/>
      <c r="IJ1" s="658"/>
      <c r="IK1" s="658"/>
      <c r="IL1" s="659"/>
      <c r="IM1" s="659"/>
      <c r="IP1" s="658"/>
      <c r="IQ1" s="658"/>
      <c r="IR1" s="658"/>
      <c r="IS1" s="658"/>
      <c r="IT1" s="658"/>
      <c r="IU1" s="658"/>
      <c r="IV1" s="658"/>
      <c r="IW1" s="658"/>
      <c r="IX1" s="658"/>
      <c r="IY1" s="658"/>
      <c r="IZ1" s="659"/>
      <c r="JA1" s="659"/>
      <c r="JD1" s="658"/>
      <c r="JE1" s="658"/>
      <c r="JF1" s="658"/>
      <c r="JG1" s="658"/>
      <c r="JH1" s="658"/>
      <c r="JI1" s="658"/>
      <c r="JJ1" s="658"/>
      <c r="JK1" s="658"/>
      <c r="JL1" s="658"/>
      <c r="JM1" s="658"/>
      <c r="JN1" s="659"/>
      <c r="JO1" s="659"/>
      <c r="JZ1" s="665"/>
      <c r="KA1" s="665"/>
      <c r="KB1" s="665"/>
      <c r="KC1" s="665"/>
      <c r="KD1" s="665"/>
      <c r="KE1" s="665"/>
      <c r="KF1" s="665"/>
      <c r="KG1" s="665"/>
      <c r="KH1" s="665"/>
      <c r="KI1" s="665"/>
      <c r="KJ1" s="665"/>
      <c r="KK1" s="665"/>
      <c r="KL1" s="665"/>
      <c r="KM1" s="665"/>
      <c r="KN1" s="665"/>
      <c r="KO1" s="665"/>
      <c r="KP1" s="665"/>
      <c r="KQ1" s="665"/>
    </row>
    <row r="2" spans="1:303" ht="14.45" customHeight="1" x14ac:dyDescent="0.3">
      <c r="H2" s="666"/>
      <c r="I2" s="666"/>
      <c r="L2" s="667"/>
      <c r="W2" s="1735" t="s">
        <v>435</v>
      </c>
      <c r="X2" s="1735"/>
      <c r="Y2" s="1735"/>
      <c r="AP2" s="520" t="s">
        <v>436</v>
      </c>
      <c r="AS2" s="1737" t="s">
        <v>437</v>
      </c>
      <c r="AT2" s="1737"/>
      <c r="AU2" s="1737"/>
      <c r="AV2" s="1737"/>
      <c r="AW2" s="1737"/>
      <c r="AX2" s="1739" t="s">
        <v>438</v>
      </c>
      <c r="AY2" s="1739"/>
      <c r="AZ2" s="1739"/>
      <c r="BA2" s="1739"/>
      <c r="BB2" s="1739"/>
      <c r="BC2" s="1737" t="s">
        <v>439</v>
      </c>
      <c r="BD2" s="1737"/>
      <c r="BE2" s="1737"/>
      <c r="BF2" s="1737"/>
      <c r="BG2" s="1737"/>
      <c r="BH2" s="1739" t="s">
        <v>440</v>
      </c>
      <c r="BI2" s="1739"/>
      <c r="BJ2" s="1739"/>
      <c r="BK2" s="1739"/>
      <c r="BL2" s="1739"/>
      <c r="BM2" s="1737" t="s">
        <v>441</v>
      </c>
      <c r="BN2" s="1737"/>
      <c r="BO2" s="1737"/>
      <c r="BP2" s="1737"/>
      <c r="BQ2" s="1737"/>
      <c r="BR2" s="1739" t="s">
        <v>442</v>
      </c>
      <c r="BS2" s="1739"/>
      <c r="BT2" s="1739"/>
      <c r="BU2" s="1739"/>
      <c r="BV2" s="1739"/>
      <c r="BW2" s="1739"/>
      <c r="BX2" s="1739"/>
      <c r="BY2" s="1737" t="s">
        <v>443</v>
      </c>
      <c r="BZ2" s="1737"/>
      <c r="CA2" s="1737"/>
      <c r="CB2" s="1737"/>
      <c r="CC2" s="1737"/>
      <c r="CT2" s="517"/>
      <c r="CX2" s="517"/>
      <c r="CY2" s="517"/>
      <c r="CZ2" s="517"/>
      <c r="DD2" s="517"/>
      <c r="DE2" s="517"/>
      <c r="DF2" s="517"/>
      <c r="DJ2" s="517"/>
      <c r="DK2" s="517"/>
      <c r="DL2" s="517"/>
      <c r="DP2" s="517"/>
      <c r="DQ2" s="517"/>
      <c r="DR2" s="517"/>
      <c r="DU2" s="517"/>
      <c r="DV2" s="517"/>
      <c r="DW2" s="517"/>
      <c r="DX2" s="517"/>
      <c r="DY2" s="517"/>
      <c r="DZ2" s="517"/>
      <c r="EA2" s="517"/>
      <c r="EB2" s="517"/>
      <c r="EC2" s="517"/>
      <c r="ED2" s="517"/>
      <c r="EE2" s="517"/>
      <c r="EF2" s="517"/>
      <c r="EG2" s="517"/>
      <c r="EH2" s="517"/>
      <c r="EI2" s="517"/>
      <c r="EJ2" s="517"/>
      <c r="EK2" s="517"/>
      <c r="EL2" s="517"/>
      <c r="EM2" s="517"/>
      <c r="EN2" s="517"/>
      <c r="EO2" s="517"/>
      <c r="EP2" s="517"/>
      <c r="EQ2" s="517"/>
      <c r="ER2" s="517"/>
      <c r="ES2" s="517"/>
      <c r="ET2" s="517"/>
      <c r="EU2" s="517"/>
      <c r="EV2" s="517"/>
      <c r="EW2" s="517"/>
      <c r="EX2" s="517"/>
      <c r="EY2" s="517"/>
      <c r="FA2" s="668"/>
      <c r="FB2" s="668"/>
      <c r="FC2" s="668"/>
      <c r="FD2" s="668"/>
      <c r="FE2" s="668"/>
      <c r="FF2" s="668"/>
      <c r="FG2" s="668"/>
      <c r="FH2" s="668"/>
      <c r="FI2" s="668"/>
      <c r="FJ2" s="668"/>
      <c r="FK2" s="668"/>
      <c r="FL2" s="668"/>
      <c r="FM2" s="668"/>
      <c r="FN2" s="668"/>
      <c r="FO2" s="668"/>
      <c r="FP2" s="668"/>
      <c r="FQ2" s="668"/>
      <c r="FR2" s="668"/>
      <c r="FS2" s="668"/>
      <c r="FT2" s="668"/>
      <c r="FU2" s="668"/>
      <c r="FV2" s="668"/>
      <c r="FW2" s="668"/>
      <c r="FX2" s="668"/>
      <c r="FY2" s="668"/>
      <c r="FZ2" s="668"/>
      <c r="GA2" s="668"/>
      <c r="GB2" s="668"/>
      <c r="GC2" s="668"/>
      <c r="GD2" s="668"/>
      <c r="GG2" s="668"/>
      <c r="GH2" s="668"/>
      <c r="GI2" s="668"/>
      <c r="GJ2" s="668"/>
      <c r="GK2" s="668"/>
      <c r="GL2" s="668"/>
      <c r="GM2" s="668"/>
      <c r="GN2" s="668"/>
      <c r="GO2" s="668"/>
      <c r="GP2" s="668"/>
      <c r="GQ2" s="668"/>
      <c r="GR2" s="668"/>
      <c r="GS2" s="668"/>
      <c r="GT2" s="668"/>
      <c r="GU2" s="668"/>
      <c r="GV2" s="668"/>
      <c r="GW2" s="668"/>
      <c r="GX2" s="668"/>
      <c r="GY2" s="668"/>
      <c r="GZ2" s="668"/>
      <c r="HA2" s="668"/>
      <c r="HB2" s="668"/>
      <c r="HC2" s="668"/>
      <c r="HD2" s="668"/>
      <c r="HE2" s="668"/>
      <c r="HF2" s="668"/>
      <c r="HG2" s="668"/>
      <c r="HH2" s="668"/>
      <c r="HI2" s="668"/>
      <c r="HJ2" s="668"/>
      <c r="HK2" s="668"/>
      <c r="HN2" s="517"/>
      <c r="HO2" s="517"/>
      <c r="HP2" s="517"/>
      <c r="HQ2" s="517"/>
      <c r="HR2" s="517"/>
      <c r="HS2" s="517"/>
      <c r="HT2" s="517"/>
      <c r="HU2" s="517"/>
      <c r="HV2" s="517"/>
      <c r="HW2" s="517"/>
      <c r="HX2" s="517"/>
      <c r="HY2" s="517"/>
      <c r="IB2" s="517"/>
      <c r="IC2" s="517"/>
      <c r="ID2" s="517"/>
      <c r="IE2" s="517"/>
      <c r="IF2" s="517"/>
      <c r="IG2" s="517"/>
      <c r="IH2" s="517"/>
      <c r="II2" s="517"/>
      <c r="IJ2" s="517"/>
      <c r="IK2" s="517"/>
      <c r="IL2" s="517"/>
      <c r="IM2" s="517"/>
      <c r="IP2" s="517"/>
      <c r="IQ2" s="517"/>
      <c r="IR2" s="517"/>
      <c r="IS2" s="517"/>
      <c r="IT2" s="517"/>
      <c r="IU2" s="517"/>
      <c r="IV2" s="517"/>
      <c r="IW2" s="517"/>
      <c r="IX2" s="517"/>
      <c r="IY2" s="517"/>
      <c r="IZ2" s="517"/>
      <c r="JA2" s="517"/>
      <c r="JD2" s="517"/>
      <c r="JE2" s="517"/>
      <c r="JF2" s="517"/>
      <c r="JG2" s="517"/>
      <c r="JH2" s="517"/>
      <c r="JI2" s="517"/>
      <c r="JJ2" s="517"/>
      <c r="JK2" s="517"/>
      <c r="JL2" s="517"/>
      <c r="JM2" s="517"/>
      <c r="JN2" s="517"/>
      <c r="JO2" s="517"/>
    </row>
    <row r="3" spans="1:303" ht="18.75" x14ac:dyDescent="0.3">
      <c r="B3" s="669" t="s">
        <v>444</v>
      </c>
      <c r="C3" s="670"/>
      <c r="D3" s="670"/>
      <c r="E3" s="670"/>
      <c r="F3" s="670"/>
      <c r="G3" s="670"/>
      <c r="H3" s="670"/>
      <c r="I3" s="671"/>
      <c r="L3" s="520" t="s">
        <v>445</v>
      </c>
      <c r="Q3" s="1735" t="s">
        <v>446</v>
      </c>
      <c r="R3" s="1735"/>
      <c r="S3" s="1735"/>
      <c r="T3" s="1735" t="s">
        <v>447</v>
      </c>
      <c r="U3" s="1735"/>
      <c r="V3" s="1735"/>
      <c r="W3" s="520" t="s">
        <v>448</v>
      </c>
      <c r="X3" s="520" t="s">
        <v>449</v>
      </c>
      <c r="Y3" s="520" t="s">
        <v>450</v>
      </c>
      <c r="Z3" s="520" t="s">
        <v>451</v>
      </c>
      <c r="AG3" s="520" t="s">
        <v>452</v>
      </c>
      <c r="AJ3" s="520" t="s">
        <v>453</v>
      </c>
      <c r="AP3" s="672" t="s">
        <v>454</v>
      </c>
      <c r="AR3" s="520" t="s">
        <v>455</v>
      </c>
      <c r="AS3" s="673" t="s">
        <v>456</v>
      </c>
      <c r="AT3" s="673" t="s">
        <v>457</v>
      </c>
      <c r="AU3" s="673" t="s">
        <v>458</v>
      </c>
      <c r="AV3" s="673" t="s">
        <v>459</v>
      </c>
      <c r="AW3" s="673" t="s">
        <v>460</v>
      </c>
      <c r="AX3" s="673" t="s">
        <v>456</v>
      </c>
      <c r="AY3" s="673" t="s">
        <v>457</v>
      </c>
      <c r="AZ3" s="673" t="s">
        <v>458</v>
      </c>
      <c r="BA3" s="673" t="s">
        <v>459</v>
      </c>
      <c r="BB3" s="673" t="s">
        <v>460</v>
      </c>
      <c r="BC3" s="673" t="s">
        <v>456</v>
      </c>
      <c r="BD3" s="673" t="s">
        <v>457</v>
      </c>
      <c r="BE3" s="673" t="s">
        <v>458</v>
      </c>
      <c r="BF3" s="673" t="s">
        <v>459</v>
      </c>
      <c r="BG3" s="673" t="s">
        <v>460</v>
      </c>
      <c r="BH3" s="673" t="s">
        <v>456</v>
      </c>
      <c r="BI3" s="673" t="s">
        <v>457</v>
      </c>
      <c r="BJ3" s="673" t="s">
        <v>458</v>
      </c>
      <c r="BK3" s="673" t="s">
        <v>459</v>
      </c>
      <c r="BL3" s="673" t="s">
        <v>460</v>
      </c>
      <c r="BM3" s="673" t="s">
        <v>456</v>
      </c>
      <c r="BN3" s="673" t="s">
        <v>457</v>
      </c>
      <c r="BO3" s="673" t="s">
        <v>458</v>
      </c>
      <c r="BP3" s="673" t="s">
        <v>459</v>
      </c>
      <c r="BQ3" s="673" t="s">
        <v>460</v>
      </c>
      <c r="BR3" s="673" t="s">
        <v>461</v>
      </c>
      <c r="BS3" s="673" t="s">
        <v>462</v>
      </c>
      <c r="BT3" s="673" t="s">
        <v>463</v>
      </c>
      <c r="BU3" s="673" t="s">
        <v>464</v>
      </c>
      <c r="BV3" s="673" t="s">
        <v>465</v>
      </c>
      <c r="BW3" s="673" t="s">
        <v>466</v>
      </c>
      <c r="BX3" s="673" t="s">
        <v>467</v>
      </c>
      <c r="BY3" s="673" t="s">
        <v>461</v>
      </c>
      <c r="BZ3" s="673" t="s">
        <v>462</v>
      </c>
      <c r="CA3" s="673" t="s">
        <v>463</v>
      </c>
      <c r="CB3" s="673" t="s">
        <v>464</v>
      </c>
      <c r="CC3" s="673" t="s">
        <v>465</v>
      </c>
    </row>
    <row r="4" spans="1:303" ht="15" x14ac:dyDescent="0.25">
      <c r="A4" s="502" t="s">
        <v>468</v>
      </c>
      <c r="B4" s="520" t="s">
        <v>469</v>
      </c>
      <c r="E4" s="520" t="s">
        <v>470</v>
      </c>
      <c r="F4" s="520" t="s">
        <v>363</v>
      </c>
      <c r="G4" s="520" t="s">
        <v>471</v>
      </c>
      <c r="H4" s="520" t="s">
        <v>472</v>
      </c>
      <c r="I4" s="520" t="s">
        <v>473</v>
      </c>
      <c r="J4" s="520" t="s">
        <v>474</v>
      </c>
      <c r="K4" s="520" t="s">
        <v>475</v>
      </c>
      <c r="L4" s="520" t="s">
        <v>476</v>
      </c>
      <c r="M4" s="520" t="s">
        <v>477</v>
      </c>
      <c r="N4" s="520" t="s">
        <v>478</v>
      </c>
      <c r="O4" s="520" t="s">
        <v>479</v>
      </c>
      <c r="P4" s="520" t="s">
        <v>480</v>
      </c>
      <c r="Q4" s="520" t="s">
        <v>365</v>
      </c>
      <c r="R4" s="520" t="s">
        <v>366</v>
      </c>
      <c r="S4" s="520" t="s">
        <v>367</v>
      </c>
      <c r="T4" s="520" t="s">
        <v>365</v>
      </c>
      <c r="U4" s="520" t="s">
        <v>366</v>
      </c>
      <c r="V4" s="520" t="s">
        <v>367</v>
      </c>
      <c r="AP4" s="674" t="s">
        <v>481</v>
      </c>
      <c r="AR4" s="675">
        <v>8</v>
      </c>
      <c r="AS4" s="676">
        <f>IF(OR($C$12=$AR4,$D$12=$AR4),Schweine_Werte!$C4*0.5,IF(OR($C$12&gt;$AR4,$D$12&lt;$AR4),0,Schweine_Werte!$C4))</f>
        <v>0</v>
      </c>
      <c r="AT4" s="676">
        <f>IF(OR($C$24=$AR4,$D$24=$AR4),Schweine_Werte!$C4*0.5,IF(OR($C$24&gt;$AR4,$D$24&lt;$AR4),0,Schweine_Werte!$C4))</f>
        <v>0</v>
      </c>
      <c r="AU4" s="676">
        <f>IF(OR($C$36=$AR4,$D$36=$AR4),Schweine_Werte!$C4*0.5,IF(OR($C$36&gt;$AR4,$D$36&lt;$AR4),0,Schweine_Werte!$C4))</f>
        <v>0</v>
      </c>
      <c r="AV4" s="676">
        <f>IF(OR($C$48=$AR4,$D$48=$AR4),Schweine_Werte!$C4*0.5,IF(OR($C$48&gt;$AR4,$D$48&lt;$AR4),0,Schweine_Werte!$C4))</f>
        <v>0</v>
      </c>
      <c r="AW4" s="676">
        <f>IF(OR($C$60=$AR4,$D$60=$AR4),Schweine_Werte!$C4*0.5,IF(OR($C$60&gt;$AR4,$D$60&lt;$AR4),0,Schweine_Werte!$C4))</f>
        <v>0</v>
      </c>
      <c r="AX4" s="676">
        <f>IF(OR($C$12=$AR4,$D$12=$AR4),Schweine_Werte!$E4*0.5,IF(OR($C$12&gt;$AR4,$D$12&lt;$AR4),0,Schweine_Werte!$E4))</f>
        <v>0</v>
      </c>
      <c r="AY4" s="676">
        <f>IF(OR($C$24=$AR4,$D$24=$AR4),Schweine_Werte!$E4*0.5,IF(OR($C$24&gt;$AR4,$D$24&lt;$AR4),0,Schweine_Werte!$E4))</f>
        <v>0</v>
      </c>
      <c r="AZ4" s="676">
        <f>IF(OR($C$36=$AR4,$D$36=$AR4),Schweine_Werte!$E4*0.5,IF(OR($C$36&gt;$AR4,$D$36&lt;$AR4),0,Schweine_Werte!$E4))</f>
        <v>0</v>
      </c>
      <c r="BA4" s="676">
        <f>IF(OR($C$48=$AR4,$D$48=$AR4),Schweine_Werte!$E4*0.5,IF(OR($C$48&gt;$AR4,$D$48&lt;$AR4),0,Schweine_Werte!$E4))</f>
        <v>0</v>
      </c>
      <c r="BB4" s="676">
        <f>IF(OR($C$60=$AR4,$D$60=$AR4),Schweine_Werte!$E4*0.5,IF(OR($C$60&gt;$AR4,$D$60&lt;$AR4),0,Schweine_Werte!$E4))</f>
        <v>0</v>
      </c>
      <c r="BC4" s="676">
        <f>IF(OR($C$12=$AR4,$D$12=$AR4),Schweine_Werte!$G4*0.5,IF(OR($C$12&gt;$AR4,$D$12&lt;$AR4),0,Schweine_Werte!$G4))</f>
        <v>0</v>
      </c>
      <c r="BD4" s="676">
        <f>IF(OR($C$24=$AR4,$D$24=$AR4),Schweine_Werte!$G4*0.5,IF(OR($C$24&gt;$AR4,$D$24&lt;$AR4),0,Schweine_Werte!$G4))</f>
        <v>0</v>
      </c>
      <c r="BE4" s="676">
        <f>IF(OR($C$36=$AR4,$D$36=$AR4),Schweine_Werte!$G4*0.5,IF(OR($C$36&gt;$AR4,$D$36&lt;$AR4),0,Schweine_Werte!$G4))</f>
        <v>0</v>
      </c>
      <c r="BF4" s="676">
        <f>IF(OR($C$48=$AR4,$D$48=$AR4),Schweine_Werte!$G4*0.5,IF(OR($C$48&gt;$AR4,$D$48&lt;$AR4),0,Schweine_Werte!$G4))</f>
        <v>0</v>
      </c>
      <c r="BG4" s="676">
        <f>IF(OR($C$60=$AR4,$D$60=$AR4),Schweine_Werte!$G4*0.5,IF(OR($C$60&gt;$AR4,$D$60&lt;$AR4),0,Schweine_Werte!$G4))</f>
        <v>0</v>
      </c>
      <c r="BH4" s="676">
        <f>IF(OR($C$12=$AR4,$D$12=$AR4),Schweine_Werte!$I4*0.5,IF(OR($C$12&gt;$AR4,$D$12&lt;$AR4),0,Schweine_Werte!$I4))</f>
        <v>0</v>
      </c>
      <c r="BI4" s="676">
        <f>IF(OR($C$24=$AR4,$D$24=$AR4),Schweine_Werte!$I4*0.5,IF(OR($C$24&gt;$AR4,$D$24&lt;$AR4),0,Schweine_Werte!$I4))</f>
        <v>0</v>
      </c>
      <c r="BJ4" s="676">
        <f>IF(OR($C$36=$AR4,$D$36=$AR4),Schweine_Werte!$I4*0.5,IF(OR($C$36&gt;$AR4,$D$36&lt;$AR4),0,Schweine_Werte!$I4))</f>
        <v>0</v>
      </c>
      <c r="BK4" s="676">
        <f>IF(OR($C$48=$AR4,$D$48=$AR4),Schweine_Werte!$I4*0.5,IF(OR($C$48&gt;$AR4,$D$48&lt;$AR4),0,Schweine_Werte!$I4))</f>
        <v>0</v>
      </c>
      <c r="BL4" s="676">
        <f>IF(OR($C$60=$AR4,$D$60=$AR4),Schweine_Werte!$I4*0.5,IF(OR($C$60&gt;$AR4,$D$60&lt;$AR4),0,Schweine_Werte!$I4))</f>
        <v>0</v>
      </c>
      <c r="BM4" s="676"/>
      <c r="BN4" s="676"/>
      <c r="BO4" s="676"/>
      <c r="BP4" s="676"/>
      <c r="BQ4" s="676"/>
      <c r="BR4" s="677">
        <f>IF(OR($C$74=$AR4,$D$74=$AR4),Schweine_Werte!$M4*0.5,IF(OR($C$74&gt;$AR4,$D$74&lt;$AR4),0,Schweine_Werte!$M4))</f>
        <v>0</v>
      </c>
      <c r="BS4" s="677">
        <f>IF(OR($C$83=$AR4,$D$83=$AR4),Schweine_Werte!$M4*0.5,IF(OR($C$83&gt;$AR4,$D$83&lt;$AR4),0,Schweine_Werte!$M4))</f>
        <v>0</v>
      </c>
      <c r="BT4" s="677">
        <f>IF(OR($C$92=$AR4,$D$92=$AR4),Schweine_Werte!$M4*0.5,IF(OR($C$92&gt;$AR4,$D$92&lt;$AR4),0,Schweine_Werte!$M4))</f>
        <v>0</v>
      </c>
      <c r="BU4" s="677">
        <f>IF(OR($C$101=$AR4,$D$101=$AR4),Schweine_Werte!$M4*0.5,IF(OR($C$101&gt;$AR4,$D$101&lt;$AR4),0,Schweine_Werte!$M4))</f>
        <v>0</v>
      </c>
      <c r="BV4" s="677">
        <f>IF(OR($C$110=$AR4,$D$110=$AR4),Schweine_Werte!$M4*0.5,IF(OR($C$110&gt;$AR4,$D$110&lt;$AR4),0,Schweine_Werte!$M4))</f>
        <v>0</v>
      </c>
      <c r="BW4" s="677">
        <f>IF(OR(8=$AR4,$E$127=$AR4),Schweine_Werte!$M4*0.5,IF(OR(8&gt;$AR4,$E$127&lt;$AR4),0,Schweine_Werte!$M4))</f>
        <v>1.6700354626182841</v>
      </c>
      <c r="BX4" s="677">
        <f>IF(OR(8=$AR4,$E$145=$AR4),Schweine_Werte!$M4*0.5,IF(OR(8&gt;$AR4,$E$145&lt;$AR4),0,Schweine_Werte!$M4))</f>
        <v>1.6700354626182841</v>
      </c>
      <c r="BY4" s="677">
        <f>IF(OR($C$74=$AR4,$D$74=$AR4),Schweine_Werte!$O4*0.5,IF(OR($C$74&gt;$AR4,$D$74&lt;$AR4),0,Schweine_Werte!$O4))</f>
        <v>0</v>
      </c>
      <c r="BZ4" s="677">
        <f>IF(OR($C$83=$AR4,$D$83=$AR4),Schweine_Werte!$O4*0.5,IF(OR($C$83&gt;$AR4,$D$83&lt;$AR4),0,Schweine_Werte!$O4))</f>
        <v>0</v>
      </c>
      <c r="CA4" s="677">
        <f>IF(OR($C$92=$AR4,$D$92=$AR4),Schweine_Werte!$O4*0.5,IF(OR($C$92&gt;$AR4,$D$92&lt;$AR4),0,Schweine_Werte!$O4))</f>
        <v>0</v>
      </c>
      <c r="CB4" s="677">
        <f>IF(OR($C$101=$AR4,$D$101=$AR4),Schweine_Werte!$O4*0.5,IF(OR($C$101&gt;$AR4,$D$101&lt;$AR4),0,Schweine_Werte!$O4))</f>
        <v>0</v>
      </c>
      <c r="CC4" s="677">
        <f>IF(OR($C$110=$AR4,$D$110=$AR4),Schweine_Werte!$O4*0.5,IF(OR($C$110&gt;$AR4,$D$110&lt;$AR4),0,Schweine_Werte!$O4))</f>
        <v>0</v>
      </c>
    </row>
    <row r="5" spans="1:303" ht="15" x14ac:dyDescent="0.25">
      <c r="A5" s="503" t="s">
        <v>482</v>
      </c>
      <c r="B5" s="504">
        <v>700</v>
      </c>
      <c r="D5" s="667"/>
      <c r="E5" s="667" t="e">
        <f>($D12-$C12)*1000/SUM($AS$4:$AS$146)</f>
        <v>#VALUE!</v>
      </c>
      <c r="F5" s="667" t="e">
        <f>SUMPRODUCT($AS$4:$AS$146,Schweine_Werte!$Q$4:$Q$146)/SUM($AS$4:$AS$146)</f>
        <v>#DIV/0!</v>
      </c>
      <c r="G5" s="667" t="e">
        <f>IF($B12=$A$8,SUMPRODUCT($AS$4:$AS$146,Schweine_Werte!EH$4:EH$146)/SUM($AS$4:$AS$146),IF($B12=$A$7,SUMPRODUCT($AS$4:$AS$146,Schweine_Werte!DB$4:DB$146)/SUM($AS$4:$AS$146),IF($B12=$A$6,SUMPRODUCT($AS$4:$AS$146,Schweine_Werte!BV$4:BV$146)/SUM($AS$4:$AS$146),SUMPRODUCT($AS$4:$AS$146,Schweine_Werte!AP$4:AP$146)/SUM($AS$4:$AS$146))))</f>
        <v>#DIV/0!</v>
      </c>
      <c r="H5" s="667" t="e">
        <f>IF($B12=$A$8,SUMPRODUCT($AS$4:$AS$146,Schweine_Werte!EI$4:EI$146)/SUM($AS$4:$AS$146),IF($B12=$A$7,SUMPRODUCT($AS$4:$AS$146,Schweine_Werte!DC$4:DC$146)/SUM($AS$4:$AS$146),IF($B12=$A$6,SUMPRODUCT($AS$4:$AS$146,Schweine_Werte!BW$4:BW$146)/SUM($AS$4:$AS$146),SUMPRODUCT($AS$4:$AS$146,Schweine_Werte!AQ$4:AQ$146)/SUM($AS$4:$AS$146))))</f>
        <v>#DIV/0!</v>
      </c>
      <c r="I5" s="667" t="e">
        <f>IF($B12=$A$8,SUMPRODUCT($AS$4:$AS$146,Schweine_Werte!EJ$4:EJ$146)/SUM($AS$4:$AS$146),IF($B12=$A$7,SUMPRODUCT($AS$4:$AS$146,Schweine_Werte!DD$4:DD$146)/SUM($AS$4:$AS$146),IF($B12=$A$6,SUMPRODUCT($AS$4:$AS$146,Schweine_Werte!BX$4:BX$146)/SUM($AS$4:$AS$146),SUMPRODUCT($AS$4:$AS$146,Schweine_Werte!AR$4:AR$146)/SUM($AS$4:$AS$146))))</f>
        <v>#DIV/0!</v>
      </c>
      <c r="J5" s="667" t="e">
        <f>SUMPRODUCT($AS$4:$AS$146,Schweine_Werte!$Y$4:$Y$146)/SUM($AS$4:$AS$146)</f>
        <v>#DIV/0!</v>
      </c>
      <c r="K5" s="667" t="e">
        <f>SUMPRODUCT($AS$4:$AS$146,Schweine_Werte!$AG$4:$AG$146)/SUM($AS$4:$AS$146)</f>
        <v>#DIV/0!</v>
      </c>
      <c r="L5" s="667" t="e">
        <f>T5*$F5*365/1000+$J5-$K5</f>
        <v>#DIV/0!</v>
      </c>
      <c r="M5" s="667" t="e">
        <f>U5*$F5*365/1000+$J5-$K5/2</f>
        <v>#DIV/0!</v>
      </c>
      <c r="N5" s="667" t="e">
        <f>V5*$F5*365/1000+$J5</f>
        <v>#DIV/0!</v>
      </c>
      <c r="O5" s="667">
        <f>IF($C12&lt;28,SUM($AS$4:$AS$23)+IF($D12&gt;28,$AS$24*0.5,$AS$24),0)</f>
        <v>0</v>
      </c>
      <c r="P5" s="667">
        <f>IF($D12&gt;28,SUM($AS$25:$AS$146)+IF($C12&lt;28,$AS$24*0.5,$AS$24),0)</f>
        <v>0</v>
      </c>
      <c r="Q5" s="667" t="e">
        <f t="shared" ref="Q5:S8" si="0">+T5*$F5</f>
        <v>#DIV/0!</v>
      </c>
      <c r="R5" s="667" t="e">
        <f t="shared" si="0"/>
        <v>#DIV/0!</v>
      </c>
      <c r="S5" s="667" t="e">
        <f t="shared" si="0"/>
        <v>#DIV/0!</v>
      </c>
      <c r="T5" s="667" t="e">
        <f>+($O5*Schweine_Werte!$HT$5+$P5*Schweine_Werte!$HU$5)/SUM($O5:$P5)</f>
        <v>#DIV/0!</v>
      </c>
      <c r="U5" s="667" t="e">
        <f>+($O5*Schweine_Werte!$HV$5+$P5*Schweine_Werte!$HW$5)/SUM($O5:$P5)</f>
        <v>#DIV/0!</v>
      </c>
      <c r="V5" s="667" t="e">
        <f>+($O5*Schweine_Werte!$HX$5+$P5*Schweine_Werte!$HY$5)/SUM($O5:$P5)</f>
        <v>#DIV/0!</v>
      </c>
      <c r="W5" s="678" t="e">
        <f>($J5*0.055+T5*0.365*0.86*$F5-$K5*0.018)/L5*100</f>
        <v>#DIV/0!</v>
      </c>
      <c r="X5" s="667" t="e">
        <f>($J5*0.055+U5*0.365*0.86*$F5-$K5*0.018/2)/M5*100</f>
        <v>#DIV/0!</v>
      </c>
      <c r="Y5" s="667" t="e">
        <f>($J5*0.055+V5*0.365*0.86*$F5)/N5*100</f>
        <v>#DIV/0!</v>
      </c>
      <c r="Z5" s="667" t="e">
        <f>IF($B12=$A$8,SUMPRODUCT($AS$4:$AS$146,Schweine_Werte!$EK$4:$EK$146,Schweine_Werte!$EL$4:$EL$146)/SUMPRODUCT($AS$4:$AS$146,Schweine_Werte!$EK$4:$EK$146),IF($B12=$A$7,SUMPRODUCT($AS$4:$AS$146,Schweine_Werte!$DE$4:$DE$146,Schweine_Werte!$DF$4:$DF$146)/SUMPRODUCT($AS$4:$AS$146,Schweine_Werte!$DE$4:$DE$146),IF($B12=$A$6,SUMPRODUCT($AS$4:$AS$146,Schweine_Werte!$BY$4:$BY$146,Schweine_Werte!$BZ$4:$BZ$146)/SUMPRODUCT($AS$4:$AS$146,Schweine_Werte!$BY$4:$BY$146),SUMPRODUCT($AS$4:$AS$146,Schweine_Werte!$AS$4:$AS$146,Schweine_Werte!$AT$4:$AT$146)/SUMPRODUCT($AS$4:$AS$146,Schweine_Werte!$AS$4:$AS$146))))</f>
        <v>#DIV/0!</v>
      </c>
      <c r="AA5" s="667"/>
      <c r="AB5" s="667">
        <f>IF($B12=$A$8,SUMIF(Schweine_Werte!$AO$4:$AO$146,$C12,Schweine_Werte!$EL$4:$EL$146),IF($B12=$A$7,SUMIF(Schweine_Werte!$AO$4:$AO$146,$C12,Schweine_Werte!$DF$4:$DF$146),IF($B12=$A$6,SUMIF(Schweine_Werte!$AO$4:$AO$146,$C12,Schweine_Werte!$BZ$4:$BZ$146),SUMIF(Schweine_Werte!$AO$4:$AO$146,$C12,Schweine_Werte!$AT$4:$AT$146))))</f>
        <v>0</v>
      </c>
      <c r="AC5" s="667"/>
      <c r="AD5" s="667">
        <f>IF($B12=$A$8,SUMIF(Schweine_Werte!$AO$4:$AO$146,$D12,Schweine_Werte!$EL$4:$EL$146),IF($B12=$A$7,SUMIF(Schweine_Werte!$AO$4:$AO$146,$D12,Schweine_Werte!$DF$4:$DF$146),IF($B12=$A$6,SUMIF(Schweine_Werte!$AO$4:$AO$146,$D12,Schweine_Werte!$BZ$4:$BZ$146),SUMIF(Schweine_Werte!$AO$4:$AO$146,$D12,Schweine_Werte!$AT$4:$AT$146))))</f>
        <v>0</v>
      </c>
      <c r="AE5" s="667"/>
      <c r="AF5" s="667"/>
      <c r="AG5" s="667" t="e">
        <f>IF($B12=$A$8,SUMPRODUCT($AS$4:$AS$146,Schweine_Werte!$EK$4:$EK$146)/SUM($AS$4:$AS$146),IF($B12=$A$7,SUMPRODUCT($AS$4:$AS$146,Schweine_Werte!$DE$4:$DE$146)/SUM($AS$4:$AS$146),IF($B12=$A$6,SUMPRODUCT($AS$4:$AS$146,Schweine_Werte!$BY$4:$BY$146)/SUM($AS$4:$AS$146),SUMPRODUCT($AS$4:$AS$146,Schweine_Werte!$AS$4:$AS$146)/SUM($AS$4:$AS$146))))</f>
        <v>#DIV/0!</v>
      </c>
      <c r="AH5" s="667"/>
      <c r="AI5" s="667"/>
      <c r="AJ5" s="667" t="e">
        <f>IF($B12=$A$8,SUMPRODUCT($AS$4:$AS$146,Schweine_Werte!$EK$4:$EK$146,Schweine_Werte!$EM$4:$EM$146)/SUMPRODUCT($AS$4:$AS$146,Schweine_Werte!$EK$4:$EK$146),IF($B12=$A$7,SUMPRODUCT($AS$4:$AS$146,Schweine_Werte!$DE$4:$DE$146,Schweine_Werte!$DG$4:$DG$146)/SUMPRODUCT($AS$4:$AS$146,Schweine_Werte!$DE$4:$DE$146),IF($B12=$A$6,SUMPRODUCT($AS$4:$AS$146,Schweine_Werte!$BY$4:$BY$146,Schweine_Werte!$CA$4:$CA$146)/SUMPRODUCT($AS$4:$AS$146,Schweine_Werte!$BY$4:$BY$146),SUMPRODUCT($AS$4:$AS$146,Schweine_Werte!$AS$4:$AS$146,Schweine_Werte!$AU$4:$AU$146)/SUMPRODUCT($AS$4:$AS$146,Schweine_Werte!$AS$4:$AS$146))))</f>
        <v>#DIV/0!</v>
      </c>
      <c r="AK5" s="667"/>
      <c r="AL5" s="667">
        <f>IF($B12=$A$8,SUMIF(Schweine_Werte!$AO$4:$AO$146,$C12,Schweine_Werte!$EM$4:$EM$146),IF($B12=$A$7,SUMIF(Schweine_Werte!$AO$4:$AO$146,$C12,Schweine_Werte!$DG$4:$DG$146),IF($B12=$A$6,SUMIF(Schweine_Werte!$AO$4:$AO$146,$C12,Schweine_Werte!$CA$4:$CA$146),SUMIF(Schweine_Werte!$AO$4:$AO$146,$C12,Schweine_Werte!$AU$4:$AU$146))))</f>
        <v>0</v>
      </c>
      <c r="AM5" s="667"/>
      <c r="AN5" s="667">
        <f>IF($B12=$A$8,SUMIF(Schweine_Werte!$AO$4:$AO$146,$D12,Schweine_Werte!$EM$4:$EM$146),IF($B12=$A$7,SUMIF(Schweine_Werte!$AO$4:$AO$146,$D12,Schweine_Werte!$DG$4:$DG$146),IF($B12=$A$6,SUMIF(Schweine_Werte!$AO$4:$AO$146,$D12,Schweine_Werte!$CA$4:$CA$146),SUMIF(Schweine_Werte!$AO$4:$AO$146,$D12,Schweine_Werte!$AU$4:$AU$146))))</f>
        <v>0</v>
      </c>
      <c r="AR5" s="675">
        <v>9</v>
      </c>
      <c r="AS5" s="676">
        <f>IF(OR($C$12=$AR5,$D$12=$AR5),Schweine_Werte!$C5*0.5,IF(OR($C$12&gt;$AR5,$D$12&lt;$AR5),0,Schweine_Werte!$C5))</f>
        <v>0</v>
      </c>
      <c r="AT5" s="676">
        <f>IF(OR($C$24=$AR5,$D$24=$AR5),Schweine_Werte!$C5*0.5,IF(OR($C$24&gt;$AR5,$D$24&lt;$AR5),0,Schweine_Werte!$C5))</f>
        <v>0</v>
      </c>
      <c r="AU5" s="676">
        <f>IF(OR($C$36=$AR5,$D$36=$AR5),Schweine_Werte!$C5*0.5,IF(OR($C$36&gt;$AR5,$D$36&lt;$AR5),0,Schweine_Werte!$C5))</f>
        <v>0</v>
      </c>
      <c r="AV5" s="676">
        <f>IF(OR($C$48=$AR5,$D$48=$AR5),Schweine_Werte!$C5*0.5,IF(OR($C$48&gt;$AR5,$D$48&lt;$AR5),0,Schweine_Werte!$C5))</f>
        <v>0</v>
      </c>
      <c r="AW5" s="676">
        <f>IF(OR($C$60=$AR5,$D$60=$AR5),Schweine_Werte!$C5*0.5,IF(OR($C$60&gt;$AR5,$D$60&lt;$AR5),0,Schweine_Werte!$C5))</f>
        <v>0</v>
      </c>
      <c r="AX5" s="676">
        <f>IF(OR($C$12=$AR5,$D$12=$AR5),Schweine_Werte!$E5*0.5,IF(OR($C$12&gt;$AR5,$D$12&lt;$AR5),0,Schweine_Werte!$E5))</f>
        <v>0</v>
      </c>
      <c r="AY5" s="676">
        <f>IF(OR($C$24=$AR5,$D$24=$AR5),Schweine_Werte!$E5*0.5,IF(OR($C$24&gt;$AR5,$D$24&lt;$AR5),0,Schweine_Werte!$E5))</f>
        <v>0</v>
      </c>
      <c r="AZ5" s="679">
        <f>IF(OR($C$36=$AR5,$D$36=$AR5),Schweine_Werte!$E5*0.5,IF(OR($C$36&gt;$AR5,$D$36&lt;$AR5),0,Schweine_Werte!$E5))</f>
        <v>0</v>
      </c>
      <c r="BA5" s="679">
        <f>IF(OR($C$48=$AR5,$D$48=$AR5),Schweine_Werte!$E5*0.5,IF(OR($C$48&gt;$AR5,$D$48&lt;$AR5),0,Schweine_Werte!$E5))</f>
        <v>0</v>
      </c>
      <c r="BB5" s="679">
        <f>IF(OR($C$60=$AR5,$D$60=$AR5),Schweine_Werte!$E5*0.5,IF(OR($C$60&gt;$AR5,$D$60&lt;$AR5),0,Schweine_Werte!$E5))</f>
        <v>0</v>
      </c>
      <c r="BC5" s="676">
        <f>IF(OR($C$12=$AR5,$D$12=$AR5),Schweine_Werte!$G5*0.5,IF(OR($C$12&gt;$AR5,$D$12&lt;$AR5),0,Schweine_Werte!$G5))</f>
        <v>0</v>
      </c>
      <c r="BD5" s="676">
        <f>IF(OR($C$24=$AR5,$D$24=$AR5),Schweine_Werte!$G5*0.5,IF(OR($C$24&gt;$AR5,$D$24&lt;$AR5),0,Schweine_Werte!$G5))</f>
        <v>0</v>
      </c>
      <c r="BE5" s="679">
        <f>IF(OR($C$36=$AR5,$D$36=$AR5),Schweine_Werte!$G5*0.5,IF(OR($C$36&gt;$AR5,$D$36&lt;$AR5),0,Schweine_Werte!$G5))</f>
        <v>0</v>
      </c>
      <c r="BF5" s="679">
        <f>IF(OR($C$48=$AR5,$D$48=$AR5),Schweine_Werte!$G5*0.5,IF(OR($C$48&gt;$AR5,$D$48&lt;$AR5),0,Schweine_Werte!$G5))</f>
        <v>0</v>
      </c>
      <c r="BG5" s="679">
        <f>IF(OR($C$60=$AR5,$D$60=$AR5),Schweine_Werte!$G5*0.5,IF(OR($C$60&gt;$AR5,$D$60&lt;$AR5),0,Schweine_Werte!$G5))</f>
        <v>0</v>
      </c>
      <c r="BH5" s="676">
        <f>IF(OR($C$12=$AR5,$D$12=$AR5),Schweine_Werte!$I5*0.5,IF(OR($C$12&gt;$AR5,$D$12&lt;$AR5),0,Schweine_Werte!$I5))</f>
        <v>0</v>
      </c>
      <c r="BI5" s="676">
        <f>IF(OR($C$24=$AR5,$D$24=$AR5),Schweine_Werte!$I5*0.5,IF(OR($C$24&gt;$AR5,$D$24&lt;$AR5),0,Schweine_Werte!$I5))</f>
        <v>0</v>
      </c>
      <c r="BJ5" s="679">
        <f>IF(OR($C$36=$AR5,$D$36=$AR5),Schweine_Werte!$I5*0.5,IF(OR($C$36&gt;$AR5,$D$36&lt;$AR5),0,Schweine_Werte!$I5))</f>
        <v>0</v>
      </c>
      <c r="BK5" s="679">
        <f>IF(OR($C$48=$AR5,$D$48=$AR5),Schweine_Werte!$I5*0.5,IF(OR($C$48&gt;$AR5,$D$48&lt;$AR5),0,Schweine_Werte!$I5))</f>
        <v>0</v>
      </c>
      <c r="BL5" s="679">
        <f>IF(OR($C$60=$AR5,$D$60=$AR5),Schweine_Werte!$I5*0.5,IF(OR($C$60&gt;$AR5,$D$60&lt;$AR5),0,Schweine_Werte!$I5))</f>
        <v>0</v>
      </c>
      <c r="BM5" s="676"/>
      <c r="BN5" s="676"/>
      <c r="BO5" s="679"/>
      <c r="BP5" s="679"/>
      <c r="BQ5" s="679"/>
      <c r="BR5" s="677">
        <f>IF(OR($C$74=$AR5,$D$74=$AR5),Schweine_Werte!$M5*0.5,IF(OR($C$74&gt;$AR5,$D$74&lt;$AR5),0,Schweine_Werte!$M5))</f>
        <v>0</v>
      </c>
      <c r="BS5" s="677">
        <f>IF(OR($C$83=$AR5,$D$83=$AR5),Schweine_Werte!$M5*0.5,IF(OR($C$83&gt;$AR5,$D$83&lt;$AR5),0,Schweine_Werte!$M5))</f>
        <v>0</v>
      </c>
      <c r="BT5" s="667">
        <f>IF(OR($C$92=$AR5,$D$92=$AR5),Schweine_Werte!$M5*0.5,IF(OR($C$92&gt;$AR5,$D$92&lt;$AR5),0,Schweine_Werte!$M5))</f>
        <v>0</v>
      </c>
      <c r="BU5" s="667">
        <f>IF(OR($C$101=$AR5,$D$101=$AR5),Schweine_Werte!$M5*0.5,IF(OR($C$101&gt;$AR5,$D$101&lt;$AR5),0,Schweine_Werte!$M5))</f>
        <v>0</v>
      </c>
      <c r="BV5" s="667">
        <f>IF(OR($C$110=$AR5,$D$110=$AR5),Schweine_Werte!$M5*0.5,IF(OR($C$110&gt;$AR5,$D$110&lt;$AR5),0,Schweine_Werte!$M5))</f>
        <v>0</v>
      </c>
      <c r="BW5" s="667">
        <f>IF(OR(8=$AR5,$E$127=$AR5),Schweine_Werte!$M5*0.5,IF(OR(8&gt;$AR5,$E$127&lt;$AR5),0,Schweine_Werte!$M5))</f>
        <v>3.141935976776089</v>
      </c>
      <c r="BX5" s="667">
        <f>IF(OR(8=$AR5,$E$145=$AR5),Schweine_Werte!$M5*0.5,IF(OR(8&gt;$AR5,$E$145&lt;$AR5),0,Schweine_Werte!$M5))</f>
        <v>3.141935976776089</v>
      </c>
      <c r="BY5" s="677">
        <f>IF(OR($C$74=$AR5,$D$74=$AR5),Schweine_Werte!$O5*0.5,IF(OR($C$74&gt;$AR5,$D$74&lt;$AR5),0,Schweine_Werte!$O5))</f>
        <v>0</v>
      </c>
      <c r="BZ5" s="677">
        <f>IF(OR($C$83=$AR5,$D$83=$AR5),Schweine_Werte!$O5*0.5,IF(OR($C$83&gt;$AR5,$D$83&lt;$AR5),0,Schweine_Werte!$O5))</f>
        <v>0</v>
      </c>
      <c r="CA5" s="667">
        <f>IF(OR($C$92=$AR5,$D$92=$AR5),Schweine_Werte!$O5*0.5,IF(OR($C$92&gt;$AR5,$D$92&lt;$AR5),0,Schweine_Werte!$O5))</f>
        <v>0</v>
      </c>
      <c r="CB5" s="667">
        <f>IF(OR($C$101=$AR5,$D$101=$AR5),Schweine_Werte!$O5*0.5,IF(OR($C$101&gt;$AR5,$D$101&lt;$AR5),0,Schweine_Werte!$O5))</f>
        <v>0</v>
      </c>
      <c r="CC5" s="667">
        <f>IF(OR($C$110=$AR5,$D$110=$AR5),Schweine_Werte!$O5*0.5,IF(OR($C$110&gt;$AR5,$D$110&lt;$AR5),0,Schweine_Werte!$O5))</f>
        <v>0</v>
      </c>
    </row>
    <row r="6" spans="1:303" ht="15" x14ac:dyDescent="0.25">
      <c r="A6" s="503" t="s">
        <v>483</v>
      </c>
      <c r="B6" s="504">
        <v>750</v>
      </c>
      <c r="D6" s="680"/>
      <c r="E6" s="667" t="e">
        <f>($D12-$C12)*1000/SUM($AX$4:$AX$146)</f>
        <v>#VALUE!</v>
      </c>
      <c r="F6" s="667" t="e">
        <f>SUMPRODUCT($AX$4:$AX$146,Schweine_Werte!$R$4:$R$146)/SUM($AX$4:$AX$146)</f>
        <v>#DIV/0!</v>
      </c>
      <c r="G6" s="667" t="e">
        <f>IF($B12=$A$8,SUMPRODUCT($AX$4:$AX$146,Schweine_Werte!EN$4:EN$146)/SUM($AX$4:$AX$146),IF($B12=$A$7,SUMPRODUCT($AX$4:$AX$146,Schweine_Werte!DH$4:DH$146)/SUM($AX$4:$AX$146),IF($B12=$A$6,SUMPRODUCT($AX$4:$AX$146,Schweine_Werte!CB$4:CB$146)/SUM($AX$4:$AX$146),SUMPRODUCT($AX$4:$AX$146,Schweine_Werte!AV$4:AV$146)/SUM($AX$4:$AX$146))))</f>
        <v>#DIV/0!</v>
      </c>
      <c r="H6" s="667" t="e">
        <f>IF($B12=$A$8,SUMPRODUCT($AX$4:$AX$146,Schweine_Werte!EO$4:EO$146)/SUM($AX$4:$AX$146),IF($B12=$A$7,SUMPRODUCT($AX$4:$AX$146,Schweine_Werte!DI$4:DI$146)/SUM($AX$4:$AX$146),IF($B12=$A$6,SUMPRODUCT($AX$4:$AX$146,Schweine_Werte!CC$4:CC$146)/SUM($AX$4:$AX$146),SUMPRODUCT($AX$4:$AX$146,Schweine_Werte!AW$4:AW$146)/SUM($AX$4:$AX$146))))</f>
        <v>#DIV/0!</v>
      </c>
      <c r="I6" s="667" t="e">
        <f>IF($B12=$A$8,SUMPRODUCT($AX$4:$AX$146,Schweine_Werte!EP$4:EP$146)/SUM($AX$4:$AX$146),IF($B12=$A$7,SUMPRODUCT($AX$4:$AX$146,Schweine_Werte!DJ$4:DJ$146)/SUM($AX$4:$AX$146),IF($B12=$A$6,SUMPRODUCT($AX$4:$AX$146,Schweine_Werte!CD$4:CD$146)/SUM($AX$4:$AX$146),SUMPRODUCT($AX$4:$AX$146,Schweine_Werte!AX$4:AX$146)/SUM($AX$4:$AX$146))))</f>
        <v>#DIV/0!</v>
      </c>
      <c r="J6" s="667" t="e">
        <f>SUMPRODUCT($AX$4:$AX$146,Schweine_Werte!$Z$4:$Z$146)/SUM($AX$4:$AX$146)</f>
        <v>#DIV/0!</v>
      </c>
      <c r="K6" s="667" t="e">
        <f>SUMPRODUCT($AX$4:$AX$146,Schweine_Werte!$AH$4:$AH$146)/SUM($AX$4:$AX$146)</f>
        <v>#DIV/0!</v>
      </c>
      <c r="L6" s="667" t="e">
        <f>T6*$F6*365/1000+$J6-$K6</f>
        <v>#DIV/0!</v>
      </c>
      <c r="M6" s="667" t="e">
        <f>U6*$F6*365/1000+$J6-$K6/2</f>
        <v>#DIV/0!</v>
      </c>
      <c r="N6" s="667" t="e">
        <f>V6*$F6*365/1000+$J6</f>
        <v>#DIV/0!</v>
      </c>
      <c r="O6" s="667">
        <f>IF($C12&lt;28,SUM($AX$4:$AX$23)+IF($D12&gt;28,$AX$24*0.5,$AX$24),0)</f>
        <v>0</v>
      </c>
      <c r="P6" s="667">
        <f>IF($D12&gt;28,SUM($AX$25:$AX$146)+IF($C12&lt;28,$AX$24*0.5,$AX$24),0)</f>
        <v>0</v>
      </c>
      <c r="Q6" s="667" t="e">
        <f t="shared" si="0"/>
        <v>#DIV/0!</v>
      </c>
      <c r="R6" s="667" t="e">
        <f t="shared" si="0"/>
        <v>#DIV/0!</v>
      </c>
      <c r="S6" s="667" t="e">
        <f t="shared" si="0"/>
        <v>#DIV/0!</v>
      </c>
      <c r="T6" s="667" t="e">
        <f>+($O6*Schweine_Werte!$HT$6+$P6*Schweine_Werte!$HU$6)/SUM($O6:$P6)</f>
        <v>#DIV/0!</v>
      </c>
      <c r="U6" s="667" t="e">
        <f>+($O6*Schweine_Werte!$HV$6+$P6*Schweine_Werte!$HW$6)/SUM($O6:$P6)</f>
        <v>#DIV/0!</v>
      </c>
      <c r="V6" s="667" t="e">
        <f>+($O6*Schweine_Werte!$HX$6+$P6*Schweine_Werte!$HY$6)/SUM($O6:$P6)</f>
        <v>#DIV/0!</v>
      </c>
      <c r="W6" s="678" t="e">
        <f>($J6*0.055+T6*0.365*0.86*$F6-$K6*0.018)/L6*100</f>
        <v>#DIV/0!</v>
      </c>
      <c r="X6" s="667" t="e">
        <f>($J6*0.055+U6*0.365*0.86*$F6-$K6*0.018/2)/M6*100</f>
        <v>#DIV/0!</v>
      </c>
      <c r="Y6" s="667" t="e">
        <f>($J6*0.055+V6*0.365*0.86*$F6)/N6*100</f>
        <v>#DIV/0!</v>
      </c>
      <c r="Z6" s="667" t="e">
        <f>IF($B12=$A$8,SUMPRODUCT($AX$4:$AX$146,Schweine_Werte!$EQ$4:$EQ$146,Schweine_Werte!$ER$4:$ER$146)/SUMPRODUCT($AX$4:$AX$146,Schweine_Werte!$EQ$4:$EQ$146),IF($B12=$A$7,SUMPRODUCT($AX$4:$AX$146,Schweine_Werte!$DK$4:$DK$146,Schweine_Werte!$DL$4:$DL$146)/SUMPRODUCT($AX$4:$AX$146,Schweine_Werte!$DK$4:$DK$146),IF($B12=$A$6,SUMPRODUCT($AX$4:$AX$146,Schweine_Werte!$CE$4:$CE$146,Schweine_Werte!$CF$4:$CF$146)/SUMPRODUCT($AX$4:$AX$146,Schweine_Werte!$CE$4:$CE$146),SUMPRODUCT($AX$4:$AX$146,Schweine_Werte!$AY$4:$AY$146,Schweine_Werte!$AZ$4:$AZ$146)/SUMPRODUCT($AX$4:$AX$146,Schweine_Werte!$AY$4:$AY$146))))</f>
        <v>#DIV/0!</v>
      </c>
      <c r="AA6" s="667"/>
      <c r="AB6" s="667">
        <f>IF($B12=$A$8,SUMIF(Schweine_Werte!$AO$4:$AO$146,$C12,Schweine_Werte!$ER$4:$ER$146),IF($B12=$A$7,SUMIF(Schweine_Werte!$AO$4:$AO$146,$C12,Schweine_Werte!$DL$4:$DL$146),IF($B12=$A$6,SUMIF(Schweine_Werte!$AO$4:$AO$146,$C12,Schweine_Werte!$CF$4:$CF$146),SUMIF(Schweine_Werte!$AO$4:$AO$146,$C12,Schweine_Werte!$AZ$4:$AZ$146))))</f>
        <v>0</v>
      </c>
      <c r="AC6" s="667"/>
      <c r="AD6" s="667">
        <f>IF($B12=$A$8,SUMIF(Schweine_Werte!$AO$4:$AO$146,$D12,Schweine_Werte!$ER$4:$ER$146),IF($B12=$A$7,SUMIF(Schweine_Werte!$AO$4:$AO$146,$D12,Schweine_Werte!$DL$4:$DL$146),IF($B12=$A$6,SUMIF(Schweine_Werte!$AO$4:$AO$146,$D12,Schweine_Werte!$CF$4:$CF$146),SUMIF(Schweine_Werte!$AO$4:$AO$146,$D12,Schweine_Werte!$AZ$4:$AZ$146))))</f>
        <v>0</v>
      </c>
      <c r="AE6" s="667"/>
      <c r="AF6" s="667"/>
      <c r="AG6" s="667" t="e">
        <f>IF($B12=$A$8,SUMPRODUCT($AX$4:$AX$146,Schweine_Werte!$EQ$4:$EQ$146)/SUM($AX$4:$AX$146),IF($B12=$A$7,SUMPRODUCT($AX$4:$AX$146,Schweine_Werte!$DK$4:$DK$146)/SUM($AX$4:$AX$146),IF($B12=$A$6,SUMPRODUCT($AX$4:$AX$146,Schweine_Werte!$CE$4:$CE$146)/SUM($AX$4:$AX$146),SUMPRODUCT($AX$4:$AX$146,Schweine_Werte!$AY$4:$AY$146)/SUM($AX$4:$AX$146))))</f>
        <v>#DIV/0!</v>
      </c>
      <c r="AH6" s="667"/>
      <c r="AI6" s="667"/>
      <c r="AJ6" s="667" t="e">
        <f>IF($B12=$A$8,SUMPRODUCT($AX$4:$AX$146,Schweine_Werte!$EQ$4:$EQ$146,Schweine_Werte!$ES$4:$ES$146)/SUMPRODUCT($AX$4:$AX$146,Schweine_Werte!$EQ$4:$EQ$146),IF($B12=$A$7,SUMPRODUCT($AX$4:$AX$146,Schweine_Werte!$DK$4:$DK$146,Schweine_Werte!$DM$4:$DM$146)/SUMPRODUCT($AX$4:$AX$146,Schweine_Werte!$DK$4:$DK$146),IF($B12=$A$6,SUMPRODUCT($AX$4:$AX$146,Schweine_Werte!$CE$4:$CE$146,Schweine_Werte!$CG$4:$CG$146)/SUMPRODUCT($AX$4:$AX$146,Schweine_Werte!$CE$4:$CE$146),SUMPRODUCT($AX$4:$AX$146,Schweine_Werte!$AY$4:$AY$146,Schweine_Werte!$BA$4:$BA$146)/SUMPRODUCT($AX$4:$AX$146,Schweine_Werte!$AY$4:$AY$146))))</f>
        <v>#DIV/0!</v>
      </c>
      <c r="AK6" s="667"/>
      <c r="AL6" s="667">
        <f>IF($B12=$A$8,SUMIF(Schweine_Werte!$AO$4:$AO$146,$C12,Schweine_Werte!$ES$4:$ES$146),IF($B12=$A$7,SUMIF(Schweine_Werte!$AO$4:$AO$146,$C12,Schweine_Werte!$DM$4:$DM$146),IF($B12=$A$6,SUMIF(Schweine_Werte!$AO$4:$AO$146,$C12,Schweine_Werte!$CG$4:$CG$146),SUMIF(Schweine_Werte!$AO$4:$AO$146,$C12,Schweine_Werte!$BA$4:$BA$146))))</f>
        <v>0</v>
      </c>
      <c r="AM6" s="667"/>
      <c r="AN6" s="667">
        <f>IF($B12=$A$8,SUMIF(Schweine_Werte!$AO$4:$AO$146,$D12,Schweine_Werte!$ES$4:$ES$146),IF($B12=$A$7,SUMIF(Schweine_Werte!$AO$4:$AO$146,$D12,Schweine_Werte!$DM$4:$DM$146),IF($B12=$A$6,SUMIF(Schweine_Werte!$AO$4:$AO$146,$D12,Schweine_Werte!$CG$4:$CG$146),SUMIF(Schweine_Werte!$AO$4:$AO$146,$D12,Schweine_Werte!$BA$4:$BA$146))))</f>
        <v>0</v>
      </c>
      <c r="AR6" s="675">
        <v>10</v>
      </c>
      <c r="AS6" s="676">
        <f>IF(OR($C$12=$AR6,$D$12=$AR6),Schweine_Werte!$C6*0.5,IF(OR($C$12&gt;$AR6,$D$12&lt;$AR6),0,Schweine_Werte!$C6))</f>
        <v>0</v>
      </c>
      <c r="AT6" s="676">
        <f>IF(OR($C$24=$AR6,$D$24=$AR6),Schweine_Werte!$C6*0.5,IF(OR($C$24&gt;$AR6,$D$24&lt;$AR6),0,Schweine_Werte!$C6))</f>
        <v>0</v>
      </c>
      <c r="AU6" s="676">
        <f>IF(OR($C$36=$AR6,$D$36=$AR6),Schweine_Werte!$C6*0.5,IF(OR($C$36&gt;$AR6,$D$36&lt;$AR6),0,Schweine_Werte!$C6))</f>
        <v>0</v>
      </c>
      <c r="AV6" s="676">
        <f>IF(OR($C$48=$AR6,$D$48=$AR6),Schweine_Werte!$C6*0.5,IF(OR($C$48&gt;$AR6,$D$48&lt;$AR6),0,Schweine_Werte!$C6))</f>
        <v>0</v>
      </c>
      <c r="AW6" s="676">
        <f>IF(OR($C$60=$AR6,$D$60=$AR6),Schweine_Werte!$C6*0.5,IF(OR($C$60&gt;$AR6,$D$60&lt;$AR6),0,Schweine_Werte!$C6))</f>
        <v>0</v>
      </c>
      <c r="AX6" s="676">
        <f>IF(OR($C$12=$AR6,$D$12=$AR6),Schweine_Werte!$E6*0.5,IF(OR($C$12&gt;$AR6,$D$12&lt;$AR6),0,Schweine_Werte!$E6))</f>
        <v>0</v>
      </c>
      <c r="AY6" s="676">
        <f>IF(OR($C$24=$AR6,$D$24=$AR6),Schweine_Werte!$E6*0.5,IF(OR($C$24&gt;$AR6,$D$24&lt;$AR6),0,Schweine_Werte!$E6))</f>
        <v>0</v>
      </c>
      <c r="AZ6" s="679">
        <f>IF(OR($C$36=$AR6,$D$36=$AR6),Schweine_Werte!$E6*0.5,IF(OR($C$36&gt;$AR6,$D$36&lt;$AR6),0,Schweine_Werte!$E6))</f>
        <v>0</v>
      </c>
      <c r="BA6" s="679">
        <f>IF(OR($C$48=$AR6,$D$48=$AR6),Schweine_Werte!$E6*0.5,IF(OR($C$48&gt;$AR6,$D$48&lt;$AR6),0,Schweine_Werte!$E6))</f>
        <v>0</v>
      </c>
      <c r="BB6" s="679">
        <f>IF(OR($C$60=$AR6,$D$60=$AR6),Schweine_Werte!$E6*0.5,IF(OR($C$60&gt;$AR6,$D$60&lt;$AR6),0,Schweine_Werte!$E6))</f>
        <v>0</v>
      </c>
      <c r="BC6" s="676">
        <f>IF(OR($C$12=$AR6,$D$12=$AR6),Schweine_Werte!$G6*0.5,IF(OR($C$12&gt;$AR6,$D$12&lt;$AR6),0,Schweine_Werte!$G6))</f>
        <v>0</v>
      </c>
      <c r="BD6" s="676">
        <f>IF(OR($C$24=$AR6,$D$24=$AR6),Schweine_Werte!$G6*0.5,IF(OR($C$24&gt;$AR6,$D$24&lt;$AR6),0,Schweine_Werte!$G6))</f>
        <v>0</v>
      </c>
      <c r="BE6" s="679">
        <f>IF(OR($C$36=$AR6,$D$36=$AR6),Schweine_Werte!$G6*0.5,IF(OR($C$36&gt;$AR6,$D$36&lt;$AR6),0,Schweine_Werte!$G6))</f>
        <v>0</v>
      </c>
      <c r="BF6" s="679">
        <f>IF(OR($C$48=$AR6,$D$48=$AR6),Schweine_Werte!$G6*0.5,IF(OR($C$48&gt;$AR6,$D$48&lt;$AR6),0,Schweine_Werte!$G6))</f>
        <v>0</v>
      </c>
      <c r="BG6" s="679">
        <f>IF(OR($C$60=$AR6,$D$60=$AR6),Schweine_Werte!$G6*0.5,IF(OR($C$60&gt;$AR6,$D$60&lt;$AR6),0,Schweine_Werte!$G6))</f>
        <v>0</v>
      </c>
      <c r="BH6" s="676">
        <f>IF(OR($C$12=$AR6,$D$12=$AR6),Schweine_Werte!$I6*0.5,IF(OR($C$12&gt;$AR6,$D$12&lt;$AR6),0,Schweine_Werte!$I6))</f>
        <v>0</v>
      </c>
      <c r="BI6" s="676">
        <f>IF(OR($C$24=$AR6,$D$24=$AR6),Schweine_Werte!$I6*0.5,IF(OR($C$24&gt;$AR6,$D$24&lt;$AR6),0,Schweine_Werte!$I6))</f>
        <v>0</v>
      </c>
      <c r="BJ6" s="679">
        <f>IF(OR($C$36=$AR6,$D$36=$AR6),Schweine_Werte!$I6*0.5,IF(OR($C$36&gt;$AR6,$D$36&lt;$AR6),0,Schweine_Werte!$I6))</f>
        <v>0</v>
      </c>
      <c r="BK6" s="679">
        <f>IF(OR($C$48=$AR6,$D$48=$AR6),Schweine_Werte!$I6*0.5,IF(OR($C$48&gt;$AR6,$D$48&lt;$AR6),0,Schweine_Werte!$I6))</f>
        <v>0</v>
      </c>
      <c r="BL6" s="679">
        <f>IF(OR($C$60=$AR6,$D$60=$AR6),Schweine_Werte!$I6*0.5,IF(OR($C$60&gt;$AR6,$D$60&lt;$AR6),0,Schweine_Werte!$I6))</f>
        <v>0</v>
      </c>
      <c r="BM6" s="676"/>
      <c r="BN6" s="676"/>
      <c r="BO6" s="679"/>
      <c r="BP6" s="679"/>
      <c r="BQ6" s="679"/>
      <c r="BR6" s="677">
        <f>IF(OR($C$74=$AR6,$D$74=$AR6),Schweine_Werte!$M6*0.5,IF(OR($C$74&gt;$AR6,$D$74&lt;$AR6),0,Schweine_Werte!$M6))</f>
        <v>0</v>
      </c>
      <c r="BS6" s="677">
        <f>IF(OR($C$83=$AR6,$D$83=$AR6),Schweine_Werte!$M6*0.5,IF(OR($C$83&gt;$AR6,$D$83&lt;$AR6),0,Schweine_Werte!$M6))</f>
        <v>0</v>
      </c>
      <c r="BT6" s="667">
        <f>IF(OR($C$92=$AR6,$D$92=$AR6),Schweine_Werte!$M6*0.5,IF(OR($C$92&gt;$AR6,$D$92&lt;$AR6),0,Schweine_Werte!$M6))</f>
        <v>0</v>
      </c>
      <c r="BU6" s="667">
        <f>IF(OR($C$101=$AR6,$D$101=$AR6),Schweine_Werte!$M6*0.5,IF(OR($C$101&gt;$AR6,$D$101&lt;$AR6),0,Schweine_Werte!$M6))</f>
        <v>0</v>
      </c>
      <c r="BV6" s="667">
        <f>IF(OR($C$110=$AR6,$D$110=$AR6),Schweine_Werte!$M6*0.5,IF(OR($C$110&gt;$AR6,$D$110&lt;$AR6),0,Schweine_Werte!$M6))</f>
        <v>0</v>
      </c>
      <c r="BW6" s="667">
        <f>IF(OR(8=$AR6,$E$127=$AR6),Schweine_Werte!$M6*0.5,IF(OR(8&gt;$AR6,$E$127&lt;$AR6),0,Schweine_Werte!$M6))</f>
        <v>2.9682487532941839</v>
      </c>
      <c r="BX6" s="667">
        <f>IF(OR(8=$AR6,$E$145=$AR6),Schweine_Werte!$M6*0.5,IF(OR(8&gt;$AR6,$E$145&lt;$AR6),0,Schweine_Werte!$M6))</f>
        <v>2.9682487532941839</v>
      </c>
      <c r="BY6" s="677">
        <f>IF(OR($C$74=$AR6,$D$74=$AR6),Schweine_Werte!$O6*0.5,IF(OR($C$74&gt;$AR6,$D$74&lt;$AR6),0,Schweine_Werte!$O6))</f>
        <v>0</v>
      </c>
      <c r="BZ6" s="677">
        <f>IF(OR($C$83=$AR6,$D$83=$AR6),Schweine_Werte!$O6*0.5,IF(OR($C$83&gt;$AR6,$D$83&lt;$AR6),0,Schweine_Werte!$O6))</f>
        <v>0</v>
      </c>
      <c r="CA6" s="667">
        <f>IF(OR($C$92=$AR6,$D$92=$AR6),Schweine_Werte!$O6*0.5,IF(OR($C$92&gt;$AR6,$D$92&lt;$AR6),0,Schweine_Werte!$O6))</f>
        <v>0</v>
      </c>
      <c r="CB6" s="667">
        <f>IF(OR($C$101=$AR6,$D$101=$AR6),Schweine_Werte!$O6*0.5,IF(OR($C$101&gt;$AR6,$D$101&lt;$AR6),0,Schweine_Werte!$O6))</f>
        <v>0</v>
      </c>
      <c r="CC6" s="667">
        <f>IF(OR($C$110=$AR6,$D$110=$AR6),Schweine_Werte!$O6*0.5,IF(OR($C$110&gt;$AR6,$D$110&lt;$AR6),0,Schweine_Werte!$O6))</f>
        <v>0</v>
      </c>
    </row>
    <row r="7" spans="1:303" ht="15" x14ac:dyDescent="0.25">
      <c r="A7" s="503" t="s">
        <v>484</v>
      </c>
      <c r="B7" s="504">
        <v>850</v>
      </c>
      <c r="D7" s="667"/>
      <c r="E7" s="667" t="e">
        <f>($D12-$C12)*1000/SUM($BC$4:$BC$146)</f>
        <v>#VALUE!</v>
      </c>
      <c r="F7" s="667" t="e">
        <f>SUMPRODUCT($BC$4:$BC$146,Schweine_Werte!$S$4:$S$146)/SUM($BC$4:$BC$146)</f>
        <v>#DIV/0!</v>
      </c>
      <c r="G7" s="667" t="e">
        <f>IF($B12=$A$8,SUMPRODUCT($BC$4:$BC$146,Schweine_Werte!ET$4:ET$146)/SUM($BC$4:$BC$146),IF($B12=$A$7,SUMPRODUCT($BC$4:$BC$146,Schweine_Werte!DN$4:DN$146)/SUM($BC$4:$BC$146),IF($B12=$A$6,SUMPRODUCT($BC$4:$BC$146,Schweine_Werte!CH$4:CH$146)/SUM($BC$4:$BC$146),SUMPRODUCT($BC$4:$BC$146,Schweine_Werte!BB$4:BB$146)/SUM($BC$4:$BC$146))))</f>
        <v>#DIV/0!</v>
      </c>
      <c r="H7" s="667" t="e">
        <f>IF($B12=$A$8,SUMPRODUCT($BC$4:$BC$146,Schweine_Werte!EU$4:EU$146)/SUM($BC$4:$BC$146),IF($B12=$A$7,SUMPRODUCT($BC$4:$BC$146,Schweine_Werte!DO$4:DO$146)/SUM($BC$4:$BC$146),IF($B12=$A$6,SUMPRODUCT($BC$4:$BC$146,Schweine_Werte!CI$4:CI$146)/SUM($BC$4:$BC$146),SUMPRODUCT($BC$4:$BC$146,Schweine_Werte!BC$4:BC$146)/SUM($BC$4:$BC$146))))</f>
        <v>#DIV/0!</v>
      </c>
      <c r="I7" s="667" t="e">
        <f>IF($B12=$A$8,SUMPRODUCT($BC$4:$BC$146,Schweine_Werte!EV$4:EV$146)/SUM($BC$4:$BC$146),IF($B12=$A$7,SUMPRODUCT($BC$4:$BC$146,Schweine_Werte!DP$4:DP$146)/SUM($BC$4:$BC$146),IF($B12=$A$6,SUMPRODUCT($BC$4:$BC$146,Schweine_Werte!CJ$4:CJ$146)/SUM($BC$4:$BC$146),SUMPRODUCT($BC$4:$BC$146,Schweine_Werte!BD$4:BD$146)/SUM($BC$4:$BC$146))))</f>
        <v>#DIV/0!</v>
      </c>
      <c r="J7" s="667" t="e">
        <f>SUMPRODUCT($BC$4:$BC$146,Schweine_Werte!$AA$4:$AA$146)/SUM($BC$4:$BC$146)</f>
        <v>#DIV/0!</v>
      </c>
      <c r="K7" s="667" t="e">
        <f>SUMPRODUCT($BC$4:$BC$146,Schweine_Werte!$AI$4:$AI$146)/SUM($BC$4:$BC$146)</f>
        <v>#DIV/0!</v>
      </c>
      <c r="L7" s="667" t="e">
        <f>T7*$F7*365/1000+$J7-$K7</f>
        <v>#DIV/0!</v>
      </c>
      <c r="M7" s="667" t="e">
        <f>U7*$F7*365/1000+$J7-$K7/2</f>
        <v>#DIV/0!</v>
      </c>
      <c r="N7" s="667" t="e">
        <f>V7*$F7*365/1000+$J7</f>
        <v>#DIV/0!</v>
      </c>
      <c r="O7" s="667">
        <f>IF($C12&lt;28,SUM($BC$4:$BC$23)+IF($D12&gt;28,$BC$24*0.5,$BC$24),0)</f>
        <v>0</v>
      </c>
      <c r="P7" s="667">
        <f>IF($D12&gt;28,SUM($BC$25:$BC$146)+IF($C12&lt;28,$BC$24*0.5,$BC$24),0)</f>
        <v>0</v>
      </c>
      <c r="Q7" s="667" t="e">
        <f t="shared" si="0"/>
        <v>#DIV/0!</v>
      </c>
      <c r="R7" s="667" t="e">
        <f t="shared" si="0"/>
        <v>#DIV/0!</v>
      </c>
      <c r="S7" s="667" t="e">
        <f t="shared" si="0"/>
        <v>#DIV/0!</v>
      </c>
      <c r="T7" s="667" t="e">
        <f>+($O7*Schweine_Werte!$HT$7+$P7*Schweine_Werte!$HU$7)/SUM($O7:$P7)</f>
        <v>#DIV/0!</v>
      </c>
      <c r="U7" s="667" t="e">
        <f>+($O7*Schweine_Werte!$HV$7+$P7*Schweine_Werte!$HW$7)/SUM($O7:$P7)</f>
        <v>#DIV/0!</v>
      </c>
      <c r="V7" s="667" t="e">
        <f>+($O7*Schweine_Werte!$HX$7+$P7*Schweine_Werte!$HY$7)/SUM($O7:$P7)</f>
        <v>#DIV/0!</v>
      </c>
      <c r="W7" s="667" t="e">
        <f>($J7*0.055+T7*0.365*0.86*$F7-$K7*0.018)/L7*100</f>
        <v>#DIV/0!</v>
      </c>
      <c r="X7" s="667" t="e">
        <f>($J7*0.055+U7*0.365*0.86*$F7-$K7*0.018/2)/M7*100</f>
        <v>#DIV/0!</v>
      </c>
      <c r="Y7" s="667" t="e">
        <f>($J7*0.055+V7*0.365*0.86*$F7)/N7*100</f>
        <v>#DIV/0!</v>
      </c>
      <c r="Z7" s="667" t="e">
        <f>IF($B12=$A$8,SUMPRODUCT($BC$4:$BC$146,Schweine_Werte!$EW$4:$EW$146,Schweine_Werte!$EX$4:$EX$146)/SUMPRODUCT($BC$4:$BC$146,Schweine_Werte!$EW$4:$EW$146),IF($B12=$A$7,SUMPRODUCT($BC$4:$BC$146,Schweine_Werte!$DQ$4:$DQ$146,Schweine_Werte!$DR$4:$DR$146)/SUMPRODUCT($BC$4:$BC$146,Schweine_Werte!$DQ$4:$DQ$146),IF($B12=$A$6,SUMPRODUCT($BC$4:$BC$146,Schweine_Werte!$CK$4:$CK$146,Schweine_Werte!$CL$4:$CL$146)/SUMPRODUCT($BC$4:$BC$146,Schweine_Werte!$CK$4:$CK$146),SUMPRODUCT($BC$4:$BC$146,Schweine_Werte!$BE$4:$BE$146,Schweine_Werte!$BF$4:$BF$146)/SUMPRODUCT($BC$4:$BC$146,Schweine_Werte!$BE$4:$BE$146))))</f>
        <v>#DIV/0!</v>
      </c>
      <c r="AA7" s="667"/>
      <c r="AB7" s="667">
        <f>IF($B12=$A$8,SUMIF(Schweine_Werte!$AO$4:$AO$146,$C12,Schweine_Werte!$EX$4:$EX$146),IF($B12=$A$7,SUMIF(Schweine_Werte!$AO$4:$AO$146,$C12,Schweine_Werte!$DR$4:$DR$146),IF($B12=$A$6,SUMIF(Schweine_Werte!$AO$4:$AO$146,$C12,Schweine_Werte!$CL$4:$CL$146),SUMIF(Schweine_Werte!$AO$4:$AO$146,$C12,Schweine_Werte!$BF$4:$BF$146))))</f>
        <v>0</v>
      </c>
      <c r="AC7" s="667"/>
      <c r="AD7" s="667">
        <f>IF($B12=$A$8,SUMIF(Schweine_Werte!$AO$4:$AO$146,$D12,Schweine_Werte!$EX$4:$EX$146),IF($B12=$A$7,SUMIF(Schweine_Werte!$AO$4:$AO$146,$D12,Schweine_Werte!$DR$4:$DR$146),IF($B12=$A$6,SUMIF(Schweine_Werte!$AO$4:$AO$146,$D12,Schweine_Werte!$CL$4:$CL$146),SUMIF(Schweine_Werte!$AO$4:$AO$146,$D12,Schweine_Werte!$BF$4:$BF$146))))</f>
        <v>0</v>
      </c>
      <c r="AE7" s="667"/>
      <c r="AF7" s="667"/>
      <c r="AG7" s="667" t="e">
        <f>IF($B12=$A$8,SUMPRODUCT($BC$4:$BC$146,Schweine_Werte!$EW$4:$EW$146)/SUM($BC$4:$BC$146),IF($B12=$A$7,SUMPRODUCT($BC$4:$BC$146,Schweine_Werte!$DQ$4:$DQ$146)/SUM($BC$4:$BC$146),IF($B12=$A$6,SUMPRODUCT($BC$4:$BC$146,Schweine_Werte!$CK$4:$CK$146)/SUM($BC$4:$BC$146),SUMPRODUCT($BC$4:$BC$146,Schweine_Werte!$BE$4:$BE$146)/SUM($BC$4:$BC$146))))</f>
        <v>#DIV/0!</v>
      </c>
      <c r="AH7" s="667"/>
      <c r="AI7" s="667"/>
      <c r="AJ7" s="667" t="e">
        <f>IF($B12=$A$8,SUMPRODUCT($BC$4:$BC$146,Schweine_Werte!$EW$4:$EW$146,Schweine_Werte!$EY$4:$EY$146)/SUMPRODUCT($BC$4:$BC$146,Schweine_Werte!$EW$4:$EW$146),IF($B12=$A$7,SUMPRODUCT($BC$4:$BC$146,Schweine_Werte!$DQ$4:$DQ$146,Schweine_Werte!$DS$4:$DS$146)/SUMPRODUCT($BC$4:$BC$146,Schweine_Werte!$DQ$4:$DQ$146),IF($B12=$A$6,SUMPRODUCT($BC$4:$BC$146,Schweine_Werte!$CK$4:$CK$146,Schweine_Werte!$CM$4:$CM$146)/SUMPRODUCT($BC$4:$BC$146,Schweine_Werte!$CK$4:$CK$146),SUMPRODUCT($BC$4:$BC$146,Schweine_Werte!$BE$4:$BE$146,Schweine_Werte!$BG$4:$BG$146)/SUMPRODUCT($BC$4:$BC$146,Schweine_Werte!$BE$4:$BE$146))))</f>
        <v>#DIV/0!</v>
      </c>
      <c r="AK7" s="667"/>
      <c r="AL7" s="667">
        <f>IF($B12=$A$8,SUMIF(Schweine_Werte!$AO$4:$AO$146,$C12,Schweine_Werte!$EY$4:$EY$146),IF($B12=$A$7,SUMIF(Schweine_Werte!$AO$4:$AO$146,$C12,Schweine_Werte!$DS$4:$DS$146),IF($B12=$A$6,SUMIF(Schweine_Werte!$AO$4:$AO$146,$C12,Schweine_Werte!$CM$4:$CM$146),SUMIF(Schweine_Werte!$AO$4:$AO$146,$C12,Schweine_Werte!$BG$4:$BG$146))))</f>
        <v>0</v>
      </c>
      <c r="AM7" s="667"/>
      <c r="AN7" s="667">
        <f>IF($B12=$A$8,SUMIF(Schweine_Werte!$AO$4:$AO$146,$D12,Schweine_Werte!$EY$4:$EY$146),IF($B12=$A$7,SUMIF(Schweine_Werte!$AO$4:$AO$146,$D12,Schweine_Werte!$DS$4:$DS$146),IF($B12=$A$6,SUMIF(Schweine_Werte!$AO$4:$AO$146,$D12,Schweine_Werte!$CM$4:$CM$146),SUMIF(Schweine_Werte!$AO$4:$AO$146,$D12,Schweine_Werte!$BG$4:$BG$146))))</f>
        <v>0</v>
      </c>
      <c r="AR7" s="675">
        <v>11</v>
      </c>
      <c r="AS7" s="676">
        <f>IF(OR($C$12=$AR7,$D$12=$AR7),Schweine_Werte!$C7*0.5,IF(OR($C$12&gt;$AR7,$D$12&lt;$AR7),0,Schweine_Werte!$C7))</f>
        <v>0</v>
      </c>
      <c r="AT7" s="676">
        <f>IF(OR($C$24=$AR7,$D$24=$AR7),Schweine_Werte!$C7*0.5,IF(OR($C$24&gt;$AR7,$D$24&lt;$AR7),0,Schweine_Werte!$C7))</f>
        <v>0</v>
      </c>
      <c r="AU7" s="676">
        <f>IF(OR($C$36=$AR7,$D$36=$AR7),Schweine_Werte!$C7*0.5,IF(OR($C$36&gt;$AR7,$D$36&lt;$AR7),0,Schweine_Werte!$C7))</f>
        <v>0</v>
      </c>
      <c r="AV7" s="676">
        <f>IF(OR($C$48=$AR7,$D$48=$AR7),Schweine_Werte!$C7*0.5,IF(OR($C$48&gt;$AR7,$D$48&lt;$AR7),0,Schweine_Werte!$C7))</f>
        <v>0</v>
      </c>
      <c r="AW7" s="676">
        <f>IF(OR($C$60=$AR7,$D$60=$AR7),Schweine_Werte!$C7*0.5,IF(OR($C$60&gt;$AR7,$D$60&lt;$AR7),0,Schweine_Werte!$C7))</f>
        <v>0</v>
      </c>
      <c r="AX7" s="676">
        <f>IF(OR($C$12=$AR7,$D$12=$AR7),Schweine_Werte!$E7*0.5,IF(OR($C$12&gt;$AR7,$D$12&lt;$AR7),0,Schweine_Werte!$E7))</f>
        <v>0</v>
      </c>
      <c r="AY7" s="676">
        <f>IF(OR($C$24=$AR7,$D$24=$AR7),Schweine_Werte!$E7*0.5,IF(OR($C$24&gt;$AR7,$D$24&lt;$AR7),0,Schweine_Werte!$E7))</f>
        <v>0</v>
      </c>
      <c r="AZ7" s="679">
        <f>IF(OR($C$36=$AR7,$D$36=$AR7),Schweine_Werte!$E7*0.5,IF(OR($C$36&gt;$AR7,$D$36&lt;$AR7),0,Schweine_Werte!$E7))</f>
        <v>0</v>
      </c>
      <c r="BA7" s="679">
        <f>IF(OR($C$48=$AR7,$D$48=$AR7),Schweine_Werte!$E7*0.5,IF(OR($C$48&gt;$AR7,$D$48&lt;$AR7),0,Schweine_Werte!$E7))</f>
        <v>0</v>
      </c>
      <c r="BB7" s="679">
        <f>IF(OR($C$60=$AR7,$D$60=$AR7),Schweine_Werte!$E7*0.5,IF(OR($C$60&gt;$AR7,$D$60&lt;$AR7),0,Schweine_Werte!$E7))</f>
        <v>0</v>
      </c>
      <c r="BC7" s="676">
        <f>IF(OR($C$12=$AR7,$D$12=$AR7),Schweine_Werte!$G7*0.5,IF(OR($C$12&gt;$AR7,$D$12&lt;$AR7),0,Schweine_Werte!$G7))</f>
        <v>0</v>
      </c>
      <c r="BD7" s="676">
        <f>IF(OR($C$24=$AR7,$D$24=$AR7),Schweine_Werte!$G7*0.5,IF(OR($C$24&gt;$AR7,$D$24&lt;$AR7),0,Schweine_Werte!$G7))</f>
        <v>0</v>
      </c>
      <c r="BE7" s="679">
        <f>IF(OR($C$36=$AR7,$D$36=$AR7),Schweine_Werte!$G7*0.5,IF(OR($C$36&gt;$AR7,$D$36&lt;$AR7),0,Schweine_Werte!$G7))</f>
        <v>0</v>
      </c>
      <c r="BF7" s="679">
        <f>IF(OR($C$48=$AR7,$D$48=$AR7),Schweine_Werte!$G7*0.5,IF(OR($C$48&gt;$AR7,$D$48&lt;$AR7),0,Schweine_Werte!$G7))</f>
        <v>0</v>
      </c>
      <c r="BG7" s="679">
        <f>IF(OR($C$60=$AR7,$D$60=$AR7),Schweine_Werte!$G7*0.5,IF(OR($C$60&gt;$AR7,$D$60&lt;$AR7),0,Schweine_Werte!$G7))</f>
        <v>0</v>
      </c>
      <c r="BH7" s="676">
        <f>IF(OR($C$12=$AR7,$D$12=$AR7),Schweine_Werte!$I7*0.5,IF(OR($C$12&gt;$AR7,$D$12&lt;$AR7),0,Schweine_Werte!$I7))</f>
        <v>0</v>
      </c>
      <c r="BI7" s="676">
        <f>IF(OR($C$24=$AR7,$D$24=$AR7),Schweine_Werte!$I7*0.5,IF(OR($C$24&gt;$AR7,$D$24&lt;$AR7),0,Schweine_Werte!$I7))</f>
        <v>0</v>
      </c>
      <c r="BJ7" s="679">
        <f>IF(OR($C$36=$AR7,$D$36=$AR7),Schweine_Werte!$I7*0.5,IF(OR($C$36&gt;$AR7,$D$36&lt;$AR7),0,Schweine_Werte!$I7))</f>
        <v>0</v>
      </c>
      <c r="BK7" s="679">
        <f>IF(OR($C$48=$AR7,$D$48=$AR7),Schweine_Werte!$I7*0.5,IF(OR($C$48&gt;$AR7,$D$48&lt;$AR7),0,Schweine_Werte!$I7))</f>
        <v>0</v>
      </c>
      <c r="BL7" s="679">
        <f>IF(OR($C$60=$AR7,$D$60=$AR7),Schweine_Werte!$I7*0.5,IF(OR($C$60&gt;$AR7,$D$60&lt;$AR7),0,Schweine_Werte!$I7))</f>
        <v>0</v>
      </c>
      <c r="BM7" s="676"/>
      <c r="BN7" s="676"/>
      <c r="BO7" s="679"/>
      <c r="BP7" s="679"/>
      <c r="BQ7" s="679"/>
      <c r="BR7" s="677">
        <f>IF(OR($C$74=$AR7,$D$74=$AR7),Schweine_Werte!$M7*0.5,IF(OR($C$74&gt;$AR7,$D$74&lt;$AR7),0,Schweine_Werte!$M7))</f>
        <v>0</v>
      </c>
      <c r="BS7" s="677">
        <f>IF(OR($C$83=$AR7,$D$83=$AR7),Schweine_Werte!$M7*0.5,IF(OR($C$83&gt;$AR7,$D$83&lt;$AR7),0,Schweine_Werte!$M7))</f>
        <v>0</v>
      </c>
      <c r="BT7" s="667">
        <f>IF(OR($C$92=$AR7,$D$92=$AR7),Schweine_Werte!$M7*0.5,IF(OR($C$92&gt;$AR7,$D$92&lt;$AR7),0,Schweine_Werte!$M7))</f>
        <v>0</v>
      </c>
      <c r="BU7" s="667">
        <f>IF(OR($C$101=$AR7,$D$101=$AR7),Schweine_Werte!$M7*0.5,IF(OR($C$101&gt;$AR7,$D$101&lt;$AR7),0,Schweine_Werte!$M7))</f>
        <v>0</v>
      </c>
      <c r="BV7" s="667">
        <f>IF(OR($C$110=$AR7,$D$110=$AR7),Schweine_Werte!$M7*0.5,IF(OR($C$110&gt;$AR7,$D$110&lt;$AR7),0,Schweine_Werte!$M7))</f>
        <v>0</v>
      </c>
      <c r="BW7" s="667">
        <f>IF(OR(8=$AR7,$E$127=$AR7),Schweine_Werte!$M7*0.5,IF(OR(8&gt;$AR7,$E$127&lt;$AR7),0,Schweine_Werte!$M7))</f>
        <v>2.8148019927048371</v>
      </c>
      <c r="BX7" s="667">
        <f>IF(OR(8=$AR7,$E$145=$AR7),Schweine_Werte!$M7*0.5,IF(OR(8&gt;$AR7,$E$145&lt;$AR7),0,Schweine_Werte!$M7))</f>
        <v>2.8148019927048371</v>
      </c>
      <c r="BY7" s="677">
        <f>IF(OR($C$74=$AR7,$D$74=$AR7),Schweine_Werte!$O7*0.5,IF(OR($C$74&gt;$AR7,$D$74&lt;$AR7),0,Schweine_Werte!$O7))</f>
        <v>0</v>
      </c>
      <c r="BZ7" s="677">
        <f>IF(OR($C$83=$AR7,$D$83=$AR7),Schweine_Werte!$O7*0.5,IF(OR($C$83&gt;$AR7,$D$83&lt;$AR7),0,Schweine_Werte!$O7))</f>
        <v>0</v>
      </c>
      <c r="CA7" s="667">
        <f>IF(OR($C$92=$AR7,$D$92=$AR7),Schweine_Werte!$O7*0.5,IF(OR($C$92&gt;$AR7,$D$92&lt;$AR7),0,Schweine_Werte!$O7))</f>
        <v>0</v>
      </c>
      <c r="CB7" s="667">
        <f>IF(OR($C$101=$AR7,$D$101=$AR7),Schweine_Werte!$O7*0.5,IF(OR($C$101&gt;$AR7,$D$101&lt;$AR7),0,Schweine_Werte!$O7))</f>
        <v>0</v>
      </c>
      <c r="CC7" s="667">
        <f>IF(OR($C$110=$AR7,$D$110=$AR7),Schweine_Werte!$O7*0.5,IF(OR($C$110&gt;$AR7,$D$110&lt;$AR7),0,Schweine_Werte!$O7))</f>
        <v>0</v>
      </c>
    </row>
    <row r="8" spans="1:303" ht="15" x14ac:dyDescent="0.25">
      <c r="A8" s="505" t="s">
        <v>485</v>
      </c>
      <c r="B8" s="504">
        <v>950</v>
      </c>
      <c r="D8" s="667"/>
      <c r="E8" s="667" t="e">
        <f>($D12-$C12)*1000/SUM($BH$4:$BH$146)</f>
        <v>#VALUE!</v>
      </c>
      <c r="F8" s="667" t="e">
        <f>SUMPRODUCT($BH$4:$BH$146,Schweine_Werte!$T$4:$T$146)/SUM($BH$4:$BH$146)</f>
        <v>#DIV/0!</v>
      </c>
      <c r="G8" s="667" t="e">
        <f>IF($B12=$A$8,SUMPRODUCT($BH$4:$BH$146,Schweine_Werte!EZ$4:EZ$146)/SUM($BH$4:$BH$146),IF($B12=$A$7,SUMPRODUCT($BH$4:$BH$146,Schweine_Werte!DT$4:DT$146)/SUM($BH$4:$BH$146),IF($B12=$A$6,SUMPRODUCT($BH$4:$BH$146,Schweine_Werte!CN$4:CN$146)/SUM($BH$4:$BH$146),SUMPRODUCT($BH$4:$BH$146,Schweine_Werte!BH$4:BH$146)/SUM($BH$4:$BH$146))))</f>
        <v>#DIV/0!</v>
      </c>
      <c r="H8" s="667" t="e">
        <f>IF($B12=$A$8,SUMPRODUCT($BH$4:$BH$146,Schweine_Werte!FA$4:FA$146)/SUM($BH$4:$BH$146),IF($B12=$A$7,SUMPRODUCT($BH$4:$BH$146,Schweine_Werte!DU$4:DU$146)/SUM($BH$4:$BH$146),IF($B12=$A$6,SUMPRODUCT($BH$4:$BH$146,Schweine_Werte!CO$4:CO$146)/SUM($BH$4:$BH$146),SUMPRODUCT($BH$4:$BH$146,Schweine_Werte!BI$4:BI$146)/SUM($BH$4:$BH$146))))</f>
        <v>#DIV/0!</v>
      </c>
      <c r="I8" s="667" t="e">
        <f>IF($B12=$A$8,SUMPRODUCT($BH$4:$BH$146,Schweine_Werte!FB$4:FB$146)/SUM($BH$4:$BH$146),IF($B12=$A$7,SUMPRODUCT($BH$4:$BH$146,Schweine_Werte!DV$4:DV$146)/SUM($BH$4:$BH$146),IF($B12=$A$6,SUMPRODUCT($BH$4:$BH$146,Schweine_Werte!CP$4:CP$146)/SUM($BH$4:$BH$146),SUMPRODUCT($BH$4:$BH$146,Schweine_Werte!BJ$4:BJ$146)/SUM($BH$4:$BH$146))))</f>
        <v>#DIV/0!</v>
      </c>
      <c r="J8" s="667" t="e">
        <f>SUMPRODUCT($BH$4:$BH$146,Schweine_Werte!$AB$4:$AB$146)/SUM($BH$4:$BH$146)</f>
        <v>#DIV/0!</v>
      </c>
      <c r="K8" s="667" t="e">
        <f>SUMPRODUCT($BH$4:$BH$146,Schweine_Werte!$AJ$4:$AJ$146)/SUM($BH$4:$BH$146)</f>
        <v>#DIV/0!</v>
      </c>
      <c r="L8" s="667" t="e">
        <f>T8*$F8*365/1000+$J8-$K8</f>
        <v>#DIV/0!</v>
      </c>
      <c r="M8" s="667" t="e">
        <f>U8*$F8*365/1000+$J8-$K8/2</f>
        <v>#DIV/0!</v>
      </c>
      <c r="N8" s="667" t="e">
        <f>V8*$F8*365/1000+$J8</f>
        <v>#DIV/0!</v>
      </c>
      <c r="O8" s="667">
        <f>IF($C12&lt;28,SUM($BH$4:$BH$23)+IF($D12&gt;28,$BH$24*0.5,$BH$24),0)</f>
        <v>0</v>
      </c>
      <c r="P8" s="667">
        <f>IF($D12&gt;28,SUM($BH$25:$BH$146)+IF($C12&lt;28,$BH$24*0.5,$BH$24),0)</f>
        <v>0</v>
      </c>
      <c r="Q8" s="667" t="e">
        <f t="shared" si="0"/>
        <v>#DIV/0!</v>
      </c>
      <c r="R8" s="667" t="e">
        <f t="shared" si="0"/>
        <v>#DIV/0!</v>
      </c>
      <c r="S8" s="667" t="e">
        <f t="shared" si="0"/>
        <v>#DIV/0!</v>
      </c>
      <c r="T8" s="667" t="e">
        <f>+($O8*Schweine_Werte!$HT$8+$P8*Schweine_Werte!$HU$8)/SUM($O8:$P8)</f>
        <v>#DIV/0!</v>
      </c>
      <c r="U8" s="667" t="e">
        <f>+($O8*Schweine_Werte!$HV$8+$P8*Schweine_Werte!$HW$8)/SUM($O8:$P8)</f>
        <v>#DIV/0!</v>
      </c>
      <c r="V8" s="667" t="e">
        <f>+($O8*Schweine_Werte!$HX$8+$P8*Schweine_Werte!$HY$8)/SUM($O8:$P8)</f>
        <v>#DIV/0!</v>
      </c>
      <c r="W8" s="678" t="e">
        <f>($J8*0.055+T8*0.365*0.86*$F8-$K8*0.018)/L8*100</f>
        <v>#DIV/0!</v>
      </c>
      <c r="X8" s="667" t="e">
        <f>($J8*0.055+U8*0.365*0.86*$F8-$K8*0.018/2)/M8*100</f>
        <v>#DIV/0!</v>
      </c>
      <c r="Y8" s="667" t="e">
        <f>($J8*0.055+V8*0.365*0.86*$F8)/N8*100</f>
        <v>#DIV/0!</v>
      </c>
      <c r="Z8" s="667" t="e">
        <f>IF($B12=$A$8,SUMPRODUCT($BH$4:$BH$146,Schweine_Werte!$FC$4:$FC$146,Schweine_Werte!$FD$4:$FD$146)/SUMPRODUCT($BH$4:$BH$146,Schweine_Werte!$FC$4:$FC$146),IF($B12=$A$7,SUMPRODUCT($BH$4:$BH$146,Schweine_Werte!$DW$4:$DW$146,Schweine_Werte!$DX$4:$DX$146)/SUMPRODUCT($BH$4:$BH$146,Schweine_Werte!$DW$4:$DW$146),IF($B12=$A$6,SUMPRODUCT($BH$4:$BH$146,Schweine_Werte!$CQ$4:$CQ$146,Schweine_Werte!$CR$4:$CR$146)/SUMPRODUCT($BH$4:$BH$146,Schweine_Werte!$CQ$4:$CQ$146),SUMPRODUCT($BH$4:$BH$146,Schweine_Werte!$BK$4:$BK$146,Schweine_Werte!$BL$4:$BL$146)/SUMPRODUCT($BH$4:$BH$146,Schweine_Werte!$BK$4:$BK$146))))</f>
        <v>#DIV/0!</v>
      </c>
      <c r="AA8" s="667"/>
      <c r="AB8" s="667">
        <f>IF($B12=$A$8,SUMIF(Schweine_Werte!$AO$4:$AO$146,$C12,Schweine_Werte!$FD$4:$FD$146),IF($B12=$A$7,SUMIF(Schweine_Werte!$AO$4:$AO$146,$C12,Schweine_Werte!$DX$4:$DX$146),IF($B12=$A$6,SUMIF(Schweine_Werte!$AO$4:$AO$146,$C12,Schweine_Werte!$CR$4:$CR$146),SUMIF(Schweine_Werte!$AO$4:$AO$146,$C12,Schweine_Werte!$BL$4:$BL$146))))</f>
        <v>0</v>
      </c>
      <c r="AC8" s="667"/>
      <c r="AD8" s="667">
        <f>IF($B12=$A$8,SUMIF(Schweine_Werte!$AO$4:$AO$146,$D12,Schweine_Werte!$FD$4:$FD$146),IF($B12=$A$7,SUMIF(Schweine_Werte!$AO$4:$AO$146,$D12,Schweine_Werte!$DX$4:$DX$146),IF($B12=$A$6,SUMIF(Schweine_Werte!$AO$4:$AO$146,$D12,Schweine_Werte!$CR$4:$CR$146),SUMIF(Schweine_Werte!$AO$4:$AO$146,$D12,Schweine_Werte!$BL$4:$BL$146))))</f>
        <v>0</v>
      </c>
      <c r="AE8" s="667"/>
      <c r="AF8" s="667"/>
      <c r="AG8" s="667" t="e">
        <f>IF($B12=$A$8,SUMPRODUCT($BH$4:$BH$146,Schweine_Werte!$FC$4:$FC$146)/SUM($BH$4:$BH$146),IF($B12=$A$7,SUMPRODUCT($BH$4:$BH$146,Schweine_Werte!$DW$4:$DW$146)/SUM($BH$4:$BH$146),IF($B12=$A$6,SUMPRODUCT($BH$4:$BH$146,Schweine_Werte!$CQ$4:$CQ$146)/SUM($BH$4:$BH$146),SUMPRODUCT($BH$4:$BH$146,Schweine_Werte!$BK$4:$BK$146)/SUM($BH$4:$BH$146))))</f>
        <v>#DIV/0!</v>
      </c>
      <c r="AH8" s="667"/>
      <c r="AI8" s="667"/>
      <c r="AJ8" s="667" t="e">
        <f>IF($B12=$A$8,SUMPRODUCT($BH$4:$BH$146,Schweine_Werte!$FC$4:$FC$146,Schweine_Werte!$FE$4:$FE$146)/SUMPRODUCT($BH$4:$BH$146,Schweine_Werte!$FC$4:$FC$146),IF($B12=$A$7,SUMPRODUCT($BH$4:$BH$146,Schweine_Werte!$DW$4:$DW$146,Schweine_Werte!$DY$4:$DY$146)/SUMPRODUCT($BH$4:$BH$146,Schweine_Werte!$DW$4:$DW$146),IF($B12=$A$6,SUMPRODUCT($BH$4:$BH$146,Schweine_Werte!$CQ$4:$CQ$146,Schweine_Werte!$CS$4:$CS$146)/SUMPRODUCT($BH$4:$BH$146,Schweine_Werte!$CQ$4:$CQ$146),SUMPRODUCT($BH$4:$BH$146,Schweine_Werte!$BK$4:$BK$146,Schweine_Werte!$BM$4:$BM$146)/SUMPRODUCT($BH$4:$BH$146,Schweine_Werte!$BK$4:$BK$146))))</f>
        <v>#DIV/0!</v>
      </c>
      <c r="AK8" s="667"/>
      <c r="AL8" s="667">
        <f>IF($B12=$A$8,SUMIF(Schweine_Werte!$AO$4:$AO$146,$C12,Schweine_Werte!$FE$4:$FE$146),IF($B12=$A$7,SUMIF(Schweine_Werte!$AO$4:$AO$146,$C12,Schweine_Werte!$DY$4:$DY$146),IF($B12=$A$6,SUMIF(Schweine_Werte!$AO$4:$AO$146,$C12,Schweine_Werte!$CS$4:$CS$146),SUMIF(Schweine_Werte!$AO$4:$AO$146,$C12,Schweine_Werte!$BM$4:$BM$146))))</f>
        <v>0</v>
      </c>
      <c r="AM8" s="667"/>
      <c r="AN8" s="667">
        <f>IF($B12=$A$8,SUMIF(Schweine_Werte!$AO$4:$AO$146,$D12,Schweine_Werte!$FE$4:$FE$146),IF($B12=$A$7,SUMIF(Schweine_Werte!$AO$4:$AO$146,$D12,Schweine_Werte!$DY$4:$DY$146),IF($B12=$A$6,SUMIF(Schweine_Werte!$AO$4:$AO$146,$D12,Schweine_Werte!$CS$4:$CS$146),SUMIF(Schweine_Werte!$AO$4:$AO$146,$D12,Schweine_Werte!$BM$4:$BM$146))))</f>
        <v>0</v>
      </c>
      <c r="AR8" s="675">
        <v>12</v>
      </c>
      <c r="AS8" s="676">
        <f>IF(OR($C$12=$AR8,$D$12=$AR8),Schweine_Werte!$C8*0.5,IF(OR($C$12&gt;$AR8,$D$12&lt;$AR8),0,Schweine_Werte!$C8))</f>
        <v>0</v>
      </c>
      <c r="AT8" s="676">
        <f>IF(OR($C$24=$AR8,$D$24=$AR8),Schweine_Werte!$C8*0.5,IF(OR($C$24&gt;$AR8,$D$24&lt;$AR8),0,Schweine_Werte!$C8))</f>
        <v>0</v>
      </c>
      <c r="AU8" s="676">
        <f>IF(OR($C$36=$AR8,$D$36=$AR8),Schweine_Werte!$C8*0.5,IF(OR($C$36&gt;$AR8,$D$36&lt;$AR8),0,Schweine_Werte!$C8))</f>
        <v>0</v>
      </c>
      <c r="AV8" s="676">
        <f>IF(OR($C$48=$AR8,$D$48=$AR8),Schweine_Werte!$C8*0.5,IF(OR($C$48&gt;$AR8,$D$48&lt;$AR8),0,Schweine_Werte!$C8))</f>
        <v>0</v>
      </c>
      <c r="AW8" s="676">
        <f>IF(OR($C$60=$AR8,$D$60=$AR8),Schweine_Werte!$C8*0.5,IF(OR($C$60&gt;$AR8,$D$60&lt;$AR8),0,Schweine_Werte!$C8))</f>
        <v>0</v>
      </c>
      <c r="AX8" s="676">
        <f>IF(OR($C$12=$AR8,$D$12=$AR8),Schweine_Werte!$E8*0.5,IF(OR($C$12&gt;$AR8,$D$12&lt;$AR8),0,Schweine_Werte!$E8))</f>
        <v>0</v>
      </c>
      <c r="AY8" s="676">
        <f>IF(OR($C$24=$AR8,$D$24=$AR8),Schweine_Werte!$E8*0.5,IF(OR($C$24&gt;$AR8,$D$24&lt;$AR8),0,Schweine_Werte!$E8))</f>
        <v>0</v>
      </c>
      <c r="AZ8" s="679">
        <f>IF(OR($C$36=$AR8,$D$36=$AR8),Schweine_Werte!$E8*0.5,IF(OR($C$36&gt;$AR8,$D$36&lt;$AR8),0,Schweine_Werte!$E8))</f>
        <v>0</v>
      </c>
      <c r="BA8" s="679">
        <f>IF(OR($C$48=$AR8,$D$48=$AR8),Schweine_Werte!$E8*0.5,IF(OR($C$48&gt;$AR8,$D$48&lt;$AR8),0,Schweine_Werte!$E8))</f>
        <v>0</v>
      </c>
      <c r="BB8" s="679">
        <f>IF(OR($C$60=$AR8,$D$60=$AR8),Schweine_Werte!$E8*0.5,IF(OR($C$60&gt;$AR8,$D$60&lt;$AR8),0,Schweine_Werte!$E8))</f>
        <v>0</v>
      </c>
      <c r="BC8" s="676">
        <f>IF(OR($C$12=$AR8,$D$12=$AR8),Schweine_Werte!$G8*0.5,IF(OR($C$12&gt;$AR8,$D$12&lt;$AR8),0,Schweine_Werte!$G8))</f>
        <v>0</v>
      </c>
      <c r="BD8" s="676">
        <f>IF(OR($C$24=$AR8,$D$24=$AR8),Schweine_Werte!$G8*0.5,IF(OR($C$24&gt;$AR8,$D$24&lt;$AR8),0,Schweine_Werte!$G8))</f>
        <v>0</v>
      </c>
      <c r="BE8" s="679">
        <f>IF(OR($C$36=$AR8,$D$36=$AR8),Schweine_Werte!$G8*0.5,IF(OR($C$36&gt;$AR8,$D$36&lt;$AR8),0,Schweine_Werte!$G8))</f>
        <v>0</v>
      </c>
      <c r="BF8" s="679">
        <f>IF(OR($C$48=$AR8,$D$48=$AR8),Schweine_Werte!$G8*0.5,IF(OR($C$48&gt;$AR8,$D$48&lt;$AR8),0,Schweine_Werte!$G8))</f>
        <v>0</v>
      </c>
      <c r="BG8" s="679">
        <f>IF(OR($C$60=$AR8,$D$60=$AR8),Schweine_Werte!$G8*0.5,IF(OR($C$60&gt;$AR8,$D$60&lt;$AR8),0,Schweine_Werte!$G8))</f>
        <v>0</v>
      </c>
      <c r="BH8" s="676">
        <f>IF(OR($C$12=$AR8,$D$12=$AR8),Schweine_Werte!$I8*0.5,IF(OR($C$12&gt;$AR8,$D$12&lt;$AR8),0,Schweine_Werte!$I8))</f>
        <v>0</v>
      </c>
      <c r="BI8" s="676">
        <f>IF(OR($C$24=$AR8,$D$24=$AR8),Schweine_Werte!$I8*0.5,IF(OR($C$24&gt;$AR8,$D$24&lt;$AR8),0,Schweine_Werte!$I8))</f>
        <v>0</v>
      </c>
      <c r="BJ8" s="679">
        <f>IF(OR($C$36=$AR8,$D$36=$AR8),Schweine_Werte!$I8*0.5,IF(OR($C$36&gt;$AR8,$D$36&lt;$AR8),0,Schweine_Werte!$I8))</f>
        <v>0</v>
      </c>
      <c r="BK8" s="679">
        <f>IF(OR($C$48=$AR8,$D$48=$AR8),Schweine_Werte!$I8*0.5,IF(OR($C$48&gt;$AR8,$D$48&lt;$AR8),0,Schweine_Werte!$I8))</f>
        <v>0</v>
      </c>
      <c r="BL8" s="679">
        <f>IF(OR($C$60=$AR8,$D$60=$AR8),Schweine_Werte!$I8*0.5,IF(OR($C$60&gt;$AR8,$D$60&lt;$AR8),0,Schweine_Werte!$I8))</f>
        <v>0</v>
      </c>
      <c r="BM8" s="676"/>
      <c r="BN8" s="676"/>
      <c r="BO8" s="679"/>
      <c r="BP8" s="679"/>
      <c r="BQ8" s="679"/>
      <c r="BR8" s="677">
        <f>IF(OR($C$74=$AR8,$D$74=$AR8),Schweine_Werte!$M8*0.5,IF(OR($C$74&gt;$AR8,$D$74&lt;$AR8),0,Schweine_Werte!$M8))</f>
        <v>0</v>
      </c>
      <c r="BS8" s="677">
        <f>IF(OR($C$83=$AR8,$D$83=$AR8),Schweine_Werte!$M8*0.5,IF(OR($C$83&gt;$AR8,$D$83&lt;$AR8),0,Schweine_Werte!$M8))</f>
        <v>0</v>
      </c>
      <c r="BT8" s="667">
        <f>IF(OR($C$92=$AR8,$D$92=$AR8),Schweine_Werte!$M8*0.5,IF(OR($C$92&gt;$AR8,$D$92&lt;$AR8),0,Schweine_Werte!$M8))</f>
        <v>0</v>
      </c>
      <c r="BU8" s="667">
        <f>IF(OR($C$101=$AR8,$D$101=$AR8),Schweine_Werte!$M8*0.5,IF(OR($C$101&gt;$AR8,$D$101&lt;$AR8),0,Schweine_Werte!$M8))</f>
        <v>0</v>
      </c>
      <c r="BV8" s="667">
        <f>IF(OR($C$110=$AR8,$D$110=$AR8),Schweine_Werte!$M8*0.5,IF(OR($C$110&gt;$AR8,$D$110&lt;$AR8),0,Schweine_Werte!$M8))</f>
        <v>0</v>
      </c>
      <c r="BW8" s="667">
        <f>IF(OR(8=$AR8,$E$127=$AR8),Schweine_Werte!$M8*0.5,IF(OR(8&gt;$AR8,$E$127&lt;$AR8),0,Schweine_Werte!$M8))</f>
        <v>2.6783028291716549</v>
      </c>
      <c r="BX8" s="667">
        <f>IF(OR(8=$AR8,$E$145=$AR8),Schweine_Werte!$M8*0.5,IF(OR(8&gt;$AR8,$E$145&lt;$AR8),0,Schweine_Werte!$M8))</f>
        <v>2.6783028291716549</v>
      </c>
      <c r="BY8" s="677">
        <f>IF(OR($C$74=$AR8,$D$74=$AR8),Schweine_Werte!$O8*0.5,IF(OR($C$74&gt;$AR8,$D$74&lt;$AR8),0,Schweine_Werte!$O8))</f>
        <v>0</v>
      </c>
      <c r="BZ8" s="677">
        <f>IF(OR($C$83=$AR8,$D$83=$AR8),Schweine_Werte!$O8*0.5,IF(OR($C$83&gt;$AR8,$D$83&lt;$AR8),0,Schweine_Werte!$O8))</f>
        <v>0</v>
      </c>
      <c r="CA8" s="667">
        <f>IF(OR($C$92=$AR8,$D$92=$AR8),Schweine_Werte!$O8*0.5,IF(OR($C$92&gt;$AR8,$D$92&lt;$AR8),0,Schweine_Werte!$O8))</f>
        <v>0</v>
      </c>
      <c r="CB8" s="667">
        <f>IF(OR($C$101=$AR8,$D$101=$AR8),Schweine_Werte!$O8*0.5,IF(OR($C$101&gt;$AR8,$D$101&lt;$AR8),0,Schweine_Werte!$O8))</f>
        <v>0</v>
      </c>
      <c r="CC8" s="667">
        <f>IF(OR($C$110=$AR8,$D$110=$AR8),Schweine_Werte!$O8*0.5,IF(OR($C$110&gt;$AR8,$D$110&lt;$AR8),0,Schweine_Werte!$O8))</f>
        <v>0</v>
      </c>
    </row>
    <row r="9" spans="1:303" x14ac:dyDescent="0.2">
      <c r="B9" s="504"/>
      <c r="D9" s="667"/>
      <c r="E9" s="667"/>
      <c r="F9" s="667"/>
      <c r="G9" s="667"/>
      <c r="H9" s="667"/>
      <c r="I9" s="667"/>
      <c r="J9" s="667"/>
      <c r="K9" s="667"/>
      <c r="L9" s="667"/>
      <c r="M9" s="667"/>
      <c r="N9" s="667"/>
      <c r="O9" s="667"/>
      <c r="P9" s="667"/>
      <c r="Q9" s="667"/>
      <c r="R9" s="667"/>
      <c r="S9" s="667"/>
      <c r="T9" s="667"/>
      <c r="U9" s="667"/>
      <c r="V9" s="667"/>
      <c r="W9" s="678"/>
      <c r="X9" s="667"/>
      <c r="Y9" s="667"/>
      <c r="Z9" s="667"/>
      <c r="AA9" s="667"/>
      <c r="AB9" s="667"/>
      <c r="AC9" s="667"/>
      <c r="AD9" s="667"/>
      <c r="AE9" s="667"/>
      <c r="AF9" s="667"/>
      <c r="AG9" s="667"/>
      <c r="AH9" s="667"/>
      <c r="AI9" s="667"/>
      <c r="AJ9" s="667"/>
      <c r="AK9" s="667"/>
      <c r="AL9" s="667"/>
      <c r="AM9" s="667"/>
      <c r="AN9" s="667"/>
      <c r="AR9" s="675">
        <v>13</v>
      </c>
      <c r="AS9" s="676">
        <f>IF(OR($C$12=$AR9,$D$12=$AR9),Schweine_Werte!$C9*0.5,IF(OR($C$12&gt;$AR9,$D$12&lt;$AR9),0,Schweine_Werte!$C9))</f>
        <v>0</v>
      </c>
      <c r="AT9" s="676">
        <f>IF(OR($C$24=$AR9,$D$24=$AR9),Schweine_Werte!$C9*0.5,IF(OR($C$24&gt;$AR9,$D$24&lt;$AR9),0,Schweine_Werte!$C9))</f>
        <v>0</v>
      </c>
      <c r="AU9" s="676">
        <f>IF(OR($C$36=$AR9,$D$36=$AR9),Schweine_Werte!$C9*0.5,IF(OR($C$36&gt;$AR9,$D$36&lt;$AR9),0,Schweine_Werte!$C9))</f>
        <v>0</v>
      </c>
      <c r="AV9" s="676">
        <f>IF(OR($C$48=$AR9,$D$48=$AR9),Schweine_Werte!$C9*0.5,IF(OR($C$48&gt;$AR9,$D$48&lt;$AR9),0,Schweine_Werte!$C9))</f>
        <v>0</v>
      </c>
      <c r="AW9" s="676">
        <f>IF(OR($C$60=$AR9,$D$60=$AR9),Schweine_Werte!$C9*0.5,IF(OR($C$60&gt;$AR9,$D$60&lt;$AR9),0,Schweine_Werte!$C9))</f>
        <v>0</v>
      </c>
      <c r="AX9" s="676">
        <f>IF(OR($C$12=$AR9,$D$12=$AR9),Schweine_Werte!$E9*0.5,IF(OR($C$12&gt;$AR9,$D$12&lt;$AR9),0,Schweine_Werte!$E9))</f>
        <v>0</v>
      </c>
      <c r="AY9" s="676">
        <f>IF(OR($C$24=$AR9,$D$24=$AR9),Schweine_Werte!$E9*0.5,IF(OR($C$24&gt;$AR9,$D$24&lt;$AR9),0,Schweine_Werte!$E9))</f>
        <v>0</v>
      </c>
      <c r="AZ9" s="679">
        <f>IF(OR($C$36=$AR9,$D$36=$AR9),Schweine_Werte!$E9*0.5,IF(OR($C$36&gt;$AR9,$D$36&lt;$AR9),0,Schweine_Werte!$E9))</f>
        <v>0</v>
      </c>
      <c r="BA9" s="679">
        <f>IF(OR($C$48=$AR9,$D$48=$AR9),Schweine_Werte!$E9*0.5,IF(OR($C$48&gt;$AR9,$D$48&lt;$AR9),0,Schweine_Werte!$E9))</f>
        <v>0</v>
      </c>
      <c r="BB9" s="679">
        <f>IF(OR($C$60=$AR9,$D$60=$AR9),Schweine_Werte!$E9*0.5,IF(OR($C$60&gt;$AR9,$D$60&lt;$AR9),0,Schweine_Werte!$E9))</f>
        <v>0</v>
      </c>
      <c r="BC9" s="676">
        <f>IF(OR($C$12=$AR9,$D$12=$AR9),Schweine_Werte!$G9*0.5,IF(OR($C$12&gt;$AR9,$D$12&lt;$AR9),0,Schweine_Werte!$G9))</f>
        <v>0</v>
      </c>
      <c r="BD9" s="676">
        <f>IF(OR($C$24=$AR9,$D$24=$AR9),Schweine_Werte!$G9*0.5,IF(OR($C$24&gt;$AR9,$D$24&lt;$AR9),0,Schweine_Werte!$G9))</f>
        <v>0</v>
      </c>
      <c r="BE9" s="679">
        <f>IF(OR($C$36=$AR9,$D$36=$AR9),Schweine_Werte!$G9*0.5,IF(OR($C$36&gt;$AR9,$D$36&lt;$AR9),0,Schweine_Werte!$G9))</f>
        <v>0</v>
      </c>
      <c r="BF9" s="679">
        <f>IF(OR($C$48=$AR9,$D$48=$AR9),Schweine_Werte!$G9*0.5,IF(OR($C$48&gt;$AR9,$D$48&lt;$AR9),0,Schweine_Werte!$G9))</f>
        <v>0</v>
      </c>
      <c r="BG9" s="679">
        <f>IF(OR($C$60=$AR9,$D$60=$AR9),Schweine_Werte!$G9*0.5,IF(OR($C$60&gt;$AR9,$D$60&lt;$AR9),0,Schweine_Werte!$G9))</f>
        <v>0</v>
      </c>
      <c r="BH9" s="676">
        <f>IF(OR($C$12=$AR9,$D$12=$AR9),Schweine_Werte!$I9*0.5,IF(OR($C$12&gt;$AR9,$D$12&lt;$AR9),0,Schweine_Werte!$I9))</f>
        <v>0</v>
      </c>
      <c r="BI9" s="676">
        <f>IF(OR($C$24=$AR9,$D$24=$AR9),Schweine_Werte!$I9*0.5,IF(OR($C$24&gt;$AR9,$D$24&lt;$AR9),0,Schweine_Werte!$I9))</f>
        <v>0</v>
      </c>
      <c r="BJ9" s="679">
        <f>IF(OR($C$36=$AR9,$D$36=$AR9),Schweine_Werte!$I9*0.5,IF(OR($C$36&gt;$AR9,$D$36&lt;$AR9),0,Schweine_Werte!$I9))</f>
        <v>0</v>
      </c>
      <c r="BK9" s="679">
        <f>IF(OR($C$48=$AR9,$D$48=$AR9),Schweine_Werte!$I9*0.5,IF(OR($C$48&gt;$AR9,$D$48&lt;$AR9),0,Schweine_Werte!$I9))</f>
        <v>0</v>
      </c>
      <c r="BL9" s="679">
        <f>IF(OR($C$60=$AR9,$D$60=$AR9),Schweine_Werte!$I9*0.5,IF(OR($C$60&gt;$AR9,$D$60&lt;$AR9),0,Schweine_Werte!$I9))</f>
        <v>0</v>
      </c>
      <c r="BM9" s="676"/>
      <c r="BN9" s="676"/>
      <c r="BO9" s="679"/>
      <c r="BP9" s="679"/>
      <c r="BQ9" s="679"/>
      <c r="BR9" s="677">
        <f>IF(OR($C$74=$AR9,$D$74=$AR9),Schweine_Werte!$M9*0.5,IF(OR($C$74&gt;$AR9,$D$74&lt;$AR9),0,Schweine_Werte!$M9))</f>
        <v>0</v>
      </c>
      <c r="BS9" s="677">
        <f>IF(OR($C$83=$AR9,$D$83=$AR9),Schweine_Werte!$M9*0.5,IF(OR($C$83&gt;$AR9,$D$83&lt;$AR9),0,Schweine_Werte!$M9))</f>
        <v>0</v>
      </c>
      <c r="BT9" s="667">
        <f>IF(OR($C$92=$AR9,$D$92=$AR9),Schweine_Werte!$M9*0.5,IF(OR($C$92&gt;$AR9,$D$92&lt;$AR9),0,Schweine_Werte!$M9))</f>
        <v>0</v>
      </c>
      <c r="BU9" s="667">
        <f>IF(OR($C$101=$AR9,$D$101=$AR9),Schweine_Werte!$M9*0.5,IF(OR($C$101&gt;$AR9,$D$101&lt;$AR9),0,Schweine_Werte!$M9))</f>
        <v>0</v>
      </c>
      <c r="BV9" s="667">
        <f>IF(OR($C$110=$AR9,$D$110=$AR9),Schweine_Werte!$M9*0.5,IF(OR($C$110&gt;$AR9,$D$110&lt;$AR9),0,Schweine_Werte!$M9))</f>
        <v>0</v>
      </c>
      <c r="BW9" s="667">
        <f>IF(OR(8=$AR9,$E$127=$AR9),Schweine_Werte!$M9*0.5,IF(OR(8&gt;$AR9,$E$127&lt;$AR9),0,Schweine_Werte!$M9))</f>
        <v>2.5561372243616485</v>
      </c>
      <c r="BX9" s="667">
        <f>IF(OR(8=$AR9,$E$145=$AR9),Schweine_Werte!$M9*0.5,IF(OR(8&gt;$AR9,$E$145&lt;$AR9),0,Schweine_Werte!$M9))</f>
        <v>2.5561372243616485</v>
      </c>
      <c r="BY9" s="677">
        <f>IF(OR($C$74=$AR9,$D$74=$AR9),Schweine_Werte!$O9*0.5,IF(OR($C$74&gt;$AR9,$D$74&lt;$AR9),0,Schweine_Werte!$O9))</f>
        <v>0</v>
      </c>
      <c r="BZ9" s="677">
        <f>IF(OR($C$83=$AR9,$D$83=$AR9),Schweine_Werte!$O9*0.5,IF(OR($C$83&gt;$AR9,$D$83&lt;$AR9),0,Schweine_Werte!$O9))</f>
        <v>0</v>
      </c>
      <c r="CA9" s="667">
        <f>IF(OR($C$92=$AR9,$D$92=$AR9),Schweine_Werte!$O9*0.5,IF(OR($C$92&gt;$AR9,$D$92&lt;$AR9),0,Schweine_Werte!$O9))</f>
        <v>0</v>
      </c>
      <c r="CB9" s="667">
        <f>IF(OR($C$101=$AR9,$D$101=$AR9),Schweine_Werte!$O9*0.5,IF(OR($C$101&gt;$AR9,$D$101&lt;$AR9),0,Schweine_Werte!$O9))</f>
        <v>0</v>
      </c>
      <c r="CC9" s="667">
        <f>IF(OR($C$110=$AR9,$D$110=$AR9),Schweine_Werte!$O9*0.5,IF(OR($C$110&gt;$AR9,$D$110&lt;$AR9),0,Schweine_Werte!$O9))</f>
        <v>0</v>
      </c>
    </row>
    <row r="10" spans="1:303" ht="15.75" x14ac:dyDescent="0.25">
      <c r="F10" s="521"/>
      <c r="G10" s="1722" t="s">
        <v>486</v>
      </c>
      <c r="H10" s="1723"/>
      <c r="I10" s="1724"/>
      <c r="J10" s="681" t="s">
        <v>474</v>
      </c>
      <c r="K10" s="681" t="s">
        <v>487</v>
      </c>
      <c r="L10" s="1725" t="s">
        <v>488</v>
      </c>
      <c r="M10" s="1726"/>
      <c r="N10" s="1727"/>
      <c r="O10" s="1725" t="s">
        <v>489</v>
      </c>
      <c r="P10" s="1727"/>
      <c r="Q10" s="1725" t="s">
        <v>490</v>
      </c>
      <c r="R10" s="1726"/>
      <c r="S10" s="1727"/>
      <c r="T10" s="1725" t="s">
        <v>491</v>
      </c>
      <c r="U10" s="1726"/>
      <c r="V10" s="1727"/>
      <c r="W10" s="1725" t="s">
        <v>492</v>
      </c>
      <c r="X10" s="1726"/>
      <c r="Y10" s="1727"/>
      <c r="Z10" s="1728" t="s">
        <v>493</v>
      </c>
      <c r="AA10" s="1729"/>
      <c r="AB10" s="1728" t="s">
        <v>411</v>
      </c>
      <c r="AC10" s="1729"/>
      <c r="AD10" s="1728" t="s">
        <v>412</v>
      </c>
      <c r="AE10" s="1729"/>
      <c r="AF10" s="682" t="s">
        <v>494</v>
      </c>
      <c r="AG10" s="1733" t="s">
        <v>495</v>
      </c>
      <c r="AH10" s="1734"/>
      <c r="AI10" s="683" t="s">
        <v>496</v>
      </c>
      <c r="AJ10" s="1728" t="s">
        <v>493</v>
      </c>
      <c r="AK10" s="1729"/>
      <c r="AL10" s="1728" t="s">
        <v>411</v>
      </c>
      <c r="AM10" s="1729"/>
      <c r="AN10" s="1728" t="s">
        <v>412</v>
      </c>
      <c r="AO10" s="1729"/>
      <c r="AR10" s="675">
        <v>14</v>
      </c>
      <c r="AS10" s="676">
        <f>IF(OR($C$12=$AR10,$D$12=$AR10),Schweine_Werte!$C10*0.5,IF(OR($C$12&gt;$AR10,$D$12&lt;$AR10),0,Schweine_Werte!$C10))</f>
        <v>0</v>
      </c>
      <c r="AT10" s="676">
        <f>IF(OR($C$24=$AR10,$D$24=$AR10),Schweine_Werte!$C10*0.5,IF(OR($C$24&gt;$AR10,$D$24&lt;$AR10),0,Schweine_Werte!$C10))</f>
        <v>0</v>
      </c>
      <c r="AU10" s="676">
        <f>IF(OR($C$36=$AR10,$D$36=$AR10),Schweine_Werte!$C10*0.5,IF(OR($C$36&gt;$AR10,$D$36&lt;$AR10),0,Schweine_Werte!$C10))</f>
        <v>0</v>
      </c>
      <c r="AV10" s="676">
        <f>IF(OR($C$48=$AR10,$D$48=$AR10),Schweine_Werte!$C10*0.5,IF(OR($C$48&gt;$AR10,$D$48&lt;$AR10),0,Schweine_Werte!$C10))</f>
        <v>0</v>
      </c>
      <c r="AW10" s="676">
        <f>IF(OR($C$60=$AR10,$D$60=$AR10),Schweine_Werte!$C10*0.5,IF(OR($C$60&gt;$AR10,$D$60&lt;$AR10),0,Schweine_Werte!$C10))</f>
        <v>0</v>
      </c>
      <c r="AX10" s="676">
        <f>IF(OR($C$12=$AR10,$D$12=$AR10),Schweine_Werte!$E10*0.5,IF(OR($C$12&gt;$AR10,$D$12&lt;$AR10),0,Schweine_Werte!$E10))</f>
        <v>0</v>
      </c>
      <c r="AY10" s="676">
        <f>IF(OR($C$24=$AR10,$D$24=$AR10),Schweine_Werte!$E10*0.5,IF(OR($C$24&gt;$AR10,$D$24&lt;$AR10),0,Schweine_Werte!$E10))</f>
        <v>0</v>
      </c>
      <c r="AZ10" s="679">
        <f>IF(OR($C$36=$AR10,$D$36=$AR10),Schweine_Werte!$E10*0.5,IF(OR($C$36&gt;$AR10,$D$36&lt;$AR10),0,Schweine_Werte!$E10))</f>
        <v>0</v>
      </c>
      <c r="BA10" s="679">
        <f>IF(OR($C$48=$AR10,$D$48=$AR10),Schweine_Werte!$E10*0.5,IF(OR($C$48&gt;$AR10,$D$48&lt;$AR10),0,Schweine_Werte!$E10))</f>
        <v>0</v>
      </c>
      <c r="BB10" s="679">
        <f>IF(OR($C$60=$AR10,$D$60=$AR10),Schweine_Werte!$E10*0.5,IF(OR($C$60&gt;$AR10,$D$60&lt;$AR10),0,Schweine_Werte!$E10))</f>
        <v>0</v>
      </c>
      <c r="BC10" s="676">
        <f>IF(OR($C$12=$AR10,$D$12=$AR10),Schweine_Werte!$G10*0.5,IF(OR($C$12&gt;$AR10,$D$12&lt;$AR10),0,Schweine_Werte!$G10))</f>
        <v>0</v>
      </c>
      <c r="BD10" s="676">
        <f>IF(OR($C$24=$AR10,$D$24=$AR10),Schweine_Werte!$G10*0.5,IF(OR($C$24&gt;$AR10,$D$24&lt;$AR10),0,Schweine_Werte!$G10))</f>
        <v>0</v>
      </c>
      <c r="BE10" s="679">
        <f>IF(OR($C$36=$AR10,$D$36=$AR10),Schweine_Werte!$G10*0.5,IF(OR($C$36&gt;$AR10,$D$36&lt;$AR10),0,Schweine_Werte!$G10))</f>
        <v>0</v>
      </c>
      <c r="BF10" s="679">
        <f>IF(OR($C$48=$AR10,$D$48=$AR10),Schweine_Werte!$G10*0.5,IF(OR($C$48&gt;$AR10,$D$48&lt;$AR10),0,Schweine_Werte!$G10))</f>
        <v>0</v>
      </c>
      <c r="BG10" s="679">
        <f>IF(OR($C$60=$AR10,$D$60=$AR10),Schweine_Werte!$G10*0.5,IF(OR($C$60&gt;$AR10,$D$60&lt;$AR10),0,Schweine_Werte!$G10))</f>
        <v>0</v>
      </c>
      <c r="BH10" s="676">
        <f>IF(OR($C$12=$AR10,$D$12=$AR10),Schweine_Werte!$I10*0.5,IF(OR($C$12&gt;$AR10,$D$12&lt;$AR10),0,Schweine_Werte!$I10))</f>
        <v>0</v>
      </c>
      <c r="BI10" s="676">
        <f>IF(OR($C$24=$AR10,$D$24=$AR10),Schweine_Werte!$I10*0.5,IF(OR($C$24&gt;$AR10,$D$24&lt;$AR10),0,Schweine_Werte!$I10))</f>
        <v>0</v>
      </c>
      <c r="BJ10" s="679">
        <f>IF(OR($C$36=$AR10,$D$36=$AR10),Schweine_Werte!$I10*0.5,IF(OR($C$36&gt;$AR10,$D$36&lt;$AR10),0,Schweine_Werte!$I10))</f>
        <v>0</v>
      </c>
      <c r="BK10" s="679">
        <f>IF(OR($C$48=$AR10,$D$48=$AR10),Schweine_Werte!$I10*0.5,IF(OR($C$48&gt;$AR10,$D$48&lt;$AR10),0,Schweine_Werte!$I10))</f>
        <v>0</v>
      </c>
      <c r="BL10" s="679">
        <f>IF(OR($C$60=$AR10,$D$60=$AR10),Schweine_Werte!$I10*0.5,IF(OR($C$60&gt;$AR10,$D$60&lt;$AR10),0,Schweine_Werte!$I10))</f>
        <v>0</v>
      </c>
      <c r="BM10" s="676"/>
      <c r="BN10" s="676"/>
      <c r="BO10" s="679"/>
      <c r="BP10" s="679"/>
      <c r="BQ10" s="679"/>
      <c r="BR10" s="677">
        <f>IF(OR($C$74=$AR10,$D$74=$AR10),Schweine_Werte!$M10*0.5,IF(OR($C$74&gt;$AR10,$D$74&lt;$AR10),0,Schweine_Werte!$M10))</f>
        <v>0</v>
      </c>
      <c r="BS10" s="677">
        <f>IF(OR($C$83=$AR10,$D$83=$AR10),Schweine_Werte!$M10*0.5,IF(OR($C$83&gt;$AR10,$D$83&lt;$AR10),0,Schweine_Werte!$M10))</f>
        <v>0</v>
      </c>
      <c r="BT10" s="667">
        <f>IF(OR($C$92=$AR10,$D$92=$AR10),Schweine_Werte!$M10*0.5,IF(OR($C$92&gt;$AR10,$D$92&lt;$AR10),0,Schweine_Werte!$M10))</f>
        <v>0</v>
      </c>
      <c r="BU10" s="667">
        <f>IF(OR($C$101=$AR10,$D$101=$AR10),Schweine_Werte!$M10*0.5,IF(OR($C$101&gt;$AR10,$D$101&lt;$AR10),0,Schweine_Werte!$M10))</f>
        <v>0</v>
      </c>
      <c r="BV10" s="667">
        <f>IF(OR($C$110=$AR10,$D$110=$AR10),Schweine_Werte!$M10*0.5,IF(OR($C$110&gt;$AR10,$D$110&lt;$AR10),0,Schweine_Werte!$M10))</f>
        <v>0</v>
      </c>
      <c r="BW10" s="667">
        <f>IF(OR(8=$AR10,$E$127=$AR10),Schweine_Werte!$M10*0.5,IF(OR(8&gt;$AR10,$E$127&lt;$AR10),0,Schweine_Werte!$M10))</f>
        <v>2.446203657340817</v>
      </c>
      <c r="BX10" s="667">
        <f>IF(OR(8=$AR10,$E$145=$AR10),Schweine_Werte!$M10*0.5,IF(OR(8&gt;$AR10,$E$145&lt;$AR10),0,Schweine_Werte!$M10))</f>
        <v>2.446203657340817</v>
      </c>
      <c r="BY10" s="677">
        <f>IF(OR($C$74=$AR10,$D$74=$AR10),Schweine_Werte!$O10*0.5,IF(OR($C$74&gt;$AR10,$D$74&lt;$AR10),0,Schweine_Werte!$O10))</f>
        <v>0</v>
      </c>
      <c r="BZ10" s="677">
        <f>IF(OR($C$83=$AR10,$D$83=$AR10),Schweine_Werte!$O10*0.5,IF(OR($C$83&gt;$AR10,$D$83&lt;$AR10),0,Schweine_Werte!$O10))</f>
        <v>0</v>
      </c>
      <c r="CA10" s="667">
        <f>IF(OR($C$92=$AR10,$D$92=$AR10),Schweine_Werte!$O10*0.5,IF(OR($C$92&gt;$AR10,$D$92&lt;$AR10),0,Schweine_Werte!$O10))</f>
        <v>0</v>
      </c>
      <c r="CB10" s="667">
        <f>IF(OR($C$101=$AR10,$D$101=$AR10),Schweine_Werte!$O10*0.5,IF(OR($C$101&gt;$AR10,$D$101&lt;$AR10),0,Schweine_Werte!$O10))</f>
        <v>0</v>
      </c>
      <c r="CC10" s="667">
        <f>IF(OR($C$110=$AR10,$D$110=$AR10),Schweine_Werte!$O10*0.5,IF(OR($C$110&gt;$AR10,$D$110&lt;$AR10),0,Schweine_Werte!$O10))</f>
        <v>0</v>
      </c>
    </row>
    <row r="11" spans="1:303" ht="18.75" x14ac:dyDescent="0.2">
      <c r="B11" s="684" t="s">
        <v>497</v>
      </c>
      <c r="C11" s="685" t="s">
        <v>375</v>
      </c>
      <c r="D11" s="685" t="s">
        <v>498</v>
      </c>
      <c r="E11" s="685" t="s">
        <v>377</v>
      </c>
      <c r="F11" s="686" t="s">
        <v>363</v>
      </c>
      <c r="G11" s="687" t="s">
        <v>1</v>
      </c>
      <c r="H11" s="687" t="s">
        <v>499</v>
      </c>
      <c r="I11" s="687" t="s">
        <v>500</v>
      </c>
      <c r="J11" s="688" t="s">
        <v>501</v>
      </c>
      <c r="K11" s="688" t="s">
        <v>501</v>
      </c>
      <c r="L11" s="689" t="s">
        <v>365</v>
      </c>
      <c r="M11" s="689" t="s">
        <v>502</v>
      </c>
      <c r="N11" s="689" t="s">
        <v>367</v>
      </c>
      <c r="O11" s="690" t="s">
        <v>358</v>
      </c>
      <c r="P11" s="690" t="s">
        <v>359</v>
      </c>
      <c r="Q11" s="689" t="s">
        <v>365</v>
      </c>
      <c r="R11" s="689" t="s">
        <v>366</v>
      </c>
      <c r="S11" s="689" t="s">
        <v>367</v>
      </c>
      <c r="T11" s="689" t="s">
        <v>365</v>
      </c>
      <c r="U11" s="689" t="s">
        <v>366</v>
      </c>
      <c r="V11" s="689" t="s">
        <v>367</v>
      </c>
      <c r="W11" s="688" t="s">
        <v>503</v>
      </c>
      <c r="X11" s="688" t="s">
        <v>504</v>
      </c>
      <c r="Y11" s="688" t="s">
        <v>505</v>
      </c>
      <c r="Z11" s="691" t="s">
        <v>506</v>
      </c>
      <c r="AA11" s="691" t="s">
        <v>298</v>
      </c>
      <c r="AB11" s="691" t="s">
        <v>506</v>
      </c>
      <c r="AC11" s="691" t="s">
        <v>298</v>
      </c>
      <c r="AD11" s="691" t="s">
        <v>506</v>
      </c>
      <c r="AE11" s="691" t="s">
        <v>298</v>
      </c>
      <c r="AF11" s="691" t="s">
        <v>507</v>
      </c>
      <c r="AG11" s="692" t="s">
        <v>508</v>
      </c>
      <c r="AH11" s="691" t="s">
        <v>17</v>
      </c>
      <c r="AI11" s="691"/>
      <c r="AJ11" s="691" t="s">
        <v>509</v>
      </c>
      <c r="AK11" s="691" t="s">
        <v>510</v>
      </c>
      <c r="AL11" s="691" t="s">
        <v>511</v>
      </c>
      <c r="AM11" s="691" t="s">
        <v>512</v>
      </c>
      <c r="AN11" s="691" t="s">
        <v>511</v>
      </c>
      <c r="AO11" s="691" t="s">
        <v>513</v>
      </c>
      <c r="AR11" s="675">
        <v>15</v>
      </c>
      <c r="AS11" s="676">
        <f>IF(OR($C$12=$AR11,$D$12=$AR11),Schweine_Werte!$C11*0.5,IF(OR($C$12&gt;$AR11,$D$12&lt;$AR11),0,Schweine_Werte!$C11))</f>
        <v>0</v>
      </c>
      <c r="AT11" s="676">
        <f>IF(OR($C$24=$AR11,$D$24=$AR11),Schweine_Werte!$C11*0.5,IF(OR($C$24&gt;$AR11,$D$24&lt;$AR11),0,Schweine_Werte!$C11))</f>
        <v>0</v>
      </c>
      <c r="AU11" s="676">
        <f>IF(OR($C$36=$AR11,$D$36=$AR11),Schweine_Werte!$C11*0.5,IF(OR($C$36&gt;$AR11,$D$36&lt;$AR11),0,Schweine_Werte!$C11))</f>
        <v>0</v>
      </c>
      <c r="AV11" s="676">
        <f>IF(OR($C$48=$AR11,$D$48=$AR11),Schweine_Werte!$C11*0.5,IF(OR($C$48&gt;$AR11,$D$48&lt;$AR11),0,Schweine_Werte!$C11))</f>
        <v>0</v>
      </c>
      <c r="AW11" s="676">
        <f>IF(OR($C$60=$AR11,$D$60=$AR11),Schweine_Werte!$C11*0.5,IF(OR($C$60&gt;$AR11,$D$60&lt;$AR11),0,Schweine_Werte!$C11))</f>
        <v>0</v>
      </c>
      <c r="AX11" s="676">
        <f>IF(OR($C$12=$AR11,$D$12=$AR11),Schweine_Werte!$E11*0.5,IF(OR($C$12&gt;$AR11,$D$12&lt;$AR11),0,Schweine_Werte!$E11))</f>
        <v>0</v>
      </c>
      <c r="AY11" s="676">
        <f>IF(OR($C$24=$AR11,$D$24=$AR11),Schweine_Werte!$E11*0.5,IF(OR($C$24&gt;$AR11,$D$24&lt;$AR11),0,Schweine_Werte!$E11))</f>
        <v>0</v>
      </c>
      <c r="AZ11" s="679">
        <f>IF(OR($C$36=$AR11,$D$36=$AR11),Schweine_Werte!$E11*0.5,IF(OR($C$36&gt;$AR11,$D$36&lt;$AR11),0,Schweine_Werte!$E11))</f>
        <v>0</v>
      </c>
      <c r="BA11" s="679">
        <f>IF(OR($C$48=$AR11,$D$48=$AR11),Schweine_Werte!$E11*0.5,IF(OR($C$48&gt;$AR11,$D$48&lt;$AR11),0,Schweine_Werte!$E11))</f>
        <v>0</v>
      </c>
      <c r="BB11" s="679">
        <f>IF(OR($C$60=$AR11,$D$60=$AR11),Schweine_Werte!$E11*0.5,IF(OR($C$60&gt;$AR11,$D$60&lt;$AR11),0,Schweine_Werte!$E11))</f>
        <v>0</v>
      </c>
      <c r="BC11" s="676">
        <f>IF(OR($C$12=$AR11,$D$12=$AR11),Schweine_Werte!$G11*0.5,IF(OR($C$12&gt;$AR11,$D$12&lt;$AR11),0,Schweine_Werte!$G11))</f>
        <v>0</v>
      </c>
      <c r="BD11" s="676">
        <f>IF(OR($C$24=$AR11,$D$24=$AR11),Schweine_Werte!$G11*0.5,IF(OR($C$24&gt;$AR11,$D$24&lt;$AR11),0,Schweine_Werte!$G11))</f>
        <v>0</v>
      </c>
      <c r="BE11" s="679">
        <f>IF(OR($C$36=$AR11,$D$36=$AR11),Schweine_Werte!$G11*0.5,IF(OR($C$36&gt;$AR11,$D$36&lt;$AR11),0,Schweine_Werte!$G11))</f>
        <v>0</v>
      </c>
      <c r="BF11" s="679">
        <f>IF(OR($C$48=$AR11,$D$48=$AR11),Schweine_Werte!$G11*0.5,IF(OR($C$48&gt;$AR11,$D$48&lt;$AR11),0,Schweine_Werte!$G11))</f>
        <v>0</v>
      </c>
      <c r="BG11" s="679">
        <f>IF(OR($C$60=$AR11,$D$60=$AR11),Schweine_Werte!$G11*0.5,IF(OR($C$60&gt;$AR11,$D$60&lt;$AR11),0,Schweine_Werte!$G11))</f>
        <v>0</v>
      </c>
      <c r="BH11" s="676">
        <f>IF(OR($C$12=$AR11,$D$12=$AR11),Schweine_Werte!$I11*0.5,IF(OR($C$12&gt;$AR11,$D$12&lt;$AR11),0,Schweine_Werte!$I11))</f>
        <v>0</v>
      </c>
      <c r="BI11" s="676">
        <f>IF(OR($C$24=$AR11,$D$24=$AR11),Schweine_Werte!$I11*0.5,IF(OR($C$24&gt;$AR11,$D$24&lt;$AR11),0,Schweine_Werte!$I11))</f>
        <v>0</v>
      </c>
      <c r="BJ11" s="679">
        <f>IF(OR($C$36=$AR11,$D$36=$AR11),Schweine_Werte!$I11*0.5,IF(OR($C$36&gt;$AR11,$D$36&lt;$AR11),0,Schweine_Werte!$I11))</f>
        <v>0</v>
      </c>
      <c r="BK11" s="679">
        <f>IF(OR($C$48=$AR11,$D$48=$AR11),Schweine_Werte!$I11*0.5,IF(OR($C$48&gt;$AR11,$D$48&lt;$AR11),0,Schweine_Werte!$I11))</f>
        <v>0</v>
      </c>
      <c r="BL11" s="679">
        <f>IF(OR($C$60=$AR11,$D$60=$AR11),Schweine_Werte!$I11*0.5,IF(OR($C$60&gt;$AR11,$D$60&lt;$AR11),0,Schweine_Werte!$I11))</f>
        <v>0</v>
      </c>
      <c r="BM11" s="676"/>
      <c r="BN11" s="676"/>
      <c r="BO11" s="679"/>
      <c r="BP11" s="679"/>
      <c r="BQ11" s="679"/>
      <c r="BR11" s="677">
        <f>IF(OR($C$74=$AR11,$D$74=$AR11),Schweine_Werte!$M11*0.5,IF(OR($C$74&gt;$AR11,$D$74&lt;$AR11),0,Schweine_Werte!$M11))</f>
        <v>0</v>
      </c>
      <c r="BS11" s="677">
        <f>IF(OR($C$83=$AR11,$D$83=$AR11),Schweine_Werte!$M11*0.5,IF(OR($C$83&gt;$AR11,$D$83&lt;$AR11),0,Schweine_Werte!$M11))</f>
        <v>0</v>
      </c>
      <c r="BT11" s="667">
        <f>IF(OR($C$92=$AR11,$D$92=$AR11),Schweine_Werte!$M11*0.5,IF(OR($C$92&gt;$AR11,$D$92&lt;$AR11),0,Schweine_Werte!$M11))</f>
        <v>0</v>
      </c>
      <c r="BU11" s="667">
        <f>IF(OR($C$101=$AR11,$D$101=$AR11),Schweine_Werte!$M11*0.5,IF(OR($C$101&gt;$AR11,$D$101&lt;$AR11),0,Schweine_Werte!$M11))</f>
        <v>0</v>
      </c>
      <c r="BV11" s="667">
        <f>IF(OR($C$110=$AR11,$D$110=$AR11),Schweine_Werte!$M11*0.5,IF(OR($C$110&gt;$AR11,$D$110&lt;$AR11),0,Schweine_Werte!$M11))</f>
        <v>0</v>
      </c>
      <c r="BW11" s="667">
        <f>IF(OR(8=$AR11,$E$127=$AR11),Schweine_Werte!$M11*0.5,IF(OR(8&gt;$AR11,$E$127&lt;$AR11),0,Schweine_Werte!$M11))</f>
        <v>2.3467934266915833</v>
      </c>
      <c r="BX11" s="667">
        <f>IF(OR(8=$AR11,$E$145=$AR11),Schweine_Werte!$M11*0.5,IF(OR(8&gt;$AR11,$E$145&lt;$AR11),0,Schweine_Werte!$M11))</f>
        <v>2.3467934266915833</v>
      </c>
      <c r="BY11" s="677">
        <f>IF(OR($C$74=$AR11,$D$74=$AR11),Schweine_Werte!$O11*0.5,IF(OR($C$74&gt;$AR11,$D$74&lt;$AR11),0,Schweine_Werte!$O11))</f>
        <v>0</v>
      </c>
      <c r="BZ11" s="677">
        <f>IF(OR($C$83=$AR11,$D$83=$AR11),Schweine_Werte!$O11*0.5,IF(OR($C$83&gt;$AR11,$D$83&lt;$AR11),0,Schweine_Werte!$O11))</f>
        <v>0</v>
      </c>
      <c r="CA11" s="667">
        <f>IF(OR($C$92=$AR11,$D$92=$AR11),Schweine_Werte!$O11*0.5,IF(OR($C$92&gt;$AR11,$D$92&lt;$AR11),0,Schweine_Werte!$O11))</f>
        <v>0</v>
      </c>
      <c r="CB11" s="667">
        <f>IF(OR($C$101=$AR11,$D$101=$AR11),Schweine_Werte!$O11*0.5,IF(OR($C$101&gt;$AR11,$D$101&lt;$AR11),0,Schweine_Werte!$O11))</f>
        <v>0</v>
      </c>
      <c r="CC11" s="667">
        <f>IF(OR($C$110=$AR11,$D$110=$AR11),Schweine_Werte!$O11*0.5,IF(OR($C$110&gt;$AR11,$D$110&lt;$AR11),0,Schweine_Werte!$O11))</f>
        <v>0</v>
      </c>
    </row>
    <row r="12" spans="1:303" ht="15.75" x14ac:dyDescent="0.2">
      <c r="A12" s="520" t="s">
        <v>456</v>
      </c>
      <c r="B12" s="693" t="str">
        <f>IF('Abweichende Werte'!W5=1,A6,"")</f>
        <v/>
      </c>
      <c r="C12" s="694" t="str">
        <f>IF('Abweichende Werte'!W5=1,'Abweichende Werte'!J5,"")</f>
        <v/>
      </c>
      <c r="D12" s="694" t="str">
        <f>+IF('Abweichende Werte'!W5=1,'Abweichende Werte'!M5,"")</f>
        <v/>
      </c>
      <c r="E12" s="506" t="str">
        <f>+IF('Abweichende Werte'!W5=1,'Abweichende Werte'!P5,"")</f>
        <v/>
      </c>
      <c r="F12" s="695" t="e">
        <f>IF($E12&lt;=$E5,F5,IF(AND($E12&gt;$E5,$E12&lt;=$E6),F5+(F6-F5)/($E6-$E5)*($E12-$E5),IF(AND($E12&gt;$E6,$E12&lt;=$E7),F6+(F7-F6)/($E7-$E6)*($E12-$E6),IF(AND($E12&gt;$E7,$E12&lt;=$E8),F7+(F8-F7)/($E8-$E7)*($E12-$E7),IF($E12&gt;$E8,F8)))))</f>
        <v>#VALUE!</v>
      </c>
      <c r="G12" s="695" t="e">
        <f t="shared" ref="G12:N12" si="1">IF($E12&lt;=$E5,G5,IF(AND($E12&gt;$E5,$E12&lt;=$E6),G5+(G6-G5)/($E6-$E5)*($E12-$E5),IF(AND($E12&gt;$E6,$E12&lt;=$E7),G6+(G7-G6)/($E7-$E6)*($E12-$E6),IF(AND($E12&gt;$E7,$E12&lt;=$E8),G7+(G8-G7)/($E8-$E7)*($E12-$E7),IF($E12&gt;$E8,G8)))))</f>
        <v>#VALUE!</v>
      </c>
      <c r="H12" s="695" t="e">
        <f t="shared" si="1"/>
        <v>#VALUE!</v>
      </c>
      <c r="I12" s="695" t="e">
        <f t="shared" si="1"/>
        <v>#VALUE!</v>
      </c>
      <c r="J12" s="695" t="e">
        <f t="shared" si="1"/>
        <v>#VALUE!</v>
      </c>
      <c r="K12" s="695" t="e">
        <f t="shared" si="1"/>
        <v>#VALUE!</v>
      </c>
      <c r="L12" s="695" t="e">
        <f t="shared" si="1"/>
        <v>#VALUE!</v>
      </c>
      <c r="M12" s="695" t="e">
        <f t="shared" si="1"/>
        <v>#VALUE!</v>
      </c>
      <c r="N12" s="695" t="e">
        <f t="shared" si="1"/>
        <v>#VALUE!</v>
      </c>
      <c r="O12" s="696">
        <v>5.5</v>
      </c>
      <c r="P12" s="696">
        <v>1.8</v>
      </c>
      <c r="Q12" s="695" t="e">
        <f t="shared" ref="Q12:Z12" si="2">IF($E12&lt;=$E5,Q5,IF(AND($E12&gt;$E5,$E12&lt;=$E6),Q5+(Q6-Q5)/($E6-$E5)*($E12-$E5),IF(AND($E12&gt;$E6,$E12&lt;=$E7),Q6+(Q7-Q6)/($E7-$E6)*($E12-$E6),IF(AND($E12&gt;$E7,$E12&lt;=$E8),Q7+(Q8-Q7)/($E8-$E7)*($E12-$E7),IF($E12&gt;$E8,Q8)))))</f>
        <v>#VALUE!</v>
      </c>
      <c r="R12" s="695" t="e">
        <f t="shared" si="2"/>
        <v>#VALUE!</v>
      </c>
      <c r="S12" s="695" t="e">
        <f t="shared" si="2"/>
        <v>#VALUE!</v>
      </c>
      <c r="T12" s="695" t="e">
        <f t="shared" si="2"/>
        <v>#VALUE!</v>
      </c>
      <c r="U12" s="695" t="e">
        <f t="shared" si="2"/>
        <v>#VALUE!</v>
      </c>
      <c r="V12" s="695" t="e">
        <f t="shared" si="2"/>
        <v>#VALUE!</v>
      </c>
      <c r="W12" s="695" t="e">
        <f t="shared" si="2"/>
        <v>#VALUE!</v>
      </c>
      <c r="X12" s="695" t="e">
        <f t="shared" si="2"/>
        <v>#VALUE!</v>
      </c>
      <c r="Y12" s="695" t="e">
        <f t="shared" si="2"/>
        <v>#VALUE!</v>
      </c>
      <c r="Z12" s="695" t="e">
        <f t="shared" si="2"/>
        <v>#VALUE!</v>
      </c>
      <c r="AA12" s="697" t="e">
        <f>+Z12*6.25</f>
        <v>#VALUE!</v>
      </c>
      <c r="AB12" s="695" t="e">
        <f t="shared" ref="AB12" si="3">IF($E12&lt;=$E5,AB5,IF(AND($E12&gt;$E5,$E12&lt;=$E6),AB5+(AB6-AB5)/($E6-$E5)*($E12-$E5),IF(AND($E12&gt;$E6,$E12&lt;=$E7),AB6+(AB7-AB6)/($E7-$E6)*($E12-$E6),IF(AND($E12&gt;$E7,$E12&lt;=$E8),AB7+(AB8-AB7)/($E8-$E7)*($E12-$E7),IF($E12&gt;$E8,AB8)))))</f>
        <v>#VALUE!</v>
      </c>
      <c r="AC12" s="697" t="e">
        <f>+AB12*6.25</f>
        <v>#VALUE!</v>
      </c>
      <c r="AD12" s="695" t="e">
        <f t="shared" ref="AD12" si="4">IF($E12&lt;=$E5,AD5,IF(AND($E12&gt;$E5,$E12&lt;=$E6),AD5+(AD6-AD5)/($E6-$E5)*($E12-$E5),IF(AND($E12&gt;$E6,$E12&lt;=$E7),AD6+(AD7-AD6)/($E7-$E6)*($E12-$E6),IF(AND($E12&gt;$E7,$E12&lt;=$E8),AD7+(AD8-AD7)/($E8-$E7)*($E12-$E7),IF($E12&gt;$E8,AD8)))))</f>
        <v>#VALUE!</v>
      </c>
      <c r="AE12" s="697" t="e">
        <f>+AD12*6.25</f>
        <v>#VALUE!</v>
      </c>
      <c r="AF12" s="697" t="e">
        <f>365/((D12-C12)/E12*1000)</f>
        <v>#VALUE!</v>
      </c>
      <c r="AG12" s="695" t="e">
        <f>IF($E12&lt;=$E5,AG5,IF(AND($E12&gt;$E5,$E12&lt;=$E6),AG5+(AG6-AG5)/($E6-$E5)*($E12-$E5),IF(AND($E12&gt;$E6,$E12&lt;=$E7),AG6+(AG7-AG6)/($E7-$E6)*($E12-$E6),IF(AND($E12&gt;$E7,$E12&lt;=$E8),AG7+(AG8-AG7)/($E8-$E7)*($E12-$E7),IF($E12&gt;$E8,AG8)))))</f>
        <v>#VALUE!</v>
      </c>
      <c r="AH12" s="697" t="e">
        <f>+AG12/AF12</f>
        <v>#VALUE!</v>
      </c>
      <c r="AI12" s="697" t="e">
        <f>+CONCATENATE(ROUND(AH12/(D12-C12),1)," : 1")</f>
        <v>#VALUE!</v>
      </c>
      <c r="AJ12" s="695" t="e">
        <f t="shared" ref="AJ12" si="5">IF($E12&lt;=$E5,AJ5,IF(AND($E12&gt;$E5,$E12&lt;=$E6),AJ5+(AJ6-AJ5)/($E6-$E5)*($E12-$E5),IF(AND($E12&gt;$E6,$E12&lt;=$E7),AJ6+(AJ7-AJ6)/($E7-$E6)*($E12-$E6),IF(AND($E12&gt;$E7,$E12&lt;=$E8),AJ7+(AJ8-AJ7)/($E8-$E7)*($E12-$E7),IF($E12&gt;$E8,AJ8)))))</f>
        <v>#VALUE!</v>
      </c>
      <c r="AK12" s="697" t="e">
        <f>+AJ12/2.291</f>
        <v>#VALUE!</v>
      </c>
      <c r="AL12" s="695" t="e">
        <f t="shared" ref="AL12" si="6">IF($E12&lt;=$E5,AL5,IF(AND($E12&gt;$E5,$E12&lt;=$E6),AL5+(AL6-AL5)/($E6-$E5)*($E12-$E5),IF(AND($E12&gt;$E6,$E12&lt;=$E7),AL6+(AL7-AL6)/($E7-$E6)*($E12-$E6),IF(AND($E12&gt;$E7,$E12&lt;=$E8),AL7+(AL8-AL7)/($E8-$E7)*($E12-$E7),IF($E12&gt;$E8,AL8)))))</f>
        <v>#VALUE!</v>
      </c>
      <c r="AM12" s="697" t="e">
        <f>+AL12/2.291</f>
        <v>#VALUE!</v>
      </c>
      <c r="AN12" s="695" t="e">
        <f t="shared" ref="AN12" si="7">IF($E12&lt;=$E5,AN5,IF(AND($E12&gt;$E5,$E12&lt;=$E6),AN5+(AN6-AN5)/($E6-$E5)*($E12-$E5),IF(AND($E12&gt;$E6,$E12&lt;=$E7),AN6+(AN7-AN6)/($E7-$E6)*($E12-$E6),IF(AND($E12&gt;$E7,$E12&lt;=$E8),AN7+(AN8-AN7)/($E8-$E7)*($E12-$E7),IF($E12&gt;$E8,AN8)))))</f>
        <v>#VALUE!</v>
      </c>
      <c r="AO12" s="697" t="e">
        <f>+AN12/2.291</f>
        <v>#VALUE!</v>
      </c>
      <c r="AR12" s="675">
        <v>16</v>
      </c>
      <c r="AS12" s="676">
        <f>IF(OR($C$12=$AR12,$D$12=$AR12),Schweine_Werte!$C12*0.5,IF(OR($C$12&gt;$AR12,$D$12&lt;$AR12),0,Schweine_Werte!$C12))</f>
        <v>0</v>
      </c>
      <c r="AT12" s="676">
        <f>IF(OR($C$24=$AR12,$D$24=$AR12),Schweine_Werte!$C12*0.5,IF(OR($C$24&gt;$AR12,$D$24&lt;$AR12),0,Schweine_Werte!$C12))</f>
        <v>0</v>
      </c>
      <c r="AU12" s="676">
        <f>IF(OR($C$36=$AR12,$D$36=$AR12),Schweine_Werte!$C12*0.5,IF(OR($C$36&gt;$AR12,$D$36&lt;$AR12),0,Schweine_Werte!$C12))</f>
        <v>0</v>
      </c>
      <c r="AV12" s="676">
        <f>IF(OR($C$48=$AR12,$D$48=$AR12),Schweine_Werte!$C12*0.5,IF(OR($C$48&gt;$AR12,$D$48&lt;$AR12),0,Schweine_Werte!$C12))</f>
        <v>0</v>
      </c>
      <c r="AW12" s="676">
        <f>IF(OR($C$60=$AR12,$D$60=$AR12),Schweine_Werte!$C12*0.5,IF(OR($C$60&gt;$AR12,$D$60&lt;$AR12),0,Schweine_Werte!$C12))</f>
        <v>0</v>
      </c>
      <c r="AX12" s="676">
        <f>IF(OR($C$12=$AR12,$D$12=$AR12),Schweine_Werte!$E12*0.5,IF(OR($C$12&gt;$AR12,$D$12&lt;$AR12),0,Schweine_Werte!$E12))</f>
        <v>0</v>
      </c>
      <c r="AY12" s="676">
        <f>IF(OR($C$24=$AR12,$D$24=$AR12),Schweine_Werte!$E12*0.5,IF(OR($C$24&gt;$AR12,$D$24&lt;$AR12),0,Schweine_Werte!$E12))</f>
        <v>0</v>
      </c>
      <c r="AZ12" s="679">
        <f>IF(OR($C$36=$AR12,$D$36=$AR12),Schweine_Werte!$E12*0.5,IF(OR($C$36&gt;$AR12,$D$36&lt;$AR12),0,Schweine_Werte!$E12))</f>
        <v>0</v>
      </c>
      <c r="BA12" s="679">
        <f>IF(OR($C$48=$AR12,$D$48=$AR12),Schweine_Werte!$E12*0.5,IF(OR($C$48&gt;$AR12,$D$48&lt;$AR12),0,Schweine_Werte!$E12))</f>
        <v>0</v>
      </c>
      <c r="BB12" s="679">
        <f>IF(OR($C$60=$AR12,$D$60=$AR12),Schweine_Werte!$E12*0.5,IF(OR($C$60&gt;$AR12,$D$60&lt;$AR12),0,Schweine_Werte!$E12))</f>
        <v>0</v>
      </c>
      <c r="BC12" s="676">
        <f>IF(OR($C$12=$AR12,$D$12=$AR12),Schweine_Werte!$G12*0.5,IF(OR($C$12&gt;$AR12,$D$12&lt;$AR12),0,Schweine_Werte!$G12))</f>
        <v>0</v>
      </c>
      <c r="BD12" s="676">
        <f>IF(OR($C$24=$AR12,$D$24=$AR12),Schweine_Werte!$G12*0.5,IF(OR($C$24&gt;$AR12,$D$24&lt;$AR12),0,Schweine_Werte!$G12))</f>
        <v>0</v>
      </c>
      <c r="BE12" s="679">
        <f>IF(OR($C$36=$AR12,$D$36=$AR12),Schweine_Werte!$G12*0.5,IF(OR($C$36&gt;$AR12,$D$36&lt;$AR12),0,Schweine_Werte!$G12))</f>
        <v>0</v>
      </c>
      <c r="BF12" s="679">
        <f>IF(OR($C$48=$AR12,$D$48=$AR12),Schweine_Werte!$G12*0.5,IF(OR($C$48&gt;$AR12,$D$48&lt;$AR12),0,Schweine_Werte!$G12))</f>
        <v>0</v>
      </c>
      <c r="BG12" s="679">
        <f>IF(OR($C$60=$AR12,$D$60=$AR12),Schweine_Werte!$G12*0.5,IF(OR($C$60&gt;$AR12,$D$60&lt;$AR12),0,Schweine_Werte!$G12))</f>
        <v>0</v>
      </c>
      <c r="BH12" s="676">
        <f>IF(OR($C$12=$AR12,$D$12=$AR12),Schweine_Werte!$I12*0.5,IF(OR($C$12&gt;$AR12,$D$12&lt;$AR12),0,Schweine_Werte!$I12))</f>
        <v>0</v>
      </c>
      <c r="BI12" s="676">
        <f>IF(OR($C$24=$AR12,$D$24=$AR12),Schweine_Werte!$I12*0.5,IF(OR($C$24&gt;$AR12,$D$24&lt;$AR12),0,Schweine_Werte!$I12))</f>
        <v>0</v>
      </c>
      <c r="BJ12" s="679">
        <f>IF(OR($C$36=$AR12,$D$36=$AR12),Schweine_Werte!$I12*0.5,IF(OR($C$36&gt;$AR12,$D$36&lt;$AR12),0,Schweine_Werte!$I12))</f>
        <v>0</v>
      </c>
      <c r="BK12" s="679">
        <f>IF(OR($C$48=$AR12,$D$48=$AR12),Schweine_Werte!$I12*0.5,IF(OR($C$48&gt;$AR12,$D$48&lt;$AR12),0,Schweine_Werte!$I12))</f>
        <v>0</v>
      </c>
      <c r="BL12" s="679">
        <f>IF(OR($C$60=$AR12,$D$60=$AR12),Schweine_Werte!$I12*0.5,IF(OR($C$60&gt;$AR12,$D$60&lt;$AR12),0,Schweine_Werte!$I12))</f>
        <v>0</v>
      </c>
      <c r="BM12" s="676"/>
      <c r="BN12" s="676"/>
      <c r="BO12" s="679"/>
      <c r="BP12" s="679"/>
      <c r="BQ12" s="679"/>
      <c r="BR12" s="677">
        <f>IF(OR($C$74=$AR12,$D$74=$AR12),Schweine_Werte!$M12*0.5,IF(OR($C$74&gt;$AR12,$D$74&lt;$AR12),0,Schweine_Werte!$M12))</f>
        <v>0</v>
      </c>
      <c r="BS12" s="677">
        <f>IF(OR($C$83=$AR12,$D$83=$AR12),Schweine_Werte!$M12*0.5,IF(OR($C$83&gt;$AR12,$D$83&lt;$AR12),0,Schweine_Werte!$M12))</f>
        <v>0</v>
      </c>
      <c r="BT12" s="667">
        <f>IF(OR($C$92=$AR12,$D$92=$AR12),Schweine_Werte!$M12*0.5,IF(OR($C$92&gt;$AR12,$D$92&lt;$AR12),0,Schweine_Werte!$M12))</f>
        <v>0</v>
      </c>
      <c r="BU12" s="667">
        <f>IF(OR($C$101=$AR12,$D$101=$AR12),Schweine_Werte!$M12*0.5,IF(OR($C$101&gt;$AR12,$D$101&lt;$AR12),0,Schweine_Werte!$M12))</f>
        <v>0</v>
      </c>
      <c r="BV12" s="667">
        <f>IF(OR($C$110=$AR12,$D$110=$AR12),Schweine_Werte!$M12*0.5,IF(OR($C$110&gt;$AR12,$D$110&lt;$AR12),0,Schweine_Werte!$M12))</f>
        <v>0</v>
      </c>
      <c r="BW12" s="667">
        <f>IF(OR(8=$AR12,$E$127=$AR12),Schweine_Werte!$M12*0.5,IF(OR(8&gt;$AR12,$E$127&lt;$AR12),0,Schweine_Werte!$M12))</f>
        <v>2.2565030036209643</v>
      </c>
      <c r="BX12" s="667">
        <f>IF(OR(8=$AR12,$E$145=$AR12),Schweine_Werte!$M12*0.5,IF(OR(8&gt;$AR12,$E$145&lt;$AR12),0,Schweine_Werte!$M12))</f>
        <v>2.2565030036209643</v>
      </c>
      <c r="BY12" s="677">
        <f>IF(OR($C$74=$AR12,$D$74=$AR12),Schweine_Werte!$O12*0.5,IF(OR($C$74&gt;$AR12,$D$74&lt;$AR12),0,Schweine_Werte!$O12))</f>
        <v>0</v>
      </c>
      <c r="BZ12" s="677">
        <f>IF(OR($C$83=$AR12,$D$83=$AR12),Schweine_Werte!$O12*0.5,IF(OR($C$83&gt;$AR12,$D$83&lt;$AR12),0,Schweine_Werte!$O12))</f>
        <v>0</v>
      </c>
      <c r="CA12" s="667">
        <f>IF(OR($C$92=$AR12,$D$92=$AR12),Schweine_Werte!$O12*0.5,IF(OR($C$92&gt;$AR12,$D$92&lt;$AR12),0,Schweine_Werte!$O12))</f>
        <v>0</v>
      </c>
      <c r="CB12" s="667">
        <f>IF(OR($C$101=$AR12,$D$101=$AR12),Schweine_Werte!$O12*0.5,IF(OR($C$101&gt;$AR12,$D$101&lt;$AR12),0,Schweine_Werte!$O12))</f>
        <v>0</v>
      </c>
      <c r="CC12" s="667">
        <f>IF(OR($C$110=$AR12,$D$110=$AR12),Schweine_Werte!$O12*0.5,IF(OR($C$110&gt;$AR12,$D$110&lt;$AR12),0,Schweine_Werte!$O12))</f>
        <v>0</v>
      </c>
    </row>
    <row r="13" spans="1:303" ht="15" x14ac:dyDescent="0.25">
      <c r="C13" s="1738" t="s">
        <v>514</v>
      </c>
      <c r="D13" s="1738"/>
      <c r="AR13" s="675">
        <v>17</v>
      </c>
      <c r="AS13" s="676">
        <f>IF(OR($C$12=$AR13,$D$12=$AR13),Schweine_Werte!$C13*0.5,IF(OR($C$12&gt;$AR13,$D$12&lt;$AR13),0,Schweine_Werte!$C13))</f>
        <v>0</v>
      </c>
      <c r="AT13" s="676">
        <f>IF(OR($C$24=$AR13,$D$24=$AR13),Schweine_Werte!$C13*0.5,IF(OR($C$24&gt;$AR13,$D$24&lt;$AR13),0,Schweine_Werte!$C13))</f>
        <v>0</v>
      </c>
      <c r="AU13" s="676">
        <f>IF(OR($C$36=$AR13,$D$36=$AR13),Schweine_Werte!$C13*0.5,IF(OR($C$36&gt;$AR13,$D$36&lt;$AR13),0,Schweine_Werte!$C13))</f>
        <v>0</v>
      </c>
      <c r="AV13" s="676">
        <f>IF(OR($C$48=$AR13,$D$48=$AR13),Schweine_Werte!$C13*0.5,IF(OR($C$48&gt;$AR13,$D$48&lt;$AR13),0,Schweine_Werte!$C13))</f>
        <v>0</v>
      </c>
      <c r="AW13" s="676">
        <f>IF(OR($C$60=$AR13,$D$60=$AR13),Schweine_Werte!$C13*0.5,IF(OR($C$60&gt;$AR13,$D$60&lt;$AR13),0,Schweine_Werte!$C13))</f>
        <v>0</v>
      </c>
      <c r="AX13" s="676">
        <f>IF(OR($C$12=$AR13,$D$12=$AR13),Schweine_Werte!$E13*0.5,IF(OR($C$12&gt;$AR13,$D$12&lt;$AR13),0,Schweine_Werte!$E13))</f>
        <v>0</v>
      </c>
      <c r="AY13" s="676">
        <f>IF(OR($C$24=$AR13,$D$24=$AR13),Schweine_Werte!$E13*0.5,IF(OR($C$24&gt;$AR13,$D$24&lt;$AR13),0,Schweine_Werte!$E13))</f>
        <v>0</v>
      </c>
      <c r="AZ13" s="679">
        <f>IF(OR($C$36=$AR13,$D$36=$AR13),Schweine_Werte!$E13*0.5,IF(OR($C$36&gt;$AR13,$D$36&lt;$AR13),0,Schweine_Werte!$E13))</f>
        <v>0</v>
      </c>
      <c r="BA13" s="679">
        <f>IF(OR($C$48=$AR13,$D$48=$AR13),Schweine_Werte!$E13*0.5,IF(OR($C$48&gt;$AR13,$D$48&lt;$AR13),0,Schweine_Werte!$E13))</f>
        <v>0</v>
      </c>
      <c r="BB13" s="679">
        <f>IF(OR($C$60=$AR13,$D$60=$AR13),Schweine_Werte!$E13*0.5,IF(OR($C$60&gt;$AR13,$D$60&lt;$AR13),0,Schweine_Werte!$E13))</f>
        <v>0</v>
      </c>
      <c r="BC13" s="676">
        <f>IF(OR($C$12=$AR13,$D$12=$AR13),Schweine_Werte!$G13*0.5,IF(OR($C$12&gt;$AR13,$D$12&lt;$AR13),0,Schweine_Werte!$G13))</f>
        <v>0</v>
      </c>
      <c r="BD13" s="676">
        <f>IF(OR($C$24=$AR13,$D$24=$AR13),Schweine_Werte!$G13*0.5,IF(OR($C$24&gt;$AR13,$D$24&lt;$AR13),0,Schweine_Werte!$G13))</f>
        <v>0</v>
      </c>
      <c r="BE13" s="679">
        <f>IF(OR($C$36=$AR13,$D$36=$AR13),Schweine_Werte!$G13*0.5,IF(OR($C$36&gt;$AR13,$D$36&lt;$AR13),0,Schweine_Werte!$G13))</f>
        <v>0</v>
      </c>
      <c r="BF13" s="679">
        <f>IF(OR($C$48=$AR13,$D$48=$AR13),Schweine_Werte!$G13*0.5,IF(OR($C$48&gt;$AR13,$D$48&lt;$AR13),0,Schweine_Werte!$G13))</f>
        <v>0</v>
      </c>
      <c r="BG13" s="679">
        <f>IF(OR($C$60=$AR13,$D$60=$AR13),Schweine_Werte!$G13*0.5,IF(OR($C$60&gt;$AR13,$D$60&lt;$AR13),0,Schweine_Werte!$G13))</f>
        <v>0</v>
      </c>
      <c r="BH13" s="676">
        <f>IF(OR($C$12=$AR13,$D$12=$AR13),Schweine_Werte!$I13*0.5,IF(OR($C$12&gt;$AR13,$D$12&lt;$AR13),0,Schweine_Werte!$I13))</f>
        <v>0</v>
      </c>
      <c r="BI13" s="676">
        <f>IF(OR($C$24=$AR13,$D$24=$AR13),Schweine_Werte!$I13*0.5,IF(OR($C$24&gt;$AR13,$D$24&lt;$AR13),0,Schweine_Werte!$I13))</f>
        <v>0</v>
      </c>
      <c r="BJ13" s="679">
        <f>IF(OR($C$36=$AR13,$D$36=$AR13),Schweine_Werte!$I13*0.5,IF(OR($C$36&gt;$AR13,$D$36&lt;$AR13),0,Schweine_Werte!$I13))</f>
        <v>0</v>
      </c>
      <c r="BK13" s="679">
        <f>IF(OR($C$48=$AR13,$D$48=$AR13),Schweine_Werte!$I13*0.5,IF(OR($C$48&gt;$AR13,$D$48&lt;$AR13),0,Schweine_Werte!$I13))</f>
        <v>0</v>
      </c>
      <c r="BL13" s="679">
        <f>IF(OR($C$60=$AR13,$D$60=$AR13),Schweine_Werte!$I13*0.5,IF(OR($C$60&gt;$AR13,$D$60&lt;$AR13),0,Schweine_Werte!$I13))</f>
        <v>0</v>
      </c>
      <c r="BM13" s="676"/>
      <c r="BN13" s="676"/>
      <c r="BO13" s="679"/>
      <c r="BP13" s="679"/>
      <c r="BQ13" s="679"/>
      <c r="BR13" s="677">
        <f>IF(OR($C$74=$AR13,$D$74=$AR13),Schweine_Werte!$M13*0.5,IF(OR($C$74&gt;$AR13,$D$74&lt;$AR13),0,Schweine_Werte!$M13))</f>
        <v>0</v>
      </c>
      <c r="BS13" s="677">
        <f>IF(OR($C$83=$AR13,$D$83=$AR13),Schweine_Werte!$M13*0.5,IF(OR($C$83&gt;$AR13,$D$83&lt;$AR13),0,Schweine_Werte!$M13))</f>
        <v>0</v>
      </c>
      <c r="BT13" s="667">
        <f>IF(OR($C$92=$AR13,$D$92=$AR13),Schweine_Werte!$M13*0.5,IF(OR($C$92&gt;$AR13,$D$92&lt;$AR13),0,Schweine_Werte!$M13))</f>
        <v>0</v>
      </c>
      <c r="BU13" s="667">
        <f>IF(OR($C$101=$AR13,$D$101=$AR13),Schweine_Werte!$M13*0.5,IF(OR($C$101&gt;$AR13,$D$101&lt;$AR13),0,Schweine_Werte!$M13))</f>
        <v>0</v>
      </c>
      <c r="BV13" s="667">
        <f>IF(OR($C$110=$AR13,$D$110=$AR13),Schweine_Werte!$M13*0.5,IF(OR($C$110&gt;$AR13,$D$110&lt;$AR13),0,Schweine_Werte!$M13))</f>
        <v>0</v>
      </c>
      <c r="BW13" s="667">
        <f>IF(OR(8=$AR13,$E$127=$AR13),Schweine_Werte!$M13*0.5,IF(OR(8&gt;$AR13,$E$127&lt;$AR13),0,Schweine_Werte!$M13))</f>
        <v>2.174168851366757</v>
      </c>
      <c r="BX13" s="667">
        <f>IF(OR(8=$AR13,$E$145=$AR13),Schweine_Werte!$M13*0.5,IF(OR(8&gt;$AR13,$E$145&lt;$AR13),0,Schweine_Werte!$M13))</f>
        <v>2.174168851366757</v>
      </c>
      <c r="BY13" s="677">
        <f>IF(OR($C$74=$AR13,$D$74=$AR13),Schweine_Werte!$O13*0.5,IF(OR($C$74&gt;$AR13,$D$74&lt;$AR13),0,Schweine_Werte!$O13))</f>
        <v>0</v>
      </c>
      <c r="BZ13" s="677">
        <f>IF(OR($C$83=$AR13,$D$83=$AR13),Schweine_Werte!$O13*0.5,IF(OR($C$83&gt;$AR13,$D$83&lt;$AR13),0,Schweine_Werte!$O13))</f>
        <v>0</v>
      </c>
      <c r="CA13" s="667">
        <f>IF(OR($C$92=$AR13,$D$92=$AR13),Schweine_Werte!$O13*0.5,IF(OR($C$92&gt;$AR13,$D$92&lt;$AR13),0,Schweine_Werte!$O13))</f>
        <v>0</v>
      </c>
      <c r="CB13" s="667">
        <f>IF(OR($C$101=$AR13,$D$101=$AR13),Schweine_Werte!$O13*0.5,IF(OR($C$101&gt;$AR13,$D$101&lt;$AR13),0,Schweine_Werte!$O13))</f>
        <v>0</v>
      </c>
      <c r="CC13" s="667">
        <f>IF(OR($C$110=$AR13,$D$110=$AR13),Schweine_Werte!$O13*0.5,IF(OR($C$110&gt;$AR13,$D$110&lt;$AR13),0,Schweine_Werte!$O13))</f>
        <v>0</v>
      </c>
    </row>
    <row r="14" spans="1:303" ht="18.75" x14ac:dyDescent="0.3">
      <c r="H14" s="666"/>
      <c r="I14" s="666"/>
      <c r="L14" s="667"/>
      <c r="W14" s="1735" t="s">
        <v>435</v>
      </c>
      <c r="X14" s="1735"/>
      <c r="Y14" s="1735"/>
      <c r="AR14" s="675">
        <v>18</v>
      </c>
      <c r="AS14" s="676">
        <f>IF(OR($C$12=$AR14,$D$12=$AR14),Schweine_Werte!$C14*0.5,IF(OR($C$12&gt;$AR14,$D$12&lt;$AR14),0,Schweine_Werte!$C14))</f>
        <v>0</v>
      </c>
      <c r="AT14" s="676">
        <f>IF(OR($C$24=$AR14,$D$24=$AR14),Schweine_Werte!$C14*0.5,IF(OR($C$24&gt;$AR14,$D$24&lt;$AR14),0,Schweine_Werte!$C14))</f>
        <v>0</v>
      </c>
      <c r="AU14" s="676">
        <f>IF(OR($C$36=$AR14,$D$36=$AR14),Schweine_Werte!$C14*0.5,IF(OR($C$36&gt;$AR14,$D$36&lt;$AR14),0,Schweine_Werte!$C14))</f>
        <v>0</v>
      </c>
      <c r="AV14" s="676">
        <f>IF(OR($C$48=$AR14,$D$48=$AR14),Schweine_Werte!$C14*0.5,IF(OR($C$48&gt;$AR14,$D$48&lt;$AR14),0,Schweine_Werte!$C14))</f>
        <v>0</v>
      </c>
      <c r="AW14" s="676">
        <f>IF(OR($C$60=$AR14,$D$60=$AR14),Schweine_Werte!$C14*0.5,IF(OR($C$60&gt;$AR14,$D$60&lt;$AR14),0,Schweine_Werte!$C14))</f>
        <v>0</v>
      </c>
      <c r="AX14" s="676">
        <f>IF(OR($C$12=$AR14,$D$12=$AR14),Schweine_Werte!$E14*0.5,IF(OR($C$12&gt;$AR14,$D$12&lt;$AR14),0,Schweine_Werte!$E14))</f>
        <v>0</v>
      </c>
      <c r="AY14" s="676">
        <f>IF(OR($C$24=$AR14,$D$24=$AR14),Schweine_Werte!$E14*0.5,IF(OR($C$24&gt;$AR14,$D$24&lt;$AR14),0,Schweine_Werte!$E14))</f>
        <v>0</v>
      </c>
      <c r="AZ14" s="679">
        <f>IF(OR($C$36=$AR14,$D$36=$AR14),Schweine_Werte!$E14*0.5,IF(OR($C$36&gt;$AR14,$D$36&lt;$AR14),0,Schweine_Werte!$E14))</f>
        <v>0</v>
      </c>
      <c r="BA14" s="679">
        <f>IF(OR($C$48=$AR14,$D$48=$AR14),Schweine_Werte!$E14*0.5,IF(OR($C$48&gt;$AR14,$D$48&lt;$AR14),0,Schweine_Werte!$E14))</f>
        <v>0</v>
      </c>
      <c r="BB14" s="679">
        <f>IF(OR($C$60=$AR14,$D$60=$AR14),Schweine_Werte!$E14*0.5,IF(OR($C$60&gt;$AR14,$D$60&lt;$AR14),0,Schweine_Werte!$E14))</f>
        <v>0</v>
      </c>
      <c r="BC14" s="676">
        <f>IF(OR($C$12=$AR14,$D$12=$AR14),Schweine_Werte!$G14*0.5,IF(OR($C$12&gt;$AR14,$D$12&lt;$AR14),0,Schweine_Werte!$G14))</f>
        <v>0</v>
      </c>
      <c r="BD14" s="676">
        <f>IF(OR($C$24=$AR14,$D$24=$AR14),Schweine_Werte!$G14*0.5,IF(OR($C$24&gt;$AR14,$D$24&lt;$AR14),0,Schweine_Werte!$G14))</f>
        <v>0</v>
      </c>
      <c r="BE14" s="679">
        <f>IF(OR($C$36=$AR14,$D$36=$AR14),Schweine_Werte!$G14*0.5,IF(OR($C$36&gt;$AR14,$D$36&lt;$AR14),0,Schweine_Werte!$G14))</f>
        <v>0</v>
      </c>
      <c r="BF14" s="679">
        <f>IF(OR($C$48=$AR14,$D$48=$AR14),Schweine_Werte!$G14*0.5,IF(OR($C$48&gt;$AR14,$D$48&lt;$AR14),0,Schweine_Werte!$G14))</f>
        <v>0</v>
      </c>
      <c r="BG14" s="679">
        <f>IF(OR($C$60=$AR14,$D$60=$AR14),Schweine_Werte!$G14*0.5,IF(OR($C$60&gt;$AR14,$D$60&lt;$AR14),0,Schweine_Werte!$G14))</f>
        <v>0</v>
      </c>
      <c r="BH14" s="676">
        <f>IF(OR($C$12=$AR14,$D$12=$AR14),Schweine_Werte!$I14*0.5,IF(OR($C$12&gt;$AR14,$D$12&lt;$AR14),0,Schweine_Werte!$I14))</f>
        <v>0</v>
      </c>
      <c r="BI14" s="676">
        <f>IF(OR($C$24=$AR14,$D$24=$AR14),Schweine_Werte!$I14*0.5,IF(OR($C$24&gt;$AR14,$D$24&lt;$AR14),0,Schweine_Werte!$I14))</f>
        <v>0</v>
      </c>
      <c r="BJ14" s="679">
        <f>IF(OR($C$36=$AR14,$D$36=$AR14),Schweine_Werte!$I14*0.5,IF(OR($C$36&gt;$AR14,$D$36&lt;$AR14),0,Schweine_Werte!$I14))</f>
        <v>0</v>
      </c>
      <c r="BK14" s="679">
        <f>IF(OR($C$48=$AR14,$D$48=$AR14),Schweine_Werte!$I14*0.5,IF(OR($C$48&gt;$AR14,$D$48&lt;$AR14),0,Schweine_Werte!$I14))</f>
        <v>0</v>
      </c>
      <c r="BL14" s="679">
        <f>IF(OR($C$60=$AR14,$D$60=$AR14),Schweine_Werte!$I14*0.5,IF(OR($C$60&gt;$AR14,$D$60&lt;$AR14),0,Schweine_Werte!$I14))</f>
        <v>0</v>
      </c>
      <c r="BM14" s="676"/>
      <c r="BN14" s="676"/>
      <c r="BO14" s="679"/>
      <c r="BP14" s="679"/>
      <c r="BQ14" s="679"/>
      <c r="BR14" s="677">
        <f>IF(OR($C$74=$AR14,$D$74=$AR14),Schweine_Werte!$M14*0.5,IF(OR($C$74&gt;$AR14,$D$74&lt;$AR14),0,Schweine_Werte!$M14))</f>
        <v>0</v>
      </c>
      <c r="BS14" s="677">
        <f>IF(OR($C$83=$AR14,$D$83=$AR14),Schweine_Werte!$M14*0.5,IF(OR($C$83&gt;$AR14,$D$83&lt;$AR14),0,Schweine_Werte!$M14))</f>
        <v>0</v>
      </c>
      <c r="BT14" s="667">
        <f>IF(OR($C$92=$AR14,$D$92=$AR14),Schweine_Werte!$M14*0.5,IF(OR($C$92&gt;$AR14,$D$92&lt;$AR14),0,Schweine_Werte!$M14))</f>
        <v>0</v>
      </c>
      <c r="BU14" s="667">
        <f>IF(OR($C$101=$AR14,$D$101=$AR14),Schweine_Werte!$M14*0.5,IF(OR($C$101&gt;$AR14,$D$101&lt;$AR14),0,Schweine_Werte!$M14))</f>
        <v>0</v>
      </c>
      <c r="BV14" s="667">
        <f>IF(OR($C$110=$AR14,$D$110=$AR14),Schweine_Werte!$M14*0.5,IF(OR($C$110&gt;$AR14,$D$110&lt;$AR14),0,Schweine_Werte!$M14))</f>
        <v>0</v>
      </c>
      <c r="BW14" s="667">
        <f>IF(OR(8=$AR14,$E$127=$AR14),Schweine_Werte!$M14*0.5,IF(OR(8&gt;$AR14,$E$127&lt;$AR14),0,Schweine_Werte!$M14))</f>
        <v>2.0988182677263927</v>
      </c>
      <c r="BX14" s="667">
        <f>IF(OR(8=$AR14,$E$145=$AR14),Schweine_Werte!$M14*0.5,IF(OR(8&gt;$AR14,$E$145&lt;$AR14),0,Schweine_Werte!$M14))</f>
        <v>2.0988182677263927</v>
      </c>
      <c r="BY14" s="677">
        <f>IF(OR($C$74=$AR14,$D$74=$AR14),Schweine_Werte!$O14*0.5,IF(OR($C$74&gt;$AR14,$D$74&lt;$AR14),0,Schweine_Werte!$O14))</f>
        <v>0</v>
      </c>
      <c r="BZ14" s="677">
        <f>IF(OR($C$83=$AR14,$D$83=$AR14),Schweine_Werte!$O14*0.5,IF(OR($C$83&gt;$AR14,$D$83&lt;$AR14),0,Schweine_Werte!$O14))</f>
        <v>0</v>
      </c>
      <c r="CA14" s="667">
        <f>IF(OR($C$92=$AR14,$D$92=$AR14),Schweine_Werte!$O14*0.5,IF(OR($C$92&gt;$AR14,$D$92&lt;$AR14),0,Schweine_Werte!$O14))</f>
        <v>0</v>
      </c>
      <c r="CB14" s="667">
        <f>IF(OR($C$101=$AR14,$D$101=$AR14),Schweine_Werte!$O14*0.5,IF(OR($C$101&gt;$AR14,$D$101&lt;$AR14),0,Schweine_Werte!$O14))</f>
        <v>0</v>
      </c>
      <c r="CC14" s="667">
        <f>IF(OR($C$110=$AR14,$D$110=$AR14),Schweine_Werte!$O14*0.5,IF(OR($C$110&gt;$AR14,$D$110&lt;$AR14),0,Schweine_Werte!$O14))</f>
        <v>0</v>
      </c>
    </row>
    <row r="15" spans="1:303" ht="14.45" customHeight="1" x14ac:dyDescent="0.3">
      <c r="B15" s="670"/>
      <c r="C15" s="670"/>
      <c r="D15" s="670"/>
      <c r="E15" s="670"/>
      <c r="F15" s="670"/>
      <c r="G15" s="670"/>
      <c r="H15" s="671"/>
      <c r="L15" s="520" t="s">
        <v>445</v>
      </c>
      <c r="Q15" s="1735" t="s">
        <v>446</v>
      </c>
      <c r="R15" s="1735"/>
      <c r="S15" s="1735"/>
      <c r="T15" s="1735" t="s">
        <v>447</v>
      </c>
      <c r="U15" s="1735"/>
      <c r="V15" s="1735"/>
      <c r="W15" s="520" t="s">
        <v>448</v>
      </c>
      <c r="X15" s="520" t="s">
        <v>449</v>
      </c>
      <c r="Y15" s="520" t="s">
        <v>450</v>
      </c>
      <c r="Z15" s="520" t="s">
        <v>451</v>
      </c>
      <c r="AG15" s="520" t="s">
        <v>452</v>
      </c>
      <c r="AJ15" s="520" t="s">
        <v>453</v>
      </c>
      <c r="AR15" s="675">
        <v>19</v>
      </c>
      <c r="AS15" s="676">
        <f>IF(OR($C$12=$AR15,$D$12=$AR15),Schweine_Werte!$C15*0.5,IF(OR($C$12&gt;$AR15,$D$12&lt;$AR15),0,Schweine_Werte!$C15))</f>
        <v>0</v>
      </c>
      <c r="AT15" s="676">
        <f>IF(OR($C$24=$AR15,$D$24=$AR15),Schweine_Werte!$C15*0.5,IF(OR($C$24&gt;$AR15,$D$24&lt;$AR15),0,Schweine_Werte!$C15))</f>
        <v>0</v>
      </c>
      <c r="AU15" s="676">
        <f>IF(OR($C$36=$AR15,$D$36=$AR15),Schweine_Werte!$C15*0.5,IF(OR($C$36&gt;$AR15,$D$36&lt;$AR15),0,Schweine_Werte!$C15))</f>
        <v>0</v>
      </c>
      <c r="AV15" s="676">
        <f>IF(OR($C$48=$AR15,$D$48=$AR15),Schweine_Werte!$C15*0.5,IF(OR($C$48&gt;$AR15,$D$48&lt;$AR15),0,Schweine_Werte!$C15))</f>
        <v>0</v>
      </c>
      <c r="AW15" s="676">
        <f>IF(OR($C$60=$AR15,$D$60=$AR15),Schweine_Werte!$C15*0.5,IF(OR($C$60&gt;$AR15,$D$60&lt;$AR15),0,Schweine_Werte!$C15))</f>
        <v>0</v>
      </c>
      <c r="AX15" s="676">
        <f>IF(OR($C$12=$AR15,$D$12=$AR15),Schweine_Werte!$E15*0.5,IF(OR($C$12&gt;$AR15,$D$12&lt;$AR15),0,Schweine_Werte!$E15))</f>
        <v>0</v>
      </c>
      <c r="AY15" s="676">
        <f>IF(OR($C$24=$AR15,$D$24=$AR15),Schweine_Werte!$E15*0.5,IF(OR($C$24&gt;$AR15,$D$24&lt;$AR15),0,Schweine_Werte!$E15))</f>
        <v>0</v>
      </c>
      <c r="AZ15" s="679">
        <f>IF(OR($C$36=$AR15,$D$36=$AR15),Schweine_Werte!$E15*0.5,IF(OR($C$36&gt;$AR15,$D$36&lt;$AR15),0,Schweine_Werte!$E15))</f>
        <v>0</v>
      </c>
      <c r="BA15" s="679">
        <f>IF(OR($C$48=$AR15,$D$48=$AR15),Schweine_Werte!$E15*0.5,IF(OR($C$48&gt;$AR15,$D$48&lt;$AR15),0,Schweine_Werte!$E15))</f>
        <v>0</v>
      </c>
      <c r="BB15" s="679">
        <f>IF(OR($C$60=$AR15,$D$60=$AR15),Schweine_Werte!$E15*0.5,IF(OR($C$60&gt;$AR15,$D$60&lt;$AR15),0,Schweine_Werte!$E15))</f>
        <v>0</v>
      </c>
      <c r="BC15" s="676">
        <f>IF(OR($C$12=$AR15,$D$12=$AR15),Schweine_Werte!$G15*0.5,IF(OR($C$12&gt;$AR15,$D$12&lt;$AR15),0,Schweine_Werte!$G15))</f>
        <v>0</v>
      </c>
      <c r="BD15" s="676">
        <f>IF(OR($C$24=$AR15,$D$24=$AR15),Schweine_Werte!$G15*0.5,IF(OR($C$24&gt;$AR15,$D$24&lt;$AR15),0,Schweine_Werte!$G15))</f>
        <v>0</v>
      </c>
      <c r="BE15" s="679">
        <f>IF(OR($C$36=$AR15,$D$36=$AR15),Schweine_Werte!$G15*0.5,IF(OR($C$36&gt;$AR15,$D$36&lt;$AR15),0,Schweine_Werte!$G15))</f>
        <v>0</v>
      </c>
      <c r="BF15" s="679">
        <f>IF(OR($C$48=$AR15,$D$48=$AR15),Schweine_Werte!$G15*0.5,IF(OR($C$48&gt;$AR15,$D$48&lt;$AR15),0,Schweine_Werte!$G15))</f>
        <v>0</v>
      </c>
      <c r="BG15" s="679">
        <f>IF(OR($C$60=$AR15,$D$60=$AR15),Schweine_Werte!$G15*0.5,IF(OR($C$60&gt;$AR15,$D$60&lt;$AR15),0,Schweine_Werte!$G15))</f>
        <v>0</v>
      </c>
      <c r="BH15" s="676">
        <f>IF(OR($C$12=$AR15,$D$12=$AR15),Schweine_Werte!$I15*0.5,IF(OR($C$12&gt;$AR15,$D$12&lt;$AR15),0,Schweine_Werte!$I15))</f>
        <v>0</v>
      </c>
      <c r="BI15" s="676">
        <f>IF(OR($C$24=$AR15,$D$24=$AR15),Schweine_Werte!$I15*0.5,IF(OR($C$24&gt;$AR15,$D$24&lt;$AR15),0,Schweine_Werte!$I15))</f>
        <v>0</v>
      </c>
      <c r="BJ15" s="679">
        <f>IF(OR($C$36=$AR15,$D$36=$AR15),Schweine_Werte!$I15*0.5,IF(OR($C$36&gt;$AR15,$D$36&lt;$AR15),0,Schweine_Werte!$I15))</f>
        <v>0</v>
      </c>
      <c r="BK15" s="679">
        <f>IF(OR($C$48=$AR15,$D$48=$AR15),Schweine_Werte!$I15*0.5,IF(OR($C$48&gt;$AR15,$D$48&lt;$AR15),0,Schweine_Werte!$I15))</f>
        <v>0</v>
      </c>
      <c r="BL15" s="679">
        <f>IF(OR($C$60=$AR15,$D$60=$AR15),Schweine_Werte!$I15*0.5,IF(OR($C$60&gt;$AR15,$D$60&lt;$AR15),0,Schweine_Werte!$I15))</f>
        <v>0</v>
      </c>
      <c r="BM15" s="676"/>
      <c r="BN15" s="676"/>
      <c r="BO15" s="679"/>
      <c r="BP15" s="679"/>
      <c r="BQ15" s="679"/>
      <c r="BR15" s="677">
        <f>IF(OR($C$74=$AR15,$D$74=$AR15),Schweine_Werte!$M15*0.5,IF(OR($C$74&gt;$AR15,$D$74&lt;$AR15),0,Schweine_Werte!$M15))</f>
        <v>0</v>
      </c>
      <c r="BS15" s="677">
        <f>IF(OR($C$83=$AR15,$D$83=$AR15),Schweine_Werte!$M15*0.5,IF(OR($C$83&gt;$AR15,$D$83&lt;$AR15),0,Schweine_Werte!$M15))</f>
        <v>0</v>
      </c>
      <c r="BT15" s="667">
        <f>IF(OR($C$92=$AR15,$D$92=$AR15),Schweine_Werte!$M15*0.5,IF(OR($C$92&gt;$AR15,$D$92&lt;$AR15),0,Schweine_Werte!$M15))</f>
        <v>0</v>
      </c>
      <c r="BU15" s="667">
        <f>IF(OR($C$101=$AR15,$D$101=$AR15),Schweine_Werte!$M15*0.5,IF(OR($C$101&gt;$AR15,$D$101&lt;$AR15),0,Schweine_Werte!$M15))</f>
        <v>0</v>
      </c>
      <c r="BV15" s="667">
        <f>IF(OR($C$110=$AR15,$D$110=$AR15),Schweine_Werte!$M15*0.5,IF(OR($C$110&gt;$AR15,$D$110&lt;$AR15),0,Schweine_Werte!$M15))</f>
        <v>0</v>
      </c>
      <c r="BW15" s="667">
        <f>IF(OR(8=$AR15,$E$127=$AR15),Schweine_Werte!$M15*0.5,IF(OR(8&gt;$AR15,$E$127&lt;$AR15),0,Schweine_Werte!$M15))</f>
        <v>2.0329975728926217</v>
      </c>
      <c r="BX15" s="667">
        <f>IF(OR(8=$AR15,$E$145=$AR15),Schweine_Werte!$M15*0.5,IF(OR(8&gt;$AR15,$E$145&lt;$AR15),0,Schweine_Werte!$M15))</f>
        <v>2.0329975728926217</v>
      </c>
      <c r="BY15" s="677">
        <f>IF(OR($C$74=$AR15,$D$74=$AR15),Schweine_Werte!$O15*0.5,IF(OR($C$74&gt;$AR15,$D$74&lt;$AR15),0,Schweine_Werte!$O15))</f>
        <v>0</v>
      </c>
      <c r="BZ15" s="677">
        <f>IF(OR($C$83=$AR15,$D$83=$AR15),Schweine_Werte!$O15*0.5,IF(OR($C$83&gt;$AR15,$D$83&lt;$AR15),0,Schweine_Werte!$O15))</f>
        <v>0</v>
      </c>
      <c r="CA15" s="667">
        <f>IF(OR($C$92=$AR15,$D$92=$AR15),Schweine_Werte!$O15*0.5,IF(OR($C$92&gt;$AR15,$D$92&lt;$AR15),0,Schweine_Werte!$O15))</f>
        <v>0</v>
      </c>
      <c r="CB15" s="667">
        <f>IF(OR($C$101=$AR15,$D$101=$AR15),Schweine_Werte!$O15*0.5,IF(OR($C$101&gt;$AR15,$D$101&lt;$AR15),0,Schweine_Werte!$O15))</f>
        <v>0</v>
      </c>
      <c r="CC15" s="667">
        <f>IF(OR($C$110=$AR15,$D$110=$AR15),Schweine_Werte!$O15*0.5,IF(OR($C$110&gt;$AR15,$D$110&lt;$AR15),0,Schweine_Werte!$O15))</f>
        <v>0</v>
      </c>
    </row>
    <row r="16" spans="1:303" x14ac:dyDescent="0.2">
      <c r="B16" s="520" t="s">
        <v>469</v>
      </c>
      <c r="E16" s="520" t="s">
        <v>470</v>
      </c>
      <c r="F16" s="520" t="s">
        <v>363</v>
      </c>
      <c r="G16" s="520" t="s">
        <v>471</v>
      </c>
      <c r="H16" s="520" t="s">
        <v>472</v>
      </c>
      <c r="I16" s="520" t="s">
        <v>473</v>
      </c>
      <c r="J16" s="520" t="s">
        <v>474</v>
      </c>
      <c r="K16" s="520" t="s">
        <v>475</v>
      </c>
      <c r="L16" s="520" t="s">
        <v>476</v>
      </c>
      <c r="M16" s="520" t="s">
        <v>477</v>
      </c>
      <c r="N16" s="520" t="s">
        <v>478</v>
      </c>
      <c r="O16" s="520" t="s">
        <v>479</v>
      </c>
      <c r="P16" s="520" t="s">
        <v>480</v>
      </c>
      <c r="Q16" s="520" t="s">
        <v>365</v>
      </c>
      <c r="R16" s="520" t="s">
        <v>366</v>
      </c>
      <c r="S16" s="520" t="s">
        <v>367</v>
      </c>
      <c r="T16" s="520" t="s">
        <v>365</v>
      </c>
      <c r="U16" s="520" t="s">
        <v>366</v>
      </c>
      <c r="V16" s="520" t="s">
        <v>367</v>
      </c>
      <c r="AR16" s="698">
        <v>20</v>
      </c>
      <c r="AS16" s="677">
        <f>IF(OR($C$12=$AR16,$D$12=$AR16),Schweine_Werte!$C16*0.5,IF(OR($C$12&gt;$AR16,$D$12&lt;$AR16),0,Schweine_Werte!$C16))</f>
        <v>0</v>
      </c>
      <c r="AT16" s="667">
        <f>IF(OR($C$24=$AR16,$D$24=$AR16),Schweine_Werte!$C16*0.5,IF(OR($C$24&gt;$AR16,$D$24&lt;$AR16),0,Schweine_Werte!$C16))</f>
        <v>0</v>
      </c>
      <c r="AU16" s="677">
        <f>IF(OR($C$36=$AR16,$D$36=$AR16),Schweine_Werte!$C16*0.5,IF(OR($C$36&gt;$AR16,$D$36&lt;$AR16),0,Schweine_Werte!$C16))</f>
        <v>0</v>
      </c>
      <c r="AV16" s="677">
        <f>IF(OR($C$48=$AR16,$D$48=$AR16),Schweine_Werte!$C16*0.5,IF(OR($C$48&gt;$AR16,$D$48&lt;$AR16),0,Schweine_Werte!$C16))</f>
        <v>0</v>
      </c>
      <c r="AW16" s="677">
        <f>IF(OR($C$60=$AR16,$D$60=$AR16),Schweine_Werte!$C16*0.5,IF(OR($C$60&gt;$AR16,$D$60&lt;$AR16),0,Schweine_Werte!$C16))</f>
        <v>0</v>
      </c>
      <c r="AX16" s="677">
        <f>IF(OR($C$12=$AR16,$D$12=$AR16),Schweine_Werte!$E16*0.5,IF(OR($C$12&gt;$AR16,$D$12&lt;$AR16),0,Schweine_Werte!$E16))</f>
        <v>0</v>
      </c>
      <c r="AY16" s="667">
        <f>IF(OR($C$24=$AR16,$D$24=$AR16),Schweine_Werte!$E16*0.5,IF(OR($C$24&gt;$AR16,$D$24&lt;$AR16),0,Schweine_Werte!$E16))</f>
        <v>0</v>
      </c>
      <c r="AZ16" s="667">
        <f>IF(OR($C$36=$AR16,$D$36=$AR16),Schweine_Werte!$E16*0.5,IF(OR($C$36&gt;$AR16,$D$36&lt;$AR16),0,Schweine_Werte!$E16))</f>
        <v>0</v>
      </c>
      <c r="BA16" s="667">
        <f>IF(OR($C$48=$AR16,$D$48=$AR16),Schweine_Werte!$E16*0.5,IF(OR($C$48&gt;$AR16,$D$48&lt;$AR16),0,Schweine_Werte!$E16))</f>
        <v>0</v>
      </c>
      <c r="BB16" s="667">
        <f>IF(OR($C$60=$AR16,$D$60=$AR16),Schweine_Werte!$E16*0.5,IF(OR($C$60&gt;$AR16,$D$60&lt;$AR16),0,Schweine_Werte!$E16))</f>
        <v>0</v>
      </c>
      <c r="BC16" s="677">
        <f>IF(OR($C$12=$AR16,$D$12=$AR16),Schweine_Werte!$G16*0.5,IF(OR($C$12&gt;$AR16,$D$12&lt;$AR16),0,Schweine_Werte!$G16))</f>
        <v>0</v>
      </c>
      <c r="BD16" s="667">
        <f>IF(OR($C$24=$AR16,$D$24=$AR16),Schweine_Werte!$G16*0.5,IF(OR($C$24&gt;$AR16,$D$24&lt;$AR16),0,Schweine_Werte!$G16))</f>
        <v>0</v>
      </c>
      <c r="BE16" s="667">
        <f>IF(OR($C$36=$AR16,$D$36=$AR16),Schweine_Werte!$G16*0.5,IF(OR($C$36&gt;$AR16,$D$36&lt;$AR16),0,Schweine_Werte!$G16))</f>
        <v>0</v>
      </c>
      <c r="BF16" s="667">
        <f>IF(OR($C$48=$AR16,$D$48=$AR16),Schweine_Werte!$G16*0.5,IF(OR($C$48&gt;$AR16,$D$48&lt;$AR16),0,Schweine_Werte!$G16))</f>
        <v>0</v>
      </c>
      <c r="BG16" s="667">
        <f>IF(OR($C$60=$AR16,$D$60=$AR16),Schweine_Werte!$G16*0.5,IF(OR($C$60&gt;$AR16,$D$60&lt;$AR16),0,Schweine_Werte!$G16))</f>
        <v>0</v>
      </c>
      <c r="BH16" s="677">
        <f>IF(OR($C$12=$AR16,$D$12=$AR16),Schweine_Werte!$I16*0.5,IF(OR($C$12&gt;$AR16,$D$12&lt;$AR16),0,Schweine_Werte!$I16))</f>
        <v>0</v>
      </c>
      <c r="BI16" s="667">
        <f>IF(OR($C$24=$AR16,$D$24=$AR16),Schweine_Werte!$I16*0.5,IF(OR($C$24&gt;$AR16,$D$24&lt;$AR16),0,Schweine_Werte!$I16))</f>
        <v>0</v>
      </c>
      <c r="BJ16" s="667">
        <f>IF(OR($C$36=$AR16,$D$36=$AR16),Schweine_Werte!$I16*0.5,IF(OR($C$36&gt;$AR16,$D$36&lt;$AR16),0,Schweine_Werte!$I16))</f>
        <v>0</v>
      </c>
      <c r="BK16" s="667">
        <f>IF(OR($C$48=$AR16,$D$48=$AR16),Schweine_Werte!$I16*0.5,IF(OR($C$48&gt;$AR16,$D$48&lt;$AR16),0,Schweine_Werte!$I16))</f>
        <v>0</v>
      </c>
      <c r="BL16" s="667">
        <f>IF(OR($C$60=$AR16,$D$60=$AR16),Schweine_Werte!$I16*0.5,IF(OR($C$60&gt;$AR16,$D$60&lt;$AR16),0,Schweine_Werte!$I16))</f>
        <v>0</v>
      </c>
      <c r="BM16" s="677"/>
      <c r="BN16" s="667"/>
      <c r="BO16" s="667"/>
      <c r="BP16" s="667"/>
      <c r="BQ16" s="667"/>
      <c r="BR16" s="677">
        <f>IF(OR($C$74=$AR16,$D$74=$AR16),Schweine_Werte!$M16*0.5,IF(OR($C$74&gt;$AR16,$D$74&lt;$AR16),0,Schweine_Werte!$M16))</f>
        <v>0</v>
      </c>
      <c r="BS16" s="677">
        <f>IF(OR($C$83=$AR16,$D$83=$AR16),Schweine_Werte!$M16*0.5,IF(OR($C$83&gt;$AR16,$D$83&lt;$AR16),0,Schweine_Werte!$M16))</f>
        <v>0</v>
      </c>
      <c r="BT16" s="667">
        <f>IF(OR($C$92=$AR16,$D$92=$AR16),Schweine_Werte!$M16*0.5,IF(OR($C$92&gt;$AR16,$D$92&lt;$AR16),0,Schweine_Werte!$M16))</f>
        <v>0</v>
      </c>
      <c r="BU16" s="667">
        <f>IF(OR($C$101=$AR16,$D$101=$AR16),Schweine_Werte!$M16*0.5,IF(OR($C$101&gt;$AR16,$D$101&lt;$AR16),0,Schweine_Werte!$M16))</f>
        <v>0</v>
      </c>
      <c r="BV16" s="667">
        <f>IF(OR($C$110=$AR16,$D$110=$AR16),Schweine_Werte!$M16*0.5,IF(OR($C$110&gt;$AR16,$D$110&lt;$AR16),0,Schweine_Werte!$M16))</f>
        <v>0</v>
      </c>
      <c r="BW16" s="667">
        <f>IF(OR(8=$AR16,$E$127=$AR16),Schweine_Werte!$M16*0.5,IF(OR(8&gt;$AR16,$E$127&lt;$AR16),0,Schweine_Werte!$M16))</f>
        <v>1.9726458822816806</v>
      </c>
      <c r="BX16" s="667">
        <f>IF(OR(8=$AR16,$E$145=$AR16),Schweine_Werte!$M16*0.5,IF(OR(8&gt;$AR16,$E$145&lt;$AR16),0,Schweine_Werte!$M16))</f>
        <v>1.9726458822816806</v>
      </c>
      <c r="BY16" s="677">
        <f>IF(OR($C$74=$AR16,$D$74=$AR16),Schweine_Werte!$O16*0.5,IF(OR($C$74&gt;$AR16,$D$74&lt;$AR16),0,Schweine_Werte!$O16))</f>
        <v>0</v>
      </c>
      <c r="BZ16" s="677">
        <f>IF(OR($C$83=$AR16,$D$83=$AR16),Schweine_Werte!$O16*0.5,IF(OR($C$83&gt;$AR16,$D$83&lt;$AR16),0,Schweine_Werte!$O16))</f>
        <v>0</v>
      </c>
      <c r="CA16" s="667">
        <f>IF(OR($C$92=$AR16,$D$92=$AR16),Schweine_Werte!$O16*0.5,IF(OR($C$92&gt;$AR16,$D$92&lt;$AR16),0,Schweine_Werte!$O16))</f>
        <v>0</v>
      </c>
      <c r="CB16" s="667">
        <f>IF(OR($C$101=$AR16,$D$101=$AR16),Schweine_Werte!$O16*0.5,IF(OR($C$101&gt;$AR16,$D$101&lt;$AR16),0,Schweine_Werte!$O16))</f>
        <v>0</v>
      </c>
      <c r="CC16" s="667">
        <f>IF(OR($C$110=$AR16,$D$110=$AR16),Schweine_Werte!$O16*0.5,IF(OR($C$110&gt;$AR16,$D$110&lt;$AR16),0,Schweine_Werte!$O16))</f>
        <v>0</v>
      </c>
    </row>
    <row r="17" spans="1:81" x14ac:dyDescent="0.2">
      <c r="B17" s="504">
        <v>700</v>
      </c>
      <c r="D17" s="667"/>
      <c r="E17" s="667" t="e">
        <f>($D24-$C24)*1000/SUM($AT$4:$AT$146)</f>
        <v>#VALUE!</v>
      </c>
      <c r="F17" s="667" t="e">
        <f>SUMPRODUCT($AT$4:$AT$146,Schweine_Werte!$Q$4:$Q$146)/SUM($AT$4:$AT$146)</f>
        <v>#DIV/0!</v>
      </c>
      <c r="G17" s="667" t="e">
        <f>IF($B24=$A$8,SUMPRODUCT($AT$4:$AT$146,Schweine_Werte!EH$4:EH$146)/SUM($AT$4:$AT$146),IF($B24=$A$7,SUMPRODUCT($AT$4:$AT$146,Schweine_Werte!DB$4:DB$146)/SUM($AT$4:$AT$146),IF($B24=$A$6,SUMPRODUCT($AT$4:$AT$146,Schweine_Werte!BV$4:BV$146)/SUM($AT$4:$AT$146),SUMPRODUCT($AT$4:$AT$146,Schweine_Werte!AP$4:AP$146)/SUM($AT$4:$AT$146))))</f>
        <v>#DIV/0!</v>
      </c>
      <c r="H17" s="667" t="e">
        <f>IF($B24=$A$8,SUMPRODUCT($AT$4:$AT$146,Schweine_Werte!EI$4:EI$146)/SUM($AT$4:$AT$146),IF($B24=$A$7,SUMPRODUCT($AT$4:$AT$146,Schweine_Werte!DC$4:DC$146)/SUM($AT$4:$AT$146),IF($B24=$A$6,SUMPRODUCT($AT$4:$AT$146,Schweine_Werte!BW$4:BW$146)/SUM($AT$4:$AT$146),SUMPRODUCT($AT$4:$AT$146,Schweine_Werte!AQ$4:AQ$146)/SUM($AT$4:$AT$146))))</f>
        <v>#DIV/0!</v>
      </c>
      <c r="I17" s="667" t="e">
        <f>IF($B24=$A$8,SUMPRODUCT($AT$4:$AT$146,Schweine_Werte!EJ$4:EJ$146)/SUM($AT$4:$AT$146),IF($B24=$A$7,SUMPRODUCT($AT$4:$AT$146,Schweine_Werte!DD$4:DD$146)/SUM($AT$4:$AT$146),IF($B24=$A$6,SUMPRODUCT($AT$4:$AT$146,Schweine_Werte!BX$4:BX$146)/SUM($AT$4:$AT$146),SUMPRODUCT($AT$4:$AT$146,Schweine_Werte!AR$4:AR$146)/SUM($AT$4:$AT$146))))</f>
        <v>#DIV/0!</v>
      </c>
      <c r="J17" s="667" t="e">
        <f>SUMPRODUCT($AT$4:$AT$146,Schweine_Werte!$Y$4:$Y$146)/SUM($AT$4:$AT$146)</f>
        <v>#DIV/0!</v>
      </c>
      <c r="K17" s="667" t="e">
        <f>SUMPRODUCT($AT$4:$AT$146,Schweine_Werte!$AG$4:$AG$146)/SUM($AT$4:$AT$146)</f>
        <v>#DIV/0!</v>
      </c>
      <c r="L17" s="667" t="e">
        <f>T17*$F17*365/1000+$J17-$K17</f>
        <v>#DIV/0!</v>
      </c>
      <c r="M17" s="667" t="e">
        <f>U17*$F17*365/1000+$J17-$K17/2</f>
        <v>#DIV/0!</v>
      </c>
      <c r="N17" s="667" t="e">
        <f>V17*$F17*365/1000+$J17</f>
        <v>#DIV/0!</v>
      </c>
      <c r="O17" s="667">
        <f>IF($C24&lt;28,SUM($AT$4:$AT$23)+IF($D24&gt;28,$AT$24*0.5,$AT$24),0)</f>
        <v>0</v>
      </c>
      <c r="P17" s="667">
        <f>IF($D24&gt;28,SUM($AT$25:$AT$146)+IF($C24&lt;28,$AT$24*0.5,$AT$24),0)</f>
        <v>0</v>
      </c>
      <c r="Q17" s="667" t="e">
        <f t="shared" ref="Q17:S20" si="8">+T17*$F17</f>
        <v>#DIV/0!</v>
      </c>
      <c r="R17" s="667" t="e">
        <f t="shared" si="8"/>
        <v>#DIV/0!</v>
      </c>
      <c r="S17" s="667" t="e">
        <f t="shared" si="8"/>
        <v>#DIV/0!</v>
      </c>
      <c r="T17" s="667" t="e">
        <f>+($O17*Schweine_Werte!$HT$5+$P17*Schweine_Werte!$HU$5)/SUM($O17:$P17)</f>
        <v>#DIV/0!</v>
      </c>
      <c r="U17" s="667" t="e">
        <f>+($O17*Schweine_Werte!$HV$5+$P17*Schweine_Werte!$HW$5)/SUM($O17:$P17)</f>
        <v>#DIV/0!</v>
      </c>
      <c r="V17" s="667" t="e">
        <f>+($O17*Schweine_Werte!$HX$5+$P17*Schweine_Werte!$HY$5)/SUM($O17:$P17)</f>
        <v>#DIV/0!</v>
      </c>
      <c r="W17" s="678" t="e">
        <f>($J17*0.055+T17*0.365*0.86*$F17-$K17*0.018)/L17*100</f>
        <v>#DIV/0!</v>
      </c>
      <c r="X17" s="667" t="e">
        <f>($J17*0.055+U17*0.365*0.86*$F17-$K17*0.018/2)/M17*100</f>
        <v>#DIV/0!</v>
      </c>
      <c r="Y17" s="667" t="e">
        <f>($J17*0.055+V17*0.365*0.86*$F17)/N17*100</f>
        <v>#DIV/0!</v>
      </c>
      <c r="Z17" s="667" t="e">
        <f>IF($B24=$A$8,SUMPRODUCT($AT$4:$AT$146,Schweine_Werte!$EK$4:$EK$146,Schweine_Werte!$EL$4:$EL$146)/SUMPRODUCT($AT$4:$AT$146,Schweine_Werte!$EK$4:$EK$146),IF($B24=$A$7,SUMPRODUCT($AT$4:$AT$146,Schweine_Werte!$DE$4:$DE$146,Schweine_Werte!$DF$4:$DF$146)/SUMPRODUCT($AT$4:$AT$146,Schweine_Werte!$DE$4:$DE$146),IF($B24=$A$6,SUMPRODUCT($AT$4:$AT$146,Schweine_Werte!$BY$4:$BY$146,Schweine_Werte!$BZ$4:$BZ$146)/SUMPRODUCT($AT$4:$AT$146,Schweine_Werte!$BY$4:$BY$146),SUMPRODUCT($AT$4:$AT$146,Schweine_Werte!$AS$4:$AS$146,Schweine_Werte!$AT$4:$AT$146)/SUMPRODUCT($AT$4:$AT$146,Schweine_Werte!$AS$4:$AS$146))))</f>
        <v>#DIV/0!</v>
      </c>
      <c r="AA17" s="667"/>
      <c r="AB17" s="667">
        <f>IF($B24=$A$8,SUMIF(Schweine_Werte!$AO$4:$AO$146,$C24,Schweine_Werte!$EL$4:$EL$146),IF($B24=$A$7,SUMIF(Schweine_Werte!$AO$4:$AO$146,$C24,Schweine_Werte!$DF$4:$DF$146),IF($B24=$A$6,SUMIF(Schweine_Werte!$AO$4:$AO$146,$C24,Schweine_Werte!$BZ$4:$BZ$146),SUMIF(Schweine_Werte!$AO$4:$AO$146,$C24,Schweine_Werte!$AT$4:$AT$146))))</f>
        <v>0</v>
      </c>
      <c r="AC17" s="667"/>
      <c r="AD17" s="667">
        <f>IF($B24=$A$8,SUMIF(Schweine_Werte!$AO$4:$AO$146,$D24,Schweine_Werte!$EL$4:$EL$146),IF($B24=$A$7,SUMIF(Schweine_Werte!$AO$4:$AO$146,$D24,Schweine_Werte!$DF$4:$DF$146),IF($B24=$A$6,SUMIF(Schweine_Werte!$AO$4:$AO$146,$D24,Schweine_Werte!$BZ$4:$BZ$146),SUMIF(Schweine_Werte!$AO$4:$AO$146,$D24,Schweine_Werte!$AT$4:$AT$146))))</f>
        <v>0</v>
      </c>
      <c r="AE17" s="667"/>
      <c r="AF17" s="667"/>
      <c r="AG17" s="667" t="e">
        <f>IF($B24=$A$8,SUMPRODUCT($AT$4:$AT$146,Schweine_Werte!$EK$4:$EK$146)/SUM($AT$4:$AT$146),IF($B24=$A$7,SUMPRODUCT($AT$4:$AT$146,Schweine_Werte!$DE$4:$DE$146)/SUM($AT$4:$AT$146),IF($B24=$A$6,SUMPRODUCT($AT$4:$AT$146,Schweine_Werte!$BY$4:$BY$146)/SUM($AT$4:$AT$146),SUMPRODUCT($AT$4:$AT$146,Schweine_Werte!$AS$4:$AS$146)/SUM($AT$4:$AT$146))))</f>
        <v>#DIV/0!</v>
      </c>
      <c r="AH17" s="667"/>
      <c r="AI17" s="667"/>
      <c r="AJ17" s="667" t="e">
        <f>IF($B24=$A$8,SUMPRODUCT($AT$4:$AT$146,Schweine_Werte!$EK$4:$EK$146,Schweine_Werte!$EM$4:$EM$146)/SUMPRODUCT($AT$4:$AT$146,Schweine_Werte!$EK$4:$EK$146),IF($B24=$A$7,SUMPRODUCT($AT$4:$AT$146,Schweine_Werte!$DE$4:$DE$146,Schweine_Werte!$DG$4:$DG$146)/SUMPRODUCT($AT$4:$AT$146,Schweine_Werte!$DE$4:$DE$146),IF($B24=$A$6,SUMPRODUCT($AT$4:$AT$146,Schweine_Werte!$BY$4:$BY$146,Schweine_Werte!$CA$4:$CA$146)/SUMPRODUCT($AT$4:$AT$146,Schweine_Werte!$BY$4:$BY$146),SUMPRODUCT($AT$4:$AT$146,Schweine_Werte!$AS$4:$AS$146,Schweine_Werte!$AU$4:$AU$146)/SUMPRODUCT($AT$4:$AT$146,Schweine_Werte!$AS$4:$AS$146))))</f>
        <v>#DIV/0!</v>
      </c>
      <c r="AK17" s="667"/>
      <c r="AL17" s="667">
        <f>IF($B24=$A$8,SUMIF(Schweine_Werte!$AO$4:$AO$146,$C24,Schweine_Werte!$EM$4:$EM$146),IF($B24=$A$7,SUMIF(Schweine_Werte!$AO$4:$AO$146,$C24,Schweine_Werte!$DG$4:$DG$146),IF($B24=$A$6,SUMIF(Schweine_Werte!$AO$4:$AO$146,$C24,Schweine_Werte!$CA$4:$CA$146),SUMIF(Schweine_Werte!$AO$4:$AO$146,$C24,Schweine_Werte!$AU$4:$AU$146))))</f>
        <v>0</v>
      </c>
      <c r="AM17" s="667"/>
      <c r="AN17" s="667">
        <f>IF($B24=$A$8,SUMIF(Schweine_Werte!$AO$4:$AO$146,$D24,Schweine_Werte!$EM$4:$EM$146),IF($B24=$A$7,SUMIF(Schweine_Werte!$AO$4:$AO$146,$D24,Schweine_Werte!$DG$4:$DG$146),IF($B24=$A$6,SUMIF(Schweine_Werte!$AO$4:$AO$146,$D24,Schweine_Werte!$CA$4:$CA$146),SUMIF(Schweine_Werte!$AO$4:$AO$146,$D24,Schweine_Werte!$AU$4:$AU$146))))</f>
        <v>0</v>
      </c>
      <c r="AO17" s="667"/>
      <c r="AR17" s="698">
        <v>21</v>
      </c>
      <c r="AS17" s="677">
        <f>IF(OR($C$12=$AR17,$D$12=$AR17),Schweine_Werte!$C17*0.5,IF(OR($C$12&gt;$AR17,$D$12&lt;$AR17),0,Schweine_Werte!$C17))</f>
        <v>0</v>
      </c>
      <c r="AT17" s="667">
        <f>IF(OR($C$24=$AR17,$D$24=$AR17),Schweine_Werte!$C17*0.5,IF(OR($C$24&gt;$AR17,$D$24&lt;$AR17),0,Schweine_Werte!$C17))</f>
        <v>0</v>
      </c>
      <c r="AU17" s="677">
        <f>IF(OR($C$36=$AR17,$D$36=$AR17),Schweine_Werte!$C17*0.5,IF(OR($C$36&gt;$AR17,$D$36&lt;$AR17),0,Schweine_Werte!$C17))</f>
        <v>0</v>
      </c>
      <c r="AV17" s="677">
        <f>IF(OR($C$48=$AR17,$D$48=$AR17),Schweine_Werte!$C17*0.5,IF(OR($C$48&gt;$AR17,$D$48&lt;$AR17),0,Schweine_Werte!$C17))</f>
        <v>0</v>
      </c>
      <c r="AW17" s="677">
        <f>IF(OR($C$60=$AR17,$D$60=$AR17),Schweine_Werte!$C17*0.5,IF(OR($C$60&gt;$AR17,$D$60&lt;$AR17),0,Schweine_Werte!$C17))</f>
        <v>0</v>
      </c>
      <c r="AX17" s="677">
        <f>IF(OR($C$12=$AR17,$D$12=$AR17),Schweine_Werte!$E17*0.5,IF(OR($C$12&gt;$AR17,$D$12&lt;$AR17),0,Schweine_Werte!$E17))</f>
        <v>0</v>
      </c>
      <c r="AY17" s="667">
        <f>IF(OR($C$24=$AR17,$D$24=$AR17),Schweine_Werte!$E17*0.5,IF(OR($C$24&gt;$AR17,$D$24&lt;$AR17),0,Schweine_Werte!$E17))</f>
        <v>0</v>
      </c>
      <c r="AZ17" s="667">
        <f>IF(OR($C$36=$AR17,$D$36=$AR17),Schweine_Werte!$E17*0.5,IF(OR($C$36&gt;$AR17,$D$36&lt;$AR17),0,Schweine_Werte!$E17))</f>
        <v>0</v>
      </c>
      <c r="BA17" s="667">
        <f>IF(OR($C$48=$AR17,$D$48=$AR17),Schweine_Werte!$E17*0.5,IF(OR($C$48&gt;$AR17,$D$48&lt;$AR17),0,Schweine_Werte!$E17))</f>
        <v>0</v>
      </c>
      <c r="BB17" s="667">
        <f>IF(OR($C$60=$AR17,$D$60=$AR17),Schweine_Werte!$E17*0.5,IF(OR($C$60&gt;$AR17,$D$60&lt;$AR17),0,Schweine_Werte!$E17))</f>
        <v>0</v>
      </c>
      <c r="BC17" s="677">
        <f>IF(OR($C$12=$AR17,$D$12=$AR17),Schweine_Werte!$G17*0.5,IF(OR($C$12&gt;$AR17,$D$12&lt;$AR17),0,Schweine_Werte!$G17))</f>
        <v>0</v>
      </c>
      <c r="BD17" s="667">
        <f>IF(OR($C$24=$AR17,$D$24=$AR17),Schweine_Werte!$G17*0.5,IF(OR($C$24&gt;$AR17,$D$24&lt;$AR17),0,Schweine_Werte!$G17))</f>
        <v>0</v>
      </c>
      <c r="BE17" s="667">
        <f>IF(OR($C$36=$AR17,$D$36=$AR17),Schweine_Werte!$G17*0.5,IF(OR($C$36&gt;$AR17,$D$36&lt;$AR17),0,Schweine_Werte!$G17))</f>
        <v>0</v>
      </c>
      <c r="BF17" s="667">
        <f>IF(OR($C$48=$AR17,$D$48=$AR17),Schweine_Werte!$G17*0.5,IF(OR($C$48&gt;$AR17,$D$48&lt;$AR17),0,Schweine_Werte!$G17))</f>
        <v>0</v>
      </c>
      <c r="BG17" s="667">
        <f>IF(OR($C$60=$AR17,$D$60=$AR17),Schweine_Werte!$G17*0.5,IF(OR($C$60&gt;$AR17,$D$60&lt;$AR17),0,Schweine_Werte!$G17))</f>
        <v>0</v>
      </c>
      <c r="BH17" s="677">
        <f>IF(OR($C$12=$AR17,$D$12=$AR17),Schweine_Werte!$I17*0.5,IF(OR($C$12&gt;$AR17,$D$12&lt;$AR17),0,Schweine_Werte!$I17))</f>
        <v>0</v>
      </c>
      <c r="BI17" s="667">
        <f>IF(OR($C$24=$AR17,$D$24=$AR17),Schweine_Werte!$I17*0.5,IF(OR($C$24&gt;$AR17,$D$24&lt;$AR17),0,Schweine_Werte!$I17))</f>
        <v>0</v>
      </c>
      <c r="BJ17" s="667">
        <f>IF(OR($C$36=$AR17,$D$36=$AR17),Schweine_Werte!$I17*0.5,IF(OR($C$36&gt;$AR17,$D$36&lt;$AR17),0,Schweine_Werte!$I17))</f>
        <v>0</v>
      </c>
      <c r="BK17" s="667">
        <f>IF(OR($C$48=$AR17,$D$48=$AR17),Schweine_Werte!$I17*0.5,IF(OR($C$48&gt;$AR17,$D$48&lt;$AR17),0,Schweine_Werte!$I17))</f>
        <v>0</v>
      </c>
      <c r="BL17" s="667">
        <f>IF(OR($C$60=$AR17,$D$60=$AR17),Schweine_Werte!$I17*0.5,IF(OR($C$60&gt;$AR17,$D$60&lt;$AR17),0,Schweine_Werte!$I17))</f>
        <v>0</v>
      </c>
      <c r="BM17" s="677"/>
      <c r="BN17" s="667"/>
      <c r="BO17" s="667"/>
      <c r="BP17" s="667"/>
      <c r="BQ17" s="667"/>
      <c r="BR17" s="677">
        <f>IF(OR($C$74=$AR17,$D$74=$AR17),Schweine_Werte!$M17*0.5,IF(OR($C$74&gt;$AR17,$D$74&lt;$AR17),0,Schweine_Werte!$M17))</f>
        <v>0</v>
      </c>
      <c r="BS17" s="677">
        <f>IF(OR($C$83=$AR17,$D$83=$AR17),Schweine_Werte!$M17*0.5,IF(OR($C$83&gt;$AR17,$D$83&lt;$AR17),0,Schweine_Werte!$M17))</f>
        <v>0</v>
      </c>
      <c r="BT17" s="667">
        <f>IF(OR($C$92=$AR17,$D$92=$AR17),Schweine_Werte!$M17*0.5,IF(OR($C$92&gt;$AR17,$D$92&lt;$AR17),0,Schweine_Werte!$M17))</f>
        <v>0</v>
      </c>
      <c r="BU17" s="667">
        <f>IF(OR($C$101=$AR17,$D$101=$AR17),Schweine_Werte!$M17*0.5,IF(OR($C$101&gt;$AR17,$D$101&lt;$AR17),0,Schweine_Werte!$M17))</f>
        <v>0</v>
      </c>
      <c r="BV17" s="667">
        <f>IF(OR($C$110=$AR17,$D$110=$AR17),Schweine_Werte!$M17*0.5,IF(OR($C$110&gt;$AR17,$D$110&lt;$AR17),0,Schweine_Werte!$M17))</f>
        <v>0</v>
      </c>
      <c r="BW17" s="667">
        <f>IF(OR(8=$AR17,$E$127=$AR17),Schweine_Werte!$M17*0.5,IF(OR(8&gt;$AR17,$E$127&lt;$AR17),0,Schweine_Werte!$M17))</f>
        <v>1.9171696517583841</v>
      </c>
      <c r="BX17" s="667">
        <f>IF(OR(8=$AR17,$E$145=$AR17),Schweine_Werte!$M17*0.5,IF(OR(8&gt;$AR17,$E$145&lt;$AR17),0,Schweine_Werte!$M17))</f>
        <v>1.9171696517583841</v>
      </c>
      <c r="BY17" s="677">
        <f>IF(OR($C$74=$AR17,$D$74=$AR17),Schweine_Werte!$O17*0.5,IF(OR($C$74&gt;$AR17,$D$74&lt;$AR17),0,Schweine_Werte!$O17))</f>
        <v>0</v>
      </c>
      <c r="BZ17" s="677">
        <f>IF(OR($C$83=$AR17,$D$83=$AR17),Schweine_Werte!$O17*0.5,IF(OR($C$83&gt;$AR17,$D$83&lt;$AR17),0,Schweine_Werte!$O17))</f>
        <v>0</v>
      </c>
      <c r="CA17" s="667">
        <f>IF(OR($C$92=$AR17,$D$92=$AR17),Schweine_Werte!$O17*0.5,IF(OR($C$92&gt;$AR17,$D$92&lt;$AR17),0,Schweine_Werte!$O17))</f>
        <v>0</v>
      </c>
      <c r="CB17" s="667">
        <f>IF(OR($C$101=$AR17,$D$101=$AR17),Schweine_Werte!$O17*0.5,IF(OR($C$101&gt;$AR17,$D$101&lt;$AR17),0,Schweine_Werte!$O17))</f>
        <v>0</v>
      </c>
      <c r="CC17" s="667">
        <f>IF(OR($C$110=$AR17,$D$110=$AR17),Schweine_Werte!$O17*0.5,IF(OR($C$110&gt;$AR17,$D$110&lt;$AR17),0,Schweine_Werte!$O17))</f>
        <v>0</v>
      </c>
    </row>
    <row r="18" spans="1:81" x14ac:dyDescent="0.2">
      <c r="B18" s="504">
        <v>750</v>
      </c>
      <c r="D18" s="680"/>
      <c r="E18" s="667" t="e">
        <f>($D24-$C24)*1000/SUM($AY$4:$AY$146)</f>
        <v>#VALUE!</v>
      </c>
      <c r="F18" s="667" t="e">
        <f>SUMPRODUCT($AY$4:$AY$146,Schweine_Werte!$R$4:$R$146)/SUM($AY$4:$AY$146)</f>
        <v>#DIV/0!</v>
      </c>
      <c r="G18" s="667" t="e">
        <f>IF($B24=$A$8,SUMPRODUCT($AY$4:$AY$146,Schweine_Werte!EN$4:EN$146)/SUM($AY$4:$AY$146),IF($B24=$A$7,SUMPRODUCT($AY$4:$AY$146,Schweine_Werte!DH$4:DH$146)/SUM($AY$4:$AY$146),IF($B24=$A$6,SUMPRODUCT($AY$4:$AY$146,Schweine_Werte!CB$4:CB$146)/SUM($AY$4:$AY$146),SUMPRODUCT($AY$4:$AY$146,Schweine_Werte!AV$4:AV$146)/SUM($AY$4:$AY$146))))</f>
        <v>#DIV/0!</v>
      </c>
      <c r="H18" s="667" t="e">
        <f>IF($B24=$A$8,SUMPRODUCT($AY$4:$AY$146,Schweine_Werte!EO$4:EO$146)/SUM($AY$4:$AY$146),IF($B24=$A$7,SUMPRODUCT($AY$4:$AY$146,Schweine_Werte!DI$4:DI$146)/SUM($AY$4:$AY$146),IF($B24=$A$6,SUMPRODUCT($AY$4:$AY$146,Schweine_Werte!CC$4:CC$146)/SUM($AY$4:$AY$146),SUMPRODUCT($AY$4:$AY$146,Schweine_Werte!AW$4:AW$146)/SUM($AY$4:$AY$146))))</f>
        <v>#DIV/0!</v>
      </c>
      <c r="I18" s="667" t="e">
        <f>IF($B24=$A$8,SUMPRODUCT($AY$4:$AY$146,Schweine_Werte!EP$4:EP$146)/SUM($AY$4:$AY$146),IF($B24=$A$7,SUMPRODUCT($AY$4:$AY$146,Schweine_Werte!DJ$4:DJ$146)/SUM($AY$4:$AY$146),IF($B24=$A$6,SUMPRODUCT($AY$4:$AY$146,Schweine_Werte!CD$4:CD$146)/SUM($AY$4:$AY$146),SUMPRODUCT($AY$4:$AY$146,Schweine_Werte!AX$4:AX$146)/SUM($AY$4:$AY$146))))</f>
        <v>#DIV/0!</v>
      </c>
      <c r="J18" s="667" t="e">
        <f>SUMPRODUCT($AY$4:$AY$146,Schweine_Werte!$Z$4:$Z$146)/SUM($AY$4:$AY$146)</f>
        <v>#DIV/0!</v>
      </c>
      <c r="K18" s="667" t="e">
        <f>SUMPRODUCT($AY$4:$AY$146,Schweine_Werte!$AH$4:$AH$146)/SUM($AY$4:$AY$146)</f>
        <v>#DIV/0!</v>
      </c>
      <c r="L18" s="667" t="e">
        <f>T18*$F18*365/1000+$J18-$K18</f>
        <v>#DIV/0!</v>
      </c>
      <c r="M18" s="667" t="e">
        <f>U18*$F18*365/1000+$J18-$K18/2</f>
        <v>#DIV/0!</v>
      </c>
      <c r="N18" s="667" t="e">
        <f>V18*$F18*365/1000+$J18</f>
        <v>#DIV/0!</v>
      </c>
      <c r="O18" s="667">
        <f>IF($C24&lt;28,SUM($AY$4:$AY$23)+IF($D24&gt;28,$AY$24*0.5,$AY$24),0)</f>
        <v>0</v>
      </c>
      <c r="P18" s="667">
        <f>IF($D24&gt;28,SUM($AY$25:$AY$146)+IF($C24&lt;28,$AY$24*0.5,$AY$24),0)</f>
        <v>0</v>
      </c>
      <c r="Q18" s="667" t="e">
        <f t="shared" si="8"/>
        <v>#DIV/0!</v>
      </c>
      <c r="R18" s="667" t="e">
        <f t="shared" si="8"/>
        <v>#DIV/0!</v>
      </c>
      <c r="S18" s="667" t="e">
        <f t="shared" si="8"/>
        <v>#DIV/0!</v>
      </c>
      <c r="T18" s="667" t="e">
        <f>+($O18*Schweine_Werte!$HT$6+$P18*Schweine_Werte!$HU$6)/SUM($O18:$P18)</f>
        <v>#DIV/0!</v>
      </c>
      <c r="U18" s="667" t="e">
        <f>+($O18*Schweine_Werte!$HV$6+$P18*Schweine_Werte!$HW$6)/SUM($O18:$P18)</f>
        <v>#DIV/0!</v>
      </c>
      <c r="V18" s="667" t="e">
        <f>+($O18*Schweine_Werte!$HX$6+$P18*Schweine_Werte!$HY$6)/SUM($O18:$P18)</f>
        <v>#DIV/0!</v>
      </c>
      <c r="W18" s="678" t="e">
        <f>($J18*0.055+T18*0.365*0.86*$F18-$K18*0.018)/L18*100</f>
        <v>#DIV/0!</v>
      </c>
      <c r="X18" s="667" t="e">
        <f>($J18*0.055+U18*0.365*0.86*$F18-$K18*0.018/2)/M18*100</f>
        <v>#DIV/0!</v>
      </c>
      <c r="Y18" s="667" t="e">
        <f>($J18*0.055+V18*0.365*0.86*$F18)/N18*100</f>
        <v>#DIV/0!</v>
      </c>
      <c r="Z18" s="667" t="e">
        <f>IF($B24=$A$8,SUMPRODUCT($AY$4:$AY$146,Schweine_Werte!$EQ$4:$EQ$146,Schweine_Werte!$ER$4:$ER$146)/SUMPRODUCT($AY$4:$AY$146,Schweine_Werte!$EQ$4:$EQ$146),IF($B24=$A$7,SUMPRODUCT($AY$4:$AY$146,Schweine_Werte!$DK$4:$DK$146,Schweine_Werte!$DL$4:$DL$146)/SUMPRODUCT($AY$4:$AY$146,Schweine_Werte!$DK$4:$DK$146),IF($B24=$A$6,SUMPRODUCT($AY$4:$AY$146,Schweine_Werte!$CE$4:$CE$146,Schweine_Werte!$CF$4:$CF$146)/SUMPRODUCT($AY$4:$AY$146,Schweine_Werte!$CE$4:$CE$146),SUMPRODUCT($AY$4:$AY$146,Schweine_Werte!$AY$4:$AY$146,Schweine_Werte!$AZ$4:$AZ$146)/SUMPRODUCT($AY$4:$AY$146,Schweine_Werte!$AY$4:$AY$146))))</f>
        <v>#DIV/0!</v>
      </c>
      <c r="AA18" s="667"/>
      <c r="AB18" s="667">
        <f>IF($B24=$A$8,SUMIF(Schweine_Werte!$AO$4:$AO$146,$C24,Schweine_Werte!$ER$4:$ER$146),IF($B24=$A$7,SUMIF(Schweine_Werte!$AO$4:$AO$146,$C24,Schweine_Werte!$DL$4:$DL$146),IF($B24=$A$6,SUMIF(Schweine_Werte!$AO$4:$AO$146,$C24,Schweine_Werte!$CF$4:$CF$146),SUMIF(Schweine_Werte!$AO$4:$AO$146,$C24,Schweine_Werte!$AZ$4:$AZ$146))))</f>
        <v>0</v>
      </c>
      <c r="AC18" s="667"/>
      <c r="AD18" s="667">
        <f>IF($B24=$A$8,SUMIF(Schweine_Werte!$AO$4:$AO$146,$D24,Schweine_Werte!$ER$4:$ER$146),IF($B24=$A$7,SUMIF(Schweine_Werte!$AO$4:$AO$146,$D24,Schweine_Werte!$DL$4:$DL$146),IF($B24=$A$6,SUMIF(Schweine_Werte!$AO$4:$AO$146,$D24,Schweine_Werte!$CF$4:$CF$146),SUMIF(Schweine_Werte!$AO$4:$AO$146,$D24,Schweine_Werte!$AZ$4:$AZ$146))))</f>
        <v>0</v>
      </c>
      <c r="AE18" s="667"/>
      <c r="AF18" s="667"/>
      <c r="AG18" s="667" t="e">
        <f>IF($B24=$A$8,SUMPRODUCT($AY$4:$AY$146,Schweine_Werte!$EQ$4:$EQ$146)/SUM($AY$4:$AY$146),IF($B24=$A$7,SUMPRODUCT($AY$4:$AY$146,Schweine_Werte!$DK$4:$DK$146)/SUM($AY$4:$AY$146),IF($B24=$A$6,SUMPRODUCT($AY$4:$AY$146,Schweine_Werte!$CE$4:$CE$146)/SUM($AY$4:$AY$146),SUMPRODUCT($AY$4:$AY$146,Schweine_Werte!$AY$4:$AY$146)/SUM($AY$4:$AY$146))))</f>
        <v>#DIV/0!</v>
      </c>
      <c r="AH18" s="667"/>
      <c r="AI18" s="667"/>
      <c r="AJ18" s="667" t="e">
        <f>IF($B24=$A$8,SUMPRODUCT($AY$4:$AY$146,Schweine_Werte!$EQ$4:$EQ$146,Schweine_Werte!$ES$4:$ES$146)/SUMPRODUCT($AY$4:$AY$146,Schweine_Werte!$EQ$4:$EQ$146),IF($B24=$A$7,SUMPRODUCT($AY$4:$AY$146,Schweine_Werte!$DK$4:$DK$146,Schweine_Werte!$DM$4:$DM$146)/SUMPRODUCT($AY$4:$AY$146,Schweine_Werte!$DK$4:$DK$146),IF($B24=$A$6,SUMPRODUCT($AY$4:$AY$146,Schweine_Werte!$CE$4:$CE$146,Schweine_Werte!$CG$4:$CG$146)/SUMPRODUCT($AY$4:$AY$146,Schweine_Werte!$CE$4:$CE$146),SUMPRODUCT($AY$4:$AY$146,Schweine_Werte!$AY$4:$AY$146,Schweine_Werte!$BA$4:$BA$146)/SUMPRODUCT($AY$4:$AY$146,Schweine_Werte!$AY$4:$AY$146))))</f>
        <v>#DIV/0!</v>
      </c>
      <c r="AK18" s="667"/>
      <c r="AL18" s="667">
        <f>IF($B24=$A$8,SUMIF(Schweine_Werte!$AO$4:$AO$146,$C24,Schweine_Werte!$ES$4:$ES$146),IF($B24=$A$7,SUMIF(Schweine_Werte!$AO$4:$AO$146,$C24,Schweine_Werte!$DM$4:$DM$146),IF($B24=$A$6,SUMIF(Schweine_Werte!$AO$4:$AO$146,$C24,Schweine_Werte!$CG$4:$CG$146),SUMIF(Schweine_Werte!$AO$4:$AO$146,$C24,Schweine_Werte!$BA$4:$BA$146))))</f>
        <v>0</v>
      </c>
      <c r="AM18" s="667"/>
      <c r="AN18" s="667">
        <f>IF($B24=$A$8,SUMIF(Schweine_Werte!$AO$4:$AO$146,$D24,Schweine_Werte!$ES$4:$ES$146),IF($B24=$A$7,SUMIF(Schweine_Werte!$AO$4:$AO$146,$D24,Schweine_Werte!$DM$4:$DM$146),IF($B24=$A$6,SUMIF(Schweine_Werte!$AO$4:$AO$146,$D24,Schweine_Werte!$CG$4:$CG$146),SUMIF(Schweine_Werte!$AO$4:$AO$146,$D24,Schweine_Werte!$BA$4:$BA$146))))</f>
        <v>0</v>
      </c>
      <c r="AO18" s="667"/>
      <c r="AR18" s="698">
        <v>22</v>
      </c>
      <c r="AS18" s="677">
        <f>IF(OR($C$12=$AR18,$D$12=$AR18),Schweine_Werte!$C18*0.5,IF(OR($C$12&gt;$AR18,$D$12&lt;$AR18),0,Schweine_Werte!$C18))</f>
        <v>0</v>
      </c>
      <c r="AT18" s="667">
        <f>IF(OR($C$24=$AR18,$D$24=$AR18),Schweine_Werte!$C18*0.5,IF(OR($C$24&gt;$AR18,$D$24&lt;$AR18),0,Schweine_Werte!$C18))</f>
        <v>0</v>
      </c>
      <c r="AU18" s="677">
        <f>IF(OR($C$36=$AR18,$D$36=$AR18),Schweine_Werte!$C18*0.5,IF(OR($C$36&gt;$AR18,$D$36&lt;$AR18),0,Schweine_Werte!$C18))</f>
        <v>0</v>
      </c>
      <c r="AV18" s="677">
        <f>IF(OR($C$48=$AR18,$D$48=$AR18),Schweine_Werte!$C18*0.5,IF(OR($C$48&gt;$AR18,$D$48&lt;$AR18),0,Schweine_Werte!$C18))</f>
        <v>0</v>
      </c>
      <c r="AW18" s="677">
        <f>IF(OR($C$60=$AR18,$D$60=$AR18),Schweine_Werte!$C18*0.5,IF(OR($C$60&gt;$AR18,$D$60&lt;$AR18),0,Schweine_Werte!$C18))</f>
        <v>0</v>
      </c>
      <c r="AX18" s="677">
        <f>IF(OR($C$12=$AR18,$D$12=$AR18),Schweine_Werte!$E18*0.5,IF(OR($C$12&gt;$AR18,$D$12&lt;$AR18),0,Schweine_Werte!$E18))</f>
        <v>0</v>
      </c>
      <c r="AY18" s="667">
        <f>IF(OR($C$24=$AR18,$D$24=$AR18),Schweine_Werte!$E18*0.5,IF(OR($C$24&gt;$AR18,$D$24&lt;$AR18),0,Schweine_Werte!$E18))</f>
        <v>0</v>
      </c>
      <c r="AZ18" s="667">
        <f>IF(OR($C$36=$AR18,$D$36=$AR18),Schweine_Werte!$E18*0.5,IF(OR($C$36&gt;$AR18,$D$36&lt;$AR18),0,Schweine_Werte!$E18))</f>
        <v>0</v>
      </c>
      <c r="BA18" s="667">
        <f>IF(OR($C$48=$AR18,$D$48=$AR18),Schweine_Werte!$E18*0.5,IF(OR($C$48&gt;$AR18,$D$48&lt;$AR18),0,Schweine_Werte!$E18))</f>
        <v>0</v>
      </c>
      <c r="BB18" s="667">
        <f>IF(OR($C$60=$AR18,$D$60=$AR18),Schweine_Werte!$E18*0.5,IF(OR($C$60&gt;$AR18,$D$60&lt;$AR18),0,Schweine_Werte!$E18))</f>
        <v>0</v>
      </c>
      <c r="BC18" s="677">
        <f>IF(OR($C$12=$AR18,$D$12=$AR18),Schweine_Werte!$G18*0.5,IF(OR($C$12&gt;$AR18,$D$12&lt;$AR18),0,Schweine_Werte!$G18))</f>
        <v>0</v>
      </c>
      <c r="BD18" s="667">
        <f>IF(OR($C$24=$AR18,$D$24=$AR18),Schweine_Werte!$G18*0.5,IF(OR($C$24&gt;$AR18,$D$24&lt;$AR18),0,Schweine_Werte!$G18))</f>
        <v>0</v>
      </c>
      <c r="BE18" s="667">
        <f>IF(OR($C$36=$AR18,$D$36=$AR18),Schweine_Werte!$G18*0.5,IF(OR($C$36&gt;$AR18,$D$36&lt;$AR18),0,Schweine_Werte!$G18))</f>
        <v>0</v>
      </c>
      <c r="BF18" s="667">
        <f>IF(OR($C$48=$AR18,$D$48=$AR18),Schweine_Werte!$G18*0.5,IF(OR($C$48&gt;$AR18,$D$48&lt;$AR18),0,Schweine_Werte!$G18))</f>
        <v>0</v>
      </c>
      <c r="BG18" s="667">
        <f>IF(OR($C$60=$AR18,$D$60=$AR18),Schweine_Werte!$G18*0.5,IF(OR($C$60&gt;$AR18,$D$60&lt;$AR18),0,Schweine_Werte!$G18))</f>
        <v>0</v>
      </c>
      <c r="BH18" s="677">
        <f>IF(OR($C$12=$AR18,$D$12=$AR18),Schweine_Werte!$I18*0.5,IF(OR($C$12&gt;$AR18,$D$12&lt;$AR18),0,Schweine_Werte!$I18))</f>
        <v>0</v>
      </c>
      <c r="BI18" s="667">
        <f>IF(OR($C$24=$AR18,$D$24=$AR18),Schweine_Werte!$I18*0.5,IF(OR($C$24&gt;$AR18,$D$24&lt;$AR18),0,Schweine_Werte!$I18))</f>
        <v>0</v>
      </c>
      <c r="BJ18" s="667">
        <f>IF(OR($C$36=$AR18,$D$36=$AR18),Schweine_Werte!$I18*0.5,IF(OR($C$36&gt;$AR18,$D$36&lt;$AR18),0,Schweine_Werte!$I18))</f>
        <v>0</v>
      </c>
      <c r="BK18" s="667">
        <f>IF(OR($C$48=$AR18,$D$48=$AR18),Schweine_Werte!$I18*0.5,IF(OR($C$48&gt;$AR18,$D$48&lt;$AR18),0,Schweine_Werte!$I18))</f>
        <v>0</v>
      </c>
      <c r="BL18" s="667">
        <f>IF(OR($C$60=$AR18,$D$60=$AR18),Schweine_Werte!$I18*0.5,IF(OR($C$60&gt;$AR18,$D$60&lt;$AR18),0,Schweine_Werte!$I18))</f>
        <v>0</v>
      </c>
      <c r="BM18" s="677"/>
      <c r="BN18" s="667"/>
      <c r="BO18" s="667"/>
      <c r="BP18" s="667"/>
      <c r="BQ18" s="667"/>
      <c r="BR18" s="677">
        <f>IF(OR($C$74=$AR18,$D$74=$AR18),Schweine_Werte!$M18*0.5,IF(OR($C$74&gt;$AR18,$D$74&lt;$AR18),0,Schweine_Werte!$M18))</f>
        <v>0</v>
      </c>
      <c r="BS18" s="677">
        <f>IF(OR($C$83=$AR18,$D$83=$AR18),Schweine_Werte!$M18*0.5,IF(OR($C$83&gt;$AR18,$D$83&lt;$AR18),0,Schweine_Werte!$M18))</f>
        <v>0</v>
      </c>
      <c r="BT18" s="667">
        <f>IF(OR($C$92=$AR18,$D$92=$AR18),Schweine_Werte!$M18*0.5,IF(OR($C$92&gt;$AR18,$D$92&lt;$AR18),0,Schweine_Werte!$M18))</f>
        <v>0</v>
      </c>
      <c r="BU18" s="667">
        <f>IF(OR($C$101=$AR18,$D$101=$AR18),Schweine_Werte!$M18*0.5,IF(OR($C$101&gt;$AR18,$D$101&lt;$AR18),0,Schweine_Werte!$M18))</f>
        <v>0</v>
      </c>
      <c r="BV18" s="667">
        <f>IF(OR($C$110=$AR18,$D$110=$AR18),Schweine_Werte!$M18*0.5,IF(OR($C$110&gt;$AR18,$D$110&lt;$AR18),0,Schweine_Werte!$M18))</f>
        <v>0</v>
      </c>
      <c r="BW18" s="667">
        <f>IF(OR(8=$AR18,$E$127=$AR18),Schweine_Werte!$M18*0.5,IF(OR(8&gt;$AR18,$E$127&lt;$AR18),0,Schweine_Werte!$M18))</f>
        <v>1.8660590635640175</v>
      </c>
      <c r="BX18" s="667">
        <f>IF(OR(8=$AR18,$E$145=$AR18),Schweine_Werte!$M18*0.5,IF(OR(8&gt;$AR18,$E$145&lt;$AR18),0,Schweine_Werte!$M18))</f>
        <v>1.8660590635640175</v>
      </c>
      <c r="BY18" s="677">
        <f>IF(OR($C$74=$AR18,$D$74=$AR18),Schweine_Werte!$O18*0.5,IF(OR($C$74&gt;$AR18,$D$74&lt;$AR18),0,Schweine_Werte!$O18))</f>
        <v>0</v>
      </c>
      <c r="BZ18" s="677">
        <f>IF(OR($C$83=$AR18,$D$83=$AR18),Schweine_Werte!$O18*0.5,IF(OR($C$83&gt;$AR18,$D$83&lt;$AR18),0,Schweine_Werte!$O18))</f>
        <v>0</v>
      </c>
      <c r="CA18" s="667">
        <f>IF(OR($C$92=$AR18,$D$92=$AR18),Schweine_Werte!$O18*0.5,IF(OR($C$92&gt;$AR18,$D$92&lt;$AR18),0,Schweine_Werte!$O18))</f>
        <v>0</v>
      </c>
      <c r="CB18" s="667">
        <f>IF(OR($C$101=$AR18,$D$101=$AR18),Schweine_Werte!$O18*0.5,IF(OR($C$101&gt;$AR18,$D$101&lt;$AR18),0,Schweine_Werte!$O18))</f>
        <v>0</v>
      </c>
      <c r="CC18" s="667">
        <f>IF(OR($C$110=$AR18,$D$110=$AR18),Schweine_Werte!$O18*0.5,IF(OR($C$110&gt;$AR18,$D$110&lt;$AR18),0,Schweine_Werte!$O18))</f>
        <v>0</v>
      </c>
    </row>
    <row r="19" spans="1:81" x14ac:dyDescent="0.2">
      <c r="B19" s="504">
        <v>850</v>
      </c>
      <c r="D19" s="667"/>
      <c r="E19" s="667" t="e">
        <f>($D24-$C24)*1000/SUM($BD$4:$BD$146)</f>
        <v>#VALUE!</v>
      </c>
      <c r="F19" s="667" t="e">
        <f>SUMPRODUCT($BD$4:$BD$146,Schweine_Werte!$S$4:$S$146)/SUM($BD$4:$BD$146)</f>
        <v>#DIV/0!</v>
      </c>
      <c r="G19" s="667" t="e">
        <f>IF($B24=$A$8,SUMPRODUCT($BD$4:$BD$146,Schweine_Werte!ET$4:ET$146)/SUM($BD$4:$BD$146),IF($B24=$A$7,SUMPRODUCT($BD$4:$BD$146,Schweine_Werte!DN$4:DN$146)/SUM($BD$4:$BD$146),IF($B24=$A$6,SUMPRODUCT($BD$4:$BD$146,Schweine_Werte!CH$4:CH$146)/SUM($BD$4:$BD$146),SUMPRODUCT($BD$4:$BD$146,Schweine_Werte!BB$4:BB$146)/SUM($BD$4:$BD$146))))</f>
        <v>#DIV/0!</v>
      </c>
      <c r="H19" s="667" t="e">
        <f>IF($B24=$A$8,SUMPRODUCT($BD$4:$BD$146,Schweine_Werte!EU$4:EU$146)/SUM($BD$4:$BD$146),IF($B24=$A$7,SUMPRODUCT($BD$4:$BD$146,Schweine_Werte!DO$4:DO$146)/SUM($BD$4:$BD$146),IF($B24=$A$6,SUMPRODUCT($BD$4:$BD$146,Schweine_Werte!CI$4:CI$146)/SUM($BD$4:$BD$146),SUMPRODUCT($BD$4:$BD$146,Schweine_Werte!BC$4:BC$146)/SUM($BD$4:$BD$146))))</f>
        <v>#DIV/0!</v>
      </c>
      <c r="I19" s="667" t="e">
        <f>IF($B24=$A$8,SUMPRODUCT($BD$4:$BD$146,Schweine_Werte!EV$4:EV$146)/SUM($BD$4:$BD$146),IF($B24=$A$7,SUMPRODUCT($BD$4:$BD$146,Schweine_Werte!DP$4:DP$146)/SUM($BD$4:$BD$146),IF($B24=$A$6,SUMPRODUCT($BD$4:$BD$146,Schweine_Werte!CJ$4:CJ$146)/SUM($BD$4:$BD$146),SUMPRODUCT($BD$4:$BD$146,Schweine_Werte!BD$4:BD$146)/SUM($BD$4:$BD$146))))</f>
        <v>#DIV/0!</v>
      </c>
      <c r="J19" s="667" t="e">
        <f>SUMPRODUCT($BD$4:$BD$146,Schweine_Werte!$AA$4:$AA$146)/SUM($BD$4:$BD$146)</f>
        <v>#DIV/0!</v>
      </c>
      <c r="K19" s="667" t="e">
        <f>SUMPRODUCT($BD$4:$BD$146,Schweine_Werte!$AI$4:$AI$146)/SUM($BD$4:$BD$146)</f>
        <v>#DIV/0!</v>
      </c>
      <c r="L19" s="667" t="e">
        <f>T19*$F19*365/1000+$J19-$K19</f>
        <v>#DIV/0!</v>
      </c>
      <c r="M19" s="667" t="e">
        <f>U19*$F19*365/1000+$J19-$K19/2</f>
        <v>#DIV/0!</v>
      </c>
      <c r="N19" s="667" t="e">
        <f>V19*$F19*365/1000+$J19</f>
        <v>#DIV/0!</v>
      </c>
      <c r="O19" s="667">
        <f>IF($C24&lt;28,SUM($BD$4:$BD$23)+IF($D24&gt;28,$BD$24*0.5,$BD$24),0)</f>
        <v>0</v>
      </c>
      <c r="P19" s="667">
        <f>IF($D24&gt;28,SUM($BD$25:$BD$146)+IF($C24&lt;28,$BD$24*0.5,$BD$24),0)</f>
        <v>0</v>
      </c>
      <c r="Q19" s="667" t="e">
        <f t="shared" si="8"/>
        <v>#DIV/0!</v>
      </c>
      <c r="R19" s="667" t="e">
        <f t="shared" si="8"/>
        <v>#DIV/0!</v>
      </c>
      <c r="S19" s="667" t="e">
        <f t="shared" si="8"/>
        <v>#DIV/0!</v>
      </c>
      <c r="T19" s="667" t="e">
        <f>+($O19*Schweine_Werte!$HT$7+$P19*Schweine_Werte!$HU$7)/SUM($O19:$P19)</f>
        <v>#DIV/0!</v>
      </c>
      <c r="U19" s="667" t="e">
        <f>+($O19*Schweine_Werte!$HV$7+$P19*Schweine_Werte!$HW$7)/SUM($O19:$P19)</f>
        <v>#DIV/0!</v>
      </c>
      <c r="V19" s="667" t="e">
        <f>+($O19*Schweine_Werte!$HX$7+$P19*Schweine_Werte!$HY$7)/SUM($O19:$P19)</f>
        <v>#DIV/0!</v>
      </c>
      <c r="W19" s="667" t="e">
        <f>($J19*0.055+T19*0.365*0.86*$F19-$K19*0.018)/L19*100</f>
        <v>#DIV/0!</v>
      </c>
      <c r="X19" s="667" t="e">
        <f>($J19*0.055+U19*0.365*0.86*$F19-$K19*0.018/2)/M19*100</f>
        <v>#DIV/0!</v>
      </c>
      <c r="Y19" s="667" t="e">
        <f>($J19*0.055+V19*0.365*0.86*$F19)/N19*100</f>
        <v>#DIV/0!</v>
      </c>
      <c r="Z19" s="667" t="e">
        <f>IF($B24=$A$8,SUMPRODUCT($BD$4:$BD$146,Schweine_Werte!$EW$4:$EW$146,Schweine_Werte!$EX$4:$EX$146)/SUMPRODUCT($BD$4:$BD$146,Schweine_Werte!$EW$4:$EW$146),IF($B24=$A$7,SUMPRODUCT($BD$4:$BD$146,Schweine_Werte!$DQ$4:$DQ$146,Schweine_Werte!$DR$4:$DR$146)/SUMPRODUCT($BD$4:$BD$146,Schweine_Werte!$DQ$4:$DQ$146),IF($B24=$A$6,SUMPRODUCT($BD$4:$BD$146,Schweine_Werte!$CK$4:$CK$146,Schweine_Werte!$CL$4:$CL$146)/SUMPRODUCT($BD$4:$BD$146,Schweine_Werte!$CK$4:$CK$146),SUMPRODUCT($BD$4:$BD$146,Schweine_Werte!$BE$4:$BE$146,Schweine_Werte!$BF$4:$BF$146)/SUMPRODUCT($BD$4:$BD$146,Schweine_Werte!$BE$4:$BE$146))))</f>
        <v>#DIV/0!</v>
      </c>
      <c r="AA19" s="667"/>
      <c r="AB19" s="667">
        <f>IF($B24=$A$8,SUMIF(Schweine_Werte!$AO$4:$AO$146,$C24,Schweine_Werte!$EX$4:$EX$146),IF($B24=$A$7,SUMIF(Schweine_Werte!$AO$4:$AO$146,$C24,Schweine_Werte!$DR$4:$DR$146),IF($B24=$A$6,SUMIF(Schweine_Werte!$AO$4:$AO$146,$C24,Schweine_Werte!$CL$4:$CL$146),SUMIF(Schweine_Werte!$AO$4:$AO$146,$C24,Schweine_Werte!$BF$4:$BF$146))))</f>
        <v>0</v>
      </c>
      <c r="AC19" s="667"/>
      <c r="AD19" s="667">
        <f>IF($B24=$A$8,SUMIF(Schweine_Werte!$AO$4:$AO$146,$D24,Schweine_Werte!$EX$4:$EX$146),IF($B24=$A$7,SUMIF(Schweine_Werte!$AO$4:$AO$146,$D24,Schweine_Werte!$DR$4:$DR$146),IF($B24=$A$6,SUMIF(Schweine_Werte!$AO$4:$AO$146,$D24,Schweine_Werte!$CL$4:$CL$146),SUMIF(Schweine_Werte!$AO$4:$AO$146,$D24,Schweine_Werte!$BF$4:$BF$146))))</f>
        <v>0</v>
      </c>
      <c r="AE19" s="667"/>
      <c r="AF19" s="667"/>
      <c r="AG19" s="667" t="e">
        <f>IF($B24=$A$8,SUMPRODUCT($BD$4:$BD$146,Schweine_Werte!$EW$4:$EW$146)/SUM($BD$4:$BD$146),IF($B24=$A$7,SUMPRODUCT($BD$4:$BD$146,Schweine_Werte!$DQ$4:$DQ$146)/SUM($BD$4:$BD$146),IF($B24=$A$6,SUMPRODUCT($BD$4:$BD$146,Schweine_Werte!$CK$4:$CK$146)/SUM($BD$4:$BD$146),SUMPRODUCT($BD$4:$BD$146,Schweine_Werte!$BE$4:$BE$146)/SUM($BD$4:$BD$146))))</f>
        <v>#DIV/0!</v>
      </c>
      <c r="AH19" s="667"/>
      <c r="AI19" s="667"/>
      <c r="AJ19" s="667" t="e">
        <f>IF($B24=$A$8,SUMPRODUCT($BD$4:$BD$146,Schweine_Werte!$EW$4:$EW$146,Schweine_Werte!$EY$4:$EY$146)/SUMPRODUCT($BD$4:$BD$146,Schweine_Werte!$EW$4:$EW$146),IF($B24=$A$7,SUMPRODUCT($BD$4:$BD$146,Schweine_Werte!$DQ$4:$DQ$146,Schweine_Werte!$DS$4:$DS$146)/SUMPRODUCT($BD$4:$BD$146,Schweine_Werte!$DQ$4:$DQ$146),IF($B24=$A$6,SUMPRODUCT($BD$4:$BD$146,Schweine_Werte!$CK$4:$CK$146,Schweine_Werte!$CM$4:$CM$146)/SUMPRODUCT($BD$4:$BD$146,Schweine_Werte!$CK$4:$CK$146),SUMPRODUCT($BD$4:$BD$146,Schweine_Werte!$BE$4:$BE$146,Schweine_Werte!$BG$4:$BG$146)/SUMPRODUCT($BD$4:$BD$146,Schweine_Werte!$BE$4:$BE$146))))</f>
        <v>#DIV/0!</v>
      </c>
      <c r="AK19" s="667"/>
      <c r="AL19" s="667">
        <f>IF($B24=$A$8,SUMIF(Schweine_Werte!$AO$4:$AO$146,$C24,Schweine_Werte!$EY$4:$EY$146),IF($B24=$A$7,SUMIF(Schweine_Werte!$AO$4:$AO$146,$C24,Schweine_Werte!$DS$4:$DS$146),IF($B24=$A$6,SUMIF(Schweine_Werte!$AO$4:$AO$146,$C24,Schweine_Werte!$CM$4:$CM$146),SUMIF(Schweine_Werte!$AO$4:$AO$146,$C24,Schweine_Werte!$BG$4:$BG$146))))</f>
        <v>0</v>
      </c>
      <c r="AM19" s="667"/>
      <c r="AN19" s="667">
        <f>IF($B24=$A$8,SUMIF(Schweine_Werte!$AO$4:$AO$146,$D24,Schweine_Werte!$EY$4:$EY$146),IF($B24=$A$7,SUMIF(Schweine_Werte!$AO$4:$AO$146,$D24,Schweine_Werte!$DS$4:$DS$146),IF($B24=$A$6,SUMIF(Schweine_Werte!$AO$4:$AO$146,$D24,Schweine_Werte!$CM$4:$CM$146),SUMIF(Schweine_Werte!$AO$4:$AO$146,$D24,Schweine_Werte!$BG$4:$BG$146))))</f>
        <v>0</v>
      </c>
      <c r="AO19" s="667"/>
      <c r="AR19" s="698">
        <v>23</v>
      </c>
      <c r="AS19" s="677">
        <f>IF(OR($C$12=$AR19,$D$12=$AR19),Schweine_Werte!$C19*0.5,IF(OR($C$12&gt;$AR19,$D$12&lt;$AR19),0,Schweine_Werte!$C19))</f>
        <v>0</v>
      </c>
      <c r="AT19" s="667">
        <f>IF(OR($C$24=$AR19,$D$24=$AR19),Schweine_Werte!$C19*0.5,IF(OR($C$24&gt;$AR19,$D$24&lt;$AR19),0,Schweine_Werte!$C19))</f>
        <v>0</v>
      </c>
      <c r="AU19" s="677">
        <f>IF(OR($C$36=$AR19,$D$36=$AR19),Schweine_Werte!$C19*0.5,IF(OR($C$36&gt;$AR19,$D$36&lt;$AR19),0,Schweine_Werte!$C19))</f>
        <v>0</v>
      </c>
      <c r="AV19" s="677">
        <f>IF(OR($C$48=$AR19,$D$48=$AR19),Schweine_Werte!$C19*0.5,IF(OR($C$48&gt;$AR19,$D$48&lt;$AR19),0,Schweine_Werte!$C19))</f>
        <v>0</v>
      </c>
      <c r="AW19" s="677">
        <f>IF(OR($C$60=$AR19,$D$60=$AR19),Schweine_Werte!$C19*0.5,IF(OR($C$60&gt;$AR19,$D$60&lt;$AR19),0,Schweine_Werte!$C19))</f>
        <v>0</v>
      </c>
      <c r="AX19" s="677">
        <f>IF(OR($C$12=$AR19,$D$12=$AR19),Schweine_Werte!$E19*0.5,IF(OR($C$12&gt;$AR19,$D$12&lt;$AR19),0,Schweine_Werte!$E19))</f>
        <v>0</v>
      </c>
      <c r="AY19" s="667">
        <f>IF(OR($C$24=$AR19,$D$24=$AR19),Schweine_Werte!$E19*0.5,IF(OR($C$24&gt;$AR19,$D$24&lt;$AR19),0,Schweine_Werte!$E19))</f>
        <v>0</v>
      </c>
      <c r="AZ19" s="667">
        <f>IF(OR($C$36=$AR19,$D$36=$AR19),Schweine_Werte!$E19*0.5,IF(OR($C$36&gt;$AR19,$D$36&lt;$AR19),0,Schweine_Werte!$E19))</f>
        <v>0</v>
      </c>
      <c r="BA19" s="667">
        <f>IF(OR($C$48=$AR19,$D$48=$AR19),Schweine_Werte!$E19*0.5,IF(OR($C$48&gt;$AR19,$D$48&lt;$AR19),0,Schweine_Werte!$E19))</f>
        <v>0</v>
      </c>
      <c r="BB19" s="667">
        <f>IF(OR($C$60=$AR19,$D$60=$AR19),Schweine_Werte!$E19*0.5,IF(OR($C$60&gt;$AR19,$D$60&lt;$AR19),0,Schweine_Werte!$E19))</f>
        <v>0</v>
      </c>
      <c r="BC19" s="677">
        <f>IF(OR($C$12=$AR19,$D$12=$AR19),Schweine_Werte!$G19*0.5,IF(OR($C$12&gt;$AR19,$D$12&lt;$AR19),0,Schweine_Werte!$G19))</f>
        <v>0</v>
      </c>
      <c r="BD19" s="667">
        <f>IF(OR($C$24=$AR19,$D$24=$AR19),Schweine_Werte!$G19*0.5,IF(OR($C$24&gt;$AR19,$D$24&lt;$AR19),0,Schweine_Werte!$G19))</f>
        <v>0</v>
      </c>
      <c r="BE19" s="667">
        <f>IF(OR($C$36=$AR19,$D$36=$AR19),Schweine_Werte!$G19*0.5,IF(OR($C$36&gt;$AR19,$D$36&lt;$AR19),0,Schweine_Werte!$G19))</f>
        <v>0</v>
      </c>
      <c r="BF19" s="667">
        <f>IF(OR($C$48=$AR19,$D$48=$AR19),Schweine_Werte!$G19*0.5,IF(OR($C$48&gt;$AR19,$D$48&lt;$AR19),0,Schweine_Werte!$G19))</f>
        <v>0</v>
      </c>
      <c r="BG19" s="667">
        <f>IF(OR($C$60=$AR19,$D$60=$AR19),Schweine_Werte!$G19*0.5,IF(OR($C$60&gt;$AR19,$D$60&lt;$AR19),0,Schweine_Werte!$G19))</f>
        <v>0</v>
      </c>
      <c r="BH19" s="677">
        <f>IF(OR($C$12=$AR19,$D$12=$AR19),Schweine_Werte!$I19*0.5,IF(OR($C$12&gt;$AR19,$D$12&lt;$AR19),0,Schweine_Werte!$I19))</f>
        <v>0</v>
      </c>
      <c r="BI19" s="667">
        <f>IF(OR($C$24=$AR19,$D$24=$AR19),Schweine_Werte!$I19*0.5,IF(OR($C$24&gt;$AR19,$D$24&lt;$AR19),0,Schweine_Werte!$I19))</f>
        <v>0</v>
      </c>
      <c r="BJ19" s="667">
        <f>IF(OR($C$36=$AR19,$D$36=$AR19),Schweine_Werte!$I19*0.5,IF(OR($C$36&gt;$AR19,$D$36&lt;$AR19),0,Schweine_Werte!$I19))</f>
        <v>0</v>
      </c>
      <c r="BK19" s="667">
        <f>IF(OR($C$48=$AR19,$D$48=$AR19),Schweine_Werte!$I19*0.5,IF(OR($C$48&gt;$AR19,$D$48&lt;$AR19),0,Schweine_Werte!$I19))</f>
        <v>0</v>
      </c>
      <c r="BL19" s="667">
        <f>IF(OR($C$60=$AR19,$D$60=$AR19),Schweine_Werte!$I19*0.5,IF(OR($C$60&gt;$AR19,$D$60&lt;$AR19),0,Schweine_Werte!$I19))</f>
        <v>0</v>
      </c>
      <c r="BM19" s="677"/>
      <c r="BN19" s="667"/>
      <c r="BO19" s="667"/>
      <c r="BP19" s="667"/>
      <c r="BQ19" s="667"/>
      <c r="BR19" s="677">
        <f>IF(OR($C$74=$AR19,$D$74=$AR19),Schweine_Werte!$M19*0.5,IF(OR($C$74&gt;$AR19,$D$74&lt;$AR19),0,Schweine_Werte!$M19))</f>
        <v>0</v>
      </c>
      <c r="BS19" s="677">
        <f>IF(OR($C$83=$AR19,$D$83=$AR19),Schweine_Werte!$M19*0.5,IF(OR($C$83&gt;$AR19,$D$83&lt;$AR19),0,Schweine_Werte!$M19))</f>
        <v>0</v>
      </c>
      <c r="BT19" s="667">
        <f>IF(OR($C$92=$AR19,$D$92=$AR19),Schweine_Werte!$M19*0.5,IF(OR($C$92&gt;$AR19,$D$92&lt;$AR19),0,Schweine_Werte!$M19))</f>
        <v>0</v>
      </c>
      <c r="BU19" s="667">
        <f>IF(OR($C$101=$AR19,$D$101=$AR19),Schweine_Werte!$M19*0.5,IF(OR($C$101&gt;$AR19,$D$101&lt;$AR19),0,Schweine_Werte!$M19))</f>
        <v>0</v>
      </c>
      <c r="BV19" s="667">
        <f>IF(OR($C$110=$AR19,$D$110=$AR19),Schweine_Werte!$M19*0.5,IF(OR($C$110&gt;$AR19,$D$110&lt;$AR19),0,Schweine_Werte!$M19))</f>
        <v>0</v>
      </c>
      <c r="BW19" s="667">
        <f>IF(OR(8=$AR19,$E$127=$AR19),Schweine_Werte!$M19*0.5,IF(OR(8&gt;$AR19,$E$127&lt;$AR19),0,Schweine_Werte!$M19))</f>
        <v>1.8188737966224373</v>
      </c>
      <c r="BX19" s="667">
        <f>IF(OR(8=$AR19,$E$145=$AR19),Schweine_Werte!$M19*0.5,IF(OR(8&gt;$AR19,$E$145&lt;$AR19),0,Schweine_Werte!$M19))</f>
        <v>1.8188737966224373</v>
      </c>
      <c r="BY19" s="677">
        <f>IF(OR($C$74=$AR19,$D$74=$AR19),Schweine_Werte!$O19*0.5,IF(OR($C$74&gt;$AR19,$D$74&lt;$AR19),0,Schweine_Werte!$O19))</f>
        <v>0</v>
      </c>
      <c r="BZ19" s="677">
        <f>IF(OR($C$83=$AR19,$D$83=$AR19),Schweine_Werte!$O19*0.5,IF(OR($C$83&gt;$AR19,$D$83&lt;$AR19),0,Schweine_Werte!$O19))</f>
        <v>0</v>
      </c>
      <c r="CA19" s="667">
        <f>IF(OR($C$92=$AR19,$D$92=$AR19),Schweine_Werte!$O19*0.5,IF(OR($C$92&gt;$AR19,$D$92&lt;$AR19),0,Schweine_Werte!$O19))</f>
        <v>0</v>
      </c>
      <c r="CB19" s="667">
        <f>IF(OR($C$101=$AR19,$D$101=$AR19),Schweine_Werte!$O19*0.5,IF(OR($C$101&gt;$AR19,$D$101&lt;$AR19),0,Schweine_Werte!$O19))</f>
        <v>0</v>
      </c>
      <c r="CC19" s="667">
        <f>IF(OR($C$110=$AR19,$D$110=$AR19),Schweine_Werte!$O19*0.5,IF(OR($C$110&gt;$AR19,$D$110&lt;$AR19),0,Schweine_Werte!$O19))</f>
        <v>0</v>
      </c>
    </row>
    <row r="20" spans="1:81" x14ac:dyDescent="0.2">
      <c r="B20" s="504">
        <v>950</v>
      </c>
      <c r="D20" s="667"/>
      <c r="E20" s="667" t="e">
        <f>($D24-$C24)*1000/SUM($BI$4:$BI$146)</f>
        <v>#VALUE!</v>
      </c>
      <c r="F20" s="667" t="e">
        <f>SUMPRODUCT($BI$4:$BI$146,Schweine_Werte!$T$4:$T$146)/SUM($BI$4:$BI$146)</f>
        <v>#DIV/0!</v>
      </c>
      <c r="G20" s="667" t="e">
        <f>IF($B24=$A$8,SUMPRODUCT($BI$4:$BI$146,Schweine_Werte!EZ$4:EZ$146)/SUM($BI$4:$BI$146),IF($B24=$A$7,SUMPRODUCT($BI$4:$BI$146,Schweine_Werte!DT$4:DT$146)/SUM($BI$4:$BI$146),IF($B24=$A$6,SUMPRODUCT($BI$4:$BI$146,Schweine_Werte!CN$4:CN$146)/SUM($BI$4:$BI$146),SUMPRODUCT($BI$4:$BI$146,Schweine_Werte!BH$4:BH$146)/SUM($BI$4:$BI$146))))</f>
        <v>#DIV/0!</v>
      </c>
      <c r="H20" s="667" t="e">
        <f>IF($B24=$A$8,SUMPRODUCT($BI$4:$BI$146,Schweine_Werte!FA$4:FA$146)/SUM($BI$4:$BI$146),IF($B24=$A$7,SUMPRODUCT($BI$4:$BI$146,Schweine_Werte!DU$4:DU$146)/SUM($BI$4:$BI$146),IF($B24=$A$6,SUMPRODUCT($BI$4:$BI$146,Schweine_Werte!CO$4:CO$146)/SUM($BI$4:$BI$146),SUMPRODUCT($BI$4:$BI$146,Schweine_Werte!BI$4:BI$146)/SUM($BI$4:$BI$146))))</f>
        <v>#DIV/0!</v>
      </c>
      <c r="I20" s="667" t="e">
        <f>IF($B24=$A$8,SUMPRODUCT($BI$4:$BI$146,Schweine_Werte!FB$4:FB$146)/SUM($BI$4:$BI$146),IF($B24=$A$7,SUMPRODUCT($BI$4:$BI$146,Schweine_Werte!DV$4:DV$146)/SUM($BI$4:$BI$146),IF($B24=$A$6,SUMPRODUCT($BI$4:$BI$146,Schweine_Werte!CP$4:CP$146)/SUM($BI$4:$BI$146),SUMPRODUCT($BI$4:$BI$146,Schweine_Werte!BJ$4:BJ$146)/SUM($BI$4:$BI$146))))</f>
        <v>#DIV/0!</v>
      </c>
      <c r="J20" s="667" t="e">
        <f>SUMPRODUCT($BI$4:$BI$146,Schweine_Werte!$AB$4:$AB$146)/SUM($BI$4:$BI$146)</f>
        <v>#DIV/0!</v>
      </c>
      <c r="K20" s="667" t="e">
        <f>SUMPRODUCT($BI$4:$BI$146,Schweine_Werte!$AJ$4:$AJ$146)/SUM($BI$4:$BI$146)</f>
        <v>#DIV/0!</v>
      </c>
      <c r="L20" s="667" t="e">
        <f>T20*$F20*365/1000+$J20-$K20</f>
        <v>#DIV/0!</v>
      </c>
      <c r="M20" s="667" t="e">
        <f>U20*$F20*365/1000+$J20-$K20/2</f>
        <v>#DIV/0!</v>
      </c>
      <c r="N20" s="667" t="e">
        <f>V20*$F20*365/1000+$J20</f>
        <v>#DIV/0!</v>
      </c>
      <c r="O20" s="667">
        <f>IF($C24&lt;28,SUM($BI$4:$BI$23)+IF($D24&gt;28,$BI$24*0.5,$BI$24),0)</f>
        <v>0</v>
      </c>
      <c r="P20" s="667">
        <f>IF($D24&gt;28,SUM($BI$25:$BI$146)+IF($C24&lt;28,$BI$24*0.5,$BI$24),0)</f>
        <v>0</v>
      </c>
      <c r="Q20" s="667" t="e">
        <f t="shared" si="8"/>
        <v>#DIV/0!</v>
      </c>
      <c r="R20" s="667" t="e">
        <f t="shared" si="8"/>
        <v>#DIV/0!</v>
      </c>
      <c r="S20" s="667" t="e">
        <f t="shared" si="8"/>
        <v>#DIV/0!</v>
      </c>
      <c r="T20" s="667" t="e">
        <f>+($O20*Schweine_Werte!$HT$8+$P20*Schweine_Werte!$HU$8)/SUM($O20:$P20)</f>
        <v>#DIV/0!</v>
      </c>
      <c r="U20" s="667" t="e">
        <f>+($O20*Schweine_Werte!$HV$8+$P20*Schweine_Werte!$HW$8)/SUM($O20:$P20)</f>
        <v>#DIV/0!</v>
      </c>
      <c r="V20" s="667" t="e">
        <f>+($O20*Schweine_Werte!$HX$8+$P20*Schweine_Werte!$HY$8)/SUM($O20:$P20)</f>
        <v>#DIV/0!</v>
      </c>
      <c r="W20" s="678" t="e">
        <f>($J20*0.055+T20*0.365*0.86*$F20-$K20*0.018)/L20*100</f>
        <v>#DIV/0!</v>
      </c>
      <c r="X20" s="667" t="e">
        <f>($J20*0.055+U20*0.365*0.86*$F20-$K20*0.018/2)/M20*100</f>
        <v>#DIV/0!</v>
      </c>
      <c r="Y20" s="667" t="e">
        <f>($J20*0.055+V20*0.365*0.86*$F20)/N20*100</f>
        <v>#DIV/0!</v>
      </c>
      <c r="Z20" s="667" t="e">
        <f>IF($B24=$A$8,SUMPRODUCT($BI$4:$BI$146,Schweine_Werte!$FC$4:$FC$146,Schweine_Werte!$FD$4:$FD$146)/SUMPRODUCT($BI$4:$BI$146,Schweine_Werte!$FC$4:$FC$146),IF($B24=$A$7,SUMPRODUCT($BI$4:$BI$146,Schweine_Werte!$DW$4:$DW$146,Schweine_Werte!$DX$4:$DX$146)/SUMPRODUCT($BI$4:$BI$146,Schweine_Werte!$DW$4:$DW$146),IF($B24=$A$6,SUMPRODUCT($BI$4:$BI$146,Schweine_Werte!$CQ$4:$CQ$146,Schweine_Werte!$CR$4:$CR$146)/SUMPRODUCT($BI$4:$BI$146,Schweine_Werte!$CQ$4:$CQ$146),SUMPRODUCT($BI$4:$BI$146,Schweine_Werte!$BK$4:$BK$146,Schweine_Werte!$BL$4:$BL$146)/SUMPRODUCT($BI$4:$BI$146,Schweine_Werte!$BK$4:$BK$146))))</f>
        <v>#DIV/0!</v>
      </c>
      <c r="AA20" s="667"/>
      <c r="AB20" s="667">
        <f>IF($B24=$A$8,SUMIF(Schweine_Werte!$AO$4:$AO$146,$C24,Schweine_Werte!$FD$4:$FD$146),IF($B24=$A$7,SUMIF(Schweine_Werte!$AO$4:$AO$146,$C24,Schweine_Werte!$DX$4:$DX$146),IF($B24=$A$6,SUMIF(Schweine_Werte!$AO$4:$AO$146,$C24,Schweine_Werte!$CR$4:$CR$146),SUMIF(Schweine_Werte!$AO$4:$AO$146,$C24,Schweine_Werte!$BL$4:$BL$146))))</f>
        <v>0</v>
      </c>
      <c r="AC20" s="667"/>
      <c r="AD20" s="667">
        <f>IF($B24=$A$8,SUMIF(Schweine_Werte!$AO$4:$AO$146,$D24,Schweine_Werte!$FD$4:$FD$146),IF($B24=$A$7,SUMIF(Schweine_Werte!$AO$4:$AO$146,$D24,Schweine_Werte!$DX$4:$DX$146),IF($B24=$A$6,SUMIF(Schweine_Werte!$AO$4:$AO$146,$D24,Schweine_Werte!$CR$4:$CR$146),SUMIF(Schweine_Werte!$AO$4:$AO$146,$D24,Schweine_Werte!$BL$4:$BL$146))))</f>
        <v>0</v>
      </c>
      <c r="AE20" s="667"/>
      <c r="AF20" s="667"/>
      <c r="AG20" s="667" t="e">
        <f>IF($B24=$A$8,SUMPRODUCT($BI$4:$BI$146,Schweine_Werte!$FC$4:$FC$146)/SUM($BI$4:$BI$146),IF($B24=$A$7,SUMPRODUCT($BI$4:$BI$146,Schweine_Werte!$DW$4:$DW$146)/SUM($BI$4:$BI$146),IF($B24=$A$6,SUMPRODUCT($BI$4:$BI$146,Schweine_Werte!$CQ$4:$CQ$146)/SUM($BI$4:$BI$146),SUMPRODUCT($BI$4:$BI$146,Schweine_Werte!$BK$4:$BK$146)/SUM($BI$4:$BI$146))))</f>
        <v>#DIV/0!</v>
      </c>
      <c r="AH20" s="667"/>
      <c r="AI20" s="667"/>
      <c r="AJ20" s="667" t="e">
        <f>IF($B24=$A$8,SUMPRODUCT($BI$4:$BI$146,Schweine_Werte!$FC$4:$FC$146,Schweine_Werte!$FE$4:$FE$146)/SUMPRODUCT($BI$4:$BI$146,Schweine_Werte!$FC$4:$FC$146),IF($B24=$A$7,SUMPRODUCT($BI$4:$BI$146,Schweine_Werte!$DW$4:$DW$146,Schweine_Werte!$DY$4:$DY$146)/SUMPRODUCT($BI$4:$BI$146,Schweine_Werte!$DW$4:$DW$146),IF($B24=$A$6,SUMPRODUCT($BI$4:$BI$146,Schweine_Werte!$CQ$4:$CQ$146,Schweine_Werte!$CS$4:$CS$146)/SUMPRODUCT($BI$4:$BI$146,Schweine_Werte!$CQ$4:$CQ$146),SUMPRODUCT($BI$4:$BI$146,Schweine_Werte!$BK$4:$BK$146,Schweine_Werte!$BM$4:$BM$146)/SUMPRODUCT($BI$4:$BI$146,Schweine_Werte!$BK$4:$BK$146))))</f>
        <v>#DIV/0!</v>
      </c>
      <c r="AK20" s="667"/>
      <c r="AL20" s="667">
        <f>IF($B24=$A$8,SUMIF(Schweine_Werte!$AO$4:$AO$146,$C24,Schweine_Werte!$FE$4:$FE$146),IF($B24=$A$7,SUMIF(Schweine_Werte!$AO$4:$AO$146,$C24,Schweine_Werte!$DY$4:$DY$146),IF($B24=$A$6,SUMIF(Schweine_Werte!$AO$4:$AO$146,$C24,Schweine_Werte!$CS$4:$CS$146),SUMIF(Schweine_Werte!$AO$4:$AO$146,$C24,Schweine_Werte!$BM$4:$BM$146))))</f>
        <v>0</v>
      </c>
      <c r="AM20" s="667"/>
      <c r="AN20" s="667">
        <f>IF($B24=$A$8,SUMIF(Schweine_Werte!$AO$4:$AO$146,$D24,Schweine_Werte!$FE$4:$FE$146),IF($B24=$A$7,SUMIF(Schweine_Werte!$AO$4:$AO$146,$D24,Schweine_Werte!$DY$4:$DY$146),IF($B24=$A$6,SUMIF(Schweine_Werte!$AO$4:$AO$146,$D24,Schweine_Werte!$CS$4:$CS$146),SUMIF(Schweine_Werte!$AO$4:$AO$146,$D24,Schweine_Werte!$BM$4:$BM$146))))</f>
        <v>0</v>
      </c>
      <c r="AO20" s="667"/>
      <c r="AR20" s="698">
        <v>24</v>
      </c>
      <c r="AS20" s="677">
        <f>IF(OR($C$12=$AR20,$D$12=$AR20),Schweine_Werte!$C20*0.5,IF(OR($C$12&gt;$AR20,$D$12&lt;$AR20),0,Schweine_Werte!$C20))</f>
        <v>0</v>
      </c>
      <c r="AT20" s="667">
        <f>IF(OR($C$24=$AR20,$D$24=$AR20),Schweine_Werte!$C20*0.5,IF(OR($C$24&gt;$AR20,$D$24&lt;$AR20),0,Schweine_Werte!$C20))</f>
        <v>0</v>
      </c>
      <c r="AU20" s="677">
        <f>IF(OR($C$36=$AR20,$D$36=$AR20),Schweine_Werte!$C20*0.5,IF(OR($C$36&gt;$AR20,$D$36&lt;$AR20),0,Schweine_Werte!$C20))</f>
        <v>0</v>
      </c>
      <c r="AV20" s="677">
        <f>IF(OR($C$48=$AR20,$D$48=$AR20),Schweine_Werte!$C20*0.5,IF(OR($C$48&gt;$AR20,$D$48&lt;$AR20),0,Schweine_Werte!$C20))</f>
        <v>0</v>
      </c>
      <c r="AW20" s="677">
        <f>IF(OR($C$60=$AR20,$D$60=$AR20),Schweine_Werte!$C20*0.5,IF(OR($C$60&gt;$AR20,$D$60&lt;$AR20),0,Schweine_Werte!$C20))</f>
        <v>0</v>
      </c>
      <c r="AX20" s="677">
        <f>IF(OR($C$12=$AR20,$D$12=$AR20),Schweine_Werte!$E20*0.5,IF(OR($C$12&gt;$AR20,$D$12&lt;$AR20),0,Schweine_Werte!$E20))</f>
        <v>0</v>
      </c>
      <c r="AY20" s="667">
        <f>IF(OR($C$24=$AR20,$D$24=$AR20),Schweine_Werte!$E20*0.5,IF(OR($C$24&gt;$AR20,$D$24&lt;$AR20),0,Schweine_Werte!$E20))</f>
        <v>0</v>
      </c>
      <c r="AZ20" s="667">
        <f>IF(OR($C$36=$AR20,$D$36=$AR20),Schweine_Werte!$E20*0.5,IF(OR($C$36&gt;$AR20,$D$36&lt;$AR20),0,Schweine_Werte!$E20))</f>
        <v>0</v>
      </c>
      <c r="BA20" s="667">
        <f>IF(OR($C$48=$AR20,$D$48=$AR20),Schweine_Werte!$E20*0.5,IF(OR($C$48&gt;$AR20,$D$48&lt;$AR20),0,Schweine_Werte!$E20))</f>
        <v>0</v>
      </c>
      <c r="BB20" s="667">
        <f>IF(OR($C$60=$AR20,$D$60=$AR20),Schweine_Werte!$E20*0.5,IF(OR($C$60&gt;$AR20,$D$60&lt;$AR20),0,Schweine_Werte!$E20))</f>
        <v>0</v>
      </c>
      <c r="BC20" s="677">
        <f>IF(OR($C$12=$AR20,$D$12=$AR20),Schweine_Werte!$G20*0.5,IF(OR($C$12&gt;$AR20,$D$12&lt;$AR20),0,Schweine_Werte!$G20))</f>
        <v>0</v>
      </c>
      <c r="BD20" s="667">
        <f>IF(OR($C$24=$AR20,$D$24=$AR20),Schweine_Werte!$G20*0.5,IF(OR($C$24&gt;$AR20,$D$24&lt;$AR20),0,Schweine_Werte!$G20))</f>
        <v>0</v>
      </c>
      <c r="BE20" s="667">
        <f>IF(OR($C$36=$AR20,$D$36=$AR20),Schweine_Werte!$G20*0.5,IF(OR($C$36&gt;$AR20,$D$36&lt;$AR20),0,Schweine_Werte!$G20))</f>
        <v>0</v>
      </c>
      <c r="BF20" s="667">
        <f>IF(OR($C$48=$AR20,$D$48=$AR20),Schweine_Werte!$G20*0.5,IF(OR($C$48&gt;$AR20,$D$48&lt;$AR20),0,Schweine_Werte!$G20))</f>
        <v>0</v>
      </c>
      <c r="BG20" s="667">
        <f>IF(OR($C$60=$AR20,$D$60=$AR20),Schweine_Werte!$G20*0.5,IF(OR($C$60&gt;$AR20,$D$60&lt;$AR20),0,Schweine_Werte!$G20))</f>
        <v>0</v>
      </c>
      <c r="BH20" s="677">
        <f>IF(OR($C$12=$AR20,$D$12=$AR20),Schweine_Werte!$I20*0.5,IF(OR($C$12&gt;$AR20,$D$12&lt;$AR20),0,Schweine_Werte!$I20))</f>
        <v>0</v>
      </c>
      <c r="BI20" s="667">
        <f>IF(OR($C$24=$AR20,$D$24=$AR20),Schweine_Werte!$I20*0.5,IF(OR($C$24&gt;$AR20,$D$24&lt;$AR20),0,Schweine_Werte!$I20))</f>
        <v>0</v>
      </c>
      <c r="BJ20" s="667">
        <f>IF(OR($C$36=$AR20,$D$36=$AR20),Schweine_Werte!$I20*0.5,IF(OR($C$36&gt;$AR20,$D$36&lt;$AR20),0,Schweine_Werte!$I20))</f>
        <v>0</v>
      </c>
      <c r="BK20" s="667">
        <f>IF(OR($C$48=$AR20,$D$48=$AR20),Schweine_Werte!$I20*0.5,IF(OR($C$48&gt;$AR20,$D$48&lt;$AR20),0,Schweine_Werte!$I20))</f>
        <v>0</v>
      </c>
      <c r="BL20" s="667">
        <f>IF(OR($C$60=$AR20,$D$60=$AR20),Schweine_Werte!$I20*0.5,IF(OR($C$60&gt;$AR20,$D$60&lt;$AR20),0,Schweine_Werte!$I20))</f>
        <v>0</v>
      </c>
      <c r="BM20" s="677"/>
      <c r="BN20" s="667"/>
      <c r="BO20" s="667"/>
      <c r="BP20" s="667"/>
      <c r="BQ20" s="667"/>
      <c r="BR20" s="677">
        <f>IF(OR($C$74=$AR20,$D$74=$AR20),Schweine_Werte!$M20*0.5,IF(OR($C$74&gt;$AR20,$D$74&lt;$AR20),0,Schweine_Werte!$M20))</f>
        <v>0</v>
      </c>
      <c r="BS20" s="677">
        <f>IF(OR($C$83=$AR20,$D$83=$AR20),Schweine_Werte!$M20*0.5,IF(OR($C$83&gt;$AR20,$D$83&lt;$AR20),0,Schweine_Werte!$M20))</f>
        <v>0</v>
      </c>
      <c r="BT20" s="667">
        <f>IF(OR($C$92=$AR20,$D$92=$AR20),Schweine_Werte!$M20*0.5,IF(OR($C$92&gt;$AR20,$D$92&lt;$AR20),0,Schweine_Werte!$M20))</f>
        <v>0</v>
      </c>
      <c r="BU20" s="667">
        <f>IF(OR($C$101=$AR20,$D$101=$AR20),Schweine_Werte!$M20*0.5,IF(OR($C$101&gt;$AR20,$D$101&lt;$AR20),0,Schweine_Werte!$M20))</f>
        <v>0</v>
      </c>
      <c r="BV20" s="667">
        <f>IF(OR($C$110=$AR20,$D$110=$AR20),Schweine_Werte!$M20*0.5,IF(OR($C$110&gt;$AR20,$D$110&lt;$AR20),0,Schweine_Werte!$M20))</f>
        <v>0</v>
      </c>
      <c r="BW20" s="667">
        <f>IF(OR(8=$AR20,$E$127=$AR20),Schweine_Werte!$M20*0.5,IF(OR(8&gt;$AR20,$E$127&lt;$AR20),0,Schweine_Werte!$M20))</f>
        <v>1.7752316048769723</v>
      </c>
      <c r="BX20" s="667">
        <f>IF(OR(8=$AR20,$E$145=$AR20),Schweine_Werte!$M20*0.5,IF(OR(8&gt;$AR20,$E$145&lt;$AR20),0,Schweine_Werte!$M20))</f>
        <v>1.7752316048769723</v>
      </c>
      <c r="BY20" s="677">
        <f>IF(OR($C$74=$AR20,$D$74=$AR20),Schweine_Werte!$O20*0.5,IF(OR($C$74&gt;$AR20,$D$74&lt;$AR20),0,Schweine_Werte!$O20))</f>
        <v>0</v>
      </c>
      <c r="BZ20" s="677">
        <f>IF(OR($C$83=$AR20,$D$83=$AR20),Schweine_Werte!$O20*0.5,IF(OR($C$83&gt;$AR20,$D$83&lt;$AR20),0,Schweine_Werte!$O20))</f>
        <v>0</v>
      </c>
      <c r="CA20" s="667">
        <f>IF(OR($C$92=$AR20,$D$92=$AR20),Schweine_Werte!$O20*0.5,IF(OR($C$92&gt;$AR20,$D$92&lt;$AR20),0,Schweine_Werte!$O20))</f>
        <v>0</v>
      </c>
      <c r="CB20" s="667">
        <f>IF(OR($C$101=$AR20,$D$101=$AR20),Schweine_Werte!$O20*0.5,IF(OR($C$101&gt;$AR20,$D$101&lt;$AR20),0,Schweine_Werte!$O20))</f>
        <v>0</v>
      </c>
      <c r="CC20" s="667">
        <f>IF(OR($C$110=$AR20,$D$110=$AR20),Schweine_Werte!$O20*0.5,IF(OR($C$110&gt;$AR20,$D$110&lt;$AR20),0,Schweine_Werte!$O20))</f>
        <v>0</v>
      </c>
    </row>
    <row r="21" spans="1:81" x14ac:dyDescent="0.2">
      <c r="B21" s="504"/>
      <c r="D21" s="667"/>
      <c r="E21" s="667"/>
      <c r="F21" s="667"/>
      <c r="G21" s="667"/>
      <c r="H21" s="667"/>
      <c r="I21" s="667"/>
      <c r="J21" s="667"/>
      <c r="K21" s="667"/>
      <c r="L21" s="667"/>
      <c r="M21" s="667"/>
      <c r="N21" s="667"/>
      <c r="O21" s="667"/>
      <c r="P21" s="667"/>
      <c r="Q21" s="667"/>
      <c r="R21" s="667"/>
      <c r="S21" s="667"/>
      <c r="T21" s="667"/>
      <c r="U21" s="667"/>
      <c r="V21" s="667"/>
      <c r="W21" s="678"/>
      <c r="X21" s="667"/>
      <c r="Y21" s="667"/>
      <c r="Z21" s="667"/>
      <c r="AA21" s="667"/>
      <c r="AB21" s="667"/>
      <c r="AC21" s="667"/>
      <c r="AD21" s="667"/>
      <c r="AE21" s="667"/>
      <c r="AF21" s="667"/>
      <c r="AG21" s="667"/>
      <c r="AH21" s="667"/>
      <c r="AI21" s="667"/>
      <c r="AJ21" s="667"/>
      <c r="AK21" s="667"/>
      <c r="AL21" s="667"/>
      <c r="AM21" s="667"/>
      <c r="AN21" s="667"/>
      <c r="AO21" s="667"/>
      <c r="AR21" s="698">
        <v>25</v>
      </c>
      <c r="AS21" s="677">
        <f>IF(OR($C$12=$AR21,$D$12=$AR21),Schweine_Werte!$C21*0.5,IF(OR($C$12&gt;$AR21,$D$12&lt;$AR21),0,Schweine_Werte!$C21))</f>
        <v>0</v>
      </c>
      <c r="AT21" s="667">
        <f>IF(OR($C$24=$AR21,$D$24=$AR21),Schweine_Werte!$C21*0.5,IF(OR($C$24&gt;$AR21,$D$24&lt;$AR21),0,Schweine_Werte!$C21))</f>
        <v>0</v>
      </c>
      <c r="AU21" s="677">
        <f>IF(OR($C$36=$AR21,$D$36=$AR21),Schweine_Werte!$C21*0.5,IF(OR($C$36&gt;$AR21,$D$36&lt;$AR21),0,Schweine_Werte!$C21))</f>
        <v>0</v>
      </c>
      <c r="AV21" s="677">
        <f>IF(OR($C$48=$AR21,$D$48=$AR21),Schweine_Werte!$C21*0.5,IF(OR($C$48&gt;$AR21,$D$48&lt;$AR21),0,Schweine_Werte!$C21))</f>
        <v>0</v>
      </c>
      <c r="AW21" s="677">
        <f>IF(OR($C$60=$AR21,$D$60=$AR21),Schweine_Werte!$C21*0.5,IF(OR($C$60&gt;$AR21,$D$60&lt;$AR21),0,Schweine_Werte!$C21))</f>
        <v>0</v>
      </c>
      <c r="AX21" s="677">
        <f>IF(OR($C$12=$AR21,$D$12=$AR21),Schweine_Werte!$E21*0.5,IF(OR($C$12&gt;$AR21,$D$12&lt;$AR21),0,Schweine_Werte!$E21))</f>
        <v>0</v>
      </c>
      <c r="AY21" s="667">
        <f>IF(OR($C$24=$AR21,$D$24=$AR21),Schweine_Werte!$E21*0.5,IF(OR($C$24&gt;$AR21,$D$24&lt;$AR21),0,Schweine_Werte!$E21))</f>
        <v>0</v>
      </c>
      <c r="AZ21" s="667">
        <f>IF(OR($C$36=$AR21,$D$36=$AR21),Schweine_Werte!$E21*0.5,IF(OR($C$36&gt;$AR21,$D$36&lt;$AR21),0,Schweine_Werte!$E21))</f>
        <v>0</v>
      </c>
      <c r="BA21" s="667">
        <f>IF(OR($C$48=$AR21,$D$48=$AR21),Schweine_Werte!$E21*0.5,IF(OR($C$48&gt;$AR21,$D$48&lt;$AR21),0,Schweine_Werte!$E21))</f>
        <v>0</v>
      </c>
      <c r="BB21" s="667">
        <f>IF(OR($C$60=$AR21,$D$60=$AR21),Schweine_Werte!$E21*0.5,IF(OR($C$60&gt;$AR21,$D$60&lt;$AR21),0,Schweine_Werte!$E21))</f>
        <v>0</v>
      </c>
      <c r="BC21" s="677">
        <f>IF(OR($C$12=$AR21,$D$12=$AR21),Schweine_Werte!$G21*0.5,IF(OR($C$12&gt;$AR21,$D$12&lt;$AR21),0,Schweine_Werte!$G21))</f>
        <v>0</v>
      </c>
      <c r="BD21" s="667">
        <f>IF(OR($C$24=$AR21,$D$24=$AR21),Schweine_Werte!$G21*0.5,IF(OR($C$24&gt;$AR21,$D$24&lt;$AR21),0,Schweine_Werte!$G21))</f>
        <v>0</v>
      </c>
      <c r="BE21" s="667">
        <f>IF(OR($C$36=$AR21,$D$36=$AR21),Schweine_Werte!$G21*0.5,IF(OR($C$36&gt;$AR21,$D$36&lt;$AR21),0,Schweine_Werte!$G21))</f>
        <v>0</v>
      </c>
      <c r="BF21" s="667">
        <f>IF(OR($C$48=$AR21,$D$48=$AR21),Schweine_Werte!$G21*0.5,IF(OR($C$48&gt;$AR21,$D$48&lt;$AR21),0,Schweine_Werte!$G21))</f>
        <v>0</v>
      </c>
      <c r="BG21" s="667">
        <f>IF(OR($C$60=$AR21,$D$60=$AR21),Schweine_Werte!$G21*0.5,IF(OR($C$60&gt;$AR21,$D$60&lt;$AR21),0,Schweine_Werte!$G21))</f>
        <v>0</v>
      </c>
      <c r="BH21" s="677">
        <f>IF(OR($C$12=$AR21,$D$12=$AR21),Schweine_Werte!$I21*0.5,IF(OR($C$12&gt;$AR21,$D$12&lt;$AR21),0,Schweine_Werte!$I21))</f>
        <v>0</v>
      </c>
      <c r="BI21" s="667">
        <f>IF(OR($C$24=$AR21,$D$24=$AR21),Schweine_Werte!$I21*0.5,IF(OR($C$24&gt;$AR21,$D$24&lt;$AR21),0,Schweine_Werte!$I21))</f>
        <v>0</v>
      </c>
      <c r="BJ21" s="667">
        <f>IF(OR($C$36=$AR21,$D$36=$AR21),Schweine_Werte!$I21*0.5,IF(OR($C$36&gt;$AR21,$D$36&lt;$AR21),0,Schweine_Werte!$I21))</f>
        <v>0</v>
      </c>
      <c r="BK21" s="667">
        <f>IF(OR($C$48=$AR21,$D$48=$AR21),Schweine_Werte!$I21*0.5,IF(OR($C$48&gt;$AR21,$D$48&lt;$AR21),0,Schweine_Werte!$I21))</f>
        <v>0</v>
      </c>
      <c r="BL21" s="667">
        <f>IF(OR($C$60=$AR21,$D$60=$AR21),Schweine_Werte!$I21*0.5,IF(OR($C$60&gt;$AR21,$D$60&lt;$AR21),0,Schweine_Werte!$I21))</f>
        <v>0</v>
      </c>
      <c r="BM21" s="677"/>
      <c r="BN21" s="667"/>
      <c r="BO21" s="667"/>
      <c r="BP21" s="667"/>
      <c r="BQ21" s="667"/>
      <c r="BR21" s="677">
        <f>IF(OR($C$74=$AR21,$D$74=$AR21),Schweine_Werte!$M21*0.5,IF(OR($C$74&gt;$AR21,$D$74&lt;$AR21),0,Schweine_Werte!$M21))</f>
        <v>0</v>
      </c>
      <c r="BS21" s="677">
        <f>IF(OR($C$83=$AR21,$D$83=$AR21),Schweine_Werte!$M21*0.5,IF(OR($C$83&gt;$AR21,$D$83&lt;$AR21),0,Schweine_Werte!$M21))</f>
        <v>0</v>
      </c>
      <c r="BT21" s="667">
        <f>IF(OR($C$92=$AR21,$D$92=$AR21),Schweine_Werte!$M21*0.5,IF(OR($C$92&gt;$AR21,$D$92&lt;$AR21),0,Schweine_Werte!$M21))</f>
        <v>0</v>
      </c>
      <c r="BU21" s="667">
        <f>IF(OR($C$101=$AR21,$D$101=$AR21),Schweine_Werte!$M21*0.5,IF(OR($C$101&gt;$AR21,$D$101&lt;$AR21),0,Schweine_Werte!$M21))</f>
        <v>0</v>
      </c>
      <c r="BV21" s="667">
        <f>IF(OR($C$110=$AR21,$D$110=$AR21),Schweine_Werte!$M21*0.5,IF(OR($C$110&gt;$AR21,$D$110&lt;$AR21),0,Schweine_Werte!$M21))</f>
        <v>0</v>
      </c>
      <c r="BW21" s="667">
        <f>IF(OR(8=$AR21,$E$127=$AR21),Schweine_Werte!$M21*0.5,IF(OR(8&gt;$AR21,$E$127&lt;$AR21),0,Schweine_Werte!$M21))</f>
        <v>1.7347990778335918</v>
      </c>
      <c r="BX21" s="667">
        <f>IF(OR(8=$AR21,$E$145=$AR21),Schweine_Werte!$M21*0.5,IF(OR(8&gt;$AR21,$E$145&lt;$AR21),0,Schweine_Werte!$M21))</f>
        <v>1.7347990778335918</v>
      </c>
      <c r="BY21" s="677">
        <f>IF(OR($C$74=$AR21,$D$74=$AR21),Schweine_Werte!$O21*0.5,IF(OR($C$74&gt;$AR21,$D$74&lt;$AR21),0,Schweine_Werte!$O21))</f>
        <v>0</v>
      </c>
      <c r="BZ21" s="677">
        <f>IF(OR($C$83=$AR21,$D$83=$AR21),Schweine_Werte!$O21*0.5,IF(OR($C$83&gt;$AR21,$D$83&lt;$AR21),0,Schweine_Werte!$O21))</f>
        <v>0</v>
      </c>
      <c r="CA21" s="667">
        <f>IF(OR($C$92=$AR21,$D$92=$AR21),Schweine_Werte!$O21*0.5,IF(OR($C$92&gt;$AR21,$D$92&lt;$AR21),0,Schweine_Werte!$O21))</f>
        <v>0</v>
      </c>
      <c r="CB21" s="667">
        <f>IF(OR($C$101=$AR21,$D$101=$AR21),Schweine_Werte!$O21*0.5,IF(OR($C$101&gt;$AR21,$D$101&lt;$AR21),0,Schweine_Werte!$O21))</f>
        <v>0</v>
      </c>
      <c r="CC21" s="667">
        <f>IF(OR($C$110=$AR21,$D$110=$AR21),Schweine_Werte!$O21*0.5,IF(OR($C$110&gt;$AR21,$D$110&lt;$AR21),0,Schweine_Werte!$O21))</f>
        <v>0</v>
      </c>
    </row>
    <row r="22" spans="1:81" ht="15.75" x14ac:dyDescent="0.25">
      <c r="F22" s="521"/>
      <c r="G22" s="1722" t="s">
        <v>486</v>
      </c>
      <c r="H22" s="1723"/>
      <c r="I22" s="1724"/>
      <c r="J22" s="681" t="s">
        <v>474</v>
      </c>
      <c r="K22" s="681" t="s">
        <v>487</v>
      </c>
      <c r="L22" s="1725" t="s">
        <v>488</v>
      </c>
      <c r="M22" s="1726"/>
      <c r="N22" s="1727"/>
      <c r="O22" s="1725" t="s">
        <v>489</v>
      </c>
      <c r="P22" s="1727"/>
      <c r="Q22" s="1725" t="s">
        <v>490</v>
      </c>
      <c r="R22" s="1726"/>
      <c r="S22" s="1727"/>
      <c r="T22" s="1725" t="s">
        <v>491</v>
      </c>
      <c r="U22" s="1726"/>
      <c r="V22" s="1727"/>
      <c r="W22" s="1725" t="s">
        <v>492</v>
      </c>
      <c r="X22" s="1726"/>
      <c r="Y22" s="1727"/>
      <c r="Z22" s="1728" t="s">
        <v>493</v>
      </c>
      <c r="AA22" s="1729"/>
      <c r="AB22" s="1728" t="s">
        <v>411</v>
      </c>
      <c r="AC22" s="1729"/>
      <c r="AD22" s="1728" t="s">
        <v>412</v>
      </c>
      <c r="AE22" s="1729"/>
      <c r="AF22" s="682" t="s">
        <v>494</v>
      </c>
      <c r="AG22" s="1733" t="s">
        <v>495</v>
      </c>
      <c r="AH22" s="1734"/>
      <c r="AI22" s="683" t="s">
        <v>515</v>
      </c>
      <c r="AJ22" s="1728" t="s">
        <v>493</v>
      </c>
      <c r="AK22" s="1729"/>
      <c r="AL22" s="1728" t="s">
        <v>411</v>
      </c>
      <c r="AM22" s="1729"/>
      <c r="AN22" s="1728" t="s">
        <v>412</v>
      </c>
      <c r="AO22" s="1729"/>
      <c r="AR22" s="698">
        <v>26</v>
      </c>
      <c r="AS22" s="677">
        <f>IF(OR($C$12=$AR22,$D$12=$AR22),Schweine_Werte!$C22*0.5,IF(OR($C$12&gt;$AR22,$D$12&lt;$AR22),0,Schweine_Werte!$C22))</f>
        <v>0</v>
      </c>
      <c r="AT22" s="667">
        <f>IF(OR($C$24=$AR22,$D$24=$AR22),Schweine_Werte!$C22*0.5,IF(OR($C$24&gt;$AR22,$D$24&lt;$AR22),0,Schweine_Werte!$C22))</f>
        <v>0</v>
      </c>
      <c r="AU22" s="677">
        <f>IF(OR($C$36=$AR22,$D$36=$AR22),Schweine_Werte!$C22*0.5,IF(OR($C$36&gt;$AR22,$D$36&lt;$AR22),0,Schweine_Werte!$C22))</f>
        <v>0</v>
      </c>
      <c r="AV22" s="677">
        <f>IF(OR($C$48=$AR22,$D$48=$AR22),Schweine_Werte!$C22*0.5,IF(OR($C$48&gt;$AR22,$D$48&lt;$AR22),0,Schweine_Werte!$C22))</f>
        <v>0</v>
      </c>
      <c r="AW22" s="677">
        <f>IF(OR($C$60=$AR22,$D$60=$AR22),Schweine_Werte!$C22*0.5,IF(OR($C$60&gt;$AR22,$D$60&lt;$AR22),0,Schweine_Werte!$C22))</f>
        <v>0</v>
      </c>
      <c r="AX22" s="677">
        <f>IF(OR($C$12=$AR22,$D$12=$AR22),Schweine_Werte!$E22*0.5,IF(OR($C$12&gt;$AR22,$D$12&lt;$AR22),0,Schweine_Werte!$E22))</f>
        <v>0</v>
      </c>
      <c r="AY22" s="667">
        <f>IF(OR($C$24=$AR22,$D$24=$AR22),Schweine_Werte!$E22*0.5,IF(OR($C$24&gt;$AR22,$D$24&lt;$AR22),0,Schweine_Werte!$E22))</f>
        <v>0</v>
      </c>
      <c r="AZ22" s="667">
        <f>IF(OR($C$36=$AR22,$D$36=$AR22),Schweine_Werte!$E22*0.5,IF(OR($C$36&gt;$AR22,$D$36&lt;$AR22),0,Schweine_Werte!$E22))</f>
        <v>0</v>
      </c>
      <c r="BA22" s="667">
        <f>IF(OR($C$48=$AR22,$D$48=$AR22),Schweine_Werte!$E22*0.5,IF(OR($C$48&gt;$AR22,$D$48&lt;$AR22),0,Schweine_Werte!$E22))</f>
        <v>0</v>
      </c>
      <c r="BB22" s="667">
        <f>IF(OR($C$60=$AR22,$D$60=$AR22),Schweine_Werte!$E22*0.5,IF(OR($C$60&gt;$AR22,$D$60&lt;$AR22),0,Schweine_Werte!$E22))</f>
        <v>0</v>
      </c>
      <c r="BC22" s="677">
        <f>IF(OR($C$12=$AR22,$D$12=$AR22),Schweine_Werte!$G22*0.5,IF(OR($C$12&gt;$AR22,$D$12&lt;$AR22),0,Schweine_Werte!$G22))</f>
        <v>0</v>
      </c>
      <c r="BD22" s="667">
        <f>IF(OR($C$24=$AR22,$D$24=$AR22),Schweine_Werte!$G22*0.5,IF(OR($C$24&gt;$AR22,$D$24&lt;$AR22),0,Schweine_Werte!$G22))</f>
        <v>0</v>
      </c>
      <c r="BE22" s="667">
        <f>IF(OR($C$36=$AR22,$D$36=$AR22),Schweine_Werte!$G22*0.5,IF(OR($C$36&gt;$AR22,$D$36&lt;$AR22),0,Schweine_Werte!$G22))</f>
        <v>0</v>
      </c>
      <c r="BF22" s="667">
        <f>IF(OR($C$48=$AR22,$D$48=$AR22),Schweine_Werte!$G22*0.5,IF(OR($C$48&gt;$AR22,$D$48&lt;$AR22),0,Schweine_Werte!$G22))</f>
        <v>0</v>
      </c>
      <c r="BG22" s="667">
        <f>IF(OR($C$60=$AR22,$D$60=$AR22),Schweine_Werte!$G22*0.5,IF(OR($C$60&gt;$AR22,$D$60&lt;$AR22),0,Schweine_Werte!$G22))</f>
        <v>0</v>
      </c>
      <c r="BH22" s="677">
        <f>IF(OR($C$12=$AR22,$D$12=$AR22),Schweine_Werte!$I22*0.5,IF(OR($C$12&gt;$AR22,$D$12&lt;$AR22),0,Schweine_Werte!$I22))</f>
        <v>0</v>
      </c>
      <c r="BI22" s="667">
        <f>IF(OR($C$24=$AR22,$D$24=$AR22),Schweine_Werte!$I22*0.5,IF(OR($C$24&gt;$AR22,$D$24&lt;$AR22),0,Schweine_Werte!$I22))</f>
        <v>0</v>
      </c>
      <c r="BJ22" s="667">
        <f>IF(OR($C$36=$AR22,$D$36=$AR22),Schweine_Werte!$I22*0.5,IF(OR($C$36&gt;$AR22,$D$36&lt;$AR22),0,Schweine_Werte!$I22))</f>
        <v>0</v>
      </c>
      <c r="BK22" s="667">
        <f>IF(OR($C$48=$AR22,$D$48=$AR22),Schweine_Werte!$I22*0.5,IF(OR($C$48&gt;$AR22,$D$48&lt;$AR22),0,Schweine_Werte!$I22))</f>
        <v>0</v>
      </c>
      <c r="BL22" s="667">
        <f>IF(OR($C$60=$AR22,$D$60=$AR22),Schweine_Werte!$I22*0.5,IF(OR($C$60&gt;$AR22,$D$60&lt;$AR22),0,Schweine_Werte!$I22))</f>
        <v>0</v>
      </c>
      <c r="BM22" s="677"/>
      <c r="BN22" s="667"/>
      <c r="BO22" s="667"/>
      <c r="BP22" s="667"/>
      <c r="BQ22" s="667"/>
      <c r="BR22" s="677">
        <f>IF(OR($C$74=$AR22,$D$74=$AR22),Schweine_Werte!$M22*0.5,IF(OR($C$74&gt;$AR22,$D$74&lt;$AR22),0,Schweine_Werte!$M22))</f>
        <v>0</v>
      </c>
      <c r="BS22" s="677">
        <f>IF(OR($C$83=$AR22,$D$83=$AR22),Schweine_Werte!$M22*0.5,IF(OR($C$83&gt;$AR22,$D$83&lt;$AR22),0,Schweine_Werte!$M22))</f>
        <v>0</v>
      </c>
      <c r="BT22" s="667">
        <f>IF(OR($C$92=$AR22,$D$92=$AR22),Schweine_Werte!$M22*0.5,IF(OR($C$92&gt;$AR22,$D$92&lt;$AR22),0,Schweine_Werte!$M22))</f>
        <v>0</v>
      </c>
      <c r="BU22" s="667">
        <f>IF(OR($C$101=$AR22,$D$101=$AR22),Schweine_Werte!$M22*0.5,IF(OR($C$101&gt;$AR22,$D$101&lt;$AR22),0,Schweine_Werte!$M22))</f>
        <v>0</v>
      </c>
      <c r="BV22" s="667">
        <f>IF(OR($C$110=$AR22,$D$110=$AR22),Schweine_Werte!$M22*0.5,IF(OR($C$110&gt;$AR22,$D$110&lt;$AR22),0,Schweine_Werte!$M22))</f>
        <v>0</v>
      </c>
      <c r="BW22" s="667">
        <f>IF(OR(8=$AR22,$E$127=$AR22),Schweine_Werte!$M22*0.5,IF(OR(8&gt;$AR22,$E$127&lt;$AR22),0,Schweine_Werte!$M22))</f>
        <v>1.6972841119740132</v>
      </c>
      <c r="BX22" s="667">
        <f>IF(OR(8=$AR22,$E$145=$AR22),Schweine_Werte!$M22*0.5,IF(OR(8&gt;$AR22,$E$145&lt;$AR22),0,Schweine_Werte!$M22))</f>
        <v>1.6972841119740132</v>
      </c>
      <c r="BY22" s="677">
        <f>IF(OR($C$74=$AR22,$D$74=$AR22),Schweine_Werte!$O22*0.5,IF(OR($C$74&gt;$AR22,$D$74&lt;$AR22),0,Schweine_Werte!$O22))</f>
        <v>0</v>
      </c>
      <c r="BZ22" s="677">
        <f>IF(OR($C$83=$AR22,$D$83=$AR22),Schweine_Werte!$O22*0.5,IF(OR($C$83&gt;$AR22,$D$83&lt;$AR22),0,Schweine_Werte!$O22))</f>
        <v>0</v>
      </c>
      <c r="CA22" s="667">
        <f>IF(OR($C$92=$AR22,$D$92=$AR22),Schweine_Werte!$O22*0.5,IF(OR($C$92&gt;$AR22,$D$92&lt;$AR22),0,Schweine_Werte!$O22))</f>
        <v>0</v>
      </c>
      <c r="CB22" s="667">
        <f>IF(OR($C$101=$AR22,$D$101=$AR22),Schweine_Werte!$O22*0.5,IF(OR($C$101&gt;$AR22,$D$101&lt;$AR22),0,Schweine_Werte!$O22))</f>
        <v>0</v>
      </c>
      <c r="CC22" s="667">
        <f>IF(OR($C$110=$AR22,$D$110=$AR22),Schweine_Werte!$O22*0.5,IF(OR($C$110&gt;$AR22,$D$110&lt;$AR22),0,Schweine_Werte!$O22))</f>
        <v>0</v>
      </c>
    </row>
    <row r="23" spans="1:81" ht="14.45" customHeight="1" x14ac:dyDescent="0.2">
      <c r="B23" s="684" t="s">
        <v>497</v>
      </c>
      <c r="C23" s="685" t="s">
        <v>375</v>
      </c>
      <c r="D23" s="685" t="s">
        <v>498</v>
      </c>
      <c r="E23" s="685" t="s">
        <v>377</v>
      </c>
      <c r="F23" s="686" t="s">
        <v>363</v>
      </c>
      <c r="G23" s="687" t="s">
        <v>1</v>
      </c>
      <c r="H23" s="687" t="s">
        <v>499</v>
      </c>
      <c r="I23" s="687" t="s">
        <v>500</v>
      </c>
      <c r="J23" s="688" t="s">
        <v>501</v>
      </c>
      <c r="K23" s="688" t="s">
        <v>501</v>
      </c>
      <c r="L23" s="689" t="s">
        <v>365</v>
      </c>
      <c r="M23" s="689" t="s">
        <v>502</v>
      </c>
      <c r="N23" s="689" t="s">
        <v>367</v>
      </c>
      <c r="O23" s="690" t="s">
        <v>358</v>
      </c>
      <c r="P23" s="690" t="s">
        <v>359</v>
      </c>
      <c r="Q23" s="689" t="s">
        <v>365</v>
      </c>
      <c r="R23" s="689" t="s">
        <v>366</v>
      </c>
      <c r="S23" s="689" t="s">
        <v>367</v>
      </c>
      <c r="T23" s="689" t="s">
        <v>365</v>
      </c>
      <c r="U23" s="689" t="s">
        <v>366</v>
      </c>
      <c r="V23" s="689" t="s">
        <v>367</v>
      </c>
      <c r="W23" s="688" t="s">
        <v>503</v>
      </c>
      <c r="X23" s="688" t="s">
        <v>504</v>
      </c>
      <c r="Y23" s="688" t="s">
        <v>505</v>
      </c>
      <c r="Z23" s="691" t="s">
        <v>506</v>
      </c>
      <c r="AA23" s="691" t="s">
        <v>298</v>
      </c>
      <c r="AB23" s="691" t="s">
        <v>506</v>
      </c>
      <c r="AC23" s="691" t="s">
        <v>298</v>
      </c>
      <c r="AD23" s="691" t="s">
        <v>506</v>
      </c>
      <c r="AE23" s="691" t="s">
        <v>298</v>
      </c>
      <c r="AF23" s="691" t="s">
        <v>507</v>
      </c>
      <c r="AG23" s="692" t="s">
        <v>508</v>
      </c>
      <c r="AH23" s="691" t="s">
        <v>17</v>
      </c>
      <c r="AI23" s="691"/>
      <c r="AJ23" s="691" t="s">
        <v>509</v>
      </c>
      <c r="AK23" s="691" t="s">
        <v>510</v>
      </c>
      <c r="AL23" s="691" t="s">
        <v>511</v>
      </c>
      <c r="AM23" s="691" t="s">
        <v>512</v>
      </c>
      <c r="AN23" s="691" t="s">
        <v>511</v>
      </c>
      <c r="AO23" s="691" t="s">
        <v>513</v>
      </c>
      <c r="AR23" s="698">
        <v>27</v>
      </c>
      <c r="AS23" s="677">
        <f>IF(OR($C$12=$AR23,$D$12=$AR23),Schweine_Werte!$C23*0.5,IF(OR($C$12&gt;$AR23,$D$12&lt;$AR23),0,Schweine_Werte!$C23))</f>
        <v>0</v>
      </c>
      <c r="AT23" s="667">
        <f>IF(OR($C$24=$AR23,$D$24=$AR23),Schweine_Werte!$C23*0.5,IF(OR($C$24&gt;$AR23,$D$24&lt;$AR23),0,Schweine_Werte!$C23))</f>
        <v>0</v>
      </c>
      <c r="AU23" s="677">
        <f>IF(OR($C$36=$AR23,$D$36=$AR23),Schweine_Werte!$C23*0.5,IF(OR($C$36&gt;$AR23,$D$36&lt;$AR23),0,Schweine_Werte!$C23))</f>
        <v>0</v>
      </c>
      <c r="AV23" s="677">
        <f>IF(OR($C$48=$AR23,$D$48=$AR23),Schweine_Werte!$C23*0.5,IF(OR($C$48&gt;$AR23,$D$48&lt;$AR23),0,Schweine_Werte!$C23))</f>
        <v>0</v>
      </c>
      <c r="AW23" s="677">
        <f>IF(OR($C$60=$AR23,$D$60=$AR23),Schweine_Werte!$C23*0.5,IF(OR($C$60&gt;$AR23,$D$60&lt;$AR23),0,Schweine_Werte!$C23))</f>
        <v>0</v>
      </c>
      <c r="AX23" s="677">
        <f>IF(OR($C$12=$AR23,$D$12=$AR23),Schweine_Werte!$E23*0.5,IF(OR($C$12&gt;$AR23,$D$12&lt;$AR23),0,Schweine_Werte!$E23))</f>
        <v>0</v>
      </c>
      <c r="AY23" s="667">
        <f>IF(OR($C$24=$AR23,$D$24=$AR23),Schweine_Werte!$E23*0.5,IF(OR($C$24&gt;$AR23,$D$24&lt;$AR23),0,Schweine_Werte!$E23))</f>
        <v>0</v>
      </c>
      <c r="AZ23" s="667">
        <f>IF(OR($C$36=$AR23,$D$36=$AR23),Schweine_Werte!$E23*0.5,IF(OR($C$36&gt;$AR23,$D$36&lt;$AR23),0,Schweine_Werte!$E23))</f>
        <v>0</v>
      </c>
      <c r="BA23" s="667">
        <f>IF(OR($C$48=$AR23,$D$48=$AR23),Schweine_Werte!$E23*0.5,IF(OR($C$48&gt;$AR23,$D$48&lt;$AR23),0,Schweine_Werte!$E23))</f>
        <v>0</v>
      </c>
      <c r="BB23" s="667">
        <f>IF(OR($C$60=$AR23,$D$60=$AR23),Schweine_Werte!$E23*0.5,IF(OR($C$60&gt;$AR23,$D$60&lt;$AR23),0,Schweine_Werte!$E23))</f>
        <v>0</v>
      </c>
      <c r="BC23" s="677">
        <f>IF(OR($C$12=$AR23,$D$12=$AR23),Schweine_Werte!$G23*0.5,IF(OR($C$12&gt;$AR23,$D$12&lt;$AR23),0,Schweine_Werte!$G23))</f>
        <v>0</v>
      </c>
      <c r="BD23" s="667">
        <f>IF(OR($C$24=$AR23,$D$24=$AR23),Schweine_Werte!$G23*0.5,IF(OR($C$24&gt;$AR23,$D$24&lt;$AR23),0,Schweine_Werte!$G23))</f>
        <v>0</v>
      </c>
      <c r="BE23" s="667">
        <f>IF(OR($C$36=$AR23,$D$36=$AR23),Schweine_Werte!$G23*0.5,IF(OR($C$36&gt;$AR23,$D$36&lt;$AR23),0,Schweine_Werte!$G23))</f>
        <v>0</v>
      </c>
      <c r="BF23" s="667">
        <f>IF(OR($C$48=$AR23,$D$48=$AR23),Schweine_Werte!$G23*0.5,IF(OR($C$48&gt;$AR23,$D$48&lt;$AR23),0,Schweine_Werte!$G23))</f>
        <v>0</v>
      </c>
      <c r="BG23" s="667">
        <f>IF(OR($C$60=$AR23,$D$60=$AR23),Schweine_Werte!$G23*0.5,IF(OR($C$60&gt;$AR23,$D$60&lt;$AR23),0,Schweine_Werte!$G23))</f>
        <v>0</v>
      </c>
      <c r="BH23" s="677">
        <f>IF(OR($C$12=$AR23,$D$12=$AR23),Schweine_Werte!$I23*0.5,IF(OR($C$12&gt;$AR23,$D$12&lt;$AR23),0,Schweine_Werte!$I23))</f>
        <v>0</v>
      </c>
      <c r="BI23" s="667">
        <f>IF(OR($C$24=$AR23,$D$24=$AR23),Schweine_Werte!$I23*0.5,IF(OR($C$24&gt;$AR23,$D$24&lt;$AR23),0,Schweine_Werte!$I23))</f>
        <v>0</v>
      </c>
      <c r="BJ23" s="667">
        <f>IF(OR($C$36=$AR23,$D$36=$AR23),Schweine_Werte!$I23*0.5,IF(OR($C$36&gt;$AR23,$D$36&lt;$AR23),0,Schweine_Werte!$I23))</f>
        <v>0</v>
      </c>
      <c r="BK23" s="667">
        <f>IF(OR($C$48=$AR23,$D$48=$AR23),Schweine_Werte!$I23*0.5,IF(OR($C$48&gt;$AR23,$D$48&lt;$AR23),0,Schweine_Werte!$I23))</f>
        <v>0</v>
      </c>
      <c r="BL23" s="667">
        <f>IF(OR($C$60=$AR23,$D$60=$AR23),Schweine_Werte!$I23*0.5,IF(OR($C$60&gt;$AR23,$D$60&lt;$AR23),0,Schweine_Werte!$I23))</f>
        <v>0</v>
      </c>
      <c r="BM23" s="677"/>
      <c r="BN23" s="667"/>
      <c r="BO23" s="667"/>
      <c r="BP23" s="667"/>
      <c r="BQ23" s="667"/>
      <c r="BR23" s="677">
        <f>IF(OR($C$74=$AR23,$D$74=$AR23),Schweine_Werte!$M23*0.5,IF(OR($C$74&gt;$AR23,$D$74&lt;$AR23),0,Schweine_Werte!$M23))</f>
        <v>0</v>
      </c>
      <c r="BS23" s="677">
        <f>IF(OR($C$83=$AR23,$D$83=$AR23),Schweine_Werte!$M23*0.5,IF(OR($C$83&gt;$AR23,$D$83&lt;$AR23),0,Schweine_Werte!$M23))</f>
        <v>0</v>
      </c>
      <c r="BT23" s="667">
        <f>IF(OR($C$92=$AR23,$D$92=$AR23),Schweine_Werte!$M23*0.5,IF(OR($C$92&gt;$AR23,$D$92&lt;$AR23),0,Schweine_Werte!$M23))</f>
        <v>0</v>
      </c>
      <c r="BU23" s="667">
        <f>IF(OR($C$101=$AR23,$D$101=$AR23),Schweine_Werte!$M23*0.5,IF(OR($C$101&gt;$AR23,$D$101&lt;$AR23),0,Schweine_Werte!$M23))</f>
        <v>0</v>
      </c>
      <c r="BV23" s="667">
        <f>IF(OR($C$110=$AR23,$D$110=$AR23),Schweine_Werte!$M23*0.5,IF(OR($C$110&gt;$AR23,$D$110&lt;$AR23),0,Schweine_Werte!$M23))</f>
        <v>0</v>
      </c>
      <c r="BW23" s="667">
        <f>IF(OR(8=$AR23,$E$127=$AR23),Schweine_Werte!$M23*0.5,IF(OR(8&gt;$AR23,$E$127&lt;$AR23),0,Schweine_Werte!$M23))</f>
        <v>1.6624297345718522</v>
      </c>
      <c r="BX23" s="667">
        <f>IF(OR(8=$AR23,$E$145=$AR23),Schweine_Werte!$M23*0.5,IF(OR(8&gt;$AR23,$E$145&lt;$AR23),0,Schweine_Werte!$M23))</f>
        <v>1.6624297345718522</v>
      </c>
      <c r="BY23" s="677">
        <f>IF(OR($C$74=$AR23,$D$74=$AR23),Schweine_Werte!$O23*0.5,IF(OR($C$74&gt;$AR23,$D$74&lt;$AR23),0,Schweine_Werte!$O23))</f>
        <v>0</v>
      </c>
      <c r="BZ23" s="677">
        <f>IF(OR($C$83=$AR23,$D$83=$AR23),Schweine_Werte!$O23*0.5,IF(OR($C$83&gt;$AR23,$D$83&lt;$AR23),0,Schweine_Werte!$O23))</f>
        <v>0</v>
      </c>
      <c r="CA23" s="667">
        <f>IF(OR($C$92=$AR23,$D$92=$AR23),Schweine_Werte!$O23*0.5,IF(OR($C$92&gt;$AR23,$D$92&lt;$AR23),0,Schweine_Werte!$O23))</f>
        <v>0</v>
      </c>
      <c r="CB23" s="667">
        <f>IF(OR($C$101=$AR23,$D$101=$AR23),Schweine_Werte!$O23*0.5,IF(OR($C$101&gt;$AR23,$D$101&lt;$AR23),0,Schweine_Werte!$O23))</f>
        <v>0</v>
      </c>
      <c r="CC23" s="667">
        <f>IF(OR($C$110=$AR23,$D$110=$AR23),Schweine_Werte!$O23*0.5,IF(OR($C$110&gt;$AR23,$D$110&lt;$AR23),0,Schweine_Werte!$O23))</f>
        <v>0</v>
      </c>
    </row>
    <row r="24" spans="1:81" ht="15" customHeight="1" x14ac:dyDescent="0.2">
      <c r="A24" s="520" t="s">
        <v>457</v>
      </c>
      <c r="B24" s="693" t="str">
        <f>IF('Abweichende Werte'!W6=1,A6,"")</f>
        <v/>
      </c>
      <c r="C24" s="694" t="str">
        <f>IF('Abweichende Werte'!W6=1,'Abweichende Werte'!J6,"")</f>
        <v/>
      </c>
      <c r="D24" s="694" t="str">
        <f>IF('Abweichende Werte'!W6=1,'Abweichende Werte'!M6,"")</f>
        <v/>
      </c>
      <c r="E24" s="506" t="str">
        <f>IF('Abweichende Werte'!W6=1,'Abweichende Werte'!P6,"")</f>
        <v/>
      </c>
      <c r="F24" s="695" t="e">
        <f>IF($E24&lt;=$E17,F17,IF(AND($E24&gt;$E17,$E24&lt;=$E18),F17+(F18-F17)/($E18-$E17)*($E24-$E17),IF(AND($E24&gt;$E18,$E24&lt;=$E19),F18+(F19-F18)/($E19-$E18)*($E24-$E18),IF(AND($E24&gt;$E19,$E24&lt;=$E20),F19+(F20-F19)/($E20-$E19)*($E24-$E19),IF($E24&gt;$E20,F20)))))</f>
        <v>#VALUE!</v>
      </c>
      <c r="G24" s="695" t="e">
        <f t="shared" ref="G24:N24" si="9">IF($E24&lt;=$E17,G17,IF(AND($E24&gt;$E17,$E24&lt;=$E18),G17+(G18-G17)/($E18-$E17)*($E24-$E17),IF(AND($E24&gt;$E18,$E24&lt;=$E19),G18+(G19-G18)/($E19-$E18)*($E24-$E18),IF(AND($E24&gt;$E19,$E24&lt;=$E20),G19+(G20-G19)/($E20-$E19)*($E24-$E19),IF($E24&gt;$E20,G20)))))</f>
        <v>#VALUE!</v>
      </c>
      <c r="H24" s="695" t="e">
        <f t="shared" si="9"/>
        <v>#VALUE!</v>
      </c>
      <c r="I24" s="695" t="e">
        <f t="shared" si="9"/>
        <v>#VALUE!</v>
      </c>
      <c r="J24" s="695" t="e">
        <f t="shared" si="9"/>
        <v>#VALUE!</v>
      </c>
      <c r="K24" s="695" t="e">
        <f t="shared" si="9"/>
        <v>#VALUE!</v>
      </c>
      <c r="L24" s="695" t="e">
        <f t="shared" si="9"/>
        <v>#VALUE!</v>
      </c>
      <c r="M24" s="695" t="e">
        <f t="shared" si="9"/>
        <v>#VALUE!</v>
      </c>
      <c r="N24" s="695" t="e">
        <f t="shared" si="9"/>
        <v>#VALUE!</v>
      </c>
      <c r="O24" s="696">
        <v>5.5</v>
      </c>
      <c r="P24" s="696">
        <v>1.8</v>
      </c>
      <c r="Q24" s="695" t="e">
        <f t="shared" ref="Q24:Z24" si="10">IF($E24&lt;=$E17,Q17,IF(AND($E24&gt;$E17,$E24&lt;=$E18),Q17+(Q18-Q17)/($E18-$E17)*($E24-$E17),IF(AND($E24&gt;$E18,$E24&lt;=$E19),Q18+(Q19-Q18)/($E19-$E18)*($E24-$E18),IF(AND($E24&gt;$E19,$E24&lt;=$E20),Q19+(Q20-Q19)/($E20-$E19)*($E24-$E19),IF($E24&gt;$E20,Q20)))))</f>
        <v>#VALUE!</v>
      </c>
      <c r="R24" s="695" t="e">
        <f t="shared" si="10"/>
        <v>#VALUE!</v>
      </c>
      <c r="S24" s="695" t="e">
        <f t="shared" si="10"/>
        <v>#VALUE!</v>
      </c>
      <c r="T24" s="695" t="e">
        <f t="shared" si="10"/>
        <v>#VALUE!</v>
      </c>
      <c r="U24" s="695" t="e">
        <f t="shared" si="10"/>
        <v>#VALUE!</v>
      </c>
      <c r="V24" s="695" t="e">
        <f t="shared" si="10"/>
        <v>#VALUE!</v>
      </c>
      <c r="W24" s="695" t="e">
        <f>IF($E24&lt;=$E17,W17,IF(AND($E24&gt;$E17,$E24&lt;=$E18),W17+(W18-W17)/($E18-$E17)*($E24-$E17),IF(AND($E24&gt;$E18,$E24&lt;=$E19),W18+(W19-W18)/($E19-$E18)*($E24-$E18),IF(AND($E24&gt;$E19,$E24&lt;=$E20),W19+(W20-W19)/($E20-$E19)*($E24-$E19),IF($E24&gt;$E20,W20)))))</f>
        <v>#VALUE!</v>
      </c>
      <c r="X24" s="695" t="e">
        <f t="shared" si="10"/>
        <v>#VALUE!</v>
      </c>
      <c r="Y24" s="695" t="e">
        <f t="shared" si="10"/>
        <v>#VALUE!</v>
      </c>
      <c r="Z24" s="695" t="e">
        <f t="shared" si="10"/>
        <v>#VALUE!</v>
      </c>
      <c r="AA24" s="697" t="e">
        <f>+Z24*6.25</f>
        <v>#VALUE!</v>
      </c>
      <c r="AB24" s="695" t="e">
        <f t="shared" ref="AB24" si="11">IF($E24&lt;=$E17,AB17,IF(AND($E24&gt;$E17,$E24&lt;=$E18),AB17+(AB18-AB17)/($E18-$E17)*($E24-$E17),IF(AND($E24&gt;$E18,$E24&lt;=$E19),AB18+(AB19-AB18)/($E19-$E18)*($E24-$E18),IF(AND($E24&gt;$E19,$E24&lt;=$E20),AB19+(AB20-AB19)/($E20-$E19)*($E24-$E19),IF($E24&gt;$E20,AB20)))))</f>
        <v>#VALUE!</v>
      </c>
      <c r="AC24" s="697" t="e">
        <f>+AB24*6.25</f>
        <v>#VALUE!</v>
      </c>
      <c r="AD24" s="695" t="e">
        <f t="shared" ref="AD24" si="12">IF($E24&lt;=$E17,AD17,IF(AND($E24&gt;$E17,$E24&lt;=$E18),AD17+(AD18-AD17)/($E18-$E17)*($E24-$E17),IF(AND($E24&gt;$E18,$E24&lt;=$E19),AD18+(AD19-AD18)/($E19-$E18)*($E24-$E18),IF(AND($E24&gt;$E19,$E24&lt;=$E20),AD19+(AD20-AD19)/($E20-$E19)*($E24-$E19),IF($E24&gt;$E20,AD20)))))</f>
        <v>#VALUE!</v>
      </c>
      <c r="AE24" s="697" t="e">
        <f>+AD24*6.25</f>
        <v>#VALUE!</v>
      </c>
      <c r="AF24" s="697" t="e">
        <f>365/((D24-C24)/E24*1000)</f>
        <v>#VALUE!</v>
      </c>
      <c r="AG24" s="695" t="e">
        <f>IF($E24&lt;=$E17,AG17,IF(AND($E24&gt;$E17,$E24&lt;=$E18),AG17+(AG18-AG17)/($E18-$E17)*($E24-$E17),IF(AND($E24&gt;$E18,$E24&lt;=$E19),AG18+(AG19-AG18)/($E19-$E18)*($E24-$E18),IF(AND($E24&gt;$E19,$E24&lt;=$E20),AG19+(AG20-AG19)/($E20-$E19)*($E24-$E19),IF($E24&gt;$E20,AG20)))))</f>
        <v>#VALUE!</v>
      </c>
      <c r="AH24" s="697" t="e">
        <f>+AG24/AF24</f>
        <v>#VALUE!</v>
      </c>
      <c r="AI24" s="697" t="e">
        <f>+CONCATENATE(ROUND(AH24/(D24-C24),1)," : 1")</f>
        <v>#VALUE!</v>
      </c>
      <c r="AJ24" s="695" t="e">
        <f t="shared" ref="AJ24" si="13">IF($E24&lt;=$E17,AJ17,IF(AND($E24&gt;$E17,$E24&lt;=$E18),AJ17+(AJ18-AJ17)/($E18-$E17)*($E24-$E17),IF(AND($E24&gt;$E18,$E24&lt;=$E19),AJ18+(AJ19-AJ18)/($E19-$E18)*($E24-$E18),IF(AND($E24&gt;$E19,$E24&lt;=$E20),AJ19+(AJ20-AJ19)/($E20-$E19)*($E24-$E19),IF($E24&gt;$E20,AJ20)))))</f>
        <v>#VALUE!</v>
      </c>
      <c r="AK24" s="697" t="e">
        <f>+AJ24/2.291</f>
        <v>#VALUE!</v>
      </c>
      <c r="AL24" s="695" t="e">
        <f t="shared" ref="AL24" si="14">IF($E24&lt;=$E17,AL17,IF(AND($E24&gt;$E17,$E24&lt;=$E18),AL17+(AL18-AL17)/($E18-$E17)*($E24-$E17),IF(AND($E24&gt;$E18,$E24&lt;=$E19),AL18+(AL19-AL18)/($E19-$E18)*($E24-$E18),IF(AND($E24&gt;$E19,$E24&lt;=$E20),AL19+(AL20-AL19)/($E20-$E19)*($E24-$E19),IF($E24&gt;$E20,AL20)))))</f>
        <v>#VALUE!</v>
      </c>
      <c r="AM24" s="697" t="e">
        <f>+AL24/2.291</f>
        <v>#VALUE!</v>
      </c>
      <c r="AN24" s="695" t="e">
        <f t="shared" ref="AN24" si="15">IF($E24&lt;=$E17,AN17,IF(AND($E24&gt;$E17,$E24&lt;=$E18),AN17+(AN18-AN17)/($E18-$E17)*($E24-$E17),IF(AND($E24&gt;$E18,$E24&lt;=$E19),AN18+(AN19-AN18)/($E19-$E18)*($E24-$E18),IF(AND($E24&gt;$E19,$E24&lt;=$E20),AN19+(AN20-AN19)/($E20-$E19)*($E24-$E19),IF($E24&gt;$E20,AN20)))))</f>
        <v>#VALUE!</v>
      </c>
      <c r="AO24" s="697" t="e">
        <f>+AN24/2.291</f>
        <v>#VALUE!</v>
      </c>
      <c r="AR24" s="698">
        <v>28</v>
      </c>
      <c r="AS24" s="677">
        <f>IF(OR($C$12=$AR24,$D$12=$AR24),Schweine_Werte!$C24*0.5,IF(OR($C$12&gt;$AR24,$D$12&lt;$AR24),0,Schweine_Werte!$C24))</f>
        <v>0</v>
      </c>
      <c r="AT24" s="667">
        <f>IF(OR($C$24=$AR24,$D$24=$AR24),Schweine_Werte!$C24*0.5,IF(OR($C$24&gt;$AR24,$D$24&lt;$AR24),0,Schweine_Werte!$C24))</f>
        <v>0</v>
      </c>
      <c r="AU24" s="677">
        <f>IF(OR($C$36=$AR24,$D$36=$AR24),Schweine_Werte!$C24*0.5,IF(OR($C$36&gt;$AR24,$D$36&lt;$AR24),0,Schweine_Werte!$C24))</f>
        <v>0</v>
      </c>
      <c r="AV24" s="677">
        <f>IF(OR($C$48=$AR24,$D$48=$AR24),Schweine_Werte!$C24*0.5,IF(OR($C$48&gt;$AR24,$D$48&lt;$AR24),0,Schweine_Werte!$C24))</f>
        <v>0</v>
      </c>
      <c r="AW24" s="677">
        <f>IF(OR($C$60=$AR24,$D$60=$AR24),Schweine_Werte!$C24*0.5,IF(OR($C$60&gt;$AR24,$D$60&lt;$AR24),0,Schweine_Werte!$C24))</f>
        <v>0</v>
      </c>
      <c r="AX24" s="677">
        <f>IF(OR($C$12=$AR24,$D$12=$AR24),Schweine_Werte!$E24*0.5,IF(OR($C$12&gt;$AR24,$D$12&lt;$AR24),0,Schweine_Werte!$E24))</f>
        <v>0</v>
      </c>
      <c r="AY24" s="667">
        <f>IF(OR($C$24=$AR24,$D$24=$AR24),Schweine_Werte!$E24*0.5,IF(OR($C$24&gt;$AR24,$D$24&lt;$AR24),0,Schweine_Werte!$E24))</f>
        <v>0</v>
      </c>
      <c r="AZ24" s="667">
        <f>IF(OR($C$36=$AR24,$D$36=$AR24),Schweine_Werte!$E24*0.5,IF(OR($C$36&gt;$AR24,$D$36&lt;$AR24),0,Schweine_Werte!$E24))</f>
        <v>0</v>
      </c>
      <c r="BA24" s="667">
        <f>IF(OR($C$48=$AR24,$D$48=$AR24),Schweine_Werte!$E24*0.5,IF(OR($C$48&gt;$AR24,$D$48&lt;$AR24),0,Schweine_Werte!$E24))</f>
        <v>0</v>
      </c>
      <c r="BB24" s="667">
        <f>IF(OR($C$60=$AR24,$D$60=$AR24),Schweine_Werte!$E24*0.5,IF(OR($C$60&gt;$AR24,$D$60&lt;$AR24),0,Schweine_Werte!$E24))</f>
        <v>0</v>
      </c>
      <c r="BC24" s="677">
        <f>IF(OR($C$12=$AR24,$D$12=$AR24),Schweine_Werte!$G24*0.5,IF(OR($C$12&gt;$AR24,$D$12&lt;$AR24),0,Schweine_Werte!$G24))</f>
        <v>0</v>
      </c>
      <c r="BD24" s="667">
        <f>IF(OR($C$24=$AR24,$D$24=$AR24),Schweine_Werte!$G24*0.5,IF(OR($C$24&gt;$AR24,$D$24&lt;$AR24),0,Schweine_Werte!$G24))</f>
        <v>0</v>
      </c>
      <c r="BE24" s="667">
        <f>IF(OR($C$36=$AR24,$D$36=$AR24),Schweine_Werte!$G24*0.5,IF(OR($C$36&gt;$AR24,$D$36&lt;$AR24),0,Schweine_Werte!$G24))</f>
        <v>0</v>
      </c>
      <c r="BF24" s="667">
        <f>IF(OR($C$48=$AR24,$D$48=$AR24),Schweine_Werte!$G24*0.5,IF(OR($C$48&gt;$AR24,$D$48&lt;$AR24),0,Schweine_Werte!$G24))</f>
        <v>0</v>
      </c>
      <c r="BG24" s="667">
        <f>IF(OR($C$60=$AR24,$D$60=$AR24),Schweine_Werte!$G24*0.5,IF(OR($C$60&gt;$AR24,$D$60&lt;$AR24),0,Schweine_Werte!$G24))</f>
        <v>0</v>
      </c>
      <c r="BH24" s="677">
        <f>IF(OR($C$12=$AR24,$D$12=$AR24),Schweine_Werte!$I24*0.5,IF(OR($C$12&gt;$AR24,$D$12&lt;$AR24),0,Schweine_Werte!$I24))</f>
        <v>0</v>
      </c>
      <c r="BI24" s="667">
        <f>IF(OR($C$24=$AR24,$D$24=$AR24),Schweine_Werte!$I24*0.5,IF(OR($C$24&gt;$AR24,$D$24&lt;$AR24),0,Schweine_Werte!$I24))</f>
        <v>0</v>
      </c>
      <c r="BJ24" s="667">
        <f>IF(OR($C$36=$AR24,$D$36=$AR24),Schweine_Werte!$I24*0.5,IF(OR($C$36&gt;$AR24,$D$36&lt;$AR24),0,Schweine_Werte!$I24))</f>
        <v>0</v>
      </c>
      <c r="BK24" s="667">
        <f>IF(OR($C$48=$AR24,$D$48=$AR24),Schweine_Werte!$I24*0.5,IF(OR($C$48&gt;$AR24,$D$48&lt;$AR24),0,Schweine_Werte!$I24))</f>
        <v>0</v>
      </c>
      <c r="BL24" s="667">
        <f>IF(OR($C$60=$AR24,$D$60=$AR24),Schweine_Werte!$I24*0.5,IF(OR($C$60&gt;$AR24,$D$60&lt;$AR24),0,Schweine_Werte!$I24))</f>
        <v>0</v>
      </c>
      <c r="BM24" s="677"/>
      <c r="BN24" s="667"/>
      <c r="BO24" s="667"/>
      <c r="BP24" s="667"/>
      <c r="BQ24" s="667"/>
      <c r="BR24" s="677">
        <f>IF(OR($C$74=$AR24,$D$74=$AR24),Schweine_Werte!$M24*0.5,IF(OR($C$74&gt;$AR24,$D$74&lt;$AR24),0,Schweine_Werte!$M24))</f>
        <v>0</v>
      </c>
      <c r="BS24" s="677">
        <f>IF(OR($C$83=$AR24,$D$83=$AR24),Schweine_Werte!$M24*0.5,IF(OR($C$83&gt;$AR24,$D$83&lt;$AR24),0,Schweine_Werte!$M24))</f>
        <v>0</v>
      </c>
      <c r="BT24" s="667">
        <f>IF(OR($C$92=$AR24,$D$92=$AR24),Schweine_Werte!$M24*0.5,IF(OR($C$92&gt;$AR24,$D$92&lt;$AR24),0,Schweine_Werte!$M24))</f>
        <v>0</v>
      </c>
      <c r="BU24" s="667">
        <f>IF(OR($C$101=$AR24,$D$101=$AR24),Schweine_Werte!$M24*0.5,IF(OR($C$101&gt;$AR24,$D$101&lt;$AR24),0,Schweine_Werte!$M24))</f>
        <v>0</v>
      </c>
      <c r="BV24" s="667">
        <f>IF(OR($C$110=$AR24,$D$110=$AR24),Schweine_Werte!$M24*0.5,IF(OR($C$110&gt;$AR24,$D$110&lt;$AR24),0,Schweine_Werte!$M24))</f>
        <v>0</v>
      </c>
      <c r="BW24" s="667">
        <f>IF(OR(8=$AR24,$E$127=$AR24),Schweine_Werte!$M24*0.5,IF(OR(8&gt;$AR24,$E$127&lt;$AR24),0,Schweine_Werte!$M24))</f>
        <v>1.6300090047913274</v>
      </c>
      <c r="BX24" s="667">
        <f>IF(OR(8=$AR24,$E$145=$AR24),Schweine_Werte!$M24*0.5,IF(OR(8&gt;$AR24,$E$145&lt;$AR24),0,Schweine_Werte!$M24))</f>
        <v>1.6300090047913274</v>
      </c>
      <c r="BY24" s="677">
        <f>IF(OR($C$74=$AR24,$D$74=$AR24),Schweine_Werte!$O24*0.5,IF(OR($C$74&gt;$AR24,$D$74&lt;$AR24),0,Schweine_Werte!$O24))</f>
        <v>0</v>
      </c>
      <c r="BZ24" s="677">
        <f>IF(OR($C$83=$AR24,$D$83=$AR24),Schweine_Werte!$O24*0.5,IF(OR($C$83&gt;$AR24,$D$83&lt;$AR24),0,Schweine_Werte!$O24))</f>
        <v>0</v>
      </c>
      <c r="CA24" s="667">
        <f>IF(OR($C$92=$AR24,$D$92=$AR24),Schweine_Werte!$O24*0.5,IF(OR($C$92&gt;$AR24,$D$92&lt;$AR24),0,Schweine_Werte!$O24))</f>
        <v>0</v>
      </c>
      <c r="CB24" s="667">
        <f>IF(OR($C$101=$AR24,$D$101=$AR24),Schweine_Werte!$O24*0.5,IF(OR($C$101&gt;$AR24,$D$101&lt;$AR24),0,Schweine_Werte!$O24))</f>
        <v>0</v>
      </c>
      <c r="CC24" s="667">
        <f>IF(OR($C$110=$AR24,$D$110=$AR24),Schweine_Werte!$O24*0.5,IF(OR($C$110&gt;$AR24,$D$110&lt;$AR24),0,Schweine_Werte!$O24))</f>
        <v>0</v>
      </c>
    </row>
    <row r="25" spans="1:81" x14ac:dyDescent="0.2">
      <c r="AR25" s="698">
        <v>29</v>
      </c>
      <c r="AS25" s="677">
        <f>IF(OR($C$12=$AR25,$D$12=$AR25),Schweine_Werte!$C25*0.5,IF(OR($C$12&gt;$AR25,$D$12&lt;$AR25),0,Schweine_Werte!$C25))</f>
        <v>0</v>
      </c>
      <c r="AT25" s="667">
        <f>IF(OR($C$24=$AR25,$D$24=$AR25),Schweine_Werte!$C25*0.5,IF(OR($C$24&gt;$AR25,$D$24&lt;$AR25),0,Schweine_Werte!$C25))</f>
        <v>0</v>
      </c>
      <c r="AU25" s="677">
        <f>IF(OR($C$36=$AR25,$D$36=$AR25),Schweine_Werte!$C25*0.5,IF(OR($C$36&gt;$AR25,$D$36&lt;$AR25),0,Schweine_Werte!$C25))</f>
        <v>0</v>
      </c>
      <c r="AV25" s="677">
        <f>IF(OR($C$48=$AR25,$D$48=$AR25),Schweine_Werte!$C25*0.5,IF(OR($C$48&gt;$AR25,$D$48&lt;$AR25),0,Schweine_Werte!$C25))</f>
        <v>0</v>
      </c>
      <c r="AW25" s="677">
        <f>IF(OR($C$60=$AR25,$D$60=$AR25),Schweine_Werte!$C25*0.5,IF(OR($C$60&gt;$AR25,$D$60&lt;$AR25),0,Schweine_Werte!$C25))</f>
        <v>0</v>
      </c>
      <c r="AX25" s="677">
        <f>IF(OR($C$12=$AR25,$D$12=$AR25),Schweine_Werte!$E25*0.5,IF(OR($C$12&gt;$AR25,$D$12&lt;$AR25),0,Schweine_Werte!$E25))</f>
        <v>0</v>
      </c>
      <c r="AY25" s="667">
        <f>IF(OR($C$24=$AR25,$D$24=$AR25),Schweine_Werte!$E25*0.5,IF(OR($C$24&gt;$AR25,$D$24&lt;$AR25),0,Schweine_Werte!$E25))</f>
        <v>0</v>
      </c>
      <c r="AZ25" s="667">
        <f>IF(OR($C$36=$AR25,$D$36=$AR25),Schweine_Werte!$E25*0.5,IF(OR($C$36&gt;$AR25,$D$36&lt;$AR25),0,Schweine_Werte!$E25))</f>
        <v>0</v>
      </c>
      <c r="BA25" s="667">
        <f>IF(OR($C$48=$AR25,$D$48=$AR25),Schweine_Werte!$E25*0.5,IF(OR($C$48&gt;$AR25,$D$48&lt;$AR25),0,Schweine_Werte!$E25))</f>
        <v>0</v>
      </c>
      <c r="BB25" s="667">
        <f>IF(OR($C$60=$AR25,$D$60=$AR25),Schweine_Werte!$E25*0.5,IF(OR($C$60&gt;$AR25,$D$60&lt;$AR25),0,Schweine_Werte!$E25))</f>
        <v>0</v>
      </c>
      <c r="BC25" s="677">
        <f>IF(OR($C$12=$AR25,$D$12=$AR25),Schweine_Werte!$G25*0.5,IF(OR($C$12&gt;$AR25,$D$12&lt;$AR25),0,Schweine_Werte!$G25))</f>
        <v>0</v>
      </c>
      <c r="BD25" s="667">
        <f>IF(OR($C$24=$AR25,$D$24=$AR25),Schweine_Werte!$G25*0.5,IF(OR($C$24&gt;$AR25,$D$24&lt;$AR25),0,Schweine_Werte!$G25))</f>
        <v>0</v>
      </c>
      <c r="BE25" s="667">
        <f>IF(OR($C$36=$AR25,$D$36=$AR25),Schweine_Werte!$G25*0.5,IF(OR($C$36&gt;$AR25,$D$36&lt;$AR25),0,Schweine_Werte!$G25))</f>
        <v>0</v>
      </c>
      <c r="BF25" s="667">
        <f>IF(OR($C$48=$AR25,$D$48=$AR25),Schweine_Werte!$G25*0.5,IF(OR($C$48&gt;$AR25,$D$48&lt;$AR25),0,Schweine_Werte!$G25))</f>
        <v>0</v>
      </c>
      <c r="BG25" s="667">
        <f>IF(OR($C$60=$AR25,$D$60=$AR25),Schweine_Werte!$G25*0.5,IF(OR($C$60&gt;$AR25,$D$60&lt;$AR25),0,Schweine_Werte!$G25))</f>
        <v>0</v>
      </c>
      <c r="BH25" s="677">
        <f>IF(OR($C$12=$AR25,$D$12=$AR25),Schweine_Werte!$I25*0.5,IF(OR($C$12&gt;$AR25,$D$12&lt;$AR25),0,Schweine_Werte!$I25))</f>
        <v>0</v>
      </c>
      <c r="BI25" s="667">
        <f>IF(OR($C$24=$AR25,$D$24=$AR25),Schweine_Werte!$I25*0.5,IF(OR($C$24&gt;$AR25,$D$24&lt;$AR25),0,Schweine_Werte!$I25))</f>
        <v>0</v>
      </c>
      <c r="BJ25" s="667">
        <f>IF(OR($C$36=$AR25,$D$36=$AR25),Schweine_Werte!$I25*0.5,IF(OR($C$36&gt;$AR25,$D$36&lt;$AR25),0,Schweine_Werte!$I25))</f>
        <v>0</v>
      </c>
      <c r="BK25" s="667">
        <f>IF(OR($C$48=$AR25,$D$48=$AR25),Schweine_Werte!$I25*0.5,IF(OR($C$48&gt;$AR25,$D$48&lt;$AR25),0,Schweine_Werte!$I25))</f>
        <v>0</v>
      </c>
      <c r="BL25" s="667">
        <f>IF(OR($C$60=$AR25,$D$60=$AR25),Schweine_Werte!$I25*0.5,IF(OR($C$60&gt;$AR25,$D$60&lt;$AR25),0,Schweine_Werte!$I25))</f>
        <v>0</v>
      </c>
      <c r="BM25" s="677"/>
      <c r="BN25" s="667"/>
      <c r="BO25" s="667"/>
      <c r="BP25" s="667"/>
      <c r="BQ25" s="667"/>
      <c r="BR25" s="677">
        <f>IF(OR($C$74=$AR25,$D$74=$AR25),Schweine_Werte!$M25*0.5,IF(OR($C$74&gt;$AR25,$D$74&lt;$AR25),0,Schweine_Werte!$M25))</f>
        <v>0</v>
      </c>
      <c r="BS25" s="677">
        <f>IF(OR($C$83=$AR25,$D$83=$AR25),Schweine_Werte!$M25*0.5,IF(OR($C$83&gt;$AR25,$D$83&lt;$AR25),0,Schweine_Werte!$M25))</f>
        <v>0</v>
      </c>
      <c r="BT25" s="667">
        <f>IF(OR($C$92=$AR25,$D$92=$AR25),Schweine_Werte!$M25*0.5,IF(OR($C$92&gt;$AR25,$D$92&lt;$AR25),0,Schweine_Werte!$M25))</f>
        <v>0</v>
      </c>
      <c r="BU25" s="667">
        <f>IF(OR($C$101=$AR25,$D$101=$AR25),Schweine_Werte!$M25*0.5,IF(OR($C$101&gt;$AR25,$D$101&lt;$AR25),0,Schweine_Werte!$M25))</f>
        <v>0</v>
      </c>
      <c r="BV25" s="667">
        <f>IF(OR($C$110=$AR25,$D$110=$AR25),Schweine_Werte!$M25*0.5,IF(OR($C$110&gt;$AR25,$D$110&lt;$AR25),0,Schweine_Werte!$M25))</f>
        <v>0</v>
      </c>
      <c r="BW25" s="667">
        <f>IF(OR(8=$AR25,$E$127=$AR25),Schweine_Werte!$M25*0.5,IF(OR(8&gt;$AR25,$E$127&lt;$AR25),0,Schweine_Werte!$M25))</f>
        <v>1.5964550424733612</v>
      </c>
      <c r="BX25" s="667">
        <f>IF(OR(8=$AR25,$E$145=$AR25),Schweine_Werte!$M25*0.5,IF(OR(8&gt;$AR25,$E$145&lt;$AR25),0,Schweine_Werte!$M25))</f>
        <v>1.5964550424733612</v>
      </c>
      <c r="BY25" s="677">
        <f>IF(OR($C$74=$AR25,$D$74=$AR25),Schweine_Werte!$O25*0.5,IF(OR($C$74&gt;$AR25,$D$74&lt;$AR25),0,Schweine_Werte!$O25))</f>
        <v>0</v>
      </c>
      <c r="BZ25" s="677">
        <f>IF(OR($C$83=$AR25,$D$83=$AR25),Schweine_Werte!$O25*0.5,IF(OR($C$83&gt;$AR25,$D$83&lt;$AR25),0,Schweine_Werte!$O25))</f>
        <v>0</v>
      </c>
      <c r="CA25" s="667">
        <f>IF(OR($C$92=$AR25,$D$92=$AR25),Schweine_Werte!$O25*0.5,IF(OR($C$92&gt;$AR25,$D$92&lt;$AR25),0,Schweine_Werte!$O25))</f>
        <v>0</v>
      </c>
      <c r="CB25" s="667">
        <f>IF(OR($C$101=$AR25,$D$101=$AR25),Schweine_Werte!$O25*0.5,IF(OR($C$101&gt;$AR25,$D$101&lt;$AR25),0,Schweine_Werte!$O25))</f>
        <v>0</v>
      </c>
      <c r="CC25" s="667">
        <f>IF(OR($C$110=$AR25,$D$110=$AR25),Schweine_Werte!$O25*0.5,IF(OR($C$110&gt;$AR25,$D$110&lt;$AR25),0,Schweine_Werte!$O25))</f>
        <v>0</v>
      </c>
    </row>
    <row r="26" spans="1:81" ht="18.75" x14ac:dyDescent="0.3">
      <c r="H26" s="666"/>
      <c r="I26" s="666"/>
      <c r="L26" s="667"/>
      <c r="W26" s="1735" t="s">
        <v>435</v>
      </c>
      <c r="X26" s="1735"/>
      <c r="Y26" s="1735"/>
      <c r="AR26" s="698">
        <v>30</v>
      </c>
      <c r="AS26" s="677">
        <f>IF(OR($C$12=$AR26,$D$12=$AR26),Schweine_Werte!$C26*0.5,IF(OR($C$12&gt;$AR26,$D$12&lt;$AR26),0,Schweine_Werte!$C26))</f>
        <v>0</v>
      </c>
      <c r="AT26" s="667">
        <f>IF(OR($C$24=$AR26,$D$24=$AR26),Schweine_Werte!$C26*0.5,IF(OR($C$24&gt;$AR26,$D$24&lt;$AR26),0,Schweine_Werte!$C26))</f>
        <v>0</v>
      </c>
      <c r="AU26" s="677">
        <f>IF(OR($C$36=$AR26,$D$36=$AR26),Schweine_Werte!$C26*0.5,IF(OR($C$36&gt;$AR26,$D$36&lt;$AR26),0,Schweine_Werte!$C26))</f>
        <v>0</v>
      </c>
      <c r="AV26" s="677">
        <f>IF(OR($C$48=$AR26,$D$48=$AR26),Schweine_Werte!$C26*0.5,IF(OR($C$48&gt;$AR26,$D$48&lt;$AR26),0,Schweine_Werte!$C26))</f>
        <v>0</v>
      </c>
      <c r="AW26" s="677">
        <f>IF(OR($C$60=$AR26,$D$60=$AR26),Schweine_Werte!$C26*0.5,IF(OR($C$60&gt;$AR26,$D$60&lt;$AR26),0,Schweine_Werte!$C26))</f>
        <v>0</v>
      </c>
      <c r="AX26" s="677">
        <f>IF(OR($C$12=$AR26,$D$12=$AR26),Schweine_Werte!$E26*0.5,IF(OR($C$12&gt;$AR26,$D$12&lt;$AR26),0,Schweine_Werte!$E26))</f>
        <v>0</v>
      </c>
      <c r="AY26" s="667">
        <f>IF(OR($C$24=$AR26,$D$24=$AR26),Schweine_Werte!$E26*0.5,IF(OR($C$24&gt;$AR26,$D$24&lt;$AR26),0,Schweine_Werte!$E26))</f>
        <v>0</v>
      </c>
      <c r="AZ26" s="667">
        <f>IF(OR($C$36=$AR26,$D$36=$AR26),Schweine_Werte!$E26*0.5,IF(OR($C$36&gt;$AR26,$D$36&lt;$AR26),0,Schweine_Werte!$E26))</f>
        <v>0</v>
      </c>
      <c r="BA26" s="667">
        <f>IF(OR($C$48=$AR26,$D$48=$AR26),Schweine_Werte!$E26*0.5,IF(OR($C$48&gt;$AR26,$D$48&lt;$AR26),0,Schweine_Werte!$E26))</f>
        <v>0</v>
      </c>
      <c r="BB26" s="667">
        <f>IF(OR($C$60=$AR26,$D$60=$AR26),Schweine_Werte!$E26*0.5,IF(OR($C$60&gt;$AR26,$D$60&lt;$AR26),0,Schweine_Werte!$E26))</f>
        <v>0</v>
      </c>
      <c r="BC26" s="677">
        <f>IF(OR($C$12=$AR26,$D$12=$AR26),Schweine_Werte!$G26*0.5,IF(OR($C$12&gt;$AR26,$D$12&lt;$AR26),0,Schweine_Werte!$G26))</f>
        <v>0</v>
      </c>
      <c r="BD26" s="667">
        <f>IF(OR($C$24=$AR26,$D$24=$AR26),Schweine_Werte!$G26*0.5,IF(OR($C$24&gt;$AR26,$D$24&lt;$AR26),0,Schweine_Werte!$G26))</f>
        <v>0</v>
      </c>
      <c r="BE26" s="667">
        <f>IF(OR($C$36=$AR26,$D$36=$AR26),Schweine_Werte!$G26*0.5,IF(OR($C$36&gt;$AR26,$D$36&lt;$AR26),0,Schweine_Werte!$G26))</f>
        <v>0</v>
      </c>
      <c r="BF26" s="667">
        <f>IF(OR($C$48=$AR26,$D$48=$AR26),Schweine_Werte!$G26*0.5,IF(OR($C$48&gt;$AR26,$D$48&lt;$AR26),0,Schweine_Werte!$G26))</f>
        <v>0</v>
      </c>
      <c r="BG26" s="667">
        <f>IF(OR($C$60=$AR26,$D$60=$AR26),Schweine_Werte!$G26*0.5,IF(OR($C$60&gt;$AR26,$D$60&lt;$AR26),0,Schweine_Werte!$G26))</f>
        <v>0</v>
      </c>
      <c r="BH26" s="677">
        <f>IF(OR($C$12=$AR26,$D$12=$AR26),Schweine_Werte!$I26*0.5,IF(OR($C$12&gt;$AR26,$D$12&lt;$AR26),0,Schweine_Werte!$I26))</f>
        <v>0</v>
      </c>
      <c r="BI26" s="667">
        <f>IF(OR($C$24=$AR26,$D$24=$AR26),Schweine_Werte!$I26*0.5,IF(OR($C$24&gt;$AR26,$D$24&lt;$AR26),0,Schweine_Werte!$I26))</f>
        <v>0</v>
      </c>
      <c r="BJ26" s="667">
        <f>IF(OR($C$36=$AR26,$D$36=$AR26),Schweine_Werte!$I26*0.5,IF(OR($C$36&gt;$AR26,$D$36&lt;$AR26),0,Schweine_Werte!$I26))</f>
        <v>0</v>
      </c>
      <c r="BK26" s="667">
        <f>IF(OR($C$48=$AR26,$D$48=$AR26),Schweine_Werte!$I26*0.5,IF(OR($C$48&gt;$AR26,$D$48&lt;$AR26),0,Schweine_Werte!$I26))</f>
        <v>0</v>
      </c>
      <c r="BL26" s="667">
        <f>IF(OR($C$60=$AR26,$D$60=$AR26),Schweine_Werte!$I26*0.5,IF(OR($C$60&gt;$AR26,$D$60&lt;$AR26),0,Schweine_Werte!$I26))</f>
        <v>0</v>
      </c>
      <c r="BM26" s="677"/>
      <c r="BN26" s="667"/>
      <c r="BO26" s="667"/>
      <c r="BP26" s="667"/>
      <c r="BQ26" s="667"/>
      <c r="BR26" s="677">
        <f>IF(OR($C$74=$AR26,$D$74=$AR26),Schweine_Werte!$M26*0.5,IF(OR($C$74&gt;$AR26,$D$74&lt;$AR26),0,Schweine_Werte!$M26))</f>
        <v>0</v>
      </c>
      <c r="BS26" s="677">
        <f>IF(OR($C$83=$AR26,$D$83=$AR26),Schweine_Werte!$M26*0.5,IF(OR($C$83&gt;$AR26,$D$83&lt;$AR26),0,Schweine_Werte!$M26))</f>
        <v>0</v>
      </c>
      <c r="BT26" s="667">
        <f>IF(OR($C$92=$AR26,$D$92=$AR26),Schweine_Werte!$M26*0.5,IF(OR($C$92&gt;$AR26,$D$92&lt;$AR26),0,Schweine_Werte!$M26))</f>
        <v>0</v>
      </c>
      <c r="BU26" s="667">
        <f>IF(OR($C$101=$AR26,$D$101=$AR26),Schweine_Werte!$M26*0.5,IF(OR($C$101&gt;$AR26,$D$101&lt;$AR26),0,Schweine_Werte!$M26))</f>
        <v>0</v>
      </c>
      <c r="BV26" s="667">
        <f>IF(OR($C$110=$AR26,$D$110=$AR26),Schweine_Werte!$M26*0.5,IF(OR($C$110&gt;$AR26,$D$110&lt;$AR26),0,Schweine_Werte!$M26))</f>
        <v>0</v>
      </c>
      <c r="BW26" s="667">
        <f>IF(OR(8=$AR26,$E$127=$AR26),Schweine_Werte!$M26*0.5,IF(OR(8&gt;$AR26,$E$127&lt;$AR26),0,Schweine_Werte!$M26))</f>
        <v>1.5649547016254071</v>
      </c>
      <c r="BX26" s="667">
        <f>IF(OR(8=$AR26,$E$145=$AR26),Schweine_Werte!$M26*0.5,IF(OR(8&gt;$AR26,$E$145&lt;$AR26),0,Schweine_Werte!$M26))</f>
        <v>1.5649547016254071</v>
      </c>
      <c r="BY26" s="677">
        <f>IF(OR($C$74=$AR26,$D$74=$AR26),Schweine_Werte!$O26*0.5,IF(OR($C$74&gt;$AR26,$D$74&lt;$AR26),0,Schweine_Werte!$O26))</f>
        <v>0</v>
      </c>
      <c r="BZ26" s="677">
        <f>IF(OR($C$83=$AR26,$D$83=$AR26),Schweine_Werte!$O26*0.5,IF(OR($C$83&gt;$AR26,$D$83&lt;$AR26),0,Schweine_Werte!$O26))</f>
        <v>0</v>
      </c>
      <c r="CA26" s="667">
        <f>IF(OR($C$92=$AR26,$D$92=$AR26),Schweine_Werte!$O26*0.5,IF(OR($C$92&gt;$AR26,$D$92&lt;$AR26),0,Schweine_Werte!$O26))</f>
        <v>0</v>
      </c>
      <c r="CB26" s="667">
        <f>IF(OR($C$101=$AR26,$D$101=$AR26),Schweine_Werte!$O26*0.5,IF(OR($C$101&gt;$AR26,$D$101&lt;$AR26),0,Schweine_Werte!$O26))</f>
        <v>0</v>
      </c>
      <c r="CC26" s="667">
        <f>IF(OR($C$110=$AR26,$D$110=$AR26),Schweine_Werte!$O26*0.5,IF(OR($C$110&gt;$AR26,$D$110&lt;$AR26),0,Schweine_Werte!$O26))</f>
        <v>0</v>
      </c>
    </row>
    <row r="27" spans="1:81" ht="18.75" x14ac:dyDescent="0.3">
      <c r="B27" s="670"/>
      <c r="C27" s="670"/>
      <c r="D27" s="670"/>
      <c r="E27" s="670"/>
      <c r="F27" s="670"/>
      <c r="G27" s="670"/>
      <c r="H27" s="671"/>
      <c r="L27" s="520" t="s">
        <v>445</v>
      </c>
      <c r="Q27" s="1735" t="s">
        <v>446</v>
      </c>
      <c r="R27" s="1735"/>
      <c r="S27" s="1735"/>
      <c r="T27" s="1735" t="s">
        <v>447</v>
      </c>
      <c r="U27" s="1735"/>
      <c r="V27" s="1735"/>
      <c r="W27" s="520" t="s">
        <v>448</v>
      </c>
      <c r="X27" s="520" t="s">
        <v>449</v>
      </c>
      <c r="Y27" s="520" t="s">
        <v>450</v>
      </c>
      <c r="Z27" s="520" t="s">
        <v>451</v>
      </c>
      <c r="AG27" s="520" t="s">
        <v>452</v>
      </c>
      <c r="AJ27" s="520" t="s">
        <v>453</v>
      </c>
      <c r="AR27" s="698">
        <v>31</v>
      </c>
      <c r="AS27" s="677">
        <f>IF(OR($C$12=$AR27,$D$12=$AR27),Schweine_Werte!$C27*0.5,IF(OR($C$12&gt;$AR27,$D$12&lt;$AR27),0,Schweine_Werte!$C27))</f>
        <v>0</v>
      </c>
      <c r="AT27" s="667">
        <f>IF(OR($C$24=$AR27,$D$24=$AR27),Schweine_Werte!$C27*0.5,IF(OR($C$24&gt;$AR27,$D$24&lt;$AR27),0,Schweine_Werte!$C27))</f>
        <v>0</v>
      </c>
      <c r="AU27" s="677">
        <f>IF(OR($C$36=$AR27,$D$36=$AR27),Schweine_Werte!$C27*0.5,IF(OR($C$36&gt;$AR27,$D$36&lt;$AR27),0,Schweine_Werte!$C27))</f>
        <v>0</v>
      </c>
      <c r="AV27" s="677">
        <f>IF(OR($C$48=$AR27,$D$48=$AR27),Schweine_Werte!$C27*0.5,IF(OR($C$48&gt;$AR27,$D$48&lt;$AR27),0,Schweine_Werte!$C27))</f>
        <v>0</v>
      </c>
      <c r="AW27" s="677">
        <f>IF(OR($C$60=$AR27,$D$60=$AR27),Schweine_Werte!$C27*0.5,IF(OR($C$60&gt;$AR27,$D$60&lt;$AR27),0,Schweine_Werte!$C27))</f>
        <v>0</v>
      </c>
      <c r="AX27" s="677">
        <f>IF(OR($C$12=$AR27,$D$12=$AR27),Schweine_Werte!$E27*0.5,IF(OR($C$12&gt;$AR27,$D$12&lt;$AR27),0,Schweine_Werte!$E27))</f>
        <v>0</v>
      </c>
      <c r="AY27" s="667">
        <f>IF(OR($C$24=$AR27,$D$24=$AR27),Schweine_Werte!$E27*0.5,IF(OR($C$24&gt;$AR27,$D$24&lt;$AR27),0,Schweine_Werte!$E27))</f>
        <v>0</v>
      </c>
      <c r="AZ27" s="667">
        <f>IF(OR($C$36=$AR27,$D$36=$AR27),Schweine_Werte!$E27*0.5,IF(OR($C$36&gt;$AR27,$D$36&lt;$AR27),0,Schweine_Werte!$E27))</f>
        <v>0</v>
      </c>
      <c r="BA27" s="667">
        <f>IF(OR($C$48=$AR27,$D$48=$AR27),Schweine_Werte!$E27*0.5,IF(OR($C$48&gt;$AR27,$D$48&lt;$AR27),0,Schweine_Werte!$E27))</f>
        <v>0</v>
      </c>
      <c r="BB27" s="667">
        <f>IF(OR($C$60=$AR27,$D$60=$AR27),Schweine_Werte!$E27*0.5,IF(OR($C$60&gt;$AR27,$D$60&lt;$AR27),0,Schweine_Werte!$E27))</f>
        <v>0</v>
      </c>
      <c r="BC27" s="677">
        <f>IF(OR($C$12=$AR27,$D$12=$AR27),Schweine_Werte!$G27*0.5,IF(OR($C$12&gt;$AR27,$D$12&lt;$AR27),0,Schweine_Werte!$G27))</f>
        <v>0</v>
      </c>
      <c r="BD27" s="667">
        <f>IF(OR($C$24=$AR27,$D$24=$AR27),Schweine_Werte!$G27*0.5,IF(OR($C$24&gt;$AR27,$D$24&lt;$AR27),0,Schweine_Werte!$G27))</f>
        <v>0</v>
      </c>
      <c r="BE27" s="667">
        <f>IF(OR($C$36=$AR27,$D$36=$AR27),Schweine_Werte!$G27*0.5,IF(OR($C$36&gt;$AR27,$D$36&lt;$AR27),0,Schweine_Werte!$G27))</f>
        <v>0</v>
      </c>
      <c r="BF27" s="667">
        <f>IF(OR($C$48=$AR27,$D$48=$AR27),Schweine_Werte!$G27*0.5,IF(OR($C$48&gt;$AR27,$D$48&lt;$AR27),0,Schweine_Werte!$G27))</f>
        <v>0</v>
      </c>
      <c r="BG27" s="667">
        <f>IF(OR($C$60=$AR27,$D$60=$AR27),Schweine_Werte!$G27*0.5,IF(OR($C$60&gt;$AR27,$D$60&lt;$AR27),0,Schweine_Werte!$G27))</f>
        <v>0</v>
      </c>
      <c r="BH27" s="677">
        <f>IF(OR($C$12=$AR27,$D$12=$AR27),Schweine_Werte!$I27*0.5,IF(OR($C$12&gt;$AR27,$D$12&lt;$AR27),0,Schweine_Werte!$I27))</f>
        <v>0</v>
      </c>
      <c r="BI27" s="667">
        <f>IF(OR($C$24=$AR27,$D$24=$AR27),Schweine_Werte!$I27*0.5,IF(OR($C$24&gt;$AR27,$D$24&lt;$AR27),0,Schweine_Werte!$I27))</f>
        <v>0</v>
      </c>
      <c r="BJ27" s="667">
        <f>IF(OR($C$36=$AR27,$D$36=$AR27),Schweine_Werte!$I27*0.5,IF(OR($C$36&gt;$AR27,$D$36&lt;$AR27),0,Schweine_Werte!$I27))</f>
        <v>0</v>
      </c>
      <c r="BK27" s="667">
        <f>IF(OR($C$48=$AR27,$D$48=$AR27),Schweine_Werte!$I27*0.5,IF(OR($C$48&gt;$AR27,$D$48&lt;$AR27),0,Schweine_Werte!$I27))</f>
        <v>0</v>
      </c>
      <c r="BL27" s="667">
        <f>IF(OR($C$60=$AR27,$D$60=$AR27),Schweine_Werte!$I27*0.5,IF(OR($C$60&gt;$AR27,$D$60&lt;$AR27),0,Schweine_Werte!$I27))</f>
        <v>0</v>
      </c>
      <c r="BM27" s="677"/>
      <c r="BN27" s="667"/>
      <c r="BO27" s="667"/>
      <c r="BP27" s="667"/>
      <c r="BQ27" s="667"/>
      <c r="BR27" s="677">
        <f>IF(OR($C$74=$AR27,$D$74=$AR27),Schweine_Werte!$M27*0.5,IF(OR($C$74&gt;$AR27,$D$74&lt;$AR27),0,Schweine_Werte!$M27))</f>
        <v>0</v>
      </c>
      <c r="BS27" s="677">
        <f>IF(OR($C$83=$AR27,$D$83=$AR27),Schweine_Werte!$M27*0.5,IF(OR($C$83&gt;$AR27,$D$83&lt;$AR27),0,Schweine_Werte!$M27))</f>
        <v>0</v>
      </c>
      <c r="BT27" s="667">
        <f>IF(OR($C$92=$AR27,$D$92=$AR27),Schweine_Werte!$M27*0.5,IF(OR($C$92&gt;$AR27,$D$92&lt;$AR27),0,Schweine_Werte!$M27))</f>
        <v>0</v>
      </c>
      <c r="BU27" s="667">
        <f>IF(OR($C$101=$AR27,$D$101=$AR27),Schweine_Werte!$M27*0.5,IF(OR($C$101&gt;$AR27,$D$101&lt;$AR27),0,Schweine_Werte!$M27))</f>
        <v>0</v>
      </c>
      <c r="BV27" s="667">
        <f>IF(OR($C$110=$AR27,$D$110=$AR27),Schweine_Werte!$M27*0.5,IF(OR($C$110&gt;$AR27,$D$110&lt;$AR27),0,Schweine_Werte!$M27))</f>
        <v>0</v>
      </c>
      <c r="BW27" s="667">
        <f>IF(OR(8=$AR27,$E$127=$AR27),Schweine_Werte!$M27*0.5,IF(OR(8&gt;$AR27,$E$127&lt;$AR27),0,Schweine_Werte!$M27))</f>
        <v>1.5353483916272892</v>
      </c>
      <c r="BX27" s="667">
        <f>IF(OR(8=$AR27,$E$145=$AR27),Schweine_Werte!$M27*0.5,IF(OR(8&gt;$AR27,$E$145&lt;$AR27),0,Schweine_Werte!$M27))</f>
        <v>1.5353483916272892</v>
      </c>
      <c r="BY27" s="677">
        <f>IF(OR($C$74=$AR27,$D$74=$AR27),Schweine_Werte!$O27*0.5,IF(OR($C$74&gt;$AR27,$D$74&lt;$AR27),0,Schweine_Werte!$O27))</f>
        <v>0</v>
      </c>
      <c r="BZ27" s="677">
        <f>IF(OR($C$83=$AR27,$D$83=$AR27),Schweine_Werte!$O27*0.5,IF(OR($C$83&gt;$AR27,$D$83&lt;$AR27),0,Schweine_Werte!$O27))</f>
        <v>0</v>
      </c>
      <c r="CA27" s="667">
        <f>IF(OR($C$92=$AR27,$D$92=$AR27),Schweine_Werte!$O27*0.5,IF(OR($C$92&gt;$AR27,$D$92&lt;$AR27),0,Schweine_Werte!$O27))</f>
        <v>0</v>
      </c>
      <c r="CB27" s="667">
        <f>IF(OR($C$101=$AR27,$D$101=$AR27),Schweine_Werte!$O27*0.5,IF(OR($C$101&gt;$AR27,$D$101&lt;$AR27),0,Schweine_Werte!$O27))</f>
        <v>0</v>
      </c>
      <c r="CC27" s="667">
        <f>IF(OR($C$110=$AR27,$D$110=$AR27),Schweine_Werte!$O27*0.5,IF(OR($C$110&gt;$AR27,$D$110&lt;$AR27),0,Schweine_Werte!$O27))</f>
        <v>0</v>
      </c>
    </row>
    <row r="28" spans="1:81" x14ac:dyDescent="0.2">
      <c r="B28" s="520" t="s">
        <v>469</v>
      </c>
      <c r="E28" s="520" t="s">
        <v>470</v>
      </c>
      <c r="F28" s="520" t="s">
        <v>363</v>
      </c>
      <c r="G28" s="520" t="s">
        <v>471</v>
      </c>
      <c r="H28" s="520" t="s">
        <v>472</v>
      </c>
      <c r="I28" s="520" t="s">
        <v>473</v>
      </c>
      <c r="J28" s="520" t="s">
        <v>474</v>
      </c>
      <c r="K28" s="520" t="s">
        <v>475</v>
      </c>
      <c r="L28" s="520" t="s">
        <v>476</v>
      </c>
      <c r="M28" s="520" t="s">
        <v>477</v>
      </c>
      <c r="N28" s="520" t="s">
        <v>478</v>
      </c>
      <c r="O28" s="520" t="s">
        <v>479</v>
      </c>
      <c r="P28" s="520" t="s">
        <v>480</v>
      </c>
      <c r="Q28" s="520" t="s">
        <v>365</v>
      </c>
      <c r="R28" s="520" t="s">
        <v>366</v>
      </c>
      <c r="S28" s="520" t="s">
        <v>367</v>
      </c>
      <c r="T28" s="520" t="s">
        <v>365</v>
      </c>
      <c r="U28" s="520" t="s">
        <v>366</v>
      </c>
      <c r="V28" s="520" t="s">
        <v>367</v>
      </c>
      <c r="AR28" s="698">
        <v>32</v>
      </c>
      <c r="AS28" s="677">
        <f>IF(OR($C$12=$AR28,$D$12=$AR28),Schweine_Werte!$C28*0.5,IF(OR($C$12&gt;$AR28,$D$12&lt;$AR28),0,Schweine_Werte!$C28))</f>
        <v>0</v>
      </c>
      <c r="AT28" s="667">
        <f>IF(OR($C$24=$AR28,$D$24=$AR28),Schweine_Werte!$C28*0.5,IF(OR($C$24&gt;$AR28,$D$24&lt;$AR28),0,Schweine_Werte!$C28))</f>
        <v>0</v>
      </c>
      <c r="AU28" s="677">
        <f>IF(OR($C$36=$AR28,$D$36=$AR28),Schweine_Werte!$C28*0.5,IF(OR($C$36&gt;$AR28,$D$36&lt;$AR28),0,Schweine_Werte!$C28))</f>
        <v>0</v>
      </c>
      <c r="AV28" s="677">
        <f>IF(OR($C$48=$AR28,$D$48=$AR28),Schweine_Werte!$C28*0.5,IF(OR($C$48&gt;$AR28,$D$48&lt;$AR28),0,Schweine_Werte!$C28))</f>
        <v>0</v>
      </c>
      <c r="AW28" s="677">
        <f>IF(OR($C$60=$AR28,$D$60=$AR28),Schweine_Werte!$C28*0.5,IF(OR($C$60&gt;$AR28,$D$60&lt;$AR28),0,Schweine_Werte!$C28))</f>
        <v>0</v>
      </c>
      <c r="AX28" s="677">
        <f>IF(OR($C$12=$AR28,$D$12=$AR28),Schweine_Werte!$E28*0.5,IF(OR($C$12&gt;$AR28,$D$12&lt;$AR28),0,Schweine_Werte!$E28))</f>
        <v>0</v>
      </c>
      <c r="AY28" s="667">
        <f>IF(OR($C$24=$AR28,$D$24=$AR28),Schweine_Werte!$E28*0.5,IF(OR($C$24&gt;$AR28,$D$24&lt;$AR28),0,Schweine_Werte!$E28))</f>
        <v>0</v>
      </c>
      <c r="AZ28" s="667">
        <f>IF(OR($C$36=$AR28,$D$36=$AR28),Schweine_Werte!$E28*0.5,IF(OR($C$36&gt;$AR28,$D$36&lt;$AR28),0,Schweine_Werte!$E28))</f>
        <v>0</v>
      </c>
      <c r="BA28" s="667">
        <f>IF(OR($C$48=$AR28,$D$48=$AR28),Schweine_Werte!$E28*0.5,IF(OR($C$48&gt;$AR28,$D$48&lt;$AR28),0,Schweine_Werte!$E28))</f>
        <v>0</v>
      </c>
      <c r="BB28" s="667">
        <f>IF(OR($C$60=$AR28,$D$60=$AR28),Schweine_Werte!$E28*0.5,IF(OR($C$60&gt;$AR28,$D$60&lt;$AR28),0,Schweine_Werte!$E28))</f>
        <v>0</v>
      </c>
      <c r="BC28" s="677">
        <f>IF(OR($C$12=$AR28,$D$12=$AR28),Schweine_Werte!$G28*0.5,IF(OR($C$12&gt;$AR28,$D$12&lt;$AR28),0,Schweine_Werte!$G28))</f>
        <v>0</v>
      </c>
      <c r="BD28" s="667">
        <f>IF(OR($C$24=$AR28,$D$24=$AR28),Schweine_Werte!$G28*0.5,IF(OR($C$24&gt;$AR28,$D$24&lt;$AR28),0,Schweine_Werte!$G28))</f>
        <v>0</v>
      </c>
      <c r="BE28" s="667">
        <f>IF(OR($C$36=$AR28,$D$36=$AR28),Schweine_Werte!$G28*0.5,IF(OR($C$36&gt;$AR28,$D$36&lt;$AR28),0,Schweine_Werte!$G28))</f>
        <v>0</v>
      </c>
      <c r="BF28" s="667">
        <f>IF(OR($C$48=$AR28,$D$48=$AR28),Schweine_Werte!$G28*0.5,IF(OR($C$48&gt;$AR28,$D$48&lt;$AR28),0,Schweine_Werte!$G28))</f>
        <v>0</v>
      </c>
      <c r="BG28" s="667">
        <f>IF(OR($C$60=$AR28,$D$60=$AR28),Schweine_Werte!$G28*0.5,IF(OR($C$60&gt;$AR28,$D$60&lt;$AR28),0,Schweine_Werte!$G28))</f>
        <v>0</v>
      </c>
      <c r="BH28" s="677">
        <f>IF(OR($C$12=$AR28,$D$12=$AR28),Schweine_Werte!$I28*0.5,IF(OR($C$12&gt;$AR28,$D$12&lt;$AR28),0,Schweine_Werte!$I28))</f>
        <v>0</v>
      </c>
      <c r="BI28" s="667">
        <f>IF(OR($C$24=$AR28,$D$24=$AR28),Schweine_Werte!$I28*0.5,IF(OR($C$24&gt;$AR28,$D$24&lt;$AR28),0,Schweine_Werte!$I28))</f>
        <v>0</v>
      </c>
      <c r="BJ28" s="667">
        <f>IF(OR($C$36=$AR28,$D$36=$AR28),Schweine_Werte!$I28*0.5,IF(OR($C$36&gt;$AR28,$D$36&lt;$AR28),0,Schweine_Werte!$I28))</f>
        <v>0</v>
      </c>
      <c r="BK28" s="667">
        <f>IF(OR($C$48=$AR28,$D$48=$AR28),Schweine_Werte!$I28*0.5,IF(OR($C$48&gt;$AR28,$D$48&lt;$AR28),0,Schweine_Werte!$I28))</f>
        <v>0</v>
      </c>
      <c r="BL28" s="667">
        <f>IF(OR($C$60=$AR28,$D$60=$AR28),Schweine_Werte!$I28*0.5,IF(OR($C$60&gt;$AR28,$D$60&lt;$AR28),0,Schweine_Werte!$I28))</f>
        <v>0</v>
      </c>
      <c r="BM28" s="677"/>
      <c r="BN28" s="667"/>
      <c r="BO28" s="667"/>
      <c r="BP28" s="667"/>
      <c r="BQ28" s="667"/>
      <c r="BR28" s="677">
        <f>IF(OR($C$74=$AR28,$D$74=$AR28),Schweine_Werte!$M28*0.5,IF(OR($C$74&gt;$AR28,$D$74&lt;$AR28),0,Schweine_Werte!$M28))</f>
        <v>0</v>
      </c>
      <c r="BS28" s="677">
        <f>IF(OR($C$83=$AR28,$D$83=$AR28),Schweine_Werte!$M28*0.5,IF(OR($C$83&gt;$AR28,$D$83&lt;$AR28),0,Schweine_Werte!$M28))</f>
        <v>0</v>
      </c>
      <c r="BT28" s="667">
        <f>IF(OR($C$92=$AR28,$D$92=$AR28),Schweine_Werte!$M28*0.5,IF(OR($C$92&gt;$AR28,$D$92&lt;$AR28),0,Schweine_Werte!$M28))</f>
        <v>0</v>
      </c>
      <c r="BU28" s="667">
        <f>IF(OR($C$101=$AR28,$D$101=$AR28),Schweine_Werte!$M28*0.5,IF(OR($C$101&gt;$AR28,$D$101&lt;$AR28),0,Schweine_Werte!$M28))</f>
        <v>0</v>
      </c>
      <c r="BV28" s="667">
        <f>IF(OR($C$110=$AR28,$D$110=$AR28),Schweine_Werte!$M28*0.5,IF(OR($C$110&gt;$AR28,$D$110&lt;$AR28),0,Schweine_Werte!$M28))</f>
        <v>0</v>
      </c>
      <c r="BW28" s="667">
        <f>IF(OR(8=$AR28,$E$127=$AR28),Schweine_Werte!$M28*0.5,IF(OR(8&gt;$AR28,$E$127&lt;$AR28),0,Schweine_Werte!$M28))</f>
        <v>1.5074933090959595</v>
      </c>
      <c r="BX28" s="667">
        <f>IF(OR(8=$AR28,$E$145=$AR28),Schweine_Werte!$M28*0.5,IF(OR(8&gt;$AR28,$E$145&lt;$AR28),0,Schweine_Werte!$M28))</f>
        <v>1.5074933090959595</v>
      </c>
      <c r="BY28" s="677">
        <f>IF(OR($C$74=$AR28,$D$74=$AR28),Schweine_Werte!$O28*0.5,IF(OR($C$74&gt;$AR28,$D$74&lt;$AR28),0,Schweine_Werte!$O28))</f>
        <v>0</v>
      </c>
      <c r="BZ28" s="677">
        <f>IF(OR($C$83=$AR28,$D$83=$AR28),Schweine_Werte!$O28*0.5,IF(OR($C$83&gt;$AR28,$D$83&lt;$AR28),0,Schweine_Werte!$O28))</f>
        <v>0</v>
      </c>
      <c r="CA28" s="667">
        <f>IF(OR($C$92=$AR28,$D$92=$AR28),Schweine_Werte!$O28*0.5,IF(OR($C$92&gt;$AR28,$D$92&lt;$AR28),0,Schweine_Werte!$O28))</f>
        <v>0</v>
      </c>
      <c r="CB28" s="667">
        <f>IF(OR($C$101=$AR28,$D$101=$AR28),Schweine_Werte!$O28*0.5,IF(OR($C$101&gt;$AR28,$D$101&lt;$AR28),0,Schweine_Werte!$O28))</f>
        <v>0</v>
      </c>
      <c r="CC28" s="667">
        <f>IF(OR($C$110=$AR28,$D$110=$AR28),Schweine_Werte!$O28*0.5,IF(OR($C$110&gt;$AR28,$D$110&lt;$AR28),0,Schweine_Werte!$O28))</f>
        <v>0</v>
      </c>
    </row>
    <row r="29" spans="1:81" x14ac:dyDescent="0.2">
      <c r="B29" s="504">
        <v>700</v>
      </c>
      <c r="D29" s="667"/>
      <c r="E29" s="667" t="e">
        <f>($D36-$C36)*1000/SUM($AU$4:$AU$146)</f>
        <v>#VALUE!</v>
      </c>
      <c r="F29" s="667" t="e">
        <f>SUMPRODUCT($AU$4:$AU$146,Schweine_Werte!$Q$4:$Q$146)/SUM($AU$4:$AU$146)</f>
        <v>#DIV/0!</v>
      </c>
      <c r="G29" s="667" t="e">
        <f>IF($B36=$A$8,SUMPRODUCT($AU$4:$AU$146,Schweine_Werte!EH$4:EH$146)/SUM($AU$4:$AU$146),IF($B36=$A$7,SUMPRODUCT($AU$4:$AU$146,Schweine_Werte!DB$4:DB$146)/SUM($AU$4:$AU$146),IF($B36=$A$6,SUMPRODUCT($AU$4:$AU$146,Schweine_Werte!BV$4:BV$146)/SUM($AU$4:$AU$146),SUMPRODUCT($AU$4:$AU$146,Schweine_Werte!AP$4:AP$146)/SUM($AU$4:$AU$146))))</f>
        <v>#DIV/0!</v>
      </c>
      <c r="H29" s="667" t="e">
        <f>IF($B36=$A$8,SUMPRODUCT($AU$4:$AU$146,Schweine_Werte!EI$4:EI$146)/SUM($AU$4:$AU$146),IF($B36=$A$7,SUMPRODUCT($AU$4:$AU$146,Schweine_Werte!DC$4:DC$146)/SUM($AU$4:$AU$146),IF($B36=$A$6,SUMPRODUCT($AU$4:$AU$146,Schweine_Werte!BW$4:BW$146)/SUM($AU$4:$AU$146),SUMPRODUCT($AU$4:$AU$146,Schweine_Werte!AQ$4:AQ$146)/SUM($AU$4:$AU$146))))</f>
        <v>#DIV/0!</v>
      </c>
      <c r="I29" s="667" t="e">
        <f>IF($B36=$A$8,SUMPRODUCT($AU$4:$AU$146,Schweine_Werte!EJ$4:EJ$146)/SUM($AU$4:$AU$146),IF($B36=$A$7,SUMPRODUCT($AU$4:$AU$146,Schweine_Werte!DD$4:DD$146)/SUM($AU$4:$AU$146),IF($B36=$A$6,SUMPRODUCT($AU$4:$AU$146,Schweine_Werte!BX$4:BX$146)/SUM($AU$4:$AU$146),SUMPRODUCT($AU$4:$AU$146,Schweine_Werte!AR$4:AR$146)/SUM($AU$4:$AU$146))))</f>
        <v>#DIV/0!</v>
      </c>
      <c r="J29" s="667" t="e">
        <f>SUMPRODUCT($AU$4:$AU$146,Schweine_Werte!$Y$4:$Y$146)/SUM($AU$4:$AU$146)</f>
        <v>#DIV/0!</v>
      </c>
      <c r="K29" s="667" t="e">
        <f>SUMPRODUCT($AU$4:$AU$146,Schweine_Werte!$AG$4:$AG$146)/SUM($AU$4:$AU$146)</f>
        <v>#DIV/0!</v>
      </c>
      <c r="L29" s="667" t="e">
        <f>T29*$F29*365/1000+$J29-$K29</f>
        <v>#DIV/0!</v>
      </c>
      <c r="M29" s="667" t="e">
        <f>U29*$F29*365/1000+$J29-$K29/2</f>
        <v>#DIV/0!</v>
      </c>
      <c r="N29" s="667" t="e">
        <f>V29*$F29*365/1000+$J29</f>
        <v>#DIV/0!</v>
      </c>
      <c r="O29" s="667">
        <f>IF($C36&lt;28,SUM($AU$4:$AU$23)+IF($D36&gt;28,$AU$24*0.5,$AU$24),0)</f>
        <v>0</v>
      </c>
      <c r="P29" s="667">
        <f>IF($D36&gt;28,SUM($AU$25:$AU$146)+IF($C36&lt;28,$AU$24*0.5,$AU$24),0)</f>
        <v>0</v>
      </c>
      <c r="Q29" s="667" t="e">
        <f t="shared" ref="Q29:S32" si="16">+T29*$F29</f>
        <v>#DIV/0!</v>
      </c>
      <c r="R29" s="667" t="e">
        <f t="shared" si="16"/>
        <v>#DIV/0!</v>
      </c>
      <c r="S29" s="667" t="e">
        <f t="shared" si="16"/>
        <v>#DIV/0!</v>
      </c>
      <c r="T29" s="667" t="e">
        <f>+($O29*Schweine_Werte!$HT$5+$P29*Schweine_Werte!$HU$5)/SUM($O29:$P29)</f>
        <v>#DIV/0!</v>
      </c>
      <c r="U29" s="667" t="e">
        <f>+($O29*Schweine_Werte!$HV$5+$P29*Schweine_Werte!$HW$5)/SUM($O29:$P29)</f>
        <v>#DIV/0!</v>
      </c>
      <c r="V29" s="667" t="e">
        <f>+($O29*Schweine_Werte!$HX$5+$P29*Schweine_Werte!$HY$5)/SUM($O29:$P29)</f>
        <v>#DIV/0!</v>
      </c>
      <c r="W29" s="678" t="e">
        <f>($J29*0.055+T29*0.365*0.86*$F29-$K29*0.018)/L29*100</f>
        <v>#DIV/0!</v>
      </c>
      <c r="X29" s="667" t="e">
        <f>($J29*0.055+U29*0.365*0.86*$F29-$K29*0.018/2)/M29*100</f>
        <v>#DIV/0!</v>
      </c>
      <c r="Y29" s="667" t="e">
        <f>($J29*0.055+V29*0.365*0.86*$F29)/N29*100</f>
        <v>#DIV/0!</v>
      </c>
      <c r="Z29" s="667" t="e">
        <f>IF($B36=$A$8,SUMPRODUCT($AU$4:$AU$146,Schweine_Werte!$EK$4:$EK$146,Schweine_Werte!$EL$4:$EL$146)/SUMPRODUCT($AU$4:$AU$146,Schweine_Werte!$EK$4:$EK$146),IF($B36=$A$7,SUMPRODUCT($AU$4:$AU$146,Schweine_Werte!$DE$4:$DE$146,Schweine_Werte!$DF$4:$DF$146)/SUMPRODUCT($AU$4:$AU$146,Schweine_Werte!$DE$4:$DE$146),IF($B36=$A$6,SUMPRODUCT($AU$4:$AU$146,Schweine_Werte!$BY$4:$BY$146,Schweine_Werte!$BZ$4:$BZ$146)/SUMPRODUCT($AU$4:$AU$146,Schweine_Werte!$BY$4:$BY$146),SUMPRODUCT($AU$4:$AU$146,Schweine_Werte!$AS$4:$AS$146,Schweine_Werte!$AT$4:$AT$146)/SUMPRODUCT($AU$4:$AU$146,Schweine_Werte!$AS$4:$AS$146))))</f>
        <v>#DIV/0!</v>
      </c>
      <c r="AA29" s="667"/>
      <c r="AB29" s="667">
        <f>IF($B36=$A$8,SUMIF(Schweine_Werte!$AO$4:$AO$146,$C36,Schweine_Werte!$EL$4:$EL$146),IF($B36=$A$7,SUMIF(Schweine_Werte!$AO$4:$AO$146,$C36,Schweine_Werte!$DF$4:$DF$146),IF($B36=$A$6,SUMIF(Schweine_Werte!$AO$4:$AO$146,$C36,Schweine_Werte!$BZ$4:$BZ$146),SUMIF(Schweine_Werte!$AO$4:$AO$146,$C36,Schweine_Werte!$AT$4:$AT$146))))</f>
        <v>0</v>
      </c>
      <c r="AC29" s="667"/>
      <c r="AD29" s="667">
        <f>IF($B36=$A$8,SUMIF(Schweine_Werte!$AO$4:$AO$146,$D36,Schweine_Werte!$EL$4:$EL$146),IF($B36=$A$7,SUMIF(Schweine_Werte!$AO$4:$AO$146,$D36,Schweine_Werte!$DF$4:$DF$146),IF($B36=$A$6,SUMIF(Schweine_Werte!$AO$4:$AO$146,$D36,Schweine_Werte!$BZ$4:$BZ$146),SUMIF(Schweine_Werte!$AO$4:$AO$146,$D36,Schweine_Werte!$AT$4:$AT$146))))</f>
        <v>0</v>
      </c>
      <c r="AE29" s="667"/>
      <c r="AF29" s="667"/>
      <c r="AG29" s="667" t="e">
        <f>IF($B36=$A$8,SUMPRODUCT($AU$4:$AU$146,Schweine_Werte!$EK$4:$EK$146)/SUM($AU$4:$AU$146),IF($B36=$A$7,SUMPRODUCT($AU$4:$AU$146,Schweine_Werte!$DE$4:$DE$146)/SUM($AU$4:$AU$146),IF($B36=$A$6,SUMPRODUCT($AU$4:$AU$146,Schweine_Werte!$BY$4:$BY$146)/SUM($AU$4:$AU$146),SUMPRODUCT($AU$4:$AU$146,Schweine_Werte!$AS$4:$AS$146)/SUM($AU$4:$AU$146))))</f>
        <v>#DIV/0!</v>
      </c>
      <c r="AH29" s="667"/>
      <c r="AI29" s="667"/>
      <c r="AJ29" s="667" t="e">
        <f>IF($B36=$A$8,SUMPRODUCT($AU$4:$AU$146,Schweine_Werte!$EK$4:$EK$146,Schweine_Werte!$EM$4:$EM$146)/SUMPRODUCT($AU$4:$AU$146,Schweine_Werte!$EK$4:$EK$146),IF($B36=$A$7,SUMPRODUCT($AU$4:$AU$146,Schweine_Werte!$DE$4:$DE$146,Schweine_Werte!$DG$4:$DG$146)/SUMPRODUCT($AU$4:$AU$146,Schweine_Werte!$DE$4:$DE$146),IF($B36=$A$6,SUMPRODUCT($AU$4:$AU$146,Schweine_Werte!$BY$4:$BY$146,Schweine_Werte!$CA$4:$CA$146)/SUMPRODUCT($AU$4:$AU$146,Schweine_Werte!$BY$4:$BY$146),SUMPRODUCT($AU$4:$AU$146,Schweine_Werte!$AS$4:$AS$146,Schweine_Werte!$AU$4:$AU$146)/SUMPRODUCT($AU$4:$AU$146,Schweine_Werte!$AS$4:$AS$146))))</f>
        <v>#DIV/0!</v>
      </c>
      <c r="AK29" s="667"/>
      <c r="AL29" s="667">
        <f>IF($B36=$A$8,SUMIF(Schweine_Werte!$AO$4:$AO$146,$C36,Schweine_Werte!$EM$4:$EM$146),IF($B36=$A$7,SUMIF(Schweine_Werte!$AO$4:$AO$146,$C36,Schweine_Werte!$DG$4:$DG$146),IF($B36=$A$6,SUMIF(Schweine_Werte!$AO$4:$AO$146,$C36,Schweine_Werte!$CA$4:$CA$146),SUMIF(Schweine_Werte!$AO$4:$AO$146,$C36,Schweine_Werte!$AU$4:$AU$146))))</f>
        <v>0</v>
      </c>
      <c r="AM29" s="667"/>
      <c r="AN29" s="667">
        <f>IF($B36=$A$8,SUMIF(Schweine_Werte!$AO$4:$AO$146,$D36,Schweine_Werte!$EM$4:$EM$146),IF($B36=$A$7,SUMIF(Schweine_Werte!$AO$4:$AO$146,$D36,Schweine_Werte!$DG$4:$DG$146),IF($B36=$A$6,SUMIF(Schweine_Werte!$AO$4:$AO$146,$D36,Schweine_Werte!$CA$4:$CA$146),SUMIF(Schweine_Werte!$AO$4:$AO$146,$D36,Schweine_Werte!$AU$4:$AU$146))))</f>
        <v>0</v>
      </c>
      <c r="AR29" s="698">
        <v>33</v>
      </c>
      <c r="AS29" s="677">
        <f>IF(OR($C$12=$AR29,$D$12=$AR29),Schweine_Werte!$C29*0.5,IF(OR($C$12&gt;$AR29,$D$12&lt;$AR29),0,Schweine_Werte!$C29))</f>
        <v>0</v>
      </c>
      <c r="AT29" s="667">
        <f>IF(OR($C$24=$AR29,$D$24=$AR29),Schweine_Werte!$C29*0.5,IF(OR($C$24&gt;$AR29,$D$24&lt;$AR29),0,Schweine_Werte!$C29))</f>
        <v>0</v>
      </c>
      <c r="AU29" s="677">
        <f>IF(OR($C$36=$AR29,$D$36=$AR29),Schweine_Werte!$C29*0.5,IF(OR($C$36&gt;$AR29,$D$36&lt;$AR29),0,Schweine_Werte!$C29))</f>
        <v>0</v>
      </c>
      <c r="AV29" s="677">
        <f>IF(OR($C$48=$AR29,$D$48=$AR29),Schweine_Werte!$C29*0.5,IF(OR($C$48&gt;$AR29,$D$48&lt;$AR29),0,Schweine_Werte!$C29))</f>
        <v>0</v>
      </c>
      <c r="AW29" s="677">
        <f>IF(OR($C$60=$AR29,$D$60=$AR29),Schweine_Werte!$C29*0.5,IF(OR($C$60&gt;$AR29,$D$60&lt;$AR29),0,Schweine_Werte!$C29))</f>
        <v>0</v>
      </c>
      <c r="AX29" s="677">
        <f>IF(OR($C$12=$AR29,$D$12=$AR29),Schweine_Werte!$E29*0.5,IF(OR($C$12&gt;$AR29,$D$12&lt;$AR29),0,Schweine_Werte!$E29))</f>
        <v>0</v>
      </c>
      <c r="AY29" s="667">
        <f>IF(OR($C$24=$AR29,$D$24=$AR29),Schweine_Werte!$E29*0.5,IF(OR($C$24&gt;$AR29,$D$24&lt;$AR29),0,Schweine_Werte!$E29))</f>
        <v>0</v>
      </c>
      <c r="AZ29" s="667">
        <f>IF(OR($C$36=$AR29,$D$36=$AR29),Schweine_Werte!$E29*0.5,IF(OR($C$36&gt;$AR29,$D$36&lt;$AR29),0,Schweine_Werte!$E29))</f>
        <v>0</v>
      </c>
      <c r="BA29" s="667">
        <f>IF(OR($C$48=$AR29,$D$48=$AR29),Schweine_Werte!$E29*0.5,IF(OR($C$48&gt;$AR29,$D$48&lt;$AR29),0,Schweine_Werte!$E29))</f>
        <v>0</v>
      </c>
      <c r="BB29" s="667">
        <f>IF(OR($C$60=$AR29,$D$60=$AR29),Schweine_Werte!$E29*0.5,IF(OR($C$60&gt;$AR29,$D$60&lt;$AR29),0,Schweine_Werte!$E29))</f>
        <v>0</v>
      </c>
      <c r="BC29" s="677">
        <f>IF(OR($C$12=$AR29,$D$12=$AR29),Schweine_Werte!$G29*0.5,IF(OR($C$12&gt;$AR29,$D$12&lt;$AR29),0,Schweine_Werte!$G29))</f>
        <v>0</v>
      </c>
      <c r="BD29" s="667">
        <f>IF(OR($C$24=$AR29,$D$24=$AR29),Schweine_Werte!$G29*0.5,IF(OR($C$24&gt;$AR29,$D$24&lt;$AR29),0,Schweine_Werte!$G29))</f>
        <v>0</v>
      </c>
      <c r="BE29" s="667">
        <f>IF(OR($C$36=$AR29,$D$36=$AR29),Schweine_Werte!$G29*0.5,IF(OR($C$36&gt;$AR29,$D$36&lt;$AR29),0,Schweine_Werte!$G29))</f>
        <v>0</v>
      </c>
      <c r="BF29" s="667">
        <f>IF(OR($C$48=$AR29,$D$48=$AR29),Schweine_Werte!$G29*0.5,IF(OR($C$48&gt;$AR29,$D$48&lt;$AR29),0,Schweine_Werte!$G29))</f>
        <v>0</v>
      </c>
      <c r="BG29" s="667">
        <f>IF(OR($C$60=$AR29,$D$60=$AR29),Schweine_Werte!$G29*0.5,IF(OR($C$60&gt;$AR29,$D$60&lt;$AR29),0,Schweine_Werte!$G29))</f>
        <v>0</v>
      </c>
      <c r="BH29" s="677">
        <f>IF(OR($C$12=$AR29,$D$12=$AR29),Schweine_Werte!$I29*0.5,IF(OR($C$12&gt;$AR29,$D$12&lt;$AR29),0,Schweine_Werte!$I29))</f>
        <v>0</v>
      </c>
      <c r="BI29" s="667">
        <f>IF(OR($C$24=$AR29,$D$24=$AR29),Schweine_Werte!$I29*0.5,IF(OR($C$24&gt;$AR29,$D$24&lt;$AR29),0,Schweine_Werte!$I29))</f>
        <v>0</v>
      </c>
      <c r="BJ29" s="667">
        <f>IF(OR($C$36=$AR29,$D$36=$AR29),Schweine_Werte!$I29*0.5,IF(OR($C$36&gt;$AR29,$D$36&lt;$AR29),0,Schweine_Werte!$I29))</f>
        <v>0</v>
      </c>
      <c r="BK29" s="667">
        <f>IF(OR($C$48=$AR29,$D$48=$AR29),Schweine_Werte!$I29*0.5,IF(OR($C$48&gt;$AR29,$D$48&lt;$AR29),0,Schweine_Werte!$I29))</f>
        <v>0</v>
      </c>
      <c r="BL29" s="667">
        <f>IF(OR($C$60=$AR29,$D$60=$AR29),Schweine_Werte!$I29*0.5,IF(OR($C$60&gt;$AR29,$D$60&lt;$AR29),0,Schweine_Werte!$I29))</f>
        <v>0</v>
      </c>
      <c r="BM29" s="677"/>
      <c r="BN29" s="667"/>
      <c r="BO29" s="667"/>
      <c r="BP29" s="667"/>
      <c r="BQ29" s="667"/>
      <c r="BR29" s="677">
        <f>IF(OR($C$74=$AR29,$D$74=$AR29),Schweine_Werte!$M29*0.5,IF(OR($C$74&gt;$AR29,$D$74&lt;$AR29),0,Schweine_Werte!$M29))</f>
        <v>0</v>
      </c>
      <c r="BS29" s="677">
        <f>IF(OR($C$83=$AR29,$D$83=$AR29),Schweine_Werte!$M29*0.5,IF(OR($C$83&gt;$AR29,$D$83&lt;$AR29),0,Schweine_Werte!$M29))</f>
        <v>0</v>
      </c>
      <c r="BT29" s="667">
        <f>IF(OR($C$92=$AR29,$D$92=$AR29),Schweine_Werte!$M29*0.5,IF(OR($C$92&gt;$AR29,$D$92&lt;$AR29),0,Schweine_Werte!$M29))</f>
        <v>0</v>
      </c>
      <c r="BU29" s="667">
        <f>IF(OR($C$101=$AR29,$D$101=$AR29),Schweine_Werte!$M29*0.5,IF(OR($C$101&gt;$AR29,$D$101&lt;$AR29),0,Schweine_Werte!$M29))</f>
        <v>0</v>
      </c>
      <c r="BV29" s="667">
        <f>IF(OR($C$110=$AR29,$D$110=$AR29),Schweine_Werte!$M29*0.5,IF(OR($C$110&gt;$AR29,$D$110&lt;$AR29),0,Schweine_Werte!$M29))</f>
        <v>0</v>
      </c>
      <c r="BW29" s="667">
        <f>IF(OR(8=$AR29,$E$127=$AR29),Schweine_Werte!$M29*0.5,IF(OR(8&gt;$AR29,$E$127&lt;$AR29),0,Schweine_Werte!$M29))</f>
        <v>1.4812613148067963</v>
      </c>
      <c r="BX29" s="667">
        <f>IF(OR(8=$AR29,$E$145=$AR29),Schweine_Werte!$M29*0.5,IF(OR(8&gt;$AR29,$E$145&lt;$AR29),0,Schweine_Werte!$M29))</f>
        <v>1.4812613148067963</v>
      </c>
      <c r="BY29" s="677">
        <f>IF(OR($C$74=$AR29,$D$74=$AR29),Schweine_Werte!$O29*0.5,IF(OR($C$74&gt;$AR29,$D$74&lt;$AR29),0,Schweine_Werte!$O29))</f>
        <v>0</v>
      </c>
      <c r="BZ29" s="677">
        <f>IF(OR($C$83=$AR29,$D$83=$AR29),Schweine_Werte!$O29*0.5,IF(OR($C$83&gt;$AR29,$D$83&lt;$AR29),0,Schweine_Werte!$O29))</f>
        <v>0</v>
      </c>
      <c r="CA29" s="667">
        <f>IF(OR($C$92=$AR29,$D$92=$AR29),Schweine_Werte!$O29*0.5,IF(OR($C$92&gt;$AR29,$D$92&lt;$AR29),0,Schweine_Werte!$O29))</f>
        <v>0</v>
      </c>
      <c r="CB29" s="667">
        <f>IF(OR($C$101=$AR29,$D$101=$AR29),Schweine_Werte!$O29*0.5,IF(OR($C$101&gt;$AR29,$D$101&lt;$AR29),0,Schweine_Werte!$O29))</f>
        <v>0</v>
      </c>
      <c r="CC29" s="667">
        <f>IF(OR($C$110=$AR29,$D$110=$AR29),Schweine_Werte!$O29*0.5,IF(OR($C$110&gt;$AR29,$D$110&lt;$AR29),0,Schweine_Werte!$O29))</f>
        <v>0</v>
      </c>
    </row>
    <row r="30" spans="1:81" x14ac:dyDescent="0.2">
      <c r="B30" s="504">
        <v>750</v>
      </c>
      <c r="D30" s="680"/>
      <c r="E30" s="667" t="e">
        <f>($D36-$C36)*1000/SUM($AZ$4:$AZ$146)</f>
        <v>#VALUE!</v>
      </c>
      <c r="F30" s="667" t="e">
        <f>SUMPRODUCT($AZ$4:$AZ$146,Schweine_Werte!$R$4:$R$146)/SUM($AZ$4:$AZ$146)</f>
        <v>#DIV/0!</v>
      </c>
      <c r="G30" s="667" t="e">
        <f>IF($B36=$A$8,SUMPRODUCT($AZ$4:$AZ$146,Schweine_Werte!EN$4:EN$146)/SUM($AZ$4:$AZ$146),IF($B36=$A$7,SUMPRODUCT($AZ$4:$AZ$146,Schweine_Werte!DH$4:DH$146)/SUM($AZ$4:$AZ$146),IF($B36=$A$6,SUMPRODUCT($AZ$4:$AZ$146,Schweine_Werte!CB$4:CB$146)/SUM($AZ$4:$AZ$146),SUMPRODUCT($AZ$4:$AZ$146,Schweine_Werte!AV$4:AV$146)/SUM($AZ$4:$AZ$146))))</f>
        <v>#DIV/0!</v>
      </c>
      <c r="H30" s="667" t="e">
        <f>IF($B36=$A$8,SUMPRODUCT($AZ$4:$AZ$146,Schweine_Werte!EO$4:EO$146)/SUM($AZ$4:$AZ$146),IF($B36=$A$7,SUMPRODUCT($AZ$4:$AZ$146,Schweine_Werte!DI$4:DI$146)/SUM($AZ$4:$AZ$146),IF($B36=$A$6,SUMPRODUCT($AZ$4:$AZ$146,Schweine_Werte!CC$4:CC$146)/SUM($AZ$4:$AZ$146),SUMPRODUCT($AZ$4:$AZ$146,Schweine_Werte!AW$4:AW$146)/SUM($AZ$4:$AZ$146))))</f>
        <v>#DIV/0!</v>
      </c>
      <c r="I30" s="667" t="e">
        <f>IF($B36=$A$8,SUMPRODUCT($AZ$4:$AZ$146,Schweine_Werte!EP$4:EP$146)/SUM($AZ$4:$AZ$146),IF($B36=$A$7,SUMPRODUCT($AZ$4:$AZ$146,Schweine_Werte!DJ$4:DJ$146)/SUM($AZ$4:$AZ$146),IF($B36=$A$6,SUMPRODUCT($AZ$4:$AZ$146,Schweine_Werte!CD$4:CD$146)/SUM($AZ$4:$AZ$146),SUMPRODUCT($AZ$4:$AZ$146,Schweine_Werte!AX$4:AX$146)/SUM($AZ$4:$AZ$146))))</f>
        <v>#DIV/0!</v>
      </c>
      <c r="J30" s="667" t="e">
        <f>SUMPRODUCT($AZ$4:$AZ$146,Schweine_Werte!$Z$4:$Z$146)/SUM($AZ$4:$AZ$146)</f>
        <v>#DIV/0!</v>
      </c>
      <c r="K30" s="667" t="e">
        <f>SUMPRODUCT($AZ$4:$AZ$146,Schweine_Werte!$AH$4:$AH$146)/SUM($AZ$4:$AZ$146)</f>
        <v>#DIV/0!</v>
      </c>
      <c r="L30" s="667" t="e">
        <f>T30*$F30*365/1000+$J30-$K30</f>
        <v>#DIV/0!</v>
      </c>
      <c r="M30" s="667" t="e">
        <f>U30*$F30*365/1000+$J30-$K30/2</f>
        <v>#DIV/0!</v>
      </c>
      <c r="N30" s="667" t="e">
        <f>V30*$F30*365/1000+$J30</f>
        <v>#DIV/0!</v>
      </c>
      <c r="O30" s="667">
        <f>IF($C36&lt;28,SUM($AZ$4:$AZ$23)+IF($D36&gt;28,$AZ$24*0.5,$AZ$24),0)</f>
        <v>0</v>
      </c>
      <c r="P30" s="667">
        <f>IF($D36&gt;28,SUM($AZ$25:$AZ$146)+IF($C36&lt;28,$AZ$24*0.5,$AZ$24),0)</f>
        <v>0</v>
      </c>
      <c r="Q30" s="667" t="e">
        <f t="shared" si="16"/>
        <v>#DIV/0!</v>
      </c>
      <c r="R30" s="667" t="e">
        <f t="shared" si="16"/>
        <v>#DIV/0!</v>
      </c>
      <c r="S30" s="667" t="e">
        <f t="shared" si="16"/>
        <v>#DIV/0!</v>
      </c>
      <c r="T30" s="667" t="e">
        <f>+($O30*Schweine_Werte!$HT$6+$P30*Schweine_Werte!$HU$6)/SUM($O30:$P30)</f>
        <v>#DIV/0!</v>
      </c>
      <c r="U30" s="667" t="e">
        <f>+($O30*Schweine_Werte!$HV$6+$P30*Schweine_Werte!$HW$6)/SUM($O30:$P30)</f>
        <v>#DIV/0!</v>
      </c>
      <c r="V30" s="667" t="e">
        <f>+($O30*Schweine_Werte!$HX$6+$P30*Schweine_Werte!$HY$6)/SUM($O30:$P30)</f>
        <v>#DIV/0!</v>
      </c>
      <c r="W30" s="678" t="e">
        <f>($J30*0.055+T30*0.365*0.86*$F30-$K30*0.018)/L30*100</f>
        <v>#DIV/0!</v>
      </c>
      <c r="X30" s="667" t="e">
        <f>($J30*0.055+U30*0.365*0.86*$F30-$K30*0.018/2)/M30*100</f>
        <v>#DIV/0!</v>
      </c>
      <c r="Y30" s="667" t="e">
        <f>($J30*0.055+V30*0.365*0.86*$F30)/N30*100</f>
        <v>#DIV/0!</v>
      </c>
      <c r="Z30" s="667" t="e">
        <f>IF($B36=$A$8,SUMPRODUCT($AZ$4:$AZ$146,Schweine_Werte!$EQ$4:$EQ$146,Schweine_Werte!$ER$4:$ER$146)/SUMPRODUCT($AZ$4:$AZ$146,Schweine_Werte!$EQ$4:$EQ$146),IF($B36=$A$7,SUMPRODUCT($AZ$4:$AZ$146,Schweine_Werte!$DK$4:$DK$146,Schweine_Werte!$DL$4:$DL$146)/SUMPRODUCT($AZ$4:$AZ$146,Schweine_Werte!$DK$4:$DK$146),IF($B36=$A$6,SUMPRODUCT($AZ$4:$AZ$146,Schweine_Werte!$CE$4:$CE$146,Schweine_Werte!$CF$4:$CF$146)/SUMPRODUCT($AZ$4:$AZ$146,Schweine_Werte!$CE$4:$CE$146),SUMPRODUCT($AZ$4:$AZ$146,Schweine_Werte!$AY$4:$AY$146,Schweine_Werte!$AZ$4:$AZ$146)/SUMPRODUCT($AZ$4:$AZ$146,Schweine_Werte!$AY$4:$AY$146))))</f>
        <v>#DIV/0!</v>
      </c>
      <c r="AA30" s="667"/>
      <c r="AB30" s="667">
        <f>IF($B36=$A$8,SUMIF(Schweine_Werte!$AO$4:$AO$146,$C36,Schweine_Werte!$ER$4:$ER$146),IF($B36=$A$7,SUMIF(Schweine_Werte!$AO$4:$AO$146,$C36,Schweine_Werte!$DL$4:$DL$146),IF($B36=$A$6,SUMIF(Schweine_Werte!$AO$4:$AO$146,$C36,Schweine_Werte!$CF$4:$CF$146),SUMIF(Schweine_Werte!$AO$4:$AO$146,$C36,Schweine_Werte!$AZ$4:$AZ$146))))</f>
        <v>0</v>
      </c>
      <c r="AC30" s="667"/>
      <c r="AD30" s="667">
        <f>IF($B36=$A$8,SUMIF(Schweine_Werte!$AO$4:$AO$146,$D36,Schweine_Werte!$ER$4:$ER$146),IF($B36=$A$7,SUMIF(Schweine_Werte!$AO$4:$AO$146,$D36,Schweine_Werte!$DL$4:$DL$146),IF($B36=$A$6,SUMIF(Schweine_Werte!$AO$4:$AO$146,$D36,Schweine_Werte!$CF$4:$CF$146),SUMIF(Schweine_Werte!$AO$4:$AO$146,$D36,Schweine_Werte!$AZ$4:$AZ$146))))</f>
        <v>0</v>
      </c>
      <c r="AE30" s="667"/>
      <c r="AF30" s="667"/>
      <c r="AG30" s="667" t="e">
        <f>IF($B36=$A$8,SUMPRODUCT($AZ$4:$AZ$146,Schweine_Werte!$EQ$4:$EQ$146)/SUM($AZ$4:$AZ$146),IF($B36=$A$7,SUMPRODUCT($AZ$4:$AZ$146,Schweine_Werte!$DK$4:$DK$146)/SUM($AZ$4:$AZ$146),IF($B36=$A$6,SUMPRODUCT($AZ$4:$AZ$146,Schweine_Werte!$CE$4:$CE$146)/SUM($AZ$4:$AZ$146),SUMPRODUCT($AZ$4:$AZ$146,Schweine_Werte!$AY$4:$AY$146)/SUM($AZ$4:$AZ$146))))</f>
        <v>#DIV/0!</v>
      </c>
      <c r="AH30" s="667"/>
      <c r="AI30" s="667"/>
      <c r="AJ30" s="667" t="e">
        <f>IF($B36=$A$8,SUMPRODUCT($AZ$4:$AZ$146,Schweine_Werte!$EQ$4:$EQ$146,Schweine_Werte!$ES$4:$ES$146)/SUMPRODUCT($AZ$4:$AZ$146,Schweine_Werte!$EQ$4:$EQ$146),IF($B36=$A$7,SUMPRODUCT($AZ$4:$AZ$146,Schweine_Werte!$DK$4:$DK$146,Schweine_Werte!$DM$4:$DM$146)/SUMPRODUCT($AZ$4:$AZ$146,Schweine_Werte!$DK$4:$DK$146),IF($B36=$A$6,SUMPRODUCT($AZ$4:$AZ$146,Schweine_Werte!$CE$4:$CE$146,Schweine_Werte!$CG$4:$CG$146)/SUMPRODUCT($AZ$4:$AZ$146,Schweine_Werte!$CE$4:$CE$146),SUMPRODUCT($AZ$4:$AZ$146,Schweine_Werte!$AY$4:$AY$146,Schweine_Werte!$BA$4:$BA$146)/SUMPRODUCT($AZ$4:$AZ$146,Schweine_Werte!$AY$4:$AY$146))))</f>
        <v>#DIV/0!</v>
      </c>
      <c r="AK30" s="667"/>
      <c r="AL30" s="667">
        <f>IF($B36=$A$8,SUMIF(Schweine_Werte!$AO$4:$AO$146,$C36,Schweine_Werte!$ES$4:$ES$146),IF($B36=$A$7,SUMIF(Schweine_Werte!$AO$4:$AO$146,$C36,Schweine_Werte!$DM$4:$DM$146),IF($B36=$A$6,SUMIF(Schweine_Werte!$AO$4:$AO$146,$C36,Schweine_Werte!$CG$4:$CG$146),SUMIF(Schweine_Werte!$AO$4:$AO$146,$C36,Schweine_Werte!$BA$4:$BA$146))))</f>
        <v>0</v>
      </c>
      <c r="AM30" s="667"/>
      <c r="AN30" s="667">
        <f>IF($B36=$A$8,SUMIF(Schweine_Werte!$AO$4:$AO$146,$D36,Schweine_Werte!$ES$4:$ES$146),IF($B36=$A$7,SUMIF(Schweine_Werte!$AO$4:$AO$146,$D36,Schweine_Werte!$DM$4:$DM$146),IF($B36=$A$6,SUMIF(Schweine_Werte!$AO$4:$AO$146,$D36,Schweine_Werte!$CG$4:$CG$146),SUMIF(Schweine_Werte!$AO$4:$AO$146,$D36,Schweine_Werte!$BA$4:$BA$146))))</f>
        <v>0</v>
      </c>
      <c r="AR30" s="698">
        <v>34</v>
      </c>
      <c r="AS30" s="677">
        <f>IF(OR($C$12=$AR30,$D$12=$AR30),Schweine_Werte!$C30*0.5,IF(OR($C$12&gt;$AR30,$D$12&lt;$AR30),0,Schweine_Werte!$C30))</f>
        <v>0</v>
      </c>
      <c r="AT30" s="667">
        <f>IF(OR($C$24=$AR30,$D$24=$AR30),Schweine_Werte!$C30*0.5,IF(OR($C$24&gt;$AR30,$D$24&lt;$AR30),0,Schweine_Werte!$C30))</f>
        <v>0</v>
      </c>
      <c r="AU30" s="677">
        <f>IF(OR($C$36=$AR30,$D$36=$AR30),Schweine_Werte!$C30*0.5,IF(OR($C$36&gt;$AR30,$D$36&lt;$AR30),0,Schweine_Werte!$C30))</f>
        <v>0</v>
      </c>
      <c r="AV30" s="677">
        <f>IF(OR($C$48=$AR30,$D$48=$AR30),Schweine_Werte!$C30*0.5,IF(OR($C$48&gt;$AR30,$D$48&lt;$AR30),0,Schweine_Werte!$C30))</f>
        <v>0</v>
      </c>
      <c r="AW30" s="677">
        <f>IF(OR($C$60=$AR30,$D$60=$AR30),Schweine_Werte!$C30*0.5,IF(OR($C$60&gt;$AR30,$D$60&lt;$AR30),0,Schweine_Werte!$C30))</f>
        <v>0</v>
      </c>
      <c r="AX30" s="677">
        <f>IF(OR($C$12=$AR30,$D$12=$AR30),Schweine_Werte!$E30*0.5,IF(OR($C$12&gt;$AR30,$D$12&lt;$AR30),0,Schweine_Werte!$E30))</f>
        <v>0</v>
      </c>
      <c r="AY30" s="667">
        <f>IF(OR($C$24=$AR30,$D$24=$AR30),Schweine_Werte!$E30*0.5,IF(OR($C$24&gt;$AR30,$D$24&lt;$AR30),0,Schweine_Werte!$E30))</f>
        <v>0</v>
      </c>
      <c r="AZ30" s="667">
        <f>IF(OR($C$36=$AR30,$D$36=$AR30),Schweine_Werte!$E30*0.5,IF(OR($C$36&gt;$AR30,$D$36&lt;$AR30),0,Schweine_Werte!$E30))</f>
        <v>0</v>
      </c>
      <c r="BA30" s="667">
        <f>IF(OR($C$48=$AR30,$D$48=$AR30),Schweine_Werte!$E30*0.5,IF(OR($C$48&gt;$AR30,$D$48&lt;$AR30),0,Schweine_Werte!$E30))</f>
        <v>0</v>
      </c>
      <c r="BB30" s="667">
        <f>IF(OR($C$60=$AR30,$D$60=$AR30),Schweine_Werte!$E30*0.5,IF(OR($C$60&gt;$AR30,$D$60&lt;$AR30),0,Schweine_Werte!$E30))</f>
        <v>0</v>
      </c>
      <c r="BC30" s="677">
        <f>IF(OR($C$12=$AR30,$D$12=$AR30),Schweine_Werte!$G30*0.5,IF(OR($C$12&gt;$AR30,$D$12&lt;$AR30),0,Schweine_Werte!$G30))</f>
        <v>0</v>
      </c>
      <c r="BD30" s="667">
        <f>IF(OR($C$24=$AR30,$D$24=$AR30),Schweine_Werte!$G30*0.5,IF(OR($C$24&gt;$AR30,$D$24&lt;$AR30),0,Schweine_Werte!$G30))</f>
        <v>0</v>
      </c>
      <c r="BE30" s="667">
        <f>IF(OR($C$36=$AR30,$D$36=$AR30),Schweine_Werte!$G30*0.5,IF(OR($C$36&gt;$AR30,$D$36&lt;$AR30),0,Schweine_Werte!$G30))</f>
        <v>0</v>
      </c>
      <c r="BF30" s="667">
        <f>IF(OR($C$48=$AR30,$D$48=$AR30),Schweine_Werte!$G30*0.5,IF(OR($C$48&gt;$AR30,$D$48&lt;$AR30),0,Schweine_Werte!$G30))</f>
        <v>0</v>
      </c>
      <c r="BG30" s="667">
        <f>IF(OR($C$60=$AR30,$D$60=$AR30),Schweine_Werte!$G30*0.5,IF(OR($C$60&gt;$AR30,$D$60&lt;$AR30),0,Schweine_Werte!$G30))</f>
        <v>0</v>
      </c>
      <c r="BH30" s="677">
        <f>IF(OR($C$12=$AR30,$D$12=$AR30),Schweine_Werte!$I30*0.5,IF(OR($C$12&gt;$AR30,$D$12&lt;$AR30),0,Schweine_Werte!$I30))</f>
        <v>0</v>
      </c>
      <c r="BI30" s="667">
        <f>IF(OR($C$24=$AR30,$D$24=$AR30),Schweine_Werte!$I30*0.5,IF(OR($C$24&gt;$AR30,$D$24&lt;$AR30),0,Schweine_Werte!$I30))</f>
        <v>0</v>
      </c>
      <c r="BJ30" s="667">
        <f>IF(OR($C$36=$AR30,$D$36=$AR30),Schweine_Werte!$I30*0.5,IF(OR($C$36&gt;$AR30,$D$36&lt;$AR30),0,Schweine_Werte!$I30))</f>
        <v>0</v>
      </c>
      <c r="BK30" s="667">
        <f>IF(OR($C$48=$AR30,$D$48=$AR30),Schweine_Werte!$I30*0.5,IF(OR($C$48&gt;$AR30,$D$48&lt;$AR30),0,Schweine_Werte!$I30))</f>
        <v>0</v>
      </c>
      <c r="BL30" s="667">
        <f>IF(OR($C$60=$AR30,$D$60=$AR30),Schweine_Werte!$I30*0.5,IF(OR($C$60&gt;$AR30,$D$60&lt;$AR30),0,Schweine_Werte!$I30))</f>
        <v>0</v>
      </c>
      <c r="BM30" s="677"/>
      <c r="BN30" s="667"/>
      <c r="BO30" s="667"/>
      <c r="BP30" s="667"/>
      <c r="BQ30" s="667"/>
      <c r="BR30" s="677">
        <f>IF(OR($C$74=$AR30,$D$74=$AR30),Schweine_Werte!$M30*0.5,IF(OR($C$74&gt;$AR30,$D$74&lt;$AR30),0,Schweine_Werte!$M30))</f>
        <v>0</v>
      </c>
      <c r="BS30" s="677">
        <f>IF(OR($C$83=$AR30,$D$83=$AR30),Schweine_Werte!$M30*0.5,IF(OR($C$83&gt;$AR30,$D$83&lt;$AR30),0,Schweine_Werte!$M30))</f>
        <v>0</v>
      </c>
      <c r="BT30" s="667">
        <f>IF(OR($C$92=$AR30,$D$92=$AR30),Schweine_Werte!$M30*0.5,IF(OR($C$92&gt;$AR30,$D$92&lt;$AR30),0,Schweine_Werte!$M30))</f>
        <v>0</v>
      </c>
      <c r="BU30" s="667">
        <f>IF(OR($C$101=$AR30,$D$101=$AR30),Schweine_Werte!$M30*0.5,IF(OR($C$101&gt;$AR30,$D$101&lt;$AR30),0,Schweine_Werte!$M30))</f>
        <v>0</v>
      </c>
      <c r="BV30" s="667">
        <f>IF(OR($C$110=$AR30,$D$110=$AR30),Schweine_Werte!$M30*0.5,IF(OR($C$110&gt;$AR30,$D$110&lt;$AR30),0,Schweine_Werte!$M30))</f>
        <v>0</v>
      </c>
      <c r="BW30" s="667">
        <f>IF(OR(8=$AR30,$E$127=$AR30),Schweine_Werte!$M30*0.5,IF(OR(8&gt;$AR30,$E$127&lt;$AR30),0,Schweine_Werte!$M30))</f>
        <v>1.4565371262046849</v>
      </c>
      <c r="BX30" s="667">
        <f>IF(OR(8=$AR30,$E$145=$AR30),Schweine_Werte!$M30*0.5,IF(OR(8&gt;$AR30,$E$145&lt;$AR30),0,Schweine_Werte!$M30))</f>
        <v>1.4565371262046849</v>
      </c>
      <c r="BY30" s="677">
        <f>IF(OR($C$74=$AR30,$D$74=$AR30),Schweine_Werte!$O30*0.5,IF(OR($C$74&gt;$AR30,$D$74&lt;$AR30),0,Schweine_Werte!$O30))</f>
        <v>0</v>
      </c>
      <c r="BZ30" s="677">
        <f>IF(OR($C$83=$AR30,$D$83=$AR30),Schweine_Werte!$O30*0.5,IF(OR($C$83&gt;$AR30,$D$83&lt;$AR30),0,Schweine_Werte!$O30))</f>
        <v>0</v>
      </c>
      <c r="CA30" s="667">
        <f>IF(OR($C$92=$AR30,$D$92=$AR30),Schweine_Werte!$O30*0.5,IF(OR($C$92&gt;$AR30,$D$92&lt;$AR30),0,Schweine_Werte!$O30))</f>
        <v>0</v>
      </c>
      <c r="CB30" s="667">
        <f>IF(OR($C$101=$AR30,$D$101=$AR30),Schweine_Werte!$O30*0.5,IF(OR($C$101&gt;$AR30,$D$101&lt;$AR30),0,Schweine_Werte!$O30))</f>
        <v>0</v>
      </c>
      <c r="CC30" s="667">
        <f>IF(OR($C$110=$AR30,$D$110=$AR30),Schweine_Werte!$O30*0.5,IF(OR($C$110&gt;$AR30,$D$110&lt;$AR30),0,Schweine_Werte!$O30))</f>
        <v>0</v>
      </c>
    </row>
    <row r="31" spans="1:81" x14ac:dyDescent="0.2">
      <c r="B31" s="504">
        <v>850</v>
      </c>
      <c r="D31" s="667"/>
      <c r="E31" s="667" t="e">
        <f>($D36-$C36)*1000/SUM($BE$4:$BE$146)</f>
        <v>#VALUE!</v>
      </c>
      <c r="F31" s="667" t="e">
        <f>SUMPRODUCT($BE$4:$BE$146,Schweine_Werte!$S$4:$S$146)/SUM($BE$4:$BE$146)</f>
        <v>#DIV/0!</v>
      </c>
      <c r="G31" s="667" t="e">
        <f>IF($B36=$A$8,SUMPRODUCT($BE$4:$BE$146,Schweine_Werte!ET$4:ET$146)/SUM($BE$4:$BE$146),IF($B36=$A$7,SUMPRODUCT($BE$4:$BE$146,Schweine_Werte!DN$4:DN$146)/SUM($BE$4:$BE$146),IF($B36=$A$6,SUMPRODUCT($BE$4:$BE$146,Schweine_Werte!CH$4:CH$146)/SUM($BE$4:$BE$146),SUMPRODUCT($BE$4:$BE$146,Schweine_Werte!BB$4:BB$146)/SUM($BE$4:$BE$146))))</f>
        <v>#DIV/0!</v>
      </c>
      <c r="H31" s="667" t="e">
        <f>IF($B36=$A$8,SUMPRODUCT($BE$4:$BE$146,Schweine_Werte!EU$4:EU$146)/SUM($BE$4:$BE$146),IF($B36=$A$7,SUMPRODUCT($BE$4:$BE$146,Schweine_Werte!DO$4:DO$146)/SUM($BE$4:$BE$146),IF($B36=$A$6,SUMPRODUCT($BE$4:$BE$146,Schweine_Werte!CI$4:CI$146)/SUM($BE$4:$BE$146),SUMPRODUCT($BE$4:$BE$146,Schweine_Werte!BC$4:BC$146)/SUM($BE$4:$BE$146))))</f>
        <v>#DIV/0!</v>
      </c>
      <c r="I31" s="667" t="e">
        <f>IF($B36=$A$8,SUMPRODUCT($BE$4:$BE$146,Schweine_Werte!EV$4:EV$146)/SUM($BE$4:$BE$146),IF($B36=$A$7,SUMPRODUCT($BE$4:$BE$146,Schweine_Werte!DP$4:DP$146)/SUM($BE$4:$BE$146),IF($B36=$A$6,SUMPRODUCT($BE$4:$BE$146,Schweine_Werte!CJ$4:CJ$146)/SUM($BE$4:$BE$146),SUMPRODUCT($BE$4:$BE$146,Schweine_Werte!BD$4:BD$146)/SUM($BE$4:$BE$146))))</f>
        <v>#DIV/0!</v>
      </c>
      <c r="J31" s="667" t="e">
        <f>SUMPRODUCT($BE$4:$BE$146,Schweine_Werte!$AA$4:$AA$146)/SUM($BE$4:$BE$146)</f>
        <v>#DIV/0!</v>
      </c>
      <c r="K31" s="667" t="e">
        <f>SUMPRODUCT($BE$4:$BE$146,Schweine_Werte!$AI$4:$AI$146)/SUM($BE$4:$BE$146)</f>
        <v>#DIV/0!</v>
      </c>
      <c r="L31" s="667" t="e">
        <f>T31*$F31*365/1000+$J31-$K31</f>
        <v>#DIV/0!</v>
      </c>
      <c r="M31" s="667" t="e">
        <f>U31*$F31*365/1000+$J31-$K31/2</f>
        <v>#DIV/0!</v>
      </c>
      <c r="N31" s="667" t="e">
        <f>V31*$F31*365/1000+$J31</f>
        <v>#DIV/0!</v>
      </c>
      <c r="O31" s="667">
        <f>IF($C36&lt;28,SUM($BE$4:$BE$23)+IF($D36&gt;28,$BE$24*0.5,$BE$24),0)</f>
        <v>0</v>
      </c>
      <c r="P31" s="667">
        <f>IF($D36&gt;28,SUM($BE$25:$BE$146)+IF($C36&lt;28,$BE$24*0.5,$BE$24),0)</f>
        <v>0</v>
      </c>
      <c r="Q31" s="667" t="e">
        <f t="shared" si="16"/>
        <v>#DIV/0!</v>
      </c>
      <c r="R31" s="667" t="e">
        <f t="shared" si="16"/>
        <v>#DIV/0!</v>
      </c>
      <c r="S31" s="667" t="e">
        <f t="shared" si="16"/>
        <v>#DIV/0!</v>
      </c>
      <c r="T31" s="667" t="e">
        <f>+($O31*Schweine_Werte!$HT$7+$P31*Schweine_Werte!$HU$7)/SUM($O31:$P31)</f>
        <v>#DIV/0!</v>
      </c>
      <c r="U31" s="667" t="e">
        <f>+($O31*Schweine_Werte!$HV$7+$P31*Schweine_Werte!$HW$7)/SUM($O31:$P31)</f>
        <v>#DIV/0!</v>
      </c>
      <c r="V31" s="667" t="e">
        <f>+($O31*Schweine_Werte!$HX$7+$P31*Schweine_Werte!$HY$7)/SUM($O31:$P31)</f>
        <v>#DIV/0!</v>
      </c>
      <c r="W31" s="667" t="e">
        <f>($J31*0.055+T31*0.365*0.86*$F31-$K31*0.018)/L31*100</f>
        <v>#DIV/0!</v>
      </c>
      <c r="X31" s="667" t="e">
        <f>($J31*0.055+U31*0.365*0.86*$F31-$K31*0.018/2)/M31*100</f>
        <v>#DIV/0!</v>
      </c>
      <c r="Y31" s="667" t="e">
        <f>($J31*0.055+V31*0.365*0.86*$F31)/N31*100</f>
        <v>#DIV/0!</v>
      </c>
      <c r="Z31" s="667" t="e">
        <f>IF($B36=$A$8,SUMPRODUCT($BE$4:$BE$146,Schweine_Werte!$EW$4:$EW$146,Schweine_Werte!$EX$4:$EX$146)/SUMPRODUCT($BE$4:$BE$146,Schweine_Werte!$EW$4:$EW$146),IF($B36=$A$7,SUMPRODUCT($BE$4:$BE$146,Schweine_Werte!$DQ$4:$DQ$146,Schweine_Werte!$DR$4:$DR$146)/SUMPRODUCT($BE$4:$BE$146,Schweine_Werte!$DQ$4:$DQ$146),IF($B36=$A$6,SUMPRODUCT($BE$4:$BE$146,Schweine_Werte!$CK$4:$CK$146,Schweine_Werte!$CL$4:$CL$146)/SUMPRODUCT($BE$4:$BE$146,Schweine_Werte!$CK$4:$CK$146),SUMPRODUCT($BE$4:$BE$146,Schweine_Werte!$BE$4:$BE$146,Schweine_Werte!$BF$4:$BF$146)/SUMPRODUCT($BE$4:$BE$146,Schweine_Werte!$BE$4:$BE$146))))</f>
        <v>#DIV/0!</v>
      </c>
      <c r="AA31" s="667"/>
      <c r="AB31" s="667">
        <f>IF($B36=$A$8,SUMIF(Schweine_Werte!$AO$4:$AO$146,$C36,Schweine_Werte!$EX$4:$EX$146),IF($B36=$A$7,SUMIF(Schweine_Werte!$AO$4:$AO$146,$C36,Schweine_Werte!$DR$4:$DR$146),IF($B36=$A$6,SUMIF(Schweine_Werte!$AO$4:$AO$146,$C36,Schweine_Werte!$CL$4:$CL$146),SUMIF(Schweine_Werte!$AO$4:$AO$146,$C36,Schweine_Werte!$BF$4:$BF$146))))</f>
        <v>0</v>
      </c>
      <c r="AC31" s="667"/>
      <c r="AD31" s="667">
        <f>IF($B36=$A$8,SUMIF(Schweine_Werte!$AO$4:$AO$146,$D36,Schweine_Werte!$EX$4:$EX$146),IF($B36=$A$7,SUMIF(Schweine_Werte!$AO$4:$AO$146,$D36,Schweine_Werte!$DR$4:$DR$146),IF($B36=$A$6,SUMIF(Schweine_Werte!$AO$4:$AO$146,$D36,Schweine_Werte!$CL$4:$CL$146),SUMIF(Schweine_Werte!$AO$4:$AO$146,$D36,Schweine_Werte!$BF$4:$BF$146))))</f>
        <v>0</v>
      </c>
      <c r="AE31" s="667"/>
      <c r="AF31" s="667"/>
      <c r="AG31" s="667" t="e">
        <f>IF($B36=$A$8,SUMPRODUCT($BE$4:$BE$146,Schweine_Werte!$EW$4:$EW$146)/SUM($BE$4:$BE$146),IF($B36=$A$7,SUMPRODUCT($BE$4:$BE$146,Schweine_Werte!$DQ$4:$DQ$146)/SUM($BE$4:$BE$146),IF($B36=$A$6,SUMPRODUCT($BE$4:$BE$146,Schweine_Werte!$CK$4:$CK$146)/SUM($BE$4:$BE$146),SUMPRODUCT($BE$4:$BE$146,Schweine_Werte!$BE$4:$BE$146)/SUM($BE$4:$BE$146))))</f>
        <v>#DIV/0!</v>
      </c>
      <c r="AH31" s="667"/>
      <c r="AI31" s="667"/>
      <c r="AJ31" s="667" t="e">
        <f>IF($B36=$A$8,SUMPRODUCT($BE$4:$BE$146,Schweine_Werte!$EW$4:$EW$146,Schweine_Werte!$EY$4:$EY$146)/SUMPRODUCT($BE$4:$BE$146,Schweine_Werte!$EW$4:$EW$146),IF($B36=$A$7,SUMPRODUCT($BE$4:$BE$146,Schweine_Werte!$DQ$4:$DQ$146,Schweine_Werte!$DS$4:$DS$146)/SUMPRODUCT($BE$4:$BE$146,Schweine_Werte!$DQ$4:$DQ$146),IF($B36=$A$6,SUMPRODUCT($BE$4:$BE$146,Schweine_Werte!$CK$4:$CK$146,Schweine_Werte!$CM$4:$CM$146)/SUMPRODUCT($BE$4:$BE$146,Schweine_Werte!$CK$4:$CK$146),SUMPRODUCT($BE$4:$BE$146,Schweine_Werte!$BE$4:$BE$146,Schweine_Werte!$BG$4:$BG$146)/SUMPRODUCT($BE$4:$BE$146,Schweine_Werte!$BE$4:$BE$146))))</f>
        <v>#DIV/0!</v>
      </c>
      <c r="AK31" s="667"/>
      <c r="AL31" s="667">
        <f>IF($B36=$A$8,SUMIF(Schweine_Werte!$AO$4:$AO$146,$C36,Schweine_Werte!$EY$4:$EY$146),IF($B36=$A$7,SUMIF(Schweine_Werte!$AO$4:$AO$146,$C36,Schweine_Werte!$DS$4:$DS$146),IF($B36=$A$6,SUMIF(Schweine_Werte!$AO$4:$AO$146,$C36,Schweine_Werte!$CM$4:$CM$146),SUMIF(Schweine_Werte!$AO$4:$AO$146,$C36,Schweine_Werte!$BG$4:$BG$146))))</f>
        <v>0</v>
      </c>
      <c r="AM31" s="667"/>
      <c r="AN31" s="667">
        <f>IF($B36=$A$8,SUMIF(Schweine_Werte!$AO$4:$AO$146,$D36,Schweine_Werte!$EY$4:$EY$146),IF($B36=$A$7,SUMIF(Schweine_Werte!$AO$4:$AO$146,$D36,Schweine_Werte!$DS$4:$DS$146),IF($B36=$A$6,SUMIF(Schweine_Werte!$AO$4:$AO$146,$D36,Schweine_Werte!$CM$4:$CM$146),SUMIF(Schweine_Werte!$AO$4:$AO$146,$D36,Schweine_Werte!$BG$4:$BG$146))))</f>
        <v>0</v>
      </c>
      <c r="AR31" s="698">
        <v>35</v>
      </c>
      <c r="AS31" s="677">
        <f>IF(OR($C$12=$AR31,$D$12=$AR31),Schweine_Werte!$C31*0.5,IF(OR($C$12&gt;$AR31,$D$12&lt;$AR31),0,Schweine_Werte!$C31))</f>
        <v>0</v>
      </c>
      <c r="AT31" s="667">
        <f>IF(OR($C$24=$AR31,$D$24=$AR31),Schweine_Werte!$C31*0.5,IF(OR($C$24&gt;$AR31,$D$24&lt;$AR31),0,Schweine_Werte!$C31))</f>
        <v>0</v>
      </c>
      <c r="AU31" s="677">
        <f>IF(OR($C$36=$AR31,$D$36=$AR31),Schweine_Werte!$C31*0.5,IF(OR($C$36&gt;$AR31,$D$36&lt;$AR31),0,Schweine_Werte!$C31))</f>
        <v>0</v>
      </c>
      <c r="AV31" s="677">
        <f>IF(OR($C$48=$AR31,$D$48=$AR31),Schweine_Werte!$C31*0.5,IF(OR($C$48&gt;$AR31,$D$48&lt;$AR31),0,Schweine_Werte!$C31))</f>
        <v>0</v>
      </c>
      <c r="AW31" s="677">
        <f>IF(OR($C$60=$AR31,$D$60=$AR31),Schweine_Werte!$C31*0.5,IF(OR($C$60&gt;$AR31,$D$60&lt;$AR31),0,Schweine_Werte!$C31))</f>
        <v>0</v>
      </c>
      <c r="AX31" s="677">
        <f>IF(OR($C$12=$AR31,$D$12=$AR31),Schweine_Werte!$E31*0.5,IF(OR($C$12&gt;$AR31,$D$12&lt;$AR31),0,Schweine_Werte!$E31))</f>
        <v>0</v>
      </c>
      <c r="AY31" s="667">
        <f>IF(OR($C$24=$AR31,$D$24=$AR31),Schweine_Werte!$E31*0.5,IF(OR($C$24&gt;$AR31,$D$24&lt;$AR31),0,Schweine_Werte!$E31))</f>
        <v>0</v>
      </c>
      <c r="AZ31" s="667">
        <f>IF(OR($C$36=$AR31,$D$36=$AR31),Schweine_Werte!$E31*0.5,IF(OR($C$36&gt;$AR31,$D$36&lt;$AR31),0,Schweine_Werte!$E31))</f>
        <v>0</v>
      </c>
      <c r="BA31" s="667">
        <f>IF(OR($C$48=$AR31,$D$48=$AR31),Schweine_Werte!$E31*0.5,IF(OR($C$48&gt;$AR31,$D$48&lt;$AR31),0,Schweine_Werte!$E31))</f>
        <v>0</v>
      </c>
      <c r="BB31" s="667">
        <f>IF(OR($C$60=$AR31,$D$60=$AR31),Schweine_Werte!$E31*0.5,IF(OR($C$60&gt;$AR31,$D$60&lt;$AR31),0,Schweine_Werte!$E31))</f>
        <v>0</v>
      </c>
      <c r="BC31" s="677">
        <f>IF(OR($C$12=$AR31,$D$12=$AR31),Schweine_Werte!$G31*0.5,IF(OR($C$12&gt;$AR31,$D$12&lt;$AR31),0,Schweine_Werte!$G31))</f>
        <v>0</v>
      </c>
      <c r="BD31" s="667">
        <f>IF(OR($C$24=$AR31,$D$24=$AR31),Schweine_Werte!$G31*0.5,IF(OR($C$24&gt;$AR31,$D$24&lt;$AR31),0,Schweine_Werte!$G31))</f>
        <v>0</v>
      </c>
      <c r="BE31" s="667">
        <f>IF(OR($C$36=$AR31,$D$36=$AR31),Schweine_Werte!$G31*0.5,IF(OR($C$36&gt;$AR31,$D$36&lt;$AR31),0,Schweine_Werte!$G31))</f>
        <v>0</v>
      </c>
      <c r="BF31" s="667">
        <f>IF(OR($C$48=$AR31,$D$48=$AR31),Schweine_Werte!$G31*0.5,IF(OR($C$48&gt;$AR31,$D$48&lt;$AR31),0,Schweine_Werte!$G31))</f>
        <v>0</v>
      </c>
      <c r="BG31" s="667">
        <f>IF(OR($C$60=$AR31,$D$60=$AR31),Schweine_Werte!$G31*0.5,IF(OR($C$60&gt;$AR31,$D$60&lt;$AR31),0,Schweine_Werte!$G31))</f>
        <v>0</v>
      </c>
      <c r="BH31" s="677">
        <f>IF(OR($C$12=$AR31,$D$12=$AR31),Schweine_Werte!$I31*0.5,IF(OR($C$12&gt;$AR31,$D$12&lt;$AR31),0,Schweine_Werte!$I31))</f>
        <v>0</v>
      </c>
      <c r="BI31" s="667">
        <f>IF(OR($C$24=$AR31,$D$24=$AR31),Schweine_Werte!$I31*0.5,IF(OR($C$24&gt;$AR31,$D$24&lt;$AR31),0,Schweine_Werte!$I31))</f>
        <v>0</v>
      </c>
      <c r="BJ31" s="667">
        <f>IF(OR($C$36=$AR31,$D$36=$AR31),Schweine_Werte!$I31*0.5,IF(OR($C$36&gt;$AR31,$D$36&lt;$AR31),0,Schweine_Werte!$I31))</f>
        <v>0</v>
      </c>
      <c r="BK31" s="667">
        <f>IF(OR($C$48=$AR31,$D$48=$AR31),Schweine_Werte!$I31*0.5,IF(OR($C$48&gt;$AR31,$D$48&lt;$AR31),0,Schweine_Werte!$I31))</f>
        <v>0</v>
      </c>
      <c r="BL31" s="667">
        <f>IF(OR($C$60=$AR31,$D$60=$AR31),Schweine_Werte!$I31*0.5,IF(OR($C$60&gt;$AR31,$D$60&lt;$AR31),0,Schweine_Werte!$I31))</f>
        <v>0</v>
      </c>
      <c r="BM31" s="677"/>
      <c r="BN31" s="667"/>
      <c r="BO31" s="667"/>
      <c r="BP31" s="667"/>
      <c r="BQ31" s="667"/>
      <c r="BR31" s="677">
        <f>IF(OR($C$74=$AR31,$D$74=$AR31),Schweine_Werte!$M31*0.5,IF(OR($C$74&gt;$AR31,$D$74&lt;$AR31),0,Schweine_Werte!$M31))</f>
        <v>0</v>
      </c>
      <c r="BS31" s="677">
        <f>IF(OR($C$83=$AR31,$D$83=$AR31),Schweine_Werte!$M31*0.5,IF(OR($C$83&gt;$AR31,$D$83&lt;$AR31),0,Schweine_Werte!$M31))</f>
        <v>0</v>
      </c>
      <c r="BT31" s="667">
        <f>IF(OR($C$92=$AR31,$D$92=$AR31),Schweine_Werte!$M31*0.5,IF(OR($C$92&gt;$AR31,$D$92&lt;$AR31),0,Schweine_Werte!$M31))</f>
        <v>0</v>
      </c>
      <c r="BU31" s="667">
        <f>IF(OR($C$101=$AR31,$D$101=$AR31),Schweine_Werte!$M31*0.5,IF(OR($C$101&gt;$AR31,$D$101&lt;$AR31),0,Schweine_Werte!$M31))</f>
        <v>0</v>
      </c>
      <c r="BV31" s="667">
        <f>IF(OR($C$110=$AR31,$D$110=$AR31),Schweine_Werte!$M31*0.5,IF(OR($C$110&gt;$AR31,$D$110&lt;$AR31),0,Schweine_Werte!$M31))</f>
        <v>0</v>
      </c>
      <c r="BW31" s="667">
        <f>IF(OR(8=$AR31,$E$127=$AR31),Schweine_Werte!$M31*0.5,IF(OR(8&gt;$AR31,$E$127&lt;$AR31),0,Schweine_Werte!$M31))</f>
        <v>1.4332167721744244</v>
      </c>
      <c r="BX31" s="667">
        <f>IF(OR(8=$AR31,$E$145=$AR31),Schweine_Werte!$M31*0.5,IF(OR(8&gt;$AR31,$E$145&lt;$AR31),0,Schweine_Werte!$M31))</f>
        <v>1.4332167721744244</v>
      </c>
      <c r="BY31" s="677">
        <f>IF(OR($C$74=$AR31,$D$74=$AR31),Schweine_Werte!$O31*0.5,IF(OR($C$74&gt;$AR31,$D$74&lt;$AR31),0,Schweine_Werte!$O31))</f>
        <v>0</v>
      </c>
      <c r="BZ31" s="677">
        <f>IF(OR($C$83=$AR31,$D$83=$AR31),Schweine_Werte!$O31*0.5,IF(OR($C$83&gt;$AR31,$D$83&lt;$AR31),0,Schweine_Werte!$O31))</f>
        <v>0</v>
      </c>
      <c r="CA31" s="667">
        <f>IF(OR($C$92=$AR31,$D$92=$AR31),Schweine_Werte!$O31*0.5,IF(OR($C$92&gt;$AR31,$D$92&lt;$AR31),0,Schweine_Werte!$O31))</f>
        <v>0</v>
      </c>
      <c r="CB31" s="667">
        <f>IF(OR($C$101=$AR31,$D$101=$AR31),Schweine_Werte!$O31*0.5,IF(OR($C$101&gt;$AR31,$D$101&lt;$AR31),0,Schweine_Werte!$O31))</f>
        <v>0</v>
      </c>
      <c r="CC31" s="667">
        <f>IF(OR($C$110=$AR31,$D$110=$AR31),Schweine_Werte!$O31*0.5,IF(OR($C$110&gt;$AR31,$D$110&lt;$AR31),0,Schweine_Werte!$O31))</f>
        <v>0</v>
      </c>
    </row>
    <row r="32" spans="1:81" x14ac:dyDescent="0.2">
      <c r="B32" s="504">
        <v>950</v>
      </c>
      <c r="D32" s="667"/>
      <c r="E32" s="667" t="e">
        <f>($D36-$C36)*1000/SUM($BJ$4:$BJ$146)</f>
        <v>#VALUE!</v>
      </c>
      <c r="F32" s="667" t="e">
        <f>SUMPRODUCT($BJ$4:$BJ$146,Schweine_Werte!$T$4:$T$146)/SUM($BJ$4:$BJ$146)</f>
        <v>#DIV/0!</v>
      </c>
      <c r="G32" s="667" t="e">
        <f>IF($B36=$A$8,SUMPRODUCT($BJ$4:$BJ$146,Schweine_Werte!EZ$4:EZ$146)/SUM($BJ$4:$BJ$146),IF($B36=$A$7,SUMPRODUCT($BJ$4:$BJ$146,Schweine_Werte!DT$4:DT$146)/SUM($BJ$4:$BJ$146),IF($B36=$A$6,SUMPRODUCT($BJ$4:$BJ$146,Schweine_Werte!CN$4:CN$146)/SUM($BJ$4:$BJ$146),SUMPRODUCT($BJ$4:$BJ$146,Schweine_Werte!BH$4:BH$146)/SUM($BJ$4:$BJ$146))))</f>
        <v>#DIV/0!</v>
      </c>
      <c r="H32" s="667" t="e">
        <f>IF($B36=$A$8,SUMPRODUCT($BJ$4:$BJ$146,Schweine_Werte!FA$4:FA$146)/SUM($BJ$4:$BJ$146),IF($B36=$A$7,SUMPRODUCT($BJ$4:$BJ$146,Schweine_Werte!DU$4:DU$146)/SUM($BJ$4:$BJ$146),IF($B36=$A$6,SUMPRODUCT($BJ$4:$BJ$146,Schweine_Werte!CO$4:CO$146)/SUM($BJ$4:$BJ$146),SUMPRODUCT($BJ$4:$BJ$146,Schweine_Werte!BI$4:BI$146)/SUM($BJ$4:$BJ$146))))</f>
        <v>#DIV/0!</v>
      </c>
      <c r="I32" s="667" t="e">
        <f>IF($B36=$A$8,SUMPRODUCT($BJ$4:$BJ$146,Schweine_Werte!FB$4:FB$146)/SUM($BJ$4:$BJ$146),IF($B36=$A$7,SUMPRODUCT($BJ$4:$BJ$146,Schweine_Werte!DV$4:DV$146)/SUM($BJ$4:$BJ$146),IF($B36=$A$6,SUMPRODUCT($BJ$4:$BJ$146,Schweine_Werte!CP$4:CP$146)/SUM($BJ$4:$BJ$146),SUMPRODUCT($BJ$4:$BJ$146,Schweine_Werte!BJ$4:BJ$146)/SUM($BJ$4:$BJ$146))))</f>
        <v>#DIV/0!</v>
      </c>
      <c r="J32" s="667" t="e">
        <f>SUMPRODUCT($BJ$4:$BJ$146,Schweine_Werte!$AB$4:$AB$146)/SUM($BJ$4:$BJ$146)</f>
        <v>#DIV/0!</v>
      </c>
      <c r="K32" s="667" t="e">
        <f>SUMPRODUCT($BJ$4:$BJ$146,Schweine_Werte!$AJ$4:$AJ$146)/SUM($BJ$4:$BJ$146)</f>
        <v>#DIV/0!</v>
      </c>
      <c r="L32" s="667" t="e">
        <f>T32*$F32*365/1000+$J32-$K32</f>
        <v>#DIV/0!</v>
      </c>
      <c r="M32" s="667" t="e">
        <f>U32*$F32*365/1000+$J32-$K32/2</f>
        <v>#DIV/0!</v>
      </c>
      <c r="N32" s="667" t="e">
        <f>V32*$F32*365/1000+$J32</f>
        <v>#DIV/0!</v>
      </c>
      <c r="O32" s="667">
        <f>IF($C36&lt;28,SUM($BJ$4:$BJ$23)+IF($D36&gt;28,$BJ$24*0.5,$BJ$24),0)</f>
        <v>0</v>
      </c>
      <c r="P32" s="667">
        <f>IF($D36&gt;28,SUM($BJ$25:$BJ$146)+IF($C36&lt;28,$BJ$24*0.5,$BJ$24),0)</f>
        <v>0</v>
      </c>
      <c r="Q32" s="667" t="e">
        <f t="shared" si="16"/>
        <v>#DIV/0!</v>
      </c>
      <c r="R32" s="667" t="e">
        <f t="shared" si="16"/>
        <v>#DIV/0!</v>
      </c>
      <c r="S32" s="667" t="e">
        <f t="shared" si="16"/>
        <v>#DIV/0!</v>
      </c>
      <c r="T32" s="667" t="e">
        <f>+($O32*Schweine_Werte!$HT$8+$P32*Schweine_Werte!$HU$8)/SUM($O32:$P32)</f>
        <v>#DIV/0!</v>
      </c>
      <c r="U32" s="667" t="e">
        <f>+($O32*Schweine_Werte!$HV$8+$P32*Schweine_Werte!$HW$8)/SUM($O32:$P32)</f>
        <v>#DIV/0!</v>
      </c>
      <c r="V32" s="667" t="e">
        <f>+($O32*Schweine_Werte!$HX$8+$P32*Schweine_Werte!$HY$8)/SUM($O32:$P32)</f>
        <v>#DIV/0!</v>
      </c>
      <c r="W32" s="678" t="e">
        <f>($J32*0.055+T32*0.365*0.86*$F32-$K32*0.018)/L32*100</f>
        <v>#DIV/0!</v>
      </c>
      <c r="X32" s="667" t="e">
        <f>($J32*0.055+U32*0.365*0.86*$F32-$K32*0.018/2)/M32*100</f>
        <v>#DIV/0!</v>
      </c>
      <c r="Y32" s="667" t="e">
        <f>($J32*0.055+V32*0.365*0.86*$F32)/N32*100</f>
        <v>#DIV/0!</v>
      </c>
      <c r="Z32" s="667" t="e">
        <f>IF($B36=$A$8,SUMPRODUCT($BJ$4:$BJ$146,Schweine_Werte!$FC$4:$FC$146,Schweine_Werte!$FD$4:$FD$146)/SUMPRODUCT($BJ$4:$BJ$146,Schweine_Werte!$FC$4:$FC$146),IF($B36=$A$7,SUMPRODUCT($BJ$4:$BJ$146,Schweine_Werte!$DW$4:$DW$146,Schweine_Werte!$DX$4:$DX$146)/SUMPRODUCT($BJ$4:$BJ$146,Schweine_Werte!$DW$4:$DW$146),IF($B36=$A$6,SUMPRODUCT($BJ$4:$BJ$146,Schweine_Werte!$CQ$4:$CQ$146,Schweine_Werte!$CR$4:$CR$146)/SUMPRODUCT($BJ$4:$BJ$146,Schweine_Werte!$CQ$4:$CQ$146),SUMPRODUCT($BJ$4:$BJ$146,Schweine_Werte!$BK$4:$BK$146,Schweine_Werte!$BL$4:$BL$146)/SUMPRODUCT($BJ$4:$BJ$146,Schweine_Werte!$BK$4:$BK$146))))</f>
        <v>#DIV/0!</v>
      </c>
      <c r="AA32" s="667"/>
      <c r="AB32" s="667">
        <f>IF($B36=$A$8,SUMIF(Schweine_Werte!$AO$4:$AO$146,$C36,Schweine_Werte!$FD$4:$FD$146),IF($B36=$A$7,SUMIF(Schweine_Werte!$AO$4:$AO$146,$C36,Schweine_Werte!$DX$4:$DX$146),IF($B36=$A$6,SUMIF(Schweine_Werte!$AO$4:$AO$146,$C36,Schweine_Werte!$CR$4:$CR$146),SUMIF(Schweine_Werte!$AO$4:$AO$146,$C36,Schweine_Werte!$BL$4:$BL$146))))</f>
        <v>0</v>
      </c>
      <c r="AC32" s="667"/>
      <c r="AD32" s="667">
        <f>IF($B36=$A$8,SUMIF(Schweine_Werte!$AO$4:$AO$146,$D36,Schweine_Werte!$FD$4:$FD$146),IF($B36=$A$7,SUMIF(Schweine_Werte!$AO$4:$AO$146,$D36,Schweine_Werte!$DX$4:$DX$146),IF($B36=$A$6,SUMIF(Schweine_Werte!$AO$4:$AO$146,$D36,Schweine_Werte!$CR$4:$CR$146),SUMIF(Schweine_Werte!$AO$4:$AO$146,$D36,Schweine_Werte!$BL$4:$BL$146))))</f>
        <v>0</v>
      </c>
      <c r="AE32" s="667"/>
      <c r="AF32" s="667"/>
      <c r="AG32" s="667" t="e">
        <f>IF($B36=$A$8,SUMPRODUCT($BJ$4:$BJ$146,Schweine_Werte!$FC$4:$FC$146)/SUM($BJ$4:$BJ$146),IF($B36=$A$7,SUMPRODUCT($BJ$4:$BJ$146,Schweine_Werte!$DW$4:$DW$146)/SUM($BJ$4:$BJ$146),IF($B36=$A$6,SUMPRODUCT($BJ$4:$BJ$146,Schweine_Werte!$CQ$4:$CQ$146)/SUM($BJ$4:$BJ$146),SUMPRODUCT($BJ$4:$BJ$146,Schweine_Werte!$BK$4:$BK$146)/SUM($BJ$4:$BJ$146))))</f>
        <v>#DIV/0!</v>
      </c>
      <c r="AH32" s="667"/>
      <c r="AI32" s="667"/>
      <c r="AJ32" s="667" t="e">
        <f>IF($B36=$A$8,SUMPRODUCT($BJ$4:$BJ$146,Schweine_Werte!$FC$4:$FC$146,Schweine_Werte!$FE$4:$FE$146)/SUMPRODUCT($BJ$4:$BJ$146,Schweine_Werte!$FC$4:$FC$146),IF($B36=$A$7,SUMPRODUCT($BJ$4:$BJ$146,Schweine_Werte!$DW$4:$DW$146,Schweine_Werte!$DY$4:$DY$146)/SUMPRODUCT($BJ$4:$BJ$146,Schweine_Werte!$DW$4:$DW$146),IF($B36=$A$6,SUMPRODUCT($BJ$4:$BJ$146,Schweine_Werte!$CQ$4:$CQ$146,Schweine_Werte!$CS$4:$CS$146)/SUMPRODUCT($BJ$4:$BJ$146,Schweine_Werte!$CQ$4:$CQ$146),SUMPRODUCT($BJ$4:$BJ$146,Schweine_Werte!$BK$4:$BK$146,Schweine_Werte!$BM$4:$BM$146)/SUMPRODUCT($BJ$4:$BJ$146,Schweine_Werte!$BK$4:$BK$146))))</f>
        <v>#DIV/0!</v>
      </c>
      <c r="AK32" s="667"/>
      <c r="AL32" s="667">
        <f>IF($B36=$A$8,SUMIF(Schweine_Werte!$AO$4:$AO$146,$C36,Schweine_Werte!$FE$4:$FE$146),IF($B36=$A$7,SUMIF(Schweine_Werte!$AO$4:$AO$146,$C36,Schweine_Werte!$DY$4:$DY$146),IF($B36=$A$6,SUMIF(Schweine_Werte!$AO$4:$AO$146,$C36,Schweine_Werte!$CS$4:$CS$146),SUMIF(Schweine_Werte!$AO$4:$AO$146,$C36,Schweine_Werte!$BM$4:$BM$146))))</f>
        <v>0</v>
      </c>
      <c r="AM32" s="667"/>
      <c r="AN32" s="667">
        <f>IF($B36=$A$8,SUMIF(Schweine_Werte!$AO$4:$AO$146,$D36,Schweine_Werte!$FE$4:$FE$146),IF($B36=$A$7,SUMIF(Schweine_Werte!$AO$4:$AO$146,$D36,Schweine_Werte!$DY$4:$DY$146),IF($B36=$A$6,SUMIF(Schweine_Werte!$AO$4:$AO$146,$D36,Schweine_Werte!$CS$4:$CS$146),SUMIF(Schweine_Werte!$AO$4:$AO$146,$D36,Schweine_Werte!$BM$4:$BM$146))))</f>
        <v>0</v>
      </c>
      <c r="AR32" s="698">
        <v>36</v>
      </c>
      <c r="AS32" s="677">
        <f>IF(OR($C$12=$AR32,$D$12=$AR32),Schweine_Werte!$C32*0.5,IF(OR($C$12&gt;$AR32,$D$12&lt;$AR32),0,Schweine_Werte!$C32))</f>
        <v>0</v>
      </c>
      <c r="AT32" s="667">
        <f>IF(OR($C$24=$AR32,$D$24=$AR32),Schweine_Werte!$C32*0.5,IF(OR($C$24&gt;$AR32,$D$24&lt;$AR32),0,Schweine_Werte!$C32))</f>
        <v>0</v>
      </c>
      <c r="AU32" s="677">
        <f>IF(OR($C$36=$AR32,$D$36=$AR32),Schweine_Werte!$C32*0.5,IF(OR($C$36&gt;$AR32,$D$36&lt;$AR32),0,Schweine_Werte!$C32))</f>
        <v>0</v>
      </c>
      <c r="AV32" s="677">
        <f>IF(OR($C$48=$AR32,$D$48=$AR32),Schweine_Werte!$C32*0.5,IF(OR($C$48&gt;$AR32,$D$48&lt;$AR32),0,Schweine_Werte!$C32))</f>
        <v>0</v>
      </c>
      <c r="AW32" s="677">
        <f>IF(OR($C$60=$AR32,$D$60=$AR32),Schweine_Werte!$C32*0.5,IF(OR($C$60&gt;$AR32,$D$60&lt;$AR32),0,Schweine_Werte!$C32))</f>
        <v>0</v>
      </c>
      <c r="AX32" s="677">
        <f>IF(OR($C$12=$AR32,$D$12=$AR32),Schweine_Werte!$E32*0.5,IF(OR($C$12&gt;$AR32,$D$12&lt;$AR32),0,Schweine_Werte!$E32))</f>
        <v>0</v>
      </c>
      <c r="AY32" s="667">
        <f>IF(OR($C$24=$AR32,$D$24=$AR32),Schweine_Werte!$E32*0.5,IF(OR($C$24&gt;$AR32,$D$24&lt;$AR32),0,Schweine_Werte!$E32))</f>
        <v>0</v>
      </c>
      <c r="AZ32" s="667">
        <f>IF(OR($C$36=$AR32,$D$36=$AR32),Schweine_Werte!$E32*0.5,IF(OR($C$36&gt;$AR32,$D$36&lt;$AR32),0,Schweine_Werte!$E32))</f>
        <v>0</v>
      </c>
      <c r="BA32" s="667">
        <f>IF(OR($C$48=$AR32,$D$48=$AR32),Schweine_Werte!$E32*0.5,IF(OR($C$48&gt;$AR32,$D$48&lt;$AR32),0,Schweine_Werte!$E32))</f>
        <v>0</v>
      </c>
      <c r="BB32" s="667">
        <f>IF(OR($C$60=$AR32,$D$60=$AR32),Schweine_Werte!$E32*0.5,IF(OR($C$60&gt;$AR32,$D$60&lt;$AR32),0,Schweine_Werte!$E32))</f>
        <v>0</v>
      </c>
      <c r="BC32" s="677">
        <f>IF(OR($C$12=$AR32,$D$12=$AR32),Schweine_Werte!$G32*0.5,IF(OR($C$12&gt;$AR32,$D$12&lt;$AR32),0,Schweine_Werte!$G32))</f>
        <v>0</v>
      </c>
      <c r="BD32" s="667">
        <f>IF(OR($C$24=$AR32,$D$24=$AR32),Schweine_Werte!$G32*0.5,IF(OR($C$24&gt;$AR32,$D$24&lt;$AR32),0,Schweine_Werte!$G32))</f>
        <v>0</v>
      </c>
      <c r="BE32" s="667">
        <f>IF(OR($C$36=$AR32,$D$36=$AR32),Schweine_Werte!$G32*0.5,IF(OR($C$36&gt;$AR32,$D$36&lt;$AR32),0,Schweine_Werte!$G32))</f>
        <v>0</v>
      </c>
      <c r="BF32" s="667">
        <f>IF(OR($C$48=$AR32,$D$48=$AR32),Schweine_Werte!$G32*0.5,IF(OR($C$48&gt;$AR32,$D$48&lt;$AR32),0,Schweine_Werte!$G32))</f>
        <v>0</v>
      </c>
      <c r="BG32" s="667">
        <f>IF(OR($C$60=$AR32,$D$60=$AR32),Schweine_Werte!$G32*0.5,IF(OR($C$60&gt;$AR32,$D$60&lt;$AR32),0,Schweine_Werte!$G32))</f>
        <v>0</v>
      </c>
      <c r="BH32" s="677">
        <f>IF(OR($C$12=$AR32,$D$12=$AR32),Schweine_Werte!$I32*0.5,IF(OR($C$12&gt;$AR32,$D$12&lt;$AR32),0,Schweine_Werte!$I32))</f>
        <v>0</v>
      </c>
      <c r="BI32" s="667">
        <f>IF(OR($C$24=$AR32,$D$24=$AR32),Schweine_Werte!$I32*0.5,IF(OR($C$24&gt;$AR32,$D$24&lt;$AR32),0,Schweine_Werte!$I32))</f>
        <v>0</v>
      </c>
      <c r="BJ32" s="667">
        <f>IF(OR($C$36=$AR32,$D$36=$AR32),Schweine_Werte!$I32*0.5,IF(OR($C$36&gt;$AR32,$D$36&lt;$AR32),0,Schweine_Werte!$I32))</f>
        <v>0</v>
      </c>
      <c r="BK32" s="667">
        <f>IF(OR($C$48=$AR32,$D$48=$AR32),Schweine_Werte!$I32*0.5,IF(OR($C$48&gt;$AR32,$D$48&lt;$AR32),0,Schweine_Werte!$I32))</f>
        <v>0</v>
      </c>
      <c r="BL32" s="667">
        <f>IF(OR($C$60=$AR32,$D$60=$AR32),Schweine_Werte!$I32*0.5,IF(OR($C$60&gt;$AR32,$D$60&lt;$AR32),0,Schweine_Werte!$I32))</f>
        <v>0</v>
      </c>
      <c r="BM32" s="677"/>
      <c r="BN32" s="667"/>
      <c r="BO32" s="667"/>
      <c r="BP32" s="667"/>
      <c r="BQ32" s="667"/>
      <c r="BR32" s="677">
        <f>IF(OR($C$74=$AR32,$D$74=$AR32),Schweine_Werte!$M32*0.5,IF(OR($C$74&gt;$AR32,$D$74&lt;$AR32),0,Schweine_Werte!$M32))</f>
        <v>0</v>
      </c>
      <c r="BS32" s="677">
        <f>IF(OR($C$83=$AR32,$D$83=$AR32),Schweine_Werte!$M32*0.5,IF(OR($C$83&gt;$AR32,$D$83&lt;$AR32),0,Schweine_Werte!$M32))</f>
        <v>0</v>
      </c>
      <c r="BT32" s="679">
        <f>IF(OR($C$92=$AR32,$D$92=$AR32),Schweine_Werte!$M32*0.5,IF(OR($C$92&gt;$AR32,$D$92&lt;$AR32),0,Schweine_Werte!$M32))</f>
        <v>0</v>
      </c>
      <c r="BU32" s="679">
        <f>IF(OR($C$101=$AR32,$D$101=$AR32),Schweine_Werte!$M32*0.5,IF(OR($C$101&gt;$AR32,$D$101&lt;$AR32),0,Schweine_Werte!$M32))</f>
        <v>0</v>
      </c>
      <c r="BV32" s="679">
        <f>IF(OR($C$110=$AR32,$D$110=$AR32),Schweine_Werte!$M32*0.5,IF(OR($C$110&gt;$AR32,$D$110&lt;$AR32),0,Schweine_Werte!$M32))</f>
        <v>0</v>
      </c>
      <c r="BW32" s="679">
        <f>IF(OR(8=$AR32,$E$127=$AR32),Schweine_Werte!$M32*0.5,IF(OR(8&gt;$AR32,$E$127&lt;$AR32),0,Schweine_Werte!$M32))</f>
        <v>1.4112062668018681</v>
      </c>
      <c r="BX32" s="679">
        <f>IF(OR(8=$AR32,$E$145=$AR32),Schweine_Werte!$M32*0.5,IF(OR(8&gt;$AR32,$E$145&lt;$AR32),0,Schweine_Werte!$M32))</f>
        <v>1.4112062668018681</v>
      </c>
      <c r="BY32" s="677">
        <f>IF(OR($C$74=$AR32,$D$74=$AR32),Schweine_Werte!$O32*0.5,IF(OR($C$74&gt;$AR32,$D$74&lt;$AR32),0,Schweine_Werte!$O32))</f>
        <v>0</v>
      </c>
      <c r="BZ32" s="677">
        <f>IF(OR($C$83=$AR32,$D$83=$AR32),Schweine_Werte!$O32*0.5,IF(OR($C$83&gt;$AR32,$D$83&lt;$AR32),0,Schweine_Werte!$O32))</f>
        <v>0</v>
      </c>
      <c r="CA32" s="679">
        <f>IF(OR($C$92=$AR32,$D$92=$AR32),Schweine_Werte!$O32*0.5,IF(OR($C$92&gt;$AR32,$D$92&lt;$AR32),0,Schweine_Werte!$O32))</f>
        <v>0</v>
      </c>
      <c r="CB32" s="679">
        <f>IF(OR($C$101=$AR32,$D$101=$AR32),Schweine_Werte!$O32*0.5,IF(OR($C$101&gt;$AR32,$D$101&lt;$AR32),0,Schweine_Werte!$O32))</f>
        <v>0</v>
      </c>
      <c r="CC32" s="679">
        <f>IF(OR($C$110=$AR32,$D$110=$AR32),Schweine_Werte!$O32*0.5,IF(OR($C$110&gt;$AR32,$D$110&lt;$AR32),0,Schweine_Werte!$O32))</f>
        <v>0</v>
      </c>
    </row>
    <row r="33" spans="1:81" x14ac:dyDescent="0.2">
      <c r="B33" s="504"/>
      <c r="D33" s="667"/>
      <c r="E33" s="667"/>
      <c r="F33" s="667"/>
      <c r="G33" s="667"/>
      <c r="H33" s="667"/>
      <c r="I33" s="667"/>
      <c r="J33" s="667"/>
      <c r="K33" s="667"/>
      <c r="L33" s="667"/>
      <c r="M33" s="667"/>
      <c r="N33" s="667"/>
      <c r="O33" s="667"/>
      <c r="P33" s="667"/>
      <c r="Q33" s="667"/>
      <c r="R33" s="667"/>
      <c r="S33" s="667"/>
      <c r="T33" s="667"/>
      <c r="U33" s="667"/>
      <c r="V33" s="667"/>
      <c r="W33" s="678"/>
      <c r="X33" s="667"/>
      <c r="Y33" s="667"/>
      <c r="Z33" s="667"/>
      <c r="AA33" s="667"/>
      <c r="AB33" s="667"/>
      <c r="AC33" s="667"/>
      <c r="AD33" s="667"/>
      <c r="AE33" s="667"/>
      <c r="AF33" s="667"/>
      <c r="AG33" s="667"/>
      <c r="AH33" s="667"/>
      <c r="AI33" s="667"/>
      <c r="AJ33" s="667"/>
      <c r="AK33" s="667"/>
      <c r="AL33" s="667"/>
      <c r="AM33" s="667"/>
      <c r="AN33" s="667"/>
      <c r="AR33" s="698">
        <v>37</v>
      </c>
      <c r="AS33" s="677">
        <f>IF(OR($C$12=$AR33,$D$12=$AR33),Schweine_Werte!$C33*0.5,IF(OR($C$12&gt;$AR33,$D$12&lt;$AR33),0,Schweine_Werte!$C33))</f>
        <v>0</v>
      </c>
      <c r="AT33" s="667">
        <f>IF(OR($C$24=$AR33,$D$24=$AR33),Schweine_Werte!$C33*0.5,IF(OR($C$24&gt;$AR33,$D$24&lt;$AR33),0,Schweine_Werte!$C33))</f>
        <v>0</v>
      </c>
      <c r="AU33" s="677">
        <f>IF(OR($C$36=$AR33,$D$36=$AR33),Schweine_Werte!$C33*0.5,IF(OR($C$36&gt;$AR33,$D$36&lt;$AR33),0,Schweine_Werte!$C33))</f>
        <v>0</v>
      </c>
      <c r="AV33" s="677">
        <f>IF(OR($C$48=$AR33,$D$48=$AR33),Schweine_Werte!$C33*0.5,IF(OR($C$48&gt;$AR33,$D$48&lt;$AR33),0,Schweine_Werte!$C33))</f>
        <v>0</v>
      </c>
      <c r="AW33" s="677">
        <f>IF(OR($C$60=$AR33,$D$60=$AR33),Schweine_Werte!$C33*0.5,IF(OR($C$60&gt;$AR33,$D$60&lt;$AR33),0,Schweine_Werte!$C33))</f>
        <v>0</v>
      </c>
      <c r="AX33" s="677">
        <f>IF(OR($C$12=$AR33,$D$12=$AR33),Schweine_Werte!$E33*0.5,IF(OR($C$12&gt;$AR33,$D$12&lt;$AR33),0,Schweine_Werte!$E33))</f>
        <v>0</v>
      </c>
      <c r="AY33" s="667">
        <f>IF(OR($C$24=$AR33,$D$24=$AR33),Schweine_Werte!$E33*0.5,IF(OR($C$24&gt;$AR33,$D$24&lt;$AR33),0,Schweine_Werte!$E33))</f>
        <v>0</v>
      </c>
      <c r="AZ33" s="667">
        <f>IF(OR($C$36=$AR33,$D$36=$AR33),Schweine_Werte!$E33*0.5,IF(OR($C$36&gt;$AR33,$D$36&lt;$AR33),0,Schweine_Werte!$E33))</f>
        <v>0</v>
      </c>
      <c r="BA33" s="667">
        <f>IF(OR($C$48=$AR33,$D$48=$AR33),Schweine_Werte!$E33*0.5,IF(OR($C$48&gt;$AR33,$D$48&lt;$AR33),0,Schweine_Werte!$E33))</f>
        <v>0</v>
      </c>
      <c r="BB33" s="667">
        <f>IF(OR($C$60=$AR33,$D$60=$AR33),Schweine_Werte!$E33*0.5,IF(OR($C$60&gt;$AR33,$D$60&lt;$AR33),0,Schweine_Werte!$E33))</f>
        <v>0</v>
      </c>
      <c r="BC33" s="677">
        <f>IF(OR($C$12=$AR33,$D$12=$AR33),Schweine_Werte!$G33*0.5,IF(OR($C$12&gt;$AR33,$D$12&lt;$AR33),0,Schweine_Werte!$G33))</f>
        <v>0</v>
      </c>
      <c r="BD33" s="667">
        <f>IF(OR($C$24=$AR33,$D$24=$AR33),Schweine_Werte!$G33*0.5,IF(OR($C$24&gt;$AR33,$D$24&lt;$AR33),0,Schweine_Werte!$G33))</f>
        <v>0</v>
      </c>
      <c r="BE33" s="667">
        <f>IF(OR($C$36=$AR33,$D$36=$AR33),Schweine_Werte!$G33*0.5,IF(OR($C$36&gt;$AR33,$D$36&lt;$AR33),0,Schweine_Werte!$G33))</f>
        <v>0</v>
      </c>
      <c r="BF33" s="667">
        <f>IF(OR($C$48=$AR33,$D$48=$AR33),Schweine_Werte!$G33*0.5,IF(OR($C$48&gt;$AR33,$D$48&lt;$AR33),0,Schweine_Werte!$G33))</f>
        <v>0</v>
      </c>
      <c r="BG33" s="667">
        <f>IF(OR($C$60=$AR33,$D$60=$AR33),Schweine_Werte!$G33*0.5,IF(OR($C$60&gt;$AR33,$D$60&lt;$AR33),0,Schweine_Werte!$G33))</f>
        <v>0</v>
      </c>
      <c r="BH33" s="677">
        <f>IF(OR($C$12=$AR33,$D$12=$AR33),Schweine_Werte!$I33*0.5,IF(OR($C$12&gt;$AR33,$D$12&lt;$AR33),0,Schweine_Werte!$I33))</f>
        <v>0</v>
      </c>
      <c r="BI33" s="667">
        <f>IF(OR($C$24=$AR33,$D$24=$AR33),Schweine_Werte!$I33*0.5,IF(OR($C$24&gt;$AR33,$D$24&lt;$AR33),0,Schweine_Werte!$I33))</f>
        <v>0</v>
      </c>
      <c r="BJ33" s="667">
        <f>IF(OR($C$36=$AR33,$D$36=$AR33),Schweine_Werte!$I33*0.5,IF(OR($C$36&gt;$AR33,$D$36&lt;$AR33),0,Schweine_Werte!$I33))</f>
        <v>0</v>
      </c>
      <c r="BK33" s="667">
        <f>IF(OR($C$48=$AR33,$D$48=$AR33),Schweine_Werte!$I33*0.5,IF(OR($C$48&gt;$AR33,$D$48&lt;$AR33),0,Schweine_Werte!$I33))</f>
        <v>0</v>
      </c>
      <c r="BL33" s="667">
        <f>IF(OR($C$60=$AR33,$D$60=$AR33),Schweine_Werte!$I33*0.5,IF(OR($C$60&gt;$AR33,$D$60&lt;$AR33),0,Schweine_Werte!$I33))</f>
        <v>0</v>
      </c>
      <c r="BM33" s="677"/>
      <c r="BN33" s="667"/>
      <c r="BO33" s="667"/>
      <c r="BP33" s="667"/>
      <c r="BQ33" s="667"/>
      <c r="BR33" s="677">
        <f>IF(OR($C$74=$AR33,$D$74=$AR33),Schweine_Werte!$M33*0.5,IF(OR($C$74&gt;$AR33,$D$74&lt;$AR33),0,Schweine_Werte!$M33))</f>
        <v>0</v>
      </c>
      <c r="BS33" s="677">
        <f>IF(OR($C$83=$AR33,$D$83=$AR33),Schweine_Werte!$M33*0.5,IF(OR($C$83&gt;$AR33,$D$83&lt;$AR33),0,Schweine_Werte!$M33))</f>
        <v>0</v>
      </c>
      <c r="BT33" s="679">
        <f>IF(OR($C$92=$AR33,$D$92=$AR33),Schweine_Werte!$M33*0.5,IF(OR($C$92&gt;$AR33,$D$92&lt;$AR33),0,Schweine_Werte!$M33))</f>
        <v>0</v>
      </c>
      <c r="BU33" s="679">
        <f>IF(OR($C$101=$AR33,$D$101=$AR33),Schweine_Werte!$M33*0.5,IF(OR($C$101&gt;$AR33,$D$101&lt;$AR33),0,Schweine_Werte!$M33))</f>
        <v>0</v>
      </c>
      <c r="BV33" s="679">
        <f>IF(OR($C$110=$AR33,$D$110=$AR33),Schweine_Werte!$M33*0.5,IF(OR($C$110&gt;$AR33,$D$110&lt;$AR33),0,Schweine_Werte!$M33))</f>
        <v>0</v>
      </c>
      <c r="BW33" s="679">
        <f>IF(OR(8=$AR33,$E$127=$AR33),Schweine_Werte!$M33*0.5,IF(OR(8&gt;$AR33,$E$127&lt;$AR33),0,Schweine_Werte!$M33))</f>
        <v>1.3904204668329827</v>
      </c>
      <c r="BX33" s="679">
        <f>IF(OR(8=$AR33,$E$145=$AR33),Schweine_Werte!$M33*0.5,IF(OR(8&gt;$AR33,$E$145&lt;$AR33),0,Schweine_Werte!$M33))</f>
        <v>1.3904204668329827</v>
      </c>
      <c r="BY33" s="677">
        <f>IF(OR($C$74=$AR33,$D$74=$AR33),Schweine_Werte!$O33*0.5,IF(OR($C$74&gt;$AR33,$D$74&lt;$AR33),0,Schweine_Werte!$O33))</f>
        <v>0</v>
      </c>
      <c r="BZ33" s="677">
        <f>IF(OR($C$83=$AR33,$D$83=$AR33),Schweine_Werte!$O33*0.5,IF(OR($C$83&gt;$AR33,$D$83&lt;$AR33),0,Schweine_Werte!$O33))</f>
        <v>0</v>
      </c>
      <c r="CA33" s="679">
        <f>IF(OR($C$92=$AR33,$D$92=$AR33),Schweine_Werte!$O33*0.5,IF(OR($C$92&gt;$AR33,$D$92&lt;$AR33),0,Schweine_Werte!$O33))</f>
        <v>0</v>
      </c>
      <c r="CB33" s="679">
        <f>IF(OR($C$101=$AR33,$D$101=$AR33),Schweine_Werte!$O33*0.5,IF(OR($C$101&gt;$AR33,$D$101&lt;$AR33),0,Schweine_Werte!$O33))</f>
        <v>0</v>
      </c>
      <c r="CC33" s="679">
        <f>IF(OR($C$110=$AR33,$D$110=$AR33),Schweine_Werte!$O33*0.5,IF(OR($C$110&gt;$AR33,$D$110&lt;$AR33),0,Schweine_Werte!$O33))</f>
        <v>0</v>
      </c>
    </row>
    <row r="34" spans="1:81" ht="15.75" x14ac:dyDescent="0.25">
      <c r="F34" s="521"/>
      <c r="G34" s="1722" t="s">
        <v>486</v>
      </c>
      <c r="H34" s="1723"/>
      <c r="I34" s="1724"/>
      <c r="J34" s="681" t="s">
        <v>474</v>
      </c>
      <c r="K34" s="681" t="s">
        <v>487</v>
      </c>
      <c r="L34" s="1725" t="s">
        <v>488</v>
      </c>
      <c r="M34" s="1726"/>
      <c r="N34" s="1727"/>
      <c r="O34" s="1725" t="s">
        <v>489</v>
      </c>
      <c r="P34" s="1727"/>
      <c r="Q34" s="1725" t="s">
        <v>490</v>
      </c>
      <c r="R34" s="1726"/>
      <c r="S34" s="1727"/>
      <c r="T34" s="1725" t="s">
        <v>491</v>
      </c>
      <c r="U34" s="1726"/>
      <c r="V34" s="1727"/>
      <c r="W34" s="1725" t="s">
        <v>492</v>
      </c>
      <c r="X34" s="1726"/>
      <c r="Y34" s="1727"/>
      <c r="Z34" s="1728" t="s">
        <v>493</v>
      </c>
      <c r="AA34" s="1729"/>
      <c r="AB34" s="1728" t="s">
        <v>411</v>
      </c>
      <c r="AC34" s="1729"/>
      <c r="AD34" s="1728" t="s">
        <v>412</v>
      </c>
      <c r="AE34" s="1729"/>
      <c r="AF34" s="682" t="s">
        <v>494</v>
      </c>
      <c r="AG34" s="1733" t="s">
        <v>495</v>
      </c>
      <c r="AH34" s="1734"/>
      <c r="AI34" s="683" t="s">
        <v>515</v>
      </c>
      <c r="AJ34" s="1728" t="s">
        <v>493</v>
      </c>
      <c r="AK34" s="1729"/>
      <c r="AL34" s="1728" t="s">
        <v>411</v>
      </c>
      <c r="AM34" s="1729"/>
      <c r="AN34" s="1728" t="s">
        <v>412</v>
      </c>
      <c r="AO34" s="1729"/>
      <c r="AR34" s="698">
        <v>38</v>
      </c>
      <c r="AS34" s="677">
        <f>IF(OR($C$12=$AR34,$D$12=$AR34),Schweine_Werte!$C34*0.5,IF(OR($C$12&gt;$AR34,$D$12&lt;$AR34),0,Schweine_Werte!$C34))</f>
        <v>0</v>
      </c>
      <c r="AT34" s="667">
        <f>IF(OR($C$24=$AR34,$D$24=$AR34),Schweine_Werte!$C34*0.5,IF(OR($C$24&gt;$AR34,$D$24&lt;$AR34),0,Schweine_Werte!$C34))</f>
        <v>0</v>
      </c>
      <c r="AU34" s="677">
        <f>IF(OR($C$36=$AR34,$D$36=$AR34),Schweine_Werte!$C34*0.5,IF(OR($C$36&gt;$AR34,$D$36&lt;$AR34),0,Schweine_Werte!$C34))</f>
        <v>0</v>
      </c>
      <c r="AV34" s="677">
        <f>IF(OR($C$48=$AR34,$D$48=$AR34),Schweine_Werte!$C34*0.5,IF(OR($C$48&gt;$AR34,$D$48&lt;$AR34),0,Schweine_Werte!$C34))</f>
        <v>0</v>
      </c>
      <c r="AW34" s="677">
        <f>IF(OR($C$60=$AR34,$D$60=$AR34),Schweine_Werte!$C34*0.5,IF(OR($C$60&gt;$AR34,$D$60&lt;$AR34),0,Schweine_Werte!$C34))</f>
        <v>0</v>
      </c>
      <c r="AX34" s="677">
        <f>IF(OR($C$12=$AR34,$D$12=$AR34),Schweine_Werte!$E34*0.5,IF(OR($C$12&gt;$AR34,$D$12&lt;$AR34),0,Schweine_Werte!$E34))</f>
        <v>0</v>
      </c>
      <c r="AY34" s="667">
        <f>IF(OR($C$24=$AR34,$D$24=$AR34),Schweine_Werte!$E34*0.5,IF(OR($C$24&gt;$AR34,$D$24&lt;$AR34),0,Schweine_Werte!$E34))</f>
        <v>0</v>
      </c>
      <c r="AZ34" s="667">
        <f>IF(OR($C$36=$AR34,$D$36=$AR34),Schweine_Werte!$E34*0.5,IF(OR($C$36&gt;$AR34,$D$36&lt;$AR34),0,Schweine_Werte!$E34))</f>
        <v>0</v>
      </c>
      <c r="BA34" s="667">
        <f>IF(OR($C$48=$AR34,$D$48=$AR34),Schweine_Werte!$E34*0.5,IF(OR($C$48&gt;$AR34,$D$48&lt;$AR34),0,Schweine_Werte!$E34))</f>
        <v>0</v>
      </c>
      <c r="BB34" s="667">
        <f>IF(OR($C$60=$AR34,$D$60=$AR34),Schweine_Werte!$E34*0.5,IF(OR($C$60&gt;$AR34,$D$60&lt;$AR34),0,Schweine_Werte!$E34))</f>
        <v>0</v>
      </c>
      <c r="BC34" s="677">
        <f>IF(OR($C$12=$AR34,$D$12=$AR34),Schweine_Werte!$G34*0.5,IF(OR($C$12&gt;$AR34,$D$12&lt;$AR34),0,Schweine_Werte!$G34))</f>
        <v>0</v>
      </c>
      <c r="BD34" s="667">
        <f>IF(OR($C$24=$AR34,$D$24=$AR34),Schweine_Werte!$G34*0.5,IF(OR($C$24&gt;$AR34,$D$24&lt;$AR34),0,Schweine_Werte!$G34))</f>
        <v>0</v>
      </c>
      <c r="BE34" s="667">
        <f>IF(OR($C$36=$AR34,$D$36=$AR34),Schweine_Werte!$G34*0.5,IF(OR($C$36&gt;$AR34,$D$36&lt;$AR34),0,Schweine_Werte!$G34))</f>
        <v>0</v>
      </c>
      <c r="BF34" s="667">
        <f>IF(OR($C$48=$AR34,$D$48=$AR34),Schweine_Werte!$G34*0.5,IF(OR($C$48&gt;$AR34,$D$48&lt;$AR34),0,Schweine_Werte!$G34))</f>
        <v>0</v>
      </c>
      <c r="BG34" s="667">
        <f>IF(OR($C$60=$AR34,$D$60=$AR34),Schweine_Werte!$G34*0.5,IF(OR($C$60&gt;$AR34,$D$60&lt;$AR34),0,Schweine_Werte!$G34))</f>
        <v>0</v>
      </c>
      <c r="BH34" s="677">
        <f>IF(OR($C$12=$AR34,$D$12=$AR34),Schweine_Werte!$I34*0.5,IF(OR($C$12&gt;$AR34,$D$12&lt;$AR34),0,Schweine_Werte!$I34))</f>
        <v>0</v>
      </c>
      <c r="BI34" s="667">
        <f>IF(OR($C$24=$AR34,$D$24=$AR34),Schweine_Werte!$I34*0.5,IF(OR($C$24&gt;$AR34,$D$24&lt;$AR34),0,Schweine_Werte!$I34))</f>
        <v>0</v>
      </c>
      <c r="BJ34" s="667">
        <f>IF(OR($C$36=$AR34,$D$36=$AR34),Schweine_Werte!$I34*0.5,IF(OR($C$36&gt;$AR34,$D$36&lt;$AR34),0,Schweine_Werte!$I34))</f>
        <v>0</v>
      </c>
      <c r="BK34" s="667">
        <f>IF(OR($C$48=$AR34,$D$48=$AR34),Schweine_Werte!$I34*0.5,IF(OR($C$48&gt;$AR34,$D$48&lt;$AR34),0,Schweine_Werte!$I34))</f>
        <v>0</v>
      </c>
      <c r="BL34" s="667">
        <f>IF(OR($C$60=$AR34,$D$60=$AR34),Schweine_Werte!$I34*0.5,IF(OR($C$60&gt;$AR34,$D$60&lt;$AR34),0,Schweine_Werte!$I34))</f>
        <v>0</v>
      </c>
      <c r="BM34" s="677"/>
      <c r="BN34" s="667"/>
      <c r="BO34" s="667"/>
      <c r="BP34" s="667"/>
      <c r="BQ34" s="667"/>
      <c r="BR34" s="677">
        <f>IF(OR($C$74=$AR34,$D$74=$AR34),Schweine_Werte!$M34*0.5,IF(OR($C$74&gt;$AR34,$D$74&lt;$AR34),0,Schweine_Werte!$M34))</f>
        <v>0</v>
      </c>
      <c r="BS34" s="677">
        <f>IF(OR($C$83=$AR34,$D$83=$AR34),Schweine_Werte!$M34*0.5,IF(OR($C$83&gt;$AR34,$D$83&lt;$AR34),0,Schweine_Werte!$M34))</f>
        <v>0</v>
      </c>
      <c r="BT34" s="679">
        <f>IF(OR($C$92=$AR34,$D$92=$AR34),Schweine_Werte!$M34*0.5,IF(OR($C$92&gt;$AR34,$D$92&lt;$AR34),0,Schweine_Werte!$M34))</f>
        <v>0</v>
      </c>
      <c r="BU34" s="679">
        <f>IF(OR($C$101=$AR34,$D$101=$AR34),Schweine_Werte!$M34*0.5,IF(OR($C$101&gt;$AR34,$D$101&lt;$AR34),0,Schweine_Werte!$M34))</f>
        <v>0</v>
      </c>
      <c r="BV34" s="679">
        <f>IF(OR($C$110=$AR34,$D$110=$AR34),Schweine_Werte!$M34*0.5,IF(OR($C$110&gt;$AR34,$D$110&lt;$AR34),0,Schweine_Werte!$M34))</f>
        <v>0</v>
      </c>
      <c r="BW34" s="679">
        <f>IF(OR(8=$AR34,$E$127=$AR34),Schweine_Werte!$M34*0.5,IF(OR(8&gt;$AR34,$E$127&lt;$AR34),0,Schweine_Werte!$M34))</f>
        <v>1.3707820838974658</v>
      </c>
      <c r="BX34" s="679">
        <f>IF(OR(8=$AR34,$E$145=$AR34),Schweine_Werte!$M34*0.5,IF(OR(8&gt;$AR34,$E$145&lt;$AR34),0,Schweine_Werte!$M34))</f>
        <v>1.3707820838974658</v>
      </c>
      <c r="BY34" s="677">
        <f>IF(OR($C$74=$AR34,$D$74=$AR34),Schweine_Werte!$O34*0.5,IF(OR($C$74&gt;$AR34,$D$74&lt;$AR34),0,Schweine_Werte!$O34))</f>
        <v>0</v>
      </c>
      <c r="BZ34" s="677">
        <f>IF(OR($C$83=$AR34,$D$83=$AR34),Schweine_Werte!$O34*0.5,IF(OR($C$83&gt;$AR34,$D$83&lt;$AR34),0,Schweine_Werte!$O34))</f>
        <v>0</v>
      </c>
      <c r="CA34" s="679">
        <f>IF(OR($C$92=$AR34,$D$92=$AR34),Schweine_Werte!$O34*0.5,IF(OR($C$92&gt;$AR34,$D$92&lt;$AR34),0,Schweine_Werte!$O34))</f>
        <v>0</v>
      </c>
      <c r="CB34" s="679">
        <f>IF(OR($C$101=$AR34,$D$101=$AR34),Schweine_Werte!$O34*0.5,IF(OR($C$101&gt;$AR34,$D$101&lt;$AR34),0,Schweine_Werte!$O34))</f>
        <v>0</v>
      </c>
      <c r="CC34" s="679">
        <f>IF(OR($C$110=$AR34,$D$110=$AR34),Schweine_Werte!$O34*0.5,IF(OR($C$110&gt;$AR34,$D$110&lt;$AR34),0,Schweine_Werte!$O34))</f>
        <v>0</v>
      </c>
    </row>
    <row r="35" spans="1:81" ht="18.75" x14ac:dyDescent="0.2">
      <c r="B35" s="684" t="s">
        <v>497</v>
      </c>
      <c r="C35" s="685" t="s">
        <v>375</v>
      </c>
      <c r="D35" s="685" t="s">
        <v>498</v>
      </c>
      <c r="E35" s="685" t="s">
        <v>377</v>
      </c>
      <c r="F35" s="686" t="s">
        <v>363</v>
      </c>
      <c r="G35" s="687" t="s">
        <v>1</v>
      </c>
      <c r="H35" s="687" t="s">
        <v>499</v>
      </c>
      <c r="I35" s="687" t="s">
        <v>500</v>
      </c>
      <c r="J35" s="688" t="s">
        <v>501</v>
      </c>
      <c r="K35" s="688" t="s">
        <v>501</v>
      </c>
      <c r="L35" s="689" t="s">
        <v>365</v>
      </c>
      <c r="M35" s="689" t="s">
        <v>502</v>
      </c>
      <c r="N35" s="689" t="s">
        <v>367</v>
      </c>
      <c r="O35" s="690" t="s">
        <v>358</v>
      </c>
      <c r="P35" s="690" t="s">
        <v>359</v>
      </c>
      <c r="Q35" s="689" t="s">
        <v>365</v>
      </c>
      <c r="R35" s="689" t="s">
        <v>366</v>
      </c>
      <c r="S35" s="689" t="s">
        <v>367</v>
      </c>
      <c r="T35" s="689" t="s">
        <v>365</v>
      </c>
      <c r="U35" s="689" t="s">
        <v>366</v>
      </c>
      <c r="V35" s="689" t="s">
        <v>367</v>
      </c>
      <c r="W35" s="688" t="s">
        <v>503</v>
      </c>
      <c r="X35" s="688" t="s">
        <v>504</v>
      </c>
      <c r="Y35" s="688" t="s">
        <v>505</v>
      </c>
      <c r="Z35" s="691" t="s">
        <v>506</v>
      </c>
      <c r="AA35" s="691" t="s">
        <v>298</v>
      </c>
      <c r="AB35" s="691" t="s">
        <v>506</v>
      </c>
      <c r="AC35" s="691" t="s">
        <v>298</v>
      </c>
      <c r="AD35" s="691" t="s">
        <v>506</v>
      </c>
      <c r="AE35" s="691" t="s">
        <v>298</v>
      </c>
      <c r="AF35" s="691" t="s">
        <v>507</v>
      </c>
      <c r="AG35" s="692" t="s">
        <v>508</v>
      </c>
      <c r="AH35" s="691" t="s">
        <v>17</v>
      </c>
      <c r="AI35" s="691"/>
      <c r="AJ35" s="691" t="s">
        <v>509</v>
      </c>
      <c r="AK35" s="691" t="s">
        <v>510</v>
      </c>
      <c r="AL35" s="691" t="s">
        <v>511</v>
      </c>
      <c r="AM35" s="691" t="s">
        <v>512</v>
      </c>
      <c r="AN35" s="691" t="s">
        <v>511</v>
      </c>
      <c r="AO35" s="691" t="s">
        <v>513</v>
      </c>
      <c r="AR35" s="698">
        <v>39</v>
      </c>
      <c r="AS35" s="677">
        <f>IF(OR($C$12=$AR35,$D$12=$AR35),Schweine_Werte!$C35*0.5,IF(OR($C$12&gt;$AR35,$D$12&lt;$AR35),0,Schweine_Werte!$C35))</f>
        <v>0</v>
      </c>
      <c r="AT35" s="667">
        <f>IF(OR($C$24=$AR35,$D$24=$AR35),Schweine_Werte!$C35*0.5,IF(OR($C$24&gt;$AR35,$D$24&lt;$AR35),0,Schweine_Werte!$C35))</f>
        <v>0</v>
      </c>
      <c r="AU35" s="677">
        <f>IF(OR($C$36=$AR35,$D$36=$AR35),Schweine_Werte!$C35*0.5,IF(OR($C$36&gt;$AR35,$D$36&lt;$AR35),0,Schweine_Werte!$C35))</f>
        <v>0</v>
      </c>
      <c r="AV35" s="677">
        <f>IF(OR($C$48=$AR35,$D$48=$AR35),Schweine_Werte!$C35*0.5,IF(OR($C$48&gt;$AR35,$D$48&lt;$AR35),0,Schweine_Werte!$C35))</f>
        <v>0</v>
      </c>
      <c r="AW35" s="677">
        <f>IF(OR($C$60=$AR35,$D$60=$AR35),Schweine_Werte!$C35*0.5,IF(OR($C$60&gt;$AR35,$D$60&lt;$AR35),0,Schweine_Werte!$C35))</f>
        <v>0</v>
      </c>
      <c r="AX35" s="677">
        <f>IF(OR($C$12=$AR35,$D$12=$AR35),Schweine_Werte!$E35*0.5,IF(OR($C$12&gt;$AR35,$D$12&lt;$AR35),0,Schweine_Werte!$E35))</f>
        <v>0</v>
      </c>
      <c r="AY35" s="667">
        <f>IF(OR($C$24=$AR35,$D$24=$AR35),Schweine_Werte!$E35*0.5,IF(OR($C$24&gt;$AR35,$D$24&lt;$AR35),0,Schweine_Werte!$E35))</f>
        <v>0</v>
      </c>
      <c r="AZ35" s="667">
        <f>IF(OR($C$36=$AR35,$D$36=$AR35),Schweine_Werte!$E35*0.5,IF(OR($C$36&gt;$AR35,$D$36&lt;$AR35),0,Schweine_Werte!$E35))</f>
        <v>0</v>
      </c>
      <c r="BA35" s="667">
        <f>IF(OR($C$48=$AR35,$D$48=$AR35),Schweine_Werte!$E35*0.5,IF(OR($C$48&gt;$AR35,$D$48&lt;$AR35),0,Schweine_Werte!$E35))</f>
        <v>0</v>
      </c>
      <c r="BB35" s="667">
        <f>IF(OR($C$60=$AR35,$D$60=$AR35),Schweine_Werte!$E35*0.5,IF(OR($C$60&gt;$AR35,$D$60&lt;$AR35),0,Schweine_Werte!$E35))</f>
        <v>0</v>
      </c>
      <c r="BC35" s="677">
        <f>IF(OR($C$12=$AR35,$D$12=$AR35),Schweine_Werte!$G35*0.5,IF(OR($C$12&gt;$AR35,$D$12&lt;$AR35),0,Schweine_Werte!$G35))</f>
        <v>0</v>
      </c>
      <c r="BD35" s="667">
        <f>IF(OR($C$24=$AR35,$D$24=$AR35),Schweine_Werte!$G35*0.5,IF(OR($C$24&gt;$AR35,$D$24&lt;$AR35),0,Schweine_Werte!$G35))</f>
        <v>0</v>
      </c>
      <c r="BE35" s="667">
        <f>IF(OR($C$36=$AR35,$D$36=$AR35),Schweine_Werte!$G35*0.5,IF(OR($C$36&gt;$AR35,$D$36&lt;$AR35),0,Schweine_Werte!$G35))</f>
        <v>0</v>
      </c>
      <c r="BF35" s="667">
        <f>IF(OR($C$48=$AR35,$D$48=$AR35),Schweine_Werte!$G35*0.5,IF(OR($C$48&gt;$AR35,$D$48&lt;$AR35),0,Schweine_Werte!$G35))</f>
        <v>0</v>
      </c>
      <c r="BG35" s="667">
        <f>IF(OR($C$60=$AR35,$D$60=$AR35),Schweine_Werte!$G35*0.5,IF(OR($C$60&gt;$AR35,$D$60&lt;$AR35),0,Schweine_Werte!$G35))</f>
        <v>0</v>
      </c>
      <c r="BH35" s="677">
        <f>IF(OR($C$12=$AR35,$D$12=$AR35),Schweine_Werte!$I35*0.5,IF(OR($C$12&gt;$AR35,$D$12&lt;$AR35),0,Schweine_Werte!$I35))</f>
        <v>0</v>
      </c>
      <c r="BI35" s="667">
        <f>IF(OR($C$24=$AR35,$D$24=$AR35),Schweine_Werte!$I35*0.5,IF(OR($C$24&gt;$AR35,$D$24&lt;$AR35),0,Schweine_Werte!$I35))</f>
        <v>0</v>
      </c>
      <c r="BJ35" s="667">
        <f>IF(OR($C$36=$AR35,$D$36=$AR35),Schweine_Werte!$I35*0.5,IF(OR($C$36&gt;$AR35,$D$36&lt;$AR35),0,Schweine_Werte!$I35))</f>
        <v>0</v>
      </c>
      <c r="BK35" s="667">
        <f>IF(OR($C$48=$AR35,$D$48=$AR35),Schweine_Werte!$I35*0.5,IF(OR($C$48&gt;$AR35,$D$48&lt;$AR35),0,Schweine_Werte!$I35))</f>
        <v>0</v>
      </c>
      <c r="BL35" s="667">
        <f>IF(OR($C$60=$AR35,$D$60=$AR35),Schweine_Werte!$I35*0.5,IF(OR($C$60&gt;$AR35,$D$60&lt;$AR35),0,Schweine_Werte!$I35))</f>
        <v>0</v>
      </c>
      <c r="BM35" s="677"/>
      <c r="BN35" s="667"/>
      <c r="BO35" s="667"/>
      <c r="BP35" s="667"/>
      <c r="BQ35" s="667"/>
      <c r="BR35" s="677">
        <f>IF(OR($C$74=$AR35,$D$74=$AR35),Schweine_Werte!$M35*0.5,IF(OR($C$74&gt;$AR35,$D$74&lt;$AR35),0,Schweine_Werte!$M35))</f>
        <v>0</v>
      </c>
      <c r="BS35" s="677">
        <f>IF(OR($C$83=$AR35,$D$83=$AR35),Schweine_Werte!$M35*0.5,IF(OR($C$83&gt;$AR35,$D$83&lt;$AR35),0,Schweine_Werte!$M35))</f>
        <v>0</v>
      </c>
      <c r="BT35" s="679">
        <f>IF(OR($C$92=$AR35,$D$92=$AR35),Schweine_Werte!$M35*0.5,IF(OR($C$92&gt;$AR35,$D$92&lt;$AR35),0,Schweine_Werte!$M35))</f>
        <v>0</v>
      </c>
      <c r="BU35" s="679">
        <f>IF(OR($C$101=$AR35,$D$101=$AR35),Schweine_Werte!$M35*0.5,IF(OR($C$101&gt;$AR35,$D$101&lt;$AR35),0,Schweine_Werte!$M35))</f>
        <v>0</v>
      </c>
      <c r="BV35" s="679">
        <f>IF(OR($C$110=$AR35,$D$110=$AR35),Schweine_Werte!$M35*0.5,IF(OR($C$110&gt;$AR35,$D$110&lt;$AR35),0,Schweine_Werte!$M35))</f>
        <v>0</v>
      </c>
      <c r="BW35" s="679">
        <f>IF(OR(8=$AR35,$E$127=$AR35),Schweine_Werte!$M35*0.5,IF(OR(8&gt;$AR35,$E$127&lt;$AR35),0,Schweine_Werte!$M35))</f>
        <v>1.3522208276626688</v>
      </c>
      <c r="BX35" s="679">
        <f>IF(OR(8=$AR35,$E$145=$AR35),Schweine_Werte!$M35*0.5,IF(OR(8&gt;$AR35,$E$145&lt;$AR35),0,Schweine_Werte!$M35))</f>
        <v>1.3522208276626688</v>
      </c>
      <c r="BY35" s="677">
        <f>IF(OR($C$74=$AR35,$D$74=$AR35),Schweine_Werte!$O35*0.5,IF(OR($C$74&gt;$AR35,$D$74&lt;$AR35),0,Schweine_Werte!$O35))</f>
        <v>0</v>
      </c>
      <c r="BZ35" s="677">
        <f>IF(OR($C$83=$AR35,$D$83=$AR35),Schweine_Werte!$O35*0.5,IF(OR($C$83&gt;$AR35,$D$83&lt;$AR35),0,Schweine_Werte!$O35))</f>
        <v>0</v>
      </c>
      <c r="CA35" s="679">
        <f>IF(OR($C$92=$AR35,$D$92=$AR35),Schweine_Werte!$O35*0.5,IF(OR($C$92&gt;$AR35,$D$92&lt;$AR35),0,Schweine_Werte!$O35))</f>
        <v>0</v>
      </c>
      <c r="CB35" s="679">
        <f>IF(OR($C$101=$AR35,$D$101=$AR35),Schweine_Werte!$O35*0.5,IF(OR($C$101&gt;$AR35,$D$101&lt;$AR35),0,Schweine_Werte!$O35))</f>
        <v>0</v>
      </c>
      <c r="CC35" s="679">
        <f>IF(OR($C$110=$AR35,$D$110=$AR35),Schweine_Werte!$O35*0.5,IF(OR($C$110&gt;$AR35,$D$110&lt;$AR35),0,Schweine_Werte!$O35))</f>
        <v>0</v>
      </c>
    </row>
    <row r="36" spans="1:81" ht="15.75" x14ac:dyDescent="0.2">
      <c r="A36" s="520" t="s">
        <v>458</v>
      </c>
      <c r="B36" s="693" t="str">
        <f>IF('Abweichende Werte'!W7=1,A6,"")</f>
        <v/>
      </c>
      <c r="C36" s="694" t="str">
        <f>IF('Abweichende Werte'!W7=1,'Abweichende Werte'!J7,"")</f>
        <v/>
      </c>
      <c r="D36" s="694" t="str">
        <f>IF('Abweichende Werte'!W7=1,'Abweichende Werte'!M7,"")</f>
        <v/>
      </c>
      <c r="E36" s="506" t="str">
        <f>IF('Abweichende Werte'!W7=1,'Abweichende Werte'!P7,"")</f>
        <v/>
      </c>
      <c r="F36" s="695" t="e">
        <f>IF($E36&lt;=$E29,F29,IF(AND($E36&gt;$E29,$E36&lt;=$E30),F29+(F30-F29)/($E30-$E29)*($E36-$E29),IF(AND($E36&gt;$E30,$E36&lt;=$E31),F30+(F31-F30)/($E31-$E30)*($E36-$E30),IF(AND($E36&gt;$E31,$E36&lt;=$E32),F31+(F32-F31)/($E32-$E31)*($E36-$E31),IF($E36&gt;$E32,F32)))))</f>
        <v>#VALUE!</v>
      </c>
      <c r="G36" s="695" t="e">
        <f t="shared" ref="G36:N36" si="17">IF($E36&lt;=$E29,G29,IF(AND($E36&gt;$E29,$E36&lt;=$E30),G29+(G30-G29)/($E30-$E29)*($E36-$E29),IF(AND($E36&gt;$E30,$E36&lt;=$E31),G30+(G31-G30)/($E31-$E30)*($E36-$E30),IF(AND($E36&gt;$E31,$E36&lt;=$E32),G31+(G32-G31)/($E32-$E31)*($E36-$E31),IF($E36&gt;$E32,G32)))))</f>
        <v>#VALUE!</v>
      </c>
      <c r="H36" s="695" t="e">
        <f t="shared" si="17"/>
        <v>#VALUE!</v>
      </c>
      <c r="I36" s="695" t="e">
        <f t="shared" si="17"/>
        <v>#VALUE!</v>
      </c>
      <c r="J36" s="695" t="e">
        <f t="shared" si="17"/>
        <v>#VALUE!</v>
      </c>
      <c r="K36" s="695" t="e">
        <f t="shared" si="17"/>
        <v>#VALUE!</v>
      </c>
      <c r="L36" s="695" t="e">
        <f t="shared" si="17"/>
        <v>#VALUE!</v>
      </c>
      <c r="M36" s="695" t="e">
        <f t="shared" si="17"/>
        <v>#VALUE!</v>
      </c>
      <c r="N36" s="695" t="e">
        <f t="shared" si="17"/>
        <v>#VALUE!</v>
      </c>
      <c r="O36" s="696">
        <v>5.5</v>
      </c>
      <c r="P36" s="696">
        <v>1.8</v>
      </c>
      <c r="Q36" s="695" t="e">
        <f t="shared" ref="Q36:Z36" si="18">IF($E36&lt;=$E29,Q29,IF(AND($E36&gt;$E29,$E36&lt;=$E30),Q29+(Q30-Q29)/($E30-$E29)*($E36-$E29),IF(AND($E36&gt;$E30,$E36&lt;=$E31),Q30+(Q31-Q30)/($E31-$E30)*($E36-$E30),IF(AND($E36&gt;$E31,$E36&lt;=$E32),Q31+(Q32-Q31)/($E32-$E31)*($E36-$E31),IF($E36&gt;$E32,Q32)))))</f>
        <v>#VALUE!</v>
      </c>
      <c r="R36" s="695" t="e">
        <f t="shared" si="18"/>
        <v>#VALUE!</v>
      </c>
      <c r="S36" s="695" t="e">
        <f t="shared" si="18"/>
        <v>#VALUE!</v>
      </c>
      <c r="T36" s="695" t="e">
        <f t="shared" si="18"/>
        <v>#VALUE!</v>
      </c>
      <c r="U36" s="695" t="e">
        <f t="shared" si="18"/>
        <v>#VALUE!</v>
      </c>
      <c r="V36" s="695" t="e">
        <f t="shared" si="18"/>
        <v>#VALUE!</v>
      </c>
      <c r="W36" s="695" t="e">
        <f t="shared" si="18"/>
        <v>#VALUE!</v>
      </c>
      <c r="X36" s="695" t="e">
        <f t="shared" si="18"/>
        <v>#VALUE!</v>
      </c>
      <c r="Y36" s="695" t="e">
        <f t="shared" si="18"/>
        <v>#VALUE!</v>
      </c>
      <c r="Z36" s="695" t="e">
        <f t="shared" si="18"/>
        <v>#VALUE!</v>
      </c>
      <c r="AA36" s="697" t="e">
        <f>+Z36*6.25</f>
        <v>#VALUE!</v>
      </c>
      <c r="AB36" s="695" t="e">
        <f t="shared" ref="AB36" si="19">IF($E36&lt;=$E29,AB29,IF(AND($E36&gt;$E29,$E36&lt;=$E30),AB29+(AB30-AB29)/($E30-$E29)*($E36-$E29),IF(AND($E36&gt;$E30,$E36&lt;=$E31),AB30+(AB31-AB30)/($E31-$E30)*($E36-$E30),IF(AND($E36&gt;$E31,$E36&lt;=$E32),AB31+(AB32-AB31)/($E32-$E31)*($E36-$E31),IF($E36&gt;$E32,AB32)))))</f>
        <v>#VALUE!</v>
      </c>
      <c r="AC36" s="697" t="e">
        <f>+AB36*6.25</f>
        <v>#VALUE!</v>
      </c>
      <c r="AD36" s="695" t="e">
        <f t="shared" ref="AD36" si="20">IF($E36&lt;=$E29,AD29,IF(AND($E36&gt;$E29,$E36&lt;=$E30),AD29+(AD30-AD29)/($E30-$E29)*($E36-$E29),IF(AND($E36&gt;$E30,$E36&lt;=$E31),AD30+(AD31-AD30)/($E31-$E30)*($E36-$E30),IF(AND($E36&gt;$E31,$E36&lt;=$E32),AD31+(AD32-AD31)/($E32-$E31)*($E36-$E31),IF($E36&gt;$E32,AD32)))))</f>
        <v>#VALUE!</v>
      </c>
      <c r="AE36" s="697" t="e">
        <f>+AD36*6.25</f>
        <v>#VALUE!</v>
      </c>
      <c r="AF36" s="697" t="e">
        <f>365/((D36-C36)/E36*1000)</f>
        <v>#VALUE!</v>
      </c>
      <c r="AG36" s="695" t="e">
        <f>IF($E36&lt;=$E29,AG29,IF(AND($E36&gt;$E29,$E36&lt;=$E30),AG29+(AG30-AG29)/($E30-$E29)*($E36-$E29),IF(AND($E36&gt;$E30,$E36&lt;=$E31),AG30+(AG31-AG30)/($E31-$E30)*($E36-$E30),IF(AND($E36&gt;$E31,$E36&lt;=$E32),AG31+(AG32-AG31)/($E32-$E31)*($E36-$E31),IF($E36&gt;$E32,AG32)))))</f>
        <v>#VALUE!</v>
      </c>
      <c r="AH36" s="697" t="e">
        <f>+AG36/AF36</f>
        <v>#VALUE!</v>
      </c>
      <c r="AI36" s="697" t="e">
        <f>+CONCATENATE(ROUND(AH36/(D36-C36),1)," : 1")</f>
        <v>#VALUE!</v>
      </c>
      <c r="AJ36" s="695" t="e">
        <f t="shared" ref="AJ36" si="21">IF($E36&lt;=$E29,AJ29,IF(AND($E36&gt;$E29,$E36&lt;=$E30),AJ29+(AJ30-AJ29)/($E30-$E29)*($E36-$E29),IF(AND($E36&gt;$E30,$E36&lt;=$E31),AJ30+(AJ31-AJ30)/($E31-$E30)*($E36-$E30),IF(AND($E36&gt;$E31,$E36&lt;=$E32),AJ31+(AJ32-AJ31)/($E32-$E31)*($E36-$E31),IF($E36&gt;$E32,AJ32)))))</f>
        <v>#VALUE!</v>
      </c>
      <c r="AK36" s="697" t="e">
        <f>+AJ36/2.291</f>
        <v>#VALUE!</v>
      </c>
      <c r="AL36" s="695" t="e">
        <f t="shared" ref="AL36" si="22">IF($E36&lt;=$E29,AL29,IF(AND($E36&gt;$E29,$E36&lt;=$E30),AL29+(AL30-AL29)/($E30-$E29)*($E36-$E29),IF(AND($E36&gt;$E30,$E36&lt;=$E31),AL30+(AL31-AL30)/($E31-$E30)*($E36-$E30),IF(AND($E36&gt;$E31,$E36&lt;=$E32),AL31+(AL32-AL31)/($E32-$E31)*($E36-$E31),IF($E36&gt;$E32,AL32)))))</f>
        <v>#VALUE!</v>
      </c>
      <c r="AM36" s="697" t="e">
        <f>+AL36/2.291</f>
        <v>#VALUE!</v>
      </c>
      <c r="AN36" s="695" t="e">
        <f t="shared" ref="AN36" si="23">IF($E36&lt;=$E29,AN29,IF(AND($E36&gt;$E29,$E36&lt;=$E30),AN29+(AN30-AN29)/($E30-$E29)*($E36-$E29),IF(AND($E36&gt;$E30,$E36&lt;=$E31),AN30+(AN31-AN30)/($E31-$E30)*($E36-$E30),IF(AND($E36&gt;$E31,$E36&lt;=$E32),AN31+(AN32-AN31)/($E32-$E31)*($E36-$E31),IF($E36&gt;$E32,AN32)))))</f>
        <v>#VALUE!</v>
      </c>
      <c r="AO36" s="697" t="e">
        <f>+AN36/2.291</f>
        <v>#VALUE!</v>
      </c>
      <c r="AR36" s="698">
        <v>40</v>
      </c>
      <c r="AS36" s="677">
        <f>IF(OR($C$12=$AR36,$D$12=$AR36),Schweine_Werte!$C36*0.5,IF(OR($C$12&gt;$AR36,$D$12&lt;$AR36),0,Schweine_Werte!$C36))</f>
        <v>0</v>
      </c>
      <c r="AT36" s="667">
        <f>IF(OR($C$24=$AR36,$D$24=$AR36),Schweine_Werte!$C36*0.5,IF(OR($C$24&gt;$AR36,$D$24&lt;$AR36),0,Schweine_Werte!$C36))</f>
        <v>0</v>
      </c>
      <c r="AU36" s="677">
        <f>IF(OR($C$36=$AR36,$D$36=$AR36),Schweine_Werte!$C36*0.5,IF(OR($C$36&gt;$AR36,$D$36&lt;$AR36),0,Schweine_Werte!$C36))</f>
        <v>0</v>
      </c>
      <c r="AV36" s="677">
        <f>IF(OR($C$48=$AR36,$D$48=$AR36),Schweine_Werte!$C36*0.5,IF(OR($C$48&gt;$AR36,$D$48&lt;$AR36),0,Schweine_Werte!$C36))</f>
        <v>0</v>
      </c>
      <c r="AW36" s="677">
        <f>IF(OR($C$60=$AR36,$D$60=$AR36),Schweine_Werte!$C36*0.5,IF(OR($C$60&gt;$AR36,$D$60&lt;$AR36),0,Schweine_Werte!$C36))</f>
        <v>0</v>
      </c>
      <c r="AX36" s="677">
        <f>IF(OR($C$12=$AR36,$D$12=$AR36),Schweine_Werte!$E36*0.5,IF(OR($C$12&gt;$AR36,$D$12&lt;$AR36),0,Schweine_Werte!$E36))</f>
        <v>0</v>
      </c>
      <c r="AY36" s="667">
        <f>IF(OR($C$24=$AR36,$D$24=$AR36),Schweine_Werte!$E36*0.5,IF(OR($C$24&gt;$AR36,$D$24&lt;$AR36),0,Schweine_Werte!$E36))</f>
        <v>0</v>
      </c>
      <c r="AZ36" s="667">
        <f>IF(OR($C$36=$AR36,$D$36=$AR36),Schweine_Werte!$E36*0.5,IF(OR($C$36&gt;$AR36,$D$36&lt;$AR36),0,Schweine_Werte!$E36))</f>
        <v>0</v>
      </c>
      <c r="BA36" s="667">
        <f>IF(OR($C$48=$AR36,$D$48=$AR36),Schweine_Werte!$E36*0.5,IF(OR($C$48&gt;$AR36,$D$48&lt;$AR36),0,Schweine_Werte!$E36))</f>
        <v>0</v>
      </c>
      <c r="BB36" s="667">
        <f>IF(OR($C$60=$AR36,$D$60=$AR36),Schweine_Werte!$E36*0.5,IF(OR($C$60&gt;$AR36,$D$60&lt;$AR36),0,Schweine_Werte!$E36))</f>
        <v>0</v>
      </c>
      <c r="BC36" s="677">
        <f>IF(OR($C$12=$AR36,$D$12=$AR36),Schweine_Werte!$G36*0.5,IF(OR($C$12&gt;$AR36,$D$12&lt;$AR36),0,Schweine_Werte!$G36))</f>
        <v>0</v>
      </c>
      <c r="BD36" s="667">
        <f>IF(OR($C$24=$AR36,$D$24=$AR36),Schweine_Werte!$G36*0.5,IF(OR($C$24&gt;$AR36,$D$24&lt;$AR36),0,Schweine_Werte!$G36))</f>
        <v>0</v>
      </c>
      <c r="BE36" s="667">
        <f>IF(OR($C$36=$AR36,$D$36=$AR36),Schweine_Werte!$G36*0.5,IF(OR($C$36&gt;$AR36,$D$36&lt;$AR36),0,Schweine_Werte!$G36))</f>
        <v>0</v>
      </c>
      <c r="BF36" s="667">
        <f>IF(OR($C$48=$AR36,$D$48=$AR36),Schweine_Werte!$G36*0.5,IF(OR($C$48&gt;$AR36,$D$48&lt;$AR36),0,Schweine_Werte!$G36))</f>
        <v>0</v>
      </c>
      <c r="BG36" s="667">
        <f>IF(OR($C$60=$AR36,$D$60=$AR36),Schweine_Werte!$G36*0.5,IF(OR($C$60&gt;$AR36,$D$60&lt;$AR36),0,Schweine_Werte!$G36))</f>
        <v>0</v>
      </c>
      <c r="BH36" s="677">
        <f>IF(OR($C$12=$AR36,$D$12=$AR36),Schweine_Werte!$I36*0.5,IF(OR($C$12&gt;$AR36,$D$12&lt;$AR36),0,Schweine_Werte!$I36))</f>
        <v>0</v>
      </c>
      <c r="BI36" s="667">
        <f>IF(OR($C$24=$AR36,$D$24=$AR36),Schweine_Werte!$I36*0.5,IF(OR($C$24&gt;$AR36,$D$24&lt;$AR36),0,Schweine_Werte!$I36))</f>
        <v>0</v>
      </c>
      <c r="BJ36" s="667">
        <f>IF(OR($C$36=$AR36,$D$36=$AR36),Schweine_Werte!$I36*0.5,IF(OR($C$36&gt;$AR36,$D$36&lt;$AR36),0,Schweine_Werte!$I36))</f>
        <v>0</v>
      </c>
      <c r="BK36" s="667">
        <f>IF(OR($C$48=$AR36,$D$48=$AR36),Schweine_Werte!$I36*0.5,IF(OR($C$48&gt;$AR36,$D$48&lt;$AR36),0,Schweine_Werte!$I36))</f>
        <v>0</v>
      </c>
      <c r="BL36" s="667">
        <f>IF(OR($C$60=$AR36,$D$60=$AR36),Schweine_Werte!$I36*0.5,IF(OR($C$60&gt;$AR36,$D$60&lt;$AR36),0,Schweine_Werte!$I36))</f>
        <v>0</v>
      </c>
      <c r="BM36" s="677"/>
      <c r="BN36" s="667"/>
      <c r="BO36" s="667"/>
      <c r="BP36" s="667"/>
      <c r="BQ36" s="667"/>
      <c r="BR36" s="677">
        <f>IF(OR($C$74=$AR36,$D$74=$AR36),Schweine_Werte!$M36*0.5,IF(OR($C$74&gt;$AR36,$D$74&lt;$AR36),0,Schweine_Werte!$M36))</f>
        <v>0</v>
      </c>
      <c r="BS36" s="677">
        <f>IF(OR($C$83=$AR36,$D$83=$AR36),Schweine_Werte!$M36*0.5,IF(OR($C$83&gt;$AR36,$D$83&lt;$AR36),0,Schweine_Werte!$M36))</f>
        <v>0</v>
      </c>
      <c r="BT36" s="679">
        <f>IF(OR($C$92=$AR36,$D$92=$AR36),Schweine_Werte!$M36*0.5,IF(OR($C$92&gt;$AR36,$D$92&lt;$AR36),0,Schweine_Werte!$M36))</f>
        <v>0</v>
      </c>
      <c r="BU36" s="679">
        <f>IF(OR($C$101=$AR36,$D$101=$AR36),Schweine_Werte!$M36*0.5,IF(OR($C$101&gt;$AR36,$D$101&lt;$AR36),0,Schweine_Werte!$M36))</f>
        <v>0</v>
      </c>
      <c r="BV36" s="679">
        <f>IF(OR($C$110=$AR36,$D$110=$AR36),Schweine_Werte!$M36*0.5,IF(OR($C$110&gt;$AR36,$D$110&lt;$AR36),0,Schweine_Werte!$M36))</f>
        <v>0</v>
      </c>
      <c r="BW36" s="679">
        <f>IF(OR(8=$AR36,$E$127=$AR36),Schweine_Werte!$M36*0.5,IF(OR(8&gt;$AR36,$E$127&lt;$AR36),0,Schweine_Werte!$M36))</f>
        <v>1.3346726601939383</v>
      </c>
      <c r="BX36" s="679">
        <f>IF(OR(8=$AR36,$E$145=$AR36),Schweine_Werte!$M36*0.5,IF(OR(8&gt;$AR36,$E$145&lt;$AR36),0,Schweine_Werte!$M36))</f>
        <v>1.3346726601939383</v>
      </c>
      <c r="BY36" s="677">
        <f>IF(OR($C$74=$AR36,$D$74=$AR36),Schweine_Werte!$O36*0.5,IF(OR($C$74&gt;$AR36,$D$74&lt;$AR36),0,Schweine_Werte!$O36))</f>
        <v>0</v>
      </c>
      <c r="BZ36" s="677">
        <f>IF(OR($C$83=$AR36,$D$83=$AR36),Schweine_Werte!$O36*0.5,IF(OR($C$83&gt;$AR36,$D$83&lt;$AR36),0,Schweine_Werte!$O36))</f>
        <v>0</v>
      </c>
      <c r="CA36" s="679">
        <f>IF(OR($C$92=$AR36,$D$92=$AR36),Schweine_Werte!$O36*0.5,IF(OR($C$92&gt;$AR36,$D$92&lt;$AR36),0,Schweine_Werte!$O36))</f>
        <v>0</v>
      </c>
      <c r="CB36" s="679">
        <f>IF(OR($C$101=$AR36,$D$101=$AR36),Schweine_Werte!$O36*0.5,IF(OR($C$101&gt;$AR36,$D$101&lt;$AR36),0,Schweine_Werte!$O36))</f>
        <v>0</v>
      </c>
      <c r="CC36" s="679">
        <f>IF(OR($C$110=$AR36,$D$110=$AR36),Schweine_Werte!$O36*0.5,IF(OR($C$110&gt;$AR36,$D$110&lt;$AR36),0,Schweine_Werte!$O36))</f>
        <v>0</v>
      </c>
    </row>
    <row r="37" spans="1:81" x14ac:dyDescent="0.2">
      <c r="AR37" s="698">
        <v>41</v>
      </c>
      <c r="AS37" s="677">
        <f>IF(OR($C$12=$AR37,$D$12=$AR37),Schweine_Werte!$C37*0.5,IF(OR($C$12&gt;$AR37,$D$12&lt;$AR37),0,Schweine_Werte!$C37))</f>
        <v>0</v>
      </c>
      <c r="AT37" s="667">
        <f>IF(OR($C$24=$AR37,$D$24=$AR37),Schweine_Werte!$C37*0.5,IF(OR($C$24&gt;$AR37,$D$24&lt;$AR37),0,Schweine_Werte!$C37))</f>
        <v>0</v>
      </c>
      <c r="AU37" s="677">
        <f>IF(OR($C$36=$AR37,$D$36=$AR37),Schweine_Werte!$C37*0.5,IF(OR($C$36&gt;$AR37,$D$36&lt;$AR37),0,Schweine_Werte!$C37))</f>
        <v>0</v>
      </c>
      <c r="AV37" s="677">
        <f>IF(OR($C$48=$AR37,$D$48=$AR37),Schweine_Werte!$C37*0.5,IF(OR($C$48&gt;$AR37,$D$48&lt;$AR37),0,Schweine_Werte!$C37))</f>
        <v>0</v>
      </c>
      <c r="AW37" s="677">
        <f>IF(OR($C$60=$AR37,$D$60=$AR37),Schweine_Werte!$C37*0.5,IF(OR($C$60&gt;$AR37,$D$60&lt;$AR37),0,Schweine_Werte!$C37))</f>
        <v>0</v>
      </c>
      <c r="AX37" s="677">
        <f>IF(OR($C$12=$AR37,$D$12=$AR37),Schweine_Werte!$E37*0.5,IF(OR($C$12&gt;$AR37,$D$12&lt;$AR37),0,Schweine_Werte!$E37))</f>
        <v>0</v>
      </c>
      <c r="AY37" s="667">
        <f>IF(OR($C$24=$AR37,$D$24=$AR37),Schweine_Werte!$E37*0.5,IF(OR($C$24&gt;$AR37,$D$24&lt;$AR37),0,Schweine_Werte!$E37))</f>
        <v>0</v>
      </c>
      <c r="AZ37" s="667">
        <f>IF(OR($C$36=$AR37,$D$36=$AR37),Schweine_Werte!$E37*0.5,IF(OR($C$36&gt;$AR37,$D$36&lt;$AR37),0,Schweine_Werte!$E37))</f>
        <v>0</v>
      </c>
      <c r="BA37" s="667">
        <f>IF(OR($C$48=$AR37,$D$48=$AR37),Schweine_Werte!$E37*0.5,IF(OR($C$48&gt;$AR37,$D$48&lt;$AR37),0,Schweine_Werte!$E37))</f>
        <v>0</v>
      </c>
      <c r="BB37" s="667">
        <f>IF(OR($C$60=$AR37,$D$60=$AR37),Schweine_Werte!$E37*0.5,IF(OR($C$60&gt;$AR37,$D$60&lt;$AR37),0,Schweine_Werte!$E37))</f>
        <v>0</v>
      </c>
      <c r="BC37" s="677">
        <f>IF(OR($C$12=$AR37,$D$12=$AR37),Schweine_Werte!$G37*0.5,IF(OR($C$12&gt;$AR37,$D$12&lt;$AR37),0,Schweine_Werte!$G37))</f>
        <v>0</v>
      </c>
      <c r="BD37" s="667">
        <f>IF(OR($C$24=$AR37,$D$24=$AR37),Schweine_Werte!$G37*0.5,IF(OR($C$24&gt;$AR37,$D$24&lt;$AR37),0,Schweine_Werte!$G37))</f>
        <v>0</v>
      </c>
      <c r="BE37" s="667">
        <f>IF(OR($C$36=$AR37,$D$36=$AR37),Schweine_Werte!$G37*0.5,IF(OR($C$36&gt;$AR37,$D$36&lt;$AR37),0,Schweine_Werte!$G37))</f>
        <v>0</v>
      </c>
      <c r="BF37" s="667">
        <f>IF(OR($C$48=$AR37,$D$48=$AR37),Schweine_Werte!$G37*0.5,IF(OR($C$48&gt;$AR37,$D$48&lt;$AR37),0,Schweine_Werte!$G37))</f>
        <v>0</v>
      </c>
      <c r="BG37" s="667">
        <f>IF(OR($C$60=$AR37,$D$60=$AR37),Schweine_Werte!$G37*0.5,IF(OR($C$60&gt;$AR37,$D$60&lt;$AR37),0,Schweine_Werte!$G37))</f>
        <v>0</v>
      </c>
      <c r="BH37" s="677">
        <f>IF(OR($C$12=$AR37,$D$12=$AR37),Schweine_Werte!$I37*0.5,IF(OR($C$12&gt;$AR37,$D$12&lt;$AR37),0,Schweine_Werte!$I37))</f>
        <v>0</v>
      </c>
      <c r="BI37" s="667">
        <f>IF(OR($C$24=$AR37,$D$24=$AR37),Schweine_Werte!$I37*0.5,IF(OR($C$24&gt;$AR37,$D$24&lt;$AR37),0,Schweine_Werte!$I37))</f>
        <v>0</v>
      </c>
      <c r="BJ37" s="667">
        <f>IF(OR($C$36=$AR37,$D$36=$AR37),Schweine_Werte!$I37*0.5,IF(OR($C$36&gt;$AR37,$D$36&lt;$AR37),0,Schweine_Werte!$I37))</f>
        <v>0</v>
      </c>
      <c r="BK37" s="667">
        <f>IF(OR($C$48=$AR37,$D$48=$AR37),Schweine_Werte!$I37*0.5,IF(OR($C$48&gt;$AR37,$D$48&lt;$AR37),0,Schweine_Werte!$I37))</f>
        <v>0</v>
      </c>
      <c r="BL37" s="667">
        <f>IF(OR($C$60=$AR37,$D$60=$AR37),Schweine_Werte!$I37*0.5,IF(OR($C$60&gt;$AR37,$D$60&lt;$AR37),0,Schweine_Werte!$I37))</f>
        <v>0</v>
      </c>
      <c r="BM37" s="677"/>
      <c r="BN37" s="667"/>
      <c r="BO37" s="667"/>
      <c r="BP37" s="667"/>
      <c r="BQ37" s="667"/>
      <c r="BR37" s="677">
        <f>IF(OR($C$74=$AR37,$D$74=$AR37),Schweine_Werte!$M37*0.5,IF(OR($C$74&gt;$AR37,$D$74&lt;$AR37),0,Schweine_Werte!$M37))</f>
        <v>0</v>
      </c>
      <c r="BS37" s="677">
        <f>IF(OR($C$83=$AR37,$D$83=$AR37),Schweine_Werte!$M37*0.5,IF(OR($C$83&gt;$AR37,$D$83&lt;$AR37),0,Schweine_Werte!$M37))</f>
        <v>0</v>
      </c>
      <c r="BT37" s="679">
        <f>IF(OR($C$92=$AR37,$D$92=$AR37),Schweine_Werte!$M37*0.5,IF(OR($C$92&gt;$AR37,$D$92&lt;$AR37),0,Schweine_Werte!$M37))</f>
        <v>0</v>
      </c>
      <c r="BU37" s="679">
        <f>IF(OR($C$101=$AR37,$D$101=$AR37),Schweine_Werte!$M37*0.5,IF(OR($C$101&gt;$AR37,$D$101&lt;$AR37),0,Schweine_Werte!$M37))</f>
        <v>0</v>
      </c>
      <c r="BV37" s="679">
        <f>IF(OR($C$110=$AR37,$D$110=$AR37),Schweine_Werte!$M37*0.5,IF(OR($C$110&gt;$AR37,$D$110&lt;$AR37),0,Schweine_Werte!$M37))</f>
        <v>0</v>
      </c>
      <c r="BW37" s="679">
        <f>IF(OR(8=$AR37,$E$127=$AR37),Schweine_Werte!$M37*0.5,IF(OR(8&gt;$AR37,$E$127&lt;$AR37),0,Schweine_Werte!$M37))</f>
        <v>1.318079145127627</v>
      </c>
      <c r="BX37" s="679">
        <f>IF(OR(8=$AR37,$E$145=$AR37),Schweine_Werte!$M37*0.5,IF(OR(8&gt;$AR37,$E$145&lt;$AR37),0,Schweine_Werte!$M37))</f>
        <v>1.318079145127627</v>
      </c>
      <c r="BY37" s="677">
        <f>IF(OR($C$74=$AR37,$D$74=$AR37),Schweine_Werte!$O37*0.5,IF(OR($C$74&gt;$AR37,$D$74&lt;$AR37),0,Schweine_Werte!$O37))</f>
        <v>0</v>
      </c>
      <c r="BZ37" s="677">
        <f>IF(OR($C$83=$AR37,$D$83=$AR37),Schweine_Werte!$O37*0.5,IF(OR($C$83&gt;$AR37,$D$83&lt;$AR37),0,Schweine_Werte!$O37))</f>
        <v>0</v>
      </c>
      <c r="CA37" s="679">
        <f>IF(OR($C$92=$AR37,$D$92=$AR37),Schweine_Werte!$O37*0.5,IF(OR($C$92&gt;$AR37,$D$92&lt;$AR37),0,Schweine_Werte!$O37))</f>
        <v>0</v>
      </c>
      <c r="CB37" s="679">
        <f>IF(OR($C$101=$AR37,$D$101=$AR37),Schweine_Werte!$O37*0.5,IF(OR($C$101&gt;$AR37,$D$101&lt;$AR37),0,Schweine_Werte!$O37))</f>
        <v>0</v>
      </c>
      <c r="CC37" s="679">
        <f>IF(OR($C$110=$AR37,$D$110=$AR37),Schweine_Werte!$O37*0.5,IF(OR($C$110&gt;$AR37,$D$110&lt;$AR37),0,Schweine_Werte!$O37))</f>
        <v>0</v>
      </c>
    </row>
    <row r="38" spans="1:81" ht="18.75" x14ac:dyDescent="0.3">
      <c r="H38" s="666"/>
      <c r="I38" s="666"/>
      <c r="L38" s="667"/>
      <c r="W38" s="1735" t="s">
        <v>435</v>
      </c>
      <c r="X38" s="1735"/>
      <c r="Y38" s="1735"/>
      <c r="AR38" s="698">
        <v>42</v>
      </c>
      <c r="AS38" s="677">
        <f>IF(OR($C$12=$AR38,$D$12=$AR38),Schweine_Werte!$C38*0.5,IF(OR($C$12&gt;$AR38,$D$12&lt;$AR38),0,Schweine_Werte!$C38))</f>
        <v>0</v>
      </c>
      <c r="AT38" s="667">
        <f>IF(OR($C$24=$AR38,$D$24=$AR38),Schweine_Werte!$C38*0.5,IF(OR($C$24&gt;$AR38,$D$24&lt;$AR38),0,Schweine_Werte!$C38))</f>
        <v>0</v>
      </c>
      <c r="AU38" s="677">
        <f>IF(OR($C$36=$AR38,$D$36=$AR38),Schweine_Werte!$C38*0.5,IF(OR($C$36&gt;$AR38,$D$36&lt;$AR38),0,Schweine_Werte!$C38))</f>
        <v>0</v>
      </c>
      <c r="AV38" s="677">
        <f>IF(OR($C$48=$AR38,$D$48=$AR38),Schweine_Werte!$C38*0.5,IF(OR($C$48&gt;$AR38,$D$48&lt;$AR38),0,Schweine_Werte!$C38))</f>
        <v>0</v>
      </c>
      <c r="AW38" s="677">
        <f>IF(OR($C$60=$AR38,$D$60=$AR38),Schweine_Werte!$C38*0.5,IF(OR($C$60&gt;$AR38,$D$60&lt;$AR38),0,Schweine_Werte!$C38))</f>
        <v>0</v>
      </c>
      <c r="AX38" s="677">
        <f>IF(OR($C$12=$AR38,$D$12=$AR38),Schweine_Werte!$E38*0.5,IF(OR($C$12&gt;$AR38,$D$12&lt;$AR38),0,Schweine_Werte!$E38))</f>
        <v>0</v>
      </c>
      <c r="AY38" s="667">
        <f>IF(OR($C$24=$AR38,$D$24=$AR38),Schweine_Werte!$E38*0.5,IF(OR($C$24&gt;$AR38,$D$24&lt;$AR38),0,Schweine_Werte!$E38))</f>
        <v>0</v>
      </c>
      <c r="AZ38" s="667">
        <f>IF(OR($C$36=$AR38,$D$36=$AR38),Schweine_Werte!$E38*0.5,IF(OR($C$36&gt;$AR38,$D$36&lt;$AR38),0,Schweine_Werte!$E38))</f>
        <v>0</v>
      </c>
      <c r="BA38" s="667">
        <f>IF(OR($C$48=$AR38,$D$48=$AR38),Schweine_Werte!$E38*0.5,IF(OR($C$48&gt;$AR38,$D$48&lt;$AR38),0,Schweine_Werte!$E38))</f>
        <v>0</v>
      </c>
      <c r="BB38" s="667">
        <f>IF(OR($C$60=$AR38,$D$60=$AR38),Schweine_Werte!$E38*0.5,IF(OR($C$60&gt;$AR38,$D$60&lt;$AR38),0,Schweine_Werte!$E38))</f>
        <v>0</v>
      </c>
      <c r="BC38" s="677">
        <f>IF(OR($C$12=$AR38,$D$12=$AR38),Schweine_Werte!$G38*0.5,IF(OR($C$12&gt;$AR38,$D$12&lt;$AR38),0,Schweine_Werte!$G38))</f>
        <v>0</v>
      </c>
      <c r="BD38" s="667">
        <f>IF(OR($C$24=$AR38,$D$24=$AR38),Schweine_Werte!$G38*0.5,IF(OR($C$24&gt;$AR38,$D$24&lt;$AR38),0,Schweine_Werte!$G38))</f>
        <v>0</v>
      </c>
      <c r="BE38" s="667">
        <f>IF(OR($C$36=$AR38,$D$36=$AR38),Schweine_Werte!$G38*0.5,IF(OR($C$36&gt;$AR38,$D$36&lt;$AR38),0,Schweine_Werte!$G38))</f>
        <v>0</v>
      </c>
      <c r="BF38" s="667">
        <f>IF(OR($C$48=$AR38,$D$48=$AR38),Schweine_Werte!$G38*0.5,IF(OR($C$48&gt;$AR38,$D$48&lt;$AR38),0,Schweine_Werte!$G38))</f>
        <v>0</v>
      </c>
      <c r="BG38" s="667">
        <f>IF(OR($C$60=$AR38,$D$60=$AR38),Schweine_Werte!$G38*0.5,IF(OR($C$60&gt;$AR38,$D$60&lt;$AR38),0,Schweine_Werte!$G38))</f>
        <v>0</v>
      </c>
      <c r="BH38" s="677">
        <f>IF(OR($C$12=$AR38,$D$12=$AR38),Schweine_Werte!$I38*0.5,IF(OR($C$12&gt;$AR38,$D$12&lt;$AR38),0,Schweine_Werte!$I38))</f>
        <v>0</v>
      </c>
      <c r="BI38" s="667">
        <f>IF(OR($C$24=$AR38,$D$24=$AR38),Schweine_Werte!$I38*0.5,IF(OR($C$24&gt;$AR38,$D$24&lt;$AR38),0,Schweine_Werte!$I38))</f>
        <v>0</v>
      </c>
      <c r="BJ38" s="667">
        <f>IF(OR($C$36=$AR38,$D$36=$AR38),Schweine_Werte!$I38*0.5,IF(OR($C$36&gt;$AR38,$D$36&lt;$AR38),0,Schweine_Werte!$I38))</f>
        <v>0</v>
      </c>
      <c r="BK38" s="667">
        <f>IF(OR($C$48=$AR38,$D$48=$AR38),Schweine_Werte!$I38*0.5,IF(OR($C$48&gt;$AR38,$D$48&lt;$AR38),0,Schweine_Werte!$I38))</f>
        <v>0</v>
      </c>
      <c r="BL38" s="667">
        <f>IF(OR($C$60=$AR38,$D$60=$AR38),Schweine_Werte!$I38*0.5,IF(OR($C$60&gt;$AR38,$D$60&lt;$AR38),0,Schweine_Werte!$I38))</f>
        <v>0</v>
      </c>
      <c r="BM38" s="677"/>
      <c r="BN38" s="667"/>
      <c r="BO38" s="667"/>
      <c r="BP38" s="667"/>
      <c r="BQ38" s="667"/>
      <c r="BR38" s="677">
        <f>IF(OR($C$74=$AR38,$D$74=$AR38),Schweine_Werte!$M38*0.5,IF(OR($C$74&gt;$AR38,$D$74&lt;$AR38),0,Schweine_Werte!$M38))</f>
        <v>0</v>
      </c>
      <c r="BS38" s="677">
        <f>IF(OR($C$83=$AR38,$D$83=$AR38),Schweine_Werte!$M38*0.5,IF(OR($C$83&gt;$AR38,$D$83&lt;$AR38),0,Schweine_Werte!$M38))</f>
        <v>0</v>
      </c>
      <c r="BT38" s="679">
        <f>IF(OR($C$92=$AR38,$D$92=$AR38),Schweine_Werte!$M38*0.5,IF(OR($C$92&gt;$AR38,$D$92&lt;$AR38),0,Schweine_Werte!$M38))</f>
        <v>0</v>
      </c>
      <c r="BU38" s="679">
        <f>IF(OR($C$101=$AR38,$D$101=$AR38),Schweine_Werte!$M38*0.5,IF(OR($C$101&gt;$AR38,$D$101&lt;$AR38),0,Schweine_Werte!$M38))</f>
        <v>0</v>
      </c>
      <c r="BV38" s="679">
        <f>IF(OR($C$110=$AR38,$D$110=$AR38),Schweine_Werte!$M38*0.5,IF(OR($C$110&gt;$AR38,$D$110&lt;$AR38),0,Schweine_Werte!$M38))</f>
        <v>0</v>
      </c>
      <c r="BW38" s="679">
        <f>IF(OR(8=$AR38,$E$127=$AR38),Schweine_Werte!$M38*0.5,IF(OR(8&gt;$AR38,$E$127&lt;$AR38),0,Schweine_Werte!$M38))</f>
        <v>1.3023868779742263</v>
      </c>
      <c r="BX38" s="679">
        <f>IF(OR(8=$AR38,$E$145=$AR38),Schweine_Werte!$M38*0.5,IF(OR(8&gt;$AR38,$E$145&lt;$AR38),0,Schweine_Werte!$M38))</f>
        <v>1.3023868779742263</v>
      </c>
      <c r="BY38" s="677">
        <f>IF(OR($C$74=$AR38,$D$74=$AR38),Schweine_Werte!$O38*0.5,IF(OR($C$74&gt;$AR38,$D$74&lt;$AR38),0,Schweine_Werte!$O38))</f>
        <v>0</v>
      </c>
      <c r="BZ38" s="677">
        <f>IF(OR($C$83=$AR38,$D$83=$AR38),Schweine_Werte!$O38*0.5,IF(OR($C$83&gt;$AR38,$D$83&lt;$AR38),0,Schweine_Werte!$O38))</f>
        <v>0</v>
      </c>
      <c r="CA38" s="679">
        <f>IF(OR($C$92=$AR38,$D$92=$AR38),Schweine_Werte!$O38*0.5,IF(OR($C$92&gt;$AR38,$D$92&lt;$AR38),0,Schweine_Werte!$O38))</f>
        <v>0</v>
      </c>
      <c r="CB38" s="679">
        <f>IF(OR($C$101=$AR38,$D$101=$AR38),Schweine_Werte!$O38*0.5,IF(OR($C$101&gt;$AR38,$D$101&lt;$AR38),0,Schweine_Werte!$O38))</f>
        <v>0</v>
      </c>
      <c r="CC38" s="679">
        <f>IF(OR($C$110=$AR38,$D$110=$AR38),Schweine_Werte!$O38*0.5,IF(OR($C$110&gt;$AR38,$D$110&lt;$AR38),0,Schweine_Werte!$O38))</f>
        <v>0</v>
      </c>
    </row>
    <row r="39" spans="1:81" ht="18.75" x14ac:dyDescent="0.3">
      <c r="B39" s="670"/>
      <c r="C39" s="670"/>
      <c r="D39" s="670"/>
      <c r="E39" s="670"/>
      <c r="F39" s="670"/>
      <c r="G39" s="670"/>
      <c r="H39" s="671"/>
      <c r="L39" s="520" t="s">
        <v>445</v>
      </c>
      <c r="Q39" s="1735" t="s">
        <v>446</v>
      </c>
      <c r="R39" s="1735"/>
      <c r="S39" s="1735"/>
      <c r="T39" s="1735" t="s">
        <v>447</v>
      </c>
      <c r="U39" s="1735"/>
      <c r="V39" s="1735"/>
      <c r="W39" s="520" t="s">
        <v>448</v>
      </c>
      <c r="X39" s="520" t="s">
        <v>449</v>
      </c>
      <c r="Y39" s="520" t="s">
        <v>450</v>
      </c>
      <c r="Z39" s="520" t="s">
        <v>451</v>
      </c>
      <c r="AG39" s="520" t="s">
        <v>452</v>
      </c>
      <c r="AJ39" s="520" t="s">
        <v>453</v>
      </c>
      <c r="AR39" s="698">
        <v>43</v>
      </c>
      <c r="AS39" s="677">
        <f>IF(OR($C$12=$AR39,$D$12=$AR39),Schweine_Werte!$C39*0.5,IF(OR($C$12&gt;$AR39,$D$12&lt;$AR39),0,Schweine_Werte!$C39))</f>
        <v>0</v>
      </c>
      <c r="AT39" s="667">
        <f>IF(OR($C$24=$AR39,$D$24=$AR39),Schweine_Werte!$C39*0.5,IF(OR($C$24&gt;$AR39,$D$24&lt;$AR39),0,Schweine_Werte!$C39))</f>
        <v>0</v>
      </c>
      <c r="AU39" s="677">
        <f>IF(OR($C$36=$AR39,$D$36=$AR39),Schweine_Werte!$C39*0.5,IF(OR($C$36&gt;$AR39,$D$36&lt;$AR39),0,Schweine_Werte!$C39))</f>
        <v>0</v>
      </c>
      <c r="AV39" s="677">
        <f>IF(OR($C$48=$AR39,$D$48=$AR39),Schweine_Werte!$C39*0.5,IF(OR($C$48&gt;$AR39,$D$48&lt;$AR39),0,Schweine_Werte!$C39))</f>
        <v>0</v>
      </c>
      <c r="AW39" s="677">
        <f>IF(OR($C$60=$AR39,$D$60=$AR39),Schweine_Werte!$C39*0.5,IF(OR($C$60&gt;$AR39,$D$60&lt;$AR39),0,Schweine_Werte!$C39))</f>
        <v>0</v>
      </c>
      <c r="AX39" s="677">
        <f>IF(OR($C$12=$AR39,$D$12=$AR39),Schweine_Werte!$E39*0.5,IF(OR($C$12&gt;$AR39,$D$12&lt;$AR39),0,Schweine_Werte!$E39))</f>
        <v>0</v>
      </c>
      <c r="AY39" s="667">
        <f>IF(OR($C$24=$AR39,$D$24=$AR39),Schweine_Werte!$E39*0.5,IF(OR($C$24&gt;$AR39,$D$24&lt;$AR39),0,Schweine_Werte!$E39))</f>
        <v>0</v>
      </c>
      <c r="AZ39" s="667">
        <f>IF(OR($C$36=$AR39,$D$36=$AR39),Schweine_Werte!$E39*0.5,IF(OR($C$36&gt;$AR39,$D$36&lt;$AR39),0,Schweine_Werte!$E39))</f>
        <v>0</v>
      </c>
      <c r="BA39" s="667">
        <f>IF(OR($C$48=$AR39,$D$48=$AR39),Schweine_Werte!$E39*0.5,IF(OR($C$48&gt;$AR39,$D$48&lt;$AR39),0,Schweine_Werte!$E39))</f>
        <v>0</v>
      </c>
      <c r="BB39" s="667">
        <f>IF(OR($C$60=$AR39,$D$60=$AR39),Schweine_Werte!$E39*0.5,IF(OR($C$60&gt;$AR39,$D$60&lt;$AR39),0,Schweine_Werte!$E39))</f>
        <v>0</v>
      </c>
      <c r="BC39" s="677">
        <f>IF(OR($C$12=$AR39,$D$12=$AR39),Schweine_Werte!$G39*0.5,IF(OR($C$12&gt;$AR39,$D$12&lt;$AR39),0,Schweine_Werte!$G39))</f>
        <v>0</v>
      </c>
      <c r="BD39" s="667">
        <f>IF(OR($C$24=$AR39,$D$24=$AR39),Schweine_Werte!$G39*0.5,IF(OR($C$24&gt;$AR39,$D$24&lt;$AR39),0,Schweine_Werte!$G39))</f>
        <v>0</v>
      </c>
      <c r="BE39" s="667">
        <f>IF(OR($C$36=$AR39,$D$36=$AR39),Schweine_Werte!$G39*0.5,IF(OR($C$36&gt;$AR39,$D$36&lt;$AR39),0,Schweine_Werte!$G39))</f>
        <v>0</v>
      </c>
      <c r="BF39" s="667">
        <f>IF(OR($C$48=$AR39,$D$48=$AR39),Schweine_Werte!$G39*0.5,IF(OR($C$48&gt;$AR39,$D$48&lt;$AR39),0,Schweine_Werte!$G39))</f>
        <v>0</v>
      </c>
      <c r="BG39" s="667">
        <f>IF(OR($C$60=$AR39,$D$60=$AR39),Schweine_Werte!$G39*0.5,IF(OR($C$60&gt;$AR39,$D$60&lt;$AR39),0,Schweine_Werte!$G39))</f>
        <v>0</v>
      </c>
      <c r="BH39" s="677">
        <f>IF(OR($C$12=$AR39,$D$12=$AR39),Schweine_Werte!$I39*0.5,IF(OR($C$12&gt;$AR39,$D$12&lt;$AR39),0,Schweine_Werte!$I39))</f>
        <v>0</v>
      </c>
      <c r="BI39" s="667">
        <f>IF(OR($C$24=$AR39,$D$24=$AR39),Schweine_Werte!$I39*0.5,IF(OR($C$24&gt;$AR39,$D$24&lt;$AR39),0,Schweine_Werte!$I39))</f>
        <v>0</v>
      </c>
      <c r="BJ39" s="667">
        <f>IF(OR($C$36=$AR39,$D$36=$AR39),Schweine_Werte!$I39*0.5,IF(OR($C$36&gt;$AR39,$D$36&lt;$AR39),0,Schweine_Werte!$I39))</f>
        <v>0</v>
      </c>
      <c r="BK39" s="667">
        <f>IF(OR($C$48=$AR39,$D$48=$AR39),Schweine_Werte!$I39*0.5,IF(OR($C$48&gt;$AR39,$D$48&lt;$AR39),0,Schweine_Werte!$I39))</f>
        <v>0</v>
      </c>
      <c r="BL39" s="667">
        <f>IF(OR($C$60=$AR39,$D$60=$AR39),Schweine_Werte!$I39*0.5,IF(OR($C$60&gt;$AR39,$D$60&lt;$AR39),0,Schweine_Werte!$I39))</f>
        <v>0</v>
      </c>
      <c r="BM39" s="677"/>
      <c r="BN39" s="667"/>
      <c r="BO39" s="667"/>
      <c r="BP39" s="667"/>
      <c r="BQ39" s="667"/>
      <c r="BR39" s="677">
        <f>IF(OR($C$74=$AR39,$D$74=$AR39),Schweine_Werte!$M39*0.5,IF(OR($C$74&gt;$AR39,$D$74&lt;$AR39),0,Schweine_Werte!$M39))</f>
        <v>0</v>
      </c>
      <c r="BS39" s="677">
        <f>IF(OR($C$83=$AR39,$D$83=$AR39),Schweine_Werte!$M39*0.5,IF(OR($C$83&gt;$AR39,$D$83&lt;$AR39),0,Schweine_Werte!$M39))</f>
        <v>0</v>
      </c>
      <c r="BT39" s="679">
        <f>IF(OR($C$92=$AR39,$D$92=$AR39),Schweine_Werte!$M39*0.5,IF(OR($C$92&gt;$AR39,$D$92&lt;$AR39),0,Schweine_Werte!$M39))</f>
        <v>0</v>
      </c>
      <c r="BU39" s="679">
        <f>IF(OR($C$101=$AR39,$D$101=$AR39),Schweine_Werte!$M39*0.5,IF(OR($C$101&gt;$AR39,$D$101&lt;$AR39),0,Schweine_Werte!$M39))</f>
        <v>0</v>
      </c>
      <c r="BV39" s="679">
        <f>IF(OR($C$110=$AR39,$D$110=$AR39),Schweine_Werte!$M39*0.5,IF(OR($C$110&gt;$AR39,$D$110&lt;$AR39),0,Schweine_Werte!$M39))</f>
        <v>0</v>
      </c>
      <c r="BW39" s="679">
        <f>IF(OR(8=$AR39,$E$127=$AR39),Schweine_Werte!$M39*0.5,IF(OR(8&gt;$AR39,$E$127&lt;$AR39),0,Schweine_Werte!$M39))</f>
        <v>1.2875469860865005</v>
      </c>
      <c r="BX39" s="679">
        <f>IF(OR(8=$AR39,$E$145=$AR39),Schweine_Werte!$M39*0.5,IF(OR(8&gt;$AR39,$E$145&lt;$AR39),0,Schweine_Werte!$M39))</f>
        <v>1.2875469860865005</v>
      </c>
      <c r="BY39" s="677">
        <f>IF(OR($C$74=$AR39,$D$74=$AR39),Schweine_Werte!$O39*0.5,IF(OR($C$74&gt;$AR39,$D$74&lt;$AR39),0,Schweine_Werte!$O39))</f>
        <v>0</v>
      </c>
      <c r="BZ39" s="677">
        <f>IF(OR($C$83=$AR39,$D$83=$AR39),Schweine_Werte!$O39*0.5,IF(OR($C$83&gt;$AR39,$D$83&lt;$AR39),0,Schweine_Werte!$O39))</f>
        <v>0</v>
      </c>
      <c r="CA39" s="679">
        <f>IF(OR($C$92=$AR39,$D$92=$AR39),Schweine_Werte!$O39*0.5,IF(OR($C$92&gt;$AR39,$D$92&lt;$AR39),0,Schweine_Werte!$O39))</f>
        <v>0</v>
      </c>
      <c r="CB39" s="679">
        <f>IF(OR($C$101=$AR39,$D$101=$AR39),Schweine_Werte!$O39*0.5,IF(OR($C$101&gt;$AR39,$D$101&lt;$AR39),0,Schweine_Werte!$O39))</f>
        <v>0</v>
      </c>
      <c r="CC39" s="679">
        <f>IF(OR($C$110=$AR39,$D$110=$AR39),Schweine_Werte!$O39*0.5,IF(OR($C$110&gt;$AR39,$D$110&lt;$AR39),0,Schweine_Werte!$O39))</f>
        <v>0</v>
      </c>
    </row>
    <row r="40" spans="1:81" x14ac:dyDescent="0.2">
      <c r="B40" s="520" t="s">
        <v>469</v>
      </c>
      <c r="E40" s="520" t="s">
        <v>470</v>
      </c>
      <c r="F40" s="520" t="s">
        <v>363</v>
      </c>
      <c r="G40" s="520" t="s">
        <v>471</v>
      </c>
      <c r="H40" s="520" t="s">
        <v>472</v>
      </c>
      <c r="I40" s="520" t="s">
        <v>473</v>
      </c>
      <c r="J40" s="520" t="s">
        <v>474</v>
      </c>
      <c r="K40" s="520" t="s">
        <v>475</v>
      </c>
      <c r="L40" s="520" t="s">
        <v>476</v>
      </c>
      <c r="M40" s="520" t="s">
        <v>477</v>
      </c>
      <c r="N40" s="520" t="s">
        <v>478</v>
      </c>
      <c r="O40" s="520" t="s">
        <v>479</v>
      </c>
      <c r="P40" s="520" t="s">
        <v>480</v>
      </c>
      <c r="Q40" s="520" t="s">
        <v>365</v>
      </c>
      <c r="R40" s="520" t="s">
        <v>366</v>
      </c>
      <c r="S40" s="520" t="s">
        <v>367</v>
      </c>
      <c r="T40" s="520" t="s">
        <v>365</v>
      </c>
      <c r="U40" s="520" t="s">
        <v>366</v>
      </c>
      <c r="V40" s="520" t="s">
        <v>367</v>
      </c>
      <c r="AR40" s="698">
        <v>44</v>
      </c>
      <c r="AS40" s="677">
        <f>IF(OR($C$12=$AR40,$D$12=$AR40),Schweine_Werte!$C40*0.5,IF(OR($C$12&gt;$AR40,$D$12&lt;$AR40),0,Schweine_Werte!$C40))</f>
        <v>0</v>
      </c>
      <c r="AT40" s="667">
        <f>IF(OR($C$24=$AR40,$D$24=$AR40),Schweine_Werte!$C40*0.5,IF(OR($C$24&gt;$AR40,$D$24&lt;$AR40),0,Schweine_Werte!$C40))</f>
        <v>0</v>
      </c>
      <c r="AU40" s="677">
        <f>IF(OR($C$36=$AR40,$D$36=$AR40),Schweine_Werte!$C40*0.5,IF(OR($C$36&gt;$AR40,$D$36&lt;$AR40),0,Schweine_Werte!$C40))</f>
        <v>0</v>
      </c>
      <c r="AV40" s="677">
        <f>IF(OR($C$48=$AR40,$D$48=$AR40),Schweine_Werte!$C40*0.5,IF(OR($C$48&gt;$AR40,$D$48&lt;$AR40),0,Schweine_Werte!$C40))</f>
        <v>0</v>
      </c>
      <c r="AW40" s="677">
        <f>IF(OR($C$60=$AR40,$D$60=$AR40),Schweine_Werte!$C40*0.5,IF(OR($C$60&gt;$AR40,$D$60&lt;$AR40),0,Schweine_Werte!$C40))</f>
        <v>0</v>
      </c>
      <c r="AX40" s="677">
        <f>IF(OR($C$12=$AR40,$D$12=$AR40),Schweine_Werte!$E40*0.5,IF(OR($C$12&gt;$AR40,$D$12&lt;$AR40),0,Schweine_Werte!$E40))</f>
        <v>0</v>
      </c>
      <c r="AY40" s="667">
        <f>IF(OR($C$24=$AR40,$D$24=$AR40),Schweine_Werte!$E40*0.5,IF(OR($C$24&gt;$AR40,$D$24&lt;$AR40),0,Schweine_Werte!$E40))</f>
        <v>0</v>
      </c>
      <c r="AZ40" s="667">
        <f>IF(OR($C$36=$AR40,$D$36=$AR40),Schweine_Werte!$E40*0.5,IF(OR($C$36&gt;$AR40,$D$36&lt;$AR40),0,Schweine_Werte!$E40))</f>
        <v>0</v>
      </c>
      <c r="BA40" s="667">
        <f>IF(OR($C$48=$AR40,$D$48=$AR40),Schweine_Werte!$E40*0.5,IF(OR($C$48&gt;$AR40,$D$48&lt;$AR40),0,Schweine_Werte!$E40))</f>
        <v>0</v>
      </c>
      <c r="BB40" s="667">
        <f>IF(OR($C$60=$AR40,$D$60=$AR40),Schweine_Werte!$E40*0.5,IF(OR($C$60&gt;$AR40,$D$60&lt;$AR40),0,Schweine_Werte!$E40))</f>
        <v>0</v>
      </c>
      <c r="BC40" s="677">
        <f>IF(OR($C$12=$AR40,$D$12=$AR40),Schweine_Werte!$G40*0.5,IF(OR($C$12&gt;$AR40,$D$12&lt;$AR40),0,Schweine_Werte!$G40))</f>
        <v>0</v>
      </c>
      <c r="BD40" s="667">
        <f>IF(OR($C$24=$AR40,$D$24=$AR40),Schweine_Werte!$G40*0.5,IF(OR($C$24&gt;$AR40,$D$24&lt;$AR40),0,Schweine_Werte!$G40))</f>
        <v>0</v>
      </c>
      <c r="BE40" s="667">
        <f>IF(OR($C$36=$AR40,$D$36=$AR40),Schweine_Werte!$G40*0.5,IF(OR($C$36&gt;$AR40,$D$36&lt;$AR40),0,Schweine_Werte!$G40))</f>
        <v>0</v>
      </c>
      <c r="BF40" s="667">
        <f>IF(OR($C$48=$AR40,$D$48=$AR40),Schweine_Werte!$G40*0.5,IF(OR($C$48&gt;$AR40,$D$48&lt;$AR40),0,Schweine_Werte!$G40))</f>
        <v>0</v>
      </c>
      <c r="BG40" s="667">
        <f>IF(OR($C$60=$AR40,$D$60=$AR40),Schweine_Werte!$G40*0.5,IF(OR($C$60&gt;$AR40,$D$60&lt;$AR40),0,Schweine_Werte!$G40))</f>
        <v>0</v>
      </c>
      <c r="BH40" s="677">
        <f>IF(OR($C$12=$AR40,$D$12=$AR40),Schweine_Werte!$I40*0.5,IF(OR($C$12&gt;$AR40,$D$12&lt;$AR40),0,Schweine_Werte!$I40))</f>
        <v>0</v>
      </c>
      <c r="BI40" s="667">
        <f>IF(OR($C$24=$AR40,$D$24=$AR40),Schweine_Werte!$I40*0.5,IF(OR($C$24&gt;$AR40,$D$24&lt;$AR40),0,Schweine_Werte!$I40))</f>
        <v>0</v>
      </c>
      <c r="BJ40" s="667">
        <f>IF(OR($C$36=$AR40,$D$36=$AR40),Schweine_Werte!$I40*0.5,IF(OR($C$36&gt;$AR40,$D$36&lt;$AR40),0,Schweine_Werte!$I40))</f>
        <v>0</v>
      </c>
      <c r="BK40" s="667">
        <f>IF(OR($C$48=$AR40,$D$48=$AR40),Schweine_Werte!$I40*0.5,IF(OR($C$48&gt;$AR40,$D$48&lt;$AR40),0,Schweine_Werte!$I40))</f>
        <v>0</v>
      </c>
      <c r="BL40" s="667">
        <f>IF(OR($C$60=$AR40,$D$60=$AR40),Schweine_Werte!$I40*0.5,IF(OR($C$60&gt;$AR40,$D$60&lt;$AR40),0,Schweine_Werte!$I40))</f>
        <v>0</v>
      </c>
      <c r="BM40" s="677"/>
      <c r="BN40" s="667"/>
      <c r="BO40" s="667"/>
      <c r="BP40" s="667"/>
      <c r="BQ40" s="667"/>
      <c r="BR40" s="677">
        <f>IF(OR($C$74=$AR40,$D$74=$AR40),Schweine_Werte!$M40*0.5,IF(OR($C$74&gt;$AR40,$D$74&lt;$AR40),0,Schweine_Werte!$M40))</f>
        <v>0</v>
      </c>
      <c r="BS40" s="677">
        <f>IF(OR($C$83=$AR40,$D$83=$AR40),Schweine_Werte!$M40*0.5,IF(OR($C$83&gt;$AR40,$D$83&lt;$AR40),0,Schweine_Werte!$M40))</f>
        <v>0</v>
      </c>
      <c r="BT40" s="679">
        <f>IF(OR($C$92=$AR40,$D$92=$AR40),Schweine_Werte!$M40*0.5,IF(OR($C$92&gt;$AR40,$D$92&lt;$AR40),0,Schweine_Werte!$M40))</f>
        <v>0</v>
      </c>
      <c r="BU40" s="679">
        <f>IF(OR($C$101=$AR40,$D$101=$AR40),Schweine_Werte!$M40*0.5,IF(OR($C$101&gt;$AR40,$D$101&lt;$AR40),0,Schweine_Werte!$M40))</f>
        <v>0</v>
      </c>
      <c r="BV40" s="679">
        <f>IF(OR($C$110=$AR40,$D$110=$AR40),Schweine_Werte!$M40*0.5,IF(OR($C$110&gt;$AR40,$D$110&lt;$AR40),0,Schweine_Werte!$M40))</f>
        <v>0</v>
      </c>
      <c r="BW40" s="679">
        <f>IF(OR(8=$AR40,$E$127=$AR40),Schweine_Werte!$M40*0.5,IF(OR(8&gt;$AR40,$E$127&lt;$AR40),0,Schweine_Werte!$M40))</f>
        <v>1.2735146886492412</v>
      </c>
      <c r="BX40" s="679">
        <f>IF(OR(8=$AR40,$E$145=$AR40),Schweine_Werte!$M40*0.5,IF(OR(8&gt;$AR40,$E$145&lt;$AR40),0,Schweine_Werte!$M40))</f>
        <v>1.2735146886492412</v>
      </c>
      <c r="BY40" s="677">
        <f>IF(OR($C$74=$AR40,$D$74=$AR40),Schweine_Werte!$O40*0.5,IF(OR($C$74&gt;$AR40,$D$74&lt;$AR40),0,Schweine_Werte!$O40))</f>
        <v>0</v>
      </c>
      <c r="BZ40" s="677">
        <f>IF(OR($C$83=$AR40,$D$83=$AR40),Schweine_Werte!$O40*0.5,IF(OR($C$83&gt;$AR40,$D$83&lt;$AR40),0,Schweine_Werte!$O40))</f>
        <v>0</v>
      </c>
      <c r="CA40" s="679">
        <f>IF(OR($C$92=$AR40,$D$92=$AR40),Schweine_Werte!$O40*0.5,IF(OR($C$92&gt;$AR40,$D$92&lt;$AR40),0,Schweine_Werte!$O40))</f>
        <v>0</v>
      </c>
      <c r="CB40" s="679">
        <f>IF(OR($C$101=$AR40,$D$101=$AR40),Schweine_Werte!$O40*0.5,IF(OR($C$101&gt;$AR40,$D$101&lt;$AR40),0,Schweine_Werte!$O40))</f>
        <v>0</v>
      </c>
      <c r="CC40" s="679">
        <f>IF(OR($C$110=$AR40,$D$110=$AR40),Schweine_Werte!$O40*0.5,IF(OR($C$110&gt;$AR40,$D$110&lt;$AR40),0,Schweine_Werte!$O40))</f>
        <v>0</v>
      </c>
    </row>
    <row r="41" spans="1:81" x14ac:dyDescent="0.2">
      <c r="B41" s="504">
        <v>700</v>
      </c>
      <c r="D41" s="667"/>
      <c r="E41" s="667" t="e">
        <f>($D48-$C48)*1000/SUM($AV$4:$AV$146)</f>
        <v>#VALUE!</v>
      </c>
      <c r="F41" s="667" t="e">
        <f>SUMPRODUCT($AV$4:$AV$146,Schweine_Werte!$Q$4:$Q$146)/SUM($AV$4:$AV$146)</f>
        <v>#DIV/0!</v>
      </c>
      <c r="G41" s="667" t="e">
        <f>IF($B48=$A$8,SUMPRODUCT($AV$4:$AV$146,Schweine_Werte!EH$4:EH$146)/SUM($AV$4:$AV$146),IF($B48=$A$7,SUMPRODUCT($AV$4:$AV$146,Schweine_Werte!DB$4:DB$146)/SUM($AV$4:$AV$146),IF($B48=$A$6,SUMPRODUCT($AV$4:$AV$146,Schweine_Werte!BV$4:BV$146)/SUM($AV$4:$AV$146),SUMPRODUCT($AV$4:$AV$146,Schweine_Werte!AP$4:AP$146)/SUM($AV$4:$AV$146))))</f>
        <v>#DIV/0!</v>
      </c>
      <c r="H41" s="667" t="e">
        <f>IF($B48=$A$8,SUMPRODUCT($AV$4:$AV$146,Schweine_Werte!EI$4:EI$146)/SUM($AV$4:$AV$146),IF($B48=$A$7,SUMPRODUCT($AV$4:$AV$146,Schweine_Werte!DC$4:DC$146)/SUM($AV$4:$AV$146),IF($B48=$A$6,SUMPRODUCT($AV$4:$AV$146,Schweine_Werte!BW$4:BW$146)/SUM($AV$4:$AV$146),SUMPRODUCT($AV$4:$AV$146,Schweine_Werte!AQ$4:AQ$146)/SUM($AV$4:$AV$146))))</f>
        <v>#DIV/0!</v>
      </c>
      <c r="I41" s="667" t="e">
        <f>IF($B48=$A$8,SUMPRODUCT($AV$4:$AV$146,Schweine_Werte!EJ$4:EJ$146)/SUM($AV$4:$AV$146),IF($B48=$A$7,SUMPRODUCT($AV$4:$AV$146,Schweine_Werte!DD$4:DD$146)/SUM($AV$4:$AV$146),IF($B48=$A$6,SUMPRODUCT($AV$4:$AV$146,Schweine_Werte!BX$4:BX$146)/SUM($AV$4:$AV$146),SUMPRODUCT($AV$4:$AV$146,Schweine_Werte!AR$4:AR$146)/SUM($AV$4:$AV$146))))</f>
        <v>#DIV/0!</v>
      </c>
      <c r="J41" s="667" t="e">
        <f>SUMPRODUCT($AV$4:$AV$146,Schweine_Werte!$Y$4:$Y$146)/SUM($AV$4:$AV$146)</f>
        <v>#DIV/0!</v>
      </c>
      <c r="K41" s="667" t="e">
        <f>SUMPRODUCT($AV$4:$AV$146,Schweine_Werte!$AG$4:$AG$146)/SUM($AV$4:$AV$146)</f>
        <v>#DIV/0!</v>
      </c>
      <c r="L41" s="667" t="e">
        <f>T41*$F41*365/1000+$J41-$K41</f>
        <v>#DIV/0!</v>
      </c>
      <c r="M41" s="667" t="e">
        <f>U41*$F41*365/1000+$J41-$K41/2</f>
        <v>#DIV/0!</v>
      </c>
      <c r="N41" s="667" t="e">
        <f>V41*$F41*365/1000+$J41</f>
        <v>#DIV/0!</v>
      </c>
      <c r="O41" s="667">
        <f>IF($C48&lt;28,SUM($AV$4:$AV$23)+IF($D48&gt;28,$AV$24*0.5,$AV$24),0)</f>
        <v>0</v>
      </c>
      <c r="P41" s="667">
        <f>IF($D48&gt;28,SUM($AV$25:$AV$146)+IF($C48&lt;28,$AV$24*0.5,$AV$24),0)</f>
        <v>0</v>
      </c>
      <c r="Q41" s="667" t="e">
        <f t="shared" ref="Q41:S44" si="24">+T41*$F41</f>
        <v>#DIV/0!</v>
      </c>
      <c r="R41" s="667" t="e">
        <f t="shared" si="24"/>
        <v>#DIV/0!</v>
      </c>
      <c r="S41" s="667" t="e">
        <f t="shared" si="24"/>
        <v>#DIV/0!</v>
      </c>
      <c r="T41" s="667" t="e">
        <f>+($O41*Schweine_Werte!$HT$5+$P41*Schweine_Werte!$HU$5)/SUM($O41:$P41)</f>
        <v>#DIV/0!</v>
      </c>
      <c r="U41" s="667" t="e">
        <f>+($O41*Schweine_Werte!$HV$5+$P41*Schweine_Werte!$HW$5)/SUM($O41:$P41)</f>
        <v>#DIV/0!</v>
      </c>
      <c r="V41" s="667" t="e">
        <f>+($O41*Schweine_Werte!$HX$5+$P41*Schweine_Werte!$HY$5)/SUM($O41:$P41)</f>
        <v>#DIV/0!</v>
      </c>
      <c r="W41" s="678" t="e">
        <f>($J41*0.055+T41*0.365*0.86*$F41-$K41*0.018)/L41*100</f>
        <v>#DIV/0!</v>
      </c>
      <c r="X41" s="667" t="e">
        <f>($J41*0.055+U41*0.365*0.86*$F41-$K41*0.018/2)/M41*100</f>
        <v>#DIV/0!</v>
      </c>
      <c r="Y41" s="667" t="e">
        <f>($J41*0.055+V41*0.365*0.86*$F41)/N41*100</f>
        <v>#DIV/0!</v>
      </c>
      <c r="Z41" s="667" t="e">
        <f>IF($B48=$A$8,SUMPRODUCT($AV$4:$AV$146,Schweine_Werte!$EK$4:$EK$146,Schweine_Werte!$EL$4:$EL$146)/SUMPRODUCT($AV$4:$AV$146,Schweine_Werte!$EK$4:$EK$146),IF($B48=$A$7,SUMPRODUCT($AV$4:$AV$146,Schweine_Werte!$DE$4:$DE$146,Schweine_Werte!$DF$4:$DF$146)/SUMPRODUCT($AV$4:$AV$146,Schweine_Werte!$DE$4:$DE$146),IF($B48=$A$6,SUMPRODUCT($AV$4:$AV$146,Schweine_Werte!$BY$4:$BY$146,Schweine_Werte!$BZ$4:$BZ$146)/SUMPRODUCT($AV$4:$AV$146,Schweine_Werte!$BY$4:$BY$146),SUMPRODUCT($AV$4:$AV$146,Schweine_Werte!$AS$4:$AS$146,Schweine_Werte!$AT$4:$AT$146)/SUMPRODUCT($AV$4:$AV$146,Schweine_Werte!$AS$4:$AS$146))))</f>
        <v>#DIV/0!</v>
      </c>
      <c r="AA41" s="667"/>
      <c r="AB41" s="667">
        <f>IF($B48=$A$8,SUMIF(Schweine_Werte!$AO$4:$AO$146,$C48,Schweine_Werte!$EL$4:$EL$146),IF($B48=$A$7,SUMIF(Schweine_Werte!$AO$4:$AO$146,$C48,Schweine_Werte!$DF$4:$DF$146),IF($B48=$A$6,SUMIF(Schweine_Werte!$AO$4:$AO$146,$C48,Schweine_Werte!$BZ$4:$BZ$146),SUMIF(Schweine_Werte!$AO$4:$AO$146,$C48,Schweine_Werte!$AT$4:$AT$146))))</f>
        <v>0</v>
      </c>
      <c r="AC41" s="667"/>
      <c r="AD41" s="667">
        <f>IF($B48=$A$8,SUMIF(Schweine_Werte!$AO$4:$AO$146,$D48,Schweine_Werte!$EL$4:$EL$146),IF($B48=$A$7,SUMIF(Schweine_Werte!$AO$4:$AO$146,$D48,Schweine_Werte!$DF$4:$DF$146),IF($B48=$A$6,SUMIF(Schweine_Werte!$AO$4:$AO$146,$D48,Schweine_Werte!$BZ$4:$BZ$146),SUMIF(Schweine_Werte!$AO$4:$AO$146,$D48,Schweine_Werte!$AT$4:$AT$146))))</f>
        <v>0</v>
      </c>
      <c r="AE41" s="667"/>
      <c r="AF41" s="667"/>
      <c r="AG41" s="667" t="e">
        <f>IF($B48=$A$8,SUMPRODUCT($AV$4:$AV$146,Schweine_Werte!$EK$4:$EK$146)/SUM($AV$4:$AV$146),IF($B48=$A$7,SUMPRODUCT($AV$4:$AV$146,Schweine_Werte!$DE$4:$DE$146)/SUM($AV$4:$AV$146),IF($B48=$A$6,SUMPRODUCT($AV$4:$AV$146,Schweine_Werte!$BY$4:$BY$146)/SUM($AV$4:$AV$146),SUMPRODUCT($AV$4:$AV$146,Schweine_Werte!$AS$4:$AS$146)/SUM($AV$4:$AV$146))))</f>
        <v>#DIV/0!</v>
      </c>
      <c r="AH41" s="667"/>
      <c r="AI41" s="667"/>
      <c r="AJ41" s="667" t="e">
        <f>IF($B48=$A$8,SUMPRODUCT($AV$4:$AV$146,Schweine_Werte!$EK$4:$EK$146,Schweine_Werte!$EM$4:$EM$146)/SUMPRODUCT($AV$4:$AV$146,Schweine_Werte!$EK$4:$EK$146),IF($B48=$A$7,SUMPRODUCT($AV$4:$AV$146,Schweine_Werte!$DE$4:$DE$146,Schweine_Werte!$DG$4:$DG$146)/SUMPRODUCT($AV$4:$AV$146,Schweine_Werte!$DE$4:$DE$146),IF($B48=$A$6,SUMPRODUCT($AV$4:$AV$146,Schweine_Werte!$BY$4:$BY$146,Schweine_Werte!$CA$4:$CA$146)/SUMPRODUCT($AV$4:$AV$146,Schweine_Werte!$BY$4:$BY$146),SUMPRODUCT($AV$4:$AV$146,Schweine_Werte!$AS$4:$AS$146,Schweine_Werte!$AU$4:$AU$146)/SUMPRODUCT($AV$4:$AV$146,Schweine_Werte!$AS$4:$AS$146))))</f>
        <v>#DIV/0!</v>
      </c>
      <c r="AK41" s="667"/>
      <c r="AL41" s="667">
        <f>IF($B48=$A$8,SUMIF(Schweine_Werte!$AO$4:$AO$146,$C48,Schweine_Werte!$EM$4:$EM$146),IF($B48=$A$7,SUMIF(Schweine_Werte!$AO$4:$AO$146,$C48,Schweine_Werte!$DG$4:$DG$146),IF($B48=$A$6,SUMIF(Schweine_Werte!$AO$4:$AO$146,$C48,Schweine_Werte!$CA$4:$CA$146),SUMIF(Schweine_Werte!$AO$4:$AO$146,$C48,Schweine_Werte!$AU$4:$AU$146))))</f>
        <v>0</v>
      </c>
      <c r="AM41" s="667"/>
      <c r="AN41" s="667">
        <f>IF($B48=$A$8,SUMIF(Schweine_Werte!$AO$4:$AO$146,$D48,Schweine_Werte!$EM$4:$EM$146),IF($B48=$A$7,SUMIF(Schweine_Werte!$AO$4:$AO$146,$D48,Schweine_Werte!$DG$4:$DG$146),IF($B48=$A$6,SUMIF(Schweine_Werte!$AO$4:$AO$146,$D48,Schweine_Werte!$CA$4:$CA$146),SUMIF(Schweine_Werte!$AO$4:$AO$146,$D48,Schweine_Werte!$AU$4:$AU$146))))</f>
        <v>0</v>
      </c>
      <c r="AR41" s="698">
        <v>45</v>
      </c>
      <c r="AS41" s="677">
        <f>IF(OR($C$12=$AR41,$D$12=$AR41),Schweine_Werte!$C41*0.5,IF(OR($C$12&gt;$AR41,$D$12&lt;$AR41),0,Schweine_Werte!$C41))</f>
        <v>0</v>
      </c>
      <c r="AT41" s="667">
        <f>IF(OR($C$24=$AR41,$D$24=$AR41),Schweine_Werte!$C41*0.5,IF(OR($C$24&gt;$AR41,$D$24&lt;$AR41),0,Schweine_Werte!$C41))</f>
        <v>0</v>
      </c>
      <c r="AU41" s="677">
        <f>IF(OR($C$36=$AR41,$D$36=$AR41),Schweine_Werte!$C41*0.5,IF(OR($C$36&gt;$AR41,$D$36&lt;$AR41),0,Schweine_Werte!$C41))</f>
        <v>0</v>
      </c>
      <c r="AV41" s="677">
        <f>IF(OR($C$48=$AR41,$D$48=$AR41),Schweine_Werte!$C41*0.5,IF(OR($C$48&gt;$AR41,$D$48&lt;$AR41),0,Schweine_Werte!$C41))</f>
        <v>0</v>
      </c>
      <c r="AW41" s="677">
        <f>IF(OR($C$60=$AR41,$D$60=$AR41),Schweine_Werte!$C41*0.5,IF(OR($C$60&gt;$AR41,$D$60&lt;$AR41),0,Schweine_Werte!$C41))</f>
        <v>0</v>
      </c>
      <c r="AX41" s="677">
        <f>IF(OR($C$12=$AR41,$D$12=$AR41),Schweine_Werte!$E41*0.5,IF(OR($C$12&gt;$AR41,$D$12&lt;$AR41),0,Schweine_Werte!$E41))</f>
        <v>0</v>
      </c>
      <c r="AY41" s="667">
        <f>IF(OR($C$24=$AR41,$D$24=$AR41),Schweine_Werte!$E41*0.5,IF(OR($C$24&gt;$AR41,$D$24&lt;$AR41),0,Schweine_Werte!$E41))</f>
        <v>0</v>
      </c>
      <c r="AZ41" s="667">
        <f>IF(OR($C$36=$AR41,$D$36=$AR41),Schweine_Werte!$E41*0.5,IF(OR($C$36&gt;$AR41,$D$36&lt;$AR41),0,Schweine_Werte!$E41))</f>
        <v>0</v>
      </c>
      <c r="BA41" s="667">
        <f>IF(OR($C$48=$AR41,$D$48=$AR41),Schweine_Werte!$E41*0.5,IF(OR($C$48&gt;$AR41,$D$48&lt;$AR41),0,Schweine_Werte!$E41))</f>
        <v>0</v>
      </c>
      <c r="BB41" s="667">
        <f>IF(OR($C$60=$AR41,$D$60=$AR41),Schweine_Werte!$E41*0.5,IF(OR($C$60&gt;$AR41,$D$60&lt;$AR41),0,Schweine_Werte!$E41))</f>
        <v>0</v>
      </c>
      <c r="BC41" s="677">
        <f>IF(OR($C$12=$AR41,$D$12=$AR41),Schweine_Werte!$G41*0.5,IF(OR($C$12&gt;$AR41,$D$12&lt;$AR41),0,Schweine_Werte!$G41))</f>
        <v>0</v>
      </c>
      <c r="BD41" s="667">
        <f>IF(OR($C$24=$AR41,$D$24=$AR41),Schweine_Werte!$G41*0.5,IF(OR($C$24&gt;$AR41,$D$24&lt;$AR41),0,Schweine_Werte!$G41))</f>
        <v>0</v>
      </c>
      <c r="BE41" s="667">
        <f>IF(OR($C$36=$AR41,$D$36=$AR41),Schweine_Werte!$G41*0.5,IF(OR($C$36&gt;$AR41,$D$36&lt;$AR41),0,Schweine_Werte!$G41))</f>
        <v>0</v>
      </c>
      <c r="BF41" s="667">
        <f>IF(OR($C$48=$AR41,$D$48=$AR41),Schweine_Werte!$G41*0.5,IF(OR($C$48&gt;$AR41,$D$48&lt;$AR41),0,Schweine_Werte!$G41))</f>
        <v>0</v>
      </c>
      <c r="BG41" s="667">
        <f>IF(OR($C$60=$AR41,$D$60=$AR41),Schweine_Werte!$G41*0.5,IF(OR($C$60&gt;$AR41,$D$60&lt;$AR41),0,Schweine_Werte!$G41))</f>
        <v>0</v>
      </c>
      <c r="BH41" s="677">
        <f>IF(OR($C$12=$AR41,$D$12=$AR41),Schweine_Werte!$I41*0.5,IF(OR($C$12&gt;$AR41,$D$12&lt;$AR41),0,Schweine_Werte!$I41))</f>
        <v>0</v>
      </c>
      <c r="BI41" s="667">
        <f>IF(OR($C$24=$AR41,$D$24=$AR41),Schweine_Werte!$I41*0.5,IF(OR($C$24&gt;$AR41,$D$24&lt;$AR41),0,Schweine_Werte!$I41))</f>
        <v>0</v>
      </c>
      <c r="BJ41" s="667">
        <f>IF(OR($C$36=$AR41,$D$36=$AR41),Schweine_Werte!$I41*0.5,IF(OR($C$36&gt;$AR41,$D$36&lt;$AR41),0,Schweine_Werte!$I41))</f>
        <v>0</v>
      </c>
      <c r="BK41" s="667">
        <f>IF(OR($C$48=$AR41,$D$48=$AR41),Schweine_Werte!$I41*0.5,IF(OR($C$48&gt;$AR41,$D$48&lt;$AR41),0,Schweine_Werte!$I41))</f>
        <v>0</v>
      </c>
      <c r="BL41" s="667">
        <f>IF(OR($C$60=$AR41,$D$60=$AR41),Schweine_Werte!$I41*0.5,IF(OR($C$60&gt;$AR41,$D$60&lt;$AR41),0,Schweine_Werte!$I41))</f>
        <v>0</v>
      </c>
      <c r="BM41" s="677"/>
      <c r="BN41" s="667"/>
      <c r="BO41" s="667"/>
      <c r="BP41" s="667"/>
      <c r="BQ41" s="667"/>
      <c r="BR41" s="677">
        <f>IF(OR($C$74=$AR41,$D$74=$AR41),Schweine_Werte!$M41*0.5,IF(OR($C$74&gt;$AR41,$D$74&lt;$AR41),0,Schweine_Werte!$M41))</f>
        <v>0</v>
      </c>
      <c r="BS41" s="677">
        <f>IF(OR($C$83=$AR41,$D$83=$AR41),Schweine_Werte!$M41*0.5,IF(OR($C$83&gt;$AR41,$D$83&lt;$AR41),0,Schweine_Werte!$M41))</f>
        <v>0</v>
      </c>
      <c r="BT41" s="679">
        <f>IF(OR($C$92=$AR41,$D$92=$AR41),Schweine_Werte!$M41*0.5,IF(OR($C$92&gt;$AR41,$D$92&lt;$AR41),0,Schweine_Werte!$M41))</f>
        <v>0</v>
      </c>
      <c r="BU41" s="679">
        <f>IF(OR($C$101=$AR41,$D$101=$AR41),Schweine_Werte!$M41*0.5,IF(OR($C$101&gt;$AR41,$D$101&lt;$AR41),0,Schweine_Werte!$M41))</f>
        <v>0</v>
      </c>
      <c r="BV41" s="679">
        <f>IF(OR($C$110=$AR41,$D$110=$AR41),Schweine_Werte!$M41*0.5,IF(OR($C$110&gt;$AR41,$D$110&lt;$AR41),0,Schweine_Werte!$M41))</f>
        <v>0</v>
      </c>
      <c r="BW41" s="679">
        <f>IF(OR(8=$AR41,$E$127=$AR41),Schweine_Werte!$M41*0.5,IF(OR(8&gt;$AR41,$E$127&lt;$AR41),0,Schweine_Werte!$M41))</f>
        <v>1.2602489085502044</v>
      </c>
      <c r="BX41" s="679">
        <f>IF(OR(8=$AR41,$E$145=$AR41),Schweine_Werte!$M41*0.5,IF(OR(8&gt;$AR41,$E$145&lt;$AR41),0,Schweine_Werte!$M41))</f>
        <v>1.2602489085502044</v>
      </c>
      <c r="BY41" s="677">
        <f>IF(OR($C$74=$AR41,$D$74=$AR41),Schweine_Werte!$O41*0.5,IF(OR($C$74&gt;$AR41,$D$74&lt;$AR41),0,Schweine_Werte!$O41))</f>
        <v>0</v>
      </c>
      <c r="BZ41" s="677">
        <f>IF(OR($C$83=$AR41,$D$83=$AR41),Schweine_Werte!$O41*0.5,IF(OR($C$83&gt;$AR41,$D$83&lt;$AR41),0,Schweine_Werte!$O41))</f>
        <v>0</v>
      </c>
      <c r="CA41" s="679">
        <f>IF(OR($C$92=$AR41,$D$92=$AR41),Schweine_Werte!$O41*0.5,IF(OR($C$92&gt;$AR41,$D$92&lt;$AR41),0,Schweine_Werte!$O41))</f>
        <v>0</v>
      </c>
      <c r="CB41" s="679">
        <f>IF(OR($C$101=$AR41,$D$101=$AR41),Schweine_Werte!$O41*0.5,IF(OR($C$101&gt;$AR41,$D$101&lt;$AR41),0,Schweine_Werte!$O41))</f>
        <v>0</v>
      </c>
      <c r="CC41" s="679">
        <f>IF(OR($C$110=$AR41,$D$110=$AR41),Schweine_Werte!$O41*0.5,IF(OR($C$110&gt;$AR41,$D$110&lt;$AR41),0,Schweine_Werte!$O41))</f>
        <v>0</v>
      </c>
    </row>
    <row r="42" spans="1:81" x14ac:dyDescent="0.2">
      <c r="B42" s="504">
        <v>750</v>
      </c>
      <c r="D42" s="680"/>
      <c r="E42" s="667" t="e">
        <f>($D48-$C48)*1000/SUM($BA$4:$BA$146)</f>
        <v>#VALUE!</v>
      </c>
      <c r="F42" s="667" t="e">
        <f>SUMPRODUCT($BA$4:$BA$146,Schweine_Werte!$R$4:$R$146)/SUM($BA$4:$BA$146)</f>
        <v>#DIV/0!</v>
      </c>
      <c r="G42" s="667" t="e">
        <f>IF($B48=$A$8,SUMPRODUCT($BA$4:$BA$146,Schweine_Werte!EN$4:EN$146)/SUM($BA$4:$BA$146),IF($B48=$A$7,SUMPRODUCT($BA$4:$BA$146,Schweine_Werte!DH$4:DH$146)/SUM($BA$4:$BA$146),IF($B48=$A$6,SUMPRODUCT($BA$4:$BA$146,Schweine_Werte!CB$4:CB$146)/SUM($BA$4:$BA$146),SUMPRODUCT($BA$4:$BA$146,Schweine_Werte!AV$4:AV$146)/SUM($BA$4:$BA$146))))</f>
        <v>#DIV/0!</v>
      </c>
      <c r="H42" s="667" t="e">
        <f>IF($B48=$A$8,SUMPRODUCT($BA$4:$BA$146,Schweine_Werte!EO$4:EO$146)/SUM($BA$4:$BA$146),IF($B48=$A$7,SUMPRODUCT($BA$4:$BA$146,Schweine_Werte!DI$4:DI$146)/SUM($BA$4:$BA$146),IF($B48=$A$6,SUMPRODUCT($BA$4:$BA$146,Schweine_Werte!CC$4:CC$146)/SUM($BA$4:$BA$146),SUMPRODUCT($BA$4:$BA$146,Schweine_Werte!AW$4:AW$146)/SUM($BA$4:$BA$146))))</f>
        <v>#DIV/0!</v>
      </c>
      <c r="I42" s="667" t="e">
        <f>IF($B48=$A$8,SUMPRODUCT($BA$4:$BA$146,Schweine_Werte!EP$4:EP$146)/SUM($BA$4:$BA$146),IF($B48=$A$7,SUMPRODUCT($BA$4:$BA$146,Schweine_Werte!DJ$4:DJ$146)/SUM($BA$4:$BA$146),IF($B48=$A$6,SUMPRODUCT($BA$4:$BA$146,Schweine_Werte!CD$4:CD$146)/SUM($BA$4:$BA$146),SUMPRODUCT($BA$4:$BA$146,Schweine_Werte!AX$4:AX$146)/SUM($BA$4:$BA$146))))</f>
        <v>#DIV/0!</v>
      </c>
      <c r="J42" s="667" t="e">
        <f>SUMPRODUCT($BA$4:$BA$146,Schweine_Werte!$Z$4:$Z$146)/SUM($BA$4:$BA$146)</f>
        <v>#DIV/0!</v>
      </c>
      <c r="K42" s="667" t="e">
        <f>SUMPRODUCT($BA$4:$BA$146,Schweine_Werte!$AH$4:$AH$146)/SUM($BA$4:$BA$146)</f>
        <v>#DIV/0!</v>
      </c>
      <c r="L42" s="667" t="e">
        <f>T42*$F42*365/1000+$J42-$K42</f>
        <v>#DIV/0!</v>
      </c>
      <c r="M42" s="667" t="e">
        <f>U42*$F42*365/1000+$J42-$K42/2</f>
        <v>#DIV/0!</v>
      </c>
      <c r="N42" s="667" t="e">
        <f>V42*$F42*365/1000+$J42</f>
        <v>#DIV/0!</v>
      </c>
      <c r="O42" s="667">
        <f>IF($C48&lt;28,SUM($BA$4:$BA$23)+IF($D48&gt;28,$BA$24*0.5,$BA$24),0)</f>
        <v>0</v>
      </c>
      <c r="P42" s="667">
        <f>IF($D48&gt;28,SUM($BA$25:$BA$146)+IF($C48&lt;28,$BA$24*0.5,$BA$24),0)</f>
        <v>0</v>
      </c>
      <c r="Q42" s="667" t="e">
        <f t="shared" si="24"/>
        <v>#DIV/0!</v>
      </c>
      <c r="R42" s="667" t="e">
        <f t="shared" si="24"/>
        <v>#DIV/0!</v>
      </c>
      <c r="S42" s="667" t="e">
        <f t="shared" si="24"/>
        <v>#DIV/0!</v>
      </c>
      <c r="T42" s="667" t="e">
        <f>+($O42*Schweine_Werte!$HT$6+$P42*Schweine_Werte!$HU$6)/SUM($O42:$P42)</f>
        <v>#DIV/0!</v>
      </c>
      <c r="U42" s="667" t="e">
        <f>+($O42*Schweine_Werte!$HV$6+$P42*Schweine_Werte!$HW$6)/SUM($O42:$P42)</f>
        <v>#DIV/0!</v>
      </c>
      <c r="V42" s="667" t="e">
        <f>+($O42*Schweine_Werte!$HX$6+$P42*Schweine_Werte!$HY$6)/SUM($O42:$P42)</f>
        <v>#DIV/0!</v>
      </c>
      <c r="W42" s="678" t="e">
        <f>($J42*0.055+T42*0.365*0.86*$F42-$K42*0.018)/L42*100</f>
        <v>#DIV/0!</v>
      </c>
      <c r="X42" s="667" t="e">
        <f>($J42*0.055+U42*0.365*0.86*$F42-$K42*0.018/2)/M42*100</f>
        <v>#DIV/0!</v>
      </c>
      <c r="Y42" s="667" t="e">
        <f>($J42*0.055+V42*0.365*0.86*$F42)/N42*100</f>
        <v>#DIV/0!</v>
      </c>
      <c r="Z42" s="667" t="e">
        <f>IF($B48=$A$8,SUMPRODUCT($BA$4:$BA$146,Schweine_Werte!$EQ$4:$EQ$146,Schweine_Werte!$ER$4:$ER$146)/SUMPRODUCT($BA$4:$BA$146,Schweine_Werte!$EQ$4:$EQ$146),IF($B48=$A$7,SUMPRODUCT($BA$4:$BA$146,Schweine_Werte!$DK$4:$DK$146,Schweine_Werte!$DL$4:$DL$146)/SUMPRODUCT($BA$4:$BA$146,Schweine_Werte!$DK$4:$DK$146),IF($B48=$A$6,SUMPRODUCT($BA$4:$BA$146,Schweine_Werte!$CE$4:$CE$146,Schweine_Werte!$CF$4:$CF$146)/SUMPRODUCT($BA$4:$BA$146,Schweine_Werte!$CE$4:$CE$146),SUMPRODUCT($BA$4:$BA$146,Schweine_Werte!$AY$4:$AY$146,Schweine_Werte!$AZ$4:$AZ$146)/SUMPRODUCT($BA$4:$BA$146,Schweine_Werte!$AY$4:$AY$146))))</f>
        <v>#DIV/0!</v>
      </c>
      <c r="AA42" s="667"/>
      <c r="AB42" s="667">
        <f>IF($B48=$A$8,SUMIF(Schweine_Werte!$AO$4:$AO$146,$C48,Schweine_Werte!$ER$4:$ER$146),IF($B48=$A$7,SUMIF(Schweine_Werte!$AO$4:$AO$146,$C48,Schweine_Werte!$DL$4:$DL$146),IF($B48=$A$6,SUMIF(Schweine_Werte!$AO$4:$AO$146,$C48,Schweine_Werte!$CF$4:$CF$146),SUMIF(Schweine_Werte!$AO$4:$AO$146,$C48,Schweine_Werte!$AZ$4:$AZ$146))))</f>
        <v>0</v>
      </c>
      <c r="AC42" s="667"/>
      <c r="AD42" s="667">
        <f>IF($B48=$A$8,SUMIF(Schweine_Werte!$AO$4:$AO$146,$D48,Schweine_Werte!$ER$4:$ER$146),IF($B48=$A$7,SUMIF(Schweine_Werte!$AO$4:$AO$146,$D48,Schweine_Werte!$DL$4:$DL$146),IF($B48=$A$6,SUMIF(Schweine_Werte!$AO$4:$AO$146,$D48,Schweine_Werte!$CF$4:$CF$146),SUMIF(Schweine_Werte!$AO$4:$AO$146,$D48,Schweine_Werte!$AZ$4:$AZ$146))))</f>
        <v>0</v>
      </c>
      <c r="AE42" s="667"/>
      <c r="AF42" s="667"/>
      <c r="AG42" s="667" t="e">
        <f>IF($B48=$A$8,SUMPRODUCT($BA$4:$BA$146,Schweine_Werte!$EQ$4:$EQ$146)/SUM($BA$4:$BA$146),IF($B48=$A$7,SUMPRODUCT($BA$4:$BA$146,Schweine_Werte!$DK$4:$DK$146)/SUM($BA$4:$BA$146),IF($B48=$A$6,SUMPRODUCT($BA$4:$BA$146,Schweine_Werte!$CE$4:$CE$146)/SUM($BA$4:$BA$146),SUMPRODUCT($BA$4:$BA$146,Schweine_Werte!$AY$4:$AY$146)/SUM($BA$4:$BA$146))))</f>
        <v>#DIV/0!</v>
      </c>
      <c r="AH42" s="667"/>
      <c r="AI42" s="667"/>
      <c r="AJ42" s="667" t="e">
        <f>IF($B48=$A$8,SUMPRODUCT($BA$4:$BA$146,Schweine_Werte!$EQ$4:$EQ$146,Schweine_Werte!$ES$4:$ES$146)/SUMPRODUCT($BA$4:$BA$146,Schweine_Werte!$EQ$4:$EQ$146),IF($B48=$A$7,SUMPRODUCT($BA$4:$BA$146,Schweine_Werte!$DK$4:$DK$146,Schweine_Werte!$DM$4:$DM$146)/SUMPRODUCT($BA$4:$BA$146,Schweine_Werte!$DK$4:$DK$146),IF($B48=$A$6,SUMPRODUCT($BA$4:$BA$146,Schweine_Werte!$CE$4:$CE$146,Schweine_Werte!$CG$4:$CG$146)/SUMPRODUCT($BA$4:$BA$146,Schweine_Werte!$CE$4:$CE$146),SUMPRODUCT($BA$4:$BA$146,Schweine_Werte!$AY$4:$AY$146,Schweine_Werte!$BA$4:$BA$146)/SUMPRODUCT($BA$4:$BA$146,Schweine_Werte!$AY$4:$AY$146))))</f>
        <v>#DIV/0!</v>
      </c>
      <c r="AK42" s="667"/>
      <c r="AL42" s="667">
        <f>IF($B48=$A$8,SUMIF(Schweine_Werte!$AO$4:$AO$146,$C48,Schweine_Werte!$ES$4:$ES$146),IF($B48=$A$7,SUMIF(Schweine_Werte!$AO$4:$AO$146,$C48,Schweine_Werte!$DM$4:$DM$146),IF($B48=$A$6,SUMIF(Schweine_Werte!$AO$4:$AO$146,$C48,Schweine_Werte!$CG$4:$CG$146),SUMIF(Schweine_Werte!$AO$4:$AO$146,$C48,Schweine_Werte!$BA$4:$BA$146))))</f>
        <v>0</v>
      </c>
      <c r="AM42" s="667"/>
      <c r="AN42" s="667">
        <f>IF($B48=$A$8,SUMIF(Schweine_Werte!$AO$4:$AO$146,$D48,Schweine_Werte!$ES$4:$ES$146),IF($B48=$A$7,SUMIF(Schweine_Werte!$AO$4:$AO$146,$D48,Schweine_Werte!$DM$4:$DM$146),IF($B48=$A$6,SUMIF(Schweine_Werte!$AO$4:$AO$146,$D48,Schweine_Werte!$CG$4:$CG$146),SUMIF(Schweine_Werte!$AO$4:$AO$146,$D48,Schweine_Werte!$BA$4:$BA$146))))</f>
        <v>0</v>
      </c>
      <c r="AR42" s="698">
        <v>46</v>
      </c>
      <c r="AS42" s="677">
        <f>IF(OR($C$12=$AR42,$D$12=$AR42),Schweine_Werte!$C42*0.5,IF(OR($C$12&gt;$AR42,$D$12&lt;$AR42),0,Schweine_Werte!$C42))</f>
        <v>0</v>
      </c>
      <c r="AT42" s="667">
        <f>IF(OR($C$24=$AR42,$D$24=$AR42),Schweine_Werte!$C42*0.5,IF(OR($C$24&gt;$AR42,$D$24&lt;$AR42),0,Schweine_Werte!$C42))</f>
        <v>0</v>
      </c>
      <c r="AU42" s="677">
        <f>IF(OR($C$36=$AR42,$D$36=$AR42),Schweine_Werte!$C42*0.5,IF(OR($C$36&gt;$AR42,$D$36&lt;$AR42),0,Schweine_Werte!$C42))</f>
        <v>0</v>
      </c>
      <c r="AV42" s="677">
        <f>IF(OR($C$48=$AR42,$D$48=$AR42),Schweine_Werte!$C42*0.5,IF(OR($C$48&gt;$AR42,$D$48&lt;$AR42),0,Schweine_Werte!$C42))</f>
        <v>0</v>
      </c>
      <c r="AW42" s="677">
        <f>IF(OR($C$60=$AR42,$D$60=$AR42),Schweine_Werte!$C42*0.5,IF(OR($C$60&gt;$AR42,$D$60&lt;$AR42),0,Schweine_Werte!$C42))</f>
        <v>0</v>
      </c>
      <c r="AX42" s="677">
        <f>IF(OR($C$12=$AR42,$D$12=$AR42),Schweine_Werte!$E42*0.5,IF(OR($C$12&gt;$AR42,$D$12&lt;$AR42),0,Schweine_Werte!$E42))</f>
        <v>0</v>
      </c>
      <c r="AY42" s="667">
        <f>IF(OR($C$24=$AR42,$D$24=$AR42),Schweine_Werte!$E42*0.5,IF(OR($C$24&gt;$AR42,$D$24&lt;$AR42),0,Schweine_Werte!$E42))</f>
        <v>0</v>
      </c>
      <c r="AZ42" s="667">
        <f>IF(OR($C$36=$AR42,$D$36=$AR42),Schweine_Werte!$E42*0.5,IF(OR($C$36&gt;$AR42,$D$36&lt;$AR42),0,Schweine_Werte!$E42))</f>
        <v>0</v>
      </c>
      <c r="BA42" s="667">
        <f>IF(OR($C$48=$AR42,$D$48=$AR42),Schweine_Werte!$E42*0.5,IF(OR($C$48&gt;$AR42,$D$48&lt;$AR42),0,Schweine_Werte!$E42))</f>
        <v>0</v>
      </c>
      <c r="BB42" s="667">
        <f>IF(OR($C$60=$AR42,$D$60=$AR42),Schweine_Werte!$E42*0.5,IF(OR($C$60&gt;$AR42,$D$60&lt;$AR42),0,Schweine_Werte!$E42))</f>
        <v>0</v>
      </c>
      <c r="BC42" s="677">
        <f>IF(OR($C$12=$AR42,$D$12=$AR42),Schweine_Werte!$G42*0.5,IF(OR($C$12&gt;$AR42,$D$12&lt;$AR42),0,Schweine_Werte!$G42))</f>
        <v>0</v>
      </c>
      <c r="BD42" s="667">
        <f>IF(OR($C$24=$AR42,$D$24=$AR42),Schweine_Werte!$G42*0.5,IF(OR($C$24&gt;$AR42,$D$24&lt;$AR42),0,Schweine_Werte!$G42))</f>
        <v>0</v>
      </c>
      <c r="BE42" s="667">
        <f>IF(OR($C$36=$AR42,$D$36=$AR42),Schweine_Werte!$G42*0.5,IF(OR($C$36&gt;$AR42,$D$36&lt;$AR42),0,Schweine_Werte!$G42))</f>
        <v>0</v>
      </c>
      <c r="BF42" s="667">
        <f>IF(OR($C$48=$AR42,$D$48=$AR42),Schweine_Werte!$G42*0.5,IF(OR($C$48&gt;$AR42,$D$48&lt;$AR42),0,Schweine_Werte!$G42))</f>
        <v>0</v>
      </c>
      <c r="BG42" s="667">
        <f>IF(OR($C$60=$AR42,$D$60=$AR42),Schweine_Werte!$G42*0.5,IF(OR($C$60&gt;$AR42,$D$60&lt;$AR42),0,Schweine_Werte!$G42))</f>
        <v>0</v>
      </c>
      <c r="BH42" s="677">
        <f>IF(OR($C$12=$AR42,$D$12=$AR42),Schweine_Werte!$I42*0.5,IF(OR($C$12&gt;$AR42,$D$12&lt;$AR42),0,Schweine_Werte!$I42))</f>
        <v>0</v>
      </c>
      <c r="BI42" s="667">
        <f>IF(OR($C$24=$AR42,$D$24=$AR42),Schweine_Werte!$I42*0.5,IF(OR($C$24&gt;$AR42,$D$24&lt;$AR42),0,Schweine_Werte!$I42))</f>
        <v>0</v>
      </c>
      <c r="BJ42" s="667">
        <f>IF(OR($C$36=$AR42,$D$36=$AR42),Schweine_Werte!$I42*0.5,IF(OR($C$36&gt;$AR42,$D$36&lt;$AR42),0,Schweine_Werte!$I42))</f>
        <v>0</v>
      </c>
      <c r="BK42" s="667">
        <f>IF(OR($C$48=$AR42,$D$48=$AR42),Schweine_Werte!$I42*0.5,IF(OR($C$48&gt;$AR42,$D$48&lt;$AR42),0,Schweine_Werte!$I42))</f>
        <v>0</v>
      </c>
      <c r="BL42" s="667">
        <f>IF(OR($C$60=$AR42,$D$60=$AR42),Schweine_Werte!$I42*0.5,IF(OR($C$60&gt;$AR42,$D$60&lt;$AR42),0,Schweine_Werte!$I42))</f>
        <v>0</v>
      </c>
      <c r="BM42" s="677"/>
      <c r="BN42" s="667"/>
      <c r="BO42" s="667"/>
      <c r="BP42" s="667"/>
      <c r="BQ42" s="667"/>
      <c r="BR42" s="677">
        <f>IF(OR($C$74=$AR42,$D$74=$AR42),Schweine_Werte!$M42*0.5,IF(OR($C$74&gt;$AR42,$D$74&lt;$AR42),0,Schweine_Werte!$M42))</f>
        <v>0</v>
      </c>
      <c r="BS42" s="677">
        <f>IF(OR($C$83=$AR42,$D$83=$AR42),Schweine_Werte!$M42*0.5,IF(OR($C$83&gt;$AR42,$D$83&lt;$AR42),0,Schweine_Werte!$M42))</f>
        <v>0</v>
      </c>
      <c r="BT42" s="679">
        <f>IF(OR($C$92=$AR42,$D$92=$AR42),Schweine_Werte!$M42*0.5,IF(OR($C$92&gt;$AR42,$D$92&lt;$AR42),0,Schweine_Werte!$M42))</f>
        <v>0</v>
      </c>
      <c r="BU42" s="679">
        <f>IF(OR($C$101=$AR42,$D$101=$AR42),Schweine_Werte!$M42*0.5,IF(OR($C$101&gt;$AR42,$D$101&lt;$AR42),0,Schweine_Werte!$M42))</f>
        <v>0</v>
      </c>
      <c r="BV42" s="679">
        <f>IF(OR($C$110=$AR42,$D$110=$AR42),Schweine_Werte!$M42*0.5,IF(OR($C$110&gt;$AR42,$D$110&lt;$AR42),0,Schweine_Werte!$M42))</f>
        <v>0</v>
      </c>
      <c r="BW42" s="679">
        <f>IF(OR(8=$AR42,$E$127=$AR42),Schweine_Werte!$M42*0.5,IF(OR(8&gt;$AR42,$E$127&lt;$AR42),0,Schweine_Werte!$M42))</f>
        <v>1.2477119292368446</v>
      </c>
      <c r="BX42" s="679">
        <f>IF(OR(8=$AR42,$E$145=$AR42),Schweine_Werte!$M42*0.5,IF(OR(8&gt;$AR42,$E$145&lt;$AR42),0,Schweine_Werte!$M42))</f>
        <v>1.2477119292368446</v>
      </c>
      <c r="BY42" s="677">
        <f>IF(OR($C$74=$AR42,$D$74=$AR42),Schweine_Werte!$O42*0.5,IF(OR($C$74&gt;$AR42,$D$74&lt;$AR42),0,Schweine_Werte!$O42))</f>
        <v>0</v>
      </c>
      <c r="BZ42" s="677">
        <f>IF(OR($C$83=$AR42,$D$83=$AR42),Schweine_Werte!$O42*0.5,IF(OR($C$83&gt;$AR42,$D$83&lt;$AR42),0,Schweine_Werte!$O42))</f>
        <v>0</v>
      </c>
      <c r="CA42" s="679">
        <f>IF(OR($C$92=$AR42,$D$92=$AR42),Schweine_Werte!$O42*0.5,IF(OR($C$92&gt;$AR42,$D$92&lt;$AR42),0,Schweine_Werte!$O42))</f>
        <v>0</v>
      </c>
      <c r="CB42" s="679">
        <f>IF(OR($C$101=$AR42,$D$101=$AR42),Schweine_Werte!$O42*0.5,IF(OR($C$101&gt;$AR42,$D$101&lt;$AR42),0,Schweine_Werte!$O42))</f>
        <v>0</v>
      </c>
      <c r="CC42" s="679">
        <f>IF(OR($C$110=$AR42,$D$110=$AR42),Schweine_Werte!$O42*0.5,IF(OR($C$110&gt;$AR42,$D$110&lt;$AR42),0,Schweine_Werte!$O42))</f>
        <v>0</v>
      </c>
    </row>
    <row r="43" spans="1:81" x14ac:dyDescent="0.2">
      <c r="B43" s="504">
        <v>850</v>
      </c>
      <c r="D43" s="667"/>
      <c r="E43" s="667" t="e">
        <f>($D48-$C48)*1000/SUM($BF$4:$BF$146)</f>
        <v>#VALUE!</v>
      </c>
      <c r="F43" s="667" t="e">
        <f>SUMPRODUCT($BF$4:$BF$146,Schweine_Werte!$S$4:$S$146)/SUM($BF$4:$BF$146)</f>
        <v>#DIV/0!</v>
      </c>
      <c r="G43" s="667" t="e">
        <f>IF($B48=$A$8,SUMPRODUCT($BF$4:$BF$146,Schweine_Werte!ET$4:ET$146)/SUM($BF$4:$BF$146),IF($B48=$A$7,SUMPRODUCT($BF$4:$BF$146,Schweine_Werte!DN$4:DN$146)/SUM($BF$4:$BF$146),IF($B48=$A$6,SUMPRODUCT($BF$4:$BF$146,Schweine_Werte!CH$4:CH$146)/SUM($BF$4:$BF$146),SUMPRODUCT($BF$4:$BF$146,Schweine_Werte!BB$4:BB$146)/SUM($BF$4:$BF$146))))</f>
        <v>#DIV/0!</v>
      </c>
      <c r="H43" s="667" t="e">
        <f>IF($B48=$A$8,SUMPRODUCT($BF$4:$BF$146,Schweine_Werte!EU$4:EU$146)/SUM($BF$4:$BF$146),IF($B48=$A$7,SUMPRODUCT($BF$4:$BF$146,Schweine_Werte!DO$4:DO$146)/SUM($BF$4:$BF$146),IF($B48=$A$6,SUMPRODUCT($BF$4:$BF$146,Schweine_Werte!CI$4:CI$146)/SUM($BF$4:$BF$146),SUMPRODUCT($BF$4:$BF$146,Schweine_Werte!BC$4:BC$146)/SUM($BF$4:$BF$146))))</f>
        <v>#DIV/0!</v>
      </c>
      <c r="I43" s="667" t="e">
        <f>IF($B48=$A$8,SUMPRODUCT($BF$4:$BF$146,Schweine_Werte!EV$4:EV$146)/SUM($BF$4:$BF$146),IF($B48=$A$7,SUMPRODUCT($BF$4:$BF$146,Schweine_Werte!DP$4:DP$146)/SUM($BF$4:$BF$146),IF($B48=$A$6,SUMPRODUCT($BF$4:$BF$146,Schweine_Werte!CJ$4:CJ$146)/SUM($BF$4:$BF$146),SUMPRODUCT($BF$4:$BF$146,Schweine_Werte!BD$4:BD$146)/SUM($BF$4:$BF$146))))</f>
        <v>#DIV/0!</v>
      </c>
      <c r="J43" s="667" t="e">
        <f>SUMPRODUCT($BF$4:$BF$146,Schweine_Werte!$AA$4:$AA$146)/SUM($BF$4:$BF$146)</f>
        <v>#DIV/0!</v>
      </c>
      <c r="K43" s="667" t="e">
        <f>SUMPRODUCT($BF$4:$BF$146,Schweine_Werte!$AI$4:$AI$146)/SUM($BF$4:$BF$146)</f>
        <v>#DIV/0!</v>
      </c>
      <c r="L43" s="667" t="e">
        <f>T43*$F43*365/1000+$J43-$K43</f>
        <v>#DIV/0!</v>
      </c>
      <c r="M43" s="667" t="e">
        <f>U43*$F43*365/1000+$J43-$K43/2</f>
        <v>#DIV/0!</v>
      </c>
      <c r="N43" s="667" t="e">
        <f>V43*$F43*365/1000+$J43</f>
        <v>#DIV/0!</v>
      </c>
      <c r="O43" s="667">
        <f>IF($C48&lt;28,SUM($BF$4:$BF$23)+IF($D48&gt;28,$BF$24*0.5,$BF$24),0)</f>
        <v>0</v>
      </c>
      <c r="P43" s="667">
        <f>IF($D48&gt;28,SUM($BF$25:$BF$146)+IF($C48&lt;28,$BF$24*0.5,$BF$24),0)</f>
        <v>0</v>
      </c>
      <c r="Q43" s="667" t="e">
        <f t="shared" si="24"/>
        <v>#DIV/0!</v>
      </c>
      <c r="R43" s="667" t="e">
        <f t="shared" si="24"/>
        <v>#DIV/0!</v>
      </c>
      <c r="S43" s="667" t="e">
        <f t="shared" si="24"/>
        <v>#DIV/0!</v>
      </c>
      <c r="T43" s="667" t="e">
        <f>+($O43*Schweine_Werte!$HT$7+$P43*Schweine_Werte!$HU$7)/SUM($O43:$P43)</f>
        <v>#DIV/0!</v>
      </c>
      <c r="U43" s="667" t="e">
        <f>+($O43*Schweine_Werte!$HV$7+$P43*Schweine_Werte!$HW$7)/SUM($O43:$P43)</f>
        <v>#DIV/0!</v>
      </c>
      <c r="V43" s="667" t="e">
        <f>+($O43*Schweine_Werte!$HX$7+$P43*Schweine_Werte!$HY$7)/SUM($O43:$P43)</f>
        <v>#DIV/0!</v>
      </c>
      <c r="W43" s="667" t="e">
        <f>($J43*0.055+T43*0.365*0.86*$F43-$K43*0.018)/L43*100</f>
        <v>#DIV/0!</v>
      </c>
      <c r="X43" s="667" t="e">
        <f>($J43*0.055+U43*0.365*0.86*$F43-$K43*0.018/2)/M43*100</f>
        <v>#DIV/0!</v>
      </c>
      <c r="Y43" s="667" t="e">
        <f>($J43*0.055+V43*0.365*0.86*$F43)/N43*100</f>
        <v>#DIV/0!</v>
      </c>
      <c r="Z43" s="667" t="e">
        <f>IF($B48=$A$8,SUMPRODUCT($BF$4:$BF$146,Schweine_Werte!$EW$4:$EW$146,Schweine_Werte!$EX$4:$EX$146)/SUMPRODUCT($BF$4:$BF$146,Schweine_Werte!$EW$4:$EW$146),IF($B48=$A$7,SUMPRODUCT($BF$4:$BF$146,Schweine_Werte!$DQ$4:$DQ$146,Schweine_Werte!$DR$4:$DR$146)/SUMPRODUCT($BF$4:$BF$146,Schweine_Werte!$DQ$4:$DQ$146),IF($B48=$A$6,SUMPRODUCT($BF$4:$BF$146,Schweine_Werte!$CK$4:$CK$146,Schweine_Werte!$CL$4:$CL$146)/SUMPRODUCT($BF$4:$BF$146,Schweine_Werte!$CK$4:$CK$146),SUMPRODUCT($BF$4:$BF$146,Schweine_Werte!$BE$4:$BE$146,Schweine_Werte!$BF$4:$BF$146)/SUMPRODUCT($BF$4:$BF$146,Schweine_Werte!$BE$4:$BE$146))))</f>
        <v>#DIV/0!</v>
      </c>
      <c r="AA43" s="667"/>
      <c r="AB43" s="667">
        <f>IF($B48=$A$8,SUMIF(Schweine_Werte!$AO$4:$AO$146,$C48,Schweine_Werte!$EX$4:$EX$146),IF($B48=$A$7,SUMIF(Schweine_Werte!$AO$4:$AO$146,$C48,Schweine_Werte!$DR$4:$DR$146),IF($B48=$A$6,SUMIF(Schweine_Werte!$AO$4:$AO$146,$C48,Schweine_Werte!$CL$4:$CL$146),SUMIF(Schweine_Werte!$AO$4:$AO$146,$C48,Schweine_Werte!$BF$4:$BF$146))))</f>
        <v>0</v>
      </c>
      <c r="AC43" s="667"/>
      <c r="AD43" s="667">
        <f>IF($B48=$A$8,SUMIF(Schweine_Werte!$AO$4:$AO$146,$D48,Schweine_Werte!$EX$4:$EX$146),IF($B48=$A$7,SUMIF(Schweine_Werte!$AO$4:$AO$146,$D48,Schweine_Werte!$DR$4:$DR$146),IF($B48=$A$6,SUMIF(Schweine_Werte!$AO$4:$AO$146,$D48,Schweine_Werte!$CL$4:$CL$146),SUMIF(Schweine_Werte!$AO$4:$AO$146,$D48,Schweine_Werte!$BF$4:$BF$146))))</f>
        <v>0</v>
      </c>
      <c r="AE43" s="667"/>
      <c r="AF43" s="667"/>
      <c r="AG43" s="667" t="e">
        <f>IF($B48=$A$8,SUMPRODUCT($BF$4:$BF$146,Schweine_Werte!$EW$4:$EW$146)/SUM($BF$4:$BF$146),IF($B48=$A$7,SUMPRODUCT($BF$4:$BF$146,Schweine_Werte!$DQ$4:$DQ$146)/SUM($BF$4:$BF$146),IF($B48=$A$6,SUMPRODUCT($BF$4:$BF$146,Schweine_Werte!$CK$4:$CK$146)/SUM($BF$4:$BF$146),SUMPRODUCT($BF$4:$BF$146,Schweine_Werte!$BE$4:$BE$146)/SUM($BF$4:$BF$146))))</f>
        <v>#DIV/0!</v>
      </c>
      <c r="AH43" s="667"/>
      <c r="AI43" s="667"/>
      <c r="AJ43" s="667" t="e">
        <f>IF($B48=$A$8,SUMPRODUCT($BF$4:$BF$146,Schweine_Werte!$EW$4:$EW$146,Schweine_Werte!$EY$4:$EY$146)/SUMPRODUCT($BF$4:$BF$146,Schweine_Werte!$EW$4:$EW$146),IF($B48=$A$7,SUMPRODUCT($BF$4:$BF$146,Schweine_Werte!$DQ$4:$DQ$146,Schweine_Werte!$DS$4:$DS$146)/SUMPRODUCT($BF$4:$BF$146,Schweine_Werte!$DQ$4:$DQ$146),IF($B48=$A$6,SUMPRODUCT($BF$4:$BF$146,Schweine_Werte!$CK$4:$CK$146,Schweine_Werte!$CM$4:$CM$146)/SUMPRODUCT($BF$4:$BF$146,Schweine_Werte!$CK$4:$CK$146),SUMPRODUCT($BF$4:$BF$146,Schweine_Werte!$BE$4:$BE$146,Schweine_Werte!$BG$4:$BG$146)/SUMPRODUCT($BF$4:$BF$146,Schweine_Werte!$BE$4:$BE$146))))</f>
        <v>#DIV/0!</v>
      </c>
      <c r="AK43" s="667"/>
      <c r="AL43" s="667">
        <f>IF($B48=$A$8,SUMIF(Schweine_Werte!$AO$4:$AO$146,$C48,Schweine_Werte!$EY$4:$EY$146),IF($B48=$A$7,SUMIF(Schweine_Werte!$AO$4:$AO$146,$C48,Schweine_Werte!$DS$4:$DS$146),IF($B48=$A$6,SUMIF(Schweine_Werte!$AO$4:$AO$146,$C48,Schweine_Werte!$CM$4:$CM$146),SUMIF(Schweine_Werte!$AO$4:$AO$146,$C48,Schweine_Werte!$BG$4:$BG$146))))</f>
        <v>0</v>
      </c>
      <c r="AM43" s="667"/>
      <c r="AN43" s="667">
        <f>IF($B48=$A$8,SUMIF(Schweine_Werte!$AO$4:$AO$146,$D48,Schweine_Werte!$EY$4:$EY$146),IF($B48=$A$7,SUMIF(Schweine_Werte!$AO$4:$AO$146,$D48,Schweine_Werte!$DS$4:$DS$146),IF($B48=$A$6,SUMIF(Schweine_Werte!$AO$4:$AO$146,$D48,Schweine_Werte!$CM$4:$CM$146),SUMIF(Schweine_Werte!$AO$4:$AO$146,$D48,Schweine_Werte!$BG$4:$BG$146))))</f>
        <v>0</v>
      </c>
      <c r="AR43" s="698">
        <v>47</v>
      </c>
      <c r="AS43" s="677">
        <f>IF(OR($C$12=$AR43,$D$12=$AR43),Schweine_Werte!$C43*0.5,IF(OR($C$12&gt;$AR43,$D$12&lt;$AR43),0,Schweine_Werte!$C43))</f>
        <v>0</v>
      </c>
      <c r="AT43" s="667">
        <f>IF(OR($C$24=$AR43,$D$24=$AR43),Schweine_Werte!$C43*0.5,IF(OR($C$24&gt;$AR43,$D$24&lt;$AR43),0,Schweine_Werte!$C43))</f>
        <v>0</v>
      </c>
      <c r="AU43" s="677">
        <f>IF(OR($C$36=$AR43,$D$36=$AR43),Schweine_Werte!$C43*0.5,IF(OR($C$36&gt;$AR43,$D$36&lt;$AR43),0,Schweine_Werte!$C43))</f>
        <v>0</v>
      </c>
      <c r="AV43" s="677">
        <f>IF(OR($C$48=$AR43,$D$48=$AR43),Schweine_Werte!$C43*0.5,IF(OR($C$48&gt;$AR43,$D$48&lt;$AR43),0,Schweine_Werte!$C43))</f>
        <v>0</v>
      </c>
      <c r="AW43" s="677">
        <f>IF(OR($C$60=$AR43,$D$60=$AR43),Schweine_Werte!$C43*0.5,IF(OR($C$60&gt;$AR43,$D$60&lt;$AR43),0,Schweine_Werte!$C43))</f>
        <v>0</v>
      </c>
      <c r="AX43" s="677">
        <f>IF(OR($C$12=$AR43,$D$12=$AR43),Schweine_Werte!$E43*0.5,IF(OR($C$12&gt;$AR43,$D$12&lt;$AR43),0,Schweine_Werte!$E43))</f>
        <v>0</v>
      </c>
      <c r="AY43" s="667">
        <f>IF(OR($C$24=$AR43,$D$24=$AR43),Schweine_Werte!$E43*0.5,IF(OR($C$24&gt;$AR43,$D$24&lt;$AR43),0,Schweine_Werte!$E43))</f>
        <v>0</v>
      </c>
      <c r="AZ43" s="667">
        <f>IF(OR($C$36=$AR43,$D$36=$AR43),Schweine_Werte!$E43*0.5,IF(OR($C$36&gt;$AR43,$D$36&lt;$AR43),0,Schweine_Werte!$E43))</f>
        <v>0</v>
      </c>
      <c r="BA43" s="667">
        <f>IF(OR($C$48=$AR43,$D$48=$AR43),Schweine_Werte!$E43*0.5,IF(OR($C$48&gt;$AR43,$D$48&lt;$AR43),0,Schweine_Werte!$E43))</f>
        <v>0</v>
      </c>
      <c r="BB43" s="667">
        <f>IF(OR($C$60=$AR43,$D$60=$AR43),Schweine_Werte!$E43*0.5,IF(OR($C$60&gt;$AR43,$D$60&lt;$AR43),0,Schweine_Werte!$E43))</f>
        <v>0</v>
      </c>
      <c r="BC43" s="677">
        <f>IF(OR($C$12=$AR43,$D$12=$AR43),Schweine_Werte!$G43*0.5,IF(OR($C$12&gt;$AR43,$D$12&lt;$AR43),0,Schweine_Werte!$G43))</f>
        <v>0</v>
      </c>
      <c r="BD43" s="667">
        <f>IF(OR($C$24=$AR43,$D$24=$AR43),Schweine_Werte!$G43*0.5,IF(OR($C$24&gt;$AR43,$D$24&lt;$AR43),0,Schweine_Werte!$G43))</f>
        <v>0</v>
      </c>
      <c r="BE43" s="667">
        <f>IF(OR($C$36=$AR43,$D$36=$AR43),Schweine_Werte!$G43*0.5,IF(OR($C$36&gt;$AR43,$D$36&lt;$AR43),0,Schweine_Werte!$G43))</f>
        <v>0</v>
      </c>
      <c r="BF43" s="667">
        <f>IF(OR($C$48=$AR43,$D$48=$AR43),Schweine_Werte!$G43*0.5,IF(OR($C$48&gt;$AR43,$D$48&lt;$AR43),0,Schweine_Werte!$G43))</f>
        <v>0</v>
      </c>
      <c r="BG43" s="667">
        <f>IF(OR($C$60=$AR43,$D$60=$AR43),Schweine_Werte!$G43*0.5,IF(OR($C$60&gt;$AR43,$D$60&lt;$AR43),0,Schweine_Werte!$G43))</f>
        <v>0</v>
      </c>
      <c r="BH43" s="677">
        <f>IF(OR($C$12=$AR43,$D$12=$AR43),Schweine_Werte!$I43*0.5,IF(OR($C$12&gt;$AR43,$D$12&lt;$AR43),0,Schweine_Werte!$I43))</f>
        <v>0</v>
      </c>
      <c r="BI43" s="667">
        <f>IF(OR($C$24=$AR43,$D$24=$AR43),Schweine_Werte!$I43*0.5,IF(OR($C$24&gt;$AR43,$D$24&lt;$AR43),0,Schweine_Werte!$I43))</f>
        <v>0</v>
      </c>
      <c r="BJ43" s="667">
        <f>IF(OR($C$36=$AR43,$D$36=$AR43),Schweine_Werte!$I43*0.5,IF(OR($C$36&gt;$AR43,$D$36&lt;$AR43),0,Schweine_Werte!$I43))</f>
        <v>0</v>
      </c>
      <c r="BK43" s="667">
        <f>IF(OR($C$48=$AR43,$D$48=$AR43),Schweine_Werte!$I43*0.5,IF(OR($C$48&gt;$AR43,$D$48&lt;$AR43),0,Schweine_Werte!$I43))</f>
        <v>0</v>
      </c>
      <c r="BL43" s="667">
        <f>IF(OR($C$60=$AR43,$D$60=$AR43),Schweine_Werte!$I43*0.5,IF(OR($C$60&gt;$AR43,$D$60&lt;$AR43),0,Schweine_Werte!$I43))</f>
        <v>0</v>
      </c>
      <c r="BM43" s="677"/>
      <c r="BN43" s="667"/>
      <c r="BO43" s="667"/>
      <c r="BP43" s="667"/>
      <c r="BQ43" s="667"/>
      <c r="BR43" s="677">
        <f>IF(OR($C$74=$AR43,$D$74=$AR43),Schweine_Werte!$M43*0.5,IF(OR($C$74&gt;$AR43,$D$74&lt;$AR43),0,Schweine_Werte!$M43))</f>
        <v>0</v>
      </c>
      <c r="BS43" s="677">
        <f>IF(OR($C$83=$AR43,$D$83=$AR43),Schweine_Werte!$M43*0.5,IF(OR($C$83&gt;$AR43,$D$83&lt;$AR43),0,Schweine_Werte!$M43))</f>
        <v>0</v>
      </c>
      <c r="BT43" s="679">
        <f>IF(OR($C$92=$AR43,$D$92=$AR43),Schweine_Werte!$M43*0.5,IF(OR($C$92&gt;$AR43,$D$92&lt;$AR43),0,Schweine_Werte!$M43))</f>
        <v>0</v>
      </c>
      <c r="BU43" s="679">
        <f>IF(OR($C$101=$AR43,$D$101=$AR43),Schweine_Werte!$M43*0.5,IF(OR($C$101&gt;$AR43,$D$101&lt;$AR43),0,Schweine_Werte!$M43))</f>
        <v>0</v>
      </c>
      <c r="BV43" s="679">
        <f>IF(OR($C$110=$AR43,$D$110=$AR43),Schweine_Werte!$M43*0.5,IF(OR($C$110&gt;$AR43,$D$110&lt;$AR43),0,Schweine_Werte!$M43))</f>
        <v>0</v>
      </c>
      <c r="BW43" s="679">
        <f>IF(OR(8=$AR43,$E$127=$AR43),Schweine_Werte!$M43*0.5,IF(OR(8&gt;$AR43,$E$127&lt;$AR43),0,Schweine_Werte!$M43))</f>
        <v>1.2358690906989118</v>
      </c>
      <c r="BX43" s="679">
        <f>IF(OR(8=$AR43,$E$145=$AR43),Schweine_Werte!$M43*0.5,IF(OR(8&gt;$AR43,$E$145&lt;$AR43),0,Schweine_Werte!$M43))</f>
        <v>1.2358690906989118</v>
      </c>
      <c r="BY43" s="677">
        <f>IF(OR($C$74=$AR43,$D$74=$AR43),Schweine_Werte!$O43*0.5,IF(OR($C$74&gt;$AR43,$D$74&lt;$AR43),0,Schweine_Werte!$O43))</f>
        <v>0</v>
      </c>
      <c r="BZ43" s="677">
        <f>IF(OR($C$83=$AR43,$D$83=$AR43),Schweine_Werte!$O43*0.5,IF(OR($C$83&gt;$AR43,$D$83&lt;$AR43),0,Schweine_Werte!$O43))</f>
        <v>0</v>
      </c>
      <c r="CA43" s="679">
        <f>IF(OR($C$92=$AR43,$D$92=$AR43),Schweine_Werte!$O43*0.5,IF(OR($C$92&gt;$AR43,$D$92&lt;$AR43),0,Schweine_Werte!$O43))</f>
        <v>0</v>
      </c>
      <c r="CB43" s="679">
        <f>IF(OR($C$101=$AR43,$D$101=$AR43),Schweine_Werte!$O43*0.5,IF(OR($C$101&gt;$AR43,$D$101&lt;$AR43),0,Schweine_Werte!$O43))</f>
        <v>0</v>
      </c>
      <c r="CC43" s="679">
        <f>IF(OR($C$110=$AR43,$D$110=$AR43),Schweine_Werte!$O43*0.5,IF(OR($C$110&gt;$AR43,$D$110&lt;$AR43),0,Schweine_Werte!$O43))</f>
        <v>0</v>
      </c>
    </row>
    <row r="44" spans="1:81" x14ac:dyDescent="0.2">
      <c r="B44" s="504">
        <v>950</v>
      </c>
      <c r="D44" s="667"/>
      <c r="E44" s="667" t="e">
        <f>($D48-$C48)*1000/SUM($BK$4:$BK$146)</f>
        <v>#VALUE!</v>
      </c>
      <c r="F44" s="667" t="e">
        <f>SUMPRODUCT($BK$4:$BK$146,Schweine_Werte!$T$4:$T$146)/SUM($BK$4:$BK$146)</f>
        <v>#DIV/0!</v>
      </c>
      <c r="G44" s="667" t="e">
        <f>IF($B48=$A$8,SUMPRODUCT($BK$4:$BK$146,Schweine_Werte!EZ$4:EZ$146)/SUM($BK$4:$BK$146),IF($B48=$A$7,SUMPRODUCT($BK$4:$BK$146,Schweine_Werte!DT$4:DT$146)/SUM($BK$4:$BK$146),IF($B48=$A$6,SUMPRODUCT($BK$4:$BK$146,Schweine_Werte!CN$4:CN$146)/SUM($BK$4:$BK$146),SUMPRODUCT($BK$4:$BK$146,Schweine_Werte!BH$4:BH$146)/SUM($BK$4:$BK$146))))</f>
        <v>#DIV/0!</v>
      </c>
      <c r="H44" s="667" t="e">
        <f>IF($B48=$A$8,SUMPRODUCT($BK$4:$BK$146,Schweine_Werte!FA$4:FA$146)/SUM($BK$4:$BK$146),IF($B48=$A$7,SUMPRODUCT($BK$4:$BK$146,Schweine_Werte!DU$4:DU$146)/SUM($BK$4:$BK$146),IF($B48=$A$6,SUMPRODUCT($BK$4:$BK$146,Schweine_Werte!CO$4:CO$146)/SUM($BK$4:$BK$146),SUMPRODUCT($BK$4:$BK$146,Schweine_Werte!BI$4:BI$146)/SUM($BK$4:$BK$146))))</f>
        <v>#DIV/0!</v>
      </c>
      <c r="I44" s="667" t="e">
        <f>IF($B48=$A$8,SUMPRODUCT($BK$4:$BK$146,Schweine_Werte!FB$4:FB$146)/SUM($BK$4:$BK$146),IF($B48=$A$7,SUMPRODUCT($BK$4:$BK$146,Schweine_Werte!DV$4:DV$146)/SUM($BK$4:$BK$146),IF($B48=$A$6,SUMPRODUCT($BK$4:$BK$146,Schweine_Werte!CP$4:CP$146)/SUM($BK$4:$BK$146),SUMPRODUCT($BK$4:$BK$146,Schweine_Werte!BJ$4:BJ$146)/SUM($BK$4:$BK$146))))</f>
        <v>#DIV/0!</v>
      </c>
      <c r="J44" s="667" t="e">
        <f>SUMPRODUCT($BK$4:$BK$146,Schweine_Werte!$AB$4:$AB$146)/SUM($BK$4:$BK$146)</f>
        <v>#DIV/0!</v>
      </c>
      <c r="K44" s="667" t="e">
        <f>SUMPRODUCT($BK$4:$BK$146,Schweine_Werte!$AJ$4:$AJ$146)/SUM($BK$4:$BK$146)</f>
        <v>#DIV/0!</v>
      </c>
      <c r="L44" s="667" t="e">
        <f>T44*$F44*365/1000+$J44-$K44</f>
        <v>#DIV/0!</v>
      </c>
      <c r="M44" s="667" t="e">
        <f>U44*$F44*365/1000+$J44-$K44/2</f>
        <v>#DIV/0!</v>
      </c>
      <c r="N44" s="667" t="e">
        <f>V44*$F44*365/1000+$J44</f>
        <v>#DIV/0!</v>
      </c>
      <c r="O44" s="667">
        <f>IF($C48&lt;28,SUM($BK$4:$BK$23)+IF($D48&gt;28,$BK$24*0.5,$BK$24),0)</f>
        <v>0</v>
      </c>
      <c r="P44" s="667">
        <f>IF($D48&gt;28,SUM($BK$25:$BK$146)+IF($C48&lt;28,$BK$24*0.5,$BK$24),0)</f>
        <v>0</v>
      </c>
      <c r="Q44" s="667" t="e">
        <f t="shared" si="24"/>
        <v>#DIV/0!</v>
      </c>
      <c r="R44" s="667" t="e">
        <f t="shared" si="24"/>
        <v>#DIV/0!</v>
      </c>
      <c r="S44" s="667" t="e">
        <f t="shared" si="24"/>
        <v>#DIV/0!</v>
      </c>
      <c r="T44" s="667" t="e">
        <f>+($O44*Schweine_Werte!$HT$8+$P44*Schweine_Werte!$HU$8)/SUM($O44:$P44)</f>
        <v>#DIV/0!</v>
      </c>
      <c r="U44" s="667" t="e">
        <f>+($O44*Schweine_Werte!$HV$8+$P44*Schweine_Werte!$HW$8)/SUM($O44:$P44)</f>
        <v>#DIV/0!</v>
      </c>
      <c r="V44" s="667" t="e">
        <f>+($O44*Schweine_Werte!$HX$8+$P44*Schweine_Werte!$HY$8)/SUM($O44:$P44)</f>
        <v>#DIV/0!</v>
      </c>
      <c r="W44" s="678" t="e">
        <f>($J44*0.055+T44*0.365*0.86*$F44-$K44*0.018)/L44*100</f>
        <v>#DIV/0!</v>
      </c>
      <c r="X44" s="667" t="e">
        <f>($J44*0.055+U44*0.365*0.86*$F44-$K44*0.018/2)/M44*100</f>
        <v>#DIV/0!</v>
      </c>
      <c r="Y44" s="667" t="e">
        <f>($J44*0.055+V44*0.365*0.86*$F44)/N44*100</f>
        <v>#DIV/0!</v>
      </c>
      <c r="Z44" s="667" t="e">
        <f>IF($B48=$A$8,SUMPRODUCT($BK$4:$BK$146,Schweine_Werte!$FC$4:$FC$146,Schweine_Werte!$FD$4:$FD$146)/SUMPRODUCT($BK$4:$BK$146,Schweine_Werte!$FC$4:$FC$146),IF($B48=$A$7,SUMPRODUCT($BK$4:$BK$146,Schweine_Werte!$DW$4:$DW$146,Schweine_Werte!$DX$4:$DX$146)/SUMPRODUCT($BK$4:$BK$146,Schweine_Werte!$DW$4:$DW$146),IF($B48=$A$6,SUMPRODUCT($BK$4:$BK$146,Schweine_Werte!$CQ$4:$CQ$146,Schweine_Werte!$CR$4:$CR$146)/SUMPRODUCT($BK$4:$BK$146,Schweine_Werte!$CQ$4:$CQ$146),SUMPRODUCT($BK$4:$BK$146,Schweine_Werte!$BK$4:$BK$146,Schweine_Werte!$BL$4:$BL$146)/SUMPRODUCT($BK$4:$BK$146,Schweine_Werte!$BK$4:$BK$146))))</f>
        <v>#DIV/0!</v>
      </c>
      <c r="AA44" s="667"/>
      <c r="AB44" s="667">
        <f>IF($B48=$A$8,SUMIF(Schweine_Werte!$AO$4:$AO$146,$C48,Schweine_Werte!$FD$4:$FD$146),IF($B48=$A$7,SUMIF(Schweine_Werte!$AO$4:$AO$146,$C48,Schweine_Werte!$DX$4:$DX$146),IF($B48=$A$6,SUMIF(Schweine_Werte!$AO$4:$AO$146,$C48,Schweine_Werte!$CR$4:$CR$146),SUMIF(Schweine_Werte!$AO$4:$AO$146,$C48,Schweine_Werte!$BL$4:$BL$146))))</f>
        <v>0</v>
      </c>
      <c r="AC44" s="667"/>
      <c r="AD44" s="667">
        <f>IF($B48=$A$8,SUMIF(Schweine_Werte!$AO$4:$AO$146,$D48,Schweine_Werte!$FD$4:$FD$146),IF($B48=$A$7,SUMIF(Schweine_Werte!$AO$4:$AO$146,$D48,Schweine_Werte!$DX$4:$DX$146),IF($B48=$A$6,SUMIF(Schweine_Werte!$AO$4:$AO$146,$D48,Schweine_Werte!$CR$4:$CR$146),SUMIF(Schweine_Werte!$AO$4:$AO$146,$D48,Schweine_Werte!$BL$4:$BL$146))))</f>
        <v>0</v>
      </c>
      <c r="AE44" s="667"/>
      <c r="AF44" s="667"/>
      <c r="AG44" s="667" t="e">
        <f>IF($B48=$A$8,SUMPRODUCT($BK$4:$BK$146,Schweine_Werte!$FC$4:$FC$146)/SUM($BK$4:$BK$146),IF($B48=$A$7,SUMPRODUCT($BK$4:$BK$146,Schweine_Werte!$DW$4:$DW$146)/SUM($BK$4:$BK$146),IF($B48=$A$6,SUMPRODUCT($BK$4:$BK$146,Schweine_Werte!$CQ$4:$CQ$146)/SUM($BK$4:$BK$146),SUMPRODUCT($BK$4:$BK$146,Schweine_Werte!$BK$4:$BK$146)/SUM($BK$4:$BK$146))))</f>
        <v>#DIV/0!</v>
      </c>
      <c r="AH44" s="667"/>
      <c r="AI44" s="667"/>
      <c r="AJ44" s="667" t="e">
        <f>IF($B48=$A$8,SUMPRODUCT($BK$4:$BK$146,Schweine_Werte!$FC$4:$FC$146,Schweine_Werte!$FE$4:$FE$146)/SUMPRODUCT($BK$4:$BK$146,Schweine_Werte!$FC$4:$FC$146),IF($B48=$A$7,SUMPRODUCT($BK$4:$BK$146,Schweine_Werte!$DW$4:$DW$146,Schweine_Werte!$DY$4:$DY$146)/SUMPRODUCT($BK$4:$BK$146,Schweine_Werte!$DW$4:$DW$146),IF($B48=$A$6,SUMPRODUCT($BK$4:$BK$146,Schweine_Werte!$CQ$4:$CQ$146,Schweine_Werte!$CS$4:$CS$146)/SUMPRODUCT($BK$4:$BK$146,Schweine_Werte!$CQ$4:$CQ$146),SUMPRODUCT($BK$4:$BK$146,Schweine_Werte!$BK$4:$BK$146,Schweine_Werte!$BM$4:$BM$146)/SUMPRODUCT($BK$4:$BK$146,Schweine_Werte!$BK$4:$BK$146))))</f>
        <v>#DIV/0!</v>
      </c>
      <c r="AK44" s="667"/>
      <c r="AL44" s="667">
        <f>IF($B48=$A$8,SUMIF(Schweine_Werte!$AO$4:$AO$146,$C48,Schweine_Werte!$FE$4:$FE$146),IF($B48=$A$7,SUMIF(Schweine_Werte!$AO$4:$AO$146,$C48,Schweine_Werte!$DY$4:$DY$146),IF($B48=$A$6,SUMIF(Schweine_Werte!$AO$4:$AO$146,$C48,Schweine_Werte!$CS$4:$CS$146),SUMIF(Schweine_Werte!$AO$4:$AO$146,$C48,Schweine_Werte!$BM$4:$BM$146))))</f>
        <v>0</v>
      </c>
      <c r="AM44" s="667"/>
      <c r="AN44" s="667">
        <f>IF($B48=$A$8,SUMIF(Schweine_Werte!$AO$4:$AO$146,$D48,Schweine_Werte!$FE$4:$FE$146),IF($B48=$A$7,SUMIF(Schweine_Werte!$AO$4:$AO$146,$D48,Schweine_Werte!$DY$4:$DY$146),IF($B48=$A$6,SUMIF(Schweine_Werte!$AO$4:$AO$146,$D48,Schweine_Werte!$CS$4:$CS$146),SUMIF(Schweine_Werte!$AO$4:$AO$146,$D48,Schweine_Werte!$BM$4:$BM$146))))</f>
        <v>0</v>
      </c>
      <c r="AR44" s="698">
        <v>48</v>
      </c>
      <c r="AS44" s="677">
        <f>IF(OR($C$12=$AR44,$D$12=$AR44),Schweine_Werte!$C44*0.5,IF(OR($C$12&gt;$AR44,$D$12&lt;$AR44),0,Schweine_Werte!$C44))</f>
        <v>0</v>
      </c>
      <c r="AT44" s="667">
        <f>IF(OR($C$24=$AR44,$D$24=$AR44),Schweine_Werte!$C44*0.5,IF(OR($C$24&gt;$AR44,$D$24&lt;$AR44),0,Schweine_Werte!$C44))</f>
        <v>0</v>
      </c>
      <c r="AU44" s="677">
        <f>IF(OR($C$36=$AR44,$D$36=$AR44),Schweine_Werte!$C44*0.5,IF(OR($C$36&gt;$AR44,$D$36&lt;$AR44),0,Schweine_Werte!$C44))</f>
        <v>0</v>
      </c>
      <c r="AV44" s="677">
        <f>IF(OR($C$48=$AR44,$D$48=$AR44),Schweine_Werte!$C44*0.5,IF(OR($C$48&gt;$AR44,$D$48&lt;$AR44),0,Schweine_Werte!$C44))</f>
        <v>0</v>
      </c>
      <c r="AW44" s="677">
        <f>IF(OR($C$60=$AR44,$D$60=$AR44),Schweine_Werte!$C44*0.5,IF(OR($C$60&gt;$AR44,$D$60&lt;$AR44),0,Schweine_Werte!$C44))</f>
        <v>0</v>
      </c>
      <c r="AX44" s="677">
        <f>IF(OR($C$12=$AR44,$D$12=$AR44),Schweine_Werte!$E44*0.5,IF(OR($C$12&gt;$AR44,$D$12&lt;$AR44),0,Schweine_Werte!$E44))</f>
        <v>0</v>
      </c>
      <c r="AY44" s="667">
        <f>IF(OR($C$24=$AR44,$D$24=$AR44),Schweine_Werte!$E44*0.5,IF(OR($C$24&gt;$AR44,$D$24&lt;$AR44),0,Schweine_Werte!$E44))</f>
        <v>0</v>
      </c>
      <c r="AZ44" s="667">
        <f>IF(OR($C$36=$AR44,$D$36=$AR44),Schweine_Werte!$E44*0.5,IF(OR($C$36&gt;$AR44,$D$36&lt;$AR44),0,Schweine_Werte!$E44))</f>
        <v>0</v>
      </c>
      <c r="BA44" s="667">
        <f>IF(OR($C$48=$AR44,$D$48=$AR44),Schweine_Werte!$E44*0.5,IF(OR($C$48&gt;$AR44,$D$48&lt;$AR44),0,Schweine_Werte!$E44))</f>
        <v>0</v>
      </c>
      <c r="BB44" s="667">
        <f>IF(OR($C$60=$AR44,$D$60=$AR44),Schweine_Werte!$E44*0.5,IF(OR($C$60&gt;$AR44,$D$60&lt;$AR44),0,Schweine_Werte!$E44))</f>
        <v>0</v>
      </c>
      <c r="BC44" s="677">
        <f>IF(OR($C$12=$AR44,$D$12=$AR44),Schweine_Werte!$G44*0.5,IF(OR($C$12&gt;$AR44,$D$12&lt;$AR44),0,Schweine_Werte!$G44))</f>
        <v>0</v>
      </c>
      <c r="BD44" s="667">
        <f>IF(OR($C$24=$AR44,$D$24=$AR44),Schweine_Werte!$G44*0.5,IF(OR($C$24&gt;$AR44,$D$24&lt;$AR44),0,Schweine_Werte!$G44))</f>
        <v>0</v>
      </c>
      <c r="BE44" s="667">
        <f>IF(OR($C$36=$AR44,$D$36=$AR44),Schweine_Werte!$G44*0.5,IF(OR($C$36&gt;$AR44,$D$36&lt;$AR44),0,Schweine_Werte!$G44))</f>
        <v>0</v>
      </c>
      <c r="BF44" s="667">
        <f>IF(OR($C$48=$AR44,$D$48=$AR44),Schweine_Werte!$G44*0.5,IF(OR($C$48&gt;$AR44,$D$48&lt;$AR44),0,Schweine_Werte!$G44))</f>
        <v>0</v>
      </c>
      <c r="BG44" s="667">
        <f>IF(OR($C$60=$AR44,$D$60=$AR44),Schweine_Werte!$G44*0.5,IF(OR($C$60&gt;$AR44,$D$60&lt;$AR44),0,Schweine_Werte!$G44))</f>
        <v>0</v>
      </c>
      <c r="BH44" s="677">
        <f>IF(OR($C$12=$AR44,$D$12=$AR44),Schweine_Werte!$I44*0.5,IF(OR($C$12&gt;$AR44,$D$12&lt;$AR44),0,Schweine_Werte!$I44))</f>
        <v>0</v>
      </c>
      <c r="BI44" s="667">
        <f>IF(OR($C$24=$AR44,$D$24=$AR44),Schweine_Werte!$I44*0.5,IF(OR($C$24&gt;$AR44,$D$24&lt;$AR44),0,Schweine_Werte!$I44))</f>
        <v>0</v>
      </c>
      <c r="BJ44" s="667">
        <f>IF(OR($C$36=$AR44,$D$36=$AR44),Schweine_Werte!$I44*0.5,IF(OR($C$36&gt;$AR44,$D$36&lt;$AR44),0,Schweine_Werte!$I44))</f>
        <v>0</v>
      </c>
      <c r="BK44" s="667">
        <f>IF(OR($C$48=$AR44,$D$48=$AR44),Schweine_Werte!$I44*0.5,IF(OR($C$48&gt;$AR44,$D$48&lt;$AR44),0,Schweine_Werte!$I44))</f>
        <v>0</v>
      </c>
      <c r="BL44" s="667">
        <f>IF(OR($C$60=$AR44,$D$60=$AR44),Schweine_Werte!$I44*0.5,IF(OR($C$60&gt;$AR44,$D$60&lt;$AR44),0,Schweine_Werte!$I44))</f>
        <v>0</v>
      </c>
      <c r="BM44" s="677"/>
      <c r="BN44" s="667"/>
      <c r="BO44" s="667"/>
      <c r="BP44" s="667"/>
      <c r="BQ44" s="667"/>
      <c r="BR44" s="677">
        <f>IF(OR($C$74=$AR44,$D$74=$AR44),Schweine_Werte!$M44*0.5,IF(OR($C$74&gt;$AR44,$D$74&lt;$AR44),0,Schweine_Werte!$M44))</f>
        <v>0</v>
      </c>
      <c r="BS44" s="677">
        <f>IF(OR($C$83=$AR44,$D$83=$AR44),Schweine_Werte!$M44*0.5,IF(OR($C$83&gt;$AR44,$D$83&lt;$AR44),0,Schweine_Werte!$M44))</f>
        <v>0</v>
      </c>
      <c r="BT44" s="679">
        <f>IF(OR($C$92=$AR44,$D$92=$AR44),Schweine_Werte!$M44*0.5,IF(OR($C$92&gt;$AR44,$D$92&lt;$AR44),0,Schweine_Werte!$M44))</f>
        <v>0</v>
      </c>
      <c r="BU44" s="679">
        <f>IF(OR($C$101=$AR44,$D$101=$AR44),Schweine_Werte!$M44*0.5,IF(OR($C$101&gt;$AR44,$D$101&lt;$AR44),0,Schweine_Werte!$M44))</f>
        <v>0</v>
      </c>
      <c r="BV44" s="679">
        <f>IF(OR($C$110=$AR44,$D$110=$AR44),Schweine_Werte!$M44*0.5,IF(OR($C$110&gt;$AR44,$D$110&lt;$AR44),0,Schweine_Werte!$M44))</f>
        <v>0</v>
      </c>
      <c r="BW44" s="679">
        <f>IF(OR(8=$AR44,$E$127=$AR44),Schweine_Werte!$M44*0.5,IF(OR(8&gt;$AR44,$E$127&lt;$AR44),0,Schweine_Werte!$M44))</f>
        <v>1.2246885195813491</v>
      </c>
      <c r="BX44" s="679">
        <f>IF(OR(8=$AR44,$E$145=$AR44),Schweine_Werte!$M44*0.5,IF(OR(8&gt;$AR44,$E$145&lt;$AR44),0,Schweine_Werte!$M44))</f>
        <v>1.2246885195813491</v>
      </c>
      <c r="BY44" s="677">
        <f>IF(OR($C$74=$AR44,$D$74=$AR44),Schweine_Werte!$O44*0.5,IF(OR($C$74&gt;$AR44,$D$74&lt;$AR44),0,Schweine_Werte!$O44))</f>
        <v>0</v>
      </c>
      <c r="BZ44" s="677">
        <f>IF(OR($C$83=$AR44,$D$83=$AR44),Schweine_Werte!$O44*0.5,IF(OR($C$83&gt;$AR44,$D$83&lt;$AR44),0,Schweine_Werte!$O44))</f>
        <v>0</v>
      </c>
      <c r="CA44" s="679">
        <f>IF(OR($C$92=$AR44,$D$92=$AR44),Schweine_Werte!$O44*0.5,IF(OR($C$92&gt;$AR44,$D$92&lt;$AR44),0,Schweine_Werte!$O44))</f>
        <v>0</v>
      </c>
      <c r="CB44" s="679">
        <f>IF(OR($C$101=$AR44,$D$101=$AR44),Schweine_Werte!$O44*0.5,IF(OR($C$101&gt;$AR44,$D$101&lt;$AR44),0,Schweine_Werte!$O44))</f>
        <v>0</v>
      </c>
      <c r="CC44" s="679">
        <f>IF(OR($C$110=$AR44,$D$110=$AR44),Schweine_Werte!$O44*0.5,IF(OR($C$110&gt;$AR44,$D$110&lt;$AR44),0,Schweine_Werte!$O44))</f>
        <v>0</v>
      </c>
    </row>
    <row r="45" spans="1:81" x14ac:dyDescent="0.2">
      <c r="B45" s="504"/>
      <c r="D45" s="667"/>
      <c r="E45" s="667"/>
      <c r="F45" s="667"/>
      <c r="G45" s="667"/>
      <c r="H45" s="667"/>
      <c r="I45" s="667"/>
      <c r="J45" s="667"/>
      <c r="K45" s="667"/>
      <c r="L45" s="667"/>
      <c r="M45" s="667"/>
      <c r="N45" s="667"/>
      <c r="O45" s="667"/>
      <c r="P45" s="667"/>
      <c r="Q45" s="667"/>
      <c r="R45" s="667"/>
      <c r="S45" s="667"/>
      <c r="T45" s="667"/>
      <c r="U45" s="667"/>
      <c r="V45" s="667"/>
      <c r="W45" s="678"/>
      <c r="X45" s="667"/>
      <c r="Y45" s="667"/>
      <c r="Z45" s="667"/>
      <c r="AA45" s="667"/>
      <c r="AB45" s="667"/>
      <c r="AC45" s="667"/>
      <c r="AD45" s="667"/>
      <c r="AE45" s="667"/>
      <c r="AF45" s="667"/>
      <c r="AG45" s="667"/>
      <c r="AH45" s="667"/>
      <c r="AI45" s="667"/>
      <c r="AJ45" s="667"/>
      <c r="AK45" s="667"/>
      <c r="AL45" s="667"/>
      <c r="AM45" s="667"/>
      <c r="AN45" s="667"/>
      <c r="AR45" s="698">
        <v>49</v>
      </c>
      <c r="AS45" s="677">
        <f>IF(OR($C$12=$AR45,$D$12=$AR45),Schweine_Werte!$C45*0.5,IF(OR($C$12&gt;$AR45,$D$12&lt;$AR45),0,Schweine_Werte!$C45))</f>
        <v>0</v>
      </c>
      <c r="AT45" s="667">
        <f>IF(OR($C$24=$AR45,$D$24=$AR45),Schweine_Werte!$C45*0.5,IF(OR($C$24&gt;$AR45,$D$24&lt;$AR45),0,Schweine_Werte!$C45))</f>
        <v>0</v>
      </c>
      <c r="AU45" s="677">
        <f>IF(OR($C$36=$AR45,$D$36=$AR45),Schweine_Werte!$C45*0.5,IF(OR($C$36&gt;$AR45,$D$36&lt;$AR45),0,Schweine_Werte!$C45))</f>
        <v>0</v>
      </c>
      <c r="AV45" s="677">
        <f>IF(OR($C$48=$AR45,$D$48=$AR45),Schweine_Werte!$C45*0.5,IF(OR($C$48&gt;$AR45,$D$48&lt;$AR45),0,Schweine_Werte!$C45))</f>
        <v>0</v>
      </c>
      <c r="AW45" s="677">
        <f>IF(OR($C$60=$AR45,$D$60=$AR45),Schweine_Werte!$C45*0.5,IF(OR($C$60&gt;$AR45,$D$60&lt;$AR45),0,Schweine_Werte!$C45))</f>
        <v>0</v>
      </c>
      <c r="AX45" s="677">
        <f>IF(OR($C$12=$AR45,$D$12=$AR45),Schweine_Werte!$E45*0.5,IF(OR($C$12&gt;$AR45,$D$12&lt;$AR45),0,Schweine_Werte!$E45))</f>
        <v>0</v>
      </c>
      <c r="AY45" s="667">
        <f>IF(OR($C$24=$AR45,$D$24=$AR45),Schweine_Werte!$E45*0.5,IF(OR($C$24&gt;$AR45,$D$24&lt;$AR45),0,Schweine_Werte!$E45))</f>
        <v>0</v>
      </c>
      <c r="AZ45" s="667">
        <f>IF(OR($C$36=$AR45,$D$36=$AR45),Schweine_Werte!$E45*0.5,IF(OR($C$36&gt;$AR45,$D$36&lt;$AR45),0,Schweine_Werte!$E45))</f>
        <v>0</v>
      </c>
      <c r="BA45" s="667">
        <f>IF(OR($C$48=$AR45,$D$48=$AR45),Schweine_Werte!$E45*0.5,IF(OR($C$48&gt;$AR45,$D$48&lt;$AR45),0,Schweine_Werte!$E45))</f>
        <v>0</v>
      </c>
      <c r="BB45" s="667">
        <f>IF(OR($C$60=$AR45,$D$60=$AR45),Schweine_Werte!$E45*0.5,IF(OR($C$60&gt;$AR45,$D$60&lt;$AR45),0,Schweine_Werte!$E45))</f>
        <v>0</v>
      </c>
      <c r="BC45" s="677">
        <f>IF(OR($C$12=$AR45,$D$12=$AR45),Schweine_Werte!$G45*0.5,IF(OR($C$12&gt;$AR45,$D$12&lt;$AR45),0,Schweine_Werte!$G45))</f>
        <v>0</v>
      </c>
      <c r="BD45" s="667">
        <f>IF(OR($C$24=$AR45,$D$24=$AR45),Schweine_Werte!$G45*0.5,IF(OR($C$24&gt;$AR45,$D$24&lt;$AR45),0,Schweine_Werte!$G45))</f>
        <v>0</v>
      </c>
      <c r="BE45" s="667">
        <f>IF(OR($C$36=$AR45,$D$36=$AR45),Schweine_Werte!$G45*0.5,IF(OR($C$36&gt;$AR45,$D$36&lt;$AR45),0,Schweine_Werte!$G45))</f>
        <v>0</v>
      </c>
      <c r="BF45" s="667">
        <f>IF(OR($C$48=$AR45,$D$48=$AR45),Schweine_Werte!$G45*0.5,IF(OR($C$48&gt;$AR45,$D$48&lt;$AR45),0,Schweine_Werte!$G45))</f>
        <v>0</v>
      </c>
      <c r="BG45" s="667">
        <f>IF(OR($C$60=$AR45,$D$60=$AR45),Schweine_Werte!$G45*0.5,IF(OR($C$60&gt;$AR45,$D$60&lt;$AR45),0,Schweine_Werte!$G45))</f>
        <v>0</v>
      </c>
      <c r="BH45" s="677">
        <f>IF(OR($C$12=$AR45,$D$12=$AR45),Schweine_Werte!$I45*0.5,IF(OR($C$12&gt;$AR45,$D$12&lt;$AR45),0,Schweine_Werte!$I45))</f>
        <v>0</v>
      </c>
      <c r="BI45" s="667">
        <f>IF(OR($C$24=$AR45,$D$24=$AR45),Schweine_Werte!$I45*0.5,IF(OR($C$24&gt;$AR45,$D$24&lt;$AR45),0,Schweine_Werte!$I45))</f>
        <v>0</v>
      </c>
      <c r="BJ45" s="667">
        <f>IF(OR($C$36=$AR45,$D$36=$AR45),Schweine_Werte!$I45*0.5,IF(OR($C$36&gt;$AR45,$D$36&lt;$AR45),0,Schweine_Werte!$I45))</f>
        <v>0</v>
      </c>
      <c r="BK45" s="667">
        <f>IF(OR($C$48=$AR45,$D$48=$AR45),Schweine_Werte!$I45*0.5,IF(OR($C$48&gt;$AR45,$D$48&lt;$AR45),0,Schweine_Werte!$I45))</f>
        <v>0</v>
      </c>
      <c r="BL45" s="667">
        <f>IF(OR($C$60=$AR45,$D$60=$AR45),Schweine_Werte!$I45*0.5,IF(OR($C$60&gt;$AR45,$D$60&lt;$AR45),0,Schweine_Werte!$I45))</f>
        <v>0</v>
      </c>
      <c r="BM45" s="677"/>
      <c r="BN45" s="667"/>
      <c r="BO45" s="667"/>
      <c r="BP45" s="667"/>
      <c r="BQ45" s="667"/>
      <c r="BR45" s="677">
        <f>IF(OR($C$74=$AR45,$D$74=$AR45),Schweine_Werte!$M45*0.5,IF(OR($C$74&gt;$AR45,$D$74&lt;$AR45),0,Schweine_Werte!$M45))</f>
        <v>0</v>
      </c>
      <c r="BS45" s="677">
        <f>IF(OR($C$83=$AR45,$D$83=$AR45),Schweine_Werte!$M45*0.5,IF(OR($C$83&gt;$AR45,$D$83&lt;$AR45),0,Schweine_Werte!$M45))</f>
        <v>0</v>
      </c>
      <c r="BT45" s="679">
        <f>IF(OR($C$92=$AR45,$D$92=$AR45),Schweine_Werte!$M45*0.5,IF(OR($C$92&gt;$AR45,$D$92&lt;$AR45),0,Schweine_Werte!$M45))</f>
        <v>0</v>
      </c>
      <c r="BU45" s="679">
        <f>IF(OR($C$101=$AR45,$D$101=$AR45),Schweine_Werte!$M45*0.5,IF(OR($C$101&gt;$AR45,$D$101&lt;$AR45),0,Schweine_Werte!$M45))</f>
        <v>0</v>
      </c>
      <c r="BV45" s="679">
        <f>IF(OR($C$110=$AR45,$D$110=$AR45),Schweine_Werte!$M45*0.5,IF(OR($C$110&gt;$AR45,$D$110&lt;$AR45),0,Schweine_Werte!$M45))</f>
        <v>0</v>
      </c>
      <c r="BW45" s="679">
        <f>IF(OR(8=$AR45,$E$127=$AR45),Schweine_Werte!$M45*0.5,IF(OR(8&gt;$AR45,$E$127&lt;$AR45),0,Schweine_Werte!$M45))</f>
        <v>1.2141408891561545</v>
      </c>
      <c r="BX45" s="679">
        <f>IF(OR(8=$AR45,$E$145=$AR45),Schweine_Werte!$M45*0.5,IF(OR(8&gt;$AR45,$E$145&lt;$AR45),0,Schweine_Werte!$M45))</f>
        <v>1.2141408891561545</v>
      </c>
      <c r="BY45" s="677">
        <f>IF(OR($C$74=$AR45,$D$74=$AR45),Schweine_Werte!$O45*0.5,IF(OR($C$74&gt;$AR45,$D$74&lt;$AR45),0,Schweine_Werte!$O45))</f>
        <v>0</v>
      </c>
      <c r="BZ45" s="677">
        <f>IF(OR($C$83=$AR45,$D$83=$AR45),Schweine_Werte!$O45*0.5,IF(OR($C$83&gt;$AR45,$D$83&lt;$AR45),0,Schweine_Werte!$O45))</f>
        <v>0</v>
      </c>
      <c r="CA45" s="679">
        <f>IF(OR($C$92=$AR45,$D$92=$AR45),Schweine_Werte!$O45*0.5,IF(OR($C$92&gt;$AR45,$D$92&lt;$AR45),0,Schweine_Werte!$O45))</f>
        <v>0</v>
      </c>
      <c r="CB45" s="679">
        <f>IF(OR($C$101=$AR45,$D$101=$AR45),Schweine_Werte!$O45*0.5,IF(OR($C$101&gt;$AR45,$D$101&lt;$AR45),0,Schweine_Werte!$O45))</f>
        <v>0</v>
      </c>
      <c r="CC45" s="679">
        <f>IF(OR($C$110=$AR45,$D$110=$AR45),Schweine_Werte!$O45*0.5,IF(OR($C$110&gt;$AR45,$D$110&lt;$AR45),0,Schweine_Werte!$O45))</f>
        <v>0</v>
      </c>
    </row>
    <row r="46" spans="1:81" ht="15.75" x14ac:dyDescent="0.25">
      <c r="F46" s="521"/>
      <c r="G46" s="1722" t="s">
        <v>486</v>
      </c>
      <c r="H46" s="1723"/>
      <c r="I46" s="1724"/>
      <c r="J46" s="681" t="s">
        <v>474</v>
      </c>
      <c r="K46" s="681" t="s">
        <v>487</v>
      </c>
      <c r="L46" s="1725" t="s">
        <v>488</v>
      </c>
      <c r="M46" s="1726"/>
      <c r="N46" s="1727"/>
      <c r="O46" s="1725" t="s">
        <v>489</v>
      </c>
      <c r="P46" s="1727"/>
      <c r="Q46" s="1725" t="s">
        <v>490</v>
      </c>
      <c r="R46" s="1726"/>
      <c r="S46" s="1727"/>
      <c r="T46" s="1725" t="s">
        <v>491</v>
      </c>
      <c r="U46" s="1726"/>
      <c r="V46" s="1727"/>
      <c r="W46" s="1725" t="s">
        <v>492</v>
      </c>
      <c r="X46" s="1726"/>
      <c r="Y46" s="1727"/>
      <c r="Z46" s="1728" t="s">
        <v>493</v>
      </c>
      <c r="AA46" s="1729"/>
      <c r="AB46" s="1728" t="s">
        <v>411</v>
      </c>
      <c r="AC46" s="1729"/>
      <c r="AD46" s="1728" t="s">
        <v>412</v>
      </c>
      <c r="AE46" s="1729"/>
      <c r="AF46" s="682" t="s">
        <v>494</v>
      </c>
      <c r="AG46" s="1733" t="s">
        <v>495</v>
      </c>
      <c r="AH46" s="1734"/>
      <c r="AI46" s="683" t="s">
        <v>515</v>
      </c>
      <c r="AJ46" s="1728" t="s">
        <v>493</v>
      </c>
      <c r="AK46" s="1729"/>
      <c r="AL46" s="1728" t="s">
        <v>411</v>
      </c>
      <c r="AM46" s="1729"/>
      <c r="AN46" s="1728" t="s">
        <v>412</v>
      </c>
      <c r="AO46" s="1729"/>
      <c r="AR46" s="698">
        <v>50</v>
      </c>
      <c r="AS46" s="677">
        <f>IF(OR($C$12=$AR46,$D$12=$AR46),Schweine_Werte!$C46*0.5,IF(OR($C$12&gt;$AR46,$D$12&lt;$AR46),0,Schweine_Werte!$C46))</f>
        <v>0</v>
      </c>
      <c r="AT46" s="667">
        <f>IF(OR($C$24=$AR46,$D$24=$AR46),Schweine_Werte!$C46*0.5,IF(OR($C$24&gt;$AR46,$D$24&lt;$AR46),0,Schweine_Werte!$C46))</f>
        <v>0</v>
      </c>
      <c r="AU46" s="677">
        <f>IF(OR($C$36=$AR46,$D$36=$AR46),Schweine_Werte!$C46*0.5,IF(OR($C$36&gt;$AR46,$D$36&lt;$AR46),0,Schweine_Werte!$C46))</f>
        <v>0</v>
      </c>
      <c r="AV46" s="677">
        <f>IF(OR($C$48=$AR46,$D$48=$AR46),Schweine_Werte!$C46*0.5,IF(OR($C$48&gt;$AR46,$D$48&lt;$AR46),0,Schweine_Werte!$C46))</f>
        <v>0</v>
      </c>
      <c r="AW46" s="677">
        <f>IF(OR($C$60=$AR46,$D$60=$AR46),Schweine_Werte!$C46*0.5,IF(OR($C$60&gt;$AR46,$D$60&lt;$AR46),0,Schweine_Werte!$C46))</f>
        <v>0</v>
      </c>
      <c r="AX46" s="677">
        <f>IF(OR($C$12=$AR46,$D$12=$AR46),Schweine_Werte!$E46*0.5,IF(OR($C$12&gt;$AR46,$D$12&lt;$AR46),0,Schweine_Werte!$E46))</f>
        <v>0</v>
      </c>
      <c r="AY46" s="667">
        <f>IF(OR($C$24=$AR46,$D$24=$AR46),Schweine_Werte!$E46*0.5,IF(OR($C$24&gt;$AR46,$D$24&lt;$AR46),0,Schweine_Werte!$E46))</f>
        <v>0</v>
      </c>
      <c r="AZ46" s="667">
        <f>IF(OR($C$36=$AR46,$D$36=$AR46),Schweine_Werte!$E46*0.5,IF(OR($C$36&gt;$AR46,$D$36&lt;$AR46),0,Schweine_Werte!$E46))</f>
        <v>0</v>
      </c>
      <c r="BA46" s="667">
        <f>IF(OR($C$48=$AR46,$D$48=$AR46),Schweine_Werte!$E46*0.5,IF(OR($C$48&gt;$AR46,$D$48&lt;$AR46),0,Schweine_Werte!$E46))</f>
        <v>0</v>
      </c>
      <c r="BB46" s="667">
        <f>IF(OR($C$60=$AR46,$D$60=$AR46),Schweine_Werte!$E46*0.5,IF(OR($C$60&gt;$AR46,$D$60&lt;$AR46),0,Schweine_Werte!$E46))</f>
        <v>0</v>
      </c>
      <c r="BC46" s="677">
        <f>IF(OR($C$12=$AR46,$D$12=$AR46),Schweine_Werte!$G46*0.5,IF(OR($C$12&gt;$AR46,$D$12&lt;$AR46),0,Schweine_Werte!$G46))</f>
        <v>0</v>
      </c>
      <c r="BD46" s="667">
        <f>IF(OR($C$24=$AR46,$D$24=$AR46),Schweine_Werte!$G46*0.5,IF(OR($C$24&gt;$AR46,$D$24&lt;$AR46),0,Schweine_Werte!$G46))</f>
        <v>0</v>
      </c>
      <c r="BE46" s="667">
        <f>IF(OR($C$36=$AR46,$D$36=$AR46),Schweine_Werte!$G46*0.5,IF(OR($C$36&gt;$AR46,$D$36&lt;$AR46),0,Schweine_Werte!$G46))</f>
        <v>0</v>
      </c>
      <c r="BF46" s="667">
        <f>IF(OR($C$48=$AR46,$D$48=$AR46),Schweine_Werte!$G46*0.5,IF(OR($C$48&gt;$AR46,$D$48&lt;$AR46),0,Schweine_Werte!$G46))</f>
        <v>0</v>
      </c>
      <c r="BG46" s="667">
        <f>IF(OR($C$60=$AR46,$D$60=$AR46),Schweine_Werte!$G46*0.5,IF(OR($C$60&gt;$AR46,$D$60&lt;$AR46),0,Schweine_Werte!$G46))</f>
        <v>0</v>
      </c>
      <c r="BH46" s="677">
        <f>IF(OR($C$12=$AR46,$D$12=$AR46),Schweine_Werte!$I46*0.5,IF(OR($C$12&gt;$AR46,$D$12&lt;$AR46),0,Schweine_Werte!$I46))</f>
        <v>0</v>
      </c>
      <c r="BI46" s="667">
        <f>IF(OR($C$24=$AR46,$D$24=$AR46),Schweine_Werte!$I46*0.5,IF(OR($C$24&gt;$AR46,$D$24&lt;$AR46),0,Schweine_Werte!$I46))</f>
        <v>0</v>
      </c>
      <c r="BJ46" s="667">
        <f>IF(OR($C$36=$AR46,$D$36=$AR46),Schweine_Werte!$I46*0.5,IF(OR($C$36&gt;$AR46,$D$36&lt;$AR46),0,Schweine_Werte!$I46))</f>
        <v>0</v>
      </c>
      <c r="BK46" s="667">
        <f>IF(OR($C$48=$AR46,$D$48=$AR46),Schweine_Werte!$I46*0.5,IF(OR($C$48&gt;$AR46,$D$48&lt;$AR46),0,Schweine_Werte!$I46))</f>
        <v>0</v>
      </c>
      <c r="BL46" s="667">
        <f>IF(OR($C$60=$AR46,$D$60=$AR46),Schweine_Werte!$I46*0.5,IF(OR($C$60&gt;$AR46,$D$60&lt;$AR46),0,Schweine_Werte!$I46))</f>
        <v>0</v>
      </c>
      <c r="BM46" s="677"/>
      <c r="BN46" s="667"/>
      <c r="BO46" s="667"/>
      <c r="BP46" s="667"/>
      <c r="BQ46" s="667"/>
      <c r="BR46" s="677">
        <f>IF(OR($C$74=$AR46,$D$74=$AR46),Schweine_Werte!$M46*0.5,IF(OR($C$74&gt;$AR46,$D$74&lt;$AR46),0,Schweine_Werte!$M46))</f>
        <v>0</v>
      </c>
      <c r="BS46" s="677">
        <f>IF(OR($C$83=$AR46,$D$83=$AR46),Schweine_Werte!$M46*0.5,IF(OR($C$83&gt;$AR46,$D$83&lt;$AR46),0,Schweine_Werte!$M46))</f>
        <v>0</v>
      </c>
      <c r="BT46" s="679">
        <f>IF(OR($C$92=$AR46,$D$92=$AR46),Schweine_Werte!$M46*0.5,IF(OR($C$92&gt;$AR46,$D$92&lt;$AR46),0,Schweine_Werte!$M46))</f>
        <v>0</v>
      </c>
      <c r="BU46" s="679">
        <f>IF(OR($C$101=$AR46,$D$101=$AR46),Schweine_Werte!$M46*0.5,IF(OR($C$101&gt;$AR46,$D$101&lt;$AR46),0,Schweine_Werte!$M46))</f>
        <v>0</v>
      </c>
      <c r="BV46" s="679">
        <f>IF(OR($C$110=$AR46,$D$110=$AR46),Schweine_Werte!$M46*0.5,IF(OR($C$110&gt;$AR46,$D$110&lt;$AR46),0,Schweine_Werte!$M46))</f>
        <v>0</v>
      </c>
      <c r="BW46" s="679">
        <f>IF(OR(8=$AR46,$E$127=$AR46),Schweine_Werte!$M46*0.5,IF(OR(8&gt;$AR46,$E$127&lt;$AR46),0,Schweine_Werte!$M46))</f>
        <v>1.204199205490788</v>
      </c>
      <c r="BX46" s="679">
        <f>IF(OR(8=$AR46,$E$145=$AR46),Schweine_Werte!$M46*0.5,IF(OR(8&gt;$AR46,$E$145&lt;$AR46),0,Schweine_Werte!$M46))</f>
        <v>1.204199205490788</v>
      </c>
      <c r="BY46" s="677">
        <f>IF(OR($C$74=$AR46,$D$74=$AR46),Schweine_Werte!$O46*0.5,IF(OR($C$74&gt;$AR46,$D$74&lt;$AR46),0,Schweine_Werte!$O46))</f>
        <v>0</v>
      </c>
      <c r="BZ46" s="677">
        <f>IF(OR($C$83=$AR46,$D$83=$AR46),Schweine_Werte!$O46*0.5,IF(OR($C$83&gt;$AR46,$D$83&lt;$AR46),0,Schweine_Werte!$O46))</f>
        <v>0</v>
      </c>
      <c r="CA46" s="679">
        <f>IF(OR($C$92=$AR46,$D$92=$AR46),Schweine_Werte!$O46*0.5,IF(OR($C$92&gt;$AR46,$D$92&lt;$AR46),0,Schweine_Werte!$O46))</f>
        <v>0</v>
      </c>
      <c r="CB46" s="679">
        <f>IF(OR($C$101=$AR46,$D$101=$AR46),Schweine_Werte!$O46*0.5,IF(OR($C$101&gt;$AR46,$D$101&lt;$AR46),0,Schweine_Werte!$O46))</f>
        <v>0</v>
      </c>
      <c r="CC46" s="679">
        <f>IF(OR($C$110=$AR46,$D$110=$AR46),Schweine_Werte!$O46*0.5,IF(OR($C$110&gt;$AR46,$D$110&lt;$AR46),0,Schweine_Werte!$O46))</f>
        <v>0</v>
      </c>
    </row>
    <row r="47" spans="1:81" ht="18.75" x14ac:dyDescent="0.2">
      <c r="B47" s="684" t="s">
        <v>497</v>
      </c>
      <c r="C47" s="685" t="s">
        <v>375</v>
      </c>
      <c r="D47" s="685" t="s">
        <v>498</v>
      </c>
      <c r="E47" s="685" t="s">
        <v>377</v>
      </c>
      <c r="F47" s="686" t="s">
        <v>363</v>
      </c>
      <c r="G47" s="687" t="s">
        <v>1</v>
      </c>
      <c r="H47" s="687" t="s">
        <v>499</v>
      </c>
      <c r="I47" s="687" t="s">
        <v>500</v>
      </c>
      <c r="J47" s="688" t="s">
        <v>501</v>
      </c>
      <c r="K47" s="688" t="s">
        <v>501</v>
      </c>
      <c r="L47" s="689" t="s">
        <v>365</v>
      </c>
      <c r="M47" s="689" t="s">
        <v>502</v>
      </c>
      <c r="N47" s="689" t="s">
        <v>367</v>
      </c>
      <c r="O47" s="690" t="s">
        <v>358</v>
      </c>
      <c r="P47" s="690" t="s">
        <v>359</v>
      </c>
      <c r="Q47" s="689" t="s">
        <v>365</v>
      </c>
      <c r="R47" s="689" t="s">
        <v>366</v>
      </c>
      <c r="S47" s="689" t="s">
        <v>367</v>
      </c>
      <c r="T47" s="689" t="s">
        <v>365</v>
      </c>
      <c r="U47" s="689" t="s">
        <v>366</v>
      </c>
      <c r="V47" s="689" t="s">
        <v>367</v>
      </c>
      <c r="W47" s="688" t="s">
        <v>503</v>
      </c>
      <c r="X47" s="688" t="s">
        <v>504</v>
      </c>
      <c r="Y47" s="688" t="s">
        <v>505</v>
      </c>
      <c r="Z47" s="691" t="s">
        <v>506</v>
      </c>
      <c r="AA47" s="691" t="s">
        <v>298</v>
      </c>
      <c r="AB47" s="691" t="s">
        <v>506</v>
      </c>
      <c r="AC47" s="691" t="s">
        <v>298</v>
      </c>
      <c r="AD47" s="691" t="s">
        <v>506</v>
      </c>
      <c r="AE47" s="691" t="s">
        <v>298</v>
      </c>
      <c r="AF47" s="691" t="s">
        <v>507</v>
      </c>
      <c r="AG47" s="692" t="s">
        <v>508</v>
      </c>
      <c r="AH47" s="691" t="s">
        <v>17</v>
      </c>
      <c r="AI47" s="691"/>
      <c r="AJ47" s="691" t="s">
        <v>509</v>
      </c>
      <c r="AK47" s="691" t="s">
        <v>510</v>
      </c>
      <c r="AL47" s="691" t="s">
        <v>511</v>
      </c>
      <c r="AM47" s="691" t="s">
        <v>512</v>
      </c>
      <c r="AN47" s="691" t="s">
        <v>511</v>
      </c>
      <c r="AO47" s="691" t="s">
        <v>513</v>
      </c>
      <c r="AR47" s="698">
        <v>51</v>
      </c>
      <c r="AS47" s="677">
        <f>IF(OR($C$12=$AR47,$D$12=$AR47),Schweine_Werte!$C47*0.5,IF(OR($C$12&gt;$AR47,$D$12&lt;$AR47),0,Schweine_Werte!$C47))</f>
        <v>0</v>
      </c>
      <c r="AT47" s="667">
        <f>IF(OR($C$24=$AR47,$D$24=$AR47),Schweine_Werte!$C47*0.5,IF(OR($C$24&gt;$AR47,$D$24&lt;$AR47),0,Schweine_Werte!$C47))</f>
        <v>0</v>
      </c>
      <c r="AU47" s="677">
        <f>IF(OR($C$36=$AR47,$D$36=$AR47),Schweine_Werte!$C47*0.5,IF(OR($C$36&gt;$AR47,$D$36&lt;$AR47),0,Schweine_Werte!$C47))</f>
        <v>0</v>
      </c>
      <c r="AV47" s="677">
        <f>IF(OR($C$48=$AR47,$D$48=$AR47),Schweine_Werte!$C47*0.5,IF(OR($C$48&gt;$AR47,$D$48&lt;$AR47),0,Schweine_Werte!$C47))</f>
        <v>0</v>
      </c>
      <c r="AW47" s="677">
        <f>IF(OR($C$60=$AR47,$D$60=$AR47),Schweine_Werte!$C47*0.5,IF(OR($C$60&gt;$AR47,$D$60&lt;$AR47),0,Schweine_Werte!$C47))</f>
        <v>0</v>
      </c>
      <c r="AX47" s="677">
        <f>IF(OR($C$12=$AR47,$D$12=$AR47),Schweine_Werte!$E47*0.5,IF(OR($C$12&gt;$AR47,$D$12&lt;$AR47),0,Schweine_Werte!$E47))</f>
        <v>0</v>
      </c>
      <c r="AY47" s="667">
        <f>IF(OR($C$24=$AR47,$D$24=$AR47),Schweine_Werte!$E47*0.5,IF(OR($C$24&gt;$AR47,$D$24&lt;$AR47),0,Schweine_Werte!$E47))</f>
        <v>0</v>
      </c>
      <c r="AZ47" s="667">
        <f>IF(OR($C$36=$AR47,$D$36=$AR47),Schweine_Werte!$E47*0.5,IF(OR($C$36&gt;$AR47,$D$36&lt;$AR47),0,Schweine_Werte!$E47))</f>
        <v>0</v>
      </c>
      <c r="BA47" s="667">
        <f>IF(OR($C$48=$AR47,$D$48=$AR47),Schweine_Werte!$E47*0.5,IF(OR($C$48&gt;$AR47,$D$48&lt;$AR47),0,Schweine_Werte!$E47))</f>
        <v>0</v>
      </c>
      <c r="BB47" s="667">
        <f>IF(OR($C$60=$AR47,$D$60=$AR47),Schweine_Werte!$E47*0.5,IF(OR($C$60&gt;$AR47,$D$60&lt;$AR47),0,Schweine_Werte!$E47))</f>
        <v>0</v>
      </c>
      <c r="BC47" s="677">
        <f>IF(OR($C$12=$AR47,$D$12=$AR47),Schweine_Werte!$G47*0.5,IF(OR($C$12&gt;$AR47,$D$12&lt;$AR47),0,Schweine_Werte!$G47))</f>
        <v>0</v>
      </c>
      <c r="BD47" s="667">
        <f>IF(OR($C$24=$AR47,$D$24=$AR47),Schweine_Werte!$G47*0.5,IF(OR($C$24&gt;$AR47,$D$24&lt;$AR47),0,Schweine_Werte!$G47))</f>
        <v>0</v>
      </c>
      <c r="BE47" s="667">
        <f>IF(OR($C$36=$AR47,$D$36=$AR47),Schweine_Werte!$G47*0.5,IF(OR($C$36&gt;$AR47,$D$36&lt;$AR47),0,Schweine_Werte!$G47))</f>
        <v>0</v>
      </c>
      <c r="BF47" s="667">
        <f>IF(OR($C$48=$AR47,$D$48=$AR47),Schweine_Werte!$G47*0.5,IF(OR($C$48&gt;$AR47,$D$48&lt;$AR47),0,Schweine_Werte!$G47))</f>
        <v>0</v>
      </c>
      <c r="BG47" s="667">
        <f>IF(OR($C$60=$AR47,$D$60=$AR47),Schweine_Werte!$G47*0.5,IF(OR($C$60&gt;$AR47,$D$60&lt;$AR47),0,Schweine_Werte!$G47))</f>
        <v>0</v>
      </c>
      <c r="BH47" s="677">
        <f>IF(OR($C$12=$AR47,$D$12=$AR47),Schweine_Werte!$I47*0.5,IF(OR($C$12&gt;$AR47,$D$12&lt;$AR47),0,Schweine_Werte!$I47))</f>
        <v>0</v>
      </c>
      <c r="BI47" s="667">
        <f>IF(OR($C$24=$AR47,$D$24=$AR47),Schweine_Werte!$I47*0.5,IF(OR($C$24&gt;$AR47,$D$24&lt;$AR47),0,Schweine_Werte!$I47))</f>
        <v>0</v>
      </c>
      <c r="BJ47" s="667">
        <f>IF(OR($C$36=$AR47,$D$36=$AR47),Schweine_Werte!$I47*0.5,IF(OR($C$36&gt;$AR47,$D$36&lt;$AR47),0,Schweine_Werte!$I47))</f>
        <v>0</v>
      </c>
      <c r="BK47" s="667">
        <f>IF(OR($C$48=$AR47,$D$48=$AR47),Schweine_Werte!$I47*0.5,IF(OR($C$48&gt;$AR47,$D$48&lt;$AR47),0,Schweine_Werte!$I47))</f>
        <v>0</v>
      </c>
      <c r="BL47" s="667">
        <f>IF(OR($C$60=$AR47,$D$60=$AR47),Schweine_Werte!$I47*0.5,IF(OR($C$60&gt;$AR47,$D$60&lt;$AR47),0,Schweine_Werte!$I47))</f>
        <v>0</v>
      </c>
      <c r="BM47" s="677"/>
      <c r="BN47" s="667"/>
      <c r="BO47" s="667"/>
      <c r="BP47" s="667"/>
      <c r="BQ47" s="667"/>
      <c r="BR47" s="677">
        <f>IF(OR($C$74=$AR47,$D$74=$AR47),Schweine_Werte!$M47*0.5,IF(OR($C$74&gt;$AR47,$D$74&lt;$AR47),0,Schweine_Werte!$M47))</f>
        <v>0</v>
      </c>
      <c r="BS47" s="677">
        <f>IF(OR($C$83=$AR47,$D$83=$AR47),Schweine_Werte!$M47*0.5,IF(OR($C$83&gt;$AR47,$D$83&lt;$AR47),0,Schweine_Werte!$M47))</f>
        <v>0</v>
      </c>
      <c r="BT47" s="679">
        <f>IF(OR($C$92=$AR47,$D$92=$AR47),Schweine_Werte!$M47*0.5,IF(OR($C$92&gt;$AR47,$D$92&lt;$AR47),0,Schweine_Werte!$M47))</f>
        <v>0</v>
      </c>
      <c r="BU47" s="679">
        <f>IF(OR($C$101=$AR47,$D$101=$AR47),Schweine_Werte!$M47*0.5,IF(OR($C$101&gt;$AR47,$D$101&lt;$AR47),0,Schweine_Werte!$M47))</f>
        <v>0</v>
      </c>
      <c r="BV47" s="679">
        <f>IF(OR($C$110=$AR47,$D$110=$AR47),Schweine_Werte!$M47*0.5,IF(OR($C$110&gt;$AR47,$D$110&lt;$AR47),0,Schweine_Werte!$M47))</f>
        <v>0</v>
      </c>
      <c r="BW47" s="679">
        <f>IF(OR(8=$AR47,$E$127=$AR47),Schweine_Werte!$M47*0.5,IF(OR(8&gt;$AR47,$E$127&lt;$AR47),0,Schweine_Werte!$M47))</f>
        <v>1.1948386166644513</v>
      </c>
      <c r="BX47" s="679">
        <f>IF(OR(8=$AR47,$E$145=$AR47),Schweine_Werte!$M47*0.5,IF(OR(8&gt;$AR47,$E$145&lt;$AR47),0,Schweine_Werte!$M47))</f>
        <v>1.1948386166644513</v>
      </c>
      <c r="BY47" s="677">
        <f>IF(OR($C$74=$AR47,$D$74=$AR47),Schweine_Werte!$O47*0.5,IF(OR($C$74&gt;$AR47,$D$74&lt;$AR47),0,Schweine_Werte!$O47))</f>
        <v>0</v>
      </c>
      <c r="BZ47" s="677">
        <f>IF(OR($C$83=$AR47,$D$83=$AR47),Schweine_Werte!$O47*0.5,IF(OR($C$83&gt;$AR47,$D$83&lt;$AR47),0,Schweine_Werte!$O47))</f>
        <v>0</v>
      </c>
      <c r="CA47" s="679">
        <f>IF(OR($C$92=$AR47,$D$92=$AR47),Schweine_Werte!$O47*0.5,IF(OR($C$92&gt;$AR47,$D$92&lt;$AR47),0,Schweine_Werte!$O47))</f>
        <v>0</v>
      </c>
      <c r="CB47" s="679">
        <f>IF(OR($C$101=$AR47,$D$101=$AR47),Schweine_Werte!$O47*0.5,IF(OR($C$101&gt;$AR47,$D$101&lt;$AR47),0,Schweine_Werte!$O47))</f>
        <v>0</v>
      </c>
      <c r="CC47" s="679">
        <f>IF(OR($C$110=$AR47,$D$110=$AR47),Schweine_Werte!$O47*0.5,IF(OR($C$110&gt;$AR47,$D$110&lt;$AR47),0,Schweine_Werte!$O47))</f>
        <v>0</v>
      </c>
    </row>
    <row r="48" spans="1:81" ht="15.75" x14ac:dyDescent="0.2">
      <c r="A48" s="520" t="s">
        <v>459</v>
      </c>
      <c r="B48" s="693" t="str">
        <f>IF('Abweichende Werte'!W8=1,A6,"")</f>
        <v/>
      </c>
      <c r="C48" s="694" t="str">
        <f>IF('Abweichende Werte'!W8=1,'Abweichende Werte'!J8,"")</f>
        <v/>
      </c>
      <c r="D48" s="694" t="str">
        <f>IF('Abweichende Werte'!W8=1,'Abweichende Werte'!M8,"")</f>
        <v/>
      </c>
      <c r="E48" s="506" t="str">
        <f>IF('Abweichende Werte'!W8=1,'Abweichende Werte'!P8,"")</f>
        <v/>
      </c>
      <c r="F48" s="695" t="e">
        <f>IF($E48&lt;=$E41,F41,IF(AND($E48&gt;$E41,$E48&lt;=$E42),F41+(F42-F41)/($E42-$E41)*($E48-$E41),IF(AND($E48&gt;$E42,$E48&lt;=$E43),F42+(F43-F42)/($E43-$E42)*($E48-$E42),IF(AND($E48&gt;$E43,$E48&lt;=$E44),F43+(F44-F43)/($E44-$E43)*($E48-$E43),IF($E48&gt;$E44,F44)))))</f>
        <v>#VALUE!</v>
      </c>
      <c r="G48" s="695" t="e">
        <f t="shared" ref="G48:N48" si="25">IF($E48&lt;=$E41,G41,IF(AND($E48&gt;$E41,$E48&lt;=$E42),G41+(G42-G41)/($E42-$E41)*($E48-$E41),IF(AND($E48&gt;$E42,$E48&lt;=$E43),G42+(G43-G42)/($E43-$E42)*($E48-$E42),IF(AND($E48&gt;$E43,$E48&lt;=$E44),G43+(G44-G43)/($E44-$E43)*($E48-$E43),IF($E48&gt;$E44,G44)))))</f>
        <v>#VALUE!</v>
      </c>
      <c r="H48" s="695" t="e">
        <f t="shared" si="25"/>
        <v>#VALUE!</v>
      </c>
      <c r="I48" s="695" t="e">
        <f t="shared" si="25"/>
        <v>#VALUE!</v>
      </c>
      <c r="J48" s="695" t="e">
        <f t="shared" si="25"/>
        <v>#VALUE!</v>
      </c>
      <c r="K48" s="695" t="e">
        <f t="shared" si="25"/>
        <v>#VALUE!</v>
      </c>
      <c r="L48" s="695" t="e">
        <f t="shared" si="25"/>
        <v>#VALUE!</v>
      </c>
      <c r="M48" s="695" t="e">
        <f t="shared" si="25"/>
        <v>#VALUE!</v>
      </c>
      <c r="N48" s="695" t="e">
        <f t="shared" si="25"/>
        <v>#VALUE!</v>
      </c>
      <c r="O48" s="696">
        <v>5.5</v>
      </c>
      <c r="P48" s="696">
        <v>1.8</v>
      </c>
      <c r="Q48" s="695" t="e">
        <f t="shared" ref="Q48:Z48" si="26">IF($E48&lt;=$E41,Q41,IF(AND($E48&gt;$E41,$E48&lt;=$E42),Q41+(Q42-Q41)/($E42-$E41)*($E48-$E41),IF(AND($E48&gt;$E42,$E48&lt;=$E43),Q42+(Q43-Q42)/($E43-$E42)*($E48-$E42),IF(AND($E48&gt;$E43,$E48&lt;=$E44),Q43+(Q44-Q43)/($E44-$E43)*($E48-$E43),IF($E48&gt;$E44,Q44)))))</f>
        <v>#VALUE!</v>
      </c>
      <c r="R48" s="695" t="e">
        <f t="shared" si="26"/>
        <v>#VALUE!</v>
      </c>
      <c r="S48" s="695" t="e">
        <f t="shared" si="26"/>
        <v>#VALUE!</v>
      </c>
      <c r="T48" s="695" t="e">
        <f t="shared" si="26"/>
        <v>#VALUE!</v>
      </c>
      <c r="U48" s="695" t="e">
        <f t="shared" si="26"/>
        <v>#VALUE!</v>
      </c>
      <c r="V48" s="695" t="e">
        <f t="shared" si="26"/>
        <v>#VALUE!</v>
      </c>
      <c r="W48" s="695" t="e">
        <f t="shared" si="26"/>
        <v>#VALUE!</v>
      </c>
      <c r="X48" s="695" t="e">
        <f t="shared" si="26"/>
        <v>#VALUE!</v>
      </c>
      <c r="Y48" s="695" t="e">
        <f t="shared" si="26"/>
        <v>#VALUE!</v>
      </c>
      <c r="Z48" s="695" t="e">
        <f t="shared" si="26"/>
        <v>#VALUE!</v>
      </c>
      <c r="AA48" s="697" t="e">
        <f>+Z48*6.25</f>
        <v>#VALUE!</v>
      </c>
      <c r="AB48" s="695" t="e">
        <f t="shared" ref="AB48" si="27">IF($E48&lt;=$E41,AB41,IF(AND($E48&gt;$E41,$E48&lt;=$E42),AB41+(AB42-AB41)/($E42-$E41)*($E48-$E41),IF(AND($E48&gt;$E42,$E48&lt;=$E43),AB42+(AB43-AB42)/($E43-$E42)*($E48-$E42),IF(AND($E48&gt;$E43,$E48&lt;=$E44),AB43+(AB44-AB43)/($E44-$E43)*($E48-$E43),IF($E48&gt;$E44,AB44)))))</f>
        <v>#VALUE!</v>
      </c>
      <c r="AC48" s="697" t="e">
        <f>+AB48*6.25</f>
        <v>#VALUE!</v>
      </c>
      <c r="AD48" s="695" t="e">
        <f t="shared" ref="AD48" si="28">IF($E48&lt;=$E41,AD41,IF(AND($E48&gt;$E41,$E48&lt;=$E42),AD41+(AD42-AD41)/($E42-$E41)*($E48-$E41),IF(AND($E48&gt;$E42,$E48&lt;=$E43),AD42+(AD43-AD42)/($E43-$E42)*($E48-$E42),IF(AND($E48&gt;$E43,$E48&lt;=$E44),AD43+(AD44-AD43)/($E44-$E43)*($E48-$E43),IF($E48&gt;$E44,AD44)))))</f>
        <v>#VALUE!</v>
      </c>
      <c r="AE48" s="697" t="e">
        <f>+AD48*6.25</f>
        <v>#VALUE!</v>
      </c>
      <c r="AF48" s="697" t="e">
        <f>365/((D48-C48)/E48*1000)</f>
        <v>#VALUE!</v>
      </c>
      <c r="AG48" s="695" t="e">
        <f>IF($E48&lt;=$E41,AG41,IF(AND($E48&gt;$E41,$E48&lt;=$E42),AG41+(AG42-AG41)/($E42-$E41)*($E48-$E41),IF(AND($E48&gt;$E42,$E48&lt;=$E43),AG42+(AG43-AG42)/($E43-$E42)*($E48-$E42),IF(AND($E48&gt;$E43,$E48&lt;=$E44),AG43+(AG44-AG43)/($E44-$E43)*($E48-$E43),IF($E48&gt;$E44,AG44)))))</f>
        <v>#VALUE!</v>
      </c>
      <c r="AH48" s="697" t="e">
        <f>+AG48/AF48</f>
        <v>#VALUE!</v>
      </c>
      <c r="AI48" s="697" t="e">
        <f>+CONCATENATE(ROUND(AH48/(D48-C48),1)," : 1")</f>
        <v>#VALUE!</v>
      </c>
      <c r="AJ48" s="695" t="e">
        <f t="shared" ref="AJ48" si="29">IF($E48&lt;=$E41,AJ41,IF(AND($E48&gt;$E41,$E48&lt;=$E42),AJ41+(AJ42-AJ41)/($E42-$E41)*($E48-$E41),IF(AND($E48&gt;$E42,$E48&lt;=$E43),AJ42+(AJ43-AJ42)/($E43-$E42)*($E48-$E42),IF(AND($E48&gt;$E43,$E48&lt;=$E44),AJ43+(AJ44-AJ43)/($E44-$E43)*($E48-$E43),IF($E48&gt;$E44,AJ44)))))</f>
        <v>#VALUE!</v>
      </c>
      <c r="AK48" s="697" t="e">
        <f>+AJ48/2.291</f>
        <v>#VALUE!</v>
      </c>
      <c r="AL48" s="695" t="e">
        <f t="shared" ref="AL48" si="30">IF($E48&lt;=$E41,AL41,IF(AND($E48&gt;$E41,$E48&lt;=$E42),AL41+(AL42-AL41)/($E42-$E41)*($E48-$E41),IF(AND($E48&gt;$E42,$E48&lt;=$E43),AL42+(AL43-AL42)/($E43-$E42)*($E48-$E42),IF(AND($E48&gt;$E43,$E48&lt;=$E44),AL43+(AL44-AL43)/($E44-$E43)*($E48-$E43),IF($E48&gt;$E44,AL44)))))</f>
        <v>#VALUE!</v>
      </c>
      <c r="AM48" s="697" t="e">
        <f>+AL48/2.291</f>
        <v>#VALUE!</v>
      </c>
      <c r="AN48" s="695" t="e">
        <f t="shared" ref="AN48" si="31">IF($E48&lt;=$E41,AN41,IF(AND($E48&gt;$E41,$E48&lt;=$E42),AN41+(AN42-AN41)/($E42-$E41)*($E48-$E41),IF(AND($E48&gt;$E42,$E48&lt;=$E43),AN42+(AN43-AN42)/($E43-$E42)*($E48-$E42),IF(AND($E48&gt;$E43,$E48&lt;=$E44),AN43+(AN44-AN43)/($E44-$E43)*($E48-$E43),IF($E48&gt;$E44,AN44)))))</f>
        <v>#VALUE!</v>
      </c>
      <c r="AO48" s="697" t="e">
        <f>+AN48/2.291</f>
        <v>#VALUE!</v>
      </c>
      <c r="AR48" s="698">
        <v>52</v>
      </c>
      <c r="AS48" s="677">
        <f>IF(OR($C$12=$AR48,$D$12=$AR48),Schweine_Werte!$C48*0.5,IF(OR($C$12&gt;$AR48,$D$12&lt;$AR48),0,Schweine_Werte!$C48))</f>
        <v>0</v>
      </c>
      <c r="AT48" s="667">
        <f>IF(OR($C$24=$AR48,$D$24=$AR48),Schweine_Werte!$C48*0.5,IF(OR($C$24&gt;$AR48,$D$24&lt;$AR48),0,Schweine_Werte!$C48))</f>
        <v>0</v>
      </c>
      <c r="AU48" s="677">
        <f>IF(OR($C$36=$AR48,$D$36=$AR48),Schweine_Werte!$C48*0.5,IF(OR($C$36&gt;$AR48,$D$36&lt;$AR48),0,Schweine_Werte!$C48))</f>
        <v>0</v>
      </c>
      <c r="AV48" s="677">
        <f>IF(OR($C$48=$AR48,$D$48=$AR48),Schweine_Werte!$C48*0.5,IF(OR($C$48&gt;$AR48,$D$48&lt;$AR48),0,Schweine_Werte!$C48))</f>
        <v>0</v>
      </c>
      <c r="AW48" s="677">
        <f>IF(OR($C$60=$AR48,$D$60=$AR48),Schweine_Werte!$C48*0.5,IF(OR($C$60&gt;$AR48,$D$60&lt;$AR48),0,Schweine_Werte!$C48))</f>
        <v>0</v>
      </c>
      <c r="AX48" s="677">
        <f>IF(OR($C$12=$AR48,$D$12=$AR48),Schweine_Werte!$E48*0.5,IF(OR($C$12&gt;$AR48,$D$12&lt;$AR48),0,Schweine_Werte!$E48))</f>
        <v>0</v>
      </c>
      <c r="AY48" s="667">
        <f>IF(OR($C$24=$AR48,$D$24=$AR48),Schweine_Werte!$E48*0.5,IF(OR($C$24&gt;$AR48,$D$24&lt;$AR48),0,Schweine_Werte!$E48))</f>
        <v>0</v>
      </c>
      <c r="AZ48" s="667">
        <f>IF(OR($C$36=$AR48,$D$36=$AR48),Schweine_Werte!$E48*0.5,IF(OR($C$36&gt;$AR48,$D$36&lt;$AR48),0,Schweine_Werte!$E48))</f>
        <v>0</v>
      </c>
      <c r="BA48" s="667">
        <f>IF(OR($C$48=$AR48,$D$48=$AR48),Schweine_Werte!$E48*0.5,IF(OR($C$48&gt;$AR48,$D$48&lt;$AR48),0,Schweine_Werte!$E48))</f>
        <v>0</v>
      </c>
      <c r="BB48" s="667">
        <f>IF(OR($C$60=$AR48,$D$60=$AR48),Schweine_Werte!$E48*0.5,IF(OR($C$60&gt;$AR48,$D$60&lt;$AR48),0,Schweine_Werte!$E48))</f>
        <v>0</v>
      </c>
      <c r="BC48" s="677">
        <f>IF(OR($C$12=$AR48,$D$12=$AR48),Schweine_Werte!$G48*0.5,IF(OR($C$12&gt;$AR48,$D$12&lt;$AR48),0,Schweine_Werte!$G48))</f>
        <v>0</v>
      </c>
      <c r="BD48" s="667">
        <f>IF(OR($C$24=$AR48,$D$24=$AR48),Schweine_Werte!$G48*0.5,IF(OR($C$24&gt;$AR48,$D$24&lt;$AR48),0,Schweine_Werte!$G48))</f>
        <v>0</v>
      </c>
      <c r="BE48" s="667">
        <f>IF(OR($C$36=$AR48,$D$36=$AR48),Schweine_Werte!$G48*0.5,IF(OR($C$36&gt;$AR48,$D$36&lt;$AR48),0,Schweine_Werte!$G48))</f>
        <v>0</v>
      </c>
      <c r="BF48" s="667">
        <f>IF(OR($C$48=$AR48,$D$48=$AR48),Schweine_Werte!$G48*0.5,IF(OR($C$48&gt;$AR48,$D$48&lt;$AR48),0,Schweine_Werte!$G48))</f>
        <v>0</v>
      </c>
      <c r="BG48" s="667">
        <f>IF(OR($C$60=$AR48,$D$60=$AR48),Schweine_Werte!$G48*0.5,IF(OR($C$60&gt;$AR48,$D$60&lt;$AR48),0,Schweine_Werte!$G48))</f>
        <v>0</v>
      </c>
      <c r="BH48" s="677">
        <f>IF(OR($C$12=$AR48,$D$12=$AR48),Schweine_Werte!$I48*0.5,IF(OR($C$12&gt;$AR48,$D$12&lt;$AR48),0,Schweine_Werte!$I48))</f>
        <v>0</v>
      </c>
      <c r="BI48" s="667">
        <f>IF(OR($C$24=$AR48,$D$24=$AR48),Schweine_Werte!$I48*0.5,IF(OR($C$24&gt;$AR48,$D$24&lt;$AR48),0,Schweine_Werte!$I48))</f>
        <v>0</v>
      </c>
      <c r="BJ48" s="667">
        <f>IF(OR($C$36=$AR48,$D$36=$AR48),Schweine_Werte!$I48*0.5,IF(OR($C$36&gt;$AR48,$D$36&lt;$AR48),0,Schweine_Werte!$I48))</f>
        <v>0</v>
      </c>
      <c r="BK48" s="667">
        <f>IF(OR($C$48=$AR48,$D$48=$AR48),Schweine_Werte!$I48*0.5,IF(OR($C$48&gt;$AR48,$D$48&lt;$AR48),0,Schweine_Werte!$I48))</f>
        <v>0</v>
      </c>
      <c r="BL48" s="667">
        <f>IF(OR($C$60=$AR48,$D$60=$AR48),Schweine_Werte!$I48*0.5,IF(OR($C$60&gt;$AR48,$D$60&lt;$AR48),0,Schweine_Werte!$I48))</f>
        <v>0</v>
      </c>
      <c r="BM48" s="677"/>
      <c r="BN48" s="667"/>
      <c r="BO48" s="667"/>
      <c r="BP48" s="667"/>
      <c r="BQ48" s="667"/>
      <c r="BR48" s="677">
        <f>IF(OR($C$74=$AR48,$D$74=$AR48),Schweine_Werte!$M48*0.5,IF(OR($C$74&gt;$AR48,$D$74&lt;$AR48),0,Schweine_Werte!$M48))</f>
        <v>0</v>
      </c>
      <c r="BS48" s="677">
        <f>IF(OR($C$83=$AR48,$D$83=$AR48),Schweine_Werte!$M48*0.5,IF(OR($C$83&gt;$AR48,$D$83&lt;$AR48),0,Schweine_Werte!$M48))</f>
        <v>0</v>
      </c>
      <c r="BT48" s="679">
        <f>IF(OR($C$92=$AR48,$D$92=$AR48),Schweine_Werte!$M48*0.5,IF(OR($C$92&gt;$AR48,$D$92&lt;$AR48),0,Schweine_Werte!$M48))</f>
        <v>0</v>
      </c>
      <c r="BU48" s="679">
        <f>IF(OR($C$101=$AR48,$D$101=$AR48),Schweine_Werte!$M48*0.5,IF(OR($C$101&gt;$AR48,$D$101&lt;$AR48),0,Schweine_Werte!$M48))</f>
        <v>0</v>
      </c>
      <c r="BV48" s="679">
        <f>IF(OR($C$110=$AR48,$D$110=$AR48),Schweine_Werte!$M48*0.5,IF(OR($C$110&gt;$AR48,$D$110&lt;$AR48),0,Schweine_Werte!$M48))</f>
        <v>0</v>
      </c>
      <c r="BW48" s="679">
        <f>IF(OR(8=$AR48,$E$127=$AR48),Schweine_Werte!$M48*0.5,IF(OR(8&gt;$AR48,$E$127&lt;$AR48),0,Schweine_Werte!$M48))</f>
        <v>1.1860362423184319</v>
      </c>
      <c r="BX48" s="679">
        <f>IF(OR(8=$AR48,$E$145=$AR48),Schweine_Werte!$M48*0.5,IF(OR(8&gt;$AR48,$E$145&lt;$AR48),0,Schweine_Werte!$M48))</f>
        <v>1.1860362423184319</v>
      </c>
      <c r="BY48" s="677">
        <f>IF(OR($C$74=$AR48,$D$74=$AR48),Schweine_Werte!$O48*0.5,IF(OR($C$74&gt;$AR48,$D$74&lt;$AR48),0,Schweine_Werte!$O48))</f>
        <v>0</v>
      </c>
      <c r="BZ48" s="677">
        <f>IF(OR($C$83=$AR48,$D$83=$AR48),Schweine_Werte!$O48*0.5,IF(OR($C$83&gt;$AR48,$D$83&lt;$AR48),0,Schweine_Werte!$O48))</f>
        <v>0</v>
      </c>
      <c r="CA48" s="679">
        <f>IF(OR($C$92=$AR48,$D$92=$AR48),Schweine_Werte!$O48*0.5,IF(OR($C$92&gt;$AR48,$D$92&lt;$AR48),0,Schweine_Werte!$O48))</f>
        <v>0</v>
      </c>
      <c r="CB48" s="679">
        <f>IF(OR($C$101=$AR48,$D$101=$AR48),Schweine_Werte!$O48*0.5,IF(OR($C$101&gt;$AR48,$D$101&lt;$AR48),0,Schweine_Werte!$O48))</f>
        <v>0</v>
      </c>
      <c r="CC48" s="679">
        <f>IF(OR($C$110=$AR48,$D$110=$AR48),Schweine_Werte!$O48*0.5,IF(OR($C$110&gt;$AR48,$D$110&lt;$AR48),0,Schweine_Werte!$O48))</f>
        <v>0</v>
      </c>
    </row>
    <row r="49" spans="1:81" x14ac:dyDescent="0.2">
      <c r="AR49" s="698">
        <v>53</v>
      </c>
      <c r="AS49" s="677">
        <f>IF(OR($C$12=$AR49,$D$12=$AR49),Schweine_Werte!$C49*0.5,IF(OR($C$12&gt;$AR49,$D$12&lt;$AR49),0,Schweine_Werte!$C49))</f>
        <v>0</v>
      </c>
      <c r="AT49" s="667">
        <f>IF(OR($C$24=$AR49,$D$24=$AR49),Schweine_Werte!$C49*0.5,IF(OR($C$24&gt;$AR49,$D$24&lt;$AR49),0,Schweine_Werte!$C49))</f>
        <v>0</v>
      </c>
      <c r="AU49" s="677">
        <f>IF(OR($C$36=$AR49,$D$36=$AR49),Schweine_Werte!$C49*0.5,IF(OR($C$36&gt;$AR49,$D$36&lt;$AR49),0,Schweine_Werte!$C49))</f>
        <v>0</v>
      </c>
      <c r="AV49" s="677">
        <f>IF(OR($C$48=$AR49,$D$48=$AR49),Schweine_Werte!$C49*0.5,IF(OR($C$48&gt;$AR49,$D$48&lt;$AR49),0,Schweine_Werte!$C49))</f>
        <v>0</v>
      </c>
      <c r="AW49" s="677">
        <f>IF(OR($C$60=$AR49,$D$60=$AR49),Schweine_Werte!$C49*0.5,IF(OR($C$60&gt;$AR49,$D$60&lt;$AR49),0,Schweine_Werte!$C49))</f>
        <v>0</v>
      </c>
      <c r="AX49" s="677">
        <f>IF(OR($C$12=$AR49,$D$12=$AR49),Schweine_Werte!$E49*0.5,IF(OR($C$12&gt;$AR49,$D$12&lt;$AR49),0,Schweine_Werte!$E49))</f>
        <v>0</v>
      </c>
      <c r="AY49" s="667">
        <f>IF(OR($C$24=$AR49,$D$24=$AR49),Schweine_Werte!$E49*0.5,IF(OR($C$24&gt;$AR49,$D$24&lt;$AR49),0,Schweine_Werte!$E49))</f>
        <v>0</v>
      </c>
      <c r="AZ49" s="667">
        <f>IF(OR($C$36=$AR49,$D$36=$AR49),Schweine_Werte!$E49*0.5,IF(OR($C$36&gt;$AR49,$D$36&lt;$AR49),0,Schweine_Werte!$E49))</f>
        <v>0</v>
      </c>
      <c r="BA49" s="667">
        <f>IF(OR($C$48=$AR49,$D$48=$AR49),Schweine_Werte!$E49*0.5,IF(OR($C$48&gt;$AR49,$D$48&lt;$AR49),0,Schweine_Werte!$E49))</f>
        <v>0</v>
      </c>
      <c r="BB49" s="667">
        <f>IF(OR($C$60=$AR49,$D$60=$AR49),Schweine_Werte!$E49*0.5,IF(OR($C$60&gt;$AR49,$D$60&lt;$AR49),0,Schweine_Werte!$E49))</f>
        <v>0</v>
      </c>
      <c r="BC49" s="677">
        <f>IF(OR($C$12=$AR49,$D$12=$AR49),Schweine_Werte!$G49*0.5,IF(OR($C$12&gt;$AR49,$D$12&lt;$AR49),0,Schweine_Werte!$G49))</f>
        <v>0</v>
      </c>
      <c r="BD49" s="667">
        <f>IF(OR($C$24=$AR49,$D$24=$AR49),Schweine_Werte!$G49*0.5,IF(OR($C$24&gt;$AR49,$D$24&lt;$AR49),0,Schweine_Werte!$G49))</f>
        <v>0</v>
      </c>
      <c r="BE49" s="667">
        <f>IF(OR($C$36=$AR49,$D$36=$AR49),Schweine_Werte!$G49*0.5,IF(OR($C$36&gt;$AR49,$D$36&lt;$AR49),0,Schweine_Werte!$G49))</f>
        <v>0</v>
      </c>
      <c r="BF49" s="667">
        <f>IF(OR($C$48=$AR49,$D$48=$AR49),Schweine_Werte!$G49*0.5,IF(OR($C$48&gt;$AR49,$D$48&lt;$AR49),0,Schweine_Werte!$G49))</f>
        <v>0</v>
      </c>
      <c r="BG49" s="667">
        <f>IF(OR($C$60=$AR49,$D$60=$AR49),Schweine_Werte!$G49*0.5,IF(OR($C$60&gt;$AR49,$D$60&lt;$AR49),0,Schweine_Werte!$G49))</f>
        <v>0</v>
      </c>
      <c r="BH49" s="677">
        <f>IF(OR($C$12=$AR49,$D$12=$AR49),Schweine_Werte!$I49*0.5,IF(OR($C$12&gt;$AR49,$D$12&lt;$AR49),0,Schweine_Werte!$I49))</f>
        <v>0</v>
      </c>
      <c r="BI49" s="667">
        <f>IF(OR($C$24=$AR49,$D$24=$AR49),Schweine_Werte!$I49*0.5,IF(OR($C$24&gt;$AR49,$D$24&lt;$AR49),0,Schweine_Werte!$I49))</f>
        <v>0</v>
      </c>
      <c r="BJ49" s="667">
        <f>IF(OR($C$36=$AR49,$D$36=$AR49),Schweine_Werte!$I49*0.5,IF(OR($C$36&gt;$AR49,$D$36&lt;$AR49),0,Schweine_Werte!$I49))</f>
        <v>0</v>
      </c>
      <c r="BK49" s="667">
        <f>IF(OR($C$48=$AR49,$D$48=$AR49),Schweine_Werte!$I49*0.5,IF(OR($C$48&gt;$AR49,$D$48&lt;$AR49),0,Schweine_Werte!$I49))</f>
        <v>0</v>
      </c>
      <c r="BL49" s="667">
        <f>IF(OR($C$60=$AR49,$D$60=$AR49),Schweine_Werte!$I49*0.5,IF(OR($C$60&gt;$AR49,$D$60&lt;$AR49),0,Schweine_Werte!$I49))</f>
        <v>0</v>
      </c>
      <c r="BM49" s="677"/>
      <c r="BN49" s="667"/>
      <c r="BO49" s="667"/>
      <c r="BP49" s="667"/>
      <c r="BQ49" s="667"/>
      <c r="BR49" s="677">
        <f>IF(OR($C$74=$AR49,$D$74=$AR49),Schweine_Werte!$M49*0.5,IF(OR($C$74&gt;$AR49,$D$74&lt;$AR49),0,Schweine_Werte!$M49))</f>
        <v>0</v>
      </c>
      <c r="BS49" s="677">
        <f>IF(OR($C$83=$AR49,$D$83=$AR49),Schweine_Werte!$M49*0.5,IF(OR($C$83&gt;$AR49,$D$83&lt;$AR49),0,Schweine_Werte!$M49))</f>
        <v>0</v>
      </c>
      <c r="BT49" s="679">
        <f>IF(OR($C$92=$AR49,$D$92=$AR49),Schweine_Werte!$M49*0.5,IF(OR($C$92&gt;$AR49,$D$92&lt;$AR49),0,Schweine_Werte!$M49))</f>
        <v>0</v>
      </c>
      <c r="BU49" s="679">
        <f>IF(OR($C$101=$AR49,$D$101=$AR49),Schweine_Werte!$M49*0.5,IF(OR($C$101&gt;$AR49,$D$101&lt;$AR49),0,Schweine_Werte!$M49))</f>
        <v>0</v>
      </c>
      <c r="BV49" s="679">
        <f>IF(OR($C$110=$AR49,$D$110=$AR49),Schweine_Werte!$M49*0.5,IF(OR($C$110&gt;$AR49,$D$110&lt;$AR49),0,Schweine_Werte!$M49))</f>
        <v>0</v>
      </c>
      <c r="BW49" s="679">
        <f>IF(OR(8=$AR49,$E$127=$AR49),Schweine_Werte!$M49*0.5,IF(OR(8&gt;$AR49,$E$127&lt;$AR49),0,Schweine_Werte!$M49))</f>
        <v>1.1777710211960304</v>
      </c>
      <c r="BX49" s="679">
        <f>IF(OR(8=$AR49,$E$145=$AR49),Schweine_Werte!$M49*0.5,IF(OR(8&gt;$AR49,$E$145&lt;$AR49),0,Schweine_Werte!$M49))</f>
        <v>1.1777710211960304</v>
      </c>
      <c r="BY49" s="677">
        <f>IF(OR($C$74=$AR49,$D$74=$AR49),Schweine_Werte!$O49*0.5,IF(OR($C$74&gt;$AR49,$D$74&lt;$AR49),0,Schweine_Werte!$O49))</f>
        <v>0</v>
      </c>
      <c r="BZ49" s="677">
        <f>IF(OR($C$83=$AR49,$D$83=$AR49),Schweine_Werte!$O49*0.5,IF(OR($C$83&gt;$AR49,$D$83&lt;$AR49),0,Schweine_Werte!$O49))</f>
        <v>0</v>
      </c>
      <c r="CA49" s="679">
        <f>IF(OR($C$92=$AR49,$D$92=$AR49),Schweine_Werte!$O49*0.5,IF(OR($C$92&gt;$AR49,$D$92&lt;$AR49),0,Schweine_Werte!$O49))</f>
        <v>0</v>
      </c>
      <c r="CB49" s="679">
        <f>IF(OR($C$101=$AR49,$D$101=$AR49),Schweine_Werte!$O49*0.5,IF(OR($C$101&gt;$AR49,$D$101&lt;$AR49),0,Schweine_Werte!$O49))</f>
        <v>0</v>
      </c>
      <c r="CC49" s="679">
        <f>IF(OR($C$110=$AR49,$D$110=$AR49),Schweine_Werte!$O49*0.5,IF(OR($C$110&gt;$AR49,$D$110&lt;$AR49),0,Schweine_Werte!$O49))</f>
        <v>0</v>
      </c>
    </row>
    <row r="50" spans="1:81" ht="18.75" x14ac:dyDescent="0.3">
      <c r="H50" s="666"/>
      <c r="I50" s="666"/>
      <c r="L50" s="667"/>
      <c r="W50" s="1735" t="s">
        <v>435</v>
      </c>
      <c r="X50" s="1735"/>
      <c r="Y50" s="1735"/>
      <c r="AR50" s="698">
        <v>54</v>
      </c>
      <c r="AS50" s="677">
        <f>IF(OR($C$12=$AR50,$D$12=$AR50),Schweine_Werte!$C50*0.5,IF(OR($C$12&gt;$AR50,$D$12&lt;$AR50),0,Schweine_Werte!$C50))</f>
        <v>0</v>
      </c>
      <c r="AT50" s="667">
        <f>IF(OR($C$24=$AR50,$D$24=$AR50),Schweine_Werte!$C50*0.5,IF(OR($C$24&gt;$AR50,$D$24&lt;$AR50),0,Schweine_Werte!$C50))</f>
        <v>0</v>
      </c>
      <c r="AU50" s="677">
        <f>IF(OR($C$36=$AR50,$D$36=$AR50),Schweine_Werte!$C50*0.5,IF(OR($C$36&gt;$AR50,$D$36&lt;$AR50),0,Schweine_Werte!$C50))</f>
        <v>0</v>
      </c>
      <c r="AV50" s="677">
        <f>IF(OR($C$48=$AR50,$D$48=$AR50),Schweine_Werte!$C50*0.5,IF(OR($C$48&gt;$AR50,$D$48&lt;$AR50),0,Schweine_Werte!$C50))</f>
        <v>0</v>
      </c>
      <c r="AW50" s="677">
        <f>IF(OR($C$60=$AR50,$D$60=$AR50),Schweine_Werte!$C50*0.5,IF(OR($C$60&gt;$AR50,$D$60&lt;$AR50),0,Schweine_Werte!$C50))</f>
        <v>0</v>
      </c>
      <c r="AX50" s="677">
        <f>IF(OR($C$12=$AR50,$D$12=$AR50),Schweine_Werte!$E50*0.5,IF(OR($C$12&gt;$AR50,$D$12&lt;$AR50),0,Schweine_Werte!$E50))</f>
        <v>0</v>
      </c>
      <c r="AY50" s="667">
        <f>IF(OR($C$24=$AR50,$D$24=$AR50),Schweine_Werte!$E50*0.5,IF(OR($C$24&gt;$AR50,$D$24&lt;$AR50),0,Schweine_Werte!$E50))</f>
        <v>0</v>
      </c>
      <c r="AZ50" s="667">
        <f>IF(OR($C$36=$AR50,$D$36=$AR50),Schweine_Werte!$E50*0.5,IF(OR($C$36&gt;$AR50,$D$36&lt;$AR50),0,Schweine_Werte!$E50))</f>
        <v>0</v>
      </c>
      <c r="BA50" s="667">
        <f>IF(OR($C$48=$AR50,$D$48=$AR50),Schweine_Werte!$E50*0.5,IF(OR($C$48&gt;$AR50,$D$48&lt;$AR50),0,Schweine_Werte!$E50))</f>
        <v>0</v>
      </c>
      <c r="BB50" s="667">
        <f>IF(OR($C$60=$AR50,$D$60=$AR50),Schweine_Werte!$E50*0.5,IF(OR($C$60&gt;$AR50,$D$60&lt;$AR50),0,Schweine_Werte!$E50))</f>
        <v>0</v>
      </c>
      <c r="BC50" s="677">
        <f>IF(OR($C$12=$AR50,$D$12=$AR50),Schweine_Werte!$G50*0.5,IF(OR($C$12&gt;$AR50,$D$12&lt;$AR50),0,Schweine_Werte!$G50))</f>
        <v>0</v>
      </c>
      <c r="BD50" s="667">
        <f>IF(OR($C$24=$AR50,$D$24=$AR50),Schweine_Werte!$G50*0.5,IF(OR($C$24&gt;$AR50,$D$24&lt;$AR50),0,Schweine_Werte!$G50))</f>
        <v>0</v>
      </c>
      <c r="BE50" s="667">
        <f>IF(OR($C$36=$AR50,$D$36=$AR50),Schweine_Werte!$G50*0.5,IF(OR($C$36&gt;$AR50,$D$36&lt;$AR50),0,Schweine_Werte!$G50))</f>
        <v>0</v>
      </c>
      <c r="BF50" s="667">
        <f>IF(OR($C$48=$AR50,$D$48=$AR50),Schweine_Werte!$G50*0.5,IF(OR($C$48&gt;$AR50,$D$48&lt;$AR50),0,Schweine_Werte!$G50))</f>
        <v>0</v>
      </c>
      <c r="BG50" s="667">
        <f>IF(OR($C$60=$AR50,$D$60=$AR50),Schweine_Werte!$G50*0.5,IF(OR($C$60&gt;$AR50,$D$60&lt;$AR50),0,Schweine_Werte!$G50))</f>
        <v>0</v>
      </c>
      <c r="BH50" s="677">
        <f>IF(OR($C$12=$AR50,$D$12=$AR50),Schweine_Werte!$I50*0.5,IF(OR($C$12&gt;$AR50,$D$12&lt;$AR50),0,Schweine_Werte!$I50))</f>
        <v>0</v>
      </c>
      <c r="BI50" s="667">
        <f>IF(OR($C$24=$AR50,$D$24=$AR50),Schweine_Werte!$I50*0.5,IF(OR($C$24&gt;$AR50,$D$24&lt;$AR50),0,Schweine_Werte!$I50))</f>
        <v>0</v>
      </c>
      <c r="BJ50" s="667">
        <f>IF(OR($C$36=$AR50,$D$36=$AR50),Schweine_Werte!$I50*0.5,IF(OR($C$36&gt;$AR50,$D$36&lt;$AR50),0,Schweine_Werte!$I50))</f>
        <v>0</v>
      </c>
      <c r="BK50" s="667">
        <f>IF(OR($C$48=$AR50,$D$48=$AR50),Schweine_Werte!$I50*0.5,IF(OR($C$48&gt;$AR50,$D$48&lt;$AR50),0,Schweine_Werte!$I50))</f>
        <v>0</v>
      </c>
      <c r="BL50" s="667">
        <f>IF(OR($C$60=$AR50,$D$60=$AR50),Schweine_Werte!$I50*0.5,IF(OR($C$60&gt;$AR50,$D$60&lt;$AR50),0,Schweine_Werte!$I50))</f>
        <v>0</v>
      </c>
      <c r="BM50" s="677"/>
      <c r="BN50" s="667"/>
      <c r="BO50" s="667"/>
      <c r="BP50" s="667"/>
      <c r="BQ50" s="667"/>
      <c r="BR50" s="677">
        <f>IF(OR($C$74=$AR50,$D$74=$AR50),Schweine_Werte!$M50*0.5,IF(OR($C$74&gt;$AR50,$D$74&lt;$AR50),0,Schweine_Werte!$M50))</f>
        <v>0</v>
      </c>
      <c r="BS50" s="677">
        <f>IF(OR($C$83=$AR50,$D$83=$AR50),Schweine_Werte!$M50*0.5,IF(OR($C$83&gt;$AR50,$D$83&lt;$AR50),0,Schweine_Werte!$M50))</f>
        <v>0</v>
      </c>
      <c r="BT50" s="679">
        <f>IF(OR($C$92=$AR50,$D$92=$AR50),Schweine_Werte!$M50*0.5,IF(OR($C$92&gt;$AR50,$D$92&lt;$AR50),0,Schweine_Werte!$M50))</f>
        <v>0</v>
      </c>
      <c r="BU50" s="679">
        <f>IF(OR($C$101=$AR50,$D$101=$AR50),Schweine_Werte!$M50*0.5,IF(OR($C$101&gt;$AR50,$D$101&lt;$AR50),0,Schweine_Werte!$M50))</f>
        <v>0</v>
      </c>
      <c r="BV50" s="679">
        <f>IF(OR($C$110=$AR50,$D$110=$AR50),Schweine_Werte!$M50*0.5,IF(OR($C$110&gt;$AR50,$D$110&lt;$AR50),0,Schweine_Werte!$M50))</f>
        <v>0</v>
      </c>
      <c r="BW50" s="679">
        <f>IF(OR(8=$AR50,$E$127=$AR50),Schweine_Werte!$M50*0.5,IF(OR(8&gt;$AR50,$E$127&lt;$AR50),0,Schweine_Werte!$M50))</f>
        <v>1.1700235746422327</v>
      </c>
      <c r="BX50" s="679">
        <f>IF(OR(8=$AR50,$E$145=$AR50),Schweine_Werte!$M50*0.5,IF(OR(8&gt;$AR50,$E$145&lt;$AR50),0,Schweine_Werte!$M50))</f>
        <v>1.1700235746422327</v>
      </c>
      <c r="BY50" s="677">
        <f>IF(OR($C$74=$AR50,$D$74=$AR50),Schweine_Werte!$O50*0.5,IF(OR($C$74&gt;$AR50,$D$74&lt;$AR50),0,Schweine_Werte!$O50))</f>
        <v>0</v>
      </c>
      <c r="BZ50" s="677">
        <f>IF(OR($C$83=$AR50,$D$83=$AR50),Schweine_Werte!$O50*0.5,IF(OR($C$83&gt;$AR50,$D$83&lt;$AR50),0,Schweine_Werte!$O50))</f>
        <v>0</v>
      </c>
      <c r="CA50" s="679">
        <f>IF(OR($C$92=$AR50,$D$92=$AR50),Schweine_Werte!$O50*0.5,IF(OR($C$92&gt;$AR50,$D$92&lt;$AR50),0,Schweine_Werte!$O50))</f>
        <v>0</v>
      </c>
      <c r="CB50" s="679">
        <f>IF(OR($C$101=$AR50,$D$101=$AR50),Schweine_Werte!$O50*0.5,IF(OR($C$101&gt;$AR50,$D$101&lt;$AR50),0,Schweine_Werte!$O50))</f>
        <v>0</v>
      </c>
      <c r="CC50" s="679">
        <f>IF(OR($C$110=$AR50,$D$110=$AR50),Schweine_Werte!$O50*0.5,IF(OR($C$110&gt;$AR50,$D$110&lt;$AR50),0,Schweine_Werte!$O50))</f>
        <v>0</v>
      </c>
    </row>
    <row r="51" spans="1:81" ht="18.75" x14ac:dyDescent="0.3">
      <c r="B51" s="670"/>
      <c r="C51" s="670"/>
      <c r="D51" s="670"/>
      <c r="E51" s="670"/>
      <c r="F51" s="670"/>
      <c r="G51" s="670"/>
      <c r="H51" s="671"/>
      <c r="L51" s="520" t="s">
        <v>445</v>
      </c>
      <c r="Q51" s="1735" t="s">
        <v>446</v>
      </c>
      <c r="R51" s="1735"/>
      <c r="S51" s="1735"/>
      <c r="T51" s="1735" t="s">
        <v>447</v>
      </c>
      <c r="U51" s="1735"/>
      <c r="V51" s="1735"/>
      <c r="W51" s="520" t="s">
        <v>448</v>
      </c>
      <c r="X51" s="520" t="s">
        <v>449</v>
      </c>
      <c r="Y51" s="520" t="s">
        <v>450</v>
      </c>
      <c r="Z51" s="520" t="s">
        <v>451</v>
      </c>
      <c r="AG51" s="520" t="s">
        <v>452</v>
      </c>
      <c r="AJ51" s="520" t="s">
        <v>453</v>
      </c>
      <c r="AR51" s="698">
        <v>55</v>
      </c>
      <c r="AS51" s="677">
        <f>IF(OR($C$12=$AR51,$D$12=$AR51),Schweine_Werte!$C51*0.5,IF(OR($C$12&gt;$AR51,$D$12&lt;$AR51),0,Schweine_Werte!$C51))</f>
        <v>0</v>
      </c>
      <c r="AT51" s="667">
        <f>IF(OR($C$24=$AR51,$D$24=$AR51),Schweine_Werte!$C51*0.5,IF(OR($C$24&gt;$AR51,$D$24&lt;$AR51),0,Schweine_Werte!$C51))</f>
        <v>0</v>
      </c>
      <c r="AU51" s="677">
        <f>IF(OR($C$36=$AR51,$D$36=$AR51),Schweine_Werte!$C51*0.5,IF(OR($C$36&gt;$AR51,$D$36&lt;$AR51),0,Schweine_Werte!$C51))</f>
        <v>0</v>
      </c>
      <c r="AV51" s="677">
        <f>IF(OR($C$48=$AR51,$D$48=$AR51),Schweine_Werte!$C51*0.5,IF(OR($C$48&gt;$AR51,$D$48&lt;$AR51),0,Schweine_Werte!$C51))</f>
        <v>0</v>
      </c>
      <c r="AW51" s="677">
        <f>IF(OR($C$60=$AR51,$D$60=$AR51),Schweine_Werte!$C51*0.5,IF(OR($C$60&gt;$AR51,$D$60&lt;$AR51),0,Schweine_Werte!$C51))</f>
        <v>0</v>
      </c>
      <c r="AX51" s="677">
        <f>IF(OR($C$12=$AR51,$D$12=$AR51),Schweine_Werte!$E51*0.5,IF(OR($C$12&gt;$AR51,$D$12&lt;$AR51),0,Schweine_Werte!$E51))</f>
        <v>0</v>
      </c>
      <c r="AY51" s="667">
        <f>IF(OR($C$24=$AR51,$D$24=$AR51),Schweine_Werte!$E51*0.5,IF(OR($C$24&gt;$AR51,$D$24&lt;$AR51),0,Schweine_Werte!$E51))</f>
        <v>0</v>
      </c>
      <c r="AZ51" s="667">
        <f>IF(OR($C$36=$AR51,$D$36=$AR51),Schweine_Werte!$E51*0.5,IF(OR($C$36&gt;$AR51,$D$36&lt;$AR51),0,Schweine_Werte!$E51))</f>
        <v>0</v>
      </c>
      <c r="BA51" s="667">
        <f>IF(OR($C$48=$AR51,$D$48=$AR51),Schweine_Werte!$E51*0.5,IF(OR($C$48&gt;$AR51,$D$48&lt;$AR51),0,Schweine_Werte!$E51))</f>
        <v>0</v>
      </c>
      <c r="BB51" s="667">
        <f>IF(OR($C$60=$AR51,$D$60=$AR51),Schweine_Werte!$E51*0.5,IF(OR($C$60&gt;$AR51,$D$60&lt;$AR51),0,Schweine_Werte!$E51))</f>
        <v>0</v>
      </c>
      <c r="BC51" s="677">
        <f>IF(OR($C$12=$AR51,$D$12=$AR51),Schweine_Werte!$G51*0.5,IF(OR($C$12&gt;$AR51,$D$12&lt;$AR51),0,Schweine_Werte!$G51))</f>
        <v>0</v>
      </c>
      <c r="BD51" s="667">
        <f>IF(OR($C$24=$AR51,$D$24=$AR51),Schweine_Werte!$G51*0.5,IF(OR($C$24&gt;$AR51,$D$24&lt;$AR51),0,Schweine_Werte!$G51))</f>
        <v>0</v>
      </c>
      <c r="BE51" s="667">
        <f>IF(OR($C$36=$AR51,$D$36=$AR51),Schweine_Werte!$G51*0.5,IF(OR($C$36&gt;$AR51,$D$36&lt;$AR51),0,Schweine_Werte!$G51))</f>
        <v>0</v>
      </c>
      <c r="BF51" s="667">
        <f>IF(OR($C$48=$AR51,$D$48=$AR51),Schweine_Werte!$G51*0.5,IF(OR($C$48&gt;$AR51,$D$48&lt;$AR51),0,Schweine_Werte!$G51))</f>
        <v>0</v>
      </c>
      <c r="BG51" s="667">
        <f>IF(OR($C$60=$AR51,$D$60=$AR51),Schweine_Werte!$G51*0.5,IF(OR($C$60&gt;$AR51,$D$60&lt;$AR51),0,Schweine_Werte!$G51))</f>
        <v>0</v>
      </c>
      <c r="BH51" s="677">
        <f>IF(OR($C$12=$AR51,$D$12=$AR51),Schweine_Werte!$I51*0.5,IF(OR($C$12&gt;$AR51,$D$12&lt;$AR51),0,Schweine_Werte!$I51))</f>
        <v>0</v>
      </c>
      <c r="BI51" s="667">
        <f>IF(OR($C$24=$AR51,$D$24=$AR51),Schweine_Werte!$I51*0.5,IF(OR($C$24&gt;$AR51,$D$24&lt;$AR51),0,Schweine_Werte!$I51))</f>
        <v>0</v>
      </c>
      <c r="BJ51" s="667">
        <f>IF(OR($C$36=$AR51,$D$36=$AR51),Schweine_Werte!$I51*0.5,IF(OR($C$36&gt;$AR51,$D$36&lt;$AR51),0,Schweine_Werte!$I51))</f>
        <v>0</v>
      </c>
      <c r="BK51" s="667">
        <f>IF(OR($C$48=$AR51,$D$48=$AR51),Schweine_Werte!$I51*0.5,IF(OR($C$48&gt;$AR51,$D$48&lt;$AR51),0,Schweine_Werte!$I51))</f>
        <v>0</v>
      </c>
      <c r="BL51" s="667">
        <f>IF(OR($C$60=$AR51,$D$60=$AR51),Schweine_Werte!$I51*0.5,IF(OR($C$60&gt;$AR51,$D$60&lt;$AR51),0,Schweine_Werte!$I51))</f>
        <v>0</v>
      </c>
      <c r="BM51" s="677"/>
      <c r="BN51" s="667"/>
      <c r="BO51" s="667"/>
      <c r="BP51" s="667"/>
      <c r="BQ51" s="667"/>
      <c r="BR51" s="677">
        <f>IF(OR($C$74=$AR51,$D$74=$AR51),Schweine_Werte!$M51*0.5,IF(OR($C$74&gt;$AR51,$D$74&lt;$AR51),0,Schweine_Werte!$M51))</f>
        <v>0</v>
      </c>
      <c r="BS51" s="677">
        <f>IF(OR($C$83=$AR51,$D$83=$AR51),Schweine_Werte!$M51*0.5,IF(OR($C$83&gt;$AR51,$D$83&lt;$AR51),0,Schweine_Werte!$M51))</f>
        <v>0</v>
      </c>
      <c r="BT51" s="679">
        <f>IF(OR($C$92=$AR51,$D$92=$AR51),Schweine_Werte!$M51*0.5,IF(OR($C$92&gt;$AR51,$D$92&lt;$AR51),0,Schweine_Werte!$M51))</f>
        <v>0</v>
      </c>
      <c r="BU51" s="679">
        <f>IF(OR($C$101=$AR51,$D$101=$AR51),Schweine_Werte!$M51*0.5,IF(OR($C$101&gt;$AR51,$D$101&lt;$AR51),0,Schweine_Werte!$M51))</f>
        <v>0</v>
      </c>
      <c r="BV51" s="679">
        <f>IF(OR($C$110=$AR51,$D$110=$AR51),Schweine_Werte!$M51*0.5,IF(OR($C$110&gt;$AR51,$D$110&lt;$AR51),0,Schweine_Werte!$M51))</f>
        <v>0</v>
      </c>
      <c r="BW51" s="679">
        <f>IF(OR(8=$AR51,$E$127=$AR51),Schweine_Werte!$M51*0.5,IF(OR(8&gt;$AR51,$E$127&lt;$AR51),0,Schweine_Werte!$M51))</f>
        <v>1.1627760843022101</v>
      </c>
      <c r="BX51" s="679">
        <f>IF(OR(8=$AR51,$E$145=$AR51),Schweine_Werte!$M51*0.5,IF(OR(8&gt;$AR51,$E$145&lt;$AR51),0,Schweine_Werte!$M51))</f>
        <v>1.1627760843022101</v>
      </c>
      <c r="BY51" s="677">
        <f>IF(OR($C$74=$AR51,$D$74=$AR51),Schweine_Werte!$O51*0.5,IF(OR($C$74&gt;$AR51,$D$74&lt;$AR51),0,Schweine_Werte!$O51))</f>
        <v>0</v>
      </c>
      <c r="BZ51" s="677">
        <f>IF(OR($C$83=$AR51,$D$83=$AR51),Schweine_Werte!$O51*0.5,IF(OR($C$83&gt;$AR51,$D$83&lt;$AR51),0,Schweine_Werte!$O51))</f>
        <v>0</v>
      </c>
      <c r="CA51" s="679">
        <f>IF(OR($C$92=$AR51,$D$92=$AR51),Schweine_Werte!$O51*0.5,IF(OR($C$92&gt;$AR51,$D$92&lt;$AR51),0,Schweine_Werte!$O51))</f>
        <v>0</v>
      </c>
      <c r="CB51" s="679">
        <f>IF(OR($C$101=$AR51,$D$101=$AR51),Schweine_Werte!$O51*0.5,IF(OR($C$101&gt;$AR51,$D$101&lt;$AR51),0,Schweine_Werte!$O51))</f>
        <v>0</v>
      </c>
      <c r="CC51" s="679">
        <f>IF(OR($C$110=$AR51,$D$110=$AR51),Schweine_Werte!$O51*0.5,IF(OR($C$110&gt;$AR51,$D$110&lt;$AR51),0,Schweine_Werte!$O51))</f>
        <v>0</v>
      </c>
    </row>
    <row r="52" spans="1:81" x14ac:dyDescent="0.2">
      <c r="B52" s="520" t="s">
        <v>469</v>
      </c>
      <c r="E52" s="520" t="s">
        <v>470</v>
      </c>
      <c r="F52" s="520" t="s">
        <v>363</v>
      </c>
      <c r="G52" s="520" t="s">
        <v>471</v>
      </c>
      <c r="H52" s="520" t="s">
        <v>472</v>
      </c>
      <c r="I52" s="520" t="s">
        <v>473</v>
      </c>
      <c r="J52" s="520" t="s">
        <v>474</v>
      </c>
      <c r="K52" s="520" t="s">
        <v>475</v>
      </c>
      <c r="L52" s="520" t="s">
        <v>476</v>
      </c>
      <c r="M52" s="520" t="s">
        <v>477</v>
      </c>
      <c r="N52" s="520" t="s">
        <v>478</v>
      </c>
      <c r="O52" s="520" t="s">
        <v>479</v>
      </c>
      <c r="P52" s="520" t="s">
        <v>480</v>
      </c>
      <c r="Q52" s="520" t="s">
        <v>365</v>
      </c>
      <c r="R52" s="520" t="s">
        <v>366</v>
      </c>
      <c r="S52" s="520" t="s">
        <v>367</v>
      </c>
      <c r="T52" s="520" t="s">
        <v>365</v>
      </c>
      <c r="U52" s="520" t="s">
        <v>366</v>
      </c>
      <c r="V52" s="520" t="s">
        <v>367</v>
      </c>
      <c r="AR52" s="698">
        <v>56</v>
      </c>
      <c r="AS52" s="677">
        <f>IF(OR($C$12=$AR52,$D$12=$AR52),Schweine_Werte!$C52*0.5,IF(OR($C$12&gt;$AR52,$D$12&lt;$AR52),0,Schweine_Werte!$C52))</f>
        <v>0</v>
      </c>
      <c r="AT52" s="667">
        <f>IF(OR($C$24=$AR52,$D$24=$AR52),Schweine_Werte!$C52*0.5,IF(OR($C$24&gt;$AR52,$D$24&lt;$AR52),0,Schweine_Werte!$C52))</f>
        <v>0</v>
      </c>
      <c r="AU52" s="677">
        <f>IF(OR($C$36=$AR52,$D$36=$AR52),Schweine_Werte!$C52*0.5,IF(OR($C$36&gt;$AR52,$D$36&lt;$AR52),0,Schweine_Werte!$C52))</f>
        <v>0</v>
      </c>
      <c r="AV52" s="677">
        <f>IF(OR($C$48=$AR52,$D$48=$AR52),Schweine_Werte!$C52*0.5,IF(OR($C$48&gt;$AR52,$D$48&lt;$AR52),0,Schweine_Werte!$C52))</f>
        <v>0</v>
      </c>
      <c r="AW52" s="677">
        <f>IF(OR($C$60=$AR52,$D$60=$AR52),Schweine_Werte!$C52*0.5,IF(OR($C$60&gt;$AR52,$D$60&lt;$AR52),0,Schweine_Werte!$C52))</f>
        <v>0</v>
      </c>
      <c r="AX52" s="677">
        <f>IF(OR($C$12=$AR52,$D$12=$AR52),Schweine_Werte!$E52*0.5,IF(OR($C$12&gt;$AR52,$D$12&lt;$AR52),0,Schweine_Werte!$E52))</f>
        <v>0</v>
      </c>
      <c r="AY52" s="667">
        <f>IF(OR($C$24=$AR52,$D$24=$AR52),Schweine_Werte!$E52*0.5,IF(OR($C$24&gt;$AR52,$D$24&lt;$AR52),0,Schweine_Werte!$E52))</f>
        <v>0</v>
      </c>
      <c r="AZ52" s="667">
        <f>IF(OR($C$36=$AR52,$D$36=$AR52),Schweine_Werte!$E52*0.5,IF(OR($C$36&gt;$AR52,$D$36&lt;$AR52),0,Schweine_Werte!$E52))</f>
        <v>0</v>
      </c>
      <c r="BA52" s="667">
        <f>IF(OR($C$48=$AR52,$D$48=$AR52),Schweine_Werte!$E52*0.5,IF(OR($C$48&gt;$AR52,$D$48&lt;$AR52),0,Schweine_Werte!$E52))</f>
        <v>0</v>
      </c>
      <c r="BB52" s="667">
        <f>IF(OR($C$60=$AR52,$D$60=$AR52),Schweine_Werte!$E52*0.5,IF(OR($C$60&gt;$AR52,$D$60&lt;$AR52),0,Schweine_Werte!$E52))</f>
        <v>0</v>
      </c>
      <c r="BC52" s="677">
        <f>IF(OR($C$12=$AR52,$D$12=$AR52),Schweine_Werte!$G52*0.5,IF(OR($C$12&gt;$AR52,$D$12&lt;$AR52),0,Schweine_Werte!$G52))</f>
        <v>0</v>
      </c>
      <c r="BD52" s="667">
        <f>IF(OR($C$24=$AR52,$D$24=$AR52),Schweine_Werte!$G52*0.5,IF(OR($C$24&gt;$AR52,$D$24&lt;$AR52),0,Schweine_Werte!$G52))</f>
        <v>0</v>
      </c>
      <c r="BE52" s="667">
        <f>IF(OR($C$36=$AR52,$D$36=$AR52),Schweine_Werte!$G52*0.5,IF(OR($C$36&gt;$AR52,$D$36&lt;$AR52),0,Schweine_Werte!$G52))</f>
        <v>0</v>
      </c>
      <c r="BF52" s="667">
        <f>IF(OR($C$48=$AR52,$D$48=$AR52),Schweine_Werte!$G52*0.5,IF(OR($C$48&gt;$AR52,$D$48&lt;$AR52),0,Schweine_Werte!$G52))</f>
        <v>0</v>
      </c>
      <c r="BG52" s="667">
        <f>IF(OR($C$60=$AR52,$D$60=$AR52),Schweine_Werte!$G52*0.5,IF(OR($C$60&gt;$AR52,$D$60&lt;$AR52),0,Schweine_Werte!$G52))</f>
        <v>0</v>
      </c>
      <c r="BH52" s="677">
        <f>IF(OR($C$12=$AR52,$D$12=$AR52),Schweine_Werte!$I52*0.5,IF(OR($C$12&gt;$AR52,$D$12&lt;$AR52),0,Schweine_Werte!$I52))</f>
        <v>0</v>
      </c>
      <c r="BI52" s="667">
        <f>IF(OR($C$24=$AR52,$D$24=$AR52),Schweine_Werte!$I52*0.5,IF(OR($C$24&gt;$AR52,$D$24&lt;$AR52),0,Schweine_Werte!$I52))</f>
        <v>0</v>
      </c>
      <c r="BJ52" s="667">
        <f>IF(OR($C$36=$AR52,$D$36=$AR52),Schweine_Werte!$I52*0.5,IF(OR($C$36&gt;$AR52,$D$36&lt;$AR52),0,Schweine_Werte!$I52))</f>
        <v>0</v>
      </c>
      <c r="BK52" s="667">
        <f>IF(OR($C$48=$AR52,$D$48=$AR52),Schweine_Werte!$I52*0.5,IF(OR($C$48&gt;$AR52,$D$48&lt;$AR52),0,Schweine_Werte!$I52))</f>
        <v>0</v>
      </c>
      <c r="BL52" s="667">
        <f>IF(OR($C$60=$AR52,$D$60=$AR52),Schweine_Werte!$I52*0.5,IF(OR($C$60&gt;$AR52,$D$60&lt;$AR52),0,Schweine_Werte!$I52))</f>
        <v>0</v>
      </c>
      <c r="BM52" s="677"/>
      <c r="BN52" s="667"/>
      <c r="BO52" s="667"/>
      <c r="BP52" s="667"/>
      <c r="BQ52" s="667"/>
      <c r="BR52" s="677">
        <f>IF(OR($C$74=$AR52,$D$74=$AR52),Schweine_Werte!$M52*0.5,IF(OR($C$74&gt;$AR52,$D$74&lt;$AR52),0,Schweine_Werte!$M52))</f>
        <v>0</v>
      </c>
      <c r="BS52" s="677">
        <f>IF(OR($C$83=$AR52,$D$83=$AR52),Schweine_Werte!$M52*0.5,IF(OR($C$83&gt;$AR52,$D$83&lt;$AR52),0,Schweine_Werte!$M52))</f>
        <v>0</v>
      </c>
      <c r="BT52" s="679">
        <f>IF(OR($C$92=$AR52,$D$92=$AR52),Schweine_Werte!$M52*0.5,IF(OR($C$92&gt;$AR52,$D$92&lt;$AR52),0,Schweine_Werte!$M52))</f>
        <v>0</v>
      </c>
      <c r="BU52" s="679">
        <f>IF(OR($C$101=$AR52,$D$101=$AR52),Schweine_Werte!$M52*0.5,IF(OR($C$101&gt;$AR52,$D$101&lt;$AR52),0,Schweine_Werte!$M52))</f>
        <v>0</v>
      </c>
      <c r="BV52" s="679">
        <f>IF(OR($C$110=$AR52,$D$110=$AR52),Schweine_Werte!$M52*0.5,IF(OR($C$110&gt;$AR52,$D$110&lt;$AR52),0,Schweine_Werte!$M52))</f>
        <v>0</v>
      </c>
      <c r="BW52" s="679">
        <f>IF(OR(8=$AR52,$E$127=$AR52),Schweine_Werte!$M52*0.5,IF(OR(8&gt;$AR52,$E$127&lt;$AR52),0,Schweine_Werte!$M52))</f>
        <v>1.1560121824882652</v>
      </c>
      <c r="BX52" s="679">
        <f>IF(OR(8=$AR52,$E$145=$AR52),Schweine_Werte!$M52*0.5,IF(OR(8&gt;$AR52,$E$145&lt;$AR52),0,Schweine_Werte!$M52))</f>
        <v>1.1560121824882652</v>
      </c>
      <c r="BY52" s="677">
        <f>IF(OR($C$74=$AR52,$D$74=$AR52),Schweine_Werte!$O52*0.5,IF(OR($C$74&gt;$AR52,$D$74&lt;$AR52),0,Schweine_Werte!$O52))</f>
        <v>0</v>
      </c>
      <c r="BZ52" s="677">
        <f>IF(OR($C$83=$AR52,$D$83=$AR52),Schweine_Werte!$O52*0.5,IF(OR($C$83&gt;$AR52,$D$83&lt;$AR52),0,Schweine_Werte!$O52))</f>
        <v>0</v>
      </c>
      <c r="CA52" s="679">
        <f>IF(OR($C$92=$AR52,$D$92=$AR52),Schweine_Werte!$O52*0.5,IF(OR($C$92&gt;$AR52,$D$92&lt;$AR52),0,Schweine_Werte!$O52))</f>
        <v>0</v>
      </c>
      <c r="CB52" s="679">
        <f>IF(OR($C$101=$AR52,$D$101=$AR52),Schweine_Werte!$O52*0.5,IF(OR($C$101&gt;$AR52,$D$101&lt;$AR52),0,Schweine_Werte!$O52))</f>
        <v>0</v>
      </c>
      <c r="CC52" s="679">
        <f>IF(OR($C$110=$AR52,$D$110=$AR52),Schweine_Werte!$O52*0.5,IF(OR($C$110&gt;$AR52,$D$110&lt;$AR52),0,Schweine_Werte!$O52))</f>
        <v>0</v>
      </c>
    </row>
    <row r="53" spans="1:81" x14ac:dyDescent="0.2">
      <c r="B53" s="504">
        <v>700</v>
      </c>
      <c r="D53" s="667"/>
      <c r="E53" s="667" t="e">
        <f>($D60-$C60)*1000/SUM($AW$4:$AW$146)</f>
        <v>#VALUE!</v>
      </c>
      <c r="F53" s="667" t="e">
        <f>SUMPRODUCT($AW$4:$AW$146,Schweine_Werte!$Q$4:$Q$146)/SUM($AW$4:$AW$146)</f>
        <v>#DIV/0!</v>
      </c>
      <c r="G53" s="667" t="e">
        <f>IF($B60=$A$8,SUMPRODUCT($AW$4:$AW$146,Schweine_Werte!EH$4:EH$146)/SUM($AW$4:$AW$146),IF($B60=$A$7,SUMPRODUCT($AW$4:$AW$146,Schweine_Werte!DB$4:DB$146)/SUM($AW$4:$AW$146),IF($B60=$A$6,SUMPRODUCT($AW$4:$AW$146,Schweine_Werte!BV$4:BV$146)/SUM($AW$4:$AW$146),SUMPRODUCT($AW$4:$AW$146,Schweine_Werte!AP$4:AP$146)/SUM($AW$4:$AW$146))))</f>
        <v>#DIV/0!</v>
      </c>
      <c r="H53" s="667" t="e">
        <f>IF($B60=$A$8,SUMPRODUCT($AW$4:$AW$146,Schweine_Werte!EI$4:EI$146)/SUM($AW$4:$AW$146),IF($B60=$A$7,SUMPRODUCT($AW$4:$AW$146,Schweine_Werte!DC$4:DC$146)/SUM($AW$4:$AW$146),IF($B60=$A$6,SUMPRODUCT($AW$4:$AW$146,Schweine_Werte!BW$4:BW$146)/SUM($AW$4:$AW$146),SUMPRODUCT($AW$4:$AW$146,Schweine_Werte!AQ$4:AQ$146)/SUM($AW$4:$AW$146))))</f>
        <v>#DIV/0!</v>
      </c>
      <c r="I53" s="667" t="e">
        <f>IF($B60=$A$8,SUMPRODUCT($AW$4:$AW$146,Schweine_Werte!EJ$4:EJ$146)/SUM($AW$4:$AW$146),IF($B60=$A$7,SUMPRODUCT($AW$4:$AW$146,Schweine_Werte!DD$4:DD$146)/SUM($AW$4:$AW$146),IF($B60=$A$6,SUMPRODUCT($AW$4:$AW$146,Schweine_Werte!BX$4:BX$146)/SUM($AW$4:$AW$146),SUMPRODUCT($AW$4:$AW$146,Schweine_Werte!AR$4:AR$146)/SUM($AW$4:$AW$146))))</f>
        <v>#DIV/0!</v>
      </c>
      <c r="J53" s="667" t="e">
        <f>SUMPRODUCT($AW$4:$AW$146,Schweine_Werte!$Y$4:$Y$146)/SUM($AW$4:$AW$146)</f>
        <v>#DIV/0!</v>
      </c>
      <c r="K53" s="667" t="e">
        <f>SUMPRODUCT($AW$4:$AW$146,Schweine_Werte!$AG$4:$AG$146)/SUM($AW$4:$AW$146)</f>
        <v>#DIV/0!</v>
      </c>
      <c r="L53" s="667" t="e">
        <f>T53*$F53*365/1000+$J53-$K53</f>
        <v>#DIV/0!</v>
      </c>
      <c r="M53" s="667" t="e">
        <f>U53*$F53*365/1000+$J53-$K53/2</f>
        <v>#DIV/0!</v>
      </c>
      <c r="N53" s="667" t="e">
        <f>V53*$F53*365/1000+$J53</f>
        <v>#DIV/0!</v>
      </c>
      <c r="O53" s="667">
        <f>IF($C60&lt;28,SUM($AW$4:$AW$23)+IF($D60&gt;28,$AW$24*0.5,$AW$24),0)</f>
        <v>0</v>
      </c>
      <c r="P53" s="667">
        <f>IF($D60&gt;28,SUM($AW$25:$AW$146)+IF($C60&lt;28,$AW$24*0.5,$AW$24),0)</f>
        <v>0</v>
      </c>
      <c r="Q53" s="667" t="e">
        <f t="shared" ref="Q53:S56" si="32">+T53*$F53</f>
        <v>#DIV/0!</v>
      </c>
      <c r="R53" s="667" t="e">
        <f t="shared" si="32"/>
        <v>#DIV/0!</v>
      </c>
      <c r="S53" s="667" t="e">
        <f t="shared" si="32"/>
        <v>#DIV/0!</v>
      </c>
      <c r="T53" s="667" t="e">
        <f>+($O53*Schweine_Werte!$HT$5+$P53*Schweine_Werte!$HU$5)/SUM($O53:$P53)</f>
        <v>#DIV/0!</v>
      </c>
      <c r="U53" s="667" t="e">
        <f>+($O53*Schweine_Werte!$HV$5+$P53*Schweine_Werte!$HW$5)/SUM($O53:$P53)</f>
        <v>#DIV/0!</v>
      </c>
      <c r="V53" s="667" t="e">
        <f>+($O53*Schweine_Werte!$HX$5+$P53*Schweine_Werte!$HY$5)/SUM($O53:$P53)</f>
        <v>#DIV/0!</v>
      </c>
      <c r="W53" s="678" t="e">
        <f>($J53*0.055+T53*0.365*0.86*$F53-$K53*0.018)/L53*100</f>
        <v>#DIV/0!</v>
      </c>
      <c r="X53" s="667" t="e">
        <f>($J53*0.055+U53*0.365*0.86*$F53-$K53*0.018/2)/M53*100</f>
        <v>#DIV/0!</v>
      </c>
      <c r="Y53" s="667" t="e">
        <f>($J53*0.055+V53*0.365*0.86*$F53)/N53*100</f>
        <v>#DIV/0!</v>
      </c>
      <c r="Z53" s="667" t="e">
        <f>IF($B60=$A$8,SUMPRODUCT($AW$4:$AW$146,Schweine_Werte!$EK$4:$EK$146,Schweine_Werte!$EL$4:$EL$146)/SUMPRODUCT($AW$4:$AW$146,Schweine_Werte!$EK$4:$EK$146),IF($B60=$A$7,SUMPRODUCT($AW$4:$AW$146,Schweine_Werte!$DE$4:$DE$146,Schweine_Werte!$DF$4:$DF$146)/SUMPRODUCT($AW$4:$AW$146,Schweine_Werte!$DE$4:$DE$146),IF($B60=$A$6,SUMPRODUCT($AW$4:$AW$146,Schweine_Werte!$BY$4:$BY$146,Schweine_Werte!$BZ$4:$BZ$146)/SUMPRODUCT($AW$4:$AW$146,Schweine_Werte!$BY$4:$BY$146),SUMPRODUCT($AW$4:$AW$146,Schweine_Werte!$AS$4:$AS$146,Schweine_Werte!$AT$4:$AT$146)/SUMPRODUCT($AW$4:$AW$146,Schweine_Werte!$AS$4:$AS$146))))</f>
        <v>#DIV/0!</v>
      </c>
      <c r="AA53" s="667"/>
      <c r="AB53" s="667">
        <f>IF($B60=$A$8,SUMIF(Schweine_Werte!$AO$4:$AO$146,$C60,Schweine_Werte!$EL$4:$EL$146),IF($B60=$A$7,SUMIF(Schweine_Werte!$AO$4:$AO$146,$C60,Schweine_Werte!$DF$4:$DF$146),IF($B60=$A$6,SUMIF(Schweine_Werte!$AO$4:$AO$146,$C60,Schweine_Werte!$BZ$4:$BZ$146),SUMIF(Schweine_Werte!$AO$4:$AO$146,$C60,Schweine_Werte!$AT$4:$AT$146))))</f>
        <v>0</v>
      </c>
      <c r="AC53" s="667"/>
      <c r="AD53" s="667">
        <f>IF($B60=$A$8,SUMIF(Schweine_Werte!$AO$4:$AO$146,$D60,Schweine_Werte!$EL$4:$EL$146),IF($B60=$A$7,SUMIF(Schweine_Werte!$AO$4:$AO$146,$D60,Schweine_Werte!$DF$4:$DF$146),IF($B60=$A$6,SUMIF(Schweine_Werte!$AO$4:$AO$146,$D60,Schweine_Werte!$BZ$4:$BZ$146),SUMIF(Schweine_Werte!$AO$4:$AO$146,$D60,Schweine_Werte!$AT$4:$AT$146))))</f>
        <v>0</v>
      </c>
      <c r="AE53" s="667"/>
      <c r="AF53" s="667"/>
      <c r="AG53" s="667" t="e">
        <f>IF($B60=$A$8,SUMPRODUCT($AW$4:$AW$146,Schweine_Werte!$EK$4:$EK$146)/SUM($AW$4:$AW$146),IF($B60=$A$7,SUMPRODUCT($AW$4:$AW$146,Schweine_Werte!$DE$4:$DE$146)/SUM($AW$4:$AW$146),IF($B60=$A$6,SUMPRODUCT($AW$4:$AW$146,Schweine_Werte!$BY$4:$BY$146)/SUM($AW$4:$AW$146),SUMPRODUCT($AW$4:$AW$146,Schweine_Werte!$AS$4:$AS$146)/SUM($AW$4:$AW$146))))</f>
        <v>#DIV/0!</v>
      </c>
      <c r="AH53" s="667"/>
      <c r="AI53" s="667"/>
      <c r="AJ53" s="667" t="e">
        <f>IF($B60=$A$8,SUMPRODUCT($AW$4:$AW$146,Schweine_Werte!$EK$4:$EK$146,Schweine_Werte!$EM$4:$EM$146)/SUMPRODUCT($AW$4:$AW$146,Schweine_Werte!$EK$4:$EK$146),IF($B60=$A$7,SUMPRODUCT($AW$4:$AW$146,Schweine_Werte!$DE$4:$DE$146,Schweine_Werte!$DG$4:$DG$146)/SUMPRODUCT($AW$4:$AW$146,Schweine_Werte!$DE$4:$DE$146),IF($B60=$A$6,SUMPRODUCT($AW$4:$AW$146,Schweine_Werte!$BY$4:$BY$146,Schweine_Werte!$CA$4:$CA$146)/SUMPRODUCT($AW$4:$AW$146,Schweine_Werte!$BY$4:$BY$146),SUMPRODUCT($AW$4:$AW$146,Schweine_Werte!$AS$4:$AS$146,Schweine_Werte!$AU$4:$AU$146)/SUMPRODUCT($AW$4:$AW$146,Schweine_Werte!$AS$4:$AS$146))))</f>
        <v>#DIV/0!</v>
      </c>
      <c r="AK53" s="667"/>
      <c r="AL53" s="667">
        <f>IF($B60=$A$8,SUMIF(Schweine_Werte!$AO$4:$AO$146,$C60,Schweine_Werte!$EM$4:$EM$146),IF($B60=$A$7,SUMIF(Schweine_Werte!$AO$4:$AO$146,$C60,Schweine_Werte!$DG$4:$DG$146),IF($B60=$A$6,SUMIF(Schweine_Werte!$AO$4:$AO$146,$C60,Schweine_Werte!$CA$4:$CA$146),SUMIF(Schweine_Werte!$AO$4:$AO$146,$C60,Schweine_Werte!$AU$4:$AU$146))))</f>
        <v>0</v>
      </c>
      <c r="AM53" s="667"/>
      <c r="AN53" s="667">
        <f>IF($B60=$A$8,SUMIF(Schweine_Werte!$AO$4:$AO$146,$D60,Schweine_Werte!$EM$4:$EM$146),IF($B60=$A$7,SUMIF(Schweine_Werte!$AO$4:$AO$146,$D60,Schweine_Werte!$DG$4:$DG$146),IF($B60=$A$6,SUMIF(Schweine_Werte!$AO$4:$AO$146,$D60,Schweine_Werte!$CA$4:$CA$146),SUMIF(Schweine_Werte!$AO$4:$AO$146,$D60,Schweine_Werte!$AU$4:$AU$146))))</f>
        <v>0</v>
      </c>
      <c r="AR53" s="698">
        <v>57</v>
      </c>
      <c r="AS53" s="677">
        <f>IF(OR($C$12=$AR53,$D$12=$AR53),Schweine_Werte!$C53*0.5,IF(OR($C$12&gt;$AR53,$D$12&lt;$AR53),0,Schweine_Werte!$C53))</f>
        <v>0</v>
      </c>
      <c r="AT53" s="667">
        <f>IF(OR($C$24=$AR53,$D$24=$AR53),Schweine_Werte!$C53*0.5,IF(OR($C$24&gt;$AR53,$D$24&lt;$AR53),0,Schweine_Werte!$C53))</f>
        <v>0</v>
      </c>
      <c r="AU53" s="677">
        <f>IF(OR($C$36=$AR53,$D$36=$AR53),Schweine_Werte!$C53*0.5,IF(OR($C$36&gt;$AR53,$D$36&lt;$AR53),0,Schweine_Werte!$C53))</f>
        <v>0</v>
      </c>
      <c r="AV53" s="677">
        <f>IF(OR($C$48=$AR53,$D$48=$AR53),Schweine_Werte!$C53*0.5,IF(OR($C$48&gt;$AR53,$D$48&lt;$AR53),0,Schweine_Werte!$C53))</f>
        <v>0</v>
      </c>
      <c r="AW53" s="677">
        <f>IF(OR($C$60=$AR53,$D$60=$AR53),Schweine_Werte!$C53*0.5,IF(OR($C$60&gt;$AR53,$D$60&lt;$AR53),0,Schweine_Werte!$C53))</f>
        <v>0</v>
      </c>
      <c r="AX53" s="677">
        <f>IF(OR($C$12=$AR53,$D$12=$AR53),Schweine_Werte!$E53*0.5,IF(OR($C$12&gt;$AR53,$D$12&lt;$AR53),0,Schweine_Werte!$E53))</f>
        <v>0</v>
      </c>
      <c r="AY53" s="667">
        <f>IF(OR($C$24=$AR53,$D$24=$AR53),Schweine_Werte!$E53*0.5,IF(OR($C$24&gt;$AR53,$D$24&lt;$AR53),0,Schweine_Werte!$E53))</f>
        <v>0</v>
      </c>
      <c r="AZ53" s="667">
        <f>IF(OR($C$36=$AR53,$D$36=$AR53),Schweine_Werte!$E53*0.5,IF(OR($C$36&gt;$AR53,$D$36&lt;$AR53),0,Schweine_Werte!$E53))</f>
        <v>0</v>
      </c>
      <c r="BA53" s="667">
        <f>IF(OR($C$48=$AR53,$D$48=$AR53),Schweine_Werte!$E53*0.5,IF(OR($C$48&gt;$AR53,$D$48&lt;$AR53),0,Schweine_Werte!$E53))</f>
        <v>0</v>
      </c>
      <c r="BB53" s="667">
        <f>IF(OR($C$60=$AR53,$D$60=$AR53),Schweine_Werte!$E53*0.5,IF(OR($C$60&gt;$AR53,$D$60&lt;$AR53),0,Schweine_Werte!$E53))</f>
        <v>0</v>
      </c>
      <c r="BC53" s="677">
        <f>IF(OR($C$12=$AR53,$D$12=$AR53),Schweine_Werte!$G53*0.5,IF(OR($C$12&gt;$AR53,$D$12&lt;$AR53),0,Schweine_Werte!$G53))</f>
        <v>0</v>
      </c>
      <c r="BD53" s="667">
        <f>IF(OR($C$24=$AR53,$D$24=$AR53),Schweine_Werte!$G53*0.5,IF(OR($C$24&gt;$AR53,$D$24&lt;$AR53),0,Schweine_Werte!$G53))</f>
        <v>0</v>
      </c>
      <c r="BE53" s="667">
        <f>IF(OR($C$36=$AR53,$D$36=$AR53),Schweine_Werte!$G53*0.5,IF(OR($C$36&gt;$AR53,$D$36&lt;$AR53),0,Schweine_Werte!$G53))</f>
        <v>0</v>
      </c>
      <c r="BF53" s="667">
        <f>IF(OR($C$48=$AR53,$D$48=$AR53),Schweine_Werte!$G53*0.5,IF(OR($C$48&gt;$AR53,$D$48&lt;$AR53),0,Schweine_Werte!$G53))</f>
        <v>0</v>
      </c>
      <c r="BG53" s="667">
        <f>IF(OR($C$60=$AR53,$D$60=$AR53),Schweine_Werte!$G53*0.5,IF(OR($C$60&gt;$AR53,$D$60&lt;$AR53),0,Schweine_Werte!$G53))</f>
        <v>0</v>
      </c>
      <c r="BH53" s="677">
        <f>IF(OR($C$12=$AR53,$D$12=$AR53),Schweine_Werte!$I53*0.5,IF(OR($C$12&gt;$AR53,$D$12&lt;$AR53),0,Schweine_Werte!$I53))</f>
        <v>0</v>
      </c>
      <c r="BI53" s="667">
        <f>IF(OR($C$24=$AR53,$D$24=$AR53),Schweine_Werte!$I53*0.5,IF(OR($C$24&gt;$AR53,$D$24&lt;$AR53),0,Schweine_Werte!$I53))</f>
        <v>0</v>
      </c>
      <c r="BJ53" s="667">
        <f>IF(OR($C$36=$AR53,$D$36=$AR53),Schweine_Werte!$I53*0.5,IF(OR($C$36&gt;$AR53,$D$36&lt;$AR53),0,Schweine_Werte!$I53))</f>
        <v>0</v>
      </c>
      <c r="BK53" s="667">
        <f>IF(OR($C$48=$AR53,$D$48=$AR53),Schweine_Werte!$I53*0.5,IF(OR($C$48&gt;$AR53,$D$48&lt;$AR53),0,Schweine_Werte!$I53))</f>
        <v>0</v>
      </c>
      <c r="BL53" s="667">
        <f>IF(OR($C$60=$AR53,$D$60=$AR53),Schweine_Werte!$I53*0.5,IF(OR($C$60&gt;$AR53,$D$60&lt;$AR53),0,Schweine_Werte!$I53))</f>
        <v>0</v>
      </c>
      <c r="BM53" s="677"/>
      <c r="BN53" s="667"/>
      <c r="BO53" s="667"/>
      <c r="BP53" s="667"/>
      <c r="BQ53" s="667"/>
      <c r="BR53" s="677">
        <f>IF(OR($C$74=$AR53,$D$74=$AR53),Schweine_Werte!$M53*0.5,IF(OR($C$74&gt;$AR53,$D$74&lt;$AR53),0,Schweine_Werte!$M53))</f>
        <v>0</v>
      </c>
      <c r="BS53" s="677">
        <f>IF(OR($C$83=$AR53,$D$83=$AR53),Schweine_Werte!$M53*0.5,IF(OR($C$83&gt;$AR53,$D$83&lt;$AR53),0,Schweine_Werte!$M53))</f>
        <v>0</v>
      </c>
      <c r="BT53" s="679">
        <f>IF(OR($C$92=$AR53,$D$92=$AR53),Schweine_Werte!$M53*0.5,IF(OR($C$92&gt;$AR53,$D$92&lt;$AR53),0,Schweine_Werte!$M53))</f>
        <v>0</v>
      </c>
      <c r="BU53" s="679">
        <f>IF(OR($C$101=$AR53,$D$101=$AR53),Schweine_Werte!$M53*0.5,IF(OR($C$101&gt;$AR53,$D$101&lt;$AR53),0,Schweine_Werte!$M53))</f>
        <v>0</v>
      </c>
      <c r="BV53" s="679">
        <f>IF(OR($C$110=$AR53,$D$110=$AR53),Schweine_Werte!$M53*0.5,IF(OR($C$110&gt;$AR53,$D$110&lt;$AR53),0,Schweine_Werte!$M53))</f>
        <v>0</v>
      </c>
      <c r="BW53" s="679">
        <f>IF(OR(8=$AR53,$E$127=$AR53),Schweine_Werte!$M53*0.5,IF(OR(8&gt;$AR53,$E$127&lt;$AR53),0,Schweine_Werte!$M53))</f>
        <v>1.1497168538831328</v>
      </c>
      <c r="BX53" s="679">
        <f>IF(OR(8=$AR53,$E$145=$AR53),Schweine_Werte!$M53*0.5,IF(OR(8&gt;$AR53,$E$145&lt;$AR53),0,Schweine_Werte!$M53))</f>
        <v>1.1497168538831328</v>
      </c>
      <c r="BY53" s="677">
        <f>IF(OR($C$74=$AR53,$D$74=$AR53),Schweine_Werte!$O53*0.5,IF(OR($C$74&gt;$AR53,$D$74&lt;$AR53),0,Schweine_Werte!$O53))</f>
        <v>0</v>
      </c>
      <c r="BZ53" s="677">
        <f>IF(OR($C$83=$AR53,$D$83=$AR53),Schweine_Werte!$O53*0.5,IF(OR($C$83&gt;$AR53,$D$83&lt;$AR53),0,Schweine_Werte!$O53))</f>
        <v>0</v>
      </c>
      <c r="CA53" s="679">
        <f>IF(OR($C$92=$AR53,$D$92=$AR53),Schweine_Werte!$O53*0.5,IF(OR($C$92&gt;$AR53,$D$92&lt;$AR53),0,Schweine_Werte!$O53))</f>
        <v>0</v>
      </c>
      <c r="CB53" s="679">
        <f>IF(OR($C$101=$AR53,$D$101=$AR53),Schweine_Werte!$O53*0.5,IF(OR($C$101&gt;$AR53,$D$101&lt;$AR53),0,Schweine_Werte!$O53))</f>
        <v>0</v>
      </c>
      <c r="CC53" s="679">
        <f>IF(OR($C$110=$AR53,$D$110=$AR53),Schweine_Werte!$O53*0.5,IF(OR($C$110&gt;$AR53,$D$110&lt;$AR53),0,Schweine_Werte!$O53))</f>
        <v>0</v>
      </c>
    </row>
    <row r="54" spans="1:81" x14ac:dyDescent="0.2">
      <c r="B54" s="504">
        <v>750</v>
      </c>
      <c r="D54" s="680"/>
      <c r="E54" s="667" t="e">
        <f>($D60-$C60)*1000/SUM($BB$4:$BB$146)</f>
        <v>#VALUE!</v>
      </c>
      <c r="F54" s="667" t="e">
        <f>SUMPRODUCT($BB$4:$BB$146,Schweine_Werte!$R$4:$R$146)/SUM($BB$4:$BB$146)</f>
        <v>#DIV/0!</v>
      </c>
      <c r="G54" s="667" t="e">
        <f>IF($B60=$A$8,SUMPRODUCT($BB$4:$BB$146,Schweine_Werte!EN$4:EN$146)/SUM($BB$4:$BB$146),IF($B60=$A$7,SUMPRODUCT($BB$4:$BB$146,Schweine_Werte!DH$4:DH$146)/SUM($BB$4:$BB$146),IF($B60=$A$6,SUMPRODUCT($BB$4:$BB$146,Schweine_Werte!CB$4:CB$146)/SUM($BB$4:$BB$146),SUMPRODUCT($BB$4:$BB$146,Schweine_Werte!AV$4:AV$146)/SUM($BB$4:$BB$146))))</f>
        <v>#DIV/0!</v>
      </c>
      <c r="H54" s="667" t="e">
        <f>IF($B60=$A$8,SUMPRODUCT($BB$4:$BB$146,Schweine_Werte!EO$4:EO$146)/SUM($BB$4:$BB$146),IF($B60=$A$7,SUMPRODUCT($BB$4:$BB$146,Schweine_Werte!DI$4:DI$146)/SUM($BB$4:$BB$146),IF($B60=$A$6,SUMPRODUCT($BB$4:$BB$146,Schweine_Werte!CC$4:CC$146)/SUM($BB$4:$BB$146),SUMPRODUCT($BB$4:$BB$146,Schweine_Werte!AW$4:AW$146)/SUM($BB$4:$BB$146))))</f>
        <v>#DIV/0!</v>
      </c>
      <c r="I54" s="667" t="e">
        <f>IF($B60=$A$8,SUMPRODUCT($BB$4:$BB$146,Schweine_Werte!EP$4:EP$146)/SUM($BB$4:$BB$146),IF($B60=$A$7,SUMPRODUCT($BB$4:$BB$146,Schweine_Werte!DJ$4:DJ$146)/SUM($BB$4:$BB$146),IF($B60=$A$6,SUMPRODUCT($BB$4:$BB$146,Schweine_Werte!CD$4:CD$146)/SUM($BB$4:$BB$146),SUMPRODUCT($BB$4:$BB$146,Schweine_Werte!AX$4:AX$146)/SUM($BB$4:$BB$146))))</f>
        <v>#DIV/0!</v>
      </c>
      <c r="J54" s="667" t="e">
        <f>SUMPRODUCT($BB$4:$BB$146,Schweine_Werte!$Z$4:$Z$146)/SUM($BB$4:$BB$146)</f>
        <v>#DIV/0!</v>
      </c>
      <c r="K54" s="667" t="e">
        <f>SUMPRODUCT($BB$4:$BB$146,Schweine_Werte!$AH$4:$AH$146)/SUM($BB$4:$BB$146)</f>
        <v>#DIV/0!</v>
      </c>
      <c r="L54" s="667" t="e">
        <f>T54*$F54*365/1000+$J54-$K54</f>
        <v>#DIV/0!</v>
      </c>
      <c r="M54" s="667" t="e">
        <f>U54*$F54*365/1000+$J54-$K54/2</f>
        <v>#DIV/0!</v>
      </c>
      <c r="N54" s="667" t="e">
        <f>V54*$F54*365/1000+$J54</f>
        <v>#DIV/0!</v>
      </c>
      <c r="O54" s="667">
        <f>IF($C60&lt;28,SUM($BB$4:$BB$23)+IF($D60&gt;28,$BB$24*0.5,$BB$24),0)</f>
        <v>0</v>
      </c>
      <c r="P54" s="667">
        <f>IF($D60&gt;28,SUM($BB$25:$BB$146)+IF($C60&lt;28,$BB$24*0.5,$BB$24),0)</f>
        <v>0</v>
      </c>
      <c r="Q54" s="667" t="e">
        <f t="shared" si="32"/>
        <v>#DIV/0!</v>
      </c>
      <c r="R54" s="667" t="e">
        <f t="shared" si="32"/>
        <v>#DIV/0!</v>
      </c>
      <c r="S54" s="667" t="e">
        <f t="shared" si="32"/>
        <v>#DIV/0!</v>
      </c>
      <c r="T54" s="667" t="e">
        <f>+($O54*Schweine_Werte!$HT$6+$P54*Schweine_Werte!$HU$6)/SUM($O54:$P54)</f>
        <v>#DIV/0!</v>
      </c>
      <c r="U54" s="667" t="e">
        <f>+($O54*Schweine_Werte!$HV$6+$P54*Schweine_Werte!$HW$6)/SUM($O54:$P54)</f>
        <v>#DIV/0!</v>
      </c>
      <c r="V54" s="667" t="e">
        <f>+($O54*Schweine_Werte!$HX$6+$P54*Schweine_Werte!$HY$6)/SUM($O54:$P54)</f>
        <v>#DIV/0!</v>
      </c>
      <c r="W54" s="678" t="e">
        <f>($J54*0.055+T54*0.365*0.86*$F54-$K54*0.018)/L54*100</f>
        <v>#DIV/0!</v>
      </c>
      <c r="X54" s="667" t="e">
        <f>($J54*0.055+U54*0.365*0.86*$F54-$K54*0.018/2)/M54*100</f>
        <v>#DIV/0!</v>
      </c>
      <c r="Y54" s="667" t="e">
        <f>($J54*0.055+V54*0.365*0.86*$F54)/N54*100</f>
        <v>#DIV/0!</v>
      </c>
      <c r="Z54" s="667" t="e">
        <f>IF($B60=$A$8,SUMPRODUCT($BB$4:$BB$146,Schweine_Werte!$EQ$4:$EQ$146,Schweine_Werte!$ER$4:$ER$146)/SUMPRODUCT($BB$4:$BB$146,Schweine_Werte!$EQ$4:$EQ$146),IF($B60=$A$7,SUMPRODUCT($BB$4:$BB$146,Schweine_Werte!$DK$4:$DK$146,Schweine_Werte!$DL$4:$DL$146)/SUMPRODUCT($BB$4:$BB$146,Schweine_Werte!$DK$4:$DK$146),IF($B60=$A$6,SUMPRODUCT($BB$4:$BB$146,Schweine_Werte!$CE$4:$CE$146,Schweine_Werte!$CF$4:$CF$146)/SUMPRODUCT($BB$4:$BB$146,Schweine_Werte!$CE$4:$CE$146),SUMPRODUCT($BB$4:$BB$146,Schweine_Werte!$AY$4:$AY$146,Schweine_Werte!$AZ$4:$AZ$146)/SUMPRODUCT($BB$4:$BB$146,Schweine_Werte!$AY$4:$AY$146))))</f>
        <v>#DIV/0!</v>
      </c>
      <c r="AA54" s="667"/>
      <c r="AB54" s="667">
        <f>IF($B60=$A$8,SUMIF(Schweine_Werte!$AO$4:$AO$146,$C60,Schweine_Werte!$ER$4:$ER$146),IF($B60=$A$7,SUMIF(Schweine_Werte!$AO$4:$AO$146,$C60,Schweine_Werte!$DL$4:$DL$146),IF($B60=$A$6,SUMIF(Schweine_Werte!$AO$4:$AO$146,$C60,Schweine_Werte!$CF$4:$CF$146),SUMIF(Schweine_Werte!$AO$4:$AO$146,$C60,Schweine_Werte!$AZ$4:$AZ$146))))</f>
        <v>0</v>
      </c>
      <c r="AC54" s="667"/>
      <c r="AD54" s="667">
        <f>IF($B60=$A$8,SUMIF(Schweine_Werte!$AO$4:$AO$146,$D60,Schweine_Werte!$ER$4:$ER$146),IF($B60=$A$7,SUMIF(Schweine_Werte!$AO$4:$AO$146,$D60,Schweine_Werte!$DL$4:$DL$146),IF($B60=$A$6,SUMIF(Schweine_Werte!$AO$4:$AO$146,$D60,Schweine_Werte!$CF$4:$CF$146),SUMIF(Schweine_Werte!$AO$4:$AO$146,$D60,Schweine_Werte!$AZ$4:$AZ$146))))</f>
        <v>0</v>
      </c>
      <c r="AE54" s="667"/>
      <c r="AF54" s="667"/>
      <c r="AG54" s="667" t="e">
        <f>IF($B60=$A$8,SUMPRODUCT($BB$4:$BB$146,Schweine_Werte!$EQ$4:$EQ$146)/SUM($BB$4:$BB$146),IF($B60=$A$7,SUMPRODUCT($BB$4:$BB$146,Schweine_Werte!$DK$4:$DK$146)/SUM($BB$4:$BB$146),IF($B60=$A$6,SUMPRODUCT($BB$4:$BB$146,Schweine_Werte!$CE$4:$CE$146)/SUM($BB$4:$BB$146),SUMPRODUCT($BB$4:$BB$146,Schweine_Werte!$AY$4:$AY$146)/SUM($BB$4:$BB$146))))</f>
        <v>#DIV/0!</v>
      </c>
      <c r="AH54" s="667"/>
      <c r="AI54" s="667"/>
      <c r="AJ54" s="667" t="e">
        <f>IF($B60=$A$8,SUMPRODUCT($BB$4:$BB$146,Schweine_Werte!$EQ$4:$EQ$146,Schweine_Werte!$ES$4:$ES$146)/SUMPRODUCT($BB$4:$BB$146,Schweine_Werte!$EQ$4:$EQ$146),IF($B60=$A$7,SUMPRODUCT($BB$4:$BB$146,Schweine_Werte!$DK$4:$DK$146,Schweine_Werte!$DM$4:$DM$146)/SUMPRODUCT($BB$4:$BB$146,Schweine_Werte!$DK$4:$DK$146),IF($B60=$A$6,SUMPRODUCT($BB$4:$BB$146,Schweine_Werte!$CE$4:$CE$146,Schweine_Werte!$CG$4:$CG$146)/SUMPRODUCT($BB$4:$BB$146,Schweine_Werte!$CE$4:$CE$146),SUMPRODUCT($BB$4:$BB$146,Schweine_Werte!$AY$4:$AY$146,Schweine_Werte!$BA$4:$BA$146)/SUMPRODUCT($BB$4:$BB$146,Schweine_Werte!$AY$4:$AY$146))))</f>
        <v>#DIV/0!</v>
      </c>
      <c r="AK54" s="667"/>
      <c r="AL54" s="667">
        <f>IF($B60=$A$8,SUMIF(Schweine_Werte!$AO$4:$AO$146,$C60,Schweine_Werte!$ES$4:$ES$146),IF($B60=$A$7,SUMIF(Schweine_Werte!$AO$4:$AO$146,$C60,Schweine_Werte!$DM$4:$DM$146),IF($B60=$A$6,SUMIF(Schweine_Werte!$AO$4:$AO$146,$C60,Schweine_Werte!$CG$4:$CG$146),SUMIF(Schweine_Werte!$AO$4:$AO$146,$C60,Schweine_Werte!$BA$4:$BA$146))))</f>
        <v>0</v>
      </c>
      <c r="AM54" s="667"/>
      <c r="AN54" s="667">
        <f>IF($B60=$A$8,SUMIF(Schweine_Werte!$AO$4:$AO$146,$D60,Schweine_Werte!$ES$4:$ES$146),IF($B60=$A$7,SUMIF(Schweine_Werte!$AO$4:$AO$146,$D60,Schweine_Werte!$DM$4:$DM$146),IF($B60=$A$6,SUMIF(Schweine_Werte!$AO$4:$AO$146,$D60,Schweine_Werte!$CG$4:$CG$146),SUMIF(Schweine_Werte!$AO$4:$AO$146,$D60,Schweine_Werte!$BA$4:$BA$146))))</f>
        <v>0</v>
      </c>
      <c r="AR54" s="698">
        <v>58</v>
      </c>
      <c r="AS54" s="677">
        <f>IF(OR($C$12=$AR54,$D$12=$AR54),Schweine_Werte!$C54*0.5,IF(OR($C$12&gt;$AR54,$D$12&lt;$AR54),0,Schweine_Werte!$C54))</f>
        <v>0</v>
      </c>
      <c r="AT54" s="667">
        <f>IF(OR($C$24=$AR54,$D$24=$AR54),Schweine_Werte!$C54*0.5,IF(OR($C$24&gt;$AR54,$D$24&lt;$AR54),0,Schweine_Werte!$C54))</f>
        <v>0</v>
      </c>
      <c r="AU54" s="677">
        <f>IF(OR($C$36=$AR54,$D$36=$AR54),Schweine_Werte!$C54*0.5,IF(OR($C$36&gt;$AR54,$D$36&lt;$AR54),0,Schweine_Werte!$C54))</f>
        <v>0</v>
      </c>
      <c r="AV54" s="677">
        <f>IF(OR($C$48=$AR54,$D$48=$AR54),Schweine_Werte!$C54*0.5,IF(OR($C$48&gt;$AR54,$D$48&lt;$AR54),0,Schweine_Werte!$C54))</f>
        <v>0</v>
      </c>
      <c r="AW54" s="677">
        <f>IF(OR($C$60=$AR54,$D$60=$AR54),Schweine_Werte!$C54*0.5,IF(OR($C$60&gt;$AR54,$D$60&lt;$AR54),0,Schweine_Werte!$C54))</f>
        <v>0</v>
      </c>
      <c r="AX54" s="677">
        <f>IF(OR($C$12=$AR54,$D$12=$AR54),Schweine_Werte!$E54*0.5,IF(OR($C$12&gt;$AR54,$D$12&lt;$AR54),0,Schweine_Werte!$E54))</f>
        <v>0</v>
      </c>
      <c r="AY54" s="667">
        <f>IF(OR($C$24=$AR54,$D$24=$AR54),Schweine_Werte!$E54*0.5,IF(OR($C$24&gt;$AR54,$D$24&lt;$AR54),0,Schweine_Werte!$E54))</f>
        <v>0</v>
      </c>
      <c r="AZ54" s="667">
        <f>IF(OR($C$36=$AR54,$D$36=$AR54),Schweine_Werte!$E54*0.5,IF(OR($C$36&gt;$AR54,$D$36&lt;$AR54),0,Schweine_Werte!$E54))</f>
        <v>0</v>
      </c>
      <c r="BA54" s="667">
        <f>IF(OR($C$48=$AR54,$D$48=$AR54),Schweine_Werte!$E54*0.5,IF(OR($C$48&gt;$AR54,$D$48&lt;$AR54),0,Schweine_Werte!$E54))</f>
        <v>0</v>
      </c>
      <c r="BB54" s="667">
        <f>IF(OR($C$60=$AR54,$D$60=$AR54),Schweine_Werte!$E54*0.5,IF(OR($C$60&gt;$AR54,$D$60&lt;$AR54),0,Schweine_Werte!$E54))</f>
        <v>0</v>
      </c>
      <c r="BC54" s="677">
        <f>IF(OR($C$12=$AR54,$D$12=$AR54),Schweine_Werte!$G54*0.5,IF(OR($C$12&gt;$AR54,$D$12&lt;$AR54),0,Schweine_Werte!$G54))</f>
        <v>0</v>
      </c>
      <c r="BD54" s="667">
        <f>IF(OR($C$24=$AR54,$D$24=$AR54),Schweine_Werte!$G54*0.5,IF(OR($C$24&gt;$AR54,$D$24&lt;$AR54),0,Schweine_Werte!$G54))</f>
        <v>0</v>
      </c>
      <c r="BE54" s="667">
        <f>IF(OR($C$36=$AR54,$D$36=$AR54),Schweine_Werte!$G54*0.5,IF(OR($C$36&gt;$AR54,$D$36&lt;$AR54),0,Schweine_Werte!$G54))</f>
        <v>0</v>
      </c>
      <c r="BF54" s="667">
        <f>IF(OR($C$48=$AR54,$D$48=$AR54),Schweine_Werte!$G54*0.5,IF(OR($C$48&gt;$AR54,$D$48&lt;$AR54),0,Schweine_Werte!$G54))</f>
        <v>0</v>
      </c>
      <c r="BG54" s="667">
        <f>IF(OR($C$60=$AR54,$D$60=$AR54),Schweine_Werte!$G54*0.5,IF(OR($C$60&gt;$AR54,$D$60&lt;$AR54),0,Schweine_Werte!$G54))</f>
        <v>0</v>
      </c>
      <c r="BH54" s="677">
        <f>IF(OR($C$12=$AR54,$D$12=$AR54),Schweine_Werte!$I54*0.5,IF(OR($C$12&gt;$AR54,$D$12&lt;$AR54),0,Schweine_Werte!$I54))</f>
        <v>0</v>
      </c>
      <c r="BI54" s="667">
        <f>IF(OR($C$24=$AR54,$D$24=$AR54),Schweine_Werte!$I54*0.5,IF(OR($C$24&gt;$AR54,$D$24&lt;$AR54),0,Schweine_Werte!$I54))</f>
        <v>0</v>
      </c>
      <c r="BJ54" s="667">
        <f>IF(OR($C$36=$AR54,$D$36=$AR54),Schweine_Werte!$I54*0.5,IF(OR($C$36&gt;$AR54,$D$36&lt;$AR54),0,Schweine_Werte!$I54))</f>
        <v>0</v>
      </c>
      <c r="BK54" s="667">
        <f>IF(OR($C$48=$AR54,$D$48=$AR54),Schweine_Werte!$I54*0.5,IF(OR($C$48&gt;$AR54,$D$48&lt;$AR54),0,Schweine_Werte!$I54))</f>
        <v>0</v>
      </c>
      <c r="BL54" s="667">
        <f>IF(OR($C$60=$AR54,$D$60=$AR54),Schweine_Werte!$I54*0.5,IF(OR($C$60&gt;$AR54,$D$60&lt;$AR54),0,Schweine_Werte!$I54))</f>
        <v>0</v>
      </c>
      <c r="BM54" s="677"/>
      <c r="BN54" s="667"/>
      <c r="BO54" s="667"/>
      <c r="BP54" s="667"/>
      <c r="BQ54" s="667"/>
      <c r="BR54" s="677">
        <f>IF(OR($C$74=$AR54,$D$74=$AR54),Schweine_Werte!$M54*0.5,IF(OR($C$74&gt;$AR54,$D$74&lt;$AR54),0,Schweine_Werte!$M54))</f>
        <v>0</v>
      </c>
      <c r="BS54" s="677">
        <f>IF(OR($C$83=$AR54,$D$83=$AR54),Schweine_Werte!$M54*0.5,IF(OR($C$83&gt;$AR54,$D$83&lt;$AR54),0,Schweine_Werte!$M54))</f>
        <v>0</v>
      </c>
      <c r="BT54" s="679">
        <f>IF(OR($C$92=$AR54,$D$92=$AR54),Schweine_Werte!$M54*0.5,IF(OR($C$92&gt;$AR54,$D$92&lt;$AR54),0,Schweine_Werte!$M54))</f>
        <v>0</v>
      </c>
      <c r="BU54" s="679">
        <f>IF(OR($C$101=$AR54,$D$101=$AR54),Schweine_Werte!$M54*0.5,IF(OR($C$101&gt;$AR54,$D$101&lt;$AR54),0,Schweine_Werte!$M54))</f>
        <v>0</v>
      </c>
      <c r="BV54" s="679">
        <f>IF(OR($C$110=$AR54,$D$110=$AR54),Schweine_Werte!$M54*0.5,IF(OR($C$110&gt;$AR54,$D$110&lt;$AR54),0,Schweine_Werte!$M54))</f>
        <v>0</v>
      </c>
      <c r="BW54" s="679">
        <f>IF(OR(8=$AR54,$E$127=$AR54),Schweine_Werte!$M54*0.5,IF(OR(8&gt;$AR54,$E$127&lt;$AR54),0,Schweine_Werte!$M54))</f>
        <v>1.1438763474186027</v>
      </c>
      <c r="BX54" s="679">
        <f>IF(OR(8=$AR54,$E$145=$AR54),Schweine_Werte!$M54*0.5,IF(OR(8&gt;$AR54,$E$145&lt;$AR54),0,Schweine_Werte!$M54))</f>
        <v>1.1438763474186027</v>
      </c>
      <c r="BY54" s="677">
        <f>IF(OR($C$74=$AR54,$D$74=$AR54),Schweine_Werte!$O54*0.5,IF(OR($C$74&gt;$AR54,$D$74&lt;$AR54),0,Schweine_Werte!$O54))</f>
        <v>0</v>
      </c>
      <c r="BZ54" s="677">
        <f>IF(OR($C$83=$AR54,$D$83=$AR54),Schweine_Werte!$O54*0.5,IF(OR($C$83&gt;$AR54,$D$83&lt;$AR54),0,Schweine_Werte!$O54))</f>
        <v>0</v>
      </c>
      <c r="CA54" s="679">
        <f>IF(OR($C$92=$AR54,$D$92=$AR54),Schweine_Werte!$O54*0.5,IF(OR($C$92&gt;$AR54,$D$92&lt;$AR54),0,Schweine_Werte!$O54))</f>
        <v>0</v>
      </c>
      <c r="CB54" s="679">
        <f>IF(OR($C$101=$AR54,$D$101=$AR54),Schweine_Werte!$O54*0.5,IF(OR($C$101&gt;$AR54,$D$101&lt;$AR54),0,Schweine_Werte!$O54))</f>
        <v>0</v>
      </c>
      <c r="CC54" s="679">
        <f>IF(OR($C$110=$AR54,$D$110=$AR54),Schweine_Werte!$O54*0.5,IF(OR($C$110&gt;$AR54,$D$110&lt;$AR54),0,Schweine_Werte!$O54))</f>
        <v>0</v>
      </c>
    </row>
    <row r="55" spans="1:81" x14ac:dyDescent="0.2">
      <c r="B55" s="504">
        <v>850</v>
      </c>
      <c r="D55" s="667"/>
      <c r="E55" s="667" t="e">
        <f>($D60-$C60)*1000/SUM($BG$4:$BG$146)</f>
        <v>#VALUE!</v>
      </c>
      <c r="F55" s="667" t="e">
        <f>SUMPRODUCT($BG$4:$BG$146,Schweine_Werte!$S$4:$S$146)/SUM($BG$4:$BG$146)</f>
        <v>#DIV/0!</v>
      </c>
      <c r="G55" s="667" t="e">
        <f>IF($B60=$A$8,SUMPRODUCT($BG$4:$BG$146,Schweine_Werte!ET$4:ET$146)/SUM($BG$4:$BG$146),IF($B60=$A$7,SUMPRODUCT($BG$4:$BG$146,Schweine_Werte!DN$4:DN$146)/SUM($BG$4:$BG$146),IF($B60=$A$6,SUMPRODUCT($BG$4:$BG$146,Schweine_Werte!CH$4:CH$146)/SUM($BG$4:$BG$146),SUMPRODUCT($BG$4:$BG$146,Schweine_Werte!BB$4:BB$146)/SUM($BG$4:$BG$146))))</f>
        <v>#DIV/0!</v>
      </c>
      <c r="H55" s="667" t="e">
        <f>IF($B60=$A$8,SUMPRODUCT($BG$4:$BG$146,Schweine_Werte!EU$4:EU$146)/SUM($BG$4:$BG$146),IF($B60=$A$7,SUMPRODUCT($BG$4:$BG$146,Schweine_Werte!DO$4:DO$146)/SUM($BG$4:$BG$146),IF($B60=$A$6,SUMPRODUCT($BG$4:$BG$146,Schweine_Werte!CI$4:CI$146)/SUM($BG$4:$BG$146),SUMPRODUCT($BG$4:$BG$146,Schweine_Werte!BC$4:BC$146)/SUM($BG$4:$BG$146))))</f>
        <v>#DIV/0!</v>
      </c>
      <c r="I55" s="667" t="e">
        <f>IF($B60=$A$8,SUMPRODUCT($BG$4:$BG$146,Schweine_Werte!EV$4:EV$146)/SUM($BG$4:$BG$146),IF($B60=$A$7,SUMPRODUCT($BG$4:$BG$146,Schweine_Werte!DP$4:DP$146)/SUM($BG$4:$BG$146),IF($B60=$A$6,SUMPRODUCT($BG$4:$BG$146,Schweine_Werte!CJ$4:CJ$146)/SUM($BG$4:$BG$146),SUMPRODUCT($BG$4:$BG$146,Schweine_Werte!BD$4:BD$146)/SUM($BG$4:$BG$146))))</f>
        <v>#DIV/0!</v>
      </c>
      <c r="J55" s="667" t="e">
        <f>SUMPRODUCT($BG$4:$BG$146,Schweine_Werte!$AA$4:$AA$146)/SUM($BG$4:$BG$146)</f>
        <v>#DIV/0!</v>
      </c>
      <c r="K55" s="667" t="e">
        <f>SUMPRODUCT($BG$4:$BG$146,Schweine_Werte!$AI$4:$AI$146)/SUM($BG$4:$BG$146)</f>
        <v>#DIV/0!</v>
      </c>
      <c r="L55" s="667" t="e">
        <f>T55*$F55*365/1000+$J55-$K55</f>
        <v>#DIV/0!</v>
      </c>
      <c r="M55" s="667" t="e">
        <f>U55*$F55*365/1000+$J55-$K55/2</f>
        <v>#DIV/0!</v>
      </c>
      <c r="N55" s="667" t="e">
        <f>V55*$F55*365/1000+$J55</f>
        <v>#DIV/0!</v>
      </c>
      <c r="O55" s="667">
        <f>IF($C60&lt;28,SUM($BG$4:$BG$23)+IF($D60&gt;28,$BG$24*0.5,$BG$24),0)</f>
        <v>0</v>
      </c>
      <c r="P55" s="667">
        <f>IF($D60&gt;28,SUM($BG$25:$BG$146)+IF($C60&lt;28,$BG$24*0.5,$BG$24),0)</f>
        <v>0</v>
      </c>
      <c r="Q55" s="667" t="e">
        <f t="shared" si="32"/>
        <v>#DIV/0!</v>
      </c>
      <c r="R55" s="667" t="e">
        <f t="shared" si="32"/>
        <v>#DIV/0!</v>
      </c>
      <c r="S55" s="667" t="e">
        <f t="shared" si="32"/>
        <v>#DIV/0!</v>
      </c>
      <c r="T55" s="667" t="e">
        <f>+($O55*Schweine_Werte!$HT$7+$P55*Schweine_Werte!$HU$7)/SUM($O55:$P55)</f>
        <v>#DIV/0!</v>
      </c>
      <c r="U55" s="667" t="e">
        <f>+($O55*Schweine_Werte!$HV$7+$P55*Schweine_Werte!$HW$7)/SUM($O55:$P55)</f>
        <v>#DIV/0!</v>
      </c>
      <c r="V55" s="667" t="e">
        <f>+($O55*Schweine_Werte!$HX$7+$P55*Schweine_Werte!$HY$7)/SUM($O55:$P55)</f>
        <v>#DIV/0!</v>
      </c>
      <c r="W55" s="667" t="e">
        <f>($J55*0.055+T55*0.365*0.86*$F55-$K55*0.018)/L55*100</f>
        <v>#DIV/0!</v>
      </c>
      <c r="X55" s="667" t="e">
        <f>($J55*0.055+U55*0.365*0.86*$F55-$K55*0.018/2)/M55*100</f>
        <v>#DIV/0!</v>
      </c>
      <c r="Y55" s="667" t="e">
        <f>($J55*0.055+V55*0.365*0.86*$F55)/N55*100</f>
        <v>#DIV/0!</v>
      </c>
      <c r="Z55" s="667" t="e">
        <f>IF($B60=$A$8,SUMPRODUCT($BG$4:$BG$146,Schweine_Werte!$EW$4:$EW$146,Schweine_Werte!$EX$4:$EX$146)/SUMPRODUCT($BG$4:$BG$146,Schweine_Werte!$EW$4:$EW$146),IF($B60=$A$7,SUMPRODUCT($BG$4:$BG$146,Schweine_Werte!$DQ$4:$DQ$146,Schweine_Werte!$DR$4:$DR$146)/SUMPRODUCT($BG$4:$BG$146,Schweine_Werte!$DQ$4:$DQ$146),IF($B60=$A$6,SUMPRODUCT($BG$4:$BG$146,Schweine_Werte!$CK$4:$CK$146,Schweine_Werte!$CL$4:$CL$146)/SUMPRODUCT($BG$4:$BG$146,Schweine_Werte!$CK$4:$CK$146),SUMPRODUCT($BG$4:$BG$146,Schweine_Werte!$BE$4:$BE$146,Schweine_Werte!$BF$4:$BF$146)/SUMPRODUCT($BG$4:$BG$146,Schweine_Werte!$BE$4:$BE$146))))</f>
        <v>#DIV/0!</v>
      </c>
      <c r="AA55" s="667"/>
      <c r="AB55" s="667">
        <f>IF($B60=$A$8,SUMIF(Schweine_Werte!$AO$4:$AO$146,$C60,Schweine_Werte!$EX$4:$EX$146),IF($B60=$A$7,SUMIF(Schweine_Werte!$AO$4:$AO$146,$C60,Schweine_Werte!$DR$4:$DR$146),IF($B60=$A$6,SUMIF(Schweine_Werte!$AO$4:$AO$146,$C60,Schweine_Werte!$CL$4:$CL$146),SUMIF(Schweine_Werte!$AO$4:$AO$146,$C60,Schweine_Werte!$BF$4:$BF$146))))</f>
        <v>0</v>
      </c>
      <c r="AC55" s="667"/>
      <c r="AD55" s="667">
        <f>IF($B60=$A$8,SUMIF(Schweine_Werte!$AO$4:$AO$146,$D60,Schweine_Werte!$EX$4:$EX$146),IF($B60=$A$7,SUMIF(Schweine_Werte!$AO$4:$AO$146,$D60,Schweine_Werte!$DR$4:$DR$146),IF($B60=$A$6,SUMIF(Schweine_Werte!$AO$4:$AO$146,$D60,Schweine_Werte!$CL$4:$CL$146),SUMIF(Schweine_Werte!$AO$4:$AO$146,$D60,Schweine_Werte!$BF$4:$BF$146))))</f>
        <v>0</v>
      </c>
      <c r="AE55" s="667"/>
      <c r="AF55" s="667"/>
      <c r="AG55" s="667" t="e">
        <f>IF($B60=$A$8,SUMPRODUCT($BG$4:$BG$146,Schweine_Werte!$EW$4:$EW$146)/SUM($BG$4:$BG$146),IF($B60=$A$7,SUMPRODUCT($BG$4:$BG$146,Schweine_Werte!$DQ$4:$DQ$146)/SUM($BG$4:$BG$146),IF($B60=$A$6,SUMPRODUCT($BG$4:$BG$146,Schweine_Werte!$CK$4:$CK$146)/SUM($BG$4:$BG$146),SUMPRODUCT($BG$4:$BG$146,Schweine_Werte!$BE$4:$BE$146)/SUM($BG$4:$BG$146))))</f>
        <v>#DIV/0!</v>
      </c>
      <c r="AH55" s="667"/>
      <c r="AI55" s="667"/>
      <c r="AJ55" s="667" t="e">
        <f>IF($B60=$A$8,SUMPRODUCT($BG$4:$BG$146,Schweine_Werte!$EW$4:$EW$146,Schweine_Werte!$EY$4:$EY$146)/SUMPRODUCT($BG$4:$BG$146,Schweine_Werte!$EW$4:$EW$146),IF($B60=$A$7,SUMPRODUCT($BG$4:$BG$146,Schweine_Werte!$DQ$4:$DQ$146,Schweine_Werte!$DS$4:$DS$146)/SUMPRODUCT($BG$4:$BG$146,Schweine_Werte!$DQ$4:$DQ$146),IF($B60=$A$6,SUMPRODUCT($BG$4:$BG$146,Schweine_Werte!$CK$4:$CK$146,Schweine_Werte!$CM$4:$CM$146)/SUMPRODUCT($BG$4:$BG$146,Schweine_Werte!$CK$4:$CK$146),SUMPRODUCT($BG$4:$BG$146,Schweine_Werte!$BE$4:$BE$146,Schweine_Werte!$BG$4:$BG$146)/SUMPRODUCT($BG$4:$BG$146,Schweine_Werte!$BE$4:$BE$146))))</f>
        <v>#DIV/0!</v>
      </c>
      <c r="AK55" s="667"/>
      <c r="AL55" s="667">
        <f>IF($B60=$A$8,SUMIF(Schweine_Werte!$AO$4:$AO$146,$C60,Schweine_Werte!$EY$4:$EY$146),IF($B60=$A$7,SUMIF(Schweine_Werte!$AO$4:$AO$146,$C60,Schweine_Werte!$DS$4:$DS$146),IF($B60=$A$6,SUMIF(Schweine_Werte!$AO$4:$AO$146,$C60,Schweine_Werte!$CM$4:$CM$146),SUMIF(Schweine_Werte!$AO$4:$AO$146,$C60,Schweine_Werte!$BG$4:$BG$146))))</f>
        <v>0</v>
      </c>
      <c r="AM55" s="667"/>
      <c r="AN55" s="667">
        <f>IF($B60=$A$8,SUMIF(Schweine_Werte!$AO$4:$AO$146,$D60,Schweine_Werte!$EY$4:$EY$146),IF($B60=$A$7,SUMIF(Schweine_Werte!$AO$4:$AO$146,$D60,Schweine_Werte!$DS$4:$DS$146),IF($B60=$A$6,SUMIF(Schweine_Werte!$AO$4:$AO$146,$D60,Schweine_Werte!$CM$4:$CM$146),SUMIF(Schweine_Werte!$AO$4:$AO$146,$D60,Schweine_Werte!$BG$4:$BG$146))))</f>
        <v>0</v>
      </c>
      <c r="AR55" s="698">
        <v>59</v>
      </c>
      <c r="AS55" s="677">
        <f>IF(OR($C$12=$AR55,$D$12=$AR55),Schweine_Werte!$C55*0.5,IF(OR($C$12&gt;$AR55,$D$12&lt;$AR55),0,Schweine_Werte!$C55))</f>
        <v>0</v>
      </c>
      <c r="AT55" s="667">
        <f>IF(OR($C$24=$AR55,$D$24=$AR55),Schweine_Werte!$C55*0.5,IF(OR($C$24&gt;$AR55,$D$24&lt;$AR55),0,Schweine_Werte!$C55))</f>
        <v>0</v>
      </c>
      <c r="AU55" s="677">
        <f>IF(OR($C$36=$AR55,$D$36=$AR55),Schweine_Werte!$C55*0.5,IF(OR($C$36&gt;$AR55,$D$36&lt;$AR55),0,Schweine_Werte!$C55))</f>
        <v>0</v>
      </c>
      <c r="AV55" s="677">
        <f>IF(OR($C$48=$AR55,$D$48=$AR55),Schweine_Werte!$C55*0.5,IF(OR($C$48&gt;$AR55,$D$48&lt;$AR55),0,Schweine_Werte!$C55))</f>
        <v>0</v>
      </c>
      <c r="AW55" s="677">
        <f>IF(OR($C$60=$AR55,$D$60=$AR55),Schweine_Werte!$C55*0.5,IF(OR($C$60&gt;$AR55,$D$60&lt;$AR55),0,Schweine_Werte!$C55))</f>
        <v>0</v>
      </c>
      <c r="AX55" s="677">
        <f>IF(OR($C$12=$AR55,$D$12=$AR55),Schweine_Werte!$E55*0.5,IF(OR($C$12&gt;$AR55,$D$12&lt;$AR55),0,Schweine_Werte!$E55))</f>
        <v>0</v>
      </c>
      <c r="AY55" s="667">
        <f>IF(OR($C$24=$AR55,$D$24=$AR55),Schweine_Werte!$E55*0.5,IF(OR($C$24&gt;$AR55,$D$24&lt;$AR55),0,Schweine_Werte!$E55))</f>
        <v>0</v>
      </c>
      <c r="AZ55" s="667">
        <f>IF(OR($C$36=$AR55,$D$36=$AR55),Schweine_Werte!$E55*0.5,IF(OR($C$36&gt;$AR55,$D$36&lt;$AR55),0,Schweine_Werte!$E55))</f>
        <v>0</v>
      </c>
      <c r="BA55" s="667">
        <f>IF(OR($C$48=$AR55,$D$48=$AR55),Schweine_Werte!$E55*0.5,IF(OR($C$48&gt;$AR55,$D$48&lt;$AR55),0,Schweine_Werte!$E55))</f>
        <v>0</v>
      </c>
      <c r="BB55" s="667">
        <f>IF(OR($C$60=$AR55,$D$60=$AR55),Schweine_Werte!$E55*0.5,IF(OR($C$60&gt;$AR55,$D$60&lt;$AR55),0,Schweine_Werte!$E55))</f>
        <v>0</v>
      </c>
      <c r="BC55" s="677">
        <f>IF(OR($C$12=$AR55,$D$12=$AR55),Schweine_Werte!$G55*0.5,IF(OR($C$12&gt;$AR55,$D$12&lt;$AR55),0,Schweine_Werte!$G55))</f>
        <v>0</v>
      </c>
      <c r="BD55" s="667">
        <f>IF(OR($C$24=$AR55,$D$24=$AR55),Schweine_Werte!$G55*0.5,IF(OR($C$24&gt;$AR55,$D$24&lt;$AR55),0,Schweine_Werte!$G55))</f>
        <v>0</v>
      </c>
      <c r="BE55" s="667">
        <f>IF(OR($C$36=$AR55,$D$36=$AR55),Schweine_Werte!$G55*0.5,IF(OR($C$36&gt;$AR55,$D$36&lt;$AR55),0,Schweine_Werte!$G55))</f>
        <v>0</v>
      </c>
      <c r="BF55" s="667">
        <f>IF(OR($C$48=$AR55,$D$48=$AR55),Schweine_Werte!$G55*0.5,IF(OR($C$48&gt;$AR55,$D$48&lt;$AR55),0,Schweine_Werte!$G55))</f>
        <v>0</v>
      </c>
      <c r="BG55" s="667">
        <f>IF(OR($C$60=$AR55,$D$60=$AR55),Schweine_Werte!$G55*0.5,IF(OR($C$60&gt;$AR55,$D$60&lt;$AR55),0,Schweine_Werte!$G55))</f>
        <v>0</v>
      </c>
      <c r="BH55" s="677">
        <f>IF(OR($C$12=$AR55,$D$12=$AR55),Schweine_Werte!$I55*0.5,IF(OR($C$12&gt;$AR55,$D$12&lt;$AR55),0,Schweine_Werte!$I55))</f>
        <v>0</v>
      </c>
      <c r="BI55" s="667">
        <f>IF(OR($C$24=$AR55,$D$24=$AR55),Schweine_Werte!$I55*0.5,IF(OR($C$24&gt;$AR55,$D$24&lt;$AR55),0,Schweine_Werte!$I55))</f>
        <v>0</v>
      </c>
      <c r="BJ55" s="667">
        <f>IF(OR($C$36=$AR55,$D$36=$AR55),Schweine_Werte!$I55*0.5,IF(OR($C$36&gt;$AR55,$D$36&lt;$AR55),0,Schweine_Werte!$I55))</f>
        <v>0</v>
      </c>
      <c r="BK55" s="667">
        <f>IF(OR($C$48=$AR55,$D$48=$AR55),Schweine_Werte!$I55*0.5,IF(OR($C$48&gt;$AR55,$D$48&lt;$AR55),0,Schweine_Werte!$I55))</f>
        <v>0</v>
      </c>
      <c r="BL55" s="667">
        <f>IF(OR($C$60=$AR55,$D$60=$AR55),Schweine_Werte!$I55*0.5,IF(OR($C$60&gt;$AR55,$D$60&lt;$AR55),0,Schweine_Werte!$I55))</f>
        <v>0</v>
      </c>
      <c r="BM55" s="677"/>
      <c r="BN55" s="667"/>
      <c r="BO55" s="667"/>
      <c r="BP55" s="667"/>
      <c r="BQ55" s="667"/>
      <c r="BR55" s="677">
        <f>IF(OR($C$74=$AR55,$D$74=$AR55),Schweine_Werte!$M55*0.5,IF(OR($C$74&gt;$AR55,$D$74&lt;$AR55),0,Schweine_Werte!$M55))</f>
        <v>0</v>
      </c>
      <c r="BS55" s="677">
        <f>IF(OR($C$83=$AR55,$D$83=$AR55),Schweine_Werte!$M55*0.5,IF(OR($C$83&gt;$AR55,$D$83&lt;$AR55),0,Schweine_Werte!$M55))</f>
        <v>0</v>
      </c>
      <c r="BT55" s="679">
        <f>IF(OR($C$92=$AR55,$D$92=$AR55),Schweine_Werte!$M55*0.5,IF(OR($C$92&gt;$AR55,$D$92&lt;$AR55),0,Schweine_Werte!$M55))</f>
        <v>0</v>
      </c>
      <c r="BU55" s="679">
        <f>IF(OR($C$101=$AR55,$D$101=$AR55),Schweine_Werte!$M55*0.5,IF(OR($C$101&gt;$AR55,$D$101&lt;$AR55),0,Schweine_Werte!$M55))</f>
        <v>0</v>
      </c>
      <c r="BV55" s="679">
        <f>IF(OR($C$110=$AR55,$D$110=$AR55),Schweine_Werte!$M55*0.5,IF(OR($C$110&gt;$AR55,$D$110&lt;$AR55),0,Schweine_Werte!$M55))</f>
        <v>0</v>
      </c>
      <c r="BW55" s="679">
        <f>IF(OR(8=$AR55,$E$127=$AR55),Schweine_Werte!$M55*0.5,IF(OR(8&gt;$AR55,$E$127&lt;$AR55),0,Schweine_Werte!$M55))</f>
        <v>1.1384780973164939</v>
      </c>
      <c r="BX55" s="679">
        <f>IF(OR(8=$AR55,$E$145=$AR55),Schweine_Werte!$M55*0.5,IF(OR(8&gt;$AR55,$E$145&lt;$AR55),0,Schweine_Werte!$M55))</f>
        <v>1.1384780973164939</v>
      </c>
      <c r="BY55" s="677">
        <f>IF(OR($C$74=$AR55,$D$74=$AR55),Schweine_Werte!$O55*0.5,IF(OR($C$74&gt;$AR55,$D$74&lt;$AR55),0,Schweine_Werte!$O55))</f>
        <v>0</v>
      </c>
      <c r="BZ55" s="677">
        <f>IF(OR($C$83=$AR55,$D$83=$AR55),Schweine_Werte!$O55*0.5,IF(OR($C$83&gt;$AR55,$D$83&lt;$AR55),0,Schweine_Werte!$O55))</f>
        <v>0</v>
      </c>
      <c r="CA55" s="679">
        <f>IF(OR($C$92=$AR55,$D$92=$AR55),Schweine_Werte!$O55*0.5,IF(OR($C$92&gt;$AR55,$D$92&lt;$AR55),0,Schweine_Werte!$O55))</f>
        <v>0</v>
      </c>
      <c r="CB55" s="679">
        <f>IF(OR($C$101=$AR55,$D$101=$AR55),Schweine_Werte!$O55*0.5,IF(OR($C$101&gt;$AR55,$D$101&lt;$AR55),0,Schweine_Werte!$O55))</f>
        <v>0</v>
      </c>
      <c r="CC55" s="679">
        <f>IF(OR($C$110=$AR55,$D$110=$AR55),Schweine_Werte!$O55*0.5,IF(OR($C$110&gt;$AR55,$D$110&lt;$AR55),0,Schweine_Werte!$O55))</f>
        <v>0</v>
      </c>
    </row>
    <row r="56" spans="1:81" x14ac:dyDescent="0.2">
      <c r="B56" s="504">
        <v>950</v>
      </c>
      <c r="D56" s="667"/>
      <c r="E56" s="667" t="e">
        <f>($D60-$C60)*1000/SUM($BL$4:$BL$146)</f>
        <v>#VALUE!</v>
      </c>
      <c r="F56" s="667" t="e">
        <f>SUMPRODUCT($BL$4:$BL$146,Schweine_Werte!$T$4:$T$146)/SUM($BL$4:$BL$146)</f>
        <v>#DIV/0!</v>
      </c>
      <c r="G56" s="667" t="e">
        <f>IF($B60=$A$8,SUMPRODUCT($BL$4:$BL$146,Schweine_Werte!EZ$4:EZ$146)/SUM($BL$4:$BL$146),IF($B60=$A$7,SUMPRODUCT($BL$4:$BL$146,Schweine_Werte!DT$4:DT$146)/SUM($BL$4:$BL$146),IF($B60=$A$6,SUMPRODUCT($BL$4:$BL$146,Schweine_Werte!CN$4:CN$146)/SUM($BL$4:$BL$146),SUMPRODUCT($BL$4:$BL$146,Schweine_Werte!BH$4:BH$146)/SUM($BL$4:$BL$146))))</f>
        <v>#DIV/0!</v>
      </c>
      <c r="H56" s="667" t="e">
        <f>IF($B60=$A$8,SUMPRODUCT($BL$4:$BL$146,Schweine_Werte!FA$4:FA$146)/SUM($BL$4:$BL$146),IF($B60=$A$7,SUMPRODUCT($BL$4:$BL$146,Schweine_Werte!DU$4:DU$146)/SUM($BL$4:$BL$146),IF($B60=$A$6,SUMPRODUCT($BL$4:$BL$146,Schweine_Werte!CO$4:CO$146)/SUM($BL$4:$BL$146),SUMPRODUCT($BL$4:$BL$146,Schweine_Werte!BI$4:BI$146)/SUM($BL$4:$BL$146))))</f>
        <v>#DIV/0!</v>
      </c>
      <c r="I56" s="667" t="e">
        <f>IF($B60=$A$8,SUMPRODUCT($BL$4:$BL$146,Schweine_Werte!FB$4:FB$146)/SUM($BL$4:$BL$146),IF($B60=$A$7,SUMPRODUCT($BL$4:$BL$146,Schweine_Werte!DV$4:DV$146)/SUM($BL$4:$BL$146),IF($B60=$A$6,SUMPRODUCT($BL$4:$BL$146,Schweine_Werte!CP$4:CP$146)/SUM($BL$4:$BL$146),SUMPRODUCT($BL$4:$BL$146,Schweine_Werte!BJ$4:BJ$146)/SUM($BL$4:$BL$146))))</f>
        <v>#DIV/0!</v>
      </c>
      <c r="J56" s="667" t="e">
        <f>SUMPRODUCT($BL$4:$BL$146,Schweine_Werte!$AB$4:$AB$146)/SUM($BL$4:$BL$146)</f>
        <v>#DIV/0!</v>
      </c>
      <c r="K56" s="667" t="e">
        <f>SUMPRODUCT($BL$4:$BL$146,Schweine_Werte!$AJ$4:$AJ$146)/SUM($BL$4:$BL$146)</f>
        <v>#DIV/0!</v>
      </c>
      <c r="L56" s="667" t="e">
        <f>T56*$F56*365/1000+$J56-$K56</f>
        <v>#DIV/0!</v>
      </c>
      <c r="M56" s="667" t="e">
        <f>U56*$F56*365/1000+$J56-$K56/2</f>
        <v>#DIV/0!</v>
      </c>
      <c r="N56" s="667" t="e">
        <f>V56*$F56*365/1000+$J56</f>
        <v>#DIV/0!</v>
      </c>
      <c r="O56" s="667">
        <f>IF($C60&lt;28,SUM($BL$4:$BL$23)+IF($D60&gt;28,$BL$24*0.5,$BL$24),0)</f>
        <v>0</v>
      </c>
      <c r="P56" s="667">
        <f>IF($D60&gt;28,SUM($BL$25:$BL$146)+IF($C60&lt;28,$BL$24*0.5,$BL$24),0)</f>
        <v>0</v>
      </c>
      <c r="Q56" s="667" t="e">
        <f t="shared" si="32"/>
        <v>#DIV/0!</v>
      </c>
      <c r="R56" s="667" t="e">
        <f t="shared" si="32"/>
        <v>#DIV/0!</v>
      </c>
      <c r="S56" s="667" t="e">
        <f t="shared" si="32"/>
        <v>#DIV/0!</v>
      </c>
      <c r="T56" s="667" t="e">
        <f>+($O56*Schweine_Werte!$HT$8+$P56*Schweine_Werte!$HU$8)/SUM($O56:$P56)</f>
        <v>#DIV/0!</v>
      </c>
      <c r="U56" s="667" t="e">
        <f>+($O56*Schweine_Werte!$HV$8+$P56*Schweine_Werte!$HW$8)/SUM($O56:$P56)</f>
        <v>#DIV/0!</v>
      </c>
      <c r="V56" s="667" t="e">
        <f>+($O56*Schweine_Werte!$HX$8+$P56*Schweine_Werte!$HY$8)/SUM($O56:$P56)</f>
        <v>#DIV/0!</v>
      </c>
      <c r="W56" s="678" t="e">
        <f>($J56*0.055+T56*0.365*0.86*$F56-$K56*0.018)/L56*100</f>
        <v>#DIV/0!</v>
      </c>
      <c r="X56" s="667" t="e">
        <f>($J56*0.055+U56*0.365*0.86*$F56-$K56*0.018/2)/M56*100</f>
        <v>#DIV/0!</v>
      </c>
      <c r="Y56" s="667" t="e">
        <f>($J56*0.055+V56*0.365*0.86*$F56)/N56*100</f>
        <v>#DIV/0!</v>
      </c>
      <c r="Z56" s="667" t="e">
        <f>IF($B60=$A$8,SUMPRODUCT($BL$4:$BL$146,Schweine_Werte!$FC$4:$FC$146,Schweine_Werte!$FD$4:$FD$146)/SUMPRODUCT($BL$4:$BL$146,Schweine_Werte!$FC$4:$FC$146),IF($B60=$A$7,SUMPRODUCT($BL$4:$BL$146,Schweine_Werte!$DW$4:$DW$146,Schweine_Werte!$DX$4:$DX$146)/SUMPRODUCT($BL$4:$BL$146,Schweine_Werte!$DW$4:$DW$146),IF($B60=$A$6,SUMPRODUCT($BL$4:$BL$146,Schweine_Werte!$CQ$4:$CQ$146,Schweine_Werte!$CR$4:$CR$146)/SUMPRODUCT($BL$4:$BL$146,Schweine_Werte!$CQ$4:$CQ$146),SUMPRODUCT($BL$4:$BL$146,Schweine_Werte!$BK$4:$BK$146,Schweine_Werte!$BL$4:$BL$146)/SUMPRODUCT($BL$4:$BL$146,Schweine_Werte!$BK$4:$BK$146))))</f>
        <v>#DIV/0!</v>
      </c>
      <c r="AA56" s="667"/>
      <c r="AB56" s="667">
        <f>IF($B60=$A$8,SUMIF(Schweine_Werte!$AO$4:$AO$146,$C60,Schweine_Werte!$FD$4:$FD$146),IF($B60=$A$7,SUMIF(Schweine_Werte!$AO$4:$AO$146,$C60,Schweine_Werte!$DX$4:$DX$146),IF($B60=$A$6,SUMIF(Schweine_Werte!$AO$4:$AO$146,$C60,Schweine_Werte!$CR$4:$CR$146),SUMIF(Schweine_Werte!$AO$4:$AO$146,$C60,Schweine_Werte!$BL$4:$BL$146))))</f>
        <v>0</v>
      </c>
      <c r="AC56" s="667"/>
      <c r="AD56" s="667">
        <f>IF($B60=$A$8,SUMIF(Schweine_Werte!$AO$4:$AO$146,$D60,Schweine_Werte!$FD$4:$FD$146),IF($B60=$A$7,SUMIF(Schweine_Werte!$AO$4:$AO$146,$D60,Schweine_Werte!$DX$4:$DX$146),IF($B60=$A$6,SUMIF(Schweine_Werte!$AO$4:$AO$146,$D60,Schweine_Werte!$CR$4:$CR$146),SUMIF(Schweine_Werte!$AO$4:$AO$146,$D60,Schweine_Werte!$BL$4:$BL$146))))</f>
        <v>0</v>
      </c>
      <c r="AE56" s="667"/>
      <c r="AF56" s="667"/>
      <c r="AG56" s="667" t="e">
        <f>IF($B60=$A$8,SUMPRODUCT($BL$4:$BL$146,Schweine_Werte!$FC$4:$FC$146)/SUM($BL$4:$BL$146),IF($B60=$A$7,SUMPRODUCT($BL$4:$BL$146,Schweine_Werte!$DW$4:$DW$146)/SUM($BL$4:$BL$146),IF($B60=$A$6,SUMPRODUCT($BL$4:$BL$146,Schweine_Werte!$CQ$4:$CQ$146)/SUM($BL$4:$BL$146),SUMPRODUCT($BL$4:$BL$146,Schweine_Werte!$BK$4:$BK$146)/SUM($BL$4:$BL$146))))</f>
        <v>#DIV/0!</v>
      </c>
      <c r="AH56" s="667"/>
      <c r="AI56" s="667"/>
      <c r="AJ56" s="667" t="e">
        <f>IF($B60=$A$8,SUMPRODUCT($BL$4:$BL$146,Schweine_Werte!$FC$4:$FC$146,Schweine_Werte!$FE$4:$FE$146)/SUMPRODUCT($BL$4:$BL$146,Schweine_Werte!$FC$4:$FC$146),IF($B60=$A$7,SUMPRODUCT($BL$4:$BL$146,Schweine_Werte!$DW$4:$DW$146,Schweine_Werte!$DY$4:$DY$146)/SUMPRODUCT($BL$4:$BL$146,Schweine_Werte!$DW$4:$DW$146),IF($B60=$A$6,SUMPRODUCT($BL$4:$BL$146,Schweine_Werte!$CQ$4:$CQ$146,Schweine_Werte!$CS$4:$CS$146)/SUMPRODUCT($BL$4:$BL$146,Schweine_Werte!$CQ$4:$CQ$146),SUMPRODUCT($BL$4:$BL$146,Schweine_Werte!$BK$4:$BK$146,Schweine_Werte!$BM$4:$BM$146)/SUMPRODUCT($BL$4:$BL$146,Schweine_Werte!$BK$4:$BK$146))))</f>
        <v>#DIV/0!</v>
      </c>
      <c r="AK56" s="667"/>
      <c r="AL56" s="667">
        <f>IF($B60=$A$8,SUMIF(Schweine_Werte!$AO$4:$AO$146,$C60,Schweine_Werte!$FE$4:$FE$146),IF($B60=$A$7,SUMIF(Schweine_Werte!$AO$4:$AO$146,$C60,Schweine_Werte!$DY$4:$DY$146),IF($B60=$A$6,SUMIF(Schweine_Werte!$AO$4:$AO$146,$C60,Schweine_Werte!$CS$4:$CS$146),SUMIF(Schweine_Werte!$AO$4:$AO$146,$C60,Schweine_Werte!$BM$4:$BM$146))))</f>
        <v>0</v>
      </c>
      <c r="AM56" s="667"/>
      <c r="AN56" s="667">
        <f>IF($B60=$A$8,SUMIF(Schweine_Werte!$AO$4:$AO$146,$D60,Schweine_Werte!$FE$4:$FE$146),IF($B60=$A$7,SUMIF(Schweine_Werte!$AO$4:$AO$146,$D60,Schweine_Werte!$DY$4:$DY$146),IF($B60=$A$6,SUMIF(Schweine_Werte!$AO$4:$AO$146,$D60,Schweine_Werte!$CS$4:$CS$146),SUMIF(Schweine_Werte!$AO$4:$AO$146,$D60,Schweine_Werte!$BM$4:$BM$146))))</f>
        <v>0</v>
      </c>
      <c r="AR56" s="698">
        <v>60</v>
      </c>
      <c r="AS56" s="677">
        <f>IF(OR($C$12=$AR56,$D$12=$AR56),Schweine_Werte!$C56*0.5,IF(OR($C$12&gt;$AR56,$D$12&lt;$AR56),0,Schweine_Werte!$C56))</f>
        <v>0</v>
      </c>
      <c r="AT56" s="667">
        <f>IF(OR($C$24=$AR56,$D$24=$AR56),Schweine_Werte!$C56*0.5,IF(OR($C$24&gt;$AR56,$D$24&lt;$AR56),0,Schweine_Werte!$C56))</f>
        <v>0</v>
      </c>
      <c r="AU56" s="677">
        <f>IF(OR($C$36=$AR56,$D$36=$AR56),Schweine_Werte!$C56*0.5,IF(OR($C$36&gt;$AR56,$D$36&lt;$AR56),0,Schweine_Werte!$C56))</f>
        <v>0</v>
      </c>
      <c r="AV56" s="677">
        <f>IF(OR($C$48=$AR56,$D$48=$AR56),Schweine_Werte!$C56*0.5,IF(OR($C$48&gt;$AR56,$D$48&lt;$AR56),0,Schweine_Werte!$C56))</f>
        <v>0</v>
      </c>
      <c r="AW56" s="677">
        <f>IF(OR($C$60=$AR56,$D$60=$AR56),Schweine_Werte!$C56*0.5,IF(OR($C$60&gt;$AR56,$D$60&lt;$AR56),0,Schweine_Werte!$C56))</f>
        <v>0</v>
      </c>
      <c r="AX56" s="677">
        <f>IF(OR($C$12=$AR56,$D$12=$AR56),Schweine_Werte!$E56*0.5,IF(OR($C$12&gt;$AR56,$D$12&lt;$AR56),0,Schweine_Werte!$E56))</f>
        <v>0</v>
      </c>
      <c r="AY56" s="667">
        <f>IF(OR($C$24=$AR56,$D$24=$AR56),Schweine_Werte!$E56*0.5,IF(OR($C$24&gt;$AR56,$D$24&lt;$AR56),0,Schweine_Werte!$E56))</f>
        <v>0</v>
      </c>
      <c r="AZ56" s="667">
        <f>IF(OR($C$36=$AR56,$D$36=$AR56),Schweine_Werte!$E56*0.5,IF(OR($C$36&gt;$AR56,$D$36&lt;$AR56),0,Schweine_Werte!$E56))</f>
        <v>0</v>
      </c>
      <c r="BA56" s="667">
        <f>IF(OR($C$48=$AR56,$D$48=$AR56),Schweine_Werte!$E56*0.5,IF(OR($C$48&gt;$AR56,$D$48&lt;$AR56),0,Schweine_Werte!$E56))</f>
        <v>0</v>
      </c>
      <c r="BB56" s="667">
        <f>IF(OR($C$60=$AR56,$D$60=$AR56),Schweine_Werte!$E56*0.5,IF(OR($C$60&gt;$AR56,$D$60&lt;$AR56),0,Schweine_Werte!$E56))</f>
        <v>0</v>
      </c>
      <c r="BC56" s="677">
        <f>IF(OR($C$12=$AR56,$D$12=$AR56),Schweine_Werte!$G56*0.5,IF(OR($C$12&gt;$AR56,$D$12&lt;$AR56),0,Schweine_Werte!$G56))</f>
        <v>0</v>
      </c>
      <c r="BD56" s="667">
        <f>IF(OR($C$24=$AR56,$D$24=$AR56),Schweine_Werte!$G56*0.5,IF(OR($C$24&gt;$AR56,$D$24&lt;$AR56),0,Schweine_Werte!$G56))</f>
        <v>0</v>
      </c>
      <c r="BE56" s="667">
        <f>IF(OR($C$36=$AR56,$D$36=$AR56),Schweine_Werte!$G56*0.5,IF(OR($C$36&gt;$AR56,$D$36&lt;$AR56),0,Schweine_Werte!$G56))</f>
        <v>0</v>
      </c>
      <c r="BF56" s="667">
        <f>IF(OR($C$48=$AR56,$D$48=$AR56),Schweine_Werte!$G56*0.5,IF(OR($C$48&gt;$AR56,$D$48&lt;$AR56),0,Schweine_Werte!$G56))</f>
        <v>0</v>
      </c>
      <c r="BG56" s="667">
        <f>IF(OR($C$60=$AR56,$D$60=$AR56),Schweine_Werte!$G56*0.5,IF(OR($C$60&gt;$AR56,$D$60&lt;$AR56),0,Schweine_Werte!$G56))</f>
        <v>0</v>
      </c>
      <c r="BH56" s="677">
        <f>IF(OR($C$12=$AR56,$D$12=$AR56),Schweine_Werte!$I56*0.5,IF(OR($C$12&gt;$AR56,$D$12&lt;$AR56),0,Schweine_Werte!$I56))</f>
        <v>0</v>
      </c>
      <c r="BI56" s="667">
        <f>IF(OR($C$24=$AR56,$D$24=$AR56),Schweine_Werte!$I56*0.5,IF(OR($C$24&gt;$AR56,$D$24&lt;$AR56),0,Schweine_Werte!$I56))</f>
        <v>0</v>
      </c>
      <c r="BJ56" s="667">
        <f>IF(OR($C$36=$AR56,$D$36=$AR56),Schweine_Werte!$I56*0.5,IF(OR($C$36&gt;$AR56,$D$36&lt;$AR56),0,Schweine_Werte!$I56))</f>
        <v>0</v>
      </c>
      <c r="BK56" s="667">
        <f>IF(OR($C$48=$AR56,$D$48=$AR56),Schweine_Werte!$I56*0.5,IF(OR($C$48&gt;$AR56,$D$48&lt;$AR56),0,Schweine_Werte!$I56))</f>
        <v>0</v>
      </c>
      <c r="BL56" s="667">
        <f>IF(OR($C$60=$AR56,$D$60=$AR56),Schweine_Werte!$I56*0.5,IF(OR($C$60&gt;$AR56,$D$60&lt;$AR56),0,Schweine_Werte!$I56))</f>
        <v>0</v>
      </c>
      <c r="BM56" s="677"/>
      <c r="BN56" s="667"/>
      <c r="BO56" s="667"/>
      <c r="BP56" s="667"/>
      <c r="BQ56" s="667"/>
      <c r="BR56" s="677">
        <f>IF(OR($C$74=$AR56,$D$74=$AR56),Schweine_Werte!$M56*0.5,IF(OR($C$74&gt;$AR56,$D$74&lt;$AR56),0,Schweine_Werte!$M56))</f>
        <v>0</v>
      </c>
      <c r="BS56" s="677">
        <f>IF(OR($C$83=$AR56,$D$83=$AR56),Schweine_Werte!$M56*0.5,IF(OR($C$83&gt;$AR56,$D$83&lt;$AR56),0,Schweine_Werte!$M56))</f>
        <v>0</v>
      </c>
      <c r="BT56" s="679">
        <f>IF(OR($C$92=$AR56,$D$92=$AR56),Schweine_Werte!$M56*0.5,IF(OR($C$92&gt;$AR56,$D$92&lt;$AR56),0,Schweine_Werte!$M56))</f>
        <v>0</v>
      </c>
      <c r="BU56" s="679">
        <f>IF(OR($C$101=$AR56,$D$101=$AR56),Schweine_Werte!$M56*0.5,IF(OR($C$101&gt;$AR56,$D$101&lt;$AR56),0,Schweine_Werte!$M56))</f>
        <v>0</v>
      </c>
      <c r="BV56" s="679">
        <f>IF(OR($C$110=$AR56,$D$110=$AR56),Schweine_Werte!$M56*0.5,IF(OR($C$110&gt;$AR56,$D$110&lt;$AR56),0,Schweine_Werte!$M56))</f>
        <v>0</v>
      </c>
      <c r="BW56" s="679">
        <f>IF(OR(8=$AR56,$E$127=$AR56),Schweine_Werte!$M56*0.5,IF(OR(8&gt;$AR56,$E$127&lt;$AR56),0,Schweine_Werte!$M56))</f>
        <v>1.1335106524075971</v>
      </c>
      <c r="BX56" s="679">
        <f>IF(OR(8=$AR56,$E$145=$AR56),Schweine_Werte!$M56*0.5,IF(OR(8&gt;$AR56,$E$145&lt;$AR56),0,Schweine_Werte!$M56))</f>
        <v>1.1335106524075971</v>
      </c>
      <c r="BY56" s="677">
        <f>IF(OR($C$74=$AR56,$D$74=$AR56),Schweine_Werte!$O56*0.5,IF(OR($C$74&gt;$AR56,$D$74&lt;$AR56),0,Schweine_Werte!$O56))</f>
        <v>0</v>
      </c>
      <c r="BZ56" s="677">
        <f>IF(OR($C$83=$AR56,$D$83=$AR56),Schweine_Werte!$O56*0.5,IF(OR($C$83&gt;$AR56,$D$83&lt;$AR56),0,Schweine_Werte!$O56))</f>
        <v>0</v>
      </c>
      <c r="CA56" s="679">
        <f>IF(OR($C$92=$AR56,$D$92=$AR56),Schweine_Werte!$O56*0.5,IF(OR($C$92&gt;$AR56,$D$92&lt;$AR56),0,Schweine_Werte!$O56))</f>
        <v>0</v>
      </c>
      <c r="CB56" s="679">
        <f>IF(OR($C$101=$AR56,$D$101=$AR56),Schweine_Werte!$O56*0.5,IF(OR($C$101&gt;$AR56,$D$101&lt;$AR56),0,Schweine_Werte!$O56))</f>
        <v>0</v>
      </c>
      <c r="CC56" s="679">
        <f>IF(OR($C$110=$AR56,$D$110=$AR56),Schweine_Werte!$O56*0.5,IF(OR($C$110&gt;$AR56,$D$110&lt;$AR56),0,Schweine_Werte!$O56))</f>
        <v>0</v>
      </c>
    </row>
    <row r="57" spans="1:81" x14ac:dyDescent="0.2">
      <c r="B57" s="504"/>
      <c r="D57" s="667"/>
      <c r="E57" s="667"/>
      <c r="F57" s="667"/>
      <c r="G57" s="667"/>
      <c r="H57" s="667"/>
      <c r="I57" s="667"/>
      <c r="J57" s="667"/>
      <c r="K57" s="667"/>
      <c r="L57" s="667"/>
      <c r="M57" s="667"/>
      <c r="N57" s="667"/>
      <c r="O57" s="667"/>
      <c r="P57" s="667"/>
      <c r="Q57" s="667"/>
      <c r="R57" s="667"/>
      <c r="S57" s="667"/>
      <c r="T57" s="667"/>
      <c r="U57" s="667"/>
      <c r="V57" s="667"/>
      <c r="W57" s="678"/>
      <c r="X57" s="667"/>
      <c r="Y57" s="667"/>
      <c r="Z57" s="667"/>
      <c r="AA57" s="667"/>
      <c r="AB57" s="667"/>
      <c r="AC57" s="667"/>
      <c r="AD57" s="667"/>
      <c r="AE57" s="667"/>
      <c r="AF57" s="667"/>
      <c r="AG57" s="667"/>
      <c r="AH57" s="667"/>
      <c r="AI57" s="667"/>
      <c r="AJ57" s="667"/>
      <c r="AK57" s="667"/>
      <c r="AL57" s="667"/>
      <c r="AM57" s="667"/>
      <c r="AN57" s="667"/>
      <c r="AR57" s="698">
        <v>61</v>
      </c>
      <c r="AS57" s="677">
        <f>IF(OR($C$12=$AR57,$D$12=$AR57),Schweine_Werte!$C57*0.5,IF(OR($C$12&gt;$AR57,$D$12&lt;$AR57),0,Schweine_Werte!$C57))</f>
        <v>0</v>
      </c>
      <c r="AT57" s="667">
        <f>IF(OR($C$24=$AR57,$D$24=$AR57),Schweine_Werte!$C57*0.5,IF(OR($C$24&gt;$AR57,$D$24&lt;$AR57),0,Schweine_Werte!$C57))</f>
        <v>0</v>
      </c>
      <c r="AU57" s="677">
        <f>IF(OR($C$36=$AR57,$D$36=$AR57),Schweine_Werte!$C57*0.5,IF(OR($C$36&gt;$AR57,$D$36&lt;$AR57),0,Schweine_Werte!$C57))</f>
        <v>0</v>
      </c>
      <c r="AV57" s="677">
        <f>IF(OR($C$48=$AR57,$D$48=$AR57),Schweine_Werte!$C57*0.5,IF(OR($C$48&gt;$AR57,$D$48&lt;$AR57),0,Schweine_Werte!$C57))</f>
        <v>0</v>
      </c>
      <c r="AW57" s="677">
        <f>IF(OR($C$60=$AR57,$D$60=$AR57),Schweine_Werte!$C57*0.5,IF(OR($C$60&gt;$AR57,$D$60&lt;$AR57),0,Schweine_Werte!$C57))</f>
        <v>0</v>
      </c>
      <c r="AX57" s="677">
        <f>IF(OR($C$12=$AR57,$D$12=$AR57),Schweine_Werte!$E57*0.5,IF(OR($C$12&gt;$AR57,$D$12&lt;$AR57),0,Schweine_Werte!$E57))</f>
        <v>0</v>
      </c>
      <c r="AY57" s="667">
        <f>IF(OR($C$24=$AR57,$D$24=$AR57),Schweine_Werte!$E57*0.5,IF(OR($C$24&gt;$AR57,$D$24&lt;$AR57),0,Schweine_Werte!$E57))</f>
        <v>0</v>
      </c>
      <c r="AZ57" s="667">
        <f>IF(OR($C$36=$AR57,$D$36=$AR57),Schweine_Werte!$E57*0.5,IF(OR($C$36&gt;$AR57,$D$36&lt;$AR57),0,Schweine_Werte!$E57))</f>
        <v>0</v>
      </c>
      <c r="BA57" s="667">
        <f>IF(OR($C$48=$AR57,$D$48=$AR57),Schweine_Werte!$E57*0.5,IF(OR($C$48&gt;$AR57,$D$48&lt;$AR57),0,Schweine_Werte!$E57))</f>
        <v>0</v>
      </c>
      <c r="BB57" s="667">
        <f>IF(OR($C$60=$AR57,$D$60=$AR57),Schweine_Werte!$E57*0.5,IF(OR($C$60&gt;$AR57,$D$60&lt;$AR57),0,Schweine_Werte!$E57))</f>
        <v>0</v>
      </c>
      <c r="BC57" s="677">
        <f>IF(OR($C$12=$AR57,$D$12=$AR57),Schweine_Werte!$G57*0.5,IF(OR($C$12&gt;$AR57,$D$12&lt;$AR57),0,Schweine_Werte!$G57))</f>
        <v>0</v>
      </c>
      <c r="BD57" s="667">
        <f>IF(OR($C$24=$AR57,$D$24=$AR57),Schweine_Werte!$G57*0.5,IF(OR($C$24&gt;$AR57,$D$24&lt;$AR57),0,Schweine_Werte!$G57))</f>
        <v>0</v>
      </c>
      <c r="BE57" s="667">
        <f>IF(OR($C$36=$AR57,$D$36=$AR57),Schweine_Werte!$G57*0.5,IF(OR($C$36&gt;$AR57,$D$36&lt;$AR57),0,Schweine_Werte!$G57))</f>
        <v>0</v>
      </c>
      <c r="BF57" s="667">
        <f>IF(OR($C$48=$AR57,$D$48=$AR57),Schweine_Werte!$G57*0.5,IF(OR($C$48&gt;$AR57,$D$48&lt;$AR57),0,Schweine_Werte!$G57))</f>
        <v>0</v>
      </c>
      <c r="BG57" s="667">
        <f>IF(OR($C$60=$AR57,$D$60=$AR57),Schweine_Werte!$G57*0.5,IF(OR($C$60&gt;$AR57,$D$60&lt;$AR57),0,Schweine_Werte!$G57))</f>
        <v>0</v>
      </c>
      <c r="BH57" s="677">
        <f>IF(OR($C$12=$AR57,$D$12=$AR57),Schweine_Werte!$I57*0.5,IF(OR($C$12&gt;$AR57,$D$12&lt;$AR57),0,Schweine_Werte!$I57))</f>
        <v>0</v>
      </c>
      <c r="BI57" s="667">
        <f>IF(OR($C$24=$AR57,$D$24=$AR57),Schweine_Werte!$I57*0.5,IF(OR($C$24&gt;$AR57,$D$24&lt;$AR57),0,Schweine_Werte!$I57))</f>
        <v>0</v>
      </c>
      <c r="BJ57" s="667">
        <f>IF(OR($C$36=$AR57,$D$36=$AR57),Schweine_Werte!$I57*0.5,IF(OR($C$36&gt;$AR57,$D$36&lt;$AR57),0,Schweine_Werte!$I57))</f>
        <v>0</v>
      </c>
      <c r="BK57" s="667">
        <f>IF(OR($C$48=$AR57,$D$48=$AR57),Schweine_Werte!$I57*0.5,IF(OR($C$48&gt;$AR57,$D$48&lt;$AR57),0,Schweine_Werte!$I57))</f>
        <v>0</v>
      </c>
      <c r="BL57" s="667">
        <f>IF(OR($C$60=$AR57,$D$60=$AR57),Schweine_Werte!$I57*0.5,IF(OR($C$60&gt;$AR57,$D$60&lt;$AR57),0,Schweine_Werte!$I57))</f>
        <v>0</v>
      </c>
      <c r="BM57" s="677"/>
      <c r="BN57" s="667"/>
      <c r="BO57" s="667"/>
      <c r="BP57" s="667"/>
      <c r="BQ57" s="667"/>
      <c r="BR57" s="677">
        <f>IF(OR($C$74=$AR57,$D$74=$AR57),Schweine_Werte!$M57*0.5,IF(OR($C$74&gt;$AR57,$D$74&lt;$AR57),0,Schweine_Werte!$M57))</f>
        <v>0</v>
      </c>
      <c r="BS57" s="677">
        <f>IF(OR($C$83=$AR57,$D$83=$AR57),Schweine_Werte!$M57*0.5,IF(OR($C$83&gt;$AR57,$D$83&lt;$AR57),0,Schweine_Werte!$M57))</f>
        <v>0</v>
      </c>
      <c r="BT57" s="679">
        <f>IF(OR($C$92=$AR57,$D$92=$AR57),Schweine_Werte!$M57*0.5,IF(OR($C$92&gt;$AR57,$D$92&lt;$AR57),0,Schweine_Werte!$M57))</f>
        <v>0</v>
      </c>
      <c r="BU57" s="679">
        <f>IF(OR($C$101=$AR57,$D$101=$AR57),Schweine_Werte!$M57*0.5,IF(OR($C$101&gt;$AR57,$D$101&lt;$AR57),0,Schweine_Werte!$M57))</f>
        <v>0</v>
      </c>
      <c r="BV57" s="679">
        <f>IF(OR($C$110=$AR57,$D$110=$AR57),Schweine_Werte!$M57*0.5,IF(OR($C$110&gt;$AR57,$D$110&lt;$AR57),0,Schweine_Werte!$M57))</f>
        <v>0</v>
      </c>
      <c r="BW57" s="679">
        <f>IF(OR(8=$AR57,$E$127=$AR57),Schweine_Werte!$M57*0.5,IF(OR(8&gt;$AR57,$E$127&lt;$AR57),0,Schweine_Werte!$M57))</f>
        <v>1.1289636129562686</v>
      </c>
      <c r="BX57" s="679">
        <f>IF(OR(8=$AR57,$E$145=$AR57),Schweine_Werte!$M57*0.5,IF(OR(8&gt;$AR57,$E$145&lt;$AR57),0,Schweine_Werte!$M57))</f>
        <v>1.1289636129562686</v>
      </c>
      <c r="BY57" s="677">
        <f>IF(OR($C$74=$AR57,$D$74=$AR57),Schweine_Werte!$O57*0.5,IF(OR($C$74&gt;$AR57,$D$74&lt;$AR57),0,Schweine_Werte!$O57))</f>
        <v>0</v>
      </c>
      <c r="BZ57" s="677">
        <f>IF(OR($C$83=$AR57,$D$83=$AR57),Schweine_Werte!$O57*0.5,IF(OR($C$83&gt;$AR57,$D$83&lt;$AR57),0,Schweine_Werte!$O57))</f>
        <v>0</v>
      </c>
      <c r="CA57" s="679">
        <f>IF(OR($C$92=$AR57,$D$92=$AR57),Schweine_Werte!$O57*0.5,IF(OR($C$92&gt;$AR57,$D$92&lt;$AR57),0,Schweine_Werte!$O57))</f>
        <v>0</v>
      </c>
      <c r="CB57" s="679">
        <f>IF(OR($C$101=$AR57,$D$101=$AR57),Schweine_Werte!$O57*0.5,IF(OR($C$101&gt;$AR57,$D$101&lt;$AR57),0,Schweine_Werte!$O57))</f>
        <v>0</v>
      </c>
      <c r="CC57" s="679">
        <f>IF(OR($C$110=$AR57,$D$110=$AR57),Schweine_Werte!$O57*0.5,IF(OR($C$110&gt;$AR57,$D$110&lt;$AR57),0,Schweine_Werte!$O57))</f>
        <v>0</v>
      </c>
    </row>
    <row r="58" spans="1:81" ht="15.75" x14ac:dyDescent="0.25">
      <c r="F58" s="521"/>
      <c r="G58" s="1722" t="s">
        <v>486</v>
      </c>
      <c r="H58" s="1723"/>
      <c r="I58" s="1724"/>
      <c r="J58" s="681" t="s">
        <v>474</v>
      </c>
      <c r="K58" s="681" t="s">
        <v>487</v>
      </c>
      <c r="L58" s="1725" t="s">
        <v>488</v>
      </c>
      <c r="M58" s="1726"/>
      <c r="N58" s="1727"/>
      <c r="O58" s="1725" t="s">
        <v>489</v>
      </c>
      <c r="P58" s="1727"/>
      <c r="Q58" s="1725" t="s">
        <v>490</v>
      </c>
      <c r="R58" s="1726"/>
      <c r="S58" s="1727"/>
      <c r="T58" s="1725" t="s">
        <v>491</v>
      </c>
      <c r="U58" s="1726"/>
      <c r="V58" s="1727"/>
      <c r="W58" s="1725" t="s">
        <v>492</v>
      </c>
      <c r="X58" s="1726"/>
      <c r="Y58" s="1727"/>
      <c r="Z58" s="1728" t="s">
        <v>493</v>
      </c>
      <c r="AA58" s="1729"/>
      <c r="AB58" s="1728" t="s">
        <v>411</v>
      </c>
      <c r="AC58" s="1729"/>
      <c r="AD58" s="1728" t="s">
        <v>412</v>
      </c>
      <c r="AE58" s="1729"/>
      <c r="AF58" s="682" t="s">
        <v>494</v>
      </c>
      <c r="AG58" s="1733" t="s">
        <v>495</v>
      </c>
      <c r="AH58" s="1734"/>
      <c r="AI58" s="683" t="s">
        <v>515</v>
      </c>
      <c r="AJ58" s="1728" t="s">
        <v>493</v>
      </c>
      <c r="AK58" s="1729"/>
      <c r="AL58" s="1728" t="s">
        <v>411</v>
      </c>
      <c r="AM58" s="1729"/>
      <c r="AN58" s="1728" t="s">
        <v>412</v>
      </c>
      <c r="AO58" s="1729"/>
      <c r="AR58" s="698">
        <v>62</v>
      </c>
      <c r="AS58" s="677">
        <f>IF(OR($C$12=$AR58,$D$12=$AR58),Schweine_Werte!$C58*0.5,IF(OR($C$12&gt;$AR58,$D$12&lt;$AR58),0,Schweine_Werte!$C58))</f>
        <v>0</v>
      </c>
      <c r="AT58" s="667">
        <f>IF(OR($C$24=$AR58,$D$24=$AR58),Schweine_Werte!$C58*0.5,IF(OR($C$24&gt;$AR58,$D$24&lt;$AR58),0,Schweine_Werte!$C58))</f>
        <v>0</v>
      </c>
      <c r="AU58" s="677">
        <f>IF(OR($C$36=$AR58,$D$36=$AR58),Schweine_Werte!$C58*0.5,IF(OR($C$36&gt;$AR58,$D$36&lt;$AR58),0,Schweine_Werte!$C58))</f>
        <v>0</v>
      </c>
      <c r="AV58" s="677">
        <f>IF(OR($C$48=$AR58,$D$48=$AR58),Schweine_Werte!$C58*0.5,IF(OR($C$48&gt;$AR58,$D$48&lt;$AR58),0,Schweine_Werte!$C58))</f>
        <v>0</v>
      </c>
      <c r="AW58" s="677">
        <f>IF(OR($C$60=$AR58,$D$60=$AR58),Schweine_Werte!$C58*0.5,IF(OR($C$60&gt;$AR58,$D$60&lt;$AR58),0,Schweine_Werte!$C58))</f>
        <v>0</v>
      </c>
      <c r="AX58" s="677">
        <f>IF(OR($C$12=$AR58,$D$12=$AR58),Schweine_Werte!$E58*0.5,IF(OR($C$12&gt;$AR58,$D$12&lt;$AR58),0,Schweine_Werte!$E58))</f>
        <v>0</v>
      </c>
      <c r="AY58" s="667">
        <f>IF(OR($C$24=$AR58,$D$24=$AR58),Schweine_Werte!$E58*0.5,IF(OR($C$24&gt;$AR58,$D$24&lt;$AR58),0,Schweine_Werte!$E58))</f>
        <v>0</v>
      </c>
      <c r="AZ58" s="667">
        <f>IF(OR($C$36=$AR58,$D$36=$AR58),Schweine_Werte!$E58*0.5,IF(OR($C$36&gt;$AR58,$D$36&lt;$AR58),0,Schweine_Werte!$E58))</f>
        <v>0</v>
      </c>
      <c r="BA58" s="667">
        <f>IF(OR($C$48=$AR58,$D$48=$AR58),Schweine_Werte!$E58*0.5,IF(OR($C$48&gt;$AR58,$D$48&lt;$AR58),0,Schweine_Werte!$E58))</f>
        <v>0</v>
      </c>
      <c r="BB58" s="667">
        <f>IF(OR($C$60=$AR58,$D$60=$AR58),Schweine_Werte!$E58*0.5,IF(OR($C$60&gt;$AR58,$D$60&lt;$AR58),0,Schweine_Werte!$E58))</f>
        <v>0</v>
      </c>
      <c r="BC58" s="677">
        <f>IF(OR($C$12=$AR58,$D$12=$AR58),Schweine_Werte!$G58*0.5,IF(OR($C$12&gt;$AR58,$D$12&lt;$AR58),0,Schweine_Werte!$G58))</f>
        <v>0</v>
      </c>
      <c r="BD58" s="667">
        <f>IF(OR($C$24=$AR58,$D$24=$AR58),Schweine_Werte!$G58*0.5,IF(OR($C$24&gt;$AR58,$D$24&lt;$AR58),0,Schweine_Werte!$G58))</f>
        <v>0</v>
      </c>
      <c r="BE58" s="667">
        <f>IF(OR($C$36=$AR58,$D$36=$AR58),Schweine_Werte!$G58*0.5,IF(OR($C$36&gt;$AR58,$D$36&lt;$AR58),0,Schweine_Werte!$G58))</f>
        <v>0</v>
      </c>
      <c r="BF58" s="667">
        <f>IF(OR($C$48=$AR58,$D$48=$AR58),Schweine_Werte!$G58*0.5,IF(OR($C$48&gt;$AR58,$D$48&lt;$AR58),0,Schweine_Werte!$G58))</f>
        <v>0</v>
      </c>
      <c r="BG58" s="667">
        <f>IF(OR($C$60=$AR58,$D$60=$AR58),Schweine_Werte!$G58*0.5,IF(OR($C$60&gt;$AR58,$D$60&lt;$AR58),0,Schweine_Werte!$G58))</f>
        <v>0</v>
      </c>
      <c r="BH58" s="677">
        <f>IF(OR($C$12=$AR58,$D$12=$AR58),Schweine_Werte!$I58*0.5,IF(OR($C$12&gt;$AR58,$D$12&lt;$AR58),0,Schweine_Werte!$I58))</f>
        <v>0</v>
      </c>
      <c r="BI58" s="667">
        <f>IF(OR($C$24=$AR58,$D$24=$AR58),Schweine_Werte!$I58*0.5,IF(OR($C$24&gt;$AR58,$D$24&lt;$AR58),0,Schweine_Werte!$I58))</f>
        <v>0</v>
      </c>
      <c r="BJ58" s="667">
        <f>IF(OR($C$36=$AR58,$D$36=$AR58),Schweine_Werte!$I58*0.5,IF(OR($C$36&gt;$AR58,$D$36&lt;$AR58),0,Schweine_Werte!$I58))</f>
        <v>0</v>
      </c>
      <c r="BK58" s="667">
        <f>IF(OR($C$48=$AR58,$D$48=$AR58),Schweine_Werte!$I58*0.5,IF(OR($C$48&gt;$AR58,$D$48&lt;$AR58),0,Schweine_Werte!$I58))</f>
        <v>0</v>
      </c>
      <c r="BL58" s="667">
        <f>IF(OR($C$60=$AR58,$D$60=$AR58),Schweine_Werte!$I58*0.5,IF(OR($C$60&gt;$AR58,$D$60&lt;$AR58),0,Schweine_Werte!$I58))</f>
        <v>0</v>
      </c>
      <c r="BM58" s="677"/>
      <c r="BN58" s="667"/>
      <c r="BO58" s="667"/>
      <c r="BP58" s="667"/>
      <c r="BQ58" s="667"/>
      <c r="BR58" s="677">
        <f>IF(OR($C$74=$AR58,$D$74=$AR58),Schweine_Werte!$M58*0.5,IF(OR($C$74&gt;$AR58,$D$74&lt;$AR58),0,Schweine_Werte!$M58))</f>
        <v>0</v>
      </c>
      <c r="BS58" s="677">
        <f>IF(OR($C$83=$AR58,$D$83=$AR58),Schweine_Werte!$M58*0.5,IF(OR($C$83&gt;$AR58,$D$83&lt;$AR58),0,Schweine_Werte!$M58))</f>
        <v>0</v>
      </c>
      <c r="BT58" s="679">
        <f>IF(OR($C$92=$AR58,$D$92=$AR58),Schweine_Werte!$M58*0.5,IF(OR($C$92&gt;$AR58,$D$92&lt;$AR58),0,Schweine_Werte!$M58))</f>
        <v>0</v>
      </c>
      <c r="BU58" s="679">
        <f>IF(OR($C$101=$AR58,$D$101=$AR58),Schweine_Werte!$M58*0.5,IF(OR($C$101&gt;$AR58,$D$101&lt;$AR58),0,Schweine_Werte!$M58))</f>
        <v>0</v>
      </c>
      <c r="BV58" s="679">
        <f>IF(OR($C$110=$AR58,$D$110=$AR58),Schweine_Werte!$M58*0.5,IF(OR($C$110&gt;$AR58,$D$110&lt;$AR58),0,Schweine_Werte!$M58))</f>
        <v>0</v>
      </c>
      <c r="BW58" s="679">
        <f>IF(OR(8=$AR58,$E$127=$AR58),Schweine_Werte!$M58*0.5,IF(OR(8&gt;$AR58,$E$127&lt;$AR58),0,Schweine_Werte!$M58))</f>
        <v>1.1248275743163625</v>
      </c>
      <c r="BX58" s="679">
        <f>IF(OR(8=$AR58,$E$145=$AR58),Schweine_Werte!$M58*0.5,IF(OR(8&gt;$AR58,$E$145&lt;$AR58),0,Schweine_Werte!$M58))</f>
        <v>1.1248275743163625</v>
      </c>
      <c r="BY58" s="677">
        <f>IF(OR($C$74=$AR58,$D$74=$AR58),Schweine_Werte!$O58*0.5,IF(OR($C$74&gt;$AR58,$D$74&lt;$AR58),0,Schweine_Werte!$O58))</f>
        <v>0</v>
      </c>
      <c r="BZ58" s="677">
        <f>IF(OR($C$83=$AR58,$D$83=$AR58),Schweine_Werte!$O58*0.5,IF(OR($C$83&gt;$AR58,$D$83&lt;$AR58),0,Schweine_Werte!$O58))</f>
        <v>0</v>
      </c>
      <c r="CA58" s="679">
        <f>IF(OR($C$92=$AR58,$D$92=$AR58),Schweine_Werte!$O58*0.5,IF(OR($C$92&gt;$AR58,$D$92&lt;$AR58),0,Schweine_Werte!$O58))</f>
        <v>0</v>
      </c>
      <c r="CB58" s="679">
        <f>IF(OR($C$101=$AR58,$D$101=$AR58),Schweine_Werte!$O58*0.5,IF(OR($C$101&gt;$AR58,$D$101&lt;$AR58),0,Schweine_Werte!$O58))</f>
        <v>0</v>
      </c>
      <c r="CC58" s="679">
        <f>IF(OR($C$110=$AR58,$D$110=$AR58),Schweine_Werte!$O58*0.5,IF(OR($C$110&gt;$AR58,$D$110&lt;$AR58),0,Schweine_Werte!$O58))</f>
        <v>0</v>
      </c>
    </row>
    <row r="59" spans="1:81" ht="18.75" x14ac:dyDescent="0.2">
      <c r="B59" s="684" t="s">
        <v>497</v>
      </c>
      <c r="C59" s="685" t="s">
        <v>375</v>
      </c>
      <c r="D59" s="685" t="s">
        <v>498</v>
      </c>
      <c r="E59" s="685" t="s">
        <v>377</v>
      </c>
      <c r="F59" s="686" t="s">
        <v>363</v>
      </c>
      <c r="G59" s="687" t="s">
        <v>1</v>
      </c>
      <c r="H59" s="687" t="s">
        <v>499</v>
      </c>
      <c r="I59" s="687" t="s">
        <v>500</v>
      </c>
      <c r="J59" s="688" t="s">
        <v>501</v>
      </c>
      <c r="K59" s="688" t="s">
        <v>501</v>
      </c>
      <c r="L59" s="689" t="s">
        <v>365</v>
      </c>
      <c r="M59" s="689" t="s">
        <v>502</v>
      </c>
      <c r="N59" s="689" t="s">
        <v>367</v>
      </c>
      <c r="O59" s="690" t="s">
        <v>358</v>
      </c>
      <c r="P59" s="690" t="s">
        <v>359</v>
      </c>
      <c r="Q59" s="689" t="s">
        <v>365</v>
      </c>
      <c r="R59" s="689" t="s">
        <v>366</v>
      </c>
      <c r="S59" s="689" t="s">
        <v>367</v>
      </c>
      <c r="T59" s="689" t="s">
        <v>365</v>
      </c>
      <c r="U59" s="689" t="s">
        <v>366</v>
      </c>
      <c r="V59" s="689" t="s">
        <v>367</v>
      </c>
      <c r="W59" s="688" t="s">
        <v>503</v>
      </c>
      <c r="X59" s="688" t="s">
        <v>504</v>
      </c>
      <c r="Y59" s="688" t="s">
        <v>505</v>
      </c>
      <c r="Z59" s="691" t="s">
        <v>506</v>
      </c>
      <c r="AA59" s="691" t="s">
        <v>298</v>
      </c>
      <c r="AB59" s="691" t="s">
        <v>506</v>
      </c>
      <c r="AC59" s="691" t="s">
        <v>298</v>
      </c>
      <c r="AD59" s="691" t="s">
        <v>506</v>
      </c>
      <c r="AE59" s="691" t="s">
        <v>298</v>
      </c>
      <c r="AF59" s="691" t="s">
        <v>507</v>
      </c>
      <c r="AG59" s="692" t="s">
        <v>508</v>
      </c>
      <c r="AH59" s="691" t="s">
        <v>17</v>
      </c>
      <c r="AI59" s="691"/>
      <c r="AJ59" s="691" t="s">
        <v>509</v>
      </c>
      <c r="AK59" s="691" t="s">
        <v>510</v>
      </c>
      <c r="AL59" s="691" t="s">
        <v>511</v>
      </c>
      <c r="AM59" s="691" t="s">
        <v>512</v>
      </c>
      <c r="AN59" s="691" t="s">
        <v>511</v>
      </c>
      <c r="AO59" s="691" t="s">
        <v>513</v>
      </c>
      <c r="AR59" s="698">
        <v>63</v>
      </c>
      <c r="AS59" s="677">
        <f>IF(OR($C$12=$AR59,$D$12=$AR59),Schweine_Werte!$C59*0.5,IF(OR($C$12&gt;$AR59,$D$12&lt;$AR59),0,Schweine_Werte!$C59))</f>
        <v>0</v>
      </c>
      <c r="AT59" s="667">
        <f>IF(OR($C$24=$AR59,$D$24=$AR59),Schweine_Werte!$C59*0.5,IF(OR($C$24&gt;$AR59,$D$24&lt;$AR59),0,Schweine_Werte!$C59))</f>
        <v>0</v>
      </c>
      <c r="AU59" s="677">
        <f>IF(OR($C$36=$AR59,$D$36=$AR59),Schweine_Werte!$C59*0.5,IF(OR($C$36&gt;$AR59,$D$36&lt;$AR59),0,Schweine_Werte!$C59))</f>
        <v>0</v>
      </c>
      <c r="AV59" s="677">
        <f>IF(OR($C$48=$AR59,$D$48=$AR59),Schweine_Werte!$C59*0.5,IF(OR($C$48&gt;$AR59,$D$48&lt;$AR59),0,Schweine_Werte!$C59))</f>
        <v>0</v>
      </c>
      <c r="AW59" s="677">
        <f>IF(OR($C$60=$AR59,$D$60=$AR59),Schweine_Werte!$C59*0.5,IF(OR($C$60&gt;$AR59,$D$60&lt;$AR59),0,Schweine_Werte!$C59))</f>
        <v>0</v>
      </c>
      <c r="AX59" s="677">
        <f>IF(OR($C$12=$AR59,$D$12=$AR59),Schweine_Werte!$E59*0.5,IF(OR($C$12&gt;$AR59,$D$12&lt;$AR59),0,Schweine_Werte!$E59))</f>
        <v>0</v>
      </c>
      <c r="AY59" s="667">
        <f>IF(OR($C$24=$AR59,$D$24=$AR59),Schweine_Werte!$E59*0.5,IF(OR($C$24&gt;$AR59,$D$24&lt;$AR59),0,Schweine_Werte!$E59))</f>
        <v>0</v>
      </c>
      <c r="AZ59" s="667">
        <f>IF(OR($C$36=$AR59,$D$36=$AR59),Schweine_Werte!$E59*0.5,IF(OR($C$36&gt;$AR59,$D$36&lt;$AR59),0,Schweine_Werte!$E59))</f>
        <v>0</v>
      </c>
      <c r="BA59" s="667">
        <f>IF(OR($C$48=$AR59,$D$48=$AR59),Schweine_Werte!$E59*0.5,IF(OR($C$48&gt;$AR59,$D$48&lt;$AR59),0,Schweine_Werte!$E59))</f>
        <v>0</v>
      </c>
      <c r="BB59" s="667">
        <f>IF(OR($C$60=$AR59,$D$60=$AR59),Schweine_Werte!$E59*0.5,IF(OR($C$60&gt;$AR59,$D$60&lt;$AR59),0,Schweine_Werte!$E59))</f>
        <v>0</v>
      </c>
      <c r="BC59" s="677">
        <f>IF(OR($C$12=$AR59,$D$12=$AR59),Schweine_Werte!$G59*0.5,IF(OR($C$12&gt;$AR59,$D$12&lt;$AR59),0,Schweine_Werte!$G59))</f>
        <v>0</v>
      </c>
      <c r="BD59" s="667">
        <f>IF(OR($C$24=$AR59,$D$24=$AR59),Schweine_Werte!$G59*0.5,IF(OR($C$24&gt;$AR59,$D$24&lt;$AR59),0,Schweine_Werte!$G59))</f>
        <v>0</v>
      </c>
      <c r="BE59" s="667">
        <f>IF(OR($C$36=$AR59,$D$36=$AR59),Schweine_Werte!$G59*0.5,IF(OR($C$36&gt;$AR59,$D$36&lt;$AR59),0,Schweine_Werte!$G59))</f>
        <v>0</v>
      </c>
      <c r="BF59" s="667">
        <f>IF(OR($C$48=$AR59,$D$48=$AR59),Schweine_Werte!$G59*0.5,IF(OR($C$48&gt;$AR59,$D$48&lt;$AR59),0,Schweine_Werte!$G59))</f>
        <v>0</v>
      </c>
      <c r="BG59" s="667">
        <f>IF(OR($C$60=$AR59,$D$60=$AR59),Schweine_Werte!$G59*0.5,IF(OR($C$60&gt;$AR59,$D$60&lt;$AR59),0,Schweine_Werte!$G59))</f>
        <v>0</v>
      </c>
      <c r="BH59" s="677">
        <f>IF(OR($C$12=$AR59,$D$12=$AR59),Schweine_Werte!$I59*0.5,IF(OR($C$12&gt;$AR59,$D$12&lt;$AR59),0,Schweine_Werte!$I59))</f>
        <v>0</v>
      </c>
      <c r="BI59" s="667">
        <f>IF(OR($C$24=$AR59,$D$24=$AR59),Schweine_Werte!$I59*0.5,IF(OR($C$24&gt;$AR59,$D$24&lt;$AR59),0,Schweine_Werte!$I59))</f>
        <v>0</v>
      </c>
      <c r="BJ59" s="667">
        <f>IF(OR($C$36=$AR59,$D$36=$AR59),Schweine_Werte!$I59*0.5,IF(OR($C$36&gt;$AR59,$D$36&lt;$AR59),0,Schweine_Werte!$I59))</f>
        <v>0</v>
      </c>
      <c r="BK59" s="667">
        <f>IF(OR($C$48=$AR59,$D$48=$AR59),Schweine_Werte!$I59*0.5,IF(OR($C$48&gt;$AR59,$D$48&lt;$AR59),0,Schweine_Werte!$I59))</f>
        <v>0</v>
      </c>
      <c r="BL59" s="667">
        <f>IF(OR($C$60=$AR59,$D$60=$AR59),Schweine_Werte!$I59*0.5,IF(OR($C$60&gt;$AR59,$D$60&lt;$AR59),0,Schweine_Werte!$I59))</f>
        <v>0</v>
      </c>
      <c r="BM59" s="677"/>
      <c r="BN59" s="667"/>
      <c r="BO59" s="667"/>
      <c r="BP59" s="667"/>
      <c r="BQ59" s="667"/>
      <c r="BR59" s="677">
        <f>IF(OR($C$74=$AR59,$D$74=$AR59),Schweine_Werte!$M59*0.5,IF(OR($C$74&gt;$AR59,$D$74&lt;$AR59),0,Schweine_Werte!$M59))</f>
        <v>0</v>
      </c>
      <c r="BS59" s="677">
        <f>IF(OR($C$83=$AR59,$D$83=$AR59),Schweine_Werte!$M59*0.5,IF(OR($C$83&gt;$AR59,$D$83&lt;$AR59),0,Schweine_Werte!$M59))</f>
        <v>0</v>
      </c>
      <c r="BT59" s="679">
        <f>IF(OR($C$92=$AR59,$D$92=$AR59),Schweine_Werte!$M59*0.5,IF(OR($C$92&gt;$AR59,$D$92&lt;$AR59),0,Schweine_Werte!$M59))</f>
        <v>0</v>
      </c>
      <c r="BU59" s="679">
        <f>IF(OR($C$101=$AR59,$D$101=$AR59),Schweine_Werte!$M59*0.5,IF(OR($C$101&gt;$AR59,$D$101&lt;$AR59),0,Schweine_Werte!$M59))</f>
        <v>0</v>
      </c>
      <c r="BV59" s="679">
        <f>IF(OR($C$110=$AR59,$D$110=$AR59),Schweine_Werte!$M59*0.5,IF(OR($C$110&gt;$AR59,$D$110&lt;$AR59),0,Schweine_Werte!$M59))</f>
        <v>0</v>
      </c>
      <c r="BW59" s="679">
        <f>IF(OR(8=$AR59,$E$127=$AR59),Schweine_Werte!$M59*0.5,IF(OR(8&gt;$AR59,$E$127&lt;$AR59),0,Schweine_Werte!$M59))</f>
        <v>1.1210940768302988</v>
      </c>
      <c r="BX59" s="679">
        <f>IF(OR(8=$AR59,$E$145=$AR59),Schweine_Werte!$M59*0.5,IF(OR(8&gt;$AR59,$E$145&lt;$AR59),0,Schweine_Werte!$M59))</f>
        <v>1.1210940768302988</v>
      </c>
      <c r="BY59" s="677">
        <f>IF(OR($C$74=$AR59,$D$74=$AR59),Schweine_Werte!$O59*0.5,IF(OR($C$74&gt;$AR59,$D$74&lt;$AR59),0,Schweine_Werte!$O59))</f>
        <v>0</v>
      </c>
      <c r="BZ59" s="677">
        <f>IF(OR($C$83=$AR59,$D$83=$AR59),Schweine_Werte!$O59*0.5,IF(OR($C$83&gt;$AR59,$D$83&lt;$AR59),0,Schweine_Werte!$O59))</f>
        <v>0</v>
      </c>
      <c r="CA59" s="679">
        <f>IF(OR($C$92=$AR59,$D$92=$AR59),Schweine_Werte!$O59*0.5,IF(OR($C$92&gt;$AR59,$D$92&lt;$AR59),0,Schweine_Werte!$O59))</f>
        <v>0</v>
      </c>
      <c r="CB59" s="679">
        <f>IF(OR($C$101=$AR59,$D$101=$AR59),Schweine_Werte!$O59*0.5,IF(OR($C$101&gt;$AR59,$D$101&lt;$AR59),0,Schweine_Werte!$O59))</f>
        <v>0</v>
      </c>
      <c r="CC59" s="679">
        <f>IF(OR($C$110=$AR59,$D$110=$AR59),Schweine_Werte!$O59*0.5,IF(OR($C$110&gt;$AR59,$D$110&lt;$AR59),0,Schweine_Werte!$O59))</f>
        <v>0</v>
      </c>
    </row>
    <row r="60" spans="1:81" ht="15.75" x14ac:dyDescent="0.2">
      <c r="A60" s="520" t="s">
        <v>460</v>
      </c>
      <c r="B60" s="693" t="str">
        <f>IF('Abweichende Werte'!W9=1,A6,"")</f>
        <v/>
      </c>
      <c r="C60" s="694" t="str">
        <f>IF('Abweichende Werte'!W9=1,'Abweichende Werte'!J9,"")</f>
        <v/>
      </c>
      <c r="D60" s="694" t="str">
        <f>IF('Abweichende Werte'!W9=1,'Abweichende Werte'!M9,"")</f>
        <v/>
      </c>
      <c r="E60" s="506" t="str">
        <f>IF('Abweichende Werte'!W9=1,'Abweichende Werte'!P9,"")</f>
        <v/>
      </c>
      <c r="F60" s="695" t="e">
        <f>IF($E60&lt;=$E53,F53,IF(AND($E60&gt;$E53,$E60&lt;=$E54),F53+(F54-F53)/($E54-$E53)*($E60-$E53),IF(AND($E60&gt;$E54,$E60&lt;=$E55),F54+(F55-F54)/($E55-$E54)*($E60-$E54),IF(AND($E60&gt;$E55,$E60&lt;=$E56),F55+(F56-F55)/($E56-$E55)*($E60-$E55),IF($E60&gt;$E56,F56)))))</f>
        <v>#VALUE!</v>
      </c>
      <c r="G60" s="695" t="e">
        <f t="shared" ref="G60:N60" si="33">IF($E60&lt;=$E53,G53,IF(AND($E60&gt;$E53,$E60&lt;=$E54),G53+(G54-G53)/($E54-$E53)*($E60-$E53),IF(AND($E60&gt;$E54,$E60&lt;=$E55),G54+(G55-G54)/($E55-$E54)*($E60-$E54),IF(AND($E60&gt;$E55,$E60&lt;=$E56),G55+(G56-G55)/($E56-$E55)*($E60-$E55),IF($E60&gt;$E56,G56)))))</f>
        <v>#VALUE!</v>
      </c>
      <c r="H60" s="695" t="e">
        <f t="shared" si="33"/>
        <v>#VALUE!</v>
      </c>
      <c r="I60" s="695" t="e">
        <f t="shared" si="33"/>
        <v>#VALUE!</v>
      </c>
      <c r="J60" s="695" t="e">
        <f t="shared" si="33"/>
        <v>#VALUE!</v>
      </c>
      <c r="K60" s="695" t="e">
        <f t="shared" si="33"/>
        <v>#VALUE!</v>
      </c>
      <c r="L60" s="695" t="e">
        <f t="shared" si="33"/>
        <v>#VALUE!</v>
      </c>
      <c r="M60" s="695" t="e">
        <f t="shared" si="33"/>
        <v>#VALUE!</v>
      </c>
      <c r="N60" s="695" t="e">
        <f t="shared" si="33"/>
        <v>#VALUE!</v>
      </c>
      <c r="O60" s="696">
        <v>5.5</v>
      </c>
      <c r="P60" s="696">
        <v>1.8</v>
      </c>
      <c r="Q60" s="695" t="e">
        <f t="shared" ref="Q60:Z60" si="34">IF($E60&lt;=$E53,Q53,IF(AND($E60&gt;$E53,$E60&lt;=$E54),Q53+(Q54-Q53)/($E54-$E53)*($E60-$E53),IF(AND($E60&gt;$E54,$E60&lt;=$E55),Q54+(Q55-Q54)/($E55-$E54)*($E60-$E54),IF(AND($E60&gt;$E55,$E60&lt;=$E56),Q55+(Q56-Q55)/($E56-$E55)*($E60-$E55),IF($E60&gt;$E56,Q56)))))</f>
        <v>#VALUE!</v>
      </c>
      <c r="R60" s="695" t="e">
        <f t="shared" si="34"/>
        <v>#VALUE!</v>
      </c>
      <c r="S60" s="695" t="e">
        <f t="shared" si="34"/>
        <v>#VALUE!</v>
      </c>
      <c r="T60" s="695" t="e">
        <f t="shared" si="34"/>
        <v>#VALUE!</v>
      </c>
      <c r="U60" s="695" t="e">
        <f t="shared" si="34"/>
        <v>#VALUE!</v>
      </c>
      <c r="V60" s="695" t="e">
        <f t="shared" si="34"/>
        <v>#VALUE!</v>
      </c>
      <c r="W60" s="695" t="e">
        <f t="shared" si="34"/>
        <v>#VALUE!</v>
      </c>
      <c r="X60" s="695" t="e">
        <f t="shared" si="34"/>
        <v>#VALUE!</v>
      </c>
      <c r="Y60" s="695" t="e">
        <f t="shared" si="34"/>
        <v>#VALUE!</v>
      </c>
      <c r="Z60" s="695" t="e">
        <f t="shared" si="34"/>
        <v>#VALUE!</v>
      </c>
      <c r="AA60" s="697" t="e">
        <f>+Z60*6.25</f>
        <v>#VALUE!</v>
      </c>
      <c r="AB60" s="695" t="e">
        <f t="shared" ref="AB60" si="35">IF($E60&lt;=$E53,AB53,IF(AND($E60&gt;$E53,$E60&lt;=$E54),AB53+(AB54-AB53)/($E54-$E53)*($E60-$E53),IF(AND($E60&gt;$E54,$E60&lt;=$E55),AB54+(AB55-AB54)/($E55-$E54)*($E60-$E54),IF(AND($E60&gt;$E55,$E60&lt;=$E56),AB55+(AB56-AB55)/($E56-$E55)*($E60-$E55),IF($E60&gt;$E56,AB56)))))</f>
        <v>#VALUE!</v>
      </c>
      <c r="AC60" s="697" t="e">
        <f>+AB60*6.25</f>
        <v>#VALUE!</v>
      </c>
      <c r="AD60" s="695" t="e">
        <f t="shared" ref="AD60" si="36">IF($E60&lt;=$E53,AD53,IF(AND($E60&gt;$E53,$E60&lt;=$E54),AD53+(AD54-AD53)/($E54-$E53)*($E60-$E53),IF(AND($E60&gt;$E54,$E60&lt;=$E55),AD54+(AD55-AD54)/($E55-$E54)*($E60-$E54),IF(AND($E60&gt;$E55,$E60&lt;=$E56),AD55+(AD56-AD55)/($E56-$E55)*($E60-$E55),IF($E60&gt;$E56,AD56)))))</f>
        <v>#VALUE!</v>
      </c>
      <c r="AE60" s="697" t="e">
        <f>+AD60*6.25</f>
        <v>#VALUE!</v>
      </c>
      <c r="AF60" s="697" t="e">
        <f>365/((D60-C60)/E60*1000)</f>
        <v>#VALUE!</v>
      </c>
      <c r="AG60" s="695" t="e">
        <f>IF($E60&lt;=$E53,AG53,IF(AND($E60&gt;$E53,$E60&lt;=$E54),AG53+(AG54-AG53)/($E54-$E53)*($E60-$E53),IF(AND($E60&gt;$E54,$E60&lt;=$E55),AG54+(AG55-AG54)/($E55-$E54)*($E60-$E54),IF(AND($E60&gt;$E55,$E60&lt;=$E56),AG55+(AG56-AG55)/($E56-$E55)*($E60-$E55),IF($E60&gt;$E56,AG56)))))</f>
        <v>#VALUE!</v>
      </c>
      <c r="AH60" s="697" t="e">
        <f>+AG60/AF60</f>
        <v>#VALUE!</v>
      </c>
      <c r="AI60" s="697" t="e">
        <f>+CONCATENATE(ROUND(AH60/(D60-C60),1)," : 1")</f>
        <v>#VALUE!</v>
      </c>
      <c r="AJ60" s="695" t="e">
        <f t="shared" ref="AJ60" si="37">IF($E60&lt;=$E53,AJ53,IF(AND($E60&gt;$E53,$E60&lt;=$E54),AJ53+(AJ54-AJ53)/($E54-$E53)*($E60-$E53),IF(AND($E60&gt;$E54,$E60&lt;=$E55),AJ54+(AJ55-AJ54)/($E55-$E54)*($E60-$E54),IF(AND($E60&gt;$E55,$E60&lt;=$E56),AJ55+(AJ56-AJ55)/($E56-$E55)*($E60-$E55),IF($E60&gt;$E56,AJ56)))))</f>
        <v>#VALUE!</v>
      </c>
      <c r="AK60" s="697" t="e">
        <f>+AJ60/2.291</f>
        <v>#VALUE!</v>
      </c>
      <c r="AL60" s="695" t="e">
        <f t="shared" ref="AL60" si="38">IF($E60&lt;=$E53,AL53,IF(AND($E60&gt;$E53,$E60&lt;=$E54),AL53+(AL54-AL53)/($E54-$E53)*($E60-$E53),IF(AND($E60&gt;$E54,$E60&lt;=$E55),AL54+(AL55-AL54)/($E55-$E54)*($E60-$E54),IF(AND($E60&gt;$E55,$E60&lt;=$E56),AL55+(AL56-AL55)/($E56-$E55)*($E60-$E55),IF($E60&gt;$E56,AL56)))))</f>
        <v>#VALUE!</v>
      </c>
      <c r="AM60" s="697" t="e">
        <f>+AL60/2.291</f>
        <v>#VALUE!</v>
      </c>
      <c r="AN60" s="695" t="e">
        <f t="shared" ref="AN60" si="39">IF($E60&lt;=$E53,AN53,IF(AND($E60&gt;$E53,$E60&lt;=$E54),AN53+(AN54-AN53)/($E54-$E53)*($E60-$E53),IF(AND($E60&gt;$E54,$E60&lt;=$E55),AN54+(AN55-AN54)/($E55-$E54)*($E60-$E54),IF(AND($E60&gt;$E55,$E60&lt;=$E56),AN55+(AN56-AN55)/($E56-$E55)*($E60-$E55),IF($E60&gt;$E56,AN56)))))</f>
        <v>#VALUE!</v>
      </c>
      <c r="AO60" s="697" t="e">
        <f>+AN60/2.291</f>
        <v>#VALUE!</v>
      </c>
      <c r="AR60" s="698">
        <v>64</v>
      </c>
      <c r="AS60" s="677">
        <f>IF(OR($C$12=$AR60,$D$12=$AR60),Schweine_Werte!$C60*0.5,IF(OR($C$12&gt;$AR60,$D$12&lt;$AR60),0,Schweine_Werte!$C60))</f>
        <v>0</v>
      </c>
      <c r="AT60" s="667">
        <f>IF(OR($C$24=$AR60,$D$24=$AR60),Schweine_Werte!$C60*0.5,IF(OR($C$24&gt;$AR60,$D$24&lt;$AR60),0,Schweine_Werte!$C60))</f>
        <v>0</v>
      </c>
      <c r="AU60" s="677">
        <f>IF(OR($C$36=$AR60,$D$36=$AR60),Schweine_Werte!$C60*0.5,IF(OR($C$36&gt;$AR60,$D$36&lt;$AR60),0,Schweine_Werte!$C60))</f>
        <v>0</v>
      </c>
      <c r="AV60" s="677">
        <f>IF(OR($C$48=$AR60,$D$48=$AR60),Schweine_Werte!$C60*0.5,IF(OR($C$48&gt;$AR60,$D$48&lt;$AR60),0,Schweine_Werte!$C60))</f>
        <v>0</v>
      </c>
      <c r="AW60" s="677">
        <f>IF(OR($C$60=$AR60,$D$60=$AR60),Schweine_Werte!$C60*0.5,IF(OR($C$60&gt;$AR60,$D$60&lt;$AR60),0,Schweine_Werte!$C60))</f>
        <v>0</v>
      </c>
      <c r="AX60" s="677">
        <f>IF(OR($C$12=$AR60,$D$12=$AR60),Schweine_Werte!$E60*0.5,IF(OR($C$12&gt;$AR60,$D$12&lt;$AR60),0,Schweine_Werte!$E60))</f>
        <v>0</v>
      </c>
      <c r="AY60" s="667">
        <f>IF(OR($C$24=$AR60,$D$24=$AR60),Schweine_Werte!$E60*0.5,IF(OR($C$24&gt;$AR60,$D$24&lt;$AR60),0,Schweine_Werte!$E60))</f>
        <v>0</v>
      </c>
      <c r="AZ60" s="667">
        <f>IF(OR($C$36=$AR60,$D$36=$AR60),Schweine_Werte!$E60*0.5,IF(OR($C$36&gt;$AR60,$D$36&lt;$AR60),0,Schweine_Werte!$E60))</f>
        <v>0</v>
      </c>
      <c r="BA60" s="667">
        <f>IF(OR($C$48=$AR60,$D$48=$AR60),Schweine_Werte!$E60*0.5,IF(OR($C$48&gt;$AR60,$D$48&lt;$AR60),0,Schweine_Werte!$E60))</f>
        <v>0</v>
      </c>
      <c r="BB60" s="667">
        <f>IF(OR($C$60=$AR60,$D$60=$AR60),Schweine_Werte!$E60*0.5,IF(OR($C$60&gt;$AR60,$D$60&lt;$AR60),0,Schweine_Werte!$E60))</f>
        <v>0</v>
      </c>
      <c r="BC60" s="677">
        <f>IF(OR($C$12=$AR60,$D$12=$AR60),Schweine_Werte!$G60*0.5,IF(OR($C$12&gt;$AR60,$D$12&lt;$AR60),0,Schweine_Werte!$G60))</f>
        <v>0</v>
      </c>
      <c r="BD60" s="667">
        <f>IF(OR($C$24=$AR60,$D$24=$AR60),Schweine_Werte!$G60*0.5,IF(OR($C$24&gt;$AR60,$D$24&lt;$AR60),0,Schweine_Werte!$G60))</f>
        <v>0</v>
      </c>
      <c r="BE60" s="667">
        <f>IF(OR($C$36=$AR60,$D$36=$AR60),Schweine_Werte!$G60*0.5,IF(OR($C$36&gt;$AR60,$D$36&lt;$AR60),0,Schweine_Werte!$G60))</f>
        <v>0</v>
      </c>
      <c r="BF60" s="667">
        <f>IF(OR($C$48=$AR60,$D$48=$AR60),Schweine_Werte!$G60*0.5,IF(OR($C$48&gt;$AR60,$D$48&lt;$AR60),0,Schweine_Werte!$G60))</f>
        <v>0</v>
      </c>
      <c r="BG60" s="667">
        <f>IF(OR($C$60=$AR60,$D$60=$AR60),Schweine_Werte!$G60*0.5,IF(OR($C$60&gt;$AR60,$D$60&lt;$AR60),0,Schweine_Werte!$G60))</f>
        <v>0</v>
      </c>
      <c r="BH60" s="677">
        <f>IF(OR($C$12=$AR60,$D$12=$AR60),Schweine_Werte!$I60*0.5,IF(OR($C$12&gt;$AR60,$D$12&lt;$AR60),0,Schweine_Werte!$I60))</f>
        <v>0</v>
      </c>
      <c r="BI60" s="667">
        <f>IF(OR($C$24=$AR60,$D$24=$AR60),Schweine_Werte!$I60*0.5,IF(OR($C$24&gt;$AR60,$D$24&lt;$AR60),0,Schweine_Werte!$I60))</f>
        <v>0</v>
      </c>
      <c r="BJ60" s="667">
        <f>IF(OR($C$36=$AR60,$D$36=$AR60),Schweine_Werte!$I60*0.5,IF(OR($C$36&gt;$AR60,$D$36&lt;$AR60),0,Schweine_Werte!$I60))</f>
        <v>0</v>
      </c>
      <c r="BK60" s="667">
        <f>IF(OR($C$48=$AR60,$D$48=$AR60),Schweine_Werte!$I60*0.5,IF(OR($C$48&gt;$AR60,$D$48&lt;$AR60),0,Schweine_Werte!$I60))</f>
        <v>0</v>
      </c>
      <c r="BL60" s="667">
        <f>IF(OR($C$60=$AR60,$D$60=$AR60),Schweine_Werte!$I60*0.5,IF(OR($C$60&gt;$AR60,$D$60&lt;$AR60),0,Schweine_Werte!$I60))</f>
        <v>0</v>
      </c>
      <c r="BM60" s="677"/>
      <c r="BN60" s="667"/>
      <c r="BO60" s="667"/>
      <c r="BP60" s="667"/>
      <c r="BQ60" s="667"/>
      <c r="BR60" s="677">
        <f>IF(OR($C$74=$AR60,$D$74=$AR60),Schweine_Werte!$M60*0.5,IF(OR($C$74&gt;$AR60,$D$74&lt;$AR60),0,Schweine_Werte!$M60))</f>
        <v>0</v>
      </c>
      <c r="BS60" s="677">
        <f>IF(OR($C$83=$AR60,$D$83=$AR60),Schweine_Werte!$M60*0.5,IF(OR($C$83&gt;$AR60,$D$83&lt;$AR60),0,Schweine_Werte!$M60))</f>
        <v>0</v>
      </c>
      <c r="BT60" s="679">
        <f>IF(OR($C$92=$AR60,$D$92=$AR60),Schweine_Werte!$M60*0.5,IF(OR($C$92&gt;$AR60,$D$92&lt;$AR60),0,Schweine_Werte!$M60))</f>
        <v>0</v>
      </c>
      <c r="BU60" s="679">
        <f>IF(OR($C$101=$AR60,$D$101=$AR60),Schweine_Werte!$M60*0.5,IF(OR($C$101&gt;$AR60,$D$101&lt;$AR60),0,Schweine_Werte!$M60))</f>
        <v>0</v>
      </c>
      <c r="BV60" s="679">
        <f>IF(OR($C$110=$AR60,$D$110=$AR60),Schweine_Werte!$M60*0.5,IF(OR($C$110&gt;$AR60,$D$110&lt;$AR60),0,Schweine_Werte!$M60))</f>
        <v>0</v>
      </c>
      <c r="BW60" s="679">
        <f>IF(OR(8=$AR60,$E$127=$AR60),Schweine_Werte!$M60*0.5,IF(OR(8&gt;$AR60,$E$127&lt;$AR60),0,Schweine_Werte!$M60))</f>
        <v>1.1177555614589696</v>
      </c>
      <c r="BX60" s="679">
        <f>IF(OR(8=$AR60,$E$145=$AR60),Schweine_Werte!$M60*0.5,IF(OR(8&gt;$AR60,$E$145&lt;$AR60),0,Schweine_Werte!$M60))</f>
        <v>1.1177555614589696</v>
      </c>
      <c r="BY60" s="677">
        <f>IF(OR($C$74=$AR60,$D$74=$AR60),Schweine_Werte!$O60*0.5,IF(OR($C$74&gt;$AR60,$D$74&lt;$AR60),0,Schweine_Werte!$O60))</f>
        <v>0</v>
      </c>
      <c r="BZ60" s="677">
        <f>IF(OR($C$83=$AR60,$D$83=$AR60),Schweine_Werte!$O60*0.5,IF(OR($C$83&gt;$AR60,$D$83&lt;$AR60),0,Schweine_Werte!$O60))</f>
        <v>0</v>
      </c>
      <c r="CA60" s="679">
        <f>IF(OR($C$92=$AR60,$D$92=$AR60),Schweine_Werte!$O60*0.5,IF(OR($C$92&gt;$AR60,$D$92&lt;$AR60),0,Schweine_Werte!$O60))</f>
        <v>0</v>
      </c>
      <c r="CB60" s="679">
        <f>IF(OR($C$101=$AR60,$D$101=$AR60),Schweine_Werte!$O60*0.5,IF(OR($C$101&gt;$AR60,$D$101&lt;$AR60),0,Schweine_Werte!$O60))</f>
        <v>0</v>
      </c>
      <c r="CC60" s="679">
        <f>IF(OR($C$110=$AR60,$D$110=$AR60),Schweine_Werte!$O60*0.5,IF(OR($C$110&gt;$AR60,$D$110&lt;$AR60),0,Schweine_Werte!$O60))</f>
        <v>0</v>
      </c>
    </row>
    <row r="61" spans="1:81" x14ac:dyDescent="0.2">
      <c r="AR61" s="698">
        <v>65</v>
      </c>
      <c r="AS61" s="677">
        <f>IF(OR($C$12=$AR61,$D$12=$AR61),Schweine_Werte!$C61*0.5,IF(OR($C$12&gt;$AR61,$D$12&lt;$AR61),0,Schweine_Werte!$C61))</f>
        <v>0</v>
      </c>
      <c r="AT61" s="667">
        <f>IF(OR($C$24=$AR61,$D$24=$AR61),Schweine_Werte!$C61*0.5,IF(OR($C$24&gt;$AR61,$D$24&lt;$AR61),0,Schweine_Werte!$C61))</f>
        <v>0</v>
      </c>
      <c r="AU61" s="677">
        <f>IF(OR($C$36=$AR61,$D$36=$AR61),Schweine_Werte!$C61*0.5,IF(OR($C$36&gt;$AR61,$D$36&lt;$AR61),0,Schweine_Werte!$C61))</f>
        <v>0</v>
      </c>
      <c r="AV61" s="677">
        <f>IF(OR($C$48=$AR61,$D$48=$AR61),Schweine_Werte!$C61*0.5,IF(OR($C$48&gt;$AR61,$D$48&lt;$AR61),0,Schweine_Werte!$C61))</f>
        <v>0</v>
      </c>
      <c r="AW61" s="677">
        <f>IF(OR($C$60=$AR61,$D$60=$AR61),Schweine_Werte!$C61*0.5,IF(OR($C$60&gt;$AR61,$D$60&lt;$AR61),0,Schweine_Werte!$C61))</f>
        <v>0</v>
      </c>
      <c r="AX61" s="677">
        <f>IF(OR($C$12=$AR61,$D$12=$AR61),Schweine_Werte!$E61*0.5,IF(OR($C$12&gt;$AR61,$D$12&lt;$AR61),0,Schweine_Werte!$E61))</f>
        <v>0</v>
      </c>
      <c r="AY61" s="667">
        <f>IF(OR($C$24=$AR61,$D$24=$AR61),Schweine_Werte!$E61*0.5,IF(OR($C$24&gt;$AR61,$D$24&lt;$AR61),0,Schweine_Werte!$E61))</f>
        <v>0</v>
      </c>
      <c r="AZ61" s="667">
        <f>IF(OR($C$36=$AR61,$D$36=$AR61),Schweine_Werte!$E61*0.5,IF(OR($C$36&gt;$AR61,$D$36&lt;$AR61),0,Schweine_Werte!$E61))</f>
        <v>0</v>
      </c>
      <c r="BA61" s="667">
        <f>IF(OR($C$48=$AR61,$D$48=$AR61),Schweine_Werte!$E61*0.5,IF(OR($C$48&gt;$AR61,$D$48&lt;$AR61),0,Schweine_Werte!$E61))</f>
        <v>0</v>
      </c>
      <c r="BB61" s="667">
        <f>IF(OR($C$60=$AR61,$D$60=$AR61),Schweine_Werte!$E61*0.5,IF(OR($C$60&gt;$AR61,$D$60&lt;$AR61),0,Schweine_Werte!$E61))</f>
        <v>0</v>
      </c>
      <c r="BC61" s="677">
        <f>IF(OR($C$12=$AR61,$D$12=$AR61),Schweine_Werte!$G61*0.5,IF(OR($C$12&gt;$AR61,$D$12&lt;$AR61),0,Schweine_Werte!$G61))</f>
        <v>0</v>
      </c>
      <c r="BD61" s="667">
        <f>IF(OR($C$24=$AR61,$D$24=$AR61),Schweine_Werte!$G61*0.5,IF(OR($C$24&gt;$AR61,$D$24&lt;$AR61),0,Schweine_Werte!$G61))</f>
        <v>0</v>
      </c>
      <c r="BE61" s="667">
        <f>IF(OR($C$36=$AR61,$D$36=$AR61),Schweine_Werte!$G61*0.5,IF(OR($C$36&gt;$AR61,$D$36&lt;$AR61),0,Schweine_Werte!$G61))</f>
        <v>0</v>
      </c>
      <c r="BF61" s="667">
        <f>IF(OR($C$48=$AR61,$D$48=$AR61),Schweine_Werte!$G61*0.5,IF(OR($C$48&gt;$AR61,$D$48&lt;$AR61),0,Schweine_Werte!$G61))</f>
        <v>0</v>
      </c>
      <c r="BG61" s="667">
        <f>IF(OR($C$60=$AR61,$D$60=$AR61),Schweine_Werte!$G61*0.5,IF(OR($C$60&gt;$AR61,$D$60&lt;$AR61),0,Schweine_Werte!$G61))</f>
        <v>0</v>
      </c>
      <c r="BH61" s="677">
        <f>IF(OR($C$12=$AR61,$D$12=$AR61),Schweine_Werte!$I61*0.5,IF(OR($C$12&gt;$AR61,$D$12&lt;$AR61),0,Schweine_Werte!$I61))</f>
        <v>0</v>
      </c>
      <c r="BI61" s="667">
        <f>IF(OR($C$24=$AR61,$D$24=$AR61),Schweine_Werte!$I61*0.5,IF(OR($C$24&gt;$AR61,$D$24&lt;$AR61),0,Schweine_Werte!$I61))</f>
        <v>0</v>
      </c>
      <c r="BJ61" s="667">
        <f>IF(OR($C$36=$AR61,$D$36=$AR61),Schweine_Werte!$I61*0.5,IF(OR($C$36&gt;$AR61,$D$36&lt;$AR61),0,Schweine_Werte!$I61))</f>
        <v>0</v>
      </c>
      <c r="BK61" s="667">
        <f>IF(OR($C$48=$AR61,$D$48=$AR61),Schweine_Werte!$I61*0.5,IF(OR($C$48&gt;$AR61,$D$48&lt;$AR61),0,Schweine_Werte!$I61))</f>
        <v>0</v>
      </c>
      <c r="BL61" s="667">
        <f>IF(OR($C$60=$AR61,$D$60=$AR61),Schweine_Werte!$I61*0.5,IF(OR($C$60&gt;$AR61,$D$60&lt;$AR61),0,Schweine_Werte!$I61))</f>
        <v>0</v>
      </c>
      <c r="BM61" s="677"/>
      <c r="BN61" s="667"/>
      <c r="BO61" s="667"/>
      <c r="BP61" s="667"/>
      <c r="BQ61" s="667"/>
      <c r="BR61" s="677">
        <f>IF(OR($C$74=$AR61,$D$74=$AR61),Schweine_Werte!$M61*0.5,IF(OR($C$74&gt;$AR61,$D$74&lt;$AR61),0,Schweine_Werte!$M61))</f>
        <v>0</v>
      </c>
      <c r="BS61" s="677">
        <f>IF(OR($C$83=$AR61,$D$83=$AR61),Schweine_Werte!$M61*0.5,IF(OR($C$83&gt;$AR61,$D$83&lt;$AR61),0,Schweine_Werte!$M61))</f>
        <v>0</v>
      </c>
      <c r="BT61" s="679">
        <f>IF(OR($C$92=$AR61,$D$92=$AR61),Schweine_Werte!$M61*0.5,IF(OR($C$92&gt;$AR61,$D$92&lt;$AR61),0,Schweine_Werte!$M61))</f>
        <v>0</v>
      </c>
      <c r="BU61" s="679">
        <f>IF(OR($C$101=$AR61,$D$101=$AR61),Schweine_Werte!$M61*0.5,IF(OR($C$101&gt;$AR61,$D$101&lt;$AR61),0,Schweine_Werte!$M61))</f>
        <v>0</v>
      </c>
      <c r="BV61" s="679">
        <f>IF(OR($C$110=$AR61,$D$110=$AR61),Schweine_Werte!$M61*0.5,IF(OR($C$110&gt;$AR61,$D$110&lt;$AR61),0,Schweine_Werte!$M61))</f>
        <v>0</v>
      </c>
      <c r="BW61" s="679">
        <f>IF(OR(8=$AR61,$E$127=$AR61),Schweine_Werte!$M61*0.5,IF(OR(8&gt;$AR61,$E$127&lt;$AR61),0,Schweine_Werte!$M61))</f>
        <v>1.1148053306975045</v>
      </c>
      <c r="BX61" s="679">
        <f>IF(OR(8=$AR61,$E$145=$AR61),Schweine_Werte!$M61*0.5,IF(OR(8&gt;$AR61,$E$145&lt;$AR61),0,Schweine_Werte!$M61))</f>
        <v>1.1148053306975045</v>
      </c>
      <c r="BY61" s="677">
        <f>IF(OR($C$74=$AR61,$D$74=$AR61),Schweine_Werte!$O61*0.5,IF(OR($C$74&gt;$AR61,$D$74&lt;$AR61),0,Schweine_Werte!$O61))</f>
        <v>0</v>
      </c>
      <c r="BZ61" s="677">
        <f>IF(OR($C$83=$AR61,$D$83=$AR61),Schweine_Werte!$O61*0.5,IF(OR($C$83&gt;$AR61,$D$83&lt;$AR61),0,Schweine_Werte!$O61))</f>
        <v>0</v>
      </c>
      <c r="CA61" s="679">
        <f>IF(OR($C$92=$AR61,$D$92=$AR61),Schweine_Werte!$O61*0.5,IF(OR($C$92&gt;$AR61,$D$92&lt;$AR61),0,Schweine_Werte!$O61))</f>
        <v>0</v>
      </c>
      <c r="CB61" s="679">
        <f>IF(OR($C$101=$AR61,$D$101=$AR61),Schweine_Werte!$O61*0.5,IF(OR($C$101&gt;$AR61,$D$101&lt;$AR61),0,Schweine_Werte!$O61))</f>
        <v>0</v>
      </c>
      <c r="CC61" s="679">
        <f>IF(OR($C$110=$AR61,$D$110=$AR61),Schweine_Werte!$O61*0.5,IF(OR($C$110&gt;$AR61,$D$110&lt;$AR61),0,Schweine_Werte!$O61))</f>
        <v>0</v>
      </c>
    </row>
    <row r="62" spans="1:81" x14ac:dyDescent="0.2">
      <c r="AR62" s="698">
        <v>66</v>
      </c>
      <c r="AS62" s="677">
        <f>IF(OR($C$12=$AR62,$D$12=$AR62),Schweine_Werte!$C62*0.5,IF(OR($C$12&gt;$AR62,$D$12&lt;$AR62),0,Schweine_Werte!$C62))</f>
        <v>0</v>
      </c>
      <c r="AT62" s="667">
        <f>IF(OR($C$24=$AR62,$D$24=$AR62),Schweine_Werte!$C62*0.5,IF(OR($C$24&gt;$AR62,$D$24&lt;$AR62),0,Schweine_Werte!$C62))</f>
        <v>0</v>
      </c>
      <c r="AU62" s="677">
        <f>IF(OR($C$36=$AR62,$D$36=$AR62),Schweine_Werte!$C62*0.5,IF(OR($C$36&gt;$AR62,$D$36&lt;$AR62),0,Schweine_Werte!$C62))</f>
        <v>0</v>
      </c>
      <c r="AV62" s="677">
        <f>IF(OR($C$48=$AR62,$D$48=$AR62),Schweine_Werte!$C62*0.5,IF(OR($C$48&gt;$AR62,$D$48&lt;$AR62),0,Schweine_Werte!$C62))</f>
        <v>0</v>
      </c>
      <c r="AW62" s="677">
        <f>IF(OR($C$60=$AR62,$D$60=$AR62),Schweine_Werte!$C62*0.5,IF(OR($C$60&gt;$AR62,$D$60&lt;$AR62),0,Schweine_Werte!$C62))</f>
        <v>0</v>
      </c>
      <c r="AX62" s="677">
        <f>IF(OR($C$12=$AR62,$D$12=$AR62),Schweine_Werte!$E62*0.5,IF(OR($C$12&gt;$AR62,$D$12&lt;$AR62),0,Schweine_Werte!$E62))</f>
        <v>0</v>
      </c>
      <c r="AY62" s="667">
        <f>IF(OR($C$24=$AR62,$D$24=$AR62),Schweine_Werte!$E62*0.5,IF(OR($C$24&gt;$AR62,$D$24&lt;$AR62),0,Schweine_Werte!$E62))</f>
        <v>0</v>
      </c>
      <c r="AZ62" s="667">
        <f>IF(OR($C$36=$AR62,$D$36=$AR62),Schweine_Werte!$E62*0.5,IF(OR($C$36&gt;$AR62,$D$36&lt;$AR62),0,Schweine_Werte!$E62))</f>
        <v>0</v>
      </c>
      <c r="BA62" s="667">
        <f>IF(OR($C$48=$AR62,$D$48=$AR62),Schweine_Werte!$E62*0.5,IF(OR($C$48&gt;$AR62,$D$48&lt;$AR62),0,Schweine_Werte!$E62))</f>
        <v>0</v>
      </c>
      <c r="BB62" s="667">
        <f>IF(OR($C$60=$AR62,$D$60=$AR62),Schweine_Werte!$E62*0.5,IF(OR($C$60&gt;$AR62,$D$60&lt;$AR62),0,Schweine_Werte!$E62))</f>
        <v>0</v>
      </c>
      <c r="BC62" s="677">
        <f>IF(OR($C$12=$AR62,$D$12=$AR62),Schweine_Werte!$G62*0.5,IF(OR($C$12&gt;$AR62,$D$12&lt;$AR62),0,Schweine_Werte!$G62))</f>
        <v>0</v>
      </c>
      <c r="BD62" s="667">
        <f>IF(OR($C$24=$AR62,$D$24=$AR62),Schweine_Werte!$G62*0.5,IF(OR($C$24&gt;$AR62,$D$24&lt;$AR62),0,Schweine_Werte!$G62))</f>
        <v>0</v>
      </c>
      <c r="BE62" s="667">
        <f>IF(OR($C$36=$AR62,$D$36=$AR62),Schweine_Werte!$G62*0.5,IF(OR($C$36&gt;$AR62,$D$36&lt;$AR62),0,Schweine_Werte!$G62))</f>
        <v>0</v>
      </c>
      <c r="BF62" s="667">
        <f>IF(OR($C$48=$AR62,$D$48=$AR62),Schweine_Werte!$G62*0.5,IF(OR($C$48&gt;$AR62,$D$48&lt;$AR62),0,Schweine_Werte!$G62))</f>
        <v>0</v>
      </c>
      <c r="BG62" s="667">
        <f>IF(OR($C$60=$AR62,$D$60=$AR62),Schweine_Werte!$G62*0.5,IF(OR($C$60&gt;$AR62,$D$60&lt;$AR62),0,Schweine_Werte!$G62))</f>
        <v>0</v>
      </c>
      <c r="BH62" s="677">
        <f>IF(OR($C$12=$AR62,$D$12=$AR62),Schweine_Werte!$I62*0.5,IF(OR($C$12&gt;$AR62,$D$12&lt;$AR62),0,Schweine_Werte!$I62))</f>
        <v>0</v>
      </c>
      <c r="BI62" s="667">
        <f>IF(OR($C$24=$AR62,$D$24=$AR62),Schweine_Werte!$I62*0.5,IF(OR($C$24&gt;$AR62,$D$24&lt;$AR62),0,Schweine_Werte!$I62))</f>
        <v>0</v>
      </c>
      <c r="BJ62" s="667">
        <f>IF(OR($C$36=$AR62,$D$36=$AR62),Schweine_Werte!$I62*0.5,IF(OR($C$36&gt;$AR62,$D$36&lt;$AR62),0,Schweine_Werte!$I62))</f>
        <v>0</v>
      </c>
      <c r="BK62" s="667">
        <f>IF(OR($C$48=$AR62,$D$48=$AR62),Schweine_Werte!$I62*0.5,IF(OR($C$48&gt;$AR62,$D$48&lt;$AR62),0,Schweine_Werte!$I62))</f>
        <v>0</v>
      </c>
      <c r="BL62" s="667">
        <f>IF(OR($C$60=$AR62,$D$60=$AR62),Schweine_Werte!$I62*0.5,IF(OR($C$60&gt;$AR62,$D$60&lt;$AR62),0,Schweine_Werte!$I62))</f>
        <v>0</v>
      </c>
      <c r="BM62" s="677"/>
      <c r="BN62" s="667"/>
      <c r="BO62" s="667"/>
      <c r="BP62" s="667"/>
      <c r="BQ62" s="667"/>
      <c r="BR62" s="677">
        <f>IF(OR($C$74=$AR62,$D$74=$AR62),Schweine_Werte!$M62*0.5,IF(OR($C$74&gt;$AR62,$D$74&lt;$AR62),0,Schweine_Werte!$M62))</f>
        <v>0</v>
      </c>
      <c r="BS62" s="677">
        <f>IF(OR($C$83=$AR62,$D$83=$AR62),Schweine_Werte!$M62*0.5,IF(OR($C$83&gt;$AR62,$D$83&lt;$AR62),0,Schweine_Werte!$M62))</f>
        <v>0</v>
      </c>
      <c r="BT62" s="679">
        <f>IF(OR($C$92=$AR62,$D$92=$AR62),Schweine_Werte!$M62*0.5,IF(OR($C$92&gt;$AR62,$D$92&lt;$AR62),0,Schweine_Werte!$M62))</f>
        <v>0</v>
      </c>
      <c r="BU62" s="679">
        <f>IF(OR($C$101=$AR62,$D$101=$AR62),Schweine_Werte!$M62*0.5,IF(OR($C$101&gt;$AR62,$D$101&lt;$AR62),0,Schweine_Werte!$M62))</f>
        <v>0</v>
      </c>
      <c r="BV62" s="679">
        <f>IF(OR($C$110=$AR62,$D$110=$AR62),Schweine_Werte!$M62*0.5,IF(OR($C$110&gt;$AR62,$D$110&lt;$AR62),0,Schweine_Werte!$M62))</f>
        <v>0</v>
      </c>
      <c r="BW62" s="679">
        <f>IF(OR(8=$AR62,$E$127=$AR62),Schweine_Werte!$M62*0.5,IF(OR(8&gt;$AR62,$E$127&lt;$AR62),0,Schweine_Werte!$M62))</f>
        <v>1.1122375143918541</v>
      </c>
      <c r="BX62" s="679">
        <f>IF(OR(8=$AR62,$E$145=$AR62),Schweine_Werte!$M62*0.5,IF(OR(8&gt;$AR62,$E$145&lt;$AR62),0,Schweine_Werte!$M62))</f>
        <v>1.1122375143918541</v>
      </c>
      <c r="BY62" s="677">
        <f>IF(OR($C$74=$AR62,$D$74=$AR62),Schweine_Werte!$O62*0.5,IF(OR($C$74&gt;$AR62,$D$74&lt;$AR62),0,Schweine_Werte!$O62))</f>
        <v>0</v>
      </c>
      <c r="BZ62" s="677">
        <f>IF(OR($C$83=$AR62,$D$83=$AR62),Schweine_Werte!$O62*0.5,IF(OR($C$83&gt;$AR62,$D$83&lt;$AR62),0,Schweine_Werte!$O62))</f>
        <v>0</v>
      </c>
      <c r="CA62" s="679">
        <f>IF(OR($C$92=$AR62,$D$92=$AR62),Schweine_Werte!$O62*0.5,IF(OR($C$92&gt;$AR62,$D$92&lt;$AR62),0,Schweine_Werte!$O62))</f>
        <v>0</v>
      </c>
      <c r="CB62" s="679">
        <f>IF(OR($C$101=$AR62,$D$101=$AR62),Schweine_Werte!$O62*0.5,IF(OR($C$101&gt;$AR62,$D$101&lt;$AR62),0,Schweine_Werte!$O62))</f>
        <v>0</v>
      </c>
      <c r="CC62" s="679">
        <f>IF(OR($C$110=$AR62,$D$110=$AR62),Schweine_Werte!$O62*0.5,IF(OR($C$110&gt;$AR62,$D$110&lt;$AR62),0,Schweine_Werte!$O62))</f>
        <v>0</v>
      </c>
    </row>
    <row r="63" spans="1:81" x14ac:dyDescent="0.2">
      <c r="AR63" s="698">
        <v>67</v>
      </c>
      <c r="AS63" s="677">
        <f>IF(OR($C$12=$AR63,$D$12=$AR63),Schweine_Werte!$C63*0.5,IF(OR($C$12&gt;$AR63,$D$12&lt;$AR63),0,Schweine_Werte!$C63))</f>
        <v>0</v>
      </c>
      <c r="AT63" s="667">
        <f>IF(OR($C$24=$AR63,$D$24=$AR63),Schweine_Werte!$C63*0.5,IF(OR($C$24&gt;$AR63,$D$24&lt;$AR63),0,Schweine_Werte!$C63))</f>
        <v>0</v>
      </c>
      <c r="AU63" s="677">
        <f>IF(OR($C$36=$AR63,$D$36=$AR63),Schweine_Werte!$C63*0.5,IF(OR($C$36&gt;$AR63,$D$36&lt;$AR63),0,Schweine_Werte!$C63))</f>
        <v>0</v>
      </c>
      <c r="AV63" s="677">
        <f>IF(OR($C$48=$AR63,$D$48=$AR63),Schweine_Werte!$C63*0.5,IF(OR($C$48&gt;$AR63,$D$48&lt;$AR63),0,Schweine_Werte!$C63))</f>
        <v>0</v>
      </c>
      <c r="AW63" s="677">
        <f>IF(OR($C$60=$AR63,$D$60=$AR63),Schweine_Werte!$C63*0.5,IF(OR($C$60&gt;$AR63,$D$60&lt;$AR63),0,Schweine_Werte!$C63))</f>
        <v>0</v>
      </c>
      <c r="AX63" s="677">
        <f>IF(OR($C$12=$AR63,$D$12=$AR63),Schweine_Werte!$E63*0.5,IF(OR($C$12&gt;$AR63,$D$12&lt;$AR63),0,Schweine_Werte!$E63))</f>
        <v>0</v>
      </c>
      <c r="AY63" s="667">
        <f>IF(OR($C$24=$AR63,$D$24=$AR63),Schweine_Werte!$E63*0.5,IF(OR($C$24&gt;$AR63,$D$24&lt;$AR63),0,Schweine_Werte!$E63))</f>
        <v>0</v>
      </c>
      <c r="AZ63" s="667">
        <f>IF(OR($C$36=$AR63,$D$36=$AR63),Schweine_Werte!$E63*0.5,IF(OR($C$36&gt;$AR63,$D$36&lt;$AR63),0,Schweine_Werte!$E63))</f>
        <v>0</v>
      </c>
      <c r="BA63" s="667">
        <f>IF(OR($C$48=$AR63,$D$48=$AR63),Schweine_Werte!$E63*0.5,IF(OR($C$48&gt;$AR63,$D$48&lt;$AR63),0,Schweine_Werte!$E63))</f>
        <v>0</v>
      </c>
      <c r="BB63" s="667">
        <f>IF(OR($C$60=$AR63,$D$60=$AR63),Schweine_Werte!$E63*0.5,IF(OR($C$60&gt;$AR63,$D$60&lt;$AR63),0,Schweine_Werte!$E63))</f>
        <v>0</v>
      </c>
      <c r="BC63" s="677">
        <f>IF(OR($C$12=$AR63,$D$12=$AR63),Schweine_Werte!$G63*0.5,IF(OR($C$12&gt;$AR63,$D$12&lt;$AR63),0,Schweine_Werte!$G63))</f>
        <v>0</v>
      </c>
      <c r="BD63" s="667">
        <f>IF(OR($C$24=$AR63,$D$24=$AR63),Schweine_Werte!$G63*0.5,IF(OR($C$24&gt;$AR63,$D$24&lt;$AR63),0,Schweine_Werte!$G63))</f>
        <v>0</v>
      </c>
      <c r="BE63" s="667">
        <f>IF(OR($C$36=$AR63,$D$36=$AR63),Schweine_Werte!$G63*0.5,IF(OR($C$36&gt;$AR63,$D$36&lt;$AR63),0,Schweine_Werte!$G63))</f>
        <v>0</v>
      </c>
      <c r="BF63" s="667">
        <f>IF(OR($C$48=$AR63,$D$48=$AR63),Schweine_Werte!$G63*0.5,IF(OR($C$48&gt;$AR63,$D$48&lt;$AR63),0,Schweine_Werte!$G63))</f>
        <v>0</v>
      </c>
      <c r="BG63" s="667">
        <f>IF(OR($C$60=$AR63,$D$60=$AR63),Schweine_Werte!$G63*0.5,IF(OR($C$60&gt;$AR63,$D$60&lt;$AR63),0,Schweine_Werte!$G63))</f>
        <v>0</v>
      </c>
      <c r="BH63" s="677">
        <f>IF(OR($C$12=$AR63,$D$12=$AR63),Schweine_Werte!$I63*0.5,IF(OR($C$12&gt;$AR63,$D$12&lt;$AR63),0,Schweine_Werte!$I63))</f>
        <v>0</v>
      </c>
      <c r="BI63" s="667">
        <f>IF(OR($C$24=$AR63,$D$24=$AR63),Schweine_Werte!$I63*0.5,IF(OR($C$24&gt;$AR63,$D$24&lt;$AR63),0,Schweine_Werte!$I63))</f>
        <v>0</v>
      </c>
      <c r="BJ63" s="667">
        <f>IF(OR($C$36=$AR63,$D$36=$AR63),Schweine_Werte!$I63*0.5,IF(OR($C$36&gt;$AR63,$D$36&lt;$AR63),0,Schweine_Werte!$I63))</f>
        <v>0</v>
      </c>
      <c r="BK63" s="667">
        <f>IF(OR($C$48=$AR63,$D$48=$AR63),Schweine_Werte!$I63*0.5,IF(OR($C$48&gt;$AR63,$D$48&lt;$AR63),0,Schweine_Werte!$I63))</f>
        <v>0</v>
      </c>
      <c r="BL63" s="667">
        <f>IF(OR($C$60=$AR63,$D$60=$AR63),Schweine_Werte!$I63*0.5,IF(OR($C$60&gt;$AR63,$D$60&lt;$AR63),0,Schweine_Werte!$I63))</f>
        <v>0</v>
      </c>
      <c r="BM63" s="677"/>
      <c r="BN63" s="667"/>
      <c r="BO63" s="667"/>
      <c r="BP63" s="667"/>
      <c r="BQ63" s="667"/>
      <c r="BR63" s="677">
        <f>IF(OR($C$74=$AR63,$D$74=$AR63),Schweine_Werte!$M63*0.5,IF(OR($C$74&gt;$AR63,$D$74&lt;$AR63),0,Schweine_Werte!$M63))</f>
        <v>0</v>
      </c>
      <c r="BS63" s="677">
        <f>IF(OR($C$83=$AR63,$D$83=$AR63),Schweine_Werte!$M63*0.5,IF(OR($C$83&gt;$AR63,$D$83&lt;$AR63),0,Schweine_Werte!$M63))</f>
        <v>0</v>
      </c>
      <c r="BT63" s="679">
        <f>IF(OR($C$92=$AR63,$D$92=$AR63),Schweine_Werte!$M63*0.5,IF(OR($C$92&gt;$AR63,$D$92&lt;$AR63),0,Schweine_Werte!$M63))</f>
        <v>0</v>
      </c>
      <c r="BU63" s="679">
        <f>IF(OR($C$101=$AR63,$D$101=$AR63),Schweine_Werte!$M63*0.5,IF(OR($C$101&gt;$AR63,$D$101&lt;$AR63),0,Schweine_Werte!$M63))</f>
        <v>0</v>
      </c>
      <c r="BV63" s="679">
        <f>IF(OR($C$110=$AR63,$D$110=$AR63),Schweine_Werte!$M63*0.5,IF(OR($C$110&gt;$AR63,$D$110&lt;$AR63),0,Schweine_Werte!$M63))</f>
        <v>0</v>
      </c>
      <c r="BW63" s="679">
        <f>IF(OR(8=$AR63,$E$127=$AR63),Schweine_Werte!$M63*0.5,IF(OR(8&gt;$AR63,$E$127&lt;$AR63),0,Schweine_Werte!$M63))</f>
        <v>1.1100470401249107</v>
      </c>
      <c r="BX63" s="679">
        <f>IF(OR(8=$AR63,$E$145=$AR63),Schweine_Werte!$M63*0.5,IF(OR(8&gt;$AR63,$E$145&lt;$AR63),0,Schweine_Werte!$M63))</f>
        <v>1.1100470401249107</v>
      </c>
      <c r="BY63" s="677">
        <f>IF(OR($C$74=$AR63,$D$74=$AR63),Schweine_Werte!$O63*0.5,IF(OR($C$74&gt;$AR63,$D$74&lt;$AR63),0,Schweine_Werte!$O63))</f>
        <v>0</v>
      </c>
      <c r="BZ63" s="677">
        <f>IF(OR($C$83=$AR63,$D$83=$AR63),Schweine_Werte!$O63*0.5,IF(OR($C$83&gt;$AR63,$D$83&lt;$AR63),0,Schweine_Werte!$O63))</f>
        <v>0</v>
      </c>
      <c r="CA63" s="679">
        <f>IF(OR($C$92=$AR63,$D$92=$AR63),Schweine_Werte!$O63*0.5,IF(OR($C$92&gt;$AR63,$D$92&lt;$AR63),0,Schweine_Werte!$O63))</f>
        <v>0</v>
      </c>
      <c r="CB63" s="679">
        <f>IF(OR($C$101=$AR63,$D$101=$AR63),Schweine_Werte!$O63*0.5,IF(OR($C$101&gt;$AR63,$D$101&lt;$AR63),0,Schweine_Werte!$O63))</f>
        <v>0</v>
      </c>
      <c r="CC63" s="679">
        <f>IF(OR($C$110=$AR63,$D$110=$AR63),Schweine_Werte!$O63*0.5,IF(OR($C$110&gt;$AR63,$D$110&lt;$AR63),0,Schweine_Werte!$O63))</f>
        <v>0</v>
      </c>
    </row>
    <row r="64" spans="1:81" x14ac:dyDescent="0.2">
      <c r="AR64" s="698">
        <v>68</v>
      </c>
      <c r="AS64" s="677">
        <f>IF(OR($C$12=$AR64,$D$12=$AR64),Schweine_Werte!$C64*0.5,IF(OR($C$12&gt;$AR64,$D$12&lt;$AR64),0,Schweine_Werte!$C64))</f>
        <v>0</v>
      </c>
      <c r="AT64" s="667">
        <f>IF(OR($C$24=$AR64,$D$24=$AR64),Schweine_Werte!$C64*0.5,IF(OR($C$24&gt;$AR64,$D$24&lt;$AR64),0,Schweine_Werte!$C64))</f>
        <v>0</v>
      </c>
      <c r="AU64" s="677">
        <f>IF(OR($C$36=$AR64,$D$36=$AR64),Schweine_Werte!$C64*0.5,IF(OR($C$36&gt;$AR64,$D$36&lt;$AR64),0,Schweine_Werte!$C64))</f>
        <v>0</v>
      </c>
      <c r="AV64" s="677">
        <f>IF(OR($C$48=$AR64,$D$48=$AR64),Schweine_Werte!$C64*0.5,IF(OR($C$48&gt;$AR64,$D$48&lt;$AR64),0,Schweine_Werte!$C64))</f>
        <v>0</v>
      </c>
      <c r="AW64" s="677">
        <f>IF(OR($C$60=$AR64,$D$60=$AR64),Schweine_Werte!$C64*0.5,IF(OR($C$60&gt;$AR64,$D$60&lt;$AR64),0,Schweine_Werte!$C64))</f>
        <v>0</v>
      </c>
      <c r="AX64" s="677">
        <f>IF(OR($C$12=$AR64,$D$12=$AR64),Schweine_Werte!$E64*0.5,IF(OR($C$12&gt;$AR64,$D$12&lt;$AR64),0,Schweine_Werte!$E64))</f>
        <v>0</v>
      </c>
      <c r="AY64" s="667">
        <f>IF(OR($C$24=$AR64,$D$24=$AR64),Schweine_Werte!$E64*0.5,IF(OR($C$24&gt;$AR64,$D$24&lt;$AR64),0,Schweine_Werte!$E64))</f>
        <v>0</v>
      </c>
      <c r="AZ64" s="667">
        <f>IF(OR($C$36=$AR64,$D$36=$AR64),Schweine_Werte!$E64*0.5,IF(OR($C$36&gt;$AR64,$D$36&lt;$AR64),0,Schweine_Werte!$E64))</f>
        <v>0</v>
      </c>
      <c r="BA64" s="667">
        <f>IF(OR($C$48=$AR64,$D$48=$AR64),Schweine_Werte!$E64*0.5,IF(OR($C$48&gt;$AR64,$D$48&lt;$AR64),0,Schweine_Werte!$E64))</f>
        <v>0</v>
      </c>
      <c r="BB64" s="667">
        <f>IF(OR($C$60=$AR64,$D$60=$AR64),Schweine_Werte!$E64*0.5,IF(OR($C$60&gt;$AR64,$D$60&lt;$AR64),0,Schweine_Werte!$E64))</f>
        <v>0</v>
      </c>
      <c r="BC64" s="677">
        <f>IF(OR($C$12=$AR64,$D$12=$AR64),Schweine_Werte!$G64*0.5,IF(OR($C$12&gt;$AR64,$D$12&lt;$AR64),0,Schweine_Werte!$G64))</f>
        <v>0</v>
      </c>
      <c r="BD64" s="667">
        <f>IF(OR($C$24=$AR64,$D$24=$AR64),Schweine_Werte!$G64*0.5,IF(OR($C$24&gt;$AR64,$D$24&lt;$AR64),0,Schweine_Werte!$G64))</f>
        <v>0</v>
      </c>
      <c r="BE64" s="667">
        <f>IF(OR($C$36=$AR64,$D$36=$AR64),Schweine_Werte!$G64*0.5,IF(OR($C$36&gt;$AR64,$D$36&lt;$AR64),0,Schweine_Werte!$G64))</f>
        <v>0</v>
      </c>
      <c r="BF64" s="667">
        <f>IF(OR($C$48=$AR64,$D$48=$AR64),Schweine_Werte!$G64*0.5,IF(OR($C$48&gt;$AR64,$D$48&lt;$AR64),0,Schweine_Werte!$G64))</f>
        <v>0</v>
      </c>
      <c r="BG64" s="667">
        <f>IF(OR($C$60=$AR64,$D$60=$AR64),Schweine_Werte!$G64*0.5,IF(OR($C$60&gt;$AR64,$D$60&lt;$AR64),0,Schweine_Werte!$G64))</f>
        <v>0</v>
      </c>
      <c r="BH64" s="677">
        <f>IF(OR($C$12=$AR64,$D$12=$AR64),Schweine_Werte!$I64*0.5,IF(OR($C$12&gt;$AR64,$D$12&lt;$AR64),0,Schweine_Werte!$I64))</f>
        <v>0</v>
      </c>
      <c r="BI64" s="667">
        <f>IF(OR($C$24=$AR64,$D$24=$AR64),Schweine_Werte!$I64*0.5,IF(OR($C$24&gt;$AR64,$D$24&lt;$AR64),0,Schweine_Werte!$I64))</f>
        <v>0</v>
      </c>
      <c r="BJ64" s="667">
        <f>IF(OR($C$36=$AR64,$D$36=$AR64),Schweine_Werte!$I64*0.5,IF(OR($C$36&gt;$AR64,$D$36&lt;$AR64),0,Schweine_Werte!$I64))</f>
        <v>0</v>
      </c>
      <c r="BK64" s="667">
        <f>IF(OR($C$48=$AR64,$D$48=$AR64),Schweine_Werte!$I64*0.5,IF(OR($C$48&gt;$AR64,$D$48&lt;$AR64),0,Schweine_Werte!$I64))</f>
        <v>0</v>
      </c>
      <c r="BL64" s="667">
        <f>IF(OR($C$60=$AR64,$D$60=$AR64),Schweine_Werte!$I64*0.5,IF(OR($C$60&gt;$AR64,$D$60&lt;$AR64),0,Schweine_Werte!$I64))</f>
        <v>0</v>
      </c>
      <c r="BM64" s="677"/>
      <c r="BN64" s="667"/>
      <c r="BO64" s="667"/>
      <c r="BP64" s="667"/>
      <c r="BQ64" s="667"/>
      <c r="BR64" s="677">
        <f>IF(OR($C$74=$AR64,$D$74=$AR64),Schweine_Werte!$M64*0.5,IF(OR($C$74&gt;$AR64,$D$74&lt;$AR64),0,Schweine_Werte!$M64))</f>
        <v>0</v>
      </c>
      <c r="BS64" s="677">
        <f>IF(OR($C$83=$AR64,$D$83=$AR64),Schweine_Werte!$M64*0.5,IF(OR($C$83&gt;$AR64,$D$83&lt;$AR64),0,Schweine_Werte!$M64))</f>
        <v>0</v>
      </c>
      <c r="BT64" s="679">
        <f>IF(OR($C$92=$AR64,$D$92=$AR64),Schweine_Werte!$M64*0.5,IF(OR($C$92&gt;$AR64,$D$92&lt;$AR64),0,Schweine_Werte!$M64))</f>
        <v>0</v>
      </c>
      <c r="BU64" s="679">
        <f>IF(OR($C$101=$AR64,$D$101=$AR64),Schweine_Werte!$M64*0.5,IF(OR($C$101&gt;$AR64,$D$101&lt;$AR64),0,Schweine_Werte!$M64))</f>
        <v>0</v>
      </c>
      <c r="BV64" s="679">
        <f>IF(OR($C$110=$AR64,$D$110=$AR64),Schweine_Werte!$M64*0.5,IF(OR($C$110&gt;$AR64,$D$110&lt;$AR64),0,Schweine_Werte!$M64))</f>
        <v>0</v>
      </c>
      <c r="BW64" s="679">
        <f>IF(OR(8=$AR64,$E$127=$AR64),Schweine_Werte!$M64*0.5,IF(OR(8&gt;$AR64,$E$127&lt;$AR64),0,Schweine_Werte!$M64))</f>
        <v>1.1082296078893841</v>
      </c>
      <c r="BX64" s="679">
        <f>IF(OR(8=$AR64,$E$145=$AR64),Schweine_Werte!$M64*0.5,IF(OR(8&gt;$AR64,$E$145&lt;$AR64),0,Schweine_Werte!$M64))</f>
        <v>1.1082296078893841</v>
      </c>
      <c r="BY64" s="677">
        <f>IF(OR($C$74=$AR64,$D$74=$AR64),Schweine_Werte!$O64*0.5,IF(OR($C$74&gt;$AR64,$D$74&lt;$AR64),0,Schweine_Werte!$O64))</f>
        <v>0</v>
      </c>
      <c r="BZ64" s="677">
        <f>IF(OR($C$83=$AR64,$D$83=$AR64),Schweine_Werte!$O64*0.5,IF(OR($C$83&gt;$AR64,$D$83&lt;$AR64),0,Schweine_Werte!$O64))</f>
        <v>0</v>
      </c>
      <c r="CA64" s="679">
        <f>IF(OR($C$92=$AR64,$D$92=$AR64),Schweine_Werte!$O64*0.5,IF(OR($C$92&gt;$AR64,$D$92&lt;$AR64),0,Schweine_Werte!$O64))</f>
        <v>0</v>
      </c>
      <c r="CB64" s="679">
        <f>IF(OR($C$101=$AR64,$D$101=$AR64),Schweine_Werte!$O64*0.5,IF(OR($C$101&gt;$AR64,$D$101&lt;$AR64),0,Schweine_Werte!$O64))</f>
        <v>0</v>
      </c>
      <c r="CC64" s="679">
        <f>IF(OR($C$110=$AR64,$D$110=$AR64),Schweine_Werte!$O64*0.5,IF(OR($C$110&gt;$AR64,$D$110&lt;$AR64),0,Schweine_Werte!$O64))</f>
        <v>0</v>
      </c>
    </row>
    <row r="65" spans="1:81" ht="18.75" x14ac:dyDescent="0.3">
      <c r="B65" s="669" t="s">
        <v>516</v>
      </c>
      <c r="C65" s="670"/>
      <c r="D65" s="670"/>
      <c r="E65" s="670"/>
      <c r="F65" s="670"/>
      <c r="G65" s="670"/>
      <c r="H65" s="671"/>
      <c r="I65" s="666"/>
      <c r="AR65" s="698">
        <v>69</v>
      </c>
      <c r="AS65" s="677">
        <f>IF(OR($C$12=$AR65,$D$12=$AR65),Schweine_Werte!$C65*0.5,IF(OR($C$12&gt;$AR65,$D$12&lt;$AR65),0,Schweine_Werte!$C65))</f>
        <v>0</v>
      </c>
      <c r="AT65" s="667">
        <f>IF(OR($C$24=$AR65,$D$24=$AR65),Schweine_Werte!$C65*0.5,IF(OR($C$24&gt;$AR65,$D$24&lt;$AR65),0,Schweine_Werte!$C65))</f>
        <v>0</v>
      </c>
      <c r="AU65" s="677">
        <f>IF(OR($C$36=$AR65,$D$36=$AR65),Schweine_Werte!$C65*0.5,IF(OR($C$36&gt;$AR65,$D$36&lt;$AR65),0,Schweine_Werte!$C65))</f>
        <v>0</v>
      </c>
      <c r="AV65" s="677">
        <f>IF(OR($C$48=$AR65,$D$48=$AR65),Schweine_Werte!$C65*0.5,IF(OR($C$48&gt;$AR65,$D$48&lt;$AR65),0,Schweine_Werte!$C65))</f>
        <v>0</v>
      </c>
      <c r="AW65" s="677">
        <f>IF(OR($C$60=$AR65,$D$60=$AR65),Schweine_Werte!$C65*0.5,IF(OR($C$60&gt;$AR65,$D$60&lt;$AR65),0,Schweine_Werte!$C65))</f>
        <v>0</v>
      </c>
      <c r="AX65" s="677">
        <f>IF(OR($C$12=$AR65,$D$12=$AR65),Schweine_Werte!$E65*0.5,IF(OR($C$12&gt;$AR65,$D$12&lt;$AR65),0,Schweine_Werte!$E65))</f>
        <v>0</v>
      </c>
      <c r="AY65" s="667">
        <f>IF(OR($C$24=$AR65,$D$24=$AR65),Schweine_Werte!$E65*0.5,IF(OR($C$24&gt;$AR65,$D$24&lt;$AR65),0,Schweine_Werte!$E65))</f>
        <v>0</v>
      </c>
      <c r="AZ65" s="667">
        <f>IF(OR($C$36=$AR65,$D$36=$AR65),Schweine_Werte!$E65*0.5,IF(OR($C$36&gt;$AR65,$D$36&lt;$AR65),0,Schweine_Werte!$E65))</f>
        <v>0</v>
      </c>
      <c r="BA65" s="667">
        <f>IF(OR($C$48=$AR65,$D$48=$AR65),Schweine_Werte!$E65*0.5,IF(OR($C$48&gt;$AR65,$D$48&lt;$AR65),0,Schweine_Werte!$E65))</f>
        <v>0</v>
      </c>
      <c r="BB65" s="667">
        <f>IF(OR($C$60=$AR65,$D$60=$AR65),Schweine_Werte!$E65*0.5,IF(OR($C$60&gt;$AR65,$D$60&lt;$AR65),0,Schweine_Werte!$E65))</f>
        <v>0</v>
      </c>
      <c r="BC65" s="677">
        <f>IF(OR($C$12=$AR65,$D$12=$AR65),Schweine_Werte!$G65*0.5,IF(OR($C$12&gt;$AR65,$D$12&lt;$AR65),0,Schweine_Werte!$G65))</f>
        <v>0</v>
      </c>
      <c r="BD65" s="667">
        <f>IF(OR($C$24=$AR65,$D$24=$AR65),Schweine_Werte!$G65*0.5,IF(OR($C$24&gt;$AR65,$D$24&lt;$AR65),0,Schweine_Werte!$G65))</f>
        <v>0</v>
      </c>
      <c r="BE65" s="667">
        <f>IF(OR($C$36=$AR65,$D$36=$AR65),Schweine_Werte!$G65*0.5,IF(OR($C$36&gt;$AR65,$D$36&lt;$AR65),0,Schweine_Werte!$G65))</f>
        <v>0</v>
      </c>
      <c r="BF65" s="667">
        <f>IF(OR($C$48=$AR65,$D$48=$AR65),Schweine_Werte!$G65*0.5,IF(OR($C$48&gt;$AR65,$D$48&lt;$AR65),0,Schweine_Werte!$G65))</f>
        <v>0</v>
      </c>
      <c r="BG65" s="667">
        <f>IF(OR($C$60=$AR65,$D$60=$AR65),Schweine_Werte!$G65*0.5,IF(OR($C$60&gt;$AR65,$D$60&lt;$AR65),0,Schweine_Werte!$G65))</f>
        <v>0</v>
      </c>
      <c r="BH65" s="677">
        <f>IF(OR($C$12=$AR65,$D$12=$AR65),Schweine_Werte!$I65*0.5,IF(OR($C$12&gt;$AR65,$D$12&lt;$AR65),0,Schweine_Werte!$I65))</f>
        <v>0</v>
      </c>
      <c r="BI65" s="667">
        <f>IF(OR($C$24=$AR65,$D$24=$AR65),Schweine_Werte!$I65*0.5,IF(OR($C$24&gt;$AR65,$D$24&lt;$AR65),0,Schweine_Werte!$I65))</f>
        <v>0</v>
      </c>
      <c r="BJ65" s="667">
        <f>IF(OR($C$36=$AR65,$D$36=$AR65),Schweine_Werte!$I65*0.5,IF(OR($C$36&gt;$AR65,$D$36&lt;$AR65),0,Schweine_Werte!$I65))</f>
        <v>0</v>
      </c>
      <c r="BK65" s="667">
        <f>IF(OR($C$48=$AR65,$D$48=$AR65),Schweine_Werte!$I65*0.5,IF(OR($C$48&gt;$AR65,$D$48&lt;$AR65),0,Schweine_Werte!$I65))</f>
        <v>0</v>
      </c>
      <c r="BL65" s="667">
        <f>IF(OR($C$60=$AR65,$D$60=$AR65),Schweine_Werte!$I65*0.5,IF(OR($C$60&gt;$AR65,$D$60&lt;$AR65),0,Schweine_Werte!$I65))</f>
        <v>0</v>
      </c>
      <c r="BM65" s="677"/>
      <c r="BN65" s="667"/>
      <c r="BO65" s="667"/>
      <c r="BP65" s="667"/>
      <c r="BQ65" s="667"/>
      <c r="BR65" s="677">
        <f>IF(OR($C$74=$AR65,$D$74=$AR65),Schweine_Werte!$M65*0.5,IF(OR($C$74&gt;$AR65,$D$74&lt;$AR65),0,Schweine_Werte!$M65))</f>
        <v>0</v>
      </c>
      <c r="BS65" s="677">
        <f>IF(OR($C$83=$AR65,$D$83=$AR65),Schweine_Werte!$M65*0.5,IF(OR($C$83&gt;$AR65,$D$83&lt;$AR65),0,Schweine_Werte!$M65))</f>
        <v>0</v>
      </c>
      <c r="BT65" s="679">
        <f>IF(OR($C$92=$AR65,$D$92=$AR65),Schweine_Werte!$M65*0.5,IF(OR($C$92&gt;$AR65,$D$92&lt;$AR65),0,Schweine_Werte!$M65))</f>
        <v>0</v>
      </c>
      <c r="BU65" s="679">
        <f>IF(OR($C$101=$AR65,$D$101=$AR65),Schweine_Werte!$M65*0.5,IF(OR($C$101&gt;$AR65,$D$101&lt;$AR65),0,Schweine_Werte!$M65))</f>
        <v>0</v>
      </c>
      <c r="BV65" s="679">
        <f>IF(OR($C$110=$AR65,$D$110=$AR65),Schweine_Werte!$M65*0.5,IF(OR($C$110&gt;$AR65,$D$110&lt;$AR65),0,Schweine_Werte!$M65))</f>
        <v>0</v>
      </c>
      <c r="BW65" s="679">
        <f>IF(OR(8=$AR65,$E$127=$AR65),Schweine_Werte!$M65*0.5,IF(OR(8&gt;$AR65,$E$127&lt;$AR65),0,Schweine_Werte!$M65))</f>
        <v>1.106781668808736</v>
      </c>
      <c r="BX65" s="679">
        <f>IF(OR(8=$AR65,$E$145=$AR65),Schweine_Werte!$M65*0.5,IF(OR(8&gt;$AR65,$E$145&lt;$AR65),0,Schweine_Werte!$M65))</f>
        <v>1.106781668808736</v>
      </c>
      <c r="BY65" s="677">
        <f>IF(OR($C$74=$AR65,$D$74=$AR65),Schweine_Werte!$O65*0.5,IF(OR($C$74&gt;$AR65,$D$74&lt;$AR65),0,Schweine_Werte!$O65))</f>
        <v>0</v>
      </c>
      <c r="BZ65" s="677">
        <f>IF(OR($C$83=$AR65,$D$83=$AR65),Schweine_Werte!$O65*0.5,IF(OR($C$83&gt;$AR65,$D$83&lt;$AR65),0,Schweine_Werte!$O65))</f>
        <v>0</v>
      </c>
      <c r="CA65" s="679">
        <f>IF(OR($C$92=$AR65,$D$92=$AR65),Schweine_Werte!$O65*0.5,IF(OR($C$92&gt;$AR65,$D$92&lt;$AR65),0,Schweine_Werte!$O65))</f>
        <v>0</v>
      </c>
      <c r="CB65" s="679">
        <f>IF(OR($C$101=$AR65,$D$101=$AR65),Schweine_Werte!$O65*0.5,IF(OR($C$101&gt;$AR65,$D$101&lt;$AR65),0,Schweine_Werte!$O65))</f>
        <v>0</v>
      </c>
      <c r="CC65" s="679">
        <f>IF(OR($C$110=$AR65,$D$110=$AR65),Schweine_Werte!$O65*0.5,IF(OR($C$110&gt;$AR65,$D$110&lt;$AR65),0,Schweine_Werte!$O65))</f>
        <v>0</v>
      </c>
    </row>
    <row r="66" spans="1:81" x14ac:dyDescent="0.2">
      <c r="AR66" s="698">
        <v>70</v>
      </c>
      <c r="AS66" s="677">
        <f>IF(OR($C$12=$AR66,$D$12=$AR66),Schweine_Werte!$C66*0.5,IF(OR($C$12&gt;$AR66,$D$12&lt;$AR66),0,Schweine_Werte!$C66))</f>
        <v>0</v>
      </c>
      <c r="AT66" s="667">
        <f>IF(OR($C$24=$AR66,$D$24=$AR66),Schweine_Werte!$C66*0.5,IF(OR($C$24&gt;$AR66,$D$24&lt;$AR66),0,Schweine_Werte!$C66))</f>
        <v>0</v>
      </c>
      <c r="AU66" s="677">
        <f>IF(OR($C$36=$AR66,$D$36=$AR66),Schweine_Werte!$C66*0.5,IF(OR($C$36&gt;$AR66,$D$36&lt;$AR66),0,Schweine_Werte!$C66))</f>
        <v>0</v>
      </c>
      <c r="AV66" s="677">
        <f>IF(OR($C$48=$AR66,$D$48=$AR66),Schweine_Werte!$C66*0.5,IF(OR($C$48&gt;$AR66,$D$48&lt;$AR66),0,Schweine_Werte!$C66))</f>
        <v>0</v>
      </c>
      <c r="AW66" s="677">
        <f>IF(OR($C$60=$AR66,$D$60=$AR66),Schweine_Werte!$C66*0.5,IF(OR($C$60&gt;$AR66,$D$60&lt;$AR66),0,Schweine_Werte!$C66))</f>
        <v>0</v>
      </c>
      <c r="AX66" s="677">
        <f>IF(OR($C$12=$AR66,$D$12=$AR66),Schweine_Werte!$E66*0.5,IF(OR($C$12&gt;$AR66,$D$12&lt;$AR66),0,Schweine_Werte!$E66))</f>
        <v>0</v>
      </c>
      <c r="AY66" s="667">
        <f>IF(OR($C$24=$AR66,$D$24=$AR66),Schweine_Werte!$E66*0.5,IF(OR($C$24&gt;$AR66,$D$24&lt;$AR66),0,Schweine_Werte!$E66))</f>
        <v>0</v>
      </c>
      <c r="AZ66" s="667">
        <f>IF(OR($C$36=$AR66,$D$36=$AR66),Schweine_Werte!$E66*0.5,IF(OR($C$36&gt;$AR66,$D$36&lt;$AR66),0,Schweine_Werte!$E66))</f>
        <v>0</v>
      </c>
      <c r="BA66" s="667">
        <f>IF(OR($C$48=$AR66,$D$48=$AR66),Schweine_Werte!$E66*0.5,IF(OR($C$48&gt;$AR66,$D$48&lt;$AR66),0,Schweine_Werte!$E66))</f>
        <v>0</v>
      </c>
      <c r="BB66" s="667">
        <f>IF(OR($C$60=$AR66,$D$60=$AR66),Schweine_Werte!$E66*0.5,IF(OR($C$60&gt;$AR66,$D$60&lt;$AR66),0,Schweine_Werte!$E66))</f>
        <v>0</v>
      </c>
      <c r="BC66" s="677">
        <f>IF(OR($C$12=$AR66,$D$12=$AR66),Schweine_Werte!$G66*0.5,IF(OR($C$12&gt;$AR66,$D$12&lt;$AR66),0,Schweine_Werte!$G66))</f>
        <v>0</v>
      </c>
      <c r="BD66" s="667">
        <f>IF(OR($C$24=$AR66,$D$24=$AR66),Schweine_Werte!$G66*0.5,IF(OR($C$24&gt;$AR66,$D$24&lt;$AR66),0,Schweine_Werte!$G66))</f>
        <v>0</v>
      </c>
      <c r="BE66" s="667">
        <f>IF(OR($C$36=$AR66,$D$36=$AR66),Schweine_Werte!$G66*0.5,IF(OR($C$36&gt;$AR66,$D$36&lt;$AR66),0,Schweine_Werte!$G66))</f>
        <v>0</v>
      </c>
      <c r="BF66" s="667">
        <f>IF(OR($C$48=$AR66,$D$48=$AR66),Schweine_Werte!$G66*0.5,IF(OR($C$48&gt;$AR66,$D$48&lt;$AR66),0,Schweine_Werte!$G66))</f>
        <v>0</v>
      </c>
      <c r="BG66" s="667">
        <f>IF(OR($C$60=$AR66,$D$60=$AR66),Schweine_Werte!$G66*0.5,IF(OR($C$60&gt;$AR66,$D$60&lt;$AR66),0,Schweine_Werte!$G66))</f>
        <v>0</v>
      </c>
      <c r="BH66" s="677">
        <f>IF(OR($C$12=$AR66,$D$12=$AR66),Schweine_Werte!$I66*0.5,IF(OR($C$12&gt;$AR66,$D$12&lt;$AR66),0,Schweine_Werte!$I66))</f>
        <v>0</v>
      </c>
      <c r="BI66" s="667">
        <f>IF(OR($C$24=$AR66,$D$24=$AR66),Schweine_Werte!$I66*0.5,IF(OR($C$24&gt;$AR66,$D$24&lt;$AR66),0,Schweine_Werte!$I66))</f>
        <v>0</v>
      </c>
      <c r="BJ66" s="667">
        <f>IF(OR($C$36=$AR66,$D$36=$AR66),Schweine_Werte!$I66*0.5,IF(OR($C$36&gt;$AR66,$D$36&lt;$AR66),0,Schweine_Werte!$I66))</f>
        <v>0</v>
      </c>
      <c r="BK66" s="667">
        <f>IF(OR($C$48=$AR66,$D$48=$AR66),Schweine_Werte!$I66*0.5,IF(OR($C$48&gt;$AR66,$D$48&lt;$AR66),0,Schweine_Werte!$I66))</f>
        <v>0</v>
      </c>
      <c r="BL66" s="667">
        <f>IF(OR($C$60=$AR66,$D$60=$AR66),Schweine_Werte!$I66*0.5,IF(OR($C$60&gt;$AR66,$D$60&lt;$AR66),0,Schweine_Werte!$I66))</f>
        <v>0</v>
      </c>
      <c r="BM66" s="677"/>
      <c r="BN66" s="667"/>
      <c r="BO66" s="667"/>
      <c r="BP66" s="667"/>
      <c r="BQ66" s="667"/>
      <c r="BR66" s="677">
        <f>IF(OR($C$74=$AR66,$D$74=$AR66),Schweine_Werte!$M66*0.5,IF(OR($C$74&gt;$AR66,$D$74&lt;$AR66),0,Schweine_Werte!$M66))</f>
        <v>0</v>
      </c>
      <c r="BS66" s="677">
        <f>IF(OR($C$83=$AR66,$D$83=$AR66),Schweine_Werte!$M66*0.5,IF(OR($C$83&gt;$AR66,$D$83&lt;$AR66),0,Schweine_Werte!$M66))</f>
        <v>0</v>
      </c>
      <c r="BT66" s="679">
        <f>IF(OR($C$92=$AR66,$D$92=$AR66),Schweine_Werte!$M66*0.5,IF(OR($C$92&gt;$AR66,$D$92&lt;$AR66),0,Schweine_Werte!$M66))</f>
        <v>0</v>
      </c>
      <c r="BU66" s="679">
        <f>IF(OR($C$101=$AR66,$D$101=$AR66),Schweine_Werte!$M66*0.5,IF(OR($C$101&gt;$AR66,$D$101&lt;$AR66),0,Schweine_Werte!$M66))</f>
        <v>0</v>
      </c>
      <c r="BV66" s="679">
        <f>IF(OR($C$110=$AR66,$D$110=$AR66),Schweine_Werte!$M66*0.5,IF(OR($C$110&gt;$AR66,$D$110&lt;$AR66),0,Schweine_Werte!$M66))</f>
        <v>0</v>
      </c>
      <c r="BW66" s="679">
        <f>IF(OR(8=$AR66,$E$127=$AR66),Schweine_Werte!$M66*0.5,IF(OR(8&gt;$AR66,$E$127&lt;$AR66),0,Schweine_Werte!$M66))</f>
        <v>1.1057004077079438</v>
      </c>
      <c r="BX66" s="679">
        <f>IF(OR(8=$AR66,$E$145=$AR66),Schweine_Werte!$M66*0.5,IF(OR(8&gt;$AR66,$E$145&lt;$AR66),0,Schweine_Werte!$M66))</f>
        <v>1.1057004077079438</v>
      </c>
      <c r="BY66" s="677">
        <f>IF(OR($C$74=$AR66,$D$74=$AR66),Schweine_Werte!$O66*0.5,IF(OR($C$74&gt;$AR66,$D$74&lt;$AR66),0,Schweine_Werte!$O66))</f>
        <v>0</v>
      </c>
      <c r="BZ66" s="677">
        <f>IF(OR($C$83=$AR66,$D$83=$AR66),Schweine_Werte!$O66*0.5,IF(OR($C$83&gt;$AR66,$D$83&lt;$AR66),0,Schweine_Werte!$O66))</f>
        <v>0</v>
      </c>
      <c r="CA66" s="679">
        <f>IF(OR($C$92=$AR66,$D$92=$AR66),Schweine_Werte!$O66*0.5,IF(OR($C$92&gt;$AR66,$D$92&lt;$AR66),0,Schweine_Werte!$O66))</f>
        <v>0</v>
      </c>
      <c r="CB66" s="679">
        <f>IF(OR($C$101=$AR66,$D$101=$AR66),Schweine_Werte!$O66*0.5,IF(OR($C$101&gt;$AR66,$D$101&lt;$AR66),0,Schweine_Werte!$O66))</f>
        <v>0</v>
      </c>
      <c r="CC66" s="679">
        <f>IF(OR($C$110=$AR66,$D$110=$AR66),Schweine_Werte!$O66*0.5,IF(OR($C$110&gt;$AR66,$D$110&lt;$AR66),0,Schweine_Werte!$O66))</f>
        <v>0</v>
      </c>
    </row>
    <row r="67" spans="1:81" x14ac:dyDescent="0.2">
      <c r="AR67" s="698">
        <v>71</v>
      </c>
      <c r="AS67" s="677">
        <f>IF(OR($C$12=$AR67,$D$12=$AR67),Schweine_Werte!$C67*0.5,IF(OR($C$12&gt;$AR67,$D$12&lt;$AR67),0,Schweine_Werte!$C67))</f>
        <v>0</v>
      </c>
      <c r="AT67" s="667">
        <f>IF(OR($C$24=$AR67,$D$24=$AR67),Schweine_Werte!$C67*0.5,IF(OR($C$24&gt;$AR67,$D$24&lt;$AR67),0,Schweine_Werte!$C67))</f>
        <v>0</v>
      </c>
      <c r="AU67" s="677">
        <f>IF(OR($C$36=$AR67,$D$36=$AR67),Schweine_Werte!$C67*0.5,IF(OR($C$36&gt;$AR67,$D$36&lt;$AR67),0,Schweine_Werte!$C67))</f>
        <v>0</v>
      </c>
      <c r="AV67" s="677">
        <f>IF(OR($C$48=$AR67,$D$48=$AR67),Schweine_Werte!$C67*0.5,IF(OR($C$48&gt;$AR67,$D$48&lt;$AR67),0,Schweine_Werte!$C67))</f>
        <v>0</v>
      </c>
      <c r="AW67" s="677">
        <f>IF(OR($C$60=$AR67,$D$60=$AR67),Schweine_Werte!$C67*0.5,IF(OR($C$60&gt;$AR67,$D$60&lt;$AR67),0,Schweine_Werte!$C67))</f>
        <v>0</v>
      </c>
      <c r="AX67" s="677">
        <f>IF(OR($C$12=$AR67,$D$12=$AR67),Schweine_Werte!$E67*0.5,IF(OR($C$12&gt;$AR67,$D$12&lt;$AR67),0,Schweine_Werte!$E67))</f>
        <v>0</v>
      </c>
      <c r="AY67" s="667">
        <f>IF(OR($C$24=$AR67,$D$24=$AR67),Schweine_Werte!$E67*0.5,IF(OR($C$24&gt;$AR67,$D$24&lt;$AR67),0,Schweine_Werte!$E67))</f>
        <v>0</v>
      </c>
      <c r="AZ67" s="667">
        <f>IF(OR($C$36=$AR67,$D$36=$AR67),Schweine_Werte!$E67*0.5,IF(OR($C$36&gt;$AR67,$D$36&lt;$AR67),0,Schweine_Werte!$E67))</f>
        <v>0</v>
      </c>
      <c r="BA67" s="667">
        <f>IF(OR($C$48=$AR67,$D$48=$AR67),Schweine_Werte!$E67*0.5,IF(OR($C$48&gt;$AR67,$D$48&lt;$AR67),0,Schweine_Werte!$E67))</f>
        <v>0</v>
      </c>
      <c r="BB67" s="667">
        <f>IF(OR($C$60=$AR67,$D$60=$AR67),Schweine_Werte!$E67*0.5,IF(OR($C$60&gt;$AR67,$D$60&lt;$AR67),0,Schweine_Werte!$E67))</f>
        <v>0</v>
      </c>
      <c r="BC67" s="677">
        <f>IF(OR($C$12=$AR67,$D$12=$AR67),Schweine_Werte!$G67*0.5,IF(OR($C$12&gt;$AR67,$D$12&lt;$AR67),0,Schweine_Werte!$G67))</f>
        <v>0</v>
      </c>
      <c r="BD67" s="667">
        <f>IF(OR($C$24=$AR67,$D$24=$AR67),Schweine_Werte!$G67*0.5,IF(OR($C$24&gt;$AR67,$D$24&lt;$AR67),0,Schweine_Werte!$G67))</f>
        <v>0</v>
      </c>
      <c r="BE67" s="667">
        <f>IF(OR($C$36=$AR67,$D$36=$AR67),Schweine_Werte!$G67*0.5,IF(OR($C$36&gt;$AR67,$D$36&lt;$AR67),0,Schweine_Werte!$G67))</f>
        <v>0</v>
      </c>
      <c r="BF67" s="667">
        <f>IF(OR($C$48=$AR67,$D$48=$AR67),Schweine_Werte!$G67*0.5,IF(OR($C$48&gt;$AR67,$D$48&lt;$AR67),0,Schweine_Werte!$G67))</f>
        <v>0</v>
      </c>
      <c r="BG67" s="667">
        <f>IF(OR($C$60=$AR67,$D$60=$AR67),Schweine_Werte!$G67*0.5,IF(OR($C$60&gt;$AR67,$D$60&lt;$AR67),0,Schweine_Werte!$G67))</f>
        <v>0</v>
      </c>
      <c r="BH67" s="677">
        <f>IF(OR($C$12=$AR67,$D$12=$AR67),Schweine_Werte!$I67*0.5,IF(OR($C$12&gt;$AR67,$D$12&lt;$AR67),0,Schweine_Werte!$I67))</f>
        <v>0</v>
      </c>
      <c r="BI67" s="667">
        <f>IF(OR($C$24=$AR67,$D$24=$AR67),Schweine_Werte!$I67*0.5,IF(OR($C$24&gt;$AR67,$D$24&lt;$AR67),0,Schweine_Werte!$I67))</f>
        <v>0</v>
      </c>
      <c r="BJ67" s="667">
        <f>IF(OR($C$36=$AR67,$D$36=$AR67),Schweine_Werte!$I67*0.5,IF(OR($C$36&gt;$AR67,$D$36&lt;$AR67),0,Schweine_Werte!$I67))</f>
        <v>0</v>
      </c>
      <c r="BK67" s="667">
        <f>IF(OR($C$48=$AR67,$D$48=$AR67),Schweine_Werte!$I67*0.5,IF(OR($C$48&gt;$AR67,$D$48&lt;$AR67),0,Schweine_Werte!$I67))</f>
        <v>0</v>
      </c>
      <c r="BL67" s="667">
        <f>IF(OR($C$60=$AR67,$D$60=$AR67),Schweine_Werte!$I67*0.5,IF(OR($C$60&gt;$AR67,$D$60&lt;$AR67),0,Schweine_Werte!$I67))</f>
        <v>0</v>
      </c>
      <c r="BM67" s="677"/>
      <c r="BN67" s="667"/>
      <c r="BO67" s="667"/>
      <c r="BP67" s="667"/>
      <c r="BQ67" s="667"/>
      <c r="BR67" s="677">
        <f>IF(OR($C$74=$AR67,$D$74=$AR67),Schweine_Werte!$M67*0.5,IF(OR($C$74&gt;$AR67,$D$74&lt;$AR67),0,Schweine_Werte!$M67))</f>
        <v>0</v>
      </c>
      <c r="BS67" s="677">
        <f>IF(OR($C$83=$AR67,$D$83=$AR67),Schweine_Werte!$M67*0.5,IF(OR($C$83&gt;$AR67,$D$83&lt;$AR67),0,Schweine_Werte!$M67))</f>
        <v>0</v>
      </c>
      <c r="BT67" s="679">
        <f>IF(OR($C$92=$AR67,$D$92=$AR67),Schweine_Werte!$M67*0.5,IF(OR($C$92&gt;$AR67,$D$92&lt;$AR67),0,Schweine_Werte!$M67))</f>
        <v>0</v>
      </c>
      <c r="BU67" s="679">
        <f>IF(OR($C$101=$AR67,$D$101=$AR67),Schweine_Werte!$M67*0.5,IF(OR($C$101&gt;$AR67,$D$101&lt;$AR67),0,Schweine_Werte!$M67))</f>
        <v>0</v>
      </c>
      <c r="BV67" s="679">
        <f>IF(OR($C$110=$AR67,$D$110=$AR67),Schweine_Werte!$M67*0.5,IF(OR($C$110&gt;$AR67,$D$110&lt;$AR67),0,Schweine_Werte!$M67))</f>
        <v>0</v>
      </c>
      <c r="BW67" s="679">
        <f>IF(OR(8=$AR67,$E$127=$AR67),Schweine_Werte!$M67*0.5,IF(OR(8&gt;$AR67,$E$127&lt;$AR67),0,Schweine_Werte!$M67))</f>
        <v>1.1049837293732905</v>
      </c>
      <c r="BX67" s="679">
        <f>IF(OR(8=$AR67,$E$145=$AR67),Schweine_Werte!$M67*0.5,IF(OR(8&gt;$AR67,$E$145&lt;$AR67),0,Schweine_Werte!$M67))</f>
        <v>1.1049837293732905</v>
      </c>
      <c r="BY67" s="677">
        <f>IF(OR($C$74=$AR67,$D$74=$AR67),Schweine_Werte!$O67*0.5,IF(OR($C$74&gt;$AR67,$D$74&lt;$AR67),0,Schweine_Werte!$O67))</f>
        <v>0</v>
      </c>
      <c r="BZ67" s="677">
        <f>IF(OR($C$83=$AR67,$D$83=$AR67),Schweine_Werte!$O67*0.5,IF(OR($C$83&gt;$AR67,$D$83&lt;$AR67),0,Schweine_Werte!$O67))</f>
        <v>0</v>
      </c>
      <c r="CA67" s="679">
        <f>IF(OR($C$92=$AR67,$D$92=$AR67),Schweine_Werte!$O67*0.5,IF(OR($C$92&gt;$AR67,$D$92&lt;$AR67),0,Schweine_Werte!$O67))</f>
        <v>0</v>
      </c>
      <c r="CB67" s="679">
        <f>IF(OR($C$101=$AR67,$D$101=$AR67),Schweine_Werte!$O67*0.5,IF(OR($C$101&gt;$AR67,$D$101&lt;$AR67),0,Schweine_Werte!$O67))</f>
        <v>0</v>
      </c>
      <c r="CC67" s="679">
        <f>IF(OR($C$110=$AR67,$D$110=$AR67),Schweine_Werte!$O67*0.5,IF(OR($C$110&gt;$AR67,$D$110&lt;$AR67),0,Schweine_Werte!$O67))</f>
        <v>0</v>
      </c>
    </row>
    <row r="68" spans="1:81" x14ac:dyDescent="0.2">
      <c r="Q68" s="1735" t="s">
        <v>446</v>
      </c>
      <c r="R68" s="1735"/>
      <c r="S68" s="1735"/>
      <c r="T68" s="1735" t="s">
        <v>447</v>
      </c>
      <c r="U68" s="1735"/>
      <c r="V68" s="1735"/>
      <c r="W68" s="517" t="s">
        <v>435</v>
      </c>
      <c r="X68" s="517"/>
      <c r="Y68" s="517"/>
      <c r="AR68" s="698">
        <v>72</v>
      </c>
      <c r="AS68" s="677">
        <f>IF(OR($C$12=$AR68,$D$12=$AR68),Schweine_Werte!$C68*0.5,IF(OR($C$12&gt;$AR68,$D$12&lt;$AR68),0,Schweine_Werte!$C68))</f>
        <v>0</v>
      </c>
      <c r="AT68" s="667">
        <f>IF(OR($C$24=$AR68,$D$24=$AR68),Schweine_Werte!$C68*0.5,IF(OR($C$24&gt;$AR68,$D$24&lt;$AR68),0,Schweine_Werte!$C68))</f>
        <v>0</v>
      </c>
      <c r="AU68" s="677">
        <f>IF(OR($C$36=$AR68,$D$36=$AR68),Schweine_Werte!$C68*0.5,IF(OR($C$36&gt;$AR68,$D$36&lt;$AR68),0,Schweine_Werte!$C68))</f>
        <v>0</v>
      </c>
      <c r="AV68" s="677">
        <f>IF(OR($C$48=$AR68,$D$48=$AR68),Schweine_Werte!$C68*0.5,IF(OR($C$48&gt;$AR68,$D$48&lt;$AR68),0,Schweine_Werte!$C68))</f>
        <v>0</v>
      </c>
      <c r="AW68" s="677">
        <f>IF(OR($C$60=$AR68,$D$60=$AR68),Schweine_Werte!$C68*0.5,IF(OR($C$60&gt;$AR68,$D$60&lt;$AR68),0,Schweine_Werte!$C68))</f>
        <v>0</v>
      </c>
      <c r="AX68" s="677">
        <f>IF(OR($C$12=$AR68,$D$12=$AR68),Schweine_Werte!$E68*0.5,IF(OR($C$12&gt;$AR68,$D$12&lt;$AR68),0,Schweine_Werte!$E68))</f>
        <v>0</v>
      </c>
      <c r="AY68" s="667">
        <f>IF(OR($C$24=$AR68,$D$24=$AR68),Schweine_Werte!$E68*0.5,IF(OR($C$24&gt;$AR68,$D$24&lt;$AR68),0,Schweine_Werte!$E68))</f>
        <v>0</v>
      </c>
      <c r="AZ68" s="667">
        <f>IF(OR($C$36=$AR68,$D$36=$AR68),Schweine_Werte!$E68*0.5,IF(OR($C$36&gt;$AR68,$D$36&lt;$AR68),0,Schweine_Werte!$E68))</f>
        <v>0</v>
      </c>
      <c r="BA68" s="667">
        <f>IF(OR($C$48=$AR68,$D$48=$AR68),Schweine_Werte!$E68*0.5,IF(OR($C$48&gt;$AR68,$D$48&lt;$AR68),0,Schweine_Werte!$E68))</f>
        <v>0</v>
      </c>
      <c r="BB68" s="667">
        <f>IF(OR($C$60=$AR68,$D$60=$AR68),Schweine_Werte!$E68*0.5,IF(OR($C$60&gt;$AR68,$D$60&lt;$AR68),0,Schweine_Werte!$E68))</f>
        <v>0</v>
      </c>
      <c r="BC68" s="677">
        <f>IF(OR($C$12=$AR68,$D$12=$AR68),Schweine_Werte!$G68*0.5,IF(OR($C$12&gt;$AR68,$D$12&lt;$AR68),0,Schweine_Werte!$G68))</f>
        <v>0</v>
      </c>
      <c r="BD68" s="667">
        <f>IF(OR($C$24=$AR68,$D$24=$AR68),Schweine_Werte!$G68*0.5,IF(OR($C$24&gt;$AR68,$D$24&lt;$AR68),0,Schweine_Werte!$G68))</f>
        <v>0</v>
      </c>
      <c r="BE68" s="667">
        <f>IF(OR($C$36=$AR68,$D$36=$AR68),Schweine_Werte!$G68*0.5,IF(OR($C$36&gt;$AR68,$D$36&lt;$AR68),0,Schweine_Werte!$G68))</f>
        <v>0</v>
      </c>
      <c r="BF68" s="667">
        <f>IF(OR($C$48=$AR68,$D$48=$AR68),Schweine_Werte!$G68*0.5,IF(OR($C$48&gt;$AR68,$D$48&lt;$AR68),0,Schweine_Werte!$G68))</f>
        <v>0</v>
      </c>
      <c r="BG68" s="667">
        <f>IF(OR($C$60=$AR68,$D$60=$AR68),Schweine_Werte!$G68*0.5,IF(OR($C$60&gt;$AR68,$D$60&lt;$AR68),0,Schweine_Werte!$G68))</f>
        <v>0</v>
      </c>
      <c r="BH68" s="677">
        <f>IF(OR($C$12=$AR68,$D$12=$AR68),Schweine_Werte!$I68*0.5,IF(OR($C$12&gt;$AR68,$D$12&lt;$AR68),0,Schweine_Werte!$I68))</f>
        <v>0</v>
      </c>
      <c r="BI68" s="667">
        <f>IF(OR($C$24=$AR68,$D$24=$AR68),Schweine_Werte!$I68*0.5,IF(OR($C$24&gt;$AR68,$D$24&lt;$AR68),0,Schweine_Werte!$I68))</f>
        <v>0</v>
      </c>
      <c r="BJ68" s="667">
        <f>IF(OR($C$36=$AR68,$D$36=$AR68),Schweine_Werte!$I68*0.5,IF(OR($C$36&gt;$AR68,$D$36&lt;$AR68),0,Schweine_Werte!$I68))</f>
        <v>0</v>
      </c>
      <c r="BK68" s="667">
        <f>IF(OR($C$48=$AR68,$D$48=$AR68),Schweine_Werte!$I68*0.5,IF(OR($C$48&gt;$AR68,$D$48&lt;$AR68),0,Schweine_Werte!$I68))</f>
        <v>0</v>
      </c>
      <c r="BL68" s="667">
        <f>IF(OR($C$60=$AR68,$D$60=$AR68),Schweine_Werte!$I68*0.5,IF(OR($C$60&gt;$AR68,$D$60&lt;$AR68),0,Schweine_Werte!$I68))</f>
        <v>0</v>
      </c>
      <c r="BM68" s="677"/>
      <c r="BN68" s="667"/>
      <c r="BO68" s="667"/>
      <c r="BP68" s="667"/>
      <c r="BQ68" s="667"/>
      <c r="BR68" s="677">
        <f>IF(OR($C$74=$AR68,$D$74=$AR68),Schweine_Werte!$M68*0.5,IF(OR($C$74&gt;$AR68,$D$74&lt;$AR68),0,Schweine_Werte!$M68))</f>
        <v>0</v>
      </c>
      <c r="BS68" s="677">
        <f>IF(OR($C$83=$AR68,$D$83=$AR68),Schweine_Werte!$M68*0.5,IF(OR($C$83&gt;$AR68,$D$83&lt;$AR68),0,Schweine_Werte!$M68))</f>
        <v>0</v>
      </c>
      <c r="BT68" s="679">
        <f>IF(OR($C$92=$AR68,$D$92=$AR68),Schweine_Werte!$M68*0.5,IF(OR($C$92&gt;$AR68,$D$92&lt;$AR68),0,Schweine_Werte!$M68))</f>
        <v>0</v>
      </c>
      <c r="BU68" s="679">
        <f>IF(OR($C$101=$AR68,$D$101=$AR68),Schweine_Werte!$M68*0.5,IF(OR($C$101&gt;$AR68,$D$101&lt;$AR68),0,Schweine_Werte!$M68))</f>
        <v>0</v>
      </c>
      <c r="BV68" s="679">
        <f>IF(OR($C$110=$AR68,$D$110=$AR68),Schweine_Werte!$M68*0.5,IF(OR($C$110&gt;$AR68,$D$110&lt;$AR68),0,Schweine_Werte!$M68))</f>
        <v>0</v>
      </c>
      <c r="BW68" s="679">
        <f>IF(OR(8=$AR68,$E$127=$AR68),Schweine_Werte!$M68*0.5,IF(OR(8&gt;$AR68,$E$127&lt;$AR68),0,Schweine_Werte!$M68))</f>
        <v>1.104630248375454</v>
      </c>
      <c r="BX68" s="679">
        <f>IF(OR(8=$AR68,$E$145=$AR68),Schweine_Werte!$M68*0.5,IF(OR(8&gt;$AR68,$E$145&lt;$AR68),0,Schweine_Werte!$M68))</f>
        <v>1.104630248375454</v>
      </c>
      <c r="BY68" s="677">
        <f>IF(OR($C$74=$AR68,$D$74=$AR68),Schweine_Werte!$O68*0.5,IF(OR($C$74&gt;$AR68,$D$74&lt;$AR68),0,Schweine_Werte!$O68))</f>
        <v>0</v>
      </c>
      <c r="BZ68" s="677">
        <f>IF(OR($C$83=$AR68,$D$83=$AR68),Schweine_Werte!$O68*0.5,IF(OR($C$83&gt;$AR68,$D$83&lt;$AR68),0,Schweine_Werte!$O68))</f>
        <v>0</v>
      </c>
      <c r="CA68" s="679">
        <f>IF(OR($C$92=$AR68,$D$92=$AR68),Schweine_Werte!$O68*0.5,IF(OR($C$92&gt;$AR68,$D$92&lt;$AR68),0,Schweine_Werte!$O68))</f>
        <v>0</v>
      </c>
      <c r="CB68" s="679">
        <f>IF(OR($C$101=$AR68,$D$101=$AR68),Schweine_Werte!$O68*0.5,IF(OR($C$101&gt;$AR68,$D$101&lt;$AR68),0,Schweine_Werte!$O68))</f>
        <v>0</v>
      </c>
      <c r="CC68" s="679">
        <f>IF(OR($C$110=$AR68,$D$110=$AR68),Schweine_Werte!$O68*0.5,IF(OR($C$110&gt;$AR68,$D$110&lt;$AR68),0,Schweine_Werte!$O68))</f>
        <v>0</v>
      </c>
    </row>
    <row r="69" spans="1:81" x14ac:dyDescent="0.2">
      <c r="B69" s="520" t="s">
        <v>517</v>
      </c>
      <c r="E69" s="520" t="s">
        <v>470</v>
      </c>
      <c r="F69" s="520" t="s">
        <v>363</v>
      </c>
      <c r="G69" s="520" t="s">
        <v>471</v>
      </c>
      <c r="H69" s="520" t="s">
        <v>472</v>
      </c>
      <c r="I69" s="520" t="s">
        <v>473</v>
      </c>
      <c r="J69" s="520" t="s">
        <v>474</v>
      </c>
      <c r="K69" s="520" t="s">
        <v>475</v>
      </c>
      <c r="L69" s="520" t="s">
        <v>476</v>
      </c>
      <c r="M69" s="520" t="s">
        <v>477</v>
      </c>
      <c r="N69" s="520" t="s">
        <v>478</v>
      </c>
      <c r="O69" s="520" t="s">
        <v>479</v>
      </c>
      <c r="P69" s="520" t="s">
        <v>480</v>
      </c>
      <c r="Q69" s="520" t="s">
        <v>365</v>
      </c>
      <c r="R69" s="520" t="s">
        <v>366</v>
      </c>
      <c r="S69" s="520" t="s">
        <v>367</v>
      </c>
      <c r="T69" s="520" t="s">
        <v>365</v>
      </c>
      <c r="U69" s="520" t="s">
        <v>366</v>
      </c>
      <c r="V69" s="520" t="s">
        <v>367</v>
      </c>
      <c r="W69" s="520" t="s">
        <v>448</v>
      </c>
      <c r="X69" s="520" t="s">
        <v>449</v>
      </c>
      <c r="Y69" s="520" t="s">
        <v>450</v>
      </c>
      <c r="AR69" s="698">
        <v>73</v>
      </c>
      <c r="AS69" s="677">
        <f>IF(OR($C$12=$AR69,$D$12=$AR69),Schweine_Werte!$C69*0.5,IF(OR($C$12&gt;$AR69,$D$12&lt;$AR69),0,Schweine_Werte!$C69))</f>
        <v>0</v>
      </c>
      <c r="AT69" s="667">
        <f>IF(OR($C$24=$AR69,$D$24=$AR69),Schweine_Werte!$C69*0.5,IF(OR($C$24&gt;$AR69,$D$24&lt;$AR69),0,Schweine_Werte!$C69))</f>
        <v>0</v>
      </c>
      <c r="AU69" s="677">
        <f>IF(OR($C$36=$AR69,$D$36=$AR69),Schweine_Werte!$C69*0.5,IF(OR($C$36&gt;$AR69,$D$36&lt;$AR69),0,Schweine_Werte!$C69))</f>
        <v>0</v>
      </c>
      <c r="AV69" s="677">
        <f>IF(OR($C$48=$AR69,$D$48=$AR69),Schweine_Werte!$C69*0.5,IF(OR($C$48&gt;$AR69,$D$48&lt;$AR69),0,Schweine_Werte!$C69))</f>
        <v>0</v>
      </c>
      <c r="AW69" s="677">
        <f>IF(OR($C$60=$AR69,$D$60=$AR69),Schweine_Werte!$C69*0.5,IF(OR($C$60&gt;$AR69,$D$60&lt;$AR69),0,Schweine_Werte!$C69))</f>
        <v>0</v>
      </c>
      <c r="AX69" s="677">
        <f>IF(OR($C$12=$AR69,$D$12=$AR69),Schweine_Werte!$E69*0.5,IF(OR($C$12&gt;$AR69,$D$12&lt;$AR69),0,Schweine_Werte!$E69))</f>
        <v>0</v>
      </c>
      <c r="AY69" s="667">
        <f>IF(OR($C$24=$AR69,$D$24=$AR69),Schweine_Werte!$E69*0.5,IF(OR($C$24&gt;$AR69,$D$24&lt;$AR69),0,Schweine_Werte!$E69))</f>
        <v>0</v>
      </c>
      <c r="AZ69" s="667">
        <f>IF(OR($C$36=$AR69,$D$36=$AR69),Schweine_Werte!$E69*0.5,IF(OR($C$36&gt;$AR69,$D$36&lt;$AR69),0,Schweine_Werte!$E69))</f>
        <v>0</v>
      </c>
      <c r="BA69" s="667">
        <f>IF(OR($C$48=$AR69,$D$48=$AR69),Schweine_Werte!$E69*0.5,IF(OR($C$48&gt;$AR69,$D$48&lt;$AR69),0,Schweine_Werte!$E69))</f>
        <v>0</v>
      </c>
      <c r="BB69" s="667">
        <f>IF(OR($C$60=$AR69,$D$60=$AR69),Schweine_Werte!$E69*0.5,IF(OR($C$60&gt;$AR69,$D$60&lt;$AR69),0,Schweine_Werte!$E69))</f>
        <v>0</v>
      </c>
      <c r="BC69" s="677">
        <f>IF(OR($C$12=$AR69,$D$12=$AR69),Schweine_Werte!$G69*0.5,IF(OR($C$12&gt;$AR69,$D$12&lt;$AR69),0,Schweine_Werte!$G69))</f>
        <v>0</v>
      </c>
      <c r="BD69" s="667">
        <f>IF(OR($C$24=$AR69,$D$24=$AR69),Schweine_Werte!$G69*0.5,IF(OR($C$24&gt;$AR69,$D$24&lt;$AR69),0,Schweine_Werte!$G69))</f>
        <v>0</v>
      </c>
      <c r="BE69" s="667">
        <f>IF(OR($C$36=$AR69,$D$36=$AR69),Schweine_Werte!$G69*0.5,IF(OR($C$36&gt;$AR69,$D$36&lt;$AR69),0,Schweine_Werte!$G69))</f>
        <v>0</v>
      </c>
      <c r="BF69" s="667">
        <f>IF(OR($C$48=$AR69,$D$48=$AR69),Schweine_Werte!$G69*0.5,IF(OR($C$48&gt;$AR69,$D$48&lt;$AR69),0,Schweine_Werte!$G69))</f>
        <v>0</v>
      </c>
      <c r="BG69" s="667">
        <f>IF(OR($C$60=$AR69,$D$60=$AR69),Schweine_Werte!$G69*0.5,IF(OR($C$60&gt;$AR69,$D$60&lt;$AR69),0,Schweine_Werte!$G69))</f>
        <v>0</v>
      </c>
      <c r="BH69" s="677">
        <f>IF(OR($C$12=$AR69,$D$12=$AR69),Schweine_Werte!$I69*0.5,IF(OR($C$12&gt;$AR69,$D$12&lt;$AR69),0,Schweine_Werte!$I69))</f>
        <v>0</v>
      </c>
      <c r="BI69" s="667">
        <f>IF(OR($C$24=$AR69,$D$24=$AR69),Schweine_Werte!$I69*0.5,IF(OR($C$24&gt;$AR69,$D$24&lt;$AR69),0,Schweine_Werte!$I69))</f>
        <v>0</v>
      </c>
      <c r="BJ69" s="667">
        <f>IF(OR($C$36=$AR69,$D$36=$AR69),Schweine_Werte!$I69*0.5,IF(OR($C$36&gt;$AR69,$D$36&lt;$AR69),0,Schweine_Werte!$I69))</f>
        <v>0</v>
      </c>
      <c r="BK69" s="667">
        <f>IF(OR($C$48=$AR69,$D$48=$AR69),Schweine_Werte!$I69*0.5,IF(OR($C$48&gt;$AR69,$D$48&lt;$AR69),0,Schweine_Werte!$I69))</f>
        <v>0</v>
      </c>
      <c r="BL69" s="667">
        <f>IF(OR($C$60=$AR69,$D$60=$AR69),Schweine_Werte!$I69*0.5,IF(OR($C$60&gt;$AR69,$D$60&lt;$AR69),0,Schweine_Werte!$I69))</f>
        <v>0</v>
      </c>
      <c r="BM69" s="677"/>
      <c r="BN69" s="667"/>
      <c r="BO69" s="667"/>
      <c r="BP69" s="667"/>
      <c r="BQ69" s="667"/>
      <c r="BR69" s="677">
        <f>IF(OR($C$74=$AR69,$D$74=$AR69),Schweine_Werte!$M69*0.5,IF(OR($C$74&gt;$AR69,$D$74&lt;$AR69),0,Schweine_Werte!$M69))</f>
        <v>0</v>
      </c>
      <c r="BS69" s="677">
        <f>IF(OR($C$83=$AR69,$D$83=$AR69),Schweine_Werte!$M69*0.5,IF(OR($C$83&gt;$AR69,$D$83&lt;$AR69),0,Schweine_Werte!$M69))</f>
        <v>0</v>
      </c>
      <c r="BT69" s="679">
        <f>IF(OR($C$92=$AR69,$D$92=$AR69),Schweine_Werte!$M69*0.5,IF(OR($C$92&gt;$AR69,$D$92&lt;$AR69),0,Schweine_Werte!$M69))</f>
        <v>0</v>
      </c>
      <c r="BU69" s="679">
        <f>IF(OR($C$101=$AR69,$D$101=$AR69),Schweine_Werte!$M69*0.5,IF(OR($C$101&gt;$AR69,$D$101&lt;$AR69),0,Schweine_Werte!$M69))</f>
        <v>0</v>
      </c>
      <c r="BV69" s="679">
        <f>IF(OR($C$110=$AR69,$D$110=$AR69),Schweine_Werte!$M69*0.5,IF(OR($C$110&gt;$AR69,$D$110&lt;$AR69),0,Schweine_Werte!$M69))</f>
        <v>0</v>
      </c>
      <c r="BW69" s="679">
        <f>IF(OR(8=$AR69,$E$127=$AR69),Schweine_Werte!$M69*0.5,IF(OR(8&gt;$AR69,$E$127&lt;$AR69),0,Schweine_Werte!$M69))</f>
        <v>1.1046392823633366</v>
      </c>
      <c r="BX69" s="679">
        <f>IF(OR(8=$AR69,$E$145=$AR69),Schweine_Werte!$M69*0.5,IF(OR(8&gt;$AR69,$E$145&lt;$AR69),0,Schweine_Werte!$M69))</f>
        <v>1.1046392823633366</v>
      </c>
      <c r="BY69" s="677">
        <f>IF(OR($C$74=$AR69,$D$74=$AR69),Schweine_Werte!$O69*0.5,IF(OR($C$74&gt;$AR69,$D$74&lt;$AR69),0,Schweine_Werte!$O69))</f>
        <v>0</v>
      </c>
      <c r="BZ69" s="677">
        <f>IF(OR($C$83=$AR69,$D$83=$AR69),Schweine_Werte!$O69*0.5,IF(OR($C$83&gt;$AR69,$D$83&lt;$AR69),0,Schweine_Werte!$O69))</f>
        <v>0</v>
      </c>
      <c r="CA69" s="679">
        <f>IF(OR($C$92=$AR69,$D$92=$AR69),Schweine_Werte!$O69*0.5,IF(OR($C$92&gt;$AR69,$D$92&lt;$AR69),0,Schweine_Werte!$O69))</f>
        <v>0</v>
      </c>
      <c r="CB69" s="679">
        <f>IF(OR($C$101=$AR69,$D$101=$AR69),Schweine_Werte!$O69*0.5,IF(OR($C$101&gt;$AR69,$D$101&lt;$AR69),0,Schweine_Werte!$O69))</f>
        <v>0</v>
      </c>
      <c r="CC69" s="679">
        <f>IF(OR($C$110=$AR69,$D$110=$AR69),Schweine_Werte!$O69*0.5,IF(OR($C$110&gt;$AR69,$D$110&lt;$AR69),0,Schweine_Werte!$O69))</f>
        <v>0</v>
      </c>
    </row>
    <row r="70" spans="1:81" x14ac:dyDescent="0.2">
      <c r="B70" s="520">
        <v>450</v>
      </c>
      <c r="D70" s="667"/>
      <c r="E70" s="520" t="e">
        <f>($D74-$C74)*1000/SUM($BR$4:$BR$31)</f>
        <v>#VALUE!</v>
      </c>
      <c r="F70" s="667" t="e">
        <f>SUMPRODUCT($BR$4:$BR$31,Schweine_Werte!$V$4:$V$31)/SUM($BR$4:$BR$31)</f>
        <v>#DIV/0!</v>
      </c>
      <c r="G70" s="667" t="e">
        <f>IF($B74=$A$8,SUMPRODUCT($BR$4:$BR$31,Schweine_Werte!HE$4:HE$31)/SUM($BR$4:$BR$31),IF($B74=$A$7,SUMPRODUCT($BR$4:$BR$31,Schweine_Werte!GQ$4:GQ$31)/SUM($BR$4:$BR$31),IF($B74=$A$6,SUMPRODUCT($BR$4:$BR$31,Schweine_Werte!GC$4:GC$31)/SUM($BR$4:$BR$31),SUMPRODUCT($BR$4:$BR$31,Schweine_Werte!FO$4:FO$31)/SUM($BR$4:$BR$31))))</f>
        <v>#DIV/0!</v>
      </c>
      <c r="H70" s="667" t="e">
        <f>IF($B74=$A$8,SUMPRODUCT($BR$4:$BR$31,Schweine_Werte!HF$4:HF$31)/SUM($BR$4:$BR$31),IF($B74=$A$7,SUMPRODUCT($BR$4:$BR$31,Schweine_Werte!GR$4:GR$31)/SUM($BR$4:$BR$31),IF($B74=$A$6,SUMPRODUCT($BR$4:$BR$31,Schweine_Werte!GD$4:GD$31)/SUM($BR$4:$BR$31),SUMPRODUCT($BR$4:$BR$31,Schweine_Werte!FP$4:FP$31)/SUM($BR$4:$BR$31))))</f>
        <v>#DIV/0!</v>
      </c>
      <c r="I70" s="667" t="e">
        <f>IF($B74=$A$8,SUMPRODUCT($BR$4:$BR$31,Schweine_Werte!HG$4:HG$31)/SUM($BR$4:$BR$31),IF($B74=$A$7,SUMPRODUCT($BR$4:$BR$31,Schweine_Werte!GS$4:GS$31)/SUM($BR$4:$BR$31),IF($B74=$A$6,SUMPRODUCT($BR$4:$BR$31,Schweine_Werte!GE$4:GE$31)/SUM($BR$4:$BR$31),SUMPRODUCT($BR$4:$BR$31,Schweine_Werte!FQ$4:FQ$31)/SUM($BR$4:$BR$31))))</f>
        <v>#DIV/0!</v>
      </c>
      <c r="J70" s="667" t="e">
        <f>SUMPRODUCT($BR$4:$BR$31,Schweine_Werte!$AD$4:$AD$31)/SUM($BR$4:$BR$31)</f>
        <v>#DIV/0!</v>
      </c>
      <c r="K70" s="667" t="e">
        <f>SUMPRODUCT($BR$4:$BR$31,Schweine_Werte!$AL$4:$AL$31)/SUM($BR$4:$BR$31)</f>
        <v>#DIV/0!</v>
      </c>
      <c r="L70" s="667" t="e">
        <f>T70*$F70*365/1000+$J70-$K70</f>
        <v>#DIV/0!</v>
      </c>
      <c r="M70" s="667" t="e">
        <f>U70*$F70*365/1000+$J70-$K70/2</f>
        <v>#DIV/0!</v>
      </c>
      <c r="N70" s="667" t="e">
        <f>V70*$F70*365/1000+$J70</f>
        <v>#DIV/0!</v>
      </c>
      <c r="O70" s="667">
        <f>IF($C74&lt;28,SUM($BR$4:$BR$23)+IF($D74&gt;28,$BR$24*0.5,$BR$24),0)</f>
        <v>0</v>
      </c>
      <c r="P70" s="667">
        <f>IF($D74&gt;28,SUM($BR$25:$BR$31)+IF($C74&lt;28,$BR$24*0.5,$BR$24),0)</f>
        <v>0</v>
      </c>
      <c r="Q70" s="667" t="e">
        <f t="shared" ref="Q70:S71" si="40">+T70*$F70</f>
        <v>#DIV/0!</v>
      </c>
      <c r="R70" s="667" t="e">
        <f t="shared" si="40"/>
        <v>#DIV/0!</v>
      </c>
      <c r="S70" s="667" t="e">
        <f t="shared" si="40"/>
        <v>#DIV/0!</v>
      </c>
      <c r="T70" s="667" t="e">
        <f>+($O70*Schweine_Werte!$HT$15+$P70*Schweine_Werte!$HU$15)/SUM($O70:$P70)</f>
        <v>#DIV/0!</v>
      </c>
      <c r="U70" s="667" t="e">
        <f>+($O70*Schweine_Werte!$HV$15+$P70*Schweine_Werte!$HW$15)/SUM($O70:$P70)</f>
        <v>#DIV/0!</v>
      </c>
      <c r="V70" s="667" t="e">
        <f>+($O70*Schweine_Werte!$HX$15+$P70*Schweine_Werte!$HY$15)/SUM($O70:$P70)</f>
        <v>#DIV/0!</v>
      </c>
      <c r="W70" s="678" t="e">
        <f>($J70*0.055+T70*0.365*0.86*$F70-$K70*0.018)/L70*100</f>
        <v>#DIV/0!</v>
      </c>
      <c r="X70" s="678" t="e">
        <f>($J70*0.055+U70*0.365*0.86*$F70-$K70*0.018/2)/M70*100</f>
        <v>#DIV/0!</v>
      </c>
      <c r="Y70" s="667" t="e">
        <f>($J70*0.055+V70*0.365*0.86*$F70)/N70*100</f>
        <v>#DIV/0!</v>
      </c>
      <c r="Z70" s="667" t="e">
        <f>IF($B74=$A$8,SUMPRODUCT($BR$4:$BR$31,Schweine_Werte!$HH$4:$HH$31,Schweine_Werte!$HI$4:$HI$31)/SUMPRODUCT($BR$4:$BR$31,Schweine_Werte!$HH$4:$HH$31),IF($B74=$A$7,SUMPRODUCT($BR$4:$BR$31,Schweine_Werte!$GT$4:$GT$31,Schweine_Werte!$GU$4:$GU$31)/SUMPRODUCT($BR$4:$BR$31,Schweine_Werte!$GT$4:$GT$31),IF($B74=$A$6,SUMPRODUCT($BR$4:$BR$31,Schweine_Werte!$GF$4:$GF$31,Schweine_Werte!$GG$4:$GG$31)/SUMPRODUCT($BR$4:$BR$31,Schweine_Werte!$GF$4:$GF$31),SUMPRODUCT($BR$4:$BR$31,Schweine_Werte!$FR$4:$FR$31,Schweine_Werte!$FS$4:$FS$31)/SUMPRODUCT($BR$4:$BR$31,Schweine_Werte!$FR$4:$FR$31))))</f>
        <v>#DIV/0!</v>
      </c>
      <c r="AA70" s="667"/>
      <c r="AB70" s="667">
        <f>IF($B74=$A$8,SUMIF(Schweine_Werte!$AO$4:$AO$31,$C74,Schweine_Werte!$HI$4:$HI$31),IF($B74=$A$7,SUMIF(Schweine_Werte!$AO$4:$AO$31,$C74,Schweine_Werte!$GU$4:$GU$31),IF($B74=$A$6,SUMIF(Schweine_Werte!$AO$4:$AO$31,$C74,Schweine_Werte!$GG$4:$GG$31),SUMIF(Schweine_Werte!$AO$4:$AO$31,$C74,Schweine_Werte!$FS$4:$FS$31))))</f>
        <v>0</v>
      </c>
      <c r="AC70" s="667"/>
      <c r="AD70" s="667">
        <f>IF($B74=$A$8,SUMIF(Schweine_Werte!$AO$4:$AO$31,$D74,Schweine_Werte!$HI$4:$HI$31),IF($B74=$A$7,SUMIF(Schweine_Werte!$AO$4:$AO$31,$D74,Schweine_Werte!$GU$4:$GU$31),IF($B74=$A$6,SUMIF(Schweine_Werte!$AO$4:$AO$31,$D74,Schweine_Werte!$GG$4:$GG$31),SUMIF(Schweine_Werte!$AO$4:$AO$31,$D74,Schweine_Werte!$FS$4:$FS$31))))</f>
        <v>0</v>
      </c>
      <c r="AE70" s="667"/>
      <c r="AF70" s="667"/>
      <c r="AG70" s="667" t="e">
        <f>IF($B74=$A$8,SUMPRODUCT($BR$4:$BR$31,Schweine_Werte!$HH$4:$HH$31)/SUM($BR$4:$BR$31),IF($B74=$A$7,SUMPRODUCT($BR$4:$BR$31,Schweine_Werte!$GT$4:$GT$31)/SUM($BR$4:$BR$31),IF($B74=$A$6,SUMPRODUCT($BR$4:$BR$31,Schweine_Werte!$GF$4:$GF$31)/SUM($BR$4:$BR$31),SUMPRODUCT($BR$4:$BR$31,Schweine_Werte!$FR$4:$FR$31)/SUM($BR$4:$BR$31))))</f>
        <v>#DIV/0!</v>
      </c>
      <c r="AH70" s="667"/>
      <c r="AI70" s="667"/>
      <c r="AJ70" s="667" t="e">
        <f>IF($B74=$A$8,SUMPRODUCT($BR$4:$BR$31,Schweine_Werte!$HH$4:$HH$31,Schweine_Werte!$HJ$4:$HJ$31)/SUMPRODUCT($BR$4:$BR$31,Schweine_Werte!$HH$4:$HH$31),IF($B74=$A$7,SUMPRODUCT($BR$4:$BR$31,Schweine_Werte!$GT$4:$GT$31,Schweine_Werte!$GV$4:$GV$31)/SUMPRODUCT($BR$4:$BR$31,Schweine_Werte!$GT$4:$GT$31),IF($B74=$A$6,SUMPRODUCT($BR$4:$BR$31,Schweine_Werte!$GF$4:$GF$31,Schweine_Werte!$GH$4:$GH$31)/SUMPRODUCT($BR$4:$BR$31,Schweine_Werte!$GF$4:$GF$31),SUMPRODUCT($BR$4:$BR$31,Schweine_Werte!$FR$4:$FR$31,Schweine_Werte!$FT$4:$FT$31)/SUMPRODUCT($BR$4:$BR$31,Schweine_Werte!$FR$4:$FR$31))))</f>
        <v>#DIV/0!</v>
      </c>
      <c r="AK70" s="667"/>
      <c r="AL70" s="667">
        <f>IF($B74=$A$8,SUMIF(Schweine_Werte!$AO$4:$AO$31,$C74,Schweine_Werte!$HJ$4:$HJ$31),IF($B74=$A$7,SUMIF(Schweine_Werte!$AO$4:$AO$31,$C74,Schweine_Werte!$GV$4:$GV$31),IF($B74=$A$6,SUMIF(Schweine_Werte!$AO$4:$AO$31,$C74,Schweine_Werte!$GH$4:$GH$31),SUMIF(Schweine_Werte!$AO$4:$AO$31,$C74,Schweine_Werte!$FT$4:$FT$31))))</f>
        <v>0</v>
      </c>
      <c r="AM70" s="667"/>
      <c r="AN70" s="667">
        <f>IF($B74=$A$8,SUMIF(Schweine_Werte!$AO$4:$AO$31,$D74,Schweine_Werte!$HJ$4:$HJ$31),IF($B74=$A$7,SUMIF(Schweine_Werte!$AO$4:$AO$31,$D74,Schweine_Werte!$GV$4:$GV$31),IF($B74=$A$6,SUMIF(Schweine_Werte!$AO$4:$AO$31,$D74,Schweine_Werte!$GH$4:$GH$31),SUMIF(Schweine_Werte!$AO$4:$AO$31,$D74,Schweine_Werte!$FT$4:$FT$31))))</f>
        <v>0</v>
      </c>
      <c r="AO70" s="667"/>
      <c r="AR70" s="698">
        <v>74</v>
      </c>
      <c r="AS70" s="677">
        <f>IF(OR($C$12=$AR70,$D$12=$AR70),Schweine_Werte!$C70*0.5,IF(OR($C$12&gt;$AR70,$D$12&lt;$AR70),0,Schweine_Werte!$C70))</f>
        <v>0</v>
      </c>
      <c r="AT70" s="667">
        <f>IF(OR($C$24=$AR70,$D$24=$AR70),Schweine_Werte!$C70*0.5,IF(OR($C$24&gt;$AR70,$D$24&lt;$AR70),0,Schweine_Werte!$C70))</f>
        <v>0</v>
      </c>
      <c r="AU70" s="677">
        <f>IF(OR($C$36=$AR70,$D$36=$AR70),Schweine_Werte!$C70*0.5,IF(OR($C$36&gt;$AR70,$D$36&lt;$AR70),0,Schweine_Werte!$C70))</f>
        <v>0</v>
      </c>
      <c r="AV70" s="677">
        <f>IF(OR($C$48=$AR70,$D$48=$AR70),Schweine_Werte!$C70*0.5,IF(OR($C$48&gt;$AR70,$D$48&lt;$AR70),0,Schweine_Werte!$C70))</f>
        <v>0</v>
      </c>
      <c r="AW70" s="677">
        <f>IF(OR($C$60=$AR70,$D$60=$AR70),Schweine_Werte!$C70*0.5,IF(OR($C$60&gt;$AR70,$D$60&lt;$AR70),0,Schweine_Werte!$C70))</f>
        <v>0</v>
      </c>
      <c r="AX70" s="677">
        <f>IF(OR($C$12=$AR70,$D$12=$AR70),Schweine_Werte!$E70*0.5,IF(OR($C$12&gt;$AR70,$D$12&lt;$AR70),0,Schweine_Werte!$E70))</f>
        <v>0</v>
      </c>
      <c r="AY70" s="667">
        <f>IF(OR($C$24=$AR70,$D$24=$AR70),Schweine_Werte!$E70*0.5,IF(OR($C$24&gt;$AR70,$D$24&lt;$AR70),0,Schweine_Werte!$E70))</f>
        <v>0</v>
      </c>
      <c r="AZ70" s="667">
        <f>IF(OR($C$36=$AR70,$D$36=$AR70),Schweine_Werte!$E70*0.5,IF(OR($C$36&gt;$AR70,$D$36&lt;$AR70),0,Schweine_Werte!$E70))</f>
        <v>0</v>
      </c>
      <c r="BA70" s="667">
        <f>IF(OR($C$48=$AR70,$D$48=$AR70),Schweine_Werte!$E70*0.5,IF(OR($C$48&gt;$AR70,$D$48&lt;$AR70),0,Schweine_Werte!$E70))</f>
        <v>0</v>
      </c>
      <c r="BB70" s="667">
        <f>IF(OR($C$60=$AR70,$D$60=$AR70),Schweine_Werte!$E70*0.5,IF(OR($C$60&gt;$AR70,$D$60&lt;$AR70),0,Schweine_Werte!$E70))</f>
        <v>0</v>
      </c>
      <c r="BC70" s="677">
        <f>IF(OR($C$12=$AR70,$D$12=$AR70),Schweine_Werte!$G70*0.5,IF(OR($C$12&gt;$AR70,$D$12&lt;$AR70),0,Schweine_Werte!$G70))</f>
        <v>0</v>
      </c>
      <c r="BD70" s="667">
        <f>IF(OR($C$24=$AR70,$D$24=$AR70),Schweine_Werte!$G70*0.5,IF(OR($C$24&gt;$AR70,$D$24&lt;$AR70),0,Schweine_Werte!$G70))</f>
        <v>0</v>
      </c>
      <c r="BE70" s="667">
        <f>IF(OR($C$36=$AR70,$D$36=$AR70),Schweine_Werte!$G70*0.5,IF(OR($C$36&gt;$AR70,$D$36&lt;$AR70),0,Schweine_Werte!$G70))</f>
        <v>0</v>
      </c>
      <c r="BF70" s="667">
        <f>IF(OR($C$48=$AR70,$D$48=$AR70),Schweine_Werte!$G70*0.5,IF(OR($C$48&gt;$AR70,$D$48&lt;$AR70),0,Schweine_Werte!$G70))</f>
        <v>0</v>
      </c>
      <c r="BG70" s="667">
        <f>IF(OR($C$60=$AR70,$D$60=$AR70),Schweine_Werte!$G70*0.5,IF(OR($C$60&gt;$AR70,$D$60&lt;$AR70),0,Schweine_Werte!$G70))</f>
        <v>0</v>
      </c>
      <c r="BH70" s="677">
        <f>IF(OR($C$12=$AR70,$D$12=$AR70),Schweine_Werte!$I70*0.5,IF(OR($C$12&gt;$AR70,$D$12&lt;$AR70),0,Schweine_Werte!$I70))</f>
        <v>0</v>
      </c>
      <c r="BI70" s="667">
        <f>IF(OR($C$24=$AR70,$D$24=$AR70),Schweine_Werte!$I70*0.5,IF(OR($C$24&gt;$AR70,$D$24&lt;$AR70),0,Schweine_Werte!$I70))</f>
        <v>0</v>
      </c>
      <c r="BJ70" s="667">
        <f>IF(OR($C$36=$AR70,$D$36=$AR70),Schweine_Werte!$I70*0.5,IF(OR($C$36&gt;$AR70,$D$36&lt;$AR70),0,Schweine_Werte!$I70))</f>
        <v>0</v>
      </c>
      <c r="BK70" s="667">
        <f>IF(OR($C$48=$AR70,$D$48=$AR70),Schweine_Werte!$I70*0.5,IF(OR($C$48&gt;$AR70,$D$48&lt;$AR70),0,Schweine_Werte!$I70))</f>
        <v>0</v>
      </c>
      <c r="BL70" s="667">
        <f>IF(OR($C$60=$AR70,$D$60=$AR70),Schweine_Werte!$I70*0.5,IF(OR($C$60&gt;$AR70,$D$60&lt;$AR70),0,Schweine_Werte!$I70))</f>
        <v>0</v>
      </c>
      <c r="BM70" s="677"/>
      <c r="BN70" s="667"/>
      <c r="BO70" s="667"/>
      <c r="BP70" s="667"/>
      <c r="BQ70" s="667"/>
      <c r="BR70" s="677">
        <f>IF(OR($C$74=$AR70,$D$74=$AR70),Schweine_Werte!$M70*0.5,IF(OR($C$74&gt;$AR70,$D$74&lt;$AR70),0,Schweine_Werte!$M70))</f>
        <v>0</v>
      </c>
      <c r="BS70" s="677">
        <f>IF(OR($C$83=$AR70,$D$83=$AR70),Schweine_Werte!$M70*0.5,IF(OR($C$83&gt;$AR70,$D$83&lt;$AR70),0,Schweine_Werte!$M70))</f>
        <v>0</v>
      </c>
      <c r="BT70" s="679">
        <f>IF(OR($C$92=$AR70,$D$92=$AR70),Schweine_Werte!$M70*0.5,IF(OR($C$92&gt;$AR70,$D$92&lt;$AR70),0,Schweine_Werte!$M70))</f>
        <v>0</v>
      </c>
      <c r="BU70" s="679">
        <f>IF(OR($C$101=$AR70,$D$101=$AR70),Schweine_Werte!$M70*0.5,IF(OR($C$101&gt;$AR70,$D$101&lt;$AR70),0,Schweine_Werte!$M70))</f>
        <v>0</v>
      </c>
      <c r="BV70" s="679">
        <f>IF(OR($C$110=$AR70,$D$110=$AR70),Schweine_Werte!$M70*0.5,IF(OR($C$110&gt;$AR70,$D$110&lt;$AR70),0,Schweine_Werte!$M70))</f>
        <v>0</v>
      </c>
      <c r="BW70" s="679">
        <f>IF(OR(8=$AR70,$E$127=$AR70),Schweine_Werte!$M70*0.5,IF(OR(8&gt;$AR70,$E$127&lt;$AR70),0,Schweine_Werte!$M70))</f>
        <v>1.1050108487679347</v>
      </c>
      <c r="BX70" s="679">
        <f>IF(OR(8=$AR70,$E$145=$AR70),Schweine_Werte!$M70*0.5,IF(OR(8&gt;$AR70,$E$145&lt;$AR70),0,Schweine_Werte!$M70))</f>
        <v>1.1050108487679347</v>
      </c>
      <c r="BY70" s="677">
        <f>IF(OR($C$74=$AR70,$D$74=$AR70),Schweine_Werte!$O70*0.5,IF(OR($C$74&gt;$AR70,$D$74&lt;$AR70),0,Schweine_Werte!$O70))</f>
        <v>0</v>
      </c>
      <c r="BZ70" s="677">
        <f>IF(OR($C$83=$AR70,$D$83=$AR70),Schweine_Werte!$O70*0.5,IF(OR($C$83&gt;$AR70,$D$83&lt;$AR70),0,Schweine_Werte!$O70))</f>
        <v>0</v>
      </c>
      <c r="CA70" s="679">
        <f>IF(OR($C$92=$AR70,$D$92=$AR70),Schweine_Werte!$O70*0.5,IF(OR($C$92&gt;$AR70,$D$92&lt;$AR70),0,Schweine_Werte!$O70))</f>
        <v>0</v>
      </c>
      <c r="CB70" s="679">
        <f>IF(OR($C$101=$AR70,$D$101=$AR70),Schweine_Werte!$O70*0.5,IF(OR($C$101&gt;$AR70,$D$101&lt;$AR70),0,Schweine_Werte!$O70))</f>
        <v>0</v>
      </c>
      <c r="CC70" s="679">
        <f>IF(OR($C$110=$AR70,$D$110=$AR70),Schweine_Werte!$O70*0.5,IF(OR($C$110&gt;$AR70,$D$110&lt;$AR70),0,Schweine_Werte!$O70))</f>
        <v>0</v>
      </c>
    </row>
    <row r="71" spans="1:81" x14ac:dyDescent="0.2">
      <c r="B71" s="520">
        <v>500</v>
      </c>
      <c r="D71" s="667"/>
      <c r="E71" s="520" t="e">
        <f>($D74-$C74)*1000/SUM($BY$4:$BY$31)</f>
        <v>#VALUE!</v>
      </c>
      <c r="F71" s="667" t="e">
        <f>SUMPRODUCT($BY$4:$BY$31,Schweine_Werte!$W$4:$W$31)/SUM($BY$4:$BY$31)</f>
        <v>#DIV/0!</v>
      </c>
      <c r="G71" s="667" t="e">
        <f>IF($B74=$A$8,SUMPRODUCT($BY$4:$BY$31,Schweine_Werte!HK$4:HK$31)/SUM($BY$4:$BY$31),IF($B74=$A$7,SUMPRODUCT($BY$4:$BY$31,Schweine_Werte!GW$4:GW$31)/SUM($BY$4:$BY$31),IF($B74=$A$6,SUMPRODUCT($BY$4:$BY$31,Schweine_Werte!GI$4:GI$31)/SUM($BY$4:$BY$31),SUMPRODUCT($BY$4:$BY$31,Schweine_Werte!FU$4:FU$31)/SUM($BY$4:$BY$31))))</f>
        <v>#DIV/0!</v>
      </c>
      <c r="H71" s="667" t="e">
        <f>IF($B74=$A$8,SUMPRODUCT($BY$4:$BY$31,Schweine_Werte!HL$4:HL$31)/SUM($BY$4:$BY$31),IF($B74=$A$7,SUMPRODUCT($BY$4:$BY$31,Schweine_Werte!GX$4:GX$31)/SUM($BY$4:$BY$31),IF($B74=$A$6,SUMPRODUCT($BY$4:$BY$31,Schweine_Werte!GJ$4:GJ$31)/SUM($BY$4:$BY$31),SUMPRODUCT($BY$4:$BY$31,Schweine_Werte!FV$4:FV$31)/SUM($BY$4:$BY$31))))</f>
        <v>#DIV/0!</v>
      </c>
      <c r="I71" s="667" t="e">
        <f>IF($B74=$A$8,SUMPRODUCT($BY$4:$BY$31,Schweine_Werte!HM$4:HM$31)/SUM($BY$4:$BY$31),IF($B74=$A$7,SUMPRODUCT($BY$4:$BY$31,Schweine_Werte!GY$4:GY$31)/SUM($BY$4:$BY$31),IF($B74=$A$6,SUMPRODUCT($BY$4:$BY$31,Schweine_Werte!GK$4:GK$31)/SUM($BY$4:$BY$31),SUMPRODUCT($BY$4:$BY$31,Schweine_Werte!FW$4:FW$31)/SUM($BY$4:$BY$31))))</f>
        <v>#DIV/0!</v>
      </c>
      <c r="J71" s="667" t="e">
        <f>SUMPRODUCT($BY$4:$BY$31,Schweine_Werte!$AE$4:$AE$31)/SUM($BY$4:$BY$31)</f>
        <v>#DIV/0!</v>
      </c>
      <c r="K71" s="667" t="e">
        <f>SUMPRODUCT($BY$4:$BY$31,Schweine_Werte!$AM$4:$AM$31)/SUM($BY$4:$BY$31)</f>
        <v>#DIV/0!</v>
      </c>
      <c r="L71" s="667" t="e">
        <f>T71*$F71*365/1000+$J71-$K71</f>
        <v>#DIV/0!</v>
      </c>
      <c r="M71" s="667" t="e">
        <f>U71*$F71*365/1000+$J71-$K71/2</f>
        <v>#DIV/0!</v>
      </c>
      <c r="N71" s="667" t="e">
        <f>V71*$F71*365/1000+$J71</f>
        <v>#DIV/0!</v>
      </c>
      <c r="O71" s="667">
        <f>IF($C74&lt;28,SUM($BY$4:$BY$23)+IF($D74&gt;28,$BY$24*0.5,$BY$24),0)</f>
        <v>0</v>
      </c>
      <c r="P71" s="667">
        <f>IF($D74&gt;28,SUM($BY$25:$BY$31)+IF($C74&lt;28,$BY$24*0.5,$BY$24),0)</f>
        <v>0</v>
      </c>
      <c r="Q71" s="667" t="e">
        <f t="shared" si="40"/>
        <v>#DIV/0!</v>
      </c>
      <c r="R71" s="667" t="e">
        <f t="shared" si="40"/>
        <v>#DIV/0!</v>
      </c>
      <c r="S71" s="667" t="e">
        <f t="shared" si="40"/>
        <v>#DIV/0!</v>
      </c>
      <c r="T71" s="667" t="e">
        <f>+($O71*Schweine_Werte!$HT$16+$P71*Schweine_Werte!$HU$16)/SUM($O71:$P71)</f>
        <v>#DIV/0!</v>
      </c>
      <c r="U71" s="667" t="e">
        <f>+($O71*Schweine_Werte!$HV$16+$P71*Schweine_Werte!$HW$16)/SUM($O71:$P71)</f>
        <v>#DIV/0!</v>
      </c>
      <c r="V71" s="667" t="e">
        <f>+($O71*Schweine_Werte!$HX$16+$P71*Schweine_Werte!$HY$16)/SUM($O71:$P71)</f>
        <v>#DIV/0!</v>
      </c>
      <c r="W71" s="667" t="e">
        <f>($J71*0.055+T71*0.365*0.86*$F71-$K71*0.018)/L71*100</f>
        <v>#DIV/0!</v>
      </c>
      <c r="X71" s="667" t="e">
        <f>($J71*0.055+U71*0.365*0.86*$F71-$K71*0.018/2)/M71*100</f>
        <v>#DIV/0!</v>
      </c>
      <c r="Y71" s="667" t="e">
        <f>($J71*0.055+V71*0.365*0.86*$F71)/N71*100</f>
        <v>#DIV/0!</v>
      </c>
      <c r="Z71" s="667" t="e">
        <f>IF($B74=$A$8,SUMPRODUCT($BY$4:$BY$31,Schweine_Werte!$HN$4:$HN$31,Schweine_Werte!$HO$4:$HO$31)/SUMPRODUCT($BY$4:$BY$31,Schweine_Werte!$HN$4:$HN$31),IF($B74=$A$7,SUMPRODUCT($BY$4:$BY$31,Schweine_Werte!$GZ$4:$GZ$31,Schweine_Werte!$HA$4:$HA$31)/SUMPRODUCT($BY$4:$BY$31,Schweine_Werte!$GZ$4:$GZ$31),IF($B74=$A$6,SUMPRODUCT($BY$4:$BY$31,Schweine_Werte!$GL$4:$GL$31,Schweine_Werte!$GM$4:$GM$31)/SUMPRODUCT($BY$4:$BY$31,Schweine_Werte!$GL$4:$GL$31),SUMPRODUCT($BY$4:$BY$31,Schweine_Werte!$FX$4:$FX$31,Schweine_Werte!$FY$4:$FY$31)/SUMPRODUCT($BY$4:$BY$31,Schweine_Werte!$FX$4:$FX$31))))</f>
        <v>#DIV/0!</v>
      </c>
      <c r="AA71" s="667"/>
      <c r="AB71" s="667">
        <f>IF($B74=$A$8,SUMIF(Schweine_Werte!$AO$4:$AO$31,$C74,Schweine_Werte!$HO$4:$HO$31),IF($B74=$A$7,SUMIF(Schweine_Werte!$AO$4:$AO$31,$C74,Schweine_Werte!$HA$4:$HA$31),IF($B74=$A$6,SUMIF(Schweine_Werte!$AO$4:$AO$31,$C74,Schweine_Werte!$GM$4:$GM$31),SUMIF(Schweine_Werte!$AO$4:$AO$31,$C74,Schweine_Werte!$FY$4:$FY$31))))</f>
        <v>0</v>
      </c>
      <c r="AC71" s="667"/>
      <c r="AD71" s="667">
        <f>IF($B74=$A$8,SUMIF(Schweine_Werte!$AO$4:$AO$31,$D74,Schweine_Werte!$HO$4:$HO$31),IF($B74=$A$7,SUMIF(Schweine_Werte!$AO$4:$AO$31,$D74,Schweine_Werte!$HA$4:$HA$31),IF($B74=$A$6,SUMIF(Schweine_Werte!$AO$4:$AO$31,$D74,Schweine_Werte!$GM$4:$GM$31),SUMIF(Schweine_Werte!$AO$4:$AO$31,$D74,Schweine_Werte!$FY$4:$FY$31))))</f>
        <v>0</v>
      </c>
      <c r="AE71" s="667"/>
      <c r="AF71" s="667"/>
      <c r="AG71" s="667" t="e">
        <f>IF($B74=$A$8,SUMPRODUCT($BY$4:$BY$31,Schweine_Werte!$HN$4:$HN$31)/SUM($BY$4:$BY$31),IF($B74=$A$7,SUMPRODUCT($BY$4:$BY$31,Schweine_Werte!$GZ$4:$GZ$31)/SUM($BY$4:$BY$31),IF($B74=$A$6,SUMPRODUCT($BY$4:$BY$31,Schweine_Werte!$GL$4:$GL$31)/SUM($BY$4:$BY$31),SUMPRODUCT($BY$4:$BY$31,Schweine_Werte!$FX$4:$FX$31)/SUM($BY$4:$BY$31))))</f>
        <v>#DIV/0!</v>
      </c>
      <c r="AH71" s="667"/>
      <c r="AI71" s="667"/>
      <c r="AJ71" s="667" t="e">
        <f>IF($B74=$A$8,SUMPRODUCT($BY$4:$BY$31,Schweine_Werte!$HN$4:$HN$31,Schweine_Werte!$HP$4:$HP$31)/SUMPRODUCT($BY$4:$BY$31,Schweine_Werte!$HN$4:$HN$31),IF($B74=$A$7,SUMPRODUCT($BY$4:$BY$31,Schweine_Werte!$GZ$4:$GZ$31,Schweine_Werte!$HB$4:$HB$31)/SUMPRODUCT($BY$4:$BY$31,Schweine_Werte!$GZ$4:$GZ$31),IF($B74=$A$6,SUMPRODUCT($BY$4:$BY$31,Schweine_Werte!$GL$4:$GL$31,Schweine_Werte!$GN$4:$GN$31)/SUMPRODUCT($BY$4:$BY$31,Schweine_Werte!$GL$4:$GL$31),SUMPRODUCT($BY$4:$BY$31,Schweine_Werte!$FX$4:$FX$31,Schweine_Werte!$FZ$4:$FZ$31)/SUMPRODUCT($BY$4:$BY$31,Schweine_Werte!$FX$4:$FX$31))))</f>
        <v>#DIV/0!</v>
      </c>
      <c r="AK71" s="667"/>
      <c r="AL71" s="667">
        <f>IF($B74=$A$8,SUMIF(Schweine_Werte!$AO$4:$AO$31,$C74,Schweine_Werte!$HP$4:$HP$31),IF($B74=$A$7,SUMIF(Schweine_Werte!$AO$4:$AO$31,$C74,Schweine_Werte!$HB$4:$HB$31),IF($B74=$A$6,SUMIF(Schweine_Werte!$AO$4:$AO$31,$C74,Schweine_Werte!$GN$4:$GN$31),SUMIF(Schweine_Werte!$AO$4:$AO$31,$C74,Schweine_Werte!$FZ$4:$FZ$31))))</f>
        <v>0</v>
      </c>
      <c r="AM71" s="667"/>
      <c r="AN71" s="667">
        <f>IF($B74=$A$8,SUMIF(Schweine_Werte!$AO$4:$AO$31,$D74,Schweine_Werte!$HP$4:$HP$31),IF($B74=$A$7,SUMIF(Schweine_Werte!$AO$4:$AO$31,$D74,Schweine_Werte!$HB$4:$HB$31),IF($B74=$A$6,SUMIF(Schweine_Werte!$AO$4:$AO$31,$D74,Schweine_Werte!$GN$4:$GN$31),SUMIF(Schweine_Werte!$AO$4:$AO$31,$D74,Schweine_Werte!$FZ$4:$FZ$31))))</f>
        <v>0</v>
      </c>
      <c r="AO71" s="667"/>
      <c r="AR71" s="698">
        <v>75</v>
      </c>
      <c r="AS71" s="677">
        <f>IF(OR($C$12=$AR71,$D$12=$AR71),Schweine_Werte!$C71*0.5,IF(OR($C$12&gt;$AR71,$D$12&lt;$AR71),0,Schweine_Werte!$C71))</f>
        <v>0</v>
      </c>
      <c r="AT71" s="667">
        <f>IF(OR($C$24=$AR71,$D$24=$AR71),Schweine_Werte!$C71*0.5,IF(OR($C$24&gt;$AR71,$D$24&lt;$AR71),0,Schweine_Werte!$C71))</f>
        <v>0</v>
      </c>
      <c r="AU71" s="677">
        <f>IF(OR($C$36=$AR71,$D$36=$AR71),Schweine_Werte!$C71*0.5,IF(OR($C$36&gt;$AR71,$D$36&lt;$AR71),0,Schweine_Werte!$C71))</f>
        <v>0</v>
      </c>
      <c r="AV71" s="677">
        <f>IF(OR($C$48=$AR71,$D$48=$AR71),Schweine_Werte!$C71*0.5,IF(OR($C$48&gt;$AR71,$D$48&lt;$AR71),0,Schweine_Werte!$C71))</f>
        <v>0</v>
      </c>
      <c r="AW71" s="677">
        <f>IF(OR($C$60=$AR71,$D$60=$AR71),Schweine_Werte!$C71*0.5,IF(OR($C$60&gt;$AR71,$D$60&lt;$AR71),0,Schweine_Werte!$C71))</f>
        <v>0</v>
      </c>
      <c r="AX71" s="677">
        <f>IF(OR($C$12=$AR71,$D$12=$AR71),Schweine_Werte!$E71*0.5,IF(OR($C$12&gt;$AR71,$D$12&lt;$AR71),0,Schweine_Werte!$E71))</f>
        <v>0</v>
      </c>
      <c r="AY71" s="667">
        <f>IF(OR($C$24=$AR71,$D$24=$AR71),Schweine_Werte!$E71*0.5,IF(OR($C$24&gt;$AR71,$D$24&lt;$AR71),0,Schweine_Werte!$E71))</f>
        <v>0</v>
      </c>
      <c r="AZ71" s="667">
        <f>IF(OR($C$36=$AR71,$D$36=$AR71),Schweine_Werte!$E71*0.5,IF(OR($C$36&gt;$AR71,$D$36&lt;$AR71),0,Schweine_Werte!$E71))</f>
        <v>0</v>
      </c>
      <c r="BA71" s="667">
        <f>IF(OR($C$48=$AR71,$D$48=$AR71),Schweine_Werte!$E71*0.5,IF(OR($C$48&gt;$AR71,$D$48&lt;$AR71),0,Schweine_Werte!$E71))</f>
        <v>0</v>
      </c>
      <c r="BB71" s="667">
        <f>IF(OR($C$60=$AR71,$D$60=$AR71),Schweine_Werte!$E71*0.5,IF(OR($C$60&gt;$AR71,$D$60&lt;$AR71),0,Schweine_Werte!$E71))</f>
        <v>0</v>
      </c>
      <c r="BC71" s="677">
        <f>IF(OR($C$12=$AR71,$D$12=$AR71),Schweine_Werte!$G71*0.5,IF(OR($C$12&gt;$AR71,$D$12&lt;$AR71),0,Schweine_Werte!$G71))</f>
        <v>0</v>
      </c>
      <c r="BD71" s="667">
        <f>IF(OR($C$24=$AR71,$D$24=$AR71),Schweine_Werte!$G71*0.5,IF(OR($C$24&gt;$AR71,$D$24&lt;$AR71),0,Schweine_Werte!$G71))</f>
        <v>0</v>
      </c>
      <c r="BE71" s="667">
        <f>IF(OR($C$36=$AR71,$D$36=$AR71),Schweine_Werte!$G71*0.5,IF(OR($C$36&gt;$AR71,$D$36&lt;$AR71),0,Schweine_Werte!$G71))</f>
        <v>0</v>
      </c>
      <c r="BF71" s="667">
        <f>IF(OR($C$48=$AR71,$D$48=$AR71),Schweine_Werte!$G71*0.5,IF(OR($C$48&gt;$AR71,$D$48&lt;$AR71),0,Schweine_Werte!$G71))</f>
        <v>0</v>
      </c>
      <c r="BG71" s="667">
        <f>IF(OR($C$60=$AR71,$D$60=$AR71),Schweine_Werte!$G71*0.5,IF(OR($C$60&gt;$AR71,$D$60&lt;$AR71),0,Schweine_Werte!$G71))</f>
        <v>0</v>
      </c>
      <c r="BH71" s="677">
        <f>IF(OR($C$12=$AR71,$D$12=$AR71),Schweine_Werte!$I71*0.5,IF(OR($C$12&gt;$AR71,$D$12&lt;$AR71),0,Schweine_Werte!$I71))</f>
        <v>0</v>
      </c>
      <c r="BI71" s="667">
        <f>IF(OR($C$24=$AR71,$D$24=$AR71),Schweine_Werte!$I71*0.5,IF(OR($C$24&gt;$AR71,$D$24&lt;$AR71),0,Schweine_Werte!$I71))</f>
        <v>0</v>
      </c>
      <c r="BJ71" s="667">
        <f>IF(OR($C$36=$AR71,$D$36=$AR71),Schweine_Werte!$I71*0.5,IF(OR($C$36&gt;$AR71,$D$36&lt;$AR71),0,Schweine_Werte!$I71))</f>
        <v>0</v>
      </c>
      <c r="BK71" s="667">
        <f>IF(OR($C$48=$AR71,$D$48=$AR71),Schweine_Werte!$I71*0.5,IF(OR($C$48&gt;$AR71,$D$48&lt;$AR71),0,Schweine_Werte!$I71))</f>
        <v>0</v>
      </c>
      <c r="BL71" s="667">
        <f>IF(OR($C$60=$AR71,$D$60=$AR71),Schweine_Werte!$I71*0.5,IF(OR($C$60&gt;$AR71,$D$60&lt;$AR71),0,Schweine_Werte!$I71))</f>
        <v>0</v>
      </c>
      <c r="BM71" s="677"/>
      <c r="BN71" s="667"/>
      <c r="BO71" s="667"/>
      <c r="BP71" s="667"/>
      <c r="BQ71" s="667"/>
      <c r="BR71" s="677">
        <f>IF(OR($C$74=$AR71,$D$74=$AR71),Schweine_Werte!$M71*0.5,IF(OR($C$74&gt;$AR71,$D$74&lt;$AR71),0,Schweine_Werte!$M71))</f>
        <v>0</v>
      </c>
      <c r="BS71" s="677">
        <f>IF(OR($C$83=$AR71,$D$83=$AR71),Schweine_Werte!$M71*0.5,IF(OR($C$83&gt;$AR71,$D$83&lt;$AR71),0,Schweine_Werte!$M71))</f>
        <v>0</v>
      </c>
      <c r="BT71" s="679">
        <f>IF(OR($C$92=$AR71,$D$92=$AR71),Schweine_Werte!$M71*0.5,IF(OR($C$92&gt;$AR71,$D$92&lt;$AR71),0,Schweine_Werte!$M71))</f>
        <v>0</v>
      </c>
      <c r="BU71" s="679">
        <f>IF(OR($C$101=$AR71,$D$101=$AR71),Schweine_Werte!$M71*0.5,IF(OR($C$101&gt;$AR71,$D$101&lt;$AR71),0,Schweine_Werte!$M71))</f>
        <v>0</v>
      </c>
      <c r="BV71" s="679">
        <f>IF(OR($C$110=$AR71,$D$110=$AR71),Schweine_Werte!$M71*0.5,IF(OR($C$110&gt;$AR71,$D$110&lt;$AR71),0,Schweine_Werte!$M71))</f>
        <v>0</v>
      </c>
      <c r="BW71" s="679">
        <f>IF(OR(8=$AR71,$E$127=$AR71),Schweine_Werte!$M71*0.5,IF(OR(8&gt;$AR71,$E$127&lt;$AR71),0,Schweine_Werte!$M71))</f>
        <v>1.1057456648864845</v>
      </c>
      <c r="BX71" s="679">
        <f>IF(OR(8=$AR71,$E$145=$AR71),Schweine_Werte!$M71*0.5,IF(OR(8&gt;$AR71,$E$145&lt;$AR71),0,Schweine_Werte!$M71))</f>
        <v>1.1057456648864845</v>
      </c>
      <c r="BY71" s="677">
        <f>IF(OR($C$74=$AR71,$D$74=$AR71),Schweine_Werte!$O71*0.5,IF(OR($C$74&gt;$AR71,$D$74&lt;$AR71),0,Schweine_Werte!$O71))</f>
        <v>0</v>
      </c>
      <c r="BZ71" s="677">
        <f>IF(OR($C$83=$AR71,$D$83=$AR71),Schweine_Werte!$O71*0.5,IF(OR($C$83&gt;$AR71,$D$83&lt;$AR71),0,Schweine_Werte!$O71))</f>
        <v>0</v>
      </c>
      <c r="CA71" s="679">
        <f>IF(OR($C$92=$AR71,$D$92=$AR71),Schweine_Werte!$O71*0.5,IF(OR($C$92&gt;$AR71,$D$92&lt;$AR71),0,Schweine_Werte!$O71))</f>
        <v>0</v>
      </c>
      <c r="CB71" s="679">
        <f>IF(OR($C$101=$AR71,$D$101=$AR71),Schweine_Werte!$O71*0.5,IF(OR($C$101&gt;$AR71,$D$101&lt;$AR71),0,Schweine_Werte!$O71))</f>
        <v>0</v>
      </c>
      <c r="CC71" s="679">
        <f>IF(OR($C$110=$AR71,$D$110=$AR71),Schweine_Werte!$O71*0.5,IF(OR($C$110&gt;$AR71,$D$110&lt;$AR71),0,Schweine_Werte!$O71))</f>
        <v>0</v>
      </c>
    </row>
    <row r="72" spans="1:81" ht="15.75" x14ac:dyDescent="0.25">
      <c r="F72" s="521"/>
      <c r="G72" s="1722" t="s">
        <v>486</v>
      </c>
      <c r="H72" s="1723"/>
      <c r="I72" s="1724"/>
      <c r="J72" s="681" t="s">
        <v>474</v>
      </c>
      <c r="K72" s="681" t="s">
        <v>487</v>
      </c>
      <c r="L72" s="1725" t="s">
        <v>488</v>
      </c>
      <c r="M72" s="1726"/>
      <c r="N72" s="1727"/>
      <c r="O72" s="1725" t="s">
        <v>489</v>
      </c>
      <c r="P72" s="1727"/>
      <c r="Q72" s="1725" t="s">
        <v>490</v>
      </c>
      <c r="R72" s="1726"/>
      <c r="S72" s="1727"/>
      <c r="T72" s="1725" t="s">
        <v>491</v>
      </c>
      <c r="U72" s="1726"/>
      <c r="V72" s="1727"/>
      <c r="W72" s="1725" t="s">
        <v>492</v>
      </c>
      <c r="X72" s="1726"/>
      <c r="Y72" s="1727"/>
      <c r="Z72" s="1728" t="s">
        <v>493</v>
      </c>
      <c r="AA72" s="1729"/>
      <c r="AB72" s="1728" t="s">
        <v>411</v>
      </c>
      <c r="AC72" s="1729"/>
      <c r="AD72" s="1728" t="s">
        <v>412</v>
      </c>
      <c r="AE72" s="1729"/>
      <c r="AF72" s="682" t="s">
        <v>494</v>
      </c>
      <c r="AG72" s="1733" t="s">
        <v>495</v>
      </c>
      <c r="AH72" s="1734"/>
      <c r="AI72" s="683" t="s">
        <v>515</v>
      </c>
      <c r="AJ72" s="1728" t="s">
        <v>493</v>
      </c>
      <c r="AK72" s="1729"/>
      <c r="AL72" s="1728" t="s">
        <v>411</v>
      </c>
      <c r="AM72" s="1729"/>
      <c r="AN72" s="1728" t="s">
        <v>412</v>
      </c>
      <c r="AO72" s="1729"/>
      <c r="AR72" s="698">
        <v>76</v>
      </c>
      <c r="AS72" s="677">
        <f>IF(OR($C$12=$AR72,$D$12=$AR72),Schweine_Werte!$C72*0.5,IF(OR($C$12&gt;$AR72,$D$12&lt;$AR72),0,Schweine_Werte!$C72))</f>
        <v>0</v>
      </c>
      <c r="AT72" s="667">
        <f>IF(OR($C$24=$AR72,$D$24=$AR72),Schweine_Werte!$C72*0.5,IF(OR($C$24&gt;$AR72,$D$24&lt;$AR72),0,Schweine_Werte!$C72))</f>
        <v>0</v>
      </c>
      <c r="AU72" s="677">
        <f>IF(OR($C$36=$AR72,$D$36=$AR72),Schweine_Werte!$C72*0.5,IF(OR($C$36&gt;$AR72,$D$36&lt;$AR72),0,Schweine_Werte!$C72))</f>
        <v>0</v>
      </c>
      <c r="AV72" s="677">
        <f>IF(OR($C$48=$AR72,$D$48=$AR72),Schweine_Werte!$C72*0.5,IF(OR($C$48&gt;$AR72,$D$48&lt;$AR72),0,Schweine_Werte!$C72))</f>
        <v>0</v>
      </c>
      <c r="AW72" s="677">
        <f>IF(OR($C$60=$AR72,$D$60=$AR72),Schweine_Werte!$C72*0.5,IF(OR($C$60&gt;$AR72,$D$60&lt;$AR72),0,Schweine_Werte!$C72))</f>
        <v>0</v>
      </c>
      <c r="AX72" s="677">
        <f>IF(OR($C$12=$AR72,$D$12=$AR72),Schweine_Werte!$E72*0.5,IF(OR($C$12&gt;$AR72,$D$12&lt;$AR72),0,Schweine_Werte!$E72))</f>
        <v>0</v>
      </c>
      <c r="AY72" s="667">
        <f>IF(OR($C$24=$AR72,$D$24=$AR72),Schweine_Werte!$E72*0.5,IF(OR($C$24&gt;$AR72,$D$24&lt;$AR72),0,Schweine_Werte!$E72))</f>
        <v>0</v>
      </c>
      <c r="AZ72" s="667">
        <f>IF(OR($C$36=$AR72,$D$36=$AR72),Schweine_Werte!$E72*0.5,IF(OR($C$36&gt;$AR72,$D$36&lt;$AR72),0,Schweine_Werte!$E72))</f>
        <v>0</v>
      </c>
      <c r="BA72" s="667">
        <f>IF(OR($C$48=$AR72,$D$48=$AR72),Schweine_Werte!$E72*0.5,IF(OR($C$48&gt;$AR72,$D$48&lt;$AR72),0,Schweine_Werte!$E72))</f>
        <v>0</v>
      </c>
      <c r="BB72" s="667">
        <f>IF(OR($C$60=$AR72,$D$60=$AR72),Schweine_Werte!$E72*0.5,IF(OR($C$60&gt;$AR72,$D$60&lt;$AR72),0,Schweine_Werte!$E72))</f>
        <v>0</v>
      </c>
      <c r="BC72" s="677">
        <f>IF(OR($C$12=$AR72,$D$12=$AR72),Schweine_Werte!$G72*0.5,IF(OR($C$12&gt;$AR72,$D$12&lt;$AR72),0,Schweine_Werte!$G72))</f>
        <v>0</v>
      </c>
      <c r="BD72" s="667">
        <f>IF(OR($C$24=$AR72,$D$24=$AR72),Schweine_Werte!$G72*0.5,IF(OR($C$24&gt;$AR72,$D$24&lt;$AR72),0,Schweine_Werte!$G72))</f>
        <v>0</v>
      </c>
      <c r="BE72" s="667">
        <f>IF(OR($C$36=$AR72,$D$36=$AR72),Schweine_Werte!$G72*0.5,IF(OR($C$36&gt;$AR72,$D$36&lt;$AR72),0,Schweine_Werte!$G72))</f>
        <v>0</v>
      </c>
      <c r="BF72" s="667">
        <f>IF(OR($C$48=$AR72,$D$48=$AR72),Schweine_Werte!$G72*0.5,IF(OR($C$48&gt;$AR72,$D$48&lt;$AR72),0,Schweine_Werte!$G72))</f>
        <v>0</v>
      </c>
      <c r="BG72" s="667">
        <f>IF(OR($C$60=$AR72,$D$60=$AR72),Schweine_Werte!$G72*0.5,IF(OR($C$60&gt;$AR72,$D$60&lt;$AR72),0,Schweine_Werte!$G72))</f>
        <v>0</v>
      </c>
      <c r="BH72" s="677">
        <f>IF(OR($C$12=$AR72,$D$12=$AR72),Schweine_Werte!$I72*0.5,IF(OR($C$12&gt;$AR72,$D$12&lt;$AR72),0,Schweine_Werte!$I72))</f>
        <v>0</v>
      </c>
      <c r="BI72" s="667">
        <f>IF(OR($C$24=$AR72,$D$24=$AR72),Schweine_Werte!$I72*0.5,IF(OR($C$24&gt;$AR72,$D$24&lt;$AR72),0,Schweine_Werte!$I72))</f>
        <v>0</v>
      </c>
      <c r="BJ72" s="667">
        <f>IF(OR($C$36=$AR72,$D$36=$AR72),Schweine_Werte!$I72*0.5,IF(OR($C$36&gt;$AR72,$D$36&lt;$AR72),0,Schweine_Werte!$I72))</f>
        <v>0</v>
      </c>
      <c r="BK72" s="667">
        <f>IF(OR($C$48=$AR72,$D$48=$AR72),Schweine_Werte!$I72*0.5,IF(OR($C$48&gt;$AR72,$D$48&lt;$AR72),0,Schweine_Werte!$I72))</f>
        <v>0</v>
      </c>
      <c r="BL72" s="667">
        <f>IF(OR($C$60=$AR72,$D$60=$AR72),Schweine_Werte!$I72*0.5,IF(OR($C$60&gt;$AR72,$D$60&lt;$AR72),0,Schweine_Werte!$I72))</f>
        <v>0</v>
      </c>
      <c r="BM72" s="677"/>
      <c r="BN72" s="667"/>
      <c r="BO72" s="667"/>
      <c r="BP72" s="667"/>
      <c r="BQ72" s="667"/>
      <c r="BR72" s="677">
        <f>IF(OR($C$74=$AR72,$D$74=$AR72),Schweine_Werte!$M72*0.5,IF(OR($C$74&gt;$AR72,$D$74&lt;$AR72),0,Schweine_Werte!$M72))</f>
        <v>0</v>
      </c>
      <c r="BS72" s="677">
        <f>IF(OR($C$83=$AR72,$D$83=$AR72),Schweine_Werte!$M72*0.5,IF(OR($C$83&gt;$AR72,$D$83&lt;$AR72),0,Schweine_Werte!$M72))</f>
        <v>0</v>
      </c>
      <c r="BT72" s="679">
        <f>IF(OR($C$92=$AR72,$D$92=$AR72),Schweine_Werte!$M72*0.5,IF(OR($C$92&gt;$AR72,$D$92&lt;$AR72),0,Schweine_Werte!$M72))</f>
        <v>0</v>
      </c>
      <c r="BU72" s="679">
        <f>IF(OR($C$101=$AR72,$D$101=$AR72),Schweine_Werte!$M72*0.5,IF(OR($C$101&gt;$AR72,$D$101&lt;$AR72),0,Schweine_Werte!$M72))</f>
        <v>0</v>
      </c>
      <c r="BV72" s="679">
        <f>IF(OR($C$110=$AR72,$D$110=$AR72),Schweine_Werte!$M72*0.5,IF(OR($C$110&gt;$AR72,$D$110&lt;$AR72),0,Schweine_Werte!$M72))</f>
        <v>0</v>
      </c>
      <c r="BW72" s="679">
        <f>IF(OR(8=$AR72,$E$127=$AR72),Schweine_Werte!$M72*0.5,IF(OR(8&gt;$AR72,$E$127&lt;$AR72),0,Schweine_Werte!$M72))</f>
        <v>1.1068451513476441</v>
      </c>
      <c r="BX72" s="679">
        <f>IF(OR(8=$AR72,$E$145=$AR72),Schweine_Werte!$M72*0.5,IF(OR(8&gt;$AR72,$E$145&lt;$AR72),0,Schweine_Werte!$M72))</f>
        <v>1.1068451513476441</v>
      </c>
      <c r="BY72" s="677">
        <f>IF(OR($C$74=$AR72,$D$74=$AR72),Schweine_Werte!$O72*0.5,IF(OR($C$74&gt;$AR72,$D$74&lt;$AR72),0,Schweine_Werte!$O72))</f>
        <v>0</v>
      </c>
      <c r="BZ72" s="677">
        <f>IF(OR($C$83=$AR72,$D$83=$AR72),Schweine_Werte!$O72*0.5,IF(OR($C$83&gt;$AR72,$D$83&lt;$AR72),0,Schweine_Werte!$O72))</f>
        <v>0</v>
      </c>
      <c r="CA72" s="679">
        <f>IF(OR($C$92=$AR72,$D$92=$AR72),Schweine_Werte!$O72*0.5,IF(OR($C$92&gt;$AR72,$D$92&lt;$AR72),0,Schweine_Werte!$O72))</f>
        <v>0</v>
      </c>
      <c r="CB72" s="679">
        <f>IF(OR($C$101=$AR72,$D$101=$AR72),Schweine_Werte!$O72*0.5,IF(OR($C$101&gt;$AR72,$D$101&lt;$AR72),0,Schweine_Werte!$O72))</f>
        <v>0</v>
      </c>
      <c r="CC72" s="679">
        <f>IF(OR($C$110=$AR72,$D$110=$AR72),Schweine_Werte!$O72*0.5,IF(OR($C$110&gt;$AR72,$D$110&lt;$AR72),0,Schweine_Werte!$O72))</f>
        <v>0</v>
      </c>
    </row>
    <row r="73" spans="1:81" ht="18.75" x14ac:dyDescent="0.2">
      <c r="B73" s="684" t="s">
        <v>497</v>
      </c>
      <c r="C73" s="685" t="s">
        <v>375</v>
      </c>
      <c r="D73" s="685" t="s">
        <v>498</v>
      </c>
      <c r="E73" s="685" t="s">
        <v>377</v>
      </c>
      <c r="F73" s="686" t="s">
        <v>363</v>
      </c>
      <c r="G73" s="687" t="s">
        <v>1</v>
      </c>
      <c r="H73" s="687" t="s">
        <v>499</v>
      </c>
      <c r="I73" s="687" t="s">
        <v>500</v>
      </c>
      <c r="J73" s="688" t="s">
        <v>501</v>
      </c>
      <c r="K73" s="688" t="s">
        <v>501</v>
      </c>
      <c r="L73" s="689" t="s">
        <v>365</v>
      </c>
      <c r="M73" s="689" t="s">
        <v>502</v>
      </c>
      <c r="N73" s="689" t="s">
        <v>367</v>
      </c>
      <c r="O73" s="690" t="s">
        <v>358</v>
      </c>
      <c r="P73" s="690" t="s">
        <v>359</v>
      </c>
      <c r="Q73" s="689" t="s">
        <v>365</v>
      </c>
      <c r="R73" s="689" t="s">
        <v>366</v>
      </c>
      <c r="S73" s="689" t="s">
        <v>367</v>
      </c>
      <c r="T73" s="689" t="s">
        <v>365</v>
      </c>
      <c r="U73" s="689" t="s">
        <v>366</v>
      </c>
      <c r="V73" s="689" t="s">
        <v>367</v>
      </c>
      <c r="W73" s="688" t="s">
        <v>503</v>
      </c>
      <c r="X73" s="688" t="s">
        <v>504</v>
      </c>
      <c r="Y73" s="688" t="s">
        <v>505</v>
      </c>
      <c r="Z73" s="691" t="s">
        <v>506</v>
      </c>
      <c r="AA73" s="691" t="s">
        <v>298</v>
      </c>
      <c r="AB73" s="691" t="s">
        <v>506</v>
      </c>
      <c r="AC73" s="691" t="s">
        <v>298</v>
      </c>
      <c r="AD73" s="691" t="s">
        <v>506</v>
      </c>
      <c r="AE73" s="691" t="s">
        <v>298</v>
      </c>
      <c r="AF73" s="691" t="s">
        <v>507</v>
      </c>
      <c r="AG73" s="692" t="s">
        <v>508</v>
      </c>
      <c r="AH73" s="691" t="s">
        <v>17</v>
      </c>
      <c r="AI73" s="691"/>
      <c r="AJ73" s="691" t="s">
        <v>509</v>
      </c>
      <c r="AK73" s="691" t="s">
        <v>510</v>
      </c>
      <c r="AL73" s="691" t="s">
        <v>511</v>
      </c>
      <c r="AM73" s="691" t="s">
        <v>512</v>
      </c>
      <c r="AN73" s="691" t="s">
        <v>511</v>
      </c>
      <c r="AO73" s="691" t="s">
        <v>513</v>
      </c>
      <c r="AR73" s="698">
        <v>77</v>
      </c>
      <c r="AS73" s="677">
        <f>IF(OR($C$12=$AR73,$D$12=$AR73),Schweine_Werte!$C73*0.5,IF(OR($C$12&gt;$AR73,$D$12&lt;$AR73),0,Schweine_Werte!$C73))</f>
        <v>0</v>
      </c>
      <c r="AT73" s="667">
        <f>IF(OR($C$24=$AR73,$D$24=$AR73),Schweine_Werte!$C73*0.5,IF(OR($C$24&gt;$AR73,$D$24&lt;$AR73),0,Schweine_Werte!$C73))</f>
        <v>0</v>
      </c>
      <c r="AU73" s="677">
        <f>IF(OR($C$36=$AR73,$D$36=$AR73),Schweine_Werte!$C73*0.5,IF(OR($C$36&gt;$AR73,$D$36&lt;$AR73),0,Schweine_Werte!$C73))</f>
        <v>0</v>
      </c>
      <c r="AV73" s="677">
        <f>IF(OR($C$48=$AR73,$D$48=$AR73),Schweine_Werte!$C73*0.5,IF(OR($C$48&gt;$AR73,$D$48&lt;$AR73),0,Schweine_Werte!$C73))</f>
        <v>0</v>
      </c>
      <c r="AW73" s="677">
        <f>IF(OR($C$60=$AR73,$D$60=$AR73),Schweine_Werte!$C73*0.5,IF(OR($C$60&gt;$AR73,$D$60&lt;$AR73),0,Schweine_Werte!$C73))</f>
        <v>0</v>
      </c>
      <c r="AX73" s="677">
        <f>IF(OR($C$12=$AR73,$D$12=$AR73),Schweine_Werte!$E73*0.5,IF(OR($C$12&gt;$AR73,$D$12&lt;$AR73),0,Schweine_Werte!$E73))</f>
        <v>0</v>
      </c>
      <c r="AY73" s="667">
        <f>IF(OR($C$24=$AR73,$D$24=$AR73),Schweine_Werte!$E73*0.5,IF(OR($C$24&gt;$AR73,$D$24&lt;$AR73),0,Schweine_Werte!$E73))</f>
        <v>0</v>
      </c>
      <c r="AZ73" s="667">
        <f>IF(OR($C$36=$AR73,$D$36=$AR73),Schweine_Werte!$E73*0.5,IF(OR($C$36&gt;$AR73,$D$36&lt;$AR73),0,Schweine_Werte!$E73))</f>
        <v>0</v>
      </c>
      <c r="BA73" s="667">
        <f>IF(OR($C$48=$AR73,$D$48=$AR73),Schweine_Werte!$E73*0.5,IF(OR($C$48&gt;$AR73,$D$48&lt;$AR73),0,Schweine_Werte!$E73))</f>
        <v>0</v>
      </c>
      <c r="BB73" s="667">
        <f>IF(OR($C$60=$AR73,$D$60=$AR73),Schweine_Werte!$E73*0.5,IF(OR($C$60&gt;$AR73,$D$60&lt;$AR73),0,Schweine_Werte!$E73))</f>
        <v>0</v>
      </c>
      <c r="BC73" s="677">
        <f>IF(OR($C$12=$AR73,$D$12=$AR73),Schweine_Werte!$G73*0.5,IF(OR($C$12&gt;$AR73,$D$12&lt;$AR73),0,Schweine_Werte!$G73))</f>
        <v>0</v>
      </c>
      <c r="BD73" s="667">
        <f>IF(OR($C$24=$AR73,$D$24=$AR73),Schweine_Werte!$G73*0.5,IF(OR($C$24&gt;$AR73,$D$24&lt;$AR73),0,Schweine_Werte!$G73))</f>
        <v>0</v>
      </c>
      <c r="BE73" s="667">
        <f>IF(OR($C$36=$AR73,$D$36=$AR73),Schweine_Werte!$G73*0.5,IF(OR($C$36&gt;$AR73,$D$36&lt;$AR73),0,Schweine_Werte!$G73))</f>
        <v>0</v>
      </c>
      <c r="BF73" s="667">
        <f>IF(OR($C$48=$AR73,$D$48=$AR73),Schweine_Werte!$G73*0.5,IF(OR($C$48&gt;$AR73,$D$48&lt;$AR73),0,Schweine_Werte!$G73))</f>
        <v>0</v>
      </c>
      <c r="BG73" s="667">
        <f>IF(OR($C$60=$AR73,$D$60=$AR73),Schweine_Werte!$G73*0.5,IF(OR($C$60&gt;$AR73,$D$60&lt;$AR73),0,Schweine_Werte!$G73))</f>
        <v>0</v>
      </c>
      <c r="BH73" s="677">
        <f>IF(OR($C$12=$AR73,$D$12=$AR73),Schweine_Werte!$I73*0.5,IF(OR($C$12&gt;$AR73,$D$12&lt;$AR73),0,Schweine_Werte!$I73))</f>
        <v>0</v>
      </c>
      <c r="BI73" s="667">
        <f>IF(OR($C$24=$AR73,$D$24=$AR73),Schweine_Werte!$I73*0.5,IF(OR($C$24&gt;$AR73,$D$24&lt;$AR73),0,Schweine_Werte!$I73))</f>
        <v>0</v>
      </c>
      <c r="BJ73" s="667">
        <f>IF(OR($C$36=$AR73,$D$36=$AR73),Schweine_Werte!$I73*0.5,IF(OR($C$36&gt;$AR73,$D$36&lt;$AR73),0,Schweine_Werte!$I73))</f>
        <v>0</v>
      </c>
      <c r="BK73" s="667">
        <f>IF(OR($C$48=$AR73,$D$48=$AR73),Schweine_Werte!$I73*0.5,IF(OR($C$48&gt;$AR73,$D$48&lt;$AR73),0,Schweine_Werte!$I73))</f>
        <v>0</v>
      </c>
      <c r="BL73" s="667">
        <f>IF(OR($C$60=$AR73,$D$60=$AR73),Schweine_Werte!$I73*0.5,IF(OR($C$60&gt;$AR73,$D$60&lt;$AR73),0,Schweine_Werte!$I73))</f>
        <v>0</v>
      </c>
      <c r="BM73" s="677"/>
      <c r="BN73" s="667"/>
      <c r="BO73" s="667"/>
      <c r="BP73" s="667"/>
      <c r="BQ73" s="667"/>
      <c r="BR73" s="677">
        <f>IF(OR($C$74=$AR73,$D$74=$AR73),Schweine_Werte!$M73*0.5,IF(OR($C$74&gt;$AR73,$D$74&lt;$AR73),0,Schweine_Werte!$M73))</f>
        <v>0</v>
      </c>
      <c r="BS73" s="677">
        <f>IF(OR($C$83=$AR73,$D$83=$AR73),Schweine_Werte!$M73*0.5,IF(OR($C$83&gt;$AR73,$D$83&lt;$AR73),0,Schweine_Werte!$M73))</f>
        <v>0</v>
      </c>
      <c r="BT73" s="679">
        <f>IF(OR($C$92=$AR73,$D$92=$AR73),Schweine_Werte!$M73*0.5,IF(OR($C$92&gt;$AR73,$D$92&lt;$AR73),0,Schweine_Werte!$M73))</f>
        <v>0</v>
      </c>
      <c r="BU73" s="679">
        <f>IF(OR($C$101=$AR73,$D$101=$AR73),Schweine_Werte!$M73*0.5,IF(OR($C$101&gt;$AR73,$D$101&lt;$AR73),0,Schweine_Werte!$M73))</f>
        <v>0</v>
      </c>
      <c r="BV73" s="679">
        <f>IF(OR($C$110=$AR73,$D$110=$AR73),Schweine_Werte!$M73*0.5,IF(OR($C$110&gt;$AR73,$D$110&lt;$AR73),0,Schweine_Werte!$M73))</f>
        <v>0</v>
      </c>
      <c r="BW73" s="679">
        <f>IF(OR(8=$AR73,$E$127=$AR73),Schweine_Werte!$M73*0.5,IF(OR(8&gt;$AR73,$E$127&lt;$AR73),0,Schweine_Werte!$M73))</f>
        <v>1.1083114389889972</v>
      </c>
      <c r="BX73" s="679">
        <f>IF(OR(8=$AR73,$E$145=$AR73),Schweine_Werte!$M73*0.5,IF(OR(8&gt;$AR73,$E$145&lt;$AR73),0,Schweine_Werte!$M73))</f>
        <v>1.1083114389889972</v>
      </c>
      <c r="BY73" s="677">
        <f>IF(OR($C$74=$AR73,$D$74=$AR73),Schweine_Werte!$O73*0.5,IF(OR($C$74&gt;$AR73,$D$74&lt;$AR73),0,Schweine_Werte!$O73))</f>
        <v>0</v>
      </c>
      <c r="BZ73" s="677">
        <f>IF(OR($C$83=$AR73,$D$83=$AR73),Schweine_Werte!$O73*0.5,IF(OR($C$83&gt;$AR73,$D$83&lt;$AR73),0,Schweine_Werte!$O73))</f>
        <v>0</v>
      </c>
      <c r="CA73" s="679">
        <f>IF(OR($C$92=$AR73,$D$92=$AR73),Schweine_Werte!$O73*0.5,IF(OR($C$92&gt;$AR73,$D$92&lt;$AR73),0,Schweine_Werte!$O73))</f>
        <v>0</v>
      </c>
      <c r="CB73" s="679">
        <f>IF(OR($C$101=$AR73,$D$101=$AR73),Schweine_Werte!$O73*0.5,IF(OR($C$101&gt;$AR73,$D$101&lt;$AR73),0,Schweine_Werte!$O73))</f>
        <v>0</v>
      </c>
      <c r="CC73" s="679">
        <f>IF(OR($C$110=$AR73,$D$110=$AR73),Schweine_Werte!$O73*0.5,IF(OR($C$110&gt;$AR73,$D$110&lt;$AR73),0,Schweine_Werte!$O73))</f>
        <v>0</v>
      </c>
    </row>
    <row r="74" spans="1:81" ht="15.75" x14ac:dyDescent="0.25">
      <c r="A74" s="520" t="s">
        <v>461</v>
      </c>
      <c r="B74" s="699" t="str">
        <f>IF('Abweichende Werte'!X5=1,A6,"")</f>
        <v/>
      </c>
      <c r="C74" s="694" t="str">
        <f>IF('Abweichende Werte'!X5=1,'Abweichende Werte'!J5,"")</f>
        <v/>
      </c>
      <c r="D74" s="700" t="str">
        <f>IF('Abweichende Werte'!X5=1,'Abweichende Werte'!M5,"")</f>
        <v/>
      </c>
      <c r="E74" s="700" t="str">
        <f>IF('Abweichende Werte'!X5=1,'Abweichende Werte'!P5,"")</f>
        <v/>
      </c>
      <c r="F74" s="695" t="e">
        <f>IF($E74&lt;=$E70,F70,IF(AND($E74&gt;$E70,$E74&lt;=$E71),F70+(F71-F70)/($E71-$E70)*($E74-$E70),IF($E74&gt;$E71,F71)))</f>
        <v>#VALUE!</v>
      </c>
      <c r="G74" s="695" t="e">
        <f t="shared" ref="G74:N74" si="41">IF($E74&lt;=$E70,G70,IF(AND($E74&gt;$E70,$E74&lt;=$E71),G70+(G71-G70)/($E71-$E70)*($E74-$E70),IF($E74&gt;$E71,G71)))</f>
        <v>#VALUE!</v>
      </c>
      <c r="H74" s="695" t="e">
        <f t="shared" si="41"/>
        <v>#VALUE!</v>
      </c>
      <c r="I74" s="695" t="e">
        <f t="shared" si="41"/>
        <v>#VALUE!</v>
      </c>
      <c r="J74" s="695" t="e">
        <f t="shared" si="41"/>
        <v>#VALUE!</v>
      </c>
      <c r="K74" s="695" t="e">
        <f t="shared" si="41"/>
        <v>#VALUE!</v>
      </c>
      <c r="L74" s="695" t="e">
        <f t="shared" si="41"/>
        <v>#VALUE!</v>
      </c>
      <c r="M74" s="695" t="e">
        <f t="shared" si="41"/>
        <v>#VALUE!</v>
      </c>
      <c r="N74" s="695" t="e">
        <f t="shared" si="41"/>
        <v>#VALUE!</v>
      </c>
      <c r="O74" s="696">
        <v>5.5</v>
      </c>
      <c r="P74" s="696">
        <v>1.8</v>
      </c>
      <c r="Q74" s="695" t="e">
        <f t="shared" ref="Q74:Z74" si="42">IF($E74&lt;=$E70,Q70,IF(AND($E74&gt;$E70,$E74&lt;=$E71),Q70+(Q71-Q70)/($E71-$E70)*($E74-$E70),IF($E74&gt;$E71,Q71)))</f>
        <v>#VALUE!</v>
      </c>
      <c r="R74" s="695" t="e">
        <f t="shared" si="42"/>
        <v>#VALUE!</v>
      </c>
      <c r="S74" s="695" t="e">
        <f t="shared" si="42"/>
        <v>#VALUE!</v>
      </c>
      <c r="T74" s="695" t="e">
        <f t="shared" si="42"/>
        <v>#VALUE!</v>
      </c>
      <c r="U74" s="695" t="e">
        <f t="shared" si="42"/>
        <v>#VALUE!</v>
      </c>
      <c r="V74" s="695" t="e">
        <f t="shared" si="42"/>
        <v>#VALUE!</v>
      </c>
      <c r="W74" s="695" t="e">
        <f t="shared" si="42"/>
        <v>#VALUE!</v>
      </c>
      <c r="X74" s="695" t="e">
        <f t="shared" si="42"/>
        <v>#VALUE!</v>
      </c>
      <c r="Y74" s="695" t="e">
        <f t="shared" si="42"/>
        <v>#VALUE!</v>
      </c>
      <c r="Z74" s="695" t="e">
        <f t="shared" si="42"/>
        <v>#VALUE!</v>
      </c>
      <c r="AA74" s="697" t="e">
        <f>+Z74*6.25</f>
        <v>#VALUE!</v>
      </c>
      <c r="AB74" s="695" t="e">
        <f>IF($E74&lt;=$E70,AB70,IF(AND($E74&gt;$E70,$E74&lt;=$E71),AB70+(AB71-AB70)/($E71-$E70)*($E74-$E70),IF($E74&gt;$E71,AB71)))</f>
        <v>#VALUE!</v>
      </c>
      <c r="AC74" s="697" t="e">
        <f>+AB74*6.25</f>
        <v>#VALUE!</v>
      </c>
      <c r="AD74" s="695" t="e">
        <f>IF($E74&lt;=$E70,AD70,IF(AND($E74&gt;$E70,$E74&lt;=$E71),AD70+(AD71-AD70)/($E71-$E70)*($E74-$E70),IF($E74&gt;$E71,AD71)))</f>
        <v>#VALUE!</v>
      </c>
      <c r="AE74" s="697" t="e">
        <f>+AD74*6.25</f>
        <v>#VALUE!</v>
      </c>
      <c r="AF74" s="697" t="e">
        <f>365/((D74-C74)/E74*1000)</f>
        <v>#VALUE!</v>
      </c>
      <c r="AG74" s="695" t="e">
        <f>IF($E74&lt;=$E70,AG70,IF(AND($E74&gt;$E70,$E74&lt;=$E71),AG70+(AG71-AG70)/($E71-$E70)*($E74-$E70),IF($E74&gt;$E71,AG71)))</f>
        <v>#VALUE!</v>
      </c>
      <c r="AH74" s="697" t="e">
        <f>+AG74/AF74</f>
        <v>#VALUE!</v>
      </c>
      <c r="AI74" s="697" t="e">
        <f>+CONCATENATE(ROUND(AH74/(D74-C74),1)," : 1")</f>
        <v>#VALUE!</v>
      </c>
      <c r="AJ74" s="695" t="e">
        <f>IF($E74&lt;=$E70,AJ70,IF(AND($E74&gt;$E70,$E74&lt;=$E71),AJ70+(AJ71-AJ70)/($E71-$E70)*($E74-$E70),IF($E74&gt;$E71,AJ71)))</f>
        <v>#VALUE!</v>
      </c>
      <c r="AK74" s="697" t="e">
        <f>+AJ74/2.291</f>
        <v>#VALUE!</v>
      </c>
      <c r="AL74" s="695" t="e">
        <f>IF($E74&lt;=$E70,AL70,IF(AND($E74&gt;$E70,$E74&lt;=$E71),AL70+(AL71-AL70)/($E71-$E70)*($E74-$E70),IF($E74&gt;$E71,AL71)))</f>
        <v>#VALUE!</v>
      </c>
      <c r="AM74" s="697" t="e">
        <f>+AL74/2.291</f>
        <v>#VALUE!</v>
      </c>
      <c r="AN74" s="695" t="e">
        <f>IF($E74&lt;=$E70,AN70,IF(AND($E74&gt;$E70,$E74&lt;=$E71),AN70+(AN71-AN70)/($E71-$E70)*($E74-$E70),IF($E74&gt;$E71,AN71)))</f>
        <v>#VALUE!</v>
      </c>
      <c r="AO74" s="697" t="e">
        <f>+AN74/2.291</f>
        <v>#VALUE!</v>
      </c>
      <c r="AR74" s="698">
        <v>78</v>
      </c>
      <c r="AS74" s="677">
        <f>IF(OR($C$12=$AR74,$D$12=$AR74),Schweine_Werte!$C74*0.5,IF(OR($C$12&gt;$AR74,$D$12&lt;$AR74),0,Schweine_Werte!$C74))</f>
        <v>0</v>
      </c>
      <c r="AT74" s="667">
        <f>IF(OR($C$24=$AR74,$D$24=$AR74),Schweine_Werte!$C74*0.5,IF(OR($C$24&gt;$AR74,$D$24&lt;$AR74),0,Schweine_Werte!$C74))</f>
        <v>0</v>
      </c>
      <c r="AU74" s="677">
        <f>IF(OR($C$36=$AR74,$D$36=$AR74),Schweine_Werte!$C74*0.5,IF(OR($C$36&gt;$AR74,$D$36&lt;$AR74),0,Schweine_Werte!$C74))</f>
        <v>0</v>
      </c>
      <c r="AV74" s="677">
        <f>IF(OR($C$48=$AR74,$D$48=$AR74),Schweine_Werte!$C74*0.5,IF(OR($C$48&gt;$AR74,$D$48&lt;$AR74),0,Schweine_Werte!$C74))</f>
        <v>0</v>
      </c>
      <c r="AW74" s="677">
        <f>IF(OR($C$60=$AR74,$D$60=$AR74),Schweine_Werte!$C74*0.5,IF(OR($C$60&gt;$AR74,$D$60&lt;$AR74),0,Schweine_Werte!$C74))</f>
        <v>0</v>
      </c>
      <c r="AX74" s="677">
        <f>IF(OR($C$12=$AR74,$D$12=$AR74),Schweine_Werte!$E74*0.5,IF(OR($C$12&gt;$AR74,$D$12&lt;$AR74),0,Schweine_Werte!$E74))</f>
        <v>0</v>
      </c>
      <c r="AY74" s="667">
        <f>IF(OR($C$24=$AR74,$D$24=$AR74),Schweine_Werte!$E74*0.5,IF(OR($C$24&gt;$AR74,$D$24&lt;$AR74),0,Schweine_Werte!$E74))</f>
        <v>0</v>
      </c>
      <c r="AZ74" s="667">
        <f>IF(OR($C$36=$AR74,$D$36=$AR74),Schweine_Werte!$E74*0.5,IF(OR($C$36&gt;$AR74,$D$36&lt;$AR74),0,Schweine_Werte!$E74))</f>
        <v>0</v>
      </c>
      <c r="BA74" s="667">
        <f>IF(OR($C$48=$AR74,$D$48=$AR74),Schweine_Werte!$E74*0.5,IF(OR($C$48&gt;$AR74,$D$48&lt;$AR74),0,Schweine_Werte!$E74))</f>
        <v>0</v>
      </c>
      <c r="BB74" s="667">
        <f>IF(OR($C$60=$AR74,$D$60=$AR74),Schweine_Werte!$E74*0.5,IF(OR($C$60&gt;$AR74,$D$60&lt;$AR74),0,Schweine_Werte!$E74))</f>
        <v>0</v>
      </c>
      <c r="BC74" s="677">
        <f>IF(OR($C$12=$AR74,$D$12=$AR74),Schweine_Werte!$G74*0.5,IF(OR($C$12&gt;$AR74,$D$12&lt;$AR74),0,Schweine_Werte!$G74))</f>
        <v>0</v>
      </c>
      <c r="BD74" s="667">
        <f>IF(OR($C$24=$AR74,$D$24=$AR74),Schweine_Werte!$G74*0.5,IF(OR($C$24&gt;$AR74,$D$24&lt;$AR74),0,Schweine_Werte!$G74))</f>
        <v>0</v>
      </c>
      <c r="BE74" s="667">
        <f>IF(OR($C$36=$AR74,$D$36=$AR74),Schweine_Werte!$G74*0.5,IF(OR($C$36&gt;$AR74,$D$36&lt;$AR74),0,Schweine_Werte!$G74))</f>
        <v>0</v>
      </c>
      <c r="BF74" s="667">
        <f>IF(OR($C$48=$AR74,$D$48=$AR74),Schweine_Werte!$G74*0.5,IF(OR($C$48&gt;$AR74,$D$48&lt;$AR74),0,Schweine_Werte!$G74))</f>
        <v>0</v>
      </c>
      <c r="BG74" s="667">
        <f>IF(OR($C$60=$AR74,$D$60=$AR74),Schweine_Werte!$G74*0.5,IF(OR($C$60&gt;$AR74,$D$60&lt;$AR74),0,Schweine_Werte!$G74))</f>
        <v>0</v>
      </c>
      <c r="BH74" s="677">
        <f>IF(OR($C$12=$AR74,$D$12=$AR74),Schweine_Werte!$I74*0.5,IF(OR($C$12&gt;$AR74,$D$12&lt;$AR74),0,Schweine_Werte!$I74))</f>
        <v>0</v>
      </c>
      <c r="BI74" s="667">
        <f>IF(OR($C$24=$AR74,$D$24=$AR74),Schweine_Werte!$I74*0.5,IF(OR($C$24&gt;$AR74,$D$24&lt;$AR74),0,Schweine_Werte!$I74))</f>
        <v>0</v>
      </c>
      <c r="BJ74" s="667">
        <f>IF(OR($C$36=$AR74,$D$36=$AR74),Schweine_Werte!$I74*0.5,IF(OR($C$36&gt;$AR74,$D$36&lt;$AR74),0,Schweine_Werte!$I74))</f>
        <v>0</v>
      </c>
      <c r="BK74" s="667">
        <f>IF(OR($C$48=$AR74,$D$48=$AR74),Schweine_Werte!$I74*0.5,IF(OR($C$48&gt;$AR74,$D$48&lt;$AR74),0,Schweine_Werte!$I74))</f>
        <v>0</v>
      </c>
      <c r="BL74" s="667">
        <f>IF(OR($C$60=$AR74,$D$60=$AR74),Schweine_Werte!$I74*0.5,IF(OR($C$60&gt;$AR74,$D$60&lt;$AR74),0,Schweine_Werte!$I74))</f>
        <v>0</v>
      </c>
      <c r="BM74" s="677"/>
      <c r="BN74" s="667"/>
      <c r="BO74" s="667"/>
      <c r="BP74" s="667"/>
      <c r="BQ74" s="667"/>
      <c r="BR74" s="677">
        <f>IF(OR($C$74=$AR74,$D$74=$AR74),Schweine_Werte!$M74*0.5,IF(OR($C$74&gt;$AR74,$D$74&lt;$AR74),0,Schweine_Werte!$M74))</f>
        <v>0</v>
      </c>
      <c r="BS74" s="677">
        <f>IF(OR($C$83=$AR74,$D$83=$AR74),Schweine_Werte!$M74*0.5,IF(OR($C$83&gt;$AR74,$D$83&lt;$AR74),0,Schweine_Werte!$M74))</f>
        <v>0</v>
      </c>
      <c r="BT74" s="679">
        <f>IF(OR($C$92=$AR74,$D$92=$AR74),Schweine_Werte!$M74*0.5,IF(OR($C$92&gt;$AR74,$D$92&lt;$AR74),0,Schweine_Werte!$M74))</f>
        <v>0</v>
      </c>
      <c r="BU74" s="679">
        <f>IF(OR($C$101=$AR74,$D$101=$AR74),Schweine_Werte!$M74*0.5,IF(OR($C$101&gt;$AR74,$D$101&lt;$AR74),0,Schweine_Werte!$M74))</f>
        <v>0</v>
      </c>
      <c r="BV74" s="679">
        <f>IF(OR($C$110=$AR74,$D$110=$AR74),Schweine_Werte!$M74*0.5,IF(OR($C$110&gt;$AR74,$D$110&lt;$AR74),0,Schweine_Werte!$M74))</f>
        <v>0</v>
      </c>
      <c r="BW74" s="679">
        <f>IF(OR(8=$AR74,$E$127=$AR74),Schweine_Werte!$M74*0.5,IF(OR(8&gt;$AR74,$E$127&lt;$AR74),0,Schweine_Werte!$M74))</f>
        <v>1.1101473792091585</v>
      </c>
      <c r="BX74" s="679">
        <f>IF(OR(8=$AR74,$E$145=$AR74),Schweine_Werte!$M74*0.5,IF(OR(8&gt;$AR74,$E$145&lt;$AR74),0,Schweine_Werte!$M74))</f>
        <v>1.1101473792091585</v>
      </c>
      <c r="BY74" s="677">
        <f>IF(OR($C$74=$AR74,$D$74=$AR74),Schweine_Werte!$O74*0.5,IF(OR($C$74&gt;$AR74,$D$74&lt;$AR74),0,Schweine_Werte!$O74))</f>
        <v>0</v>
      </c>
      <c r="BZ74" s="677">
        <f>IF(OR($C$83=$AR74,$D$83=$AR74),Schweine_Werte!$O74*0.5,IF(OR($C$83&gt;$AR74,$D$83&lt;$AR74),0,Schweine_Werte!$O74))</f>
        <v>0</v>
      </c>
      <c r="CA74" s="679">
        <f>IF(OR($C$92=$AR74,$D$92=$AR74),Schweine_Werte!$O74*0.5,IF(OR($C$92&gt;$AR74,$D$92&lt;$AR74),0,Schweine_Werte!$O74))</f>
        <v>0</v>
      </c>
      <c r="CB74" s="679">
        <f>IF(OR($C$101=$AR74,$D$101=$AR74),Schweine_Werte!$O74*0.5,IF(OR($C$101&gt;$AR74,$D$101&lt;$AR74),0,Schweine_Werte!$O74))</f>
        <v>0</v>
      </c>
      <c r="CC74" s="679">
        <f>IF(OR($C$110=$AR74,$D$110=$AR74),Schweine_Werte!$O74*0.5,IF(OR($C$110&gt;$AR74,$D$110&lt;$AR74),0,Schweine_Werte!$O74))</f>
        <v>0</v>
      </c>
    </row>
    <row r="75" spans="1:81" ht="15" x14ac:dyDescent="0.2">
      <c r="B75" s="504"/>
      <c r="C75" s="1736" t="s">
        <v>518</v>
      </c>
      <c r="D75" s="1736"/>
      <c r="E75" s="667"/>
      <c r="F75" s="667"/>
      <c r="G75" s="667"/>
      <c r="AR75" s="698">
        <v>79</v>
      </c>
      <c r="AS75" s="677">
        <f>IF(OR($C$12=$AR75,$D$12=$AR75),Schweine_Werte!$C75*0.5,IF(OR($C$12&gt;$AR75,$D$12&lt;$AR75),0,Schweine_Werte!$C75))</f>
        <v>0</v>
      </c>
      <c r="AT75" s="667">
        <f>IF(OR($C$24=$AR75,$D$24=$AR75),Schweine_Werte!$C75*0.5,IF(OR($C$24&gt;$AR75,$D$24&lt;$AR75),0,Schweine_Werte!$C75))</f>
        <v>0</v>
      </c>
      <c r="AU75" s="677">
        <f>IF(OR($C$36=$AR75,$D$36=$AR75),Schweine_Werte!$C75*0.5,IF(OR($C$36&gt;$AR75,$D$36&lt;$AR75),0,Schweine_Werte!$C75))</f>
        <v>0</v>
      </c>
      <c r="AV75" s="677">
        <f>IF(OR($C$48=$AR75,$D$48=$AR75),Schweine_Werte!$C75*0.5,IF(OR($C$48&gt;$AR75,$D$48&lt;$AR75),0,Schweine_Werte!$C75))</f>
        <v>0</v>
      </c>
      <c r="AW75" s="677">
        <f>IF(OR($C$60=$AR75,$D$60=$AR75),Schweine_Werte!$C75*0.5,IF(OR($C$60&gt;$AR75,$D$60&lt;$AR75),0,Schweine_Werte!$C75))</f>
        <v>0</v>
      </c>
      <c r="AX75" s="677">
        <f>IF(OR($C$12=$AR75,$D$12=$AR75),Schweine_Werte!$E75*0.5,IF(OR($C$12&gt;$AR75,$D$12&lt;$AR75),0,Schweine_Werte!$E75))</f>
        <v>0</v>
      </c>
      <c r="AY75" s="667">
        <f>IF(OR($C$24=$AR75,$D$24=$AR75),Schweine_Werte!$E75*0.5,IF(OR($C$24&gt;$AR75,$D$24&lt;$AR75),0,Schweine_Werte!$E75))</f>
        <v>0</v>
      </c>
      <c r="AZ75" s="667">
        <f>IF(OR($C$36=$AR75,$D$36=$AR75),Schweine_Werte!$E75*0.5,IF(OR($C$36&gt;$AR75,$D$36&lt;$AR75),0,Schweine_Werte!$E75))</f>
        <v>0</v>
      </c>
      <c r="BA75" s="667">
        <f>IF(OR($C$48=$AR75,$D$48=$AR75),Schweine_Werte!$E75*0.5,IF(OR($C$48&gt;$AR75,$D$48&lt;$AR75),0,Schweine_Werte!$E75))</f>
        <v>0</v>
      </c>
      <c r="BB75" s="667">
        <f>IF(OR($C$60=$AR75,$D$60=$AR75),Schweine_Werte!$E75*0.5,IF(OR($C$60&gt;$AR75,$D$60&lt;$AR75),0,Schweine_Werte!$E75))</f>
        <v>0</v>
      </c>
      <c r="BC75" s="677">
        <f>IF(OR($C$12=$AR75,$D$12=$AR75),Schweine_Werte!$G75*0.5,IF(OR($C$12&gt;$AR75,$D$12&lt;$AR75),0,Schweine_Werte!$G75))</f>
        <v>0</v>
      </c>
      <c r="BD75" s="667">
        <f>IF(OR($C$24=$AR75,$D$24=$AR75),Schweine_Werte!$G75*0.5,IF(OR($C$24&gt;$AR75,$D$24&lt;$AR75),0,Schweine_Werte!$G75))</f>
        <v>0</v>
      </c>
      <c r="BE75" s="667">
        <f>IF(OR($C$36=$AR75,$D$36=$AR75),Schweine_Werte!$G75*0.5,IF(OR($C$36&gt;$AR75,$D$36&lt;$AR75),0,Schweine_Werte!$G75))</f>
        <v>0</v>
      </c>
      <c r="BF75" s="667">
        <f>IF(OR($C$48=$AR75,$D$48=$AR75),Schweine_Werte!$G75*0.5,IF(OR($C$48&gt;$AR75,$D$48&lt;$AR75),0,Schweine_Werte!$G75))</f>
        <v>0</v>
      </c>
      <c r="BG75" s="667">
        <f>IF(OR($C$60=$AR75,$D$60=$AR75),Schweine_Werte!$G75*0.5,IF(OR($C$60&gt;$AR75,$D$60&lt;$AR75),0,Schweine_Werte!$G75))</f>
        <v>0</v>
      </c>
      <c r="BH75" s="677">
        <f>IF(OR($C$12=$AR75,$D$12=$AR75),Schweine_Werte!$I75*0.5,IF(OR($C$12&gt;$AR75,$D$12&lt;$AR75),0,Schweine_Werte!$I75))</f>
        <v>0</v>
      </c>
      <c r="BI75" s="667">
        <f>IF(OR($C$24=$AR75,$D$24=$AR75),Schweine_Werte!$I75*0.5,IF(OR($C$24&gt;$AR75,$D$24&lt;$AR75),0,Schweine_Werte!$I75))</f>
        <v>0</v>
      </c>
      <c r="BJ75" s="667">
        <f>IF(OR($C$36=$AR75,$D$36=$AR75),Schweine_Werte!$I75*0.5,IF(OR($C$36&gt;$AR75,$D$36&lt;$AR75),0,Schweine_Werte!$I75))</f>
        <v>0</v>
      </c>
      <c r="BK75" s="667">
        <f>IF(OR($C$48=$AR75,$D$48=$AR75),Schweine_Werte!$I75*0.5,IF(OR($C$48&gt;$AR75,$D$48&lt;$AR75),0,Schweine_Werte!$I75))</f>
        <v>0</v>
      </c>
      <c r="BL75" s="667">
        <f>IF(OR($C$60=$AR75,$D$60=$AR75),Schweine_Werte!$I75*0.5,IF(OR($C$60&gt;$AR75,$D$60&lt;$AR75),0,Schweine_Werte!$I75))</f>
        <v>0</v>
      </c>
      <c r="BM75" s="677"/>
      <c r="BN75" s="667"/>
      <c r="BO75" s="667"/>
      <c r="BP75" s="667"/>
      <c r="BQ75" s="667"/>
      <c r="BR75" s="677">
        <f>IF(OR($C$74=$AR75,$D$74=$AR75),Schweine_Werte!$M75*0.5,IF(OR($C$74&gt;$AR75,$D$74&lt;$AR75),0,Schweine_Werte!$M75))</f>
        <v>0</v>
      </c>
      <c r="BS75" s="677">
        <f>IF(OR($C$83=$AR75,$D$83=$AR75),Schweine_Werte!$M75*0.5,IF(OR($C$83&gt;$AR75,$D$83&lt;$AR75),0,Schweine_Werte!$M75))</f>
        <v>0</v>
      </c>
      <c r="BT75" s="679">
        <f>IF(OR($C$92=$AR75,$D$92=$AR75),Schweine_Werte!$M75*0.5,IF(OR($C$92&gt;$AR75,$D$92&lt;$AR75),0,Schweine_Werte!$M75))</f>
        <v>0</v>
      </c>
      <c r="BU75" s="679">
        <f>IF(OR($C$101=$AR75,$D$101=$AR75),Schweine_Werte!$M75*0.5,IF(OR($C$101&gt;$AR75,$D$101&lt;$AR75),0,Schweine_Werte!$M75))</f>
        <v>0</v>
      </c>
      <c r="BV75" s="679">
        <f>IF(OR($C$110=$AR75,$D$110=$AR75),Schweine_Werte!$M75*0.5,IF(OR($C$110&gt;$AR75,$D$110&lt;$AR75),0,Schweine_Werte!$M75))</f>
        <v>0</v>
      </c>
      <c r="BW75" s="679">
        <f>IF(OR(8=$AR75,$E$127=$AR75),Schweine_Werte!$M75*0.5,IF(OR(8&gt;$AR75,$E$127&lt;$AR75),0,Schweine_Werte!$M75))</f>
        <v>1.1123565578886376</v>
      </c>
      <c r="BX75" s="679">
        <f>IF(OR(8=$AR75,$E$145=$AR75),Schweine_Werte!$M75*0.5,IF(OR(8&gt;$AR75,$E$145&lt;$AR75),0,Schweine_Werte!$M75))</f>
        <v>1.1123565578886376</v>
      </c>
      <c r="BY75" s="677">
        <f>IF(OR($C$74=$AR75,$D$74=$AR75),Schweine_Werte!$O75*0.5,IF(OR($C$74&gt;$AR75,$D$74&lt;$AR75),0,Schweine_Werte!$O75))</f>
        <v>0</v>
      </c>
      <c r="BZ75" s="677">
        <f>IF(OR($C$83=$AR75,$D$83=$AR75),Schweine_Werte!$O75*0.5,IF(OR($C$83&gt;$AR75,$D$83&lt;$AR75),0,Schweine_Werte!$O75))</f>
        <v>0</v>
      </c>
      <c r="CA75" s="679">
        <f>IF(OR($C$92=$AR75,$D$92=$AR75),Schweine_Werte!$O75*0.5,IF(OR($C$92&gt;$AR75,$D$92&lt;$AR75),0,Schweine_Werte!$O75))</f>
        <v>0</v>
      </c>
      <c r="CB75" s="679">
        <f>IF(OR($C$101=$AR75,$D$101=$AR75),Schweine_Werte!$O75*0.5,IF(OR($C$101&gt;$AR75,$D$101&lt;$AR75),0,Schweine_Werte!$O75))</f>
        <v>0</v>
      </c>
      <c r="CC75" s="679">
        <f>IF(OR($C$110=$AR75,$D$110=$AR75),Schweine_Werte!$O75*0.5,IF(OR($C$110&gt;$AR75,$D$110&lt;$AR75),0,Schweine_Werte!$O75))</f>
        <v>0</v>
      </c>
    </row>
    <row r="76" spans="1:81" x14ac:dyDescent="0.2">
      <c r="AR76" s="698">
        <v>80</v>
      </c>
      <c r="AS76" s="677">
        <f>IF(OR($C$12=$AR76,$D$12=$AR76),Schweine_Werte!$C76*0.5,IF(OR($C$12&gt;$AR76,$D$12&lt;$AR76),0,Schweine_Werte!$C76))</f>
        <v>0</v>
      </c>
      <c r="AT76" s="667">
        <f>IF(OR($C$24=$AR76,$D$24=$AR76),Schweine_Werte!$C76*0.5,IF(OR($C$24&gt;$AR76,$D$24&lt;$AR76),0,Schweine_Werte!$C76))</f>
        <v>0</v>
      </c>
      <c r="AU76" s="677">
        <f>IF(OR($C$36=$AR76,$D$36=$AR76),Schweine_Werte!$C76*0.5,IF(OR($C$36&gt;$AR76,$D$36&lt;$AR76),0,Schweine_Werte!$C76))</f>
        <v>0</v>
      </c>
      <c r="AV76" s="677">
        <f>IF(OR($C$48=$AR76,$D$48=$AR76),Schweine_Werte!$C76*0.5,IF(OR($C$48&gt;$AR76,$D$48&lt;$AR76),0,Schweine_Werte!$C76))</f>
        <v>0</v>
      </c>
      <c r="AW76" s="677">
        <f>IF(OR($C$60=$AR76,$D$60=$AR76),Schweine_Werte!$C76*0.5,IF(OR($C$60&gt;$AR76,$D$60&lt;$AR76),0,Schweine_Werte!$C76))</f>
        <v>0</v>
      </c>
      <c r="AX76" s="677">
        <f>IF(OR($C$12=$AR76,$D$12=$AR76),Schweine_Werte!$E76*0.5,IF(OR($C$12&gt;$AR76,$D$12&lt;$AR76),0,Schweine_Werte!$E76))</f>
        <v>0</v>
      </c>
      <c r="AY76" s="667">
        <f>IF(OR($C$24=$AR76,$D$24=$AR76),Schweine_Werte!$E76*0.5,IF(OR($C$24&gt;$AR76,$D$24&lt;$AR76),0,Schweine_Werte!$E76))</f>
        <v>0</v>
      </c>
      <c r="AZ76" s="667">
        <f>IF(OR($C$36=$AR76,$D$36=$AR76),Schweine_Werte!$E76*0.5,IF(OR($C$36&gt;$AR76,$D$36&lt;$AR76),0,Schweine_Werte!$E76))</f>
        <v>0</v>
      </c>
      <c r="BA76" s="667">
        <f>IF(OR($C$48=$AR76,$D$48=$AR76),Schweine_Werte!$E76*0.5,IF(OR($C$48&gt;$AR76,$D$48&lt;$AR76),0,Schweine_Werte!$E76))</f>
        <v>0</v>
      </c>
      <c r="BB76" s="667">
        <f>IF(OR($C$60=$AR76,$D$60=$AR76),Schweine_Werte!$E76*0.5,IF(OR($C$60&gt;$AR76,$D$60&lt;$AR76),0,Schweine_Werte!$E76))</f>
        <v>0</v>
      </c>
      <c r="BC76" s="677">
        <f>IF(OR($C$12=$AR76,$D$12=$AR76),Schweine_Werte!$G76*0.5,IF(OR($C$12&gt;$AR76,$D$12&lt;$AR76),0,Schweine_Werte!$G76))</f>
        <v>0</v>
      </c>
      <c r="BD76" s="667">
        <f>IF(OR($C$24=$AR76,$D$24=$AR76),Schweine_Werte!$G76*0.5,IF(OR($C$24&gt;$AR76,$D$24&lt;$AR76),0,Schweine_Werte!$G76))</f>
        <v>0</v>
      </c>
      <c r="BE76" s="667">
        <f>IF(OR($C$36=$AR76,$D$36=$AR76),Schweine_Werte!$G76*0.5,IF(OR($C$36&gt;$AR76,$D$36&lt;$AR76),0,Schweine_Werte!$G76))</f>
        <v>0</v>
      </c>
      <c r="BF76" s="667">
        <f>IF(OR($C$48=$AR76,$D$48=$AR76),Schweine_Werte!$G76*0.5,IF(OR($C$48&gt;$AR76,$D$48&lt;$AR76),0,Schweine_Werte!$G76))</f>
        <v>0</v>
      </c>
      <c r="BG76" s="667">
        <f>IF(OR($C$60=$AR76,$D$60=$AR76),Schweine_Werte!$G76*0.5,IF(OR($C$60&gt;$AR76,$D$60&lt;$AR76),0,Schweine_Werte!$G76))</f>
        <v>0</v>
      </c>
      <c r="BH76" s="677">
        <f>IF(OR($C$12=$AR76,$D$12=$AR76),Schweine_Werte!$I76*0.5,IF(OR($C$12&gt;$AR76,$D$12&lt;$AR76),0,Schweine_Werte!$I76))</f>
        <v>0</v>
      </c>
      <c r="BI76" s="667">
        <f>IF(OR($C$24=$AR76,$D$24=$AR76),Schweine_Werte!$I76*0.5,IF(OR($C$24&gt;$AR76,$D$24&lt;$AR76),0,Schweine_Werte!$I76))</f>
        <v>0</v>
      </c>
      <c r="BJ76" s="667">
        <f>IF(OR($C$36=$AR76,$D$36=$AR76),Schweine_Werte!$I76*0.5,IF(OR($C$36&gt;$AR76,$D$36&lt;$AR76),0,Schweine_Werte!$I76))</f>
        <v>0</v>
      </c>
      <c r="BK76" s="667">
        <f>IF(OR($C$48=$AR76,$D$48=$AR76),Schweine_Werte!$I76*0.5,IF(OR($C$48&gt;$AR76,$D$48&lt;$AR76),0,Schweine_Werte!$I76))</f>
        <v>0</v>
      </c>
      <c r="BL76" s="667">
        <f>IF(OR($C$60=$AR76,$D$60=$AR76),Schweine_Werte!$I76*0.5,IF(OR($C$60&gt;$AR76,$D$60&lt;$AR76),0,Schweine_Werte!$I76))</f>
        <v>0</v>
      </c>
      <c r="BM76" s="677"/>
      <c r="BN76" s="667"/>
      <c r="BO76" s="667"/>
      <c r="BP76" s="667"/>
      <c r="BQ76" s="667"/>
      <c r="BR76" s="677">
        <f>IF(OR($C$74=$AR76,$D$74=$AR76),Schweine_Werte!$M76*0.5,IF(OR($C$74&gt;$AR76,$D$74&lt;$AR76),0,Schweine_Werte!$M76))</f>
        <v>0</v>
      </c>
      <c r="BS76" s="677">
        <f>IF(OR($C$83=$AR76,$D$83=$AR76),Schweine_Werte!$M76*0.5,IF(OR($C$83&gt;$AR76,$D$83&lt;$AR76),0,Schweine_Werte!$M76))</f>
        <v>0</v>
      </c>
      <c r="BT76" s="679">
        <f>IF(OR($C$92=$AR76,$D$92=$AR76),Schweine_Werte!$M76*0.5,IF(OR($C$92&gt;$AR76,$D$92&lt;$AR76),0,Schweine_Werte!$M76))</f>
        <v>0</v>
      </c>
      <c r="BU76" s="679">
        <f>IF(OR($C$101=$AR76,$D$101=$AR76),Schweine_Werte!$M76*0.5,IF(OR($C$101&gt;$AR76,$D$101&lt;$AR76),0,Schweine_Werte!$M76))</f>
        <v>0</v>
      </c>
      <c r="BV76" s="679">
        <f>IF(OR($C$110=$AR76,$D$110=$AR76),Schweine_Werte!$M76*0.5,IF(OR($C$110&gt;$AR76,$D$110&lt;$AR76),0,Schweine_Werte!$M76))</f>
        <v>0</v>
      </c>
      <c r="BW76" s="679">
        <f>IF(OR(8=$AR76,$E$127=$AR76),Schweine_Werte!$M76*0.5,IF(OR(8&gt;$AR76,$E$127&lt;$AR76),0,Schweine_Werte!$M76))</f>
        <v>1.1149433130069055</v>
      </c>
      <c r="BX76" s="679">
        <f>IF(OR(8=$AR76,$E$145=$AR76),Schweine_Werte!$M76*0.5,IF(OR(8&gt;$AR76,$E$145&lt;$AR76),0,Schweine_Werte!$M76))</f>
        <v>1.1149433130069055</v>
      </c>
      <c r="BY76" s="677">
        <f>IF(OR($C$74=$AR76,$D$74=$AR76),Schweine_Werte!$O76*0.5,IF(OR($C$74&gt;$AR76,$D$74&lt;$AR76),0,Schweine_Werte!$O76))</f>
        <v>0</v>
      </c>
      <c r="BZ76" s="677">
        <f>IF(OR($C$83=$AR76,$D$83=$AR76),Schweine_Werte!$O76*0.5,IF(OR($C$83&gt;$AR76,$D$83&lt;$AR76),0,Schweine_Werte!$O76))</f>
        <v>0</v>
      </c>
      <c r="CA76" s="679">
        <f>IF(OR($C$92=$AR76,$D$92=$AR76),Schweine_Werte!$O76*0.5,IF(OR($C$92&gt;$AR76,$D$92&lt;$AR76),0,Schweine_Werte!$O76))</f>
        <v>0</v>
      </c>
      <c r="CB76" s="679">
        <f>IF(OR($C$101=$AR76,$D$101=$AR76),Schweine_Werte!$O76*0.5,IF(OR($C$101&gt;$AR76,$D$101&lt;$AR76),0,Schweine_Werte!$O76))</f>
        <v>0</v>
      </c>
      <c r="CC76" s="679">
        <f>IF(OR($C$110=$AR76,$D$110=$AR76),Schweine_Werte!$O76*0.5,IF(OR($C$110&gt;$AR76,$D$110&lt;$AR76),0,Schweine_Werte!$O76))</f>
        <v>0</v>
      </c>
    </row>
    <row r="77" spans="1:81" x14ac:dyDescent="0.2">
      <c r="Q77" s="1735" t="s">
        <v>446</v>
      </c>
      <c r="R77" s="1735"/>
      <c r="S77" s="1735"/>
      <c r="T77" s="1735" t="s">
        <v>447</v>
      </c>
      <c r="U77" s="1735"/>
      <c r="V77" s="1735"/>
      <c r="W77" s="517" t="s">
        <v>435</v>
      </c>
      <c r="X77" s="517"/>
      <c r="Y77" s="517"/>
      <c r="AR77" s="698">
        <v>81</v>
      </c>
      <c r="AS77" s="677">
        <f>IF(OR($C$12=$AR77,$D$12=$AR77),Schweine_Werte!$C77*0.5,IF(OR($C$12&gt;$AR77,$D$12&lt;$AR77),0,Schweine_Werte!$C77))</f>
        <v>0</v>
      </c>
      <c r="AT77" s="667">
        <f>IF(OR($C$24=$AR77,$D$24=$AR77),Schweine_Werte!$C77*0.5,IF(OR($C$24&gt;$AR77,$D$24&lt;$AR77),0,Schweine_Werte!$C77))</f>
        <v>0</v>
      </c>
      <c r="AU77" s="677">
        <f>IF(OR($C$36=$AR77,$D$36=$AR77),Schweine_Werte!$C77*0.5,IF(OR($C$36&gt;$AR77,$D$36&lt;$AR77),0,Schweine_Werte!$C77))</f>
        <v>0</v>
      </c>
      <c r="AV77" s="677">
        <f>IF(OR($C$48=$AR77,$D$48=$AR77),Schweine_Werte!$C77*0.5,IF(OR($C$48&gt;$AR77,$D$48&lt;$AR77),0,Schweine_Werte!$C77))</f>
        <v>0</v>
      </c>
      <c r="AW77" s="677">
        <f>IF(OR($C$60=$AR77,$D$60=$AR77),Schweine_Werte!$C77*0.5,IF(OR($C$60&gt;$AR77,$D$60&lt;$AR77),0,Schweine_Werte!$C77))</f>
        <v>0</v>
      </c>
      <c r="AX77" s="677">
        <f>IF(OR($C$12=$AR77,$D$12=$AR77),Schweine_Werte!$E77*0.5,IF(OR($C$12&gt;$AR77,$D$12&lt;$AR77),0,Schweine_Werte!$E77))</f>
        <v>0</v>
      </c>
      <c r="AY77" s="667">
        <f>IF(OR($C$24=$AR77,$D$24=$AR77),Schweine_Werte!$E77*0.5,IF(OR($C$24&gt;$AR77,$D$24&lt;$AR77),0,Schweine_Werte!$E77))</f>
        <v>0</v>
      </c>
      <c r="AZ77" s="667">
        <f>IF(OR($C$36=$AR77,$D$36=$AR77),Schweine_Werte!$E77*0.5,IF(OR($C$36&gt;$AR77,$D$36&lt;$AR77),0,Schweine_Werte!$E77))</f>
        <v>0</v>
      </c>
      <c r="BA77" s="667">
        <f>IF(OR($C$48=$AR77,$D$48=$AR77),Schweine_Werte!$E77*0.5,IF(OR($C$48&gt;$AR77,$D$48&lt;$AR77),0,Schweine_Werte!$E77))</f>
        <v>0</v>
      </c>
      <c r="BB77" s="667">
        <f>IF(OR($C$60=$AR77,$D$60=$AR77),Schweine_Werte!$E77*0.5,IF(OR($C$60&gt;$AR77,$D$60&lt;$AR77),0,Schweine_Werte!$E77))</f>
        <v>0</v>
      </c>
      <c r="BC77" s="677">
        <f>IF(OR($C$12=$AR77,$D$12=$AR77),Schweine_Werte!$G77*0.5,IF(OR($C$12&gt;$AR77,$D$12&lt;$AR77),0,Schweine_Werte!$G77))</f>
        <v>0</v>
      </c>
      <c r="BD77" s="667">
        <f>IF(OR($C$24=$AR77,$D$24=$AR77),Schweine_Werte!$G77*0.5,IF(OR($C$24&gt;$AR77,$D$24&lt;$AR77),0,Schweine_Werte!$G77))</f>
        <v>0</v>
      </c>
      <c r="BE77" s="667">
        <f>IF(OR($C$36=$AR77,$D$36=$AR77),Schweine_Werte!$G77*0.5,IF(OR($C$36&gt;$AR77,$D$36&lt;$AR77),0,Schweine_Werte!$G77))</f>
        <v>0</v>
      </c>
      <c r="BF77" s="667">
        <f>IF(OR($C$48=$AR77,$D$48=$AR77),Schweine_Werte!$G77*0.5,IF(OR($C$48&gt;$AR77,$D$48&lt;$AR77),0,Schweine_Werte!$G77))</f>
        <v>0</v>
      </c>
      <c r="BG77" s="667">
        <f>IF(OR($C$60=$AR77,$D$60=$AR77),Schweine_Werte!$G77*0.5,IF(OR($C$60&gt;$AR77,$D$60&lt;$AR77),0,Schweine_Werte!$G77))</f>
        <v>0</v>
      </c>
      <c r="BH77" s="677">
        <f>IF(OR($C$12=$AR77,$D$12=$AR77),Schweine_Werte!$I77*0.5,IF(OR($C$12&gt;$AR77,$D$12&lt;$AR77),0,Schweine_Werte!$I77))</f>
        <v>0</v>
      </c>
      <c r="BI77" s="667">
        <f>IF(OR($C$24=$AR77,$D$24=$AR77),Schweine_Werte!$I77*0.5,IF(OR($C$24&gt;$AR77,$D$24&lt;$AR77),0,Schweine_Werte!$I77))</f>
        <v>0</v>
      </c>
      <c r="BJ77" s="667">
        <f>IF(OR($C$36=$AR77,$D$36=$AR77),Schweine_Werte!$I77*0.5,IF(OR($C$36&gt;$AR77,$D$36&lt;$AR77),0,Schweine_Werte!$I77))</f>
        <v>0</v>
      </c>
      <c r="BK77" s="667">
        <f>IF(OR($C$48=$AR77,$D$48=$AR77),Schweine_Werte!$I77*0.5,IF(OR($C$48&gt;$AR77,$D$48&lt;$AR77),0,Schweine_Werte!$I77))</f>
        <v>0</v>
      </c>
      <c r="BL77" s="667">
        <f>IF(OR($C$60=$AR77,$D$60=$AR77),Schweine_Werte!$I77*0.5,IF(OR($C$60&gt;$AR77,$D$60&lt;$AR77),0,Schweine_Werte!$I77))</f>
        <v>0</v>
      </c>
      <c r="BM77" s="677"/>
      <c r="BN77" s="667"/>
      <c r="BO77" s="667"/>
      <c r="BP77" s="667"/>
      <c r="BQ77" s="667"/>
      <c r="BR77" s="677">
        <f>IF(OR($C$74=$AR77,$D$74=$AR77),Schweine_Werte!$M77*0.5,IF(OR($C$74&gt;$AR77,$D$74&lt;$AR77),0,Schweine_Werte!$M77))</f>
        <v>0</v>
      </c>
      <c r="BS77" s="677">
        <f>IF(OR($C$83=$AR77,$D$83=$AR77),Schweine_Werte!$M77*0.5,IF(OR($C$83&gt;$AR77,$D$83&lt;$AR77),0,Schweine_Werte!$M77))</f>
        <v>0</v>
      </c>
      <c r="BT77" s="679">
        <f>IF(OR($C$92=$AR77,$D$92=$AR77),Schweine_Werte!$M77*0.5,IF(OR($C$92&gt;$AR77,$D$92&lt;$AR77),0,Schweine_Werte!$M77))</f>
        <v>0</v>
      </c>
      <c r="BU77" s="679">
        <f>IF(OR($C$101=$AR77,$D$101=$AR77),Schweine_Werte!$M77*0.5,IF(OR($C$101&gt;$AR77,$D$101&lt;$AR77),0,Schweine_Werte!$M77))</f>
        <v>0</v>
      </c>
      <c r="BV77" s="679">
        <f>IF(OR($C$110=$AR77,$D$110=$AR77),Schweine_Werte!$M77*0.5,IF(OR($C$110&gt;$AR77,$D$110&lt;$AR77),0,Schweine_Werte!$M77))</f>
        <v>0</v>
      </c>
      <c r="BW77" s="679">
        <f>IF(OR(8=$AR77,$E$127=$AR77),Schweine_Werte!$M77*0.5,IF(OR(8&gt;$AR77,$E$127&lt;$AR77),0,Schweine_Werte!$M77))</f>
        <v>1.1179127561182562</v>
      </c>
      <c r="BX77" s="679">
        <f>IF(OR(8=$AR77,$E$145=$AR77),Schweine_Werte!$M77*0.5,IF(OR(8&gt;$AR77,$E$145&lt;$AR77),0,Schweine_Werte!$M77))</f>
        <v>1.1179127561182562</v>
      </c>
      <c r="BY77" s="677">
        <f>IF(OR($C$74=$AR77,$D$74=$AR77),Schweine_Werte!$O77*0.5,IF(OR($C$74&gt;$AR77,$D$74&lt;$AR77),0,Schweine_Werte!$O77))</f>
        <v>0</v>
      </c>
      <c r="BZ77" s="677">
        <f>IF(OR($C$83=$AR77,$D$83=$AR77),Schweine_Werte!$O77*0.5,IF(OR($C$83&gt;$AR77,$D$83&lt;$AR77),0,Schweine_Werte!$O77))</f>
        <v>0</v>
      </c>
      <c r="CA77" s="679">
        <f>IF(OR($C$92=$AR77,$D$92=$AR77),Schweine_Werte!$O77*0.5,IF(OR($C$92&gt;$AR77,$D$92&lt;$AR77),0,Schweine_Werte!$O77))</f>
        <v>0</v>
      </c>
      <c r="CB77" s="679">
        <f>IF(OR($C$101=$AR77,$D$101=$AR77),Schweine_Werte!$O77*0.5,IF(OR($C$101&gt;$AR77,$D$101&lt;$AR77),0,Schweine_Werte!$O77))</f>
        <v>0</v>
      </c>
      <c r="CC77" s="679">
        <f>IF(OR($C$110=$AR77,$D$110=$AR77),Schweine_Werte!$O77*0.5,IF(OR($C$110&gt;$AR77,$D$110&lt;$AR77),0,Schweine_Werte!$O77))</f>
        <v>0</v>
      </c>
    </row>
    <row r="78" spans="1:81" x14ac:dyDescent="0.2">
      <c r="B78" s="520" t="s">
        <v>517</v>
      </c>
      <c r="E78" s="520" t="s">
        <v>470</v>
      </c>
      <c r="F78" s="520" t="s">
        <v>363</v>
      </c>
      <c r="G78" s="520" t="s">
        <v>471</v>
      </c>
      <c r="H78" s="520" t="s">
        <v>472</v>
      </c>
      <c r="I78" s="520" t="s">
        <v>473</v>
      </c>
      <c r="J78" s="520" t="s">
        <v>474</v>
      </c>
      <c r="K78" s="520" t="s">
        <v>475</v>
      </c>
      <c r="L78" s="520" t="s">
        <v>476</v>
      </c>
      <c r="M78" s="520" t="s">
        <v>477</v>
      </c>
      <c r="N78" s="520" t="s">
        <v>478</v>
      </c>
      <c r="O78" s="520" t="s">
        <v>479</v>
      </c>
      <c r="P78" s="520" t="s">
        <v>480</v>
      </c>
      <c r="Q78" s="520" t="s">
        <v>365</v>
      </c>
      <c r="R78" s="520" t="s">
        <v>366</v>
      </c>
      <c r="S78" s="520" t="s">
        <v>367</v>
      </c>
      <c r="T78" s="520" t="s">
        <v>365</v>
      </c>
      <c r="U78" s="520" t="s">
        <v>366</v>
      </c>
      <c r="V78" s="520" t="s">
        <v>367</v>
      </c>
      <c r="W78" s="520" t="s">
        <v>448</v>
      </c>
      <c r="X78" s="520" t="s">
        <v>449</v>
      </c>
      <c r="Y78" s="520" t="s">
        <v>450</v>
      </c>
      <c r="AR78" s="698">
        <v>82</v>
      </c>
      <c r="AS78" s="677">
        <f>IF(OR($C$12=$AR78,$D$12=$AR78),Schweine_Werte!$C78*0.5,IF(OR($C$12&gt;$AR78,$D$12&lt;$AR78),0,Schweine_Werte!$C78))</f>
        <v>0</v>
      </c>
      <c r="AT78" s="667">
        <f>IF(OR($C$24=$AR78,$D$24=$AR78),Schweine_Werte!$C78*0.5,IF(OR($C$24&gt;$AR78,$D$24&lt;$AR78),0,Schweine_Werte!$C78))</f>
        <v>0</v>
      </c>
      <c r="AU78" s="677">
        <f>IF(OR($C$36=$AR78,$D$36=$AR78),Schweine_Werte!$C78*0.5,IF(OR($C$36&gt;$AR78,$D$36&lt;$AR78),0,Schweine_Werte!$C78))</f>
        <v>0</v>
      </c>
      <c r="AV78" s="677">
        <f>IF(OR($C$48=$AR78,$D$48=$AR78),Schweine_Werte!$C78*0.5,IF(OR($C$48&gt;$AR78,$D$48&lt;$AR78),0,Schweine_Werte!$C78))</f>
        <v>0</v>
      </c>
      <c r="AW78" s="677">
        <f>IF(OR($C$60=$AR78,$D$60=$AR78),Schweine_Werte!$C78*0.5,IF(OR($C$60&gt;$AR78,$D$60&lt;$AR78),0,Schweine_Werte!$C78))</f>
        <v>0</v>
      </c>
      <c r="AX78" s="677">
        <f>IF(OR($C$12=$AR78,$D$12=$AR78),Schweine_Werte!$E78*0.5,IF(OR($C$12&gt;$AR78,$D$12&lt;$AR78),0,Schweine_Werte!$E78))</f>
        <v>0</v>
      </c>
      <c r="AY78" s="667">
        <f>IF(OR($C$24=$AR78,$D$24=$AR78),Schweine_Werte!$E78*0.5,IF(OR($C$24&gt;$AR78,$D$24&lt;$AR78),0,Schweine_Werte!$E78))</f>
        <v>0</v>
      </c>
      <c r="AZ78" s="667">
        <f>IF(OR($C$36=$AR78,$D$36=$AR78),Schweine_Werte!$E78*0.5,IF(OR($C$36&gt;$AR78,$D$36&lt;$AR78),0,Schweine_Werte!$E78))</f>
        <v>0</v>
      </c>
      <c r="BA78" s="667">
        <f>IF(OR($C$48=$AR78,$D$48=$AR78),Schweine_Werte!$E78*0.5,IF(OR($C$48&gt;$AR78,$D$48&lt;$AR78),0,Schweine_Werte!$E78))</f>
        <v>0</v>
      </c>
      <c r="BB78" s="667">
        <f>IF(OR($C$60=$AR78,$D$60=$AR78),Schweine_Werte!$E78*0.5,IF(OR($C$60&gt;$AR78,$D$60&lt;$AR78),0,Schweine_Werte!$E78))</f>
        <v>0</v>
      </c>
      <c r="BC78" s="677">
        <f>IF(OR($C$12=$AR78,$D$12=$AR78),Schweine_Werte!$G78*0.5,IF(OR($C$12&gt;$AR78,$D$12&lt;$AR78),0,Schweine_Werte!$G78))</f>
        <v>0</v>
      </c>
      <c r="BD78" s="667">
        <f>IF(OR($C$24=$AR78,$D$24=$AR78),Schweine_Werte!$G78*0.5,IF(OR($C$24&gt;$AR78,$D$24&lt;$AR78),0,Schweine_Werte!$G78))</f>
        <v>0</v>
      </c>
      <c r="BE78" s="667">
        <f>IF(OR($C$36=$AR78,$D$36=$AR78),Schweine_Werte!$G78*0.5,IF(OR($C$36&gt;$AR78,$D$36&lt;$AR78),0,Schweine_Werte!$G78))</f>
        <v>0</v>
      </c>
      <c r="BF78" s="667">
        <f>IF(OR($C$48=$AR78,$D$48=$AR78),Schweine_Werte!$G78*0.5,IF(OR($C$48&gt;$AR78,$D$48&lt;$AR78),0,Schweine_Werte!$G78))</f>
        <v>0</v>
      </c>
      <c r="BG78" s="667">
        <f>IF(OR($C$60=$AR78,$D$60=$AR78),Schweine_Werte!$G78*0.5,IF(OR($C$60&gt;$AR78,$D$60&lt;$AR78),0,Schweine_Werte!$G78))</f>
        <v>0</v>
      </c>
      <c r="BH78" s="677">
        <f>IF(OR($C$12=$AR78,$D$12=$AR78),Schweine_Werte!$I78*0.5,IF(OR($C$12&gt;$AR78,$D$12&lt;$AR78),0,Schweine_Werte!$I78))</f>
        <v>0</v>
      </c>
      <c r="BI78" s="667">
        <f>IF(OR($C$24=$AR78,$D$24=$AR78),Schweine_Werte!$I78*0.5,IF(OR($C$24&gt;$AR78,$D$24&lt;$AR78),0,Schweine_Werte!$I78))</f>
        <v>0</v>
      </c>
      <c r="BJ78" s="667">
        <f>IF(OR($C$36=$AR78,$D$36=$AR78),Schweine_Werte!$I78*0.5,IF(OR($C$36&gt;$AR78,$D$36&lt;$AR78),0,Schweine_Werte!$I78))</f>
        <v>0</v>
      </c>
      <c r="BK78" s="667">
        <f>IF(OR($C$48=$AR78,$D$48=$AR78),Schweine_Werte!$I78*0.5,IF(OR($C$48&gt;$AR78,$D$48&lt;$AR78),0,Schweine_Werte!$I78))</f>
        <v>0</v>
      </c>
      <c r="BL78" s="667">
        <f>IF(OR($C$60=$AR78,$D$60=$AR78),Schweine_Werte!$I78*0.5,IF(OR($C$60&gt;$AR78,$D$60&lt;$AR78),0,Schweine_Werte!$I78))</f>
        <v>0</v>
      </c>
      <c r="BM78" s="677"/>
      <c r="BN78" s="667"/>
      <c r="BO78" s="667"/>
      <c r="BP78" s="667"/>
      <c r="BQ78" s="667"/>
      <c r="BR78" s="677">
        <f>IF(OR($C$74=$AR78,$D$74=$AR78),Schweine_Werte!$M78*0.5,IF(OR($C$74&gt;$AR78,$D$74&lt;$AR78),0,Schweine_Werte!$M78))</f>
        <v>0</v>
      </c>
      <c r="BS78" s="677">
        <f>IF(OR($C$83=$AR78,$D$83=$AR78),Schweine_Werte!$M78*0.5,IF(OR($C$83&gt;$AR78,$D$83&lt;$AR78),0,Schweine_Werte!$M78))</f>
        <v>0</v>
      </c>
      <c r="BT78" s="679">
        <f>IF(OR($C$92=$AR78,$D$92=$AR78),Schweine_Werte!$M78*0.5,IF(OR($C$92&gt;$AR78,$D$92&lt;$AR78),0,Schweine_Werte!$M78))</f>
        <v>0</v>
      </c>
      <c r="BU78" s="679">
        <f>IF(OR($C$101=$AR78,$D$101=$AR78),Schweine_Werte!$M78*0.5,IF(OR($C$101&gt;$AR78,$D$101&lt;$AR78),0,Schweine_Werte!$M78))</f>
        <v>0</v>
      </c>
      <c r="BV78" s="679">
        <f>IF(OR($C$110=$AR78,$D$110=$AR78),Schweine_Werte!$M78*0.5,IF(OR($C$110&gt;$AR78,$D$110&lt;$AR78),0,Schweine_Werte!$M78))</f>
        <v>0</v>
      </c>
      <c r="BW78" s="679">
        <f>IF(OR(8=$AR78,$E$127=$AR78),Schweine_Werte!$M78*0.5,IF(OR(8&gt;$AR78,$E$127&lt;$AR78),0,Schweine_Werte!$M78))</f>
        <v>1.1212707978866512</v>
      </c>
      <c r="BX78" s="679">
        <f>IF(OR(8=$AR78,$E$145=$AR78),Schweine_Werte!$M78*0.5,IF(OR(8&gt;$AR78,$E$145&lt;$AR78),0,Schweine_Werte!$M78))</f>
        <v>1.1212707978866512</v>
      </c>
      <c r="BY78" s="677">
        <f>IF(OR($C$74=$AR78,$D$74=$AR78),Schweine_Werte!$O78*0.5,IF(OR($C$74&gt;$AR78,$D$74&lt;$AR78),0,Schweine_Werte!$O78))</f>
        <v>0</v>
      </c>
      <c r="BZ78" s="677">
        <f>IF(OR($C$83=$AR78,$D$83=$AR78),Schweine_Werte!$O78*0.5,IF(OR($C$83&gt;$AR78,$D$83&lt;$AR78),0,Schweine_Werte!$O78))</f>
        <v>0</v>
      </c>
      <c r="CA78" s="679">
        <f>IF(OR($C$92=$AR78,$D$92=$AR78),Schweine_Werte!$O78*0.5,IF(OR($C$92&gt;$AR78,$D$92&lt;$AR78),0,Schweine_Werte!$O78))</f>
        <v>0</v>
      </c>
      <c r="CB78" s="679">
        <f>IF(OR($C$101=$AR78,$D$101=$AR78),Schweine_Werte!$O78*0.5,IF(OR($C$101&gt;$AR78,$D$101&lt;$AR78),0,Schweine_Werte!$O78))</f>
        <v>0</v>
      </c>
      <c r="CC78" s="679">
        <f>IF(OR($C$110=$AR78,$D$110=$AR78),Schweine_Werte!$O78*0.5,IF(OR($C$110&gt;$AR78,$D$110&lt;$AR78),0,Schweine_Werte!$O78))</f>
        <v>0</v>
      </c>
    </row>
    <row r="79" spans="1:81" x14ac:dyDescent="0.2">
      <c r="B79" s="520">
        <v>450</v>
      </c>
      <c r="D79" s="667"/>
      <c r="E79" s="520" t="e">
        <f>($D83-$C83)*1000/SUM($BS$4:$BS$31)</f>
        <v>#VALUE!</v>
      </c>
      <c r="F79" s="667" t="e">
        <f>SUMPRODUCT($BS$4:$BS$31,Schweine_Werte!$V$4:$V$31)/SUM($BS$4:$BS$31)</f>
        <v>#DIV/0!</v>
      </c>
      <c r="G79" s="667" t="e">
        <f>IF($B83=$A$8,SUMPRODUCT($BS$4:$BS$31,Schweine_Werte!HE$4:HE$31)/SUM($BS$4:$BS$31),IF($B83=$A$7,SUMPRODUCT($BS$4:$BS$31,Schweine_Werte!GQ$4:GQ$31)/SUM($BS$4:$BS$31),IF($B83=$A$6,SUMPRODUCT($BS$4:$BS$31,Schweine_Werte!GC$4:GC$31)/SUM($BS$4:$BS$31),SUMPRODUCT($BS$4:$BS$31,Schweine_Werte!FO$4:FO$31)/SUM($BS$4:$BS$31))))</f>
        <v>#DIV/0!</v>
      </c>
      <c r="H79" s="667" t="e">
        <f>IF($B83=$A$8,SUMPRODUCT($BS$4:$BS$31,Schweine_Werte!HF$4:HF$31)/SUM($BS$4:$BS$31),IF($B83=$A$7,SUMPRODUCT($BS$4:$BS$31,Schweine_Werte!GR$4:GR$31)/SUM($BS$4:$BS$31),IF($B83=$A$6,SUMPRODUCT($BS$4:$BS$31,Schweine_Werte!GD$4:GD$31)/SUM($BS$4:$BS$31),SUMPRODUCT($BS$4:$BS$31,Schweine_Werte!FP$4:FP$31)/SUM($BS$4:$BS$31))))</f>
        <v>#DIV/0!</v>
      </c>
      <c r="I79" s="667" t="e">
        <f>IF($B83=$A$8,SUMPRODUCT($BS$4:$BS$31,Schweine_Werte!HG$4:HG$31)/SUM($BS$4:$BS$31),IF($B83=$A$7,SUMPRODUCT($BS$4:$BS$31,Schweine_Werte!GS$4:GS$31)/SUM($BS$4:$BS$31),IF($B83=$A$6,SUMPRODUCT($BS$4:$BS$31,Schweine_Werte!GE$4:GE$31)/SUM($BS$4:$BS$31),SUMPRODUCT($BS$4:$BS$31,Schweine_Werte!FQ$4:FQ$31)/SUM($BS$4:$BS$31))))</f>
        <v>#DIV/0!</v>
      </c>
      <c r="J79" s="667" t="e">
        <f>SUMPRODUCT($BS$4:$BS$31,Schweine_Werte!$AD$4:$AD$31)/SUM($BS$4:$BS$31)</f>
        <v>#DIV/0!</v>
      </c>
      <c r="K79" s="667" t="e">
        <f>SUMPRODUCT($BS$4:$BS$31,Schweine_Werte!$AL$4:$AL$31)/SUM($BS$4:$BS$31)</f>
        <v>#DIV/0!</v>
      </c>
      <c r="L79" s="667" t="e">
        <f>T79*$F79*365/1000+$J79-$K79</f>
        <v>#DIV/0!</v>
      </c>
      <c r="M79" s="667" t="e">
        <f>U79*$F79*365/1000+$J79-$K79/2</f>
        <v>#DIV/0!</v>
      </c>
      <c r="N79" s="667" t="e">
        <f>V79*$F79*365/1000+$J79</f>
        <v>#DIV/0!</v>
      </c>
      <c r="O79" s="667">
        <f>IF($C83&lt;28,SUM($BS$4:$BS$23)+IF($D83&gt;28,$BS$24*0.5,$BS$24),0)</f>
        <v>0</v>
      </c>
      <c r="P79" s="667">
        <f>IF($D83&gt;28,SUM($BS$25:$BS$31)+IF($C83&lt;28,$BS$24*0.5,$BS$24),0)</f>
        <v>0</v>
      </c>
      <c r="Q79" s="667" t="e">
        <f t="shared" ref="Q79:S80" si="43">+T79*$F79</f>
        <v>#DIV/0!</v>
      </c>
      <c r="R79" s="667" t="e">
        <f t="shared" si="43"/>
        <v>#DIV/0!</v>
      </c>
      <c r="S79" s="667" t="e">
        <f t="shared" si="43"/>
        <v>#DIV/0!</v>
      </c>
      <c r="T79" s="667" t="e">
        <f>+($O79*Schweine_Werte!$HT$15+$P79*Schweine_Werte!$HU$15)/SUM($O79:$P79)</f>
        <v>#DIV/0!</v>
      </c>
      <c r="U79" s="667" t="e">
        <f>+($O79*Schweine_Werte!$HV$15+$P79*Schweine_Werte!$HW$15)/SUM($O79:$P79)</f>
        <v>#DIV/0!</v>
      </c>
      <c r="V79" s="667" t="e">
        <f>+($O79*Schweine_Werte!$HX$15+$P79*Schweine_Werte!$HY$15)/SUM($O79:$P79)</f>
        <v>#DIV/0!</v>
      </c>
      <c r="W79" s="678" t="e">
        <f>($J79*0.055+T79*0.365*0.86*$F79-$K79*0.018)/L79*100</f>
        <v>#DIV/0!</v>
      </c>
      <c r="X79" s="678" t="e">
        <f>($J79*0.055+U79*0.365*0.86*$F79-$K79*0.018/2)/M79*100</f>
        <v>#DIV/0!</v>
      </c>
      <c r="Y79" s="667" t="e">
        <f>($J79*0.055+V79*0.365*0.86*$F79)/N79*100</f>
        <v>#DIV/0!</v>
      </c>
      <c r="Z79" s="667" t="e">
        <f>IF($B83=$A$8,SUMPRODUCT($BS$4:$BS$31,Schweine_Werte!$HH$4:$HH$31,Schweine_Werte!$HI$4:$HI$31)/SUMPRODUCT($BS$4:$BS$31,Schweine_Werte!$HH$4:$HH$31),IF($B83=$A$7,SUMPRODUCT($BS$4:$BS$31,Schweine_Werte!$GT$4:$GT$31,Schweine_Werte!$GU$4:$GU$31)/SUMPRODUCT($BS$4:$BS$31,Schweine_Werte!$GT$4:$GT$31),IF($B83=$A$6,SUMPRODUCT($BS$4:$BS$31,Schweine_Werte!$GF$4:$GF$31,Schweine_Werte!$GG$4:$GG$31)/SUMPRODUCT($BS$4:$BS$31,Schweine_Werte!$GF$4:$GF$31),SUMPRODUCT($BS$4:$BS$31,Schweine_Werte!$FR$4:$FR$31,Schweine_Werte!$FS$4:$FS$31)/SUMPRODUCT($BS$4:$BS$31,Schweine_Werte!$FR$4:$FR$31))))</f>
        <v>#DIV/0!</v>
      </c>
      <c r="AA79" s="667"/>
      <c r="AB79" s="667">
        <f>IF($B83=$A$8,SUMIF(Schweine_Werte!$AO$4:$AO$31,$C83,Schweine_Werte!$HI$4:$HI$31),IF($B83=$A$7,SUMIF(Schweine_Werte!$AO$4:$AO$31,$C83,Schweine_Werte!$GU$4:$GU$31),IF($B83=$A$6,SUMIF(Schweine_Werte!$AO$4:$AO$31,$C83,Schweine_Werte!$GG$4:$GG$31),SUMIF(Schweine_Werte!$AO$4:$AO$31,$C83,Schweine_Werte!$FS$4:$FS$31))))</f>
        <v>0</v>
      </c>
      <c r="AC79" s="667"/>
      <c r="AD79" s="667">
        <f>IF($B83=$A$8,SUMIF(Schweine_Werte!$AO$4:$AO$31,$D83,Schweine_Werte!$HI$4:$HI$31),IF($B83=$A$7,SUMIF(Schweine_Werte!$AO$4:$AO$31,$D83,Schweine_Werte!$GU$4:$GU$31),IF($B83=$A$6,SUMIF(Schweine_Werte!$AO$4:$AO$31,$D83,Schweine_Werte!$GG$4:$GG$31),SUMIF(Schweine_Werte!$AO$4:$AO$31,$D83,Schweine_Werte!$FS$4:$FS$31))))</f>
        <v>0</v>
      </c>
      <c r="AE79" s="667"/>
      <c r="AF79" s="667"/>
      <c r="AG79" s="667" t="e">
        <f>IF($B83=$A$8,SUMPRODUCT($BS$4:$BS$31,Schweine_Werte!$HH$4:$HH$31)/SUM($BS$4:$BS$31),IF($B83=$A$7,SUMPRODUCT($BS$4:$BS$31,Schweine_Werte!$GT$4:$GT$31)/SUM($BS$4:$BS$31),IF($B83=$A$6,SUMPRODUCT($BS$4:$BS$31,Schweine_Werte!$GF$4:$GF$31)/SUM($BS$4:$BS$31),SUMPRODUCT($BS$4:$BS$31,Schweine_Werte!$FR$4:$FR$31)/SUM($BS$4:$BS$31))))</f>
        <v>#DIV/0!</v>
      </c>
      <c r="AH79" s="667"/>
      <c r="AI79" s="667"/>
      <c r="AJ79" s="667" t="e">
        <f>IF($B83=$A$8,SUMPRODUCT($BS$4:$BS$31,Schweine_Werte!$HH$4:$HH$31,Schweine_Werte!$HJ$4:$HJ$31)/SUMPRODUCT($BS$4:$BS$31,Schweine_Werte!$HH$4:$HH$31),IF($B83=$A$7,SUMPRODUCT($BS$4:$BS$31,Schweine_Werte!$GT$4:$GT$31,Schweine_Werte!$GV$4:$GV$31)/SUMPRODUCT($BS$4:$BS$31,Schweine_Werte!$GT$4:$GT$31),IF($B83=$A$6,SUMPRODUCT($BS$4:$BS$31,Schweine_Werte!$GF$4:$GF$31,Schweine_Werte!$GH$4:$GH$31)/SUMPRODUCT($BS$4:$BS$31,Schweine_Werte!$GF$4:$GF$31),SUMPRODUCT($BS$4:$BS$31,Schweine_Werte!$FR$4:$FR$31,Schweine_Werte!$FT$4:$FT$31)/SUMPRODUCT($BS$4:$BS$31,Schweine_Werte!$FR$4:$FR$31))))</f>
        <v>#DIV/0!</v>
      </c>
      <c r="AK79" s="667"/>
      <c r="AL79" s="667">
        <f>IF($B83=$A$8,SUMIF(Schweine_Werte!$AO$4:$AO$31,$C83,Schweine_Werte!$HJ$4:$HJ$31),IF($B83=$A$7,SUMIF(Schweine_Werte!$AO$4:$AO$31,$C83,Schweine_Werte!$GV$4:$GV$31),IF($B83=$A$6,SUMIF(Schweine_Werte!$AO$4:$AO$31,$C83,Schweine_Werte!$GH$4:$GH$31),SUMIF(Schweine_Werte!$AO$4:$AO$31,$C83,Schweine_Werte!$FT$4:$FT$31))))</f>
        <v>0</v>
      </c>
      <c r="AM79" s="667"/>
      <c r="AN79" s="667">
        <f>IF($B83=$A$8,SUMIF(Schweine_Werte!$AO$4:$AO$31,$D83,Schweine_Werte!$HJ$4:$HJ$31),IF($B83=$A$7,SUMIF(Schweine_Werte!$AO$4:$AO$31,$D83,Schweine_Werte!$GV$4:$GV$31),IF($B83=$A$6,SUMIF(Schweine_Werte!$AO$4:$AO$31,$D83,Schweine_Werte!$GH$4:$GH$31),SUMIF(Schweine_Werte!$AO$4:$AO$31,$D83,Schweine_Werte!$FT$4:$FT$31))))</f>
        <v>0</v>
      </c>
      <c r="AO79" s="667"/>
      <c r="AR79" s="698">
        <v>83</v>
      </c>
      <c r="AS79" s="677">
        <f>IF(OR($C$12=$AR79,$D$12=$AR79),Schweine_Werte!$C79*0.5,IF(OR($C$12&gt;$AR79,$D$12&lt;$AR79),0,Schweine_Werte!$C79))</f>
        <v>0</v>
      </c>
      <c r="AT79" s="667">
        <f>IF(OR($C$24=$AR79,$D$24=$AR79),Schweine_Werte!$C79*0.5,IF(OR($C$24&gt;$AR79,$D$24&lt;$AR79),0,Schweine_Werte!$C79))</f>
        <v>0</v>
      </c>
      <c r="AU79" s="677">
        <f>IF(OR($C$36=$AR79,$D$36=$AR79),Schweine_Werte!$C79*0.5,IF(OR($C$36&gt;$AR79,$D$36&lt;$AR79),0,Schweine_Werte!$C79))</f>
        <v>0</v>
      </c>
      <c r="AV79" s="677">
        <f>IF(OR($C$48=$AR79,$D$48=$AR79),Schweine_Werte!$C79*0.5,IF(OR($C$48&gt;$AR79,$D$48&lt;$AR79),0,Schweine_Werte!$C79))</f>
        <v>0</v>
      </c>
      <c r="AW79" s="677">
        <f>IF(OR($C$60=$AR79,$D$60=$AR79),Schweine_Werte!$C79*0.5,IF(OR($C$60&gt;$AR79,$D$60&lt;$AR79),0,Schweine_Werte!$C79))</f>
        <v>0</v>
      </c>
      <c r="AX79" s="677">
        <f>IF(OR($C$12=$AR79,$D$12=$AR79),Schweine_Werte!$E79*0.5,IF(OR($C$12&gt;$AR79,$D$12&lt;$AR79),0,Schweine_Werte!$E79))</f>
        <v>0</v>
      </c>
      <c r="AY79" s="667">
        <f>IF(OR($C$24=$AR79,$D$24=$AR79),Schweine_Werte!$E79*0.5,IF(OR($C$24&gt;$AR79,$D$24&lt;$AR79),0,Schweine_Werte!$E79))</f>
        <v>0</v>
      </c>
      <c r="AZ79" s="667">
        <f>IF(OR($C$36=$AR79,$D$36=$AR79),Schweine_Werte!$E79*0.5,IF(OR($C$36&gt;$AR79,$D$36&lt;$AR79),0,Schweine_Werte!$E79))</f>
        <v>0</v>
      </c>
      <c r="BA79" s="667">
        <f>IF(OR($C$48=$AR79,$D$48=$AR79),Schweine_Werte!$E79*0.5,IF(OR($C$48&gt;$AR79,$D$48&lt;$AR79),0,Schweine_Werte!$E79))</f>
        <v>0</v>
      </c>
      <c r="BB79" s="667">
        <f>IF(OR($C$60=$AR79,$D$60=$AR79),Schweine_Werte!$E79*0.5,IF(OR($C$60&gt;$AR79,$D$60&lt;$AR79),0,Schweine_Werte!$E79))</f>
        <v>0</v>
      </c>
      <c r="BC79" s="677">
        <f>IF(OR($C$12=$AR79,$D$12=$AR79),Schweine_Werte!$G79*0.5,IF(OR($C$12&gt;$AR79,$D$12&lt;$AR79),0,Schweine_Werte!$G79))</f>
        <v>0</v>
      </c>
      <c r="BD79" s="667">
        <f>IF(OR($C$24=$AR79,$D$24=$AR79),Schweine_Werte!$G79*0.5,IF(OR($C$24&gt;$AR79,$D$24&lt;$AR79),0,Schweine_Werte!$G79))</f>
        <v>0</v>
      </c>
      <c r="BE79" s="667">
        <f>IF(OR($C$36=$AR79,$D$36=$AR79),Schweine_Werte!$G79*0.5,IF(OR($C$36&gt;$AR79,$D$36&lt;$AR79),0,Schweine_Werte!$G79))</f>
        <v>0</v>
      </c>
      <c r="BF79" s="667">
        <f>IF(OR($C$48=$AR79,$D$48=$AR79),Schweine_Werte!$G79*0.5,IF(OR($C$48&gt;$AR79,$D$48&lt;$AR79),0,Schweine_Werte!$G79))</f>
        <v>0</v>
      </c>
      <c r="BG79" s="667">
        <f>IF(OR($C$60=$AR79,$D$60=$AR79),Schweine_Werte!$G79*0.5,IF(OR($C$60&gt;$AR79,$D$60&lt;$AR79),0,Schweine_Werte!$G79))</f>
        <v>0</v>
      </c>
      <c r="BH79" s="677">
        <f>IF(OR($C$12=$AR79,$D$12=$AR79),Schweine_Werte!$I79*0.5,IF(OR($C$12&gt;$AR79,$D$12&lt;$AR79),0,Schweine_Werte!$I79))</f>
        <v>0</v>
      </c>
      <c r="BI79" s="667">
        <f>IF(OR($C$24=$AR79,$D$24=$AR79),Schweine_Werte!$I79*0.5,IF(OR($C$24&gt;$AR79,$D$24&lt;$AR79),0,Schweine_Werte!$I79))</f>
        <v>0</v>
      </c>
      <c r="BJ79" s="667">
        <f>IF(OR($C$36=$AR79,$D$36=$AR79),Schweine_Werte!$I79*0.5,IF(OR($C$36&gt;$AR79,$D$36&lt;$AR79),0,Schweine_Werte!$I79))</f>
        <v>0</v>
      </c>
      <c r="BK79" s="667">
        <f>IF(OR($C$48=$AR79,$D$48=$AR79),Schweine_Werte!$I79*0.5,IF(OR($C$48&gt;$AR79,$D$48&lt;$AR79),0,Schweine_Werte!$I79))</f>
        <v>0</v>
      </c>
      <c r="BL79" s="667">
        <f>IF(OR($C$60=$AR79,$D$60=$AR79),Schweine_Werte!$I79*0.5,IF(OR($C$60&gt;$AR79,$D$60&lt;$AR79),0,Schweine_Werte!$I79))</f>
        <v>0</v>
      </c>
      <c r="BM79" s="677"/>
      <c r="BN79" s="667"/>
      <c r="BO79" s="667"/>
      <c r="BP79" s="667"/>
      <c r="BQ79" s="667"/>
      <c r="BR79" s="677">
        <f>IF(OR($C$74=$AR79,$D$74=$AR79),Schweine_Werte!$M79*0.5,IF(OR($C$74&gt;$AR79,$D$74&lt;$AR79),0,Schweine_Werte!$M79))</f>
        <v>0</v>
      </c>
      <c r="BS79" s="677">
        <f>IF(OR($C$83=$AR79,$D$83=$AR79),Schweine_Werte!$M79*0.5,IF(OR($C$83&gt;$AR79,$D$83&lt;$AR79),0,Schweine_Werte!$M79))</f>
        <v>0</v>
      </c>
      <c r="BT79" s="679">
        <f>IF(OR($C$92=$AR79,$D$92=$AR79),Schweine_Werte!$M79*0.5,IF(OR($C$92&gt;$AR79,$D$92&lt;$AR79),0,Schweine_Werte!$M79))</f>
        <v>0</v>
      </c>
      <c r="BU79" s="679">
        <f>IF(OR($C$101=$AR79,$D$101=$AR79),Schweine_Werte!$M79*0.5,IF(OR($C$101&gt;$AR79,$D$101&lt;$AR79),0,Schweine_Werte!$M79))</f>
        <v>0</v>
      </c>
      <c r="BV79" s="679">
        <f>IF(OR($C$110=$AR79,$D$110=$AR79),Schweine_Werte!$M79*0.5,IF(OR($C$110&gt;$AR79,$D$110&lt;$AR79),0,Schweine_Werte!$M79))</f>
        <v>0</v>
      </c>
      <c r="BW79" s="679">
        <f>IF(OR(8=$AR79,$E$127=$AR79),Schweine_Werte!$M79*0.5,IF(OR(8&gt;$AR79,$E$127&lt;$AR79),0,Schweine_Werte!$M79))</f>
        <v>1.1250241779203325</v>
      </c>
      <c r="BX79" s="679">
        <f>IF(OR(8=$AR79,$E$145=$AR79),Schweine_Werte!$M79*0.5,IF(OR(8&gt;$AR79,$E$145&lt;$AR79),0,Schweine_Werte!$M79))</f>
        <v>1.1250241779203325</v>
      </c>
      <c r="BY79" s="677">
        <f>IF(OR($C$74=$AR79,$D$74=$AR79),Schweine_Werte!$O79*0.5,IF(OR($C$74&gt;$AR79,$D$74&lt;$AR79),0,Schweine_Werte!$O79))</f>
        <v>0</v>
      </c>
      <c r="BZ79" s="677">
        <f>IF(OR($C$83=$AR79,$D$83=$AR79),Schweine_Werte!$O79*0.5,IF(OR($C$83&gt;$AR79,$D$83&lt;$AR79),0,Schweine_Werte!$O79))</f>
        <v>0</v>
      </c>
      <c r="CA79" s="679">
        <f>IF(OR($C$92=$AR79,$D$92=$AR79),Schweine_Werte!$O79*0.5,IF(OR($C$92&gt;$AR79,$D$92&lt;$AR79),0,Schweine_Werte!$O79))</f>
        <v>0</v>
      </c>
      <c r="CB79" s="679">
        <f>IF(OR($C$101=$AR79,$D$101=$AR79),Schweine_Werte!$O79*0.5,IF(OR($C$101&gt;$AR79,$D$101&lt;$AR79),0,Schweine_Werte!$O79))</f>
        <v>0</v>
      </c>
      <c r="CC79" s="679">
        <f>IF(OR($C$110=$AR79,$D$110=$AR79),Schweine_Werte!$O79*0.5,IF(OR($C$110&gt;$AR79,$D$110&lt;$AR79),0,Schweine_Werte!$O79))</f>
        <v>0</v>
      </c>
    </row>
    <row r="80" spans="1:81" x14ac:dyDescent="0.2">
      <c r="B80" s="520">
        <v>500</v>
      </c>
      <c r="D80" s="667"/>
      <c r="E80" s="520" t="e">
        <f>($D83-$C83)*1000/SUM($BZ$4:$BZ$31)</f>
        <v>#VALUE!</v>
      </c>
      <c r="F80" s="667" t="e">
        <f>SUMPRODUCT($BZ$4:$BZ$31,Schweine_Werte!$W$4:$W$31)/SUM($BZ$4:$BZ$31)</f>
        <v>#DIV/0!</v>
      </c>
      <c r="G80" s="667" t="e">
        <f>IF($B83=$A$8,SUMPRODUCT($BZ$4:$BZ$31,Schweine_Werte!HK$4:HK$31)/SUM($BZ$4:$BZ$31),IF($B83=$A$7,SUMPRODUCT($BZ$4:$BZ$31,Schweine_Werte!GW$4:GW$31)/SUM($BZ$4:$BZ$31),IF($B83=$A$6,SUMPRODUCT($BZ$4:$BZ$31,Schweine_Werte!GI$4:GI$31)/SUM($BZ$4:$BZ$31),SUMPRODUCT($BZ$4:$BZ$31,Schweine_Werte!FU$4:FU$31)/SUM($BZ$4:$BZ$31))))</f>
        <v>#DIV/0!</v>
      </c>
      <c r="H80" s="667" t="e">
        <f>IF($B83=$A$8,SUMPRODUCT($BZ$4:$BZ$31,Schweine_Werte!HL$4:HL$31)/SUM($BZ$4:$BZ$31),IF($B83=$A$7,SUMPRODUCT($BZ$4:$BZ$31,Schweine_Werte!GX$4:GX$31)/SUM($BZ$4:$BZ$31),IF($B83=$A$6,SUMPRODUCT($BZ$4:$BZ$31,Schweine_Werte!GJ$4:GJ$31)/SUM($BZ$4:$BZ$31),SUMPRODUCT($BZ$4:$BZ$31,Schweine_Werte!FV$4:FV$31)/SUM($BZ$4:$BZ$31))))</f>
        <v>#DIV/0!</v>
      </c>
      <c r="I80" s="667" t="e">
        <f>IF($B83=$A$8,SUMPRODUCT($BZ$4:$BZ$31,Schweine_Werte!HM$4:HM$31)/SUM($BZ$4:$BZ$31),IF($B83=$A$7,SUMPRODUCT($BZ$4:$BZ$31,Schweine_Werte!GY$4:GY$31)/SUM($BZ$4:$BZ$31),IF($B83=$A$6,SUMPRODUCT($BZ$4:$BZ$31,Schweine_Werte!GK$4:GK$31)/SUM($BZ$4:$BZ$31),SUMPRODUCT($BZ$4:$BZ$31,Schweine_Werte!FW$4:FW$31)/SUM($BZ$4:$BZ$31))))</f>
        <v>#DIV/0!</v>
      </c>
      <c r="J80" s="667" t="e">
        <f>SUMPRODUCT($BZ$4:$BZ$31,Schweine_Werte!$AE$4:$AE$31)/SUM($BZ$4:$BZ$31)</f>
        <v>#DIV/0!</v>
      </c>
      <c r="K80" s="667" t="e">
        <f>SUMPRODUCT($BZ$4:$BZ$31,Schweine_Werte!$AM$4:$AM$31)/SUM($BZ$4:$BZ$31)</f>
        <v>#DIV/0!</v>
      </c>
      <c r="L80" s="667" t="e">
        <f>T80*$F80*365/1000+$J80-$K80</f>
        <v>#DIV/0!</v>
      </c>
      <c r="M80" s="667" t="e">
        <f>U80*$F80*365/1000+$J80-$K80/2</f>
        <v>#DIV/0!</v>
      </c>
      <c r="N80" s="667" t="e">
        <f>V80*$F80*365/1000+$J80</f>
        <v>#DIV/0!</v>
      </c>
      <c r="O80" s="667">
        <f>IF($C83&lt;28,SUM($BZ$4:$BZ$23)+IF($D83&gt;28,$BZ$24*0.5,$BZ$24),0)</f>
        <v>0</v>
      </c>
      <c r="P80" s="667">
        <f>IF($D83&gt;28,SUM($BZ$25:$BZ$31)+IF($C83&lt;28,$BZ$24*0.5,$BZ$24),0)</f>
        <v>0</v>
      </c>
      <c r="Q80" s="667" t="e">
        <f t="shared" si="43"/>
        <v>#DIV/0!</v>
      </c>
      <c r="R80" s="667" t="e">
        <f t="shared" si="43"/>
        <v>#DIV/0!</v>
      </c>
      <c r="S80" s="667" t="e">
        <f t="shared" si="43"/>
        <v>#DIV/0!</v>
      </c>
      <c r="T80" s="667" t="e">
        <f>+($O80*Schweine_Werte!$HT$16+$P80*Schweine_Werte!$HU$16)/SUM($O80:$P80)</f>
        <v>#DIV/0!</v>
      </c>
      <c r="U80" s="667" t="e">
        <f>+($O80*Schweine_Werte!$HV$16+$P80*Schweine_Werte!$HW$16)/SUM($O80:$P80)</f>
        <v>#DIV/0!</v>
      </c>
      <c r="V80" s="667" t="e">
        <f>+($O80*Schweine_Werte!$HX$16+$P80*Schweine_Werte!$HY$16)/SUM($O80:$P80)</f>
        <v>#DIV/0!</v>
      </c>
      <c r="W80" s="667" t="e">
        <f>($J80*0.055+T80*0.365*0.86*$F80-$K80*0.018)/L80*100</f>
        <v>#DIV/0!</v>
      </c>
      <c r="X80" s="667" t="e">
        <f>($J80*0.055+U80*0.365*0.86*$F80-$K80*0.018/2)/M80*100</f>
        <v>#DIV/0!</v>
      </c>
      <c r="Y80" s="667" t="e">
        <f>($J80*0.055+V80*0.365*0.86*$F80)/N80*100</f>
        <v>#DIV/0!</v>
      </c>
      <c r="Z80" s="667" t="e">
        <f>IF($B83=$A$8,SUMPRODUCT($BZ$4:$BZ$31,Schweine_Werte!$HN$4:$HN$31,Schweine_Werte!$HO$4:$HO$31)/SUMPRODUCT($BZ$4:$BZ$31,Schweine_Werte!$HN$4:$HN$31),IF($B83=$A$7,SUMPRODUCT($BZ$4:$BZ$31,Schweine_Werte!$GZ$4:$GZ$31,Schweine_Werte!$HA$4:$HA$31)/SUMPRODUCT($BZ$4:$BZ$31,Schweine_Werte!$GZ$4:$GZ$31),IF($B83=$A$6,SUMPRODUCT($BZ$4:$BZ$31,Schweine_Werte!$GL$4:$GL$31,Schweine_Werte!$GM$4:$GM$31)/SUMPRODUCT($BZ$4:$BZ$31,Schweine_Werte!$GL$4:$GL$31),SUMPRODUCT($BZ$4:$BZ$31,Schweine_Werte!$FX$4:$FX$31,Schweine_Werte!$FY$4:$FY$31)/SUMPRODUCT($BZ$4:$BZ$31,Schweine_Werte!$FX$4:$FX$31))))</f>
        <v>#DIV/0!</v>
      </c>
      <c r="AA80" s="667"/>
      <c r="AB80" s="667">
        <f>IF($B83=$A$8,SUMIF(Schweine_Werte!$AO$4:$AO$31,$C83,Schweine_Werte!$HO$4:$HO$31),IF($B83=$A$7,SUMIF(Schweine_Werte!$AO$4:$AO$31,$C83,Schweine_Werte!$HA$4:$HA$31),IF($B83=$A$6,SUMIF(Schweine_Werte!$AO$4:$AO$31,$C83,Schweine_Werte!$GM$4:$GM$31),SUMIF(Schweine_Werte!$AO$4:$AO$31,$C83,Schweine_Werte!$FY$4:$FY$31))))</f>
        <v>0</v>
      </c>
      <c r="AC80" s="667"/>
      <c r="AD80" s="667">
        <f>IF($B83=$A$8,SUMIF(Schweine_Werte!$AO$4:$AO$31,$D83,Schweine_Werte!$HO$4:$HO$31),IF($B83=$A$7,SUMIF(Schweine_Werte!$AO$4:$AO$31,$D83,Schweine_Werte!$HA$4:$HA$31),IF($B83=$A$6,SUMIF(Schweine_Werte!$AO$4:$AO$31,$D83,Schweine_Werte!$GM$4:$GM$31),SUMIF(Schweine_Werte!$AO$4:$AO$31,$D83,Schweine_Werte!$FY$4:$FY$31))))</f>
        <v>0</v>
      </c>
      <c r="AE80" s="667"/>
      <c r="AF80" s="667"/>
      <c r="AG80" s="667" t="e">
        <f>IF($B83=$A$8,SUMPRODUCT($BZ$4:$BZ$31,Schweine_Werte!$HN$4:$HN$31)/SUM($BZ$4:$BZ$31),IF($B83=$A$7,SUMPRODUCT($BZ$4:$BZ$31,Schweine_Werte!$GZ$4:$GZ$31)/SUM($BZ$4:$BZ$31),IF($B83=$A$6,SUMPRODUCT($BZ$4:$BZ$31,Schweine_Werte!$GL$4:$GL$31)/SUM($BZ$4:$BZ$31),SUMPRODUCT($BZ$4:$BZ$31,Schweine_Werte!$FX$4:$FX$31)/SUM($BZ$4:$BZ$31))))</f>
        <v>#DIV/0!</v>
      </c>
      <c r="AH80" s="667"/>
      <c r="AI80" s="667"/>
      <c r="AJ80" s="667" t="e">
        <f>IF($B83=$A$8,SUMPRODUCT($BZ$4:$BZ$31,Schweine_Werte!$HN$4:$HN$31,Schweine_Werte!$HP$4:$HP$31)/SUMPRODUCT($BZ$4:$BZ$31,Schweine_Werte!$HN$4:$HN$31),IF($B83=$A$7,SUMPRODUCT($BZ$4:$BZ$31,Schweine_Werte!$GZ$4:$GZ$31,Schweine_Werte!$HB$4:$HB$31)/SUMPRODUCT($BZ$4:$BZ$31,Schweine_Werte!$GZ$4:$GZ$31),IF($B83=$A$6,SUMPRODUCT($BZ$4:$BZ$31,Schweine_Werte!$GL$4:$GL$31,Schweine_Werte!$GN$4:$GN$31)/SUMPRODUCT($BZ$4:$BZ$31,Schweine_Werte!$GL$4:$GL$31),SUMPRODUCT($BZ$4:$BZ$31,Schweine_Werte!$FX$4:$FX$31,Schweine_Werte!$FZ$4:$FZ$31)/SUMPRODUCT($BZ$4:$BZ$31,Schweine_Werte!$FX$4:$FX$31))))</f>
        <v>#DIV/0!</v>
      </c>
      <c r="AK80" s="667"/>
      <c r="AL80" s="667">
        <f>IF($B83=$A$8,SUMIF(Schweine_Werte!$AO$4:$AO$31,$C83,Schweine_Werte!$HP$4:$HP$31),IF($B83=$A$7,SUMIF(Schweine_Werte!$AO$4:$AO$31,$C83,Schweine_Werte!$HB$4:$HB$31),IF($B83=$A$6,SUMIF(Schweine_Werte!$AO$4:$AO$31,$C83,Schweine_Werte!$GN$4:$GN$31),SUMIF(Schweine_Werte!$AO$4:$AO$31,$C83,Schweine_Werte!$FZ$4:$FZ$31))))</f>
        <v>0</v>
      </c>
      <c r="AM80" s="667"/>
      <c r="AN80" s="667">
        <f>IF($B83=$A$8,SUMIF(Schweine_Werte!$AO$4:$AO$31,$D83,Schweine_Werte!$HP$4:$HP$31),IF($B83=$A$7,SUMIF(Schweine_Werte!$AO$4:$AO$31,$D83,Schweine_Werte!$HB$4:$HB$31),IF($B83=$A$6,SUMIF(Schweine_Werte!$AO$4:$AO$31,$D83,Schweine_Werte!$GN$4:$GN$31),SUMIF(Schweine_Werte!$AO$4:$AO$31,$D83,Schweine_Werte!$FZ$4:$FZ$31))))</f>
        <v>0</v>
      </c>
      <c r="AO80" s="667"/>
      <c r="AR80" s="698">
        <v>84</v>
      </c>
      <c r="AS80" s="677">
        <f>IF(OR($C$12=$AR80,$D$12=$AR80),Schweine_Werte!$C80*0.5,IF(OR($C$12&gt;$AR80,$D$12&lt;$AR80),0,Schweine_Werte!$C80))</f>
        <v>0</v>
      </c>
      <c r="AT80" s="667">
        <f>IF(OR($C$24=$AR80,$D$24=$AR80),Schweine_Werte!$C80*0.5,IF(OR($C$24&gt;$AR80,$D$24&lt;$AR80),0,Schweine_Werte!$C80))</f>
        <v>0</v>
      </c>
      <c r="AU80" s="677">
        <f>IF(OR($C$36=$AR80,$D$36=$AR80),Schweine_Werte!$C80*0.5,IF(OR($C$36&gt;$AR80,$D$36&lt;$AR80),0,Schweine_Werte!$C80))</f>
        <v>0</v>
      </c>
      <c r="AV80" s="677">
        <f>IF(OR($C$48=$AR80,$D$48=$AR80),Schweine_Werte!$C80*0.5,IF(OR($C$48&gt;$AR80,$D$48&lt;$AR80),0,Schweine_Werte!$C80))</f>
        <v>0</v>
      </c>
      <c r="AW80" s="677">
        <f>IF(OR($C$60=$AR80,$D$60=$AR80),Schweine_Werte!$C80*0.5,IF(OR($C$60&gt;$AR80,$D$60&lt;$AR80),0,Schweine_Werte!$C80))</f>
        <v>0</v>
      </c>
      <c r="AX80" s="677">
        <f>IF(OR($C$12=$AR80,$D$12=$AR80),Schweine_Werte!$E80*0.5,IF(OR($C$12&gt;$AR80,$D$12&lt;$AR80),0,Schweine_Werte!$E80))</f>
        <v>0</v>
      </c>
      <c r="AY80" s="667">
        <f>IF(OR($C$24=$AR80,$D$24=$AR80),Schweine_Werte!$E80*0.5,IF(OR($C$24&gt;$AR80,$D$24&lt;$AR80),0,Schweine_Werte!$E80))</f>
        <v>0</v>
      </c>
      <c r="AZ80" s="667">
        <f>IF(OR($C$36=$AR80,$D$36=$AR80),Schweine_Werte!$E80*0.5,IF(OR($C$36&gt;$AR80,$D$36&lt;$AR80),0,Schweine_Werte!$E80))</f>
        <v>0</v>
      </c>
      <c r="BA80" s="667">
        <f>IF(OR($C$48=$AR80,$D$48=$AR80),Schweine_Werte!$E80*0.5,IF(OR($C$48&gt;$AR80,$D$48&lt;$AR80),0,Schweine_Werte!$E80))</f>
        <v>0</v>
      </c>
      <c r="BB80" s="667">
        <f>IF(OR($C$60=$AR80,$D$60=$AR80),Schweine_Werte!$E80*0.5,IF(OR($C$60&gt;$AR80,$D$60&lt;$AR80),0,Schweine_Werte!$E80))</f>
        <v>0</v>
      </c>
      <c r="BC80" s="677">
        <f>IF(OR($C$12=$AR80,$D$12=$AR80),Schweine_Werte!$G80*0.5,IF(OR($C$12&gt;$AR80,$D$12&lt;$AR80),0,Schweine_Werte!$G80))</f>
        <v>0</v>
      </c>
      <c r="BD80" s="667">
        <f>IF(OR($C$24=$AR80,$D$24=$AR80),Schweine_Werte!$G80*0.5,IF(OR($C$24&gt;$AR80,$D$24&lt;$AR80),0,Schweine_Werte!$G80))</f>
        <v>0</v>
      </c>
      <c r="BE80" s="667">
        <f>IF(OR($C$36=$AR80,$D$36=$AR80),Schweine_Werte!$G80*0.5,IF(OR($C$36&gt;$AR80,$D$36&lt;$AR80),0,Schweine_Werte!$G80))</f>
        <v>0</v>
      </c>
      <c r="BF80" s="667">
        <f>IF(OR($C$48=$AR80,$D$48=$AR80),Schweine_Werte!$G80*0.5,IF(OR($C$48&gt;$AR80,$D$48&lt;$AR80),0,Schweine_Werte!$G80))</f>
        <v>0</v>
      </c>
      <c r="BG80" s="667">
        <f>IF(OR($C$60=$AR80,$D$60=$AR80),Schweine_Werte!$G80*0.5,IF(OR($C$60&gt;$AR80,$D$60&lt;$AR80),0,Schweine_Werte!$G80))</f>
        <v>0</v>
      </c>
      <c r="BH80" s="677">
        <f>IF(OR($C$12=$AR80,$D$12=$AR80),Schweine_Werte!$I80*0.5,IF(OR($C$12&gt;$AR80,$D$12&lt;$AR80),0,Schweine_Werte!$I80))</f>
        <v>0</v>
      </c>
      <c r="BI80" s="667">
        <f>IF(OR($C$24=$AR80,$D$24=$AR80),Schweine_Werte!$I80*0.5,IF(OR($C$24&gt;$AR80,$D$24&lt;$AR80),0,Schweine_Werte!$I80))</f>
        <v>0</v>
      </c>
      <c r="BJ80" s="667">
        <f>IF(OR($C$36=$AR80,$D$36=$AR80),Schweine_Werte!$I80*0.5,IF(OR($C$36&gt;$AR80,$D$36&lt;$AR80),0,Schweine_Werte!$I80))</f>
        <v>0</v>
      </c>
      <c r="BK80" s="667">
        <f>IF(OR($C$48=$AR80,$D$48=$AR80),Schweine_Werte!$I80*0.5,IF(OR($C$48&gt;$AR80,$D$48&lt;$AR80),0,Schweine_Werte!$I80))</f>
        <v>0</v>
      </c>
      <c r="BL80" s="667">
        <f>IF(OR($C$60=$AR80,$D$60=$AR80),Schweine_Werte!$I80*0.5,IF(OR($C$60&gt;$AR80,$D$60&lt;$AR80),0,Schweine_Werte!$I80))</f>
        <v>0</v>
      </c>
      <c r="BM80" s="677"/>
      <c r="BN80" s="667"/>
      <c r="BO80" s="667"/>
      <c r="BP80" s="667"/>
      <c r="BQ80" s="667"/>
      <c r="BR80" s="677">
        <f>IF(OR($C$74=$AR80,$D$74=$AR80),Schweine_Werte!$M80*0.5,IF(OR($C$74&gt;$AR80,$D$74&lt;$AR80),0,Schweine_Werte!$M80))</f>
        <v>0</v>
      </c>
      <c r="BS80" s="677">
        <f>IF(OR($C$83=$AR80,$D$83=$AR80),Schweine_Werte!$M80*0.5,IF(OR($C$83&gt;$AR80,$D$83&lt;$AR80),0,Schweine_Werte!$M80))</f>
        <v>0</v>
      </c>
      <c r="BT80" s="679">
        <f>IF(OR($C$92=$AR80,$D$92=$AR80),Schweine_Werte!$M80*0.5,IF(OR($C$92&gt;$AR80,$D$92&lt;$AR80),0,Schweine_Werte!$M80))</f>
        <v>0</v>
      </c>
      <c r="BU80" s="679">
        <f>IF(OR($C$101=$AR80,$D$101=$AR80),Schweine_Werte!$M80*0.5,IF(OR($C$101&gt;$AR80,$D$101&lt;$AR80),0,Schweine_Werte!$M80))</f>
        <v>0</v>
      </c>
      <c r="BV80" s="679">
        <f>IF(OR($C$110=$AR80,$D$110=$AR80),Schweine_Werte!$M80*0.5,IF(OR($C$110&gt;$AR80,$D$110&lt;$AR80),0,Schweine_Werte!$M80))</f>
        <v>0</v>
      </c>
      <c r="BW80" s="679">
        <f>IF(OR(8=$AR80,$E$127=$AR80),Schweine_Werte!$M80*0.5,IF(OR(8&gt;$AR80,$E$127&lt;$AR80),0,Schweine_Werte!$M80))</f>
        <v>1.1291804991913001</v>
      </c>
      <c r="BX80" s="679">
        <f>IF(OR(8=$AR80,$E$145=$AR80),Schweine_Werte!$M80*0.5,IF(OR(8&gt;$AR80,$E$145&lt;$AR80),0,Schweine_Werte!$M80))</f>
        <v>1.1291804991913001</v>
      </c>
      <c r="BY80" s="677">
        <f>IF(OR($C$74=$AR80,$D$74=$AR80),Schweine_Werte!$O80*0.5,IF(OR($C$74&gt;$AR80,$D$74&lt;$AR80),0,Schweine_Werte!$O80))</f>
        <v>0</v>
      </c>
      <c r="BZ80" s="677">
        <f>IF(OR($C$83=$AR80,$D$83=$AR80),Schweine_Werte!$O80*0.5,IF(OR($C$83&gt;$AR80,$D$83&lt;$AR80),0,Schweine_Werte!$O80))</f>
        <v>0</v>
      </c>
      <c r="CA80" s="679">
        <f>IF(OR($C$92=$AR80,$D$92=$AR80),Schweine_Werte!$O80*0.5,IF(OR($C$92&gt;$AR80,$D$92&lt;$AR80),0,Schweine_Werte!$O80))</f>
        <v>0</v>
      </c>
      <c r="CB80" s="679">
        <f>IF(OR($C$101=$AR80,$D$101=$AR80),Schweine_Werte!$O80*0.5,IF(OR($C$101&gt;$AR80,$D$101&lt;$AR80),0,Schweine_Werte!$O80))</f>
        <v>0</v>
      </c>
      <c r="CC80" s="679">
        <f>IF(OR($C$110=$AR80,$D$110=$AR80),Schweine_Werte!$O80*0.5,IF(OR($C$110&gt;$AR80,$D$110&lt;$AR80),0,Schweine_Werte!$O80))</f>
        <v>0</v>
      </c>
    </row>
    <row r="81" spans="1:81" ht="15.75" x14ac:dyDescent="0.25">
      <c r="F81" s="521"/>
      <c r="G81" s="1722" t="s">
        <v>486</v>
      </c>
      <c r="H81" s="1723"/>
      <c r="I81" s="1724"/>
      <c r="J81" s="681" t="s">
        <v>474</v>
      </c>
      <c r="K81" s="681" t="s">
        <v>487</v>
      </c>
      <c r="L81" s="1725" t="s">
        <v>488</v>
      </c>
      <c r="M81" s="1726"/>
      <c r="N81" s="1727"/>
      <c r="O81" s="1725" t="s">
        <v>489</v>
      </c>
      <c r="P81" s="1727"/>
      <c r="Q81" s="1725" t="s">
        <v>490</v>
      </c>
      <c r="R81" s="1726"/>
      <c r="S81" s="1727"/>
      <c r="T81" s="1725" t="s">
        <v>491</v>
      </c>
      <c r="U81" s="1726"/>
      <c r="V81" s="1727"/>
      <c r="W81" s="1725" t="s">
        <v>492</v>
      </c>
      <c r="X81" s="1726"/>
      <c r="Y81" s="1727"/>
      <c r="Z81" s="1728" t="s">
        <v>493</v>
      </c>
      <c r="AA81" s="1729"/>
      <c r="AB81" s="1728" t="s">
        <v>411</v>
      </c>
      <c r="AC81" s="1729"/>
      <c r="AD81" s="1728" t="s">
        <v>412</v>
      </c>
      <c r="AE81" s="1729"/>
      <c r="AF81" s="682" t="s">
        <v>494</v>
      </c>
      <c r="AG81" s="1733" t="s">
        <v>495</v>
      </c>
      <c r="AH81" s="1734"/>
      <c r="AI81" s="683" t="s">
        <v>515</v>
      </c>
      <c r="AJ81" s="1728" t="s">
        <v>493</v>
      </c>
      <c r="AK81" s="1729"/>
      <c r="AL81" s="1728" t="s">
        <v>411</v>
      </c>
      <c r="AM81" s="1729"/>
      <c r="AN81" s="1728" t="s">
        <v>412</v>
      </c>
      <c r="AO81" s="1729"/>
      <c r="AR81" s="698">
        <v>85</v>
      </c>
      <c r="AS81" s="677">
        <f>IF(OR($C$12=$AR81,$D$12=$AR81),Schweine_Werte!$C81*0.5,IF(OR($C$12&gt;$AR81,$D$12&lt;$AR81),0,Schweine_Werte!$C81))</f>
        <v>0</v>
      </c>
      <c r="AT81" s="667">
        <f>IF(OR($C$24=$AR81,$D$24=$AR81),Schweine_Werte!$C81*0.5,IF(OR($C$24&gt;$AR81,$D$24&lt;$AR81),0,Schweine_Werte!$C81))</f>
        <v>0</v>
      </c>
      <c r="AU81" s="677">
        <f>IF(OR($C$36=$AR81,$D$36=$AR81),Schweine_Werte!$C81*0.5,IF(OR($C$36&gt;$AR81,$D$36&lt;$AR81),0,Schweine_Werte!$C81))</f>
        <v>0</v>
      </c>
      <c r="AV81" s="677">
        <f>IF(OR($C$48=$AR81,$D$48=$AR81),Schweine_Werte!$C81*0.5,IF(OR($C$48&gt;$AR81,$D$48&lt;$AR81),0,Schweine_Werte!$C81))</f>
        <v>0</v>
      </c>
      <c r="AW81" s="677">
        <f>IF(OR($C$60=$AR81,$D$60=$AR81),Schweine_Werte!$C81*0.5,IF(OR($C$60&gt;$AR81,$D$60&lt;$AR81),0,Schweine_Werte!$C81))</f>
        <v>0</v>
      </c>
      <c r="AX81" s="677">
        <f>IF(OR($C$12=$AR81,$D$12=$AR81),Schweine_Werte!$E81*0.5,IF(OR($C$12&gt;$AR81,$D$12&lt;$AR81),0,Schweine_Werte!$E81))</f>
        <v>0</v>
      </c>
      <c r="AY81" s="667">
        <f>IF(OR($C$24=$AR81,$D$24=$AR81),Schweine_Werte!$E81*0.5,IF(OR($C$24&gt;$AR81,$D$24&lt;$AR81),0,Schweine_Werte!$E81))</f>
        <v>0</v>
      </c>
      <c r="AZ81" s="667">
        <f>IF(OR($C$36=$AR81,$D$36=$AR81),Schweine_Werte!$E81*0.5,IF(OR($C$36&gt;$AR81,$D$36&lt;$AR81),0,Schweine_Werte!$E81))</f>
        <v>0</v>
      </c>
      <c r="BA81" s="667">
        <f>IF(OR($C$48=$AR81,$D$48=$AR81),Schweine_Werte!$E81*0.5,IF(OR($C$48&gt;$AR81,$D$48&lt;$AR81),0,Schweine_Werte!$E81))</f>
        <v>0</v>
      </c>
      <c r="BB81" s="667">
        <f>IF(OR($C$60=$AR81,$D$60=$AR81),Schweine_Werte!$E81*0.5,IF(OR($C$60&gt;$AR81,$D$60&lt;$AR81),0,Schweine_Werte!$E81))</f>
        <v>0</v>
      </c>
      <c r="BC81" s="677">
        <f>IF(OR($C$12=$AR81,$D$12=$AR81),Schweine_Werte!$G81*0.5,IF(OR($C$12&gt;$AR81,$D$12&lt;$AR81),0,Schweine_Werte!$G81))</f>
        <v>0</v>
      </c>
      <c r="BD81" s="667">
        <f>IF(OR($C$24=$AR81,$D$24=$AR81),Schweine_Werte!$G81*0.5,IF(OR($C$24&gt;$AR81,$D$24&lt;$AR81),0,Schweine_Werte!$G81))</f>
        <v>0</v>
      </c>
      <c r="BE81" s="667">
        <f>IF(OR($C$36=$AR81,$D$36=$AR81),Schweine_Werte!$G81*0.5,IF(OR($C$36&gt;$AR81,$D$36&lt;$AR81),0,Schweine_Werte!$G81))</f>
        <v>0</v>
      </c>
      <c r="BF81" s="667">
        <f>IF(OR($C$48=$AR81,$D$48=$AR81),Schweine_Werte!$G81*0.5,IF(OR($C$48&gt;$AR81,$D$48&lt;$AR81),0,Schweine_Werte!$G81))</f>
        <v>0</v>
      </c>
      <c r="BG81" s="667">
        <f>IF(OR($C$60=$AR81,$D$60=$AR81),Schweine_Werte!$G81*0.5,IF(OR($C$60&gt;$AR81,$D$60&lt;$AR81),0,Schweine_Werte!$G81))</f>
        <v>0</v>
      </c>
      <c r="BH81" s="677">
        <f>IF(OR($C$12=$AR81,$D$12=$AR81),Schweine_Werte!$I81*0.5,IF(OR($C$12&gt;$AR81,$D$12&lt;$AR81),0,Schweine_Werte!$I81))</f>
        <v>0</v>
      </c>
      <c r="BI81" s="667">
        <f>IF(OR($C$24=$AR81,$D$24=$AR81),Schweine_Werte!$I81*0.5,IF(OR($C$24&gt;$AR81,$D$24&lt;$AR81),0,Schweine_Werte!$I81))</f>
        <v>0</v>
      </c>
      <c r="BJ81" s="667">
        <f>IF(OR($C$36=$AR81,$D$36=$AR81),Schweine_Werte!$I81*0.5,IF(OR($C$36&gt;$AR81,$D$36&lt;$AR81),0,Schweine_Werte!$I81))</f>
        <v>0</v>
      </c>
      <c r="BK81" s="667">
        <f>IF(OR($C$48=$AR81,$D$48=$AR81),Schweine_Werte!$I81*0.5,IF(OR($C$48&gt;$AR81,$D$48&lt;$AR81),0,Schweine_Werte!$I81))</f>
        <v>0</v>
      </c>
      <c r="BL81" s="667">
        <f>IF(OR($C$60=$AR81,$D$60=$AR81),Schweine_Werte!$I81*0.5,IF(OR($C$60&gt;$AR81,$D$60&lt;$AR81),0,Schweine_Werte!$I81))</f>
        <v>0</v>
      </c>
      <c r="BM81" s="677"/>
      <c r="BN81" s="667"/>
      <c r="BO81" s="667"/>
      <c r="BP81" s="667"/>
      <c r="BQ81" s="667"/>
      <c r="BR81" s="677">
        <f>IF(OR($C$74=$AR81,$D$74=$AR81),Schweine_Werte!$M81*0.5,IF(OR($C$74&gt;$AR81,$D$74&lt;$AR81),0,Schweine_Werte!$M81))</f>
        <v>0</v>
      </c>
      <c r="BS81" s="677">
        <f>IF(OR($C$83=$AR81,$D$83=$AR81),Schweine_Werte!$M81*0.5,IF(OR($C$83&gt;$AR81,$D$83&lt;$AR81),0,Schweine_Werte!$M81))</f>
        <v>0</v>
      </c>
      <c r="BT81" s="679">
        <f>IF(OR($C$92=$AR81,$D$92=$AR81),Schweine_Werte!$M81*0.5,IF(OR($C$92&gt;$AR81,$D$92&lt;$AR81),0,Schweine_Werte!$M81))</f>
        <v>0</v>
      </c>
      <c r="BU81" s="679">
        <f>IF(OR($C$101=$AR81,$D$101=$AR81),Schweine_Werte!$M81*0.5,IF(OR($C$101&gt;$AR81,$D$101&lt;$AR81),0,Schweine_Werte!$M81))</f>
        <v>0</v>
      </c>
      <c r="BV81" s="679">
        <f>IF(OR($C$110=$AR81,$D$110=$AR81),Schweine_Werte!$M81*0.5,IF(OR($C$110&gt;$AR81,$D$110&lt;$AR81),0,Schweine_Werte!$M81))</f>
        <v>0</v>
      </c>
      <c r="BW81" s="679">
        <f>IF(OR(8=$AR81,$E$127=$AR81),Schweine_Werte!$M81*0.5,IF(OR(8&gt;$AR81,$E$127&lt;$AR81),0,Schweine_Werte!$M81))</f>
        <v>1.1337482673734904</v>
      </c>
      <c r="BX81" s="679">
        <f>IF(OR(8=$AR81,$E$145=$AR81),Schweine_Werte!$M81*0.5,IF(OR(8&gt;$AR81,$E$145&lt;$AR81),0,Schweine_Werte!$M81))</f>
        <v>1.1337482673734904</v>
      </c>
      <c r="BY81" s="677">
        <f>IF(OR($C$74=$AR81,$D$74=$AR81),Schweine_Werte!$O81*0.5,IF(OR($C$74&gt;$AR81,$D$74&lt;$AR81),0,Schweine_Werte!$O81))</f>
        <v>0</v>
      </c>
      <c r="BZ81" s="677">
        <f>IF(OR($C$83=$AR81,$D$83=$AR81),Schweine_Werte!$O81*0.5,IF(OR($C$83&gt;$AR81,$D$83&lt;$AR81),0,Schweine_Werte!$O81))</f>
        <v>0</v>
      </c>
      <c r="CA81" s="679">
        <f>IF(OR($C$92=$AR81,$D$92=$AR81),Schweine_Werte!$O81*0.5,IF(OR($C$92&gt;$AR81,$D$92&lt;$AR81),0,Schweine_Werte!$O81))</f>
        <v>0</v>
      </c>
      <c r="CB81" s="679">
        <f>IF(OR($C$101=$AR81,$D$101=$AR81),Schweine_Werte!$O81*0.5,IF(OR($C$101&gt;$AR81,$D$101&lt;$AR81),0,Schweine_Werte!$O81))</f>
        <v>0</v>
      </c>
      <c r="CC81" s="679">
        <f>IF(OR($C$110=$AR81,$D$110=$AR81),Schweine_Werte!$O81*0.5,IF(OR($C$110&gt;$AR81,$D$110&lt;$AR81),0,Schweine_Werte!$O81))</f>
        <v>0</v>
      </c>
    </row>
    <row r="82" spans="1:81" ht="18.75" x14ac:dyDescent="0.2">
      <c r="B82" s="684" t="s">
        <v>497</v>
      </c>
      <c r="C82" s="685" t="s">
        <v>375</v>
      </c>
      <c r="D82" s="685" t="s">
        <v>498</v>
      </c>
      <c r="E82" s="685" t="s">
        <v>377</v>
      </c>
      <c r="F82" s="686" t="s">
        <v>363</v>
      </c>
      <c r="G82" s="687" t="s">
        <v>1</v>
      </c>
      <c r="H82" s="687" t="s">
        <v>499</v>
      </c>
      <c r="I82" s="687" t="s">
        <v>500</v>
      </c>
      <c r="J82" s="688" t="s">
        <v>501</v>
      </c>
      <c r="K82" s="688" t="s">
        <v>501</v>
      </c>
      <c r="L82" s="689" t="s">
        <v>365</v>
      </c>
      <c r="M82" s="689" t="s">
        <v>502</v>
      </c>
      <c r="N82" s="689" t="s">
        <v>367</v>
      </c>
      <c r="O82" s="690" t="s">
        <v>358</v>
      </c>
      <c r="P82" s="690" t="s">
        <v>359</v>
      </c>
      <c r="Q82" s="689" t="s">
        <v>365</v>
      </c>
      <c r="R82" s="689" t="s">
        <v>366</v>
      </c>
      <c r="S82" s="689" t="s">
        <v>367</v>
      </c>
      <c r="T82" s="689" t="s">
        <v>365</v>
      </c>
      <c r="U82" s="689" t="s">
        <v>366</v>
      </c>
      <c r="V82" s="689" t="s">
        <v>367</v>
      </c>
      <c r="W82" s="688" t="s">
        <v>503</v>
      </c>
      <c r="X82" s="688" t="s">
        <v>504</v>
      </c>
      <c r="Y82" s="688" t="s">
        <v>505</v>
      </c>
      <c r="Z82" s="691" t="s">
        <v>506</v>
      </c>
      <c r="AA82" s="691" t="s">
        <v>298</v>
      </c>
      <c r="AB82" s="691" t="s">
        <v>506</v>
      </c>
      <c r="AC82" s="691" t="s">
        <v>298</v>
      </c>
      <c r="AD82" s="691" t="s">
        <v>506</v>
      </c>
      <c r="AE82" s="691" t="s">
        <v>298</v>
      </c>
      <c r="AF82" s="691" t="s">
        <v>507</v>
      </c>
      <c r="AG82" s="692" t="s">
        <v>508</v>
      </c>
      <c r="AH82" s="691" t="s">
        <v>17</v>
      </c>
      <c r="AI82" s="691"/>
      <c r="AJ82" s="691" t="s">
        <v>509</v>
      </c>
      <c r="AK82" s="691" t="s">
        <v>510</v>
      </c>
      <c r="AL82" s="691" t="s">
        <v>511</v>
      </c>
      <c r="AM82" s="691" t="s">
        <v>512</v>
      </c>
      <c r="AN82" s="691" t="s">
        <v>511</v>
      </c>
      <c r="AO82" s="691" t="s">
        <v>513</v>
      </c>
      <c r="AR82" s="698">
        <v>86</v>
      </c>
      <c r="AS82" s="677">
        <f>IF(OR($C$12=$AR82,$D$12=$AR82),Schweine_Werte!$C82*0.5,IF(OR($C$12&gt;$AR82,$D$12&lt;$AR82),0,Schweine_Werte!$C82))</f>
        <v>0</v>
      </c>
      <c r="AT82" s="667">
        <f>IF(OR($C$24=$AR82,$D$24=$AR82),Schweine_Werte!$C82*0.5,IF(OR($C$24&gt;$AR82,$D$24&lt;$AR82),0,Schweine_Werte!$C82))</f>
        <v>0</v>
      </c>
      <c r="AU82" s="677">
        <f>IF(OR($C$36=$AR82,$D$36=$AR82),Schweine_Werte!$C82*0.5,IF(OR($C$36&gt;$AR82,$D$36&lt;$AR82),0,Schweine_Werte!$C82))</f>
        <v>0</v>
      </c>
      <c r="AV82" s="677">
        <f>IF(OR($C$48=$AR82,$D$48=$AR82),Schweine_Werte!$C82*0.5,IF(OR($C$48&gt;$AR82,$D$48&lt;$AR82),0,Schweine_Werte!$C82))</f>
        <v>0</v>
      </c>
      <c r="AW82" s="677">
        <f>IF(OR($C$60=$AR82,$D$60=$AR82),Schweine_Werte!$C82*0.5,IF(OR($C$60&gt;$AR82,$D$60&lt;$AR82),0,Schweine_Werte!$C82))</f>
        <v>0</v>
      </c>
      <c r="AX82" s="677">
        <f>IF(OR($C$12=$AR82,$D$12=$AR82),Schweine_Werte!$E82*0.5,IF(OR($C$12&gt;$AR82,$D$12&lt;$AR82),0,Schweine_Werte!$E82))</f>
        <v>0</v>
      </c>
      <c r="AY82" s="667">
        <f>IF(OR($C$24=$AR82,$D$24=$AR82),Schweine_Werte!$E82*0.5,IF(OR($C$24&gt;$AR82,$D$24&lt;$AR82),0,Schweine_Werte!$E82))</f>
        <v>0</v>
      </c>
      <c r="AZ82" s="667">
        <f>IF(OR($C$36=$AR82,$D$36=$AR82),Schweine_Werte!$E82*0.5,IF(OR($C$36&gt;$AR82,$D$36&lt;$AR82),0,Schweine_Werte!$E82))</f>
        <v>0</v>
      </c>
      <c r="BA82" s="667">
        <f>IF(OR($C$48=$AR82,$D$48=$AR82),Schweine_Werte!$E82*0.5,IF(OR($C$48&gt;$AR82,$D$48&lt;$AR82),0,Schweine_Werte!$E82))</f>
        <v>0</v>
      </c>
      <c r="BB82" s="667">
        <f>IF(OR($C$60=$AR82,$D$60=$AR82),Schweine_Werte!$E82*0.5,IF(OR($C$60&gt;$AR82,$D$60&lt;$AR82),0,Schweine_Werte!$E82))</f>
        <v>0</v>
      </c>
      <c r="BC82" s="677">
        <f>IF(OR($C$12=$AR82,$D$12=$AR82),Schweine_Werte!$G82*0.5,IF(OR($C$12&gt;$AR82,$D$12&lt;$AR82),0,Schweine_Werte!$G82))</f>
        <v>0</v>
      </c>
      <c r="BD82" s="667">
        <f>IF(OR($C$24=$AR82,$D$24=$AR82),Schweine_Werte!$G82*0.5,IF(OR($C$24&gt;$AR82,$D$24&lt;$AR82),0,Schweine_Werte!$G82))</f>
        <v>0</v>
      </c>
      <c r="BE82" s="667">
        <f>IF(OR($C$36=$AR82,$D$36=$AR82),Schweine_Werte!$G82*0.5,IF(OR($C$36&gt;$AR82,$D$36&lt;$AR82),0,Schweine_Werte!$G82))</f>
        <v>0</v>
      </c>
      <c r="BF82" s="667">
        <f>IF(OR($C$48=$AR82,$D$48=$AR82),Schweine_Werte!$G82*0.5,IF(OR($C$48&gt;$AR82,$D$48&lt;$AR82),0,Schweine_Werte!$G82))</f>
        <v>0</v>
      </c>
      <c r="BG82" s="667">
        <f>IF(OR($C$60=$AR82,$D$60=$AR82),Schweine_Werte!$G82*0.5,IF(OR($C$60&gt;$AR82,$D$60&lt;$AR82),0,Schweine_Werte!$G82))</f>
        <v>0</v>
      </c>
      <c r="BH82" s="677">
        <f>IF(OR($C$12=$AR82,$D$12=$AR82),Schweine_Werte!$I82*0.5,IF(OR($C$12&gt;$AR82,$D$12&lt;$AR82),0,Schweine_Werte!$I82))</f>
        <v>0</v>
      </c>
      <c r="BI82" s="667">
        <f>IF(OR($C$24=$AR82,$D$24=$AR82),Schweine_Werte!$I82*0.5,IF(OR($C$24&gt;$AR82,$D$24&lt;$AR82),0,Schweine_Werte!$I82))</f>
        <v>0</v>
      </c>
      <c r="BJ82" s="667">
        <f>IF(OR($C$36=$AR82,$D$36=$AR82),Schweine_Werte!$I82*0.5,IF(OR($C$36&gt;$AR82,$D$36&lt;$AR82),0,Schweine_Werte!$I82))</f>
        <v>0</v>
      </c>
      <c r="BK82" s="667">
        <f>IF(OR($C$48=$AR82,$D$48=$AR82),Schweine_Werte!$I82*0.5,IF(OR($C$48&gt;$AR82,$D$48&lt;$AR82),0,Schweine_Werte!$I82))</f>
        <v>0</v>
      </c>
      <c r="BL82" s="667">
        <f>IF(OR($C$60=$AR82,$D$60=$AR82),Schweine_Werte!$I82*0.5,IF(OR($C$60&gt;$AR82,$D$60&lt;$AR82),0,Schweine_Werte!$I82))</f>
        <v>0</v>
      </c>
      <c r="BM82" s="677"/>
      <c r="BN82" s="667"/>
      <c r="BO82" s="667"/>
      <c r="BP82" s="667"/>
      <c r="BQ82" s="667"/>
      <c r="BR82" s="677">
        <f>IF(OR($C$74=$AR82,$D$74=$AR82),Schweine_Werte!$M82*0.5,IF(OR($C$74&gt;$AR82,$D$74&lt;$AR82),0,Schweine_Werte!$M82))</f>
        <v>0</v>
      </c>
      <c r="BS82" s="677">
        <f>IF(OR($C$83=$AR82,$D$83=$AR82),Schweine_Werte!$M82*0.5,IF(OR($C$83&gt;$AR82,$D$83&lt;$AR82),0,Schweine_Werte!$M82))</f>
        <v>0</v>
      </c>
      <c r="BT82" s="679">
        <f>IF(OR($C$92=$AR82,$D$92=$AR82),Schweine_Werte!$M82*0.5,IF(OR($C$92&gt;$AR82,$D$92&lt;$AR82),0,Schweine_Werte!$M82))</f>
        <v>0</v>
      </c>
      <c r="BU82" s="679">
        <f>IF(OR($C$101=$AR82,$D$101=$AR82),Schweine_Werte!$M82*0.5,IF(OR($C$101&gt;$AR82,$D$101&lt;$AR82),0,Schweine_Werte!$M82))</f>
        <v>0</v>
      </c>
      <c r="BV82" s="679">
        <f>IF(OR($C$110=$AR82,$D$110=$AR82),Schweine_Werte!$M82*0.5,IF(OR($C$110&gt;$AR82,$D$110&lt;$AR82),0,Schweine_Werte!$M82))</f>
        <v>0</v>
      </c>
      <c r="BW82" s="679">
        <f>IF(OR(8=$AR82,$E$127=$AR82),Schweine_Werte!$M82*0.5,IF(OR(8&gt;$AR82,$E$127&lt;$AR82),0,Schweine_Werte!$M82))</f>
        <v>1.1387369354875152</v>
      </c>
      <c r="BX82" s="679">
        <f>IF(OR(8=$AR82,$E$145=$AR82),Schweine_Werte!$M82*0.5,IF(OR(8&gt;$AR82,$E$145&lt;$AR82),0,Schweine_Werte!$M82))</f>
        <v>1.1387369354875152</v>
      </c>
      <c r="BY82" s="677">
        <f>IF(OR($C$74=$AR82,$D$74=$AR82),Schweine_Werte!$O82*0.5,IF(OR($C$74&gt;$AR82,$D$74&lt;$AR82),0,Schweine_Werte!$O82))</f>
        <v>0</v>
      </c>
      <c r="BZ82" s="677">
        <f>IF(OR($C$83=$AR82,$D$83=$AR82),Schweine_Werte!$O82*0.5,IF(OR($C$83&gt;$AR82,$D$83&lt;$AR82),0,Schweine_Werte!$O82))</f>
        <v>0</v>
      </c>
      <c r="CA82" s="679">
        <f>IF(OR($C$92=$AR82,$D$92=$AR82),Schweine_Werte!$O82*0.5,IF(OR($C$92&gt;$AR82,$D$92&lt;$AR82),0,Schweine_Werte!$O82))</f>
        <v>0</v>
      </c>
      <c r="CB82" s="679">
        <f>IF(OR($C$101=$AR82,$D$101=$AR82),Schweine_Werte!$O82*0.5,IF(OR($C$101&gt;$AR82,$D$101&lt;$AR82),0,Schweine_Werte!$O82))</f>
        <v>0</v>
      </c>
      <c r="CC82" s="679">
        <f>IF(OR($C$110=$AR82,$D$110=$AR82),Schweine_Werte!$O82*0.5,IF(OR($C$110&gt;$AR82,$D$110&lt;$AR82),0,Schweine_Werte!$O82))</f>
        <v>0</v>
      </c>
    </row>
    <row r="83" spans="1:81" ht="15.75" x14ac:dyDescent="0.25">
      <c r="A83" s="520" t="s">
        <v>462</v>
      </c>
      <c r="B83" s="699" t="str">
        <f>IF('Abweichende Werte'!X6=1,A6,"")</f>
        <v/>
      </c>
      <c r="C83" s="694" t="str">
        <f>IF('Abweichende Werte'!X6=1,'Abweichende Werte'!J6,"")</f>
        <v/>
      </c>
      <c r="D83" s="700" t="str">
        <f>IF('Abweichende Werte'!X6=1,'Abweichende Werte'!M6,"")</f>
        <v/>
      </c>
      <c r="E83" s="700" t="str">
        <f>IF('Abweichende Werte'!X6=1,'Abweichende Werte'!P6,"")</f>
        <v/>
      </c>
      <c r="F83" s="695" t="e">
        <f>IF($E83&lt;=$E79,F79,IF(AND($E83&gt;$E79,$E83&lt;=$E80),F79+(F80-F79)/($E80-$E79)*($E83-$E79),IF($E83&gt;$E80,F80)))</f>
        <v>#VALUE!</v>
      </c>
      <c r="G83" s="695" t="e">
        <f t="shared" ref="G83:N83" si="44">IF($E83&lt;=$E79,G79,IF(AND($E83&gt;$E79,$E83&lt;=$E80),G79+(G80-G79)/($E80-$E79)*($E83-$E79),IF($E83&gt;$E80,G80)))</f>
        <v>#VALUE!</v>
      </c>
      <c r="H83" s="695" t="e">
        <f t="shared" si="44"/>
        <v>#VALUE!</v>
      </c>
      <c r="I83" s="695" t="e">
        <f t="shared" si="44"/>
        <v>#VALUE!</v>
      </c>
      <c r="J83" s="695" t="e">
        <f t="shared" si="44"/>
        <v>#VALUE!</v>
      </c>
      <c r="K83" s="695" t="e">
        <f t="shared" si="44"/>
        <v>#VALUE!</v>
      </c>
      <c r="L83" s="695" t="e">
        <f t="shared" si="44"/>
        <v>#VALUE!</v>
      </c>
      <c r="M83" s="695" t="e">
        <f t="shared" si="44"/>
        <v>#VALUE!</v>
      </c>
      <c r="N83" s="695" t="e">
        <f t="shared" si="44"/>
        <v>#VALUE!</v>
      </c>
      <c r="O83" s="696">
        <v>5.5</v>
      </c>
      <c r="P83" s="696">
        <v>1.8</v>
      </c>
      <c r="Q83" s="695" t="e">
        <f t="shared" ref="Q83:Z83" si="45">IF($E83&lt;=$E79,Q79,IF(AND($E83&gt;$E79,$E83&lt;=$E80),Q79+(Q80-Q79)/($E80-$E79)*($E83-$E79),IF($E83&gt;$E80,Q80)))</f>
        <v>#VALUE!</v>
      </c>
      <c r="R83" s="695" t="e">
        <f t="shared" si="45"/>
        <v>#VALUE!</v>
      </c>
      <c r="S83" s="695" t="e">
        <f t="shared" si="45"/>
        <v>#VALUE!</v>
      </c>
      <c r="T83" s="695" t="e">
        <f t="shared" si="45"/>
        <v>#VALUE!</v>
      </c>
      <c r="U83" s="695" t="e">
        <f t="shared" si="45"/>
        <v>#VALUE!</v>
      </c>
      <c r="V83" s="695" t="e">
        <f t="shared" si="45"/>
        <v>#VALUE!</v>
      </c>
      <c r="W83" s="695" t="e">
        <f t="shared" si="45"/>
        <v>#VALUE!</v>
      </c>
      <c r="X83" s="695" t="e">
        <f t="shared" si="45"/>
        <v>#VALUE!</v>
      </c>
      <c r="Y83" s="695" t="e">
        <f t="shared" si="45"/>
        <v>#VALUE!</v>
      </c>
      <c r="Z83" s="695" t="e">
        <f t="shared" si="45"/>
        <v>#VALUE!</v>
      </c>
      <c r="AA83" s="697" t="e">
        <f>+Z83*6.25</f>
        <v>#VALUE!</v>
      </c>
      <c r="AB83" s="695" t="e">
        <f>IF($E83&lt;=$E79,AB79,IF(AND($E83&gt;$E79,$E83&lt;=$E80),AB79+(AB80-AB79)/($E80-$E79)*($E83-$E79),IF($E83&gt;$E80,AB80)))</f>
        <v>#VALUE!</v>
      </c>
      <c r="AC83" s="697" t="e">
        <f>+AB83*6.25</f>
        <v>#VALUE!</v>
      </c>
      <c r="AD83" s="695" t="e">
        <f>IF($E83&lt;=$E79,AD79,IF(AND($E83&gt;$E79,$E83&lt;=$E80),AD79+(AD80-AD79)/($E80-$E79)*($E83-$E79),IF($E83&gt;$E80,AD80)))</f>
        <v>#VALUE!</v>
      </c>
      <c r="AE83" s="697" t="e">
        <f>+AD83*6.25</f>
        <v>#VALUE!</v>
      </c>
      <c r="AF83" s="697" t="e">
        <f>365/((D83-C83)/E83*1000)</f>
        <v>#VALUE!</v>
      </c>
      <c r="AG83" s="695" t="e">
        <f>IF($E83&lt;=$E79,AG79,IF(AND($E83&gt;$E79,$E83&lt;=$E80),AG79+(AG80-AG79)/($E80-$E79)*($E83-$E79),IF($E83&gt;$E80,AG80)))</f>
        <v>#VALUE!</v>
      </c>
      <c r="AH83" s="697" t="e">
        <f>+AG83/AF83</f>
        <v>#VALUE!</v>
      </c>
      <c r="AI83" s="697" t="e">
        <f>+CONCATENATE(ROUND(AH83/(D83-C83),1)," : 1")</f>
        <v>#VALUE!</v>
      </c>
      <c r="AJ83" s="695" t="e">
        <f>IF($E83&lt;=$E79,AJ79,IF(AND($E83&gt;$E79,$E83&lt;=$E80),AJ79+(AJ80-AJ79)/($E80-$E79)*($E83-$E79),IF($E83&gt;$E80,AJ80)))</f>
        <v>#VALUE!</v>
      </c>
      <c r="AK83" s="697" t="e">
        <f>+AJ83/2.291</f>
        <v>#VALUE!</v>
      </c>
      <c r="AL83" s="695" t="e">
        <f>IF($E83&lt;=$E79,AL79,IF(AND($E83&gt;$E79,$E83&lt;=$E80),AL79+(AL80-AL79)/($E80-$E79)*($E83-$E79),IF($E83&gt;$E80,AL80)))</f>
        <v>#VALUE!</v>
      </c>
      <c r="AM83" s="697" t="e">
        <f>+AL83/2.291</f>
        <v>#VALUE!</v>
      </c>
      <c r="AN83" s="695" t="e">
        <f>IF($E83&lt;=$E79,AN79,IF(AND($E83&gt;$E79,$E83&lt;=$E80),AN79+(AN80-AN79)/($E80-$E79)*($E83-$E79),IF($E83&gt;$E80,AN80)))</f>
        <v>#VALUE!</v>
      </c>
      <c r="AO83" s="697" t="e">
        <f>+AN83/2.291</f>
        <v>#VALUE!</v>
      </c>
      <c r="AR83" s="698">
        <v>87</v>
      </c>
      <c r="AS83" s="677">
        <f>IF(OR($C$12=$AR83,$D$12=$AR83),Schweine_Werte!$C83*0.5,IF(OR($C$12&gt;$AR83,$D$12&lt;$AR83),0,Schweine_Werte!$C83))</f>
        <v>0</v>
      </c>
      <c r="AT83" s="667">
        <f>IF(OR($C$24=$AR83,$D$24=$AR83),Schweine_Werte!$C83*0.5,IF(OR($C$24&gt;$AR83,$D$24&lt;$AR83),0,Schweine_Werte!$C83))</f>
        <v>0</v>
      </c>
      <c r="AU83" s="677">
        <f>IF(OR($C$36=$AR83,$D$36=$AR83),Schweine_Werte!$C83*0.5,IF(OR($C$36&gt;$AR83,$D$36&lt;$AR83),0,Schweine_Werte!$C83))</f>
        <v>0</v>
      </c>
      <c r="AV83" s="677">
        <f>IF(OR($C$48=$AR83,$D$48=$AR83),Schweine_Werte!$C83*0.5,IF(OR($C$48&gt;$AR83,$D$48&lt;$AR83),0,Schweine_Werte!$C83))</f>
        <v>0</v>
      </c>
      <c r="AW83" s="677">
        <f>IF(OR($C$60=$AR83,$D$60=$AR83),Schweine_Werte!$C83*0.5,IF(OR($C$60&gt;$AR83,$D$60&lt;$AR83),0,Schweine_Werte!$C83))</f>
        <v>0</v>
      </c>
      <c r="AX83" s="677">
        <f>IF(OR($C$12=$AR83,$D$12=$AR83),Schweine_Werte!$E83*0.5,IF(OR($C$12&gt;$AR83,$D$12&lt;$AR83),0,Schweine_Werte!$E83))</f>
        <v>0</v>
      </c>
      <c r="AY83" s="667">
        <f>IF(OR($C$24=$AR83,$D$24=$AR83),Schweine_Werte!$E83*0.5,IF(OR($C$24&gt;$AR83,$D$24&lt;$AR83),0,Schweine_Werte!$E83))</f>
        <v>0</v>
      </c>
      <c r="AZ83" s="667">
        <f>IF(OR($C$36=$AR83,$D$36=$AR83),Schweine_Werte!$E83*0.5,IF(OR($C$36&gt;$AR83,$D$36&lt;$AR83),0,Schweine_Werte!$E83))</f>
        <v>0</v>
      </c>
      <c r="BA83" s="667">
        <f>IF(OR($C$48=$AR83,$D$48=$AR83),Schweine_Werte!$E83*0.5,IF(OR($C$48&gt;$AR83,$D$48&lt;$AR83),0,Schweine_Werte!$E83))</f>
        <v>0</v>
      </c>
      <c r="BB83" s="667">
        <f>IF(OR($C$60=$AR83,$D$60=$AR83),Schweine_Werte!$E83*0.5,IF(OR($C$60&gt;$AR83,$D$60&lt;$AR83),0,Schweine_Werte!$E83))</f>
        <v>0</v>
      </c>
      <c r="BC83" s="677">
        <f>IF(OR($C$12=$AR83,$D$12=$AR83),Schweine_Werte!$G83*0.5,IF(OR($C$12&gt;$AR83,$D$12&lt;$AR83),0,Schweine_Werte!$G83))</f>
        <v>0</v>
      </c>
      <c r="BD83" s="667">
        <f>IF(OR($C$24=$AR83,$D$24=$AR83),Schweine_Werte!$G83*0.5,IF(OR($C$24&gt;$AR83,$D$24&lt;$AR83),0,Schweine_Werte!$G83))</f>
        <v>0</v>
      </c>
      <c r="BE83" s="667">
        <f>IF(OR($C$36=$AR83,$D$36=$AR83),Schweine_Werte!$G83*0.5,IF(OR($C$36&gt;$AR83,$D$36&lt;$AR83),0,Schweine_Werte!$G83))</f>
        <v>0</v>
      </c>
      <c r="BF83" s="667">
        <f>IF(OR($C$48=$AR83,$D$48=$AR83),Schweine_Werte!$G83*0.5,IF(OR($C$48&gt;$AR83,$D$48&lt;$AR83),0,Schweine_Werte!$G83))</f>
        <v>0</v>
      </c>
      <c r="BG83" s="667">
        <f>IF(OR($C$60=$AR83,$D$60=$AR83),Schweine_Werte!$G83*0.5,IF(OR($C$60&gt;$AR83,$D$60&lt;$AR83),0,Schweine_Werte!$G83))</f>
        <v>0</v>
      </c>
      <c r="BH83" s="677">
        <f>IF(OR($C$12=$AR83,$D$12=$AR83),Schweine_Werte!$I83*0.5,IF(OR($C$12&gt;$AR83,$D$12&lt;$AR83),0,Schweine_Werte!$I83))</f>
        <v>0</v>
      </c>
      <c r="BI83" s="667">
        <f>IF(OR($C$24=$AR83,$D$24=$AR83),Schweine_Werte!$I83*0.5,IF(OR($C$24&gt;$AR83,$D$24&lt;$AR83),0,Schweine_Werte!$I83))</f>
        <v>0</v>
      </c>
      <c r="BJ83" s="667">
        <f>IF(OR($C$36=$AR83,$D$36=$AR83),Schweine_Werte!$I83*0.5,IF(OR($C$36&gt;$AR83,$D$36&lt;$AR83),0,Schweine_Werte!$I83))</f>
        <v>0</v>
      </c>
      <c r="BK83" s="667">
        <f>IF(OR($C$48=$AR83,$D$48=$AR83),Schweine_Werte!$I83*0.5,IF(OR($C$48&gt;$AR83,$D$48&lt;$AR83),0,Schweine_Werte!$I83))</f>
        <v>0</v>
      </c>
      <c r="BL83" s="667">
        <f>IF(OR($C$60=$AR83,$D$60=$AR83),Schweine_Werte!$I83*0.5,IF(OR($C$60&gt;$AR83,$D$60&lt;$AR83),0,Schweine_Werte!$I83))</f>
        <v>0</v>
      </c>
      <c r="BM83" s="677"/>
      <c r="BN83" s="667"/>
      <c r="BO83" s="667"/>
      <c r="BP83" s="667"/>
      <c r="BQ83" s="667"/>
      <c r="BR83" s="677">
        <f>IF(OR($C$74=$AR83,$D$74=$AR83),Schweine_Werte!$M83*0.5,IF(OR($C$74&gt;$AR83,$D$74&lt;$AR83),0,Schweine_Werte!$M83))</f>
        <v>0</v>
      </c>
      <c r="BS83" s="677">
        <f>IF(OR($C$83=$AR83,$D$83=$AR83),Schweine_Werte!$M83*0.5,IF(OR($C$83&gt;$AR83,$D$83&lt;$AR83),0,Schweine_Werte!$M83))</f>
        <v>0</v>
      </c>
      <c r="BT83" s="679">
        <f>IF(OR($C$92=$AR83,$D$92=$AR83),Schweine_Werte!$M83*0.5,IF(OR($C$92&gt;$AR83,$D$92&lt;$AR83),0,Schweine_Werte!$M83))</f>
        <v>0</v>
      </c>
      <c r="BU83" s="679">
        <f>IF(OR($C$101=$AR83,$D$101=$AR83),Schweine_Werte!$M83*0.5,IF(OR($C$101&gt;$AR83,$D$101&lt;$AR83),0,Schweine_Werte!$M83))</f>
        <v>0</v>
      </c>
      <c r="BV83" s="679">
        <f>IF(OR($C$110=$AR83,$D$110=$AR83),Schweine_Werte!$M83*0.5,IF(OR($C$110&gt;$AR83,$D$110&lt;$AR83),0,Schweine_Werte!$M83))</f>
        <v>0</v>
      </c>
      <c r="BW83" s="679">
        <f>IF(OR(8=$AR83,$E$127=$AR83),Schweine_Werte!$M83*0.5,IF(OR(8&gt;$AR83,$E$127&lt;$AR83),0,Schweine_Werte!$M83))</f>
        <v>1.1441569543001229</v>
      </c>
      <c r="BX83" s="679">
        <f>IF(OR(8=$AR83,$E$145=$AR83),Schweine_Werte!$M83*0.5,IF(OR(8&gt;$AR83,$E$145&lt;$AR83),0,Schweine_Werte!$M83))</f>
        <v>1.1441569543001229</v>
      </c>
      <c r="BY83" s="677">
        <f>IF(OR($C$74=$AR83,$D$74=$AR83),Schweine_Werte!$O83*0.5,IF(OR($C$74&gt;$AR83,$D$74&lt;$AR83),0,Schweine_Werte!$O83))</f>
        <v>0</v>
      </c>
      <c r="BZ83" s="677">
        <f>IF(OR($C$83=$AR83,$D$83=$AR83),Schweine_Werte!$O83*0.5,IF(OR($C$83&gt;$AR83,$D$83&lt;$AR83),0,Schweine_Werte!$O83))</f>
        <v>0</v>
      </c>
      <c r="CA83" s="679">
        <f>IF(OR($C$92=$AR83,$D$92=$AR83),Schweine_Werte!$O83*0.5,IF(OR($C$92&gt;$AR83,$D$92&lt;$AR83),0,Schweine_Werte!$O83))</f>
        <v>0</v>
      </c>
      <c r="CB83" s="679">
        <f>IF(OR($C$101=$AR83,$D$101=$AR83),Schweine_Werte!$O83*0.5,IF(OR($C$101&gt;$AR83,$D$101&lt;$AR83),0,Schweine_Werte!$O83))</f>
        <v>0</v>
      </c>
      <c r="CC83" s="679">
        <f>IF(OR($C$110=$AR83,$D$110=$AR83),Schweine_Werte!$O83*0.5,IF(OR($C$110&gt;$AR83,$D$110&lt;$AR83),0,Schweine_Werte!$O83))</f>
        <v>0</v>
      </c>
    </row>
    <row r="84" spans="1:81" x14ac:dyDescent="0.2">
      <c r="AR84" s="698">
        <v>88</v>
      </c>
      <c r="AS84" s="677">
        <f>IF(OR($C$12=$AR84,$D$12=$AR84),Schweine_Werte!$C84*0.5,IF(OR($C$12&gt;$AR84,$D$12&lt;$AR84),0,Schweine_Werte!$C84))</f>
        <v>0</v>
      </c>
      <c r="AT84" s="667">
        <f>IF(OR($C$24=$AR84,$D$24=$AR84),Schweine_Werte!$C84*0.5,IF(OR($C$24&gt;$AR84,$D$24&lt;$AR84),0,Schweine_Werte!$C84))</f>
        <v>0</v>
      </c>
      <c r="AU84" s="677">
        <f>IF(OR($C$36=$AR84,$D$36=$AR84),Schweine_Werte!$C84*0.5,IF(OR($C$36&gt;$AR84,$D$36&lt;$AR84),0,Schweine_Werte!$C84))</f>
        <v>0</v>
      </c>
      <c r="AV84" s="677">
        <f>IF(OR($C$48=$AR84,$D$48=$AR84),Schweine_Werte!$C84*0.5,IF(OR($C$48&gt;$AR84,$D$48&lt;$AR84),0,Schweine_Werte!$C84))</f>
        <v>0</v>
      </c>
      <c r="AW84" s="677">
        <f>IF(OR($C$60=$AR84,$D$60=$AR84),Schweine_Werte!$C84*0.5,IF(OR($C$60&gt;$AR84,$D$60&lt;$AR84),0,Schweine_Werte!$C84))</f>
        <v>0</v>
      </c>
      <c r="AX84" s="677">
        <f>IF(OR($C$12=$AR84,$D$12=$AR84),Schweine_Werte!$E84*0.5,IF(OR($C$12&gt;$AR84,$D$12&lt;$AR84),0,Schweine_Werte!$E84))</f>
        <v>0</v>
      </c>
      <c r="AY84" s="667">
        <f>IF(OR($C$24=$AR84,$D$24=$AR84),Schweine_Werte!$E84*0.5,IF(OR($C$24&gt;$AR84,$D$24&lt;$AR84),0,Schweine_Werte!$E84))</f>
        <v>0</v>
      </c>
      <c r="AZ84" s="667">
        <f>IF(OR($C$36=$AR84,$D$36=$AR84),Schweine_Werte!$E84*0.5,IF(OR($C$36&gt;$AR84,$D$36&lt;$AR84),0,Schweine_Werte!$E84))</f>
        <v>0</v>
      </c>
      <c r="BA84" s="667">
        <f>IF(OR($C$48=$AR84,$D$48=$AR84),Schweine_Werte!$E84*0.5,IF(OR($C$48&gt;$AR84,$D$48&lt;$AR84),0,Schweine_Werte!$E84))</f>
        <v>0</v>
      </c>
      <c r="BB84" s="667">
        <f>IF(OR($C$60=$AR84,$D$60=$AR84),Schweine_Werte!$E84*0.5,IF(OR($C$60&gt;$AR84,$D$60&lt;$AR84),0,Schweine_Werte!$E84))</f>
        <v>0</v>
      </c>
      <c r="BC84" s="677">
        <f>IF(OR($C$12=$AR84,$D$12=$AR84),Schweine_Werte!$G84*0.5,IF(OR($C$12&gt;$AR84,$D$12&lt;$AR84),0,Schweine_Werte!$G84))</f>
        <v>0</v>
      </c>
      <c r="BD84" s="667">
        <f>IF(OR($C$24=$AR84,$D$24=$AR84),Schweine_Werte!$G84*0.5,IF(OR($C$24&gt;$AR84,$D$24&lt;$AR84),0,Schweine_Werte!$G84))</f>
        <v>0</v>
      </c>
      <c r="BE84" s="667">
        <f>IF(OR($C$36=$AR84,$D$36=$AR84),Schweine_Werte!$G84*0.5,IF(OR($C$36&gt;$AR84,$D$36&lt;$AR84),0,Schweine_Werte!$G84))</f>
        <v>0</v>
      </c>
      <c r="BF84" s="667">
        <f>IF(OR($C$48=$AR84,$D$48=$AR84),Schweine_Werte!$G84*0.5,IF(OR($C$48&gt;$AR84,$D$48&lt;$AR84),0,Schweine_Werte!$G84))</f>
        <v>0</v>
      </c>
      <c r="BG84" s="667">
        <f>IF(OR($C$60=$AR84,$D$60=$AR84),Schweine_Werte!$G84*0.5,IF(OR($C$60&gt;$AR84,$D$60&lt;$AR84),0,Schweine_Werte!$G84))</f>
        <v>0</v>
      </c>
      <c r="BH84" s="677">
        <f>IF(OR($C$12=$AR84,$D$12=$AR84),Schweine_Werte!$I84*0.5,IF(OR($C$12&gt;$AR84,$D$12&lt;$AR84),0,Schweine_Werte!$I84))</f>
        <v>0</v>
      </c>
      <c r="BI84" s="667">
        <f>IF(OR($C$24=$AR84,$D$24=$AR84),Schweine_Werte!$I84*0.5,IF(OR($C$24&gt;$AR84,$D$24&lt;$AR84),0,Schweine_Werte!$I84))</f>
        <v>0</v>
      </c>
      <c r="BJ84" s="667">
        <f>IF(OR($C$36=$AR84,$D$36=$AR84),Schweine_Werte!$I84*0.5,IF(OR($C$36&gt;$AR84,$D$36&lt;$AR84),0,Schweine_Werte!$I84))</f>
        <v>0</v>
      </c>
      <c r="BK84" s="667">
        <f>IF(OR($C$48=$AR84,$D$48=$AR84),Schweine_Werte!$I84*0.5,IF(OR($C$48&gt;$AR84,$D$48&lt;$AR84),0,Schweine_Werte!$I84))</f>
        <v>0</v>
      </c>
      <c r="BL84" s="667">
        <f>IF(OR($C$60=$AR84,$D$60=$AR84),Schweine_Werte!$I84*0.5,IF(OR($C$60&gt;$AR84,$D$60&lt;$AR84),0,Schweine_Werte!$I84))</f>
        <v>0</v>
      </c>
      <c r="BM84" s="677"/>
      <c r="BN84" s="667"/>
      <c r="BO84" s="667"/>
      <c r="BP84" s="667"/>
      <c r="BQ84" s="667"/>
      <c r="BR84" s="677">
        <f>IF(OR($C$74=$AR84,$D$74=$AR84),Schweine_Werte!$M84*0.5,IF(OR($C$74&gt;$AR84,$D$74&lt;$AR84),0,Schweine_Werte!$M84))</f>
        <v>0</v>
      </c>
      <c r="BS84" s="677">
        <f>IF(OR($C$83=$AR84,$D$83=$AR84),Schweine_Werte!$M84*0.5,IF(OR($C$83&gt;$AR84,$D$83&lt;$AR84),0,Schweine_Werte!$M84))</f>
        <v>0</v>
      </c>
      <c r="BT84" s="679">
        <f>IF(OR($C$92=$AR84,$D$92=$AR84),Schweine_Werte!$M84*0.5,IF(OR($C$92&gt;$AR84,$D$92&lt;$AR84),0,Schweine_Werte!$M84))</f>
        <v>0</v>
      </c>
      <c r="BU84" s="679">
        <f>IF(OR($C$101=$AR84,$D$101=$AR84),Schweine_Werte!$M84*0.5,IF(OR($C$101&gt;$AR84,$D$101&lt;$AR84),0,Schweine_Werte!$M84))</f>
        <v>0</v>
      </c>
      <c r="BV84" s="679">
        <f>IF(OR($C$110=$AR84,$D$110=$AR84),Schweine_Werte!$M84*0.5,IF(OR($C$110&gt;$AR84,$D$110&lt;$AR84),0,Schweine_Werte!$M84))</f>
        <v>0</v>
      </c>
      <c r="BW84" s="679">
        <f>IF(OR(8=$AR84,$E$127=$AR84),Schweine_Werte!$M84*0.5,IF(OR(8&gt;$AR84,$E$127&lt;$AR84),0,Schweine_Werte!$M84))</f>
        <v>1.1500198289942443</v>
      </c>
      <c r="BX84" s="679">
        <f>IF(OR(8=$AR84,$E$145=$AR84),Schweine_Werte!$M84*0.5,IF(OR(8&gt;$AR84,$E$145&lt;$AR84),0,Schweine_Werte!$M84))</f>
        <v>1.1500198289942443</v>
      </c>
      <c r="BY84" s="677">
        <f>IF(OR($C$74=$AR84,$D$74=$AR84),Schweine_Werte!$O84*0.5,IF(OR($C$74&gt;$AR84,$D$74&lt;$AR84),0,Schweine_Werte!$O84))</f>
        <v>0</v>
      </c>
      <c r="BZ84" s="677">
        <f>IF(OR($C$83=$AR84,$D$83=$AR84),Schweine_Werte!$O84*0.5,IF(OR($C$83&gt;$AR84,$D$83&lt;$AR84),0,Schweine_Werte!$O84))</f>
        <v>0</v>
      </c>
      <c r="CA84" s="679">
        <f>IF(OR($C$92=$AR84,$D$92=$AR84),Schweine_Werte!$O84*0.5,IF(OR($C$92&gt;$AR84,$D$92&lt;$AR84),0,Schweine_Werte!$O84))</f>
        <v>0</v>
      </c>
      <c r="CB84" s="679">
        <f>IF(OR($C$101=$AR84,$D$101=$AR84),Schweine_Werte!$O84*0.5,IF(OR($C$101&gt;$AR84,$D$101&lt;$AR84),0,Schweine_Werte!$O84))</f>
        <v>0</v>
      </c>
      <c r="CC84" s="679">
        <f>IF(OR($C$110=$AR84,$D$110=$AR84),Schweine_Werte!$O84*0.5,IF(OR($C$110&gt;$AR84,$D$110&lt;$AR84),0,Schweine_Werte!$O84))</f>
        <v>0</v>
      </c>
    </row>
    <row r="85" spans="1:81" x14ac:dyDescent="0.2">
      <c r="AR85" s="698">
        <v>89</v>
      </c>
      <c r="AS85" s="677">
        <f>IF(OR($C$12=$AR85,$D$12=$AR85),Schweine_Werte!$C85*0.5,IF(OR($C$12&gt;$AR85,$D$12&lt;$AR85),0,Schweine_Werte!$C85))</f>
        <v>0</v>
      </c>
      <c r="AT85" s="667">
        <f>IF(OR($C$24=$AR85,$D$24=$AR85),Schweine_Werte!$C85*0.5,IF(OR($C$24&gt;$AR85,$D$24&lt;$AR85),0,Schweine_Werte!$C85))</f>
        <v>0</v>
      </c>
      <c r="AU85" s="677">
        <f>IF(OR($C$36=$AR85,$D$36=$AR85),Schweine_Werte!$C85*0.5,IF(OR($C$36&gt;$AR85,$D$36&lt;$AR85),0,Schweine_Werte!$C85))</f>
        <v>0</v>
      </c>
      <c r="AV85" s="677">
        <f>IF(OR($C$48=$AR85,$D$48=$AR85),Schweine_Werte!$C85*0.5,IF(OR($C$48&gt;$AR85,$D$48&lt;$AR85),0,Schweine_Werte!$C85))</f>
        <v>0</v>
      </c>
      <c r="AW85" s="677">
        <f>IF(OR($C$60=$AR85,$D$60=$AR85),Schweine_Werte!$C85*0.5,IF(OR($C$60&gt;$AR85,$D$60&lt;$AR85),0,Schweine_Werte!$C85))</f>
        <v>0</v>
      </c>
      <c r="AX85" s="677">
        <f>IF(OR($C$12=$AR85,$D$12=$AR85),Schweine_Werte!$E85*0.5,IF(OR($C$12&gt;$AR85,$D$12&lt;$AR85),0,Schweine_Werte!$E85))</f>
        <v>0</v>
      </c>
      <c r="AY85" s="667">
        <f>IF(OR($C$24=$AR85,$D$24=$AR85),Schweine_Werte!$E85*0.5,IF(OR($C$24&gt;$AR85,$D$24&lt;$AR85),0,Schweine_Werte!$E85))</f>
        <v>0</v>
      </c>
      <c r="AZ85" s="667">
        <f>IF(OR($C$36=$AR85,$D$36=$AR85),Schweine_Werte!$E85*0.5,IF(OR($C$36&gt;$AR85,$D$36&lt;$AR85),0,Schweine_Werte!$E85))</f>
        <v>0</v>
      </c>
      <c r="BA85" s="667">
        <f>IF(OR($C$48=$AR85,$D$48=$AR85),Schweine_Werte!$E85*0.5,IF(OR($C$48&gt;$AR85,$D$48&lt;$AR85),0,Schweine_Werte!$E85))</f>
        <v>0</v>
      </c>
      <c r="BB85" s="667">
        <f>IF(OR($C$60=$AR85,$D$60=$AR85),Schweine_Werte!$E85*0.5,IF(OR($C$60&gt;$AR85,$D$60&lt;$AR85),0,Schweine_Werte!$E85))</f>
        <v>0</v>
      </c>
      <c r="BC85" s="677">
        <f>IF(OR($C$12=$AR85,$D$12=$AR85),Schweine_Werte!$G85*0.5,IF(OR($C$12&gt;$AR85,$D$12&lt;$AR85),0,Schweine_Werte!$G85))</f>
        <v>0</v>
      </c>
      <c r="BD85" s="667">
        <f>IF(OR($C$24=$AR85,$D$24=$AR85),Schweine_Werte!$G85*0.5,IF(OR($C$24&gt;$AR85,$D$24&lt;$AR85),0,Schweine_Werte!$G85))</f>
        <v>0</v>
      </c>
      <c r="BE85" s="667">
        <f>IF(OR($C$36=$AR85,$D$36=$AR85),Schweine_Werte!$G85*0.5,IF(OR($C$36&gt;$AR85,$D$36&lt;$AR85),0,Schweine_Werte!$G85))</f>
        <v>0</v>
      </c>
      <c r="BF85" s="667">
        <f>IF(OR($C$48=$AR85,$D$48=$AR85),Schweine_Werte!$G85*0.5,IF(OR($C$48&gt;$AR85,$D$48&lt;$AR85),0,Schweine_Werte!$G85))</f>
        <v>0</v>
      </c>
      <c r="BG85" s="667">
        <f>IF(OR($C$60=$AR85,$D$60=$AR85),Schweine_Werte!$G85*0.5,IF(OR($C$60&gt;$AR85,$D$60&lt;$AR85),0,Schweine_Werte!$G85))</f>
        <v>0</v>
      </c>
      <c r="BH85" s="677">
        <f>IF(OR($C$12=$AR85,$D$12=$AR85),Schweine_Werte!$I85*0.5,IF(OR($C$12&gt;$AR85,$D$12&lt;$AR85),0,Schweine_Werte!$I85))</f>
        <v>0</v>
      </c>
      <c r="BI85" s="667">
        <f>IF(OR($C$24=$AR85,$D$24=$AR85),Schweine_Werte!$I85*0.5,IF(OR($C$24&gt;$AR85,$D$24&lt;$AR85),0,Schweine_Werte!$I85))</f>
        <v>0</v>
      </c>
      <c r="BJ85" s="667">
        <f>IF(OR($C$36=$AR85,$D$36=$AR85),Schweine_Werte!$I85*0.5,IF(OR($C$36&gt;$AR85,$D$36&lt;$AR85),0,Schweine_Werte!$I85))</f>
        <v>0</v>
      </c>
      <c r="BK85" s="667">
        <f>IF(OR($C$48=$AR85,$D$48=$AR85),Schweine_Werte!$I85*0.5,IF(OR($C$48&gt;$AR85,$D$48&lt;$AR85),0,Schweine_Werte!$I85))</f>
        <v>0</v>
      </c>
      <c r="BL85" s="667">
        <f>IF(OR($C$60=$AR85,$D$60=$AR85),Schweine_Werte!$I85*0.5,IF(OR($C$60&gt;$AR85,$D$60&lt;$AR85),0,Schweine_Werte!$I85))</f>
        <v>0</v>
      </c>
      <c r="BM85" s="677"/>
      <c r="BN85" s="667"/>
      <c r="BO85" s="667"/>
      <c r="BP85" s="667"/>
      <c r="BQ85" s="667"/>
      <c r="BR85" s="677">
        <f>IF(OR($C$74=$AR85,$D$74=$AR85),Schweine_Werte!$M85*0.5,IF(OR($C$74&gt;$AR85,$D$74&lt;$AR85),0,Schweine_Werte!$M85))</f>
        <v>0</v>
      </c>
      <c r="BS85" s="677">
        <f>IF(OR($C$83=$AR85,$D$83=$AR85),Schweine_Werte!$M85*0.5,IF(OR($C$83&gt;$AR85,$D$83&lt;$AR85),0,Schweine_Werte!$M85))</f>
        <v>0</v>
      </c>
      <c r="BT85" s="679">
        <f>IF(OR($C$92=$AR85,$D$92=$AR85),Schweine_Werte!$M85*0.5,IF(OR($C$92&gt;$AR85,$D$92&lt;$AR85),0,Schweine_Werte!$M85))</f>
        <v>0</v>
      </c>
      <c r="BU85" s="679">
        <f>IF(OR($C$101=$AR85,$D$101=$AR85),Schweine_Werte!$M85*0.5,IF(OR($C$101&gt;$AR85,$D$101&lt;$AR85),0,Schweine_Werte!$M85))</f>
        <v>0</v>
      </c>
      <c r="BV85" s="679">
        <f>IF(OR($C$110=$AR85,$D$110=$AR85),Schweine_Werte!$M85*0.5,IF(OR($C$110&gt;$AR85,$D$110&lt;$AR85),0,Schweine_Werte!$M85))</f>
        <v>0</v>
      </c>
      <c r="BW85" s="679">
        <f>IF(OR(8=$AR85,$E$127=$AR85),Schweine_Werte!$M85*0.5,IF(OR(8&gt;$AR85,$E$127&lt;$AR85),0,Schweine_Werte!$M85))</f>
        <v>1.1563381827018655</v>
      </c>
      <c r="BX85" s="679">
        <f>IF(OR(8=$AR85,$E$145=$AR85),Schweine_Werte!$M85*0.5,IF(OR(8&gt;$AR85,$E$145&lt;$AR85),0,Schweine_Werte!$M85))</f>
        <v>1.1563381827018655</v>
      </c>
      <c r="BY85" s="677">
        <f>IF(OR($C$74=$AR85,$D$74=$AR85),Schweine_Werte!$O85*0.5,IF(OR($C$74&gt;$AR85,$D$74&lt;$AR85),0,Schweine_Werte!$O85))</f>
        <v>0</v>
      </c>
      <c r="BZ85" s="677">
        <f>IF(OR($C$83=$AR85,$D$83=$AR85),Schweine_Werte!$O85*0.5,IF(OR($C$83&gt;$AR85,$D$83&lt;$AR85),0,Schweine_Werte!$O85))</f>
        <v>0</v>
      </c>
      <c r="CA85" s="679">
        <f>IF(OR($C$92=$AR85,$D$92=$AR85),Schweine_Werte!$O85*0.5,IF(OR($C$92&gt;$AR85,$D$92&lt;$AR85),0,Schweine_Werte!$O85))</f>
        <v>0</v>
      </c>
      <c r="CB85" s="679">
        <f>IF(OR($C$101=$AR85,$D$101=$AR85),Schweine_Werte!$O85*0.5,IF(OR($C$101&gt;$AR85,$D$101&lt;$AR85),0,Schweine_Werte!$O85))</f>
        <v>0</v>
      </c>
      <c r="CC85" s="679">
        <f>IF(OR($C$110=$AR85,$D$110=$AR85),Schweine_Werte!$O85*0.5,IF(OR($C$110&gt;$AR85,$D$110&lt;$AR85),0,Schweine_Werte!$O85))</f>
        <v>0</v>
      </c>
    </row>
    <row r="86" spans="1:81" x14ac:dyDescent="0.2">
      <c r="Q86" s="1735" t="s">
        <v>446</v>
      </c>
      <c r="R86" s="1735"/>
      <c r="S86" s="1735"/>
      <c r="T86" s="1735" t="s">
        <v>447</v>
      </c>
      <c r="U86" s="1735"/>
      <c r="V86" s="1735"/>
      <c r="W86" s="517" t="s">
        <v>435</v>
      </c>
      <c r="X86" s="517"/>
      <c r="Y86" s="517"/>
      <c r="AR86" s="698">
        <v>90</v>
      </c>
      <c r="AS86" s="677">
        <f>IF(OR($C$12=$AR86,$D$12=$AR86),Schweine_Werte!$C86*0.5,IF(OR($C$12&gt;$AR86,$D$12&lt;$AR86),0,Schweine_Werte!$C86))</f>
        <v>0</v>
      </c>
      <c r="AT86" s="667">
        <f>IF(OR($C$24=$AR86,$D$24=$AR86),Schweine_Werte!$C86*0.5,IF(OR($C$24&gt;$AR86,$D$24&lt;$AR86),0,Schweine_Werte!$C86))</f>
        <v>0</v>
      </c>
      <c r="AU86" s="677">
        <f>IF(OR($C$36=$AR86,$D$36=$AR86),Schweine_Werte!$C86*0.5,IF(OR($C$36&gt;$AR86,$D$36&lt;$AR86),0,Schweine_Werte!$C86))</f>
        <v>0</v>
      </c>
      <c r="AV86" s="677">
        <f>IF(OR($C$48=$AR86,$D$48=$AR86),Schweine_Werte!$C86*0.5,IF(OR($C$48&gt;$AR86,$D$48&lt;$AR86),0,Schweine_Werte!$C86))</f>
        <v>0</v>
      </c>
      <c r="AW86" s="677">
        <f>IF(OR($C$60=$AR86,$D$60=$AR86),Schweine_Werte!$C86*0.5,IF(OR($C$60&gt;$AR86,$D$60&lt;$AR86),0,Schweine_Werte!$C86))</f>
        <v>0</v>
      </c>
      <c r="AX86" s="677">
        <f>IF(OR($C$12=$AR86,$D$12=$AR86),Schweine_Werte!$E86*0.5,IF(OR($C$12&gt;$AR86,$D$12&lt;$AR86),0,Schweine_Werte!$E86))</f>
        <v>0</v>
      </c>
      <c r="AY86" s="667">
        <f>IF(OR($C$24=$AR86,$D$24=$AR86),Schweine_Werte!$E86*0.5,IF(OR($C$24&gt;$AR86,$D$24&lt;$AR86),0,Schweine_Werte!$E86))</f>
        <v>0</v>
      </c>
      <c r="AZ86" s="667">
        <f>IF(OR($C$36=$AR86,$D$36=$AR86),Schweine_Werte!$E86*0.5,IF(OR($C$36&gt;$AR86,$D$36&lt;$AR86),0,Schweine_Werte!$E86))</f>
        <v>0</v>
      </c>
      <c r="BA86" s="667">
        <f>IF(OR($C$48=$AR86,$D$48=$AR86),Schweine_Werte!$E86*0.5,IF(OR($C$48&gt;$AR86,$D$48&lt;$AR86),0,Schweine_Werte!$E86))</f>
        <v>0</v>
      </c>
      <c r="BB86" s="667">
        <f>IF(OR($C$60=$AR86,$D$60=$AR86),Schweine_Werte!$E86*0.5,IF(OR($C$60&gt;$AR86,$D$60&lt;$AR86),0,Schweine_Werte!$E86))</f>
        <v>0</v>
      </c>
      <c r="BC86" s="677">
        <f>IF(OR($C$12=$AR86,$D$12=$AR86),Schweine_Werte!$G86*0.5,IF(OR($C$12&gt;$AR86,$D$12&lt;$AR86),0,Schweine_Werte!$G86))</f>
        <v>0</v>
      </c>
      <c r="BD86" s="667">
        <f>IF(OR($C$24=$AR86,$D$24=$AR86),Schweine_Werte!$G86*0.5,IF(OR($C$24&gt;$AR86,$D$24&lt;$AR86),0,Schweine_Werte!$G86))</f>
        <v>0</v>
      </c>
      <c r="BE86" s="667">
        <f>IF(OR($C$36=$AR86,$D$36=$AR86),Schweine_Werte!$G86*0.5,IF(OR($C$36&gt;$AR86,$D$36&lt;$AR86),0,Schweine_Werte!$G86))</f>
        <v>0</v>
      </c>
      <c r="BF86" s="667">
        <f>IF(OR($C$48=$AR86,$D$48=$AR86),Schweine_Werte!$G86*0.5,IF(OR($C$48&gt;$AR86,$D$48&lt;$AR86),0,Schweine_Werte!$G86))</f>
        <v>0</v>
      </c>
      <c r="BG86" s="667">
        <f>IF(OR($C$60=$AR86,$D$60=$AR86),Schweine_Werte!$G86*0.5,IF(OR($C$60&gt;$AR86,$D$60&lt;$AR86),0,Schweine_Werte!$G86))</f>
        <v>0</v>
      </c>
      <c r="BH86" s="677">
        <f>IF(OR($C$12=$AR86,$D$12=$AR86),Schweine_Werte!$I86*0.5,IF(OR($C$12&gt;$AR86,$D$12&lt;$AR86),0,Schweine_Werte!$I86))</f>
        <v>0</v>
      </c>
      <c r="BI86" s="667">
        <f>IF(OR($C$24=$AR86,$D$24=$AR86),Schweine_Werte!$I86*0.5,IF(OR($C$24&gt;$AR86,$D$24&lt;$AR86),0,Schweine_Werte!$I86))</f>
        <v>0</v>
      </c>
      <c r="BJ86" s="667">
        <f>IF(OR($C$36=$AR86,$D$36=$AR86),Schweine_Werte!$I86*0.5,IF(OR($C$36&gt;$AR86,$D$36&lt;$AR86),0,Schweine_Werte!$I86))</f>
        <v>0</v>
      </c>
      <c r="BK86" s="667">
        <f>IF(OR($C$48=$AR86,$D$48=$AR86),Schweine_Werte!$I86*0.5,IF(OR($C$48&gt;$AR86,$D$48&lt;$AR86),0,Schweine_Werte!$I86))</f>
        <v>0</v>
      </c>
      <c r="BL86" s="667">
        <f>IF(OR($C$60=$AR86,$D$60=$AR86),Schweine_Werte!$I86*0.5,IF(OR($C$60&gt;$AR86,$D$60&lt;$AR86),0,Schweine_Werte!$I86))</f>
        <v>0</v>
      </c>
      <c r="BM86" s="677"/>
      <c r="BN86" s="667"/>
      <c r="BO86" s="667"/>
      <c r="BP86" s="667"/>
      <c r="BQ86" s="667"/>
      <c r="BR86" s="677">
        <f>IF(OR($C$74=$AR86,$D$74=$AR86),Schweine_Werte!$M86*0.5,IF(OR($C$74&gt;$AR86,$D$74&lt;$AR86),0,Schweine_Werte!$M86))</f>
        <v>0</v>
      </c>
      <c r="BS86" s="677">
        <f>IF(OR($C$83=$AR86,$D$83=$AR86),Schweine_Werte!$M86*0.5,IF(OR($C$83&gt;$AR86,$D$83&lt;$AR86),0,Schweine_Werte!$M86))</f>
        <v>0</v>
      </c>
      <c r="BT86" s="679">
        <f>IF(OR($C$92=$AR86,$D$92=$AR86),Schweine_Werte!$M86*0.5,IF(OR($C$92&gt;$AR86,$D$92&lt;$AR86),0,Schweine_Werte!$M86))</f>
        <v>0</v>
      </c>
      <c r="BU86" s="679">
        <f>IF(OR($C$101=$AR86,$D$101=$AR86),Schweine_Werte!$M86*0.5,IF(OR($C$101&gt;$AR86,$D$101&lt;$AR86),0,Schweine_Werte!$M86))</f>
        <v>0</v>
      </c>
      <c r="BV86" s="679">
        <f>IF(OR($C$110=$AR86,$D$110=$AR86),Schweine_Werte!$M86*0.5,IF(OR($C$110&gt;$AR86,$D$110&lt;$AR86),0,Schweine_Werte!$M86))</f>
        <v>0</v>
      </c>
      <c r="BW86" s="679">
        <f>IF(OR(8=$AR86,$E$127=$AR86),Schweine_Werte!$M86*0.5,IF(OR(8&gt;$AR86,$E$127&lt;$AR86),0,Schweine_Werte!$M86))</f>
        <v>1.1631258275786267</v>
      </c>
      <c r="BX86" s="679">
        <f>IF(OR(8=$AR86,$E$145=$AR86),Schweine_Werte!$M86*0.5,IF(OR(8&gt;$AR86,$E$145&lt;$AR86),0,Schweine_Werte!$M86))</f>
        <v>1.1631258275786267</v>
      </c>
      <c r="BY86" s="677">
        <f>IF(OR($C$74=$AR86,$D$74=$AR86),Schweine_Werte!$O86*0.5,IF(OR($C$74&gt;$AR86,$D$74&lt;$AR86),0,Schweine_Werte!$O86))</f>
        <v>0</v>
      </c>
      <c r="BZ86" s="677">
        <f>IF(OR($C$83=$AR86,$D$83=$AR86),Schweine_Werte!$O86*0.5,IF(OR($C$83&gt;$AR86,$D$83&lt;$AR86),0,Schweine_Werte!$O86))</f>
        <v>0</v>
      </c>
      <c r="CA86" s="679">
        <f>IF(OR($C$92=$AR86,$D$92=$AR86),Schweine_Werte!$O86*0.5,IF(OR($C$92&gt;$AR86,$D$92&lt;$AR86),0,Schweine_Werte!$O86))</f>
        <v>0</v>
      </c>
      <c r="CB86" s="679">
        <f>IF(OR($C$101=$AR86,$D$101=$AR86),Schweine_Werte!$O86*0.5,IF(OR($C$101&gt;$AR86,$D$101&lt;$AR86),0,Schweine_Werte!$O86))</f>
        <v>0</v>
      </c>
      <c r="CC86" s="679">
        <f>IF(OR($C$110=$AR86,$D$110=$AR86),Schweine_Werte!$O86*0.5,IF(OR($C$110&gt;$AR86,$D$110&lt;$AR86),0,Schweine_Werte!$O86))</f>
        <v>0</v>
      </c>
    </row>
    <row r="87" spans="1:81" x14ac:dyDescent="0.2">
      <c r="B87" s="520" t="s">
        <v>517</v>
      </c>
      <c r="E87" s="520" t="s">
        <v>470</v>
      </c>
      <c r="F87" s="520" t="s">
        <v>363</v>
      </c>
      <c r="G87" s="520" t="s">
        <v>471</v>
      </c>
      <c r="H87" s="520" t="s">
        <v>472</v>
      </c>
      <c r="I87" s="520" t="s">
        <v>473</v>
      </c>
      <c r="J87" s="520" t="s">
        <v>474</v>
      </c>
      <c r="K87" s="520" t="s">
        <v>475</v>
      </c>
      <c r="L87" s="520" t="s">
        <v>476</v>
      </c>
      <c r="M87" s="520" t="s">
        <v>477</v>
      </c>
      <c r="N87" s="520" t="s">
        <v>478</v>
      </c>
      <c r="O87" s="520" t="s">
        <v>479</v>
      </c>
      <c r="P87" s="520" t="s">
        <v>480</v>
      </c>
      <c r="Q87" s="520" t="s">
        <v>365</v>
      </c>
      <c r="R87" s="520" t="s">
        <v>366</v>
      </c>
      <c r="S87" s="520" t="s">
        <v>367</v>
      </c>
      <c r="T87" s="520" t="s">
        <v>365</v>
      </c>
      <c r="U87" s="520" t="s">
        <v>366</v>
      </c>
      <c r="V87" s="520" t="s">
        <v>367</v>
      </c>
      <c r="W87" s="520" t="s">
        <v>448</v>
      </c>
      <c r="X87" s="520" t="s">
        <v>449</v>
      </c>
      <c r="Y87" s="520" t="s">
        <v>450</v>
      </c>
      <c r="AR87" s="698">
        <v>91</v>
      </c>
      <c r="AS87" s="677">
        <f>IF(OR($C$12=$AR87,$D$12=$AR87),Schweine_Werte!$C87*0.5,IF(OR($C$12&gt;$AR87,$D$12&lt;$AR87),0,Schweine_Werte!$C87))</f>
        <v>0</v>
      </c>
      <c r="AT87" s="667">
        <f>IF(OR($C$24=$AR87,$D$24=$AR87),Schweine_Werte!$C87*0.5,IF(OR($C$24&gt;$AR87,$D$24&lt;$AR87),0,Schweine_Werte!$C87))</f>
        <v>0</v>
      </c>
      <c r="AU87" s="677">
        <f>IF(OR($C$36=$AR87,$D$36=$AR87),Schweine_Werte!$C87*0.5,IF(OR($C$36&gt;$AR87,$D$36&lt;$AR87),0,Schweine_Werte!$C87))</f>
        <v>0</v>
      </c>
      <c r="AV87" s="677">
        <f>IF(OR($C$48=$AR87,$D$48=$AR87),Schweine_Werte!$C87*0.5,IF(OR($C$48&gt;$AR87,$D$48&lt;$AR87),0,Schweine_Werte!$C87))</f>
        <v>0</v>
      </c>
      <c r="AW87" s="677">
        <f>IF(OR($C$60=$AR87,$D$60=$AR87),Schweine_Werte!$C87*0.5,IF(OR($C$60&gt;$AR87,$D$60&lt;$AR87),0,Schweine_Werte!$C87))</f>
        <v>0</v>
      </c>
      <c r="AX87" s="677">
        <f>IF(OR($C$12=$AR87,$D$12=$AR87),Schweine_Werte!$E87*0.5,IF(OR($C$12&gt;$AR87,$D$12&lt;$AR87),0,Schweine_Werte!$E87))</f>
        <v>0</v>
      </c>
      <c r="AY87" s="667">
        <f>IF(OR($C$24=$AR87,$D$24=$AR87),Schweine_Werte!$E87*0.5,IF(OR($C$24&gt;$AR87,$D$24&lt;$AR87),0,Schweine_Werte!$E87))</f>
        <v>0</v>
      </c>
      <c r="AZ87" s="667">
        <f>IF(OR($C$36=$AR87,$D$36=$AR87),Schweine_Werte!$E87*0.5,IF(OR($C$36&gt;$AR87,$D$36&lt;$AR87),0,Schweine_Werte!$E87))</f>
        <v>0</v>
      </c>
      <c r="BA87" s="667">
        <f>IF(OR($C$48=$AR87,$D$48=$AR87),Schweine_Werte!$E87*0.5,IF(OR($C$48&gt;$AR87,$D$48&lt;$AR87),0,Schweine_Werte!$E87))</f>
        <v>0</v>
      </c>
      <c r="BB87" s="667">
        <f>IF(OR($C$60=$AR87,$D$60=$AR87),Schweine_Werte!$E87*0.5,IF(OR($C$60&gt;$AR87,$D$60&lt;$AR87),0,Schweine_Werte!$E87))</f>
        <v>0</v>
      </c>
      <c r="BC87" s="677">
        <f>IF(OR($C$12=$AR87,$D$12=$AR87),Schweine_Werte!$G87*0.5,IF(OR($C$12&gt;$AR87,$D$12&lt;$AR87),0,Schweine_Werte!$G87))</f>
        <v>0</v>
      </c>
      <c r="BD87" s="667">
        <f>IF(OR($C$24=$AR87,$D$24=$AR87),Schweine_Werte!$G87*0.5,IF(OR($C$24&gt;$AR87,$D$24&lt;$AR87),0,Schweine_Werte!$G87))</f>
        <v>0</v>
      </c>
      <c r="BE87" s="667">
        <f>IF(OR($C$36=$AR87,$D$36=$AR87),Schweine_Werte!$G87*0.5,IF(OR($C$36&gt;$AR87,$D$36&lt;$AR87),0,Schweine_Werte!$G87))</f>
        <v>0</v>
      </c>
      <c r="BF87" s="667">
        <f>IF(OR($C$48=$AR87,$D$48=$AR87),Schweine_Werte!$G87*0.5,IF(OR($C$48&gt;$AR87,$D$48&lt;$AR87),0,Schweine_Werte!$G87))</f>
        <v>0</v>
      </c>
      <c r="BG87" s="667">
        <f>IF(OR($C$60=$AR87,$D$60=$AR87),Schweine_Werte!$G87*0.5,IF(OR($C$60&gt;$AR87,$D$60&lt;$AR87),0,Schweine_Werte!$G87))</f>
        <v>0</v>
      </c>
      <c r="BH87" s="677">
        <f>IF(OR($C$12=$AR87,$D$12=$AR87),Schweine_Werte!$I87*0.5,IF(OR($C$12&gt;$AR87,$D$12&lt;$AR87),0,Schweine_Werte!$I87))</f>
        <v>0</v>
      </c>
      <c r="BI87" s="667">
        <f>IF(OR($C$24=$AR87,$D$24=$AR87),Schweine_Werte!$I87*0.5,IF(OR($C$24&gt;$AR87,$D$24&lt;$AR87),0,Schweine_Werte!$I87))</f>
        <v>0</v>
      </c>
      <c r="BJ87" s="667">
        <f>IF(OR($C$36=$AR87,$D$36=$AR87),Schweine_Werte!$I87*0.5,IF(OR($C$36&gt;$AR87,$D$36&lt;$AR87),0,Schweine_Werte!$I87))</f>
        <v>0</v>
      </c>
      <c r="BK87" s="667">
        <f>IF(OR($C$48=$AR87,$D$48=$AR87),Schweine_Werte!$I87*0.5,IF(OR($C$48&gt;$AR87,$D$48&lt;$AR87),0,Schweine_Werte!$I87))</f>
        <v>0</v>
      </c>
      <c r="BL87" s="667">
        <f>IF(OR($C$60=$AR87,$D$60=$AR87),Schweine_Werte!$I87*0.5,IF(OR($C$60&gt;$AR87,$D$60&lt;$AR87),0,Schweine_Werte!$I87))</f>
        <v>0</v>
      </c>
      <c r="BM87" s="677"/>
      <c r="BN87" s="667"/>
      <c r="BO87" s="667"/>
      <c r="BP87" s="667"/>
      <c r="BQ87" s="667"/>
      <c r="BR87" s="677">
        <f>IF(OR($C$74=$AR87,$D$74=$AR87),Schweine_Werte!$M87*0.5,IF(OR($C$74&gt;$AR87,$D$74&lt;$AR87),0,Schweine_Werte!$M87))</f>
        <v>0</v>
      </c>
      <c r="BS87" s="677">
        <f>IF(OR($C$83=$AR87,$D$83=$AR87),Schweine_Werte!$M87*0.5,IF(OR($C$83&gt;$AR87,$D$83&lt;$AR87),0,Schweine_Werte!$M87))</f>
        <v>0</v>
      </c>
      <c r="BT87" s="679">
        <f>IF(OR($C$92=$AR87,$D$92=$AR87),Schweine_Werte!$M87*0.5,IF(OR($C$92&gt;$AR87,$D$92&lt;$AR87),0,Schweine_Werte!$M87))</f>
        <v>0</v>
      </c>
      <c r="BU87" s="679">
        <f>IF(OR($C$101=$AR87,$D$101=$AR87),Schweine_Werte!$M87*0.5,IF(OR($C$101&gt;$AR87,$D$101&lt;$AR87),0,Schweine_Werte!$M87))</f>
        <v>0</v>
      </c>
      <c r="BV87" s="679">
        <f>IF(OR($C$110=$AR87,$D$110=$AR87),Schweine_Werte!$M87*0.5,IF(OR($C$110&gt;$AR87,$D$110&lt;$AR87),0,Schweine_Werte!$M87))</f>
        <v>0</v>
      </c>
      <c r="BW87" s="679">
        <f>IF(OR(8=$AR87,$E$127=$AR87),Schweine_Werte!$M87*0.5,IF(OR(8&gt;$AR87,$E$127&lt;$AR87),0,Schweine_Werte!$M87))</f>
        <v>1.1703978441976977</v>
      </c>
      <c r="BX87" s="679">
        <f>IF(OR(8=$AR87,$E$145=$AR87),Schweine_Werte!$M87*0.5,IF(OR(8&gt;$AR87,$E$145&lt;$AR87),0,Schweine_Werte!$M87))</f>
        <v>1.1703978441976977</v>
      </c>
      <c r="BY87" s="677">
        <f>IF(OR($C$74=$AR87,$D$74=$AR87),Schweine_Werte!$O87*0.5,IF(OR($C$74&gt;$AR87,$D$74&lt;$AR87),0,Schweine_Werte!$O87))</f>
        <v>0</v>
      </c>
      <c r="BZ87" s="677">
        <f>IF(OR($C$83=$AR87,$D$83=$AR87),Schweine_Werte!$O87*0.5,IF(OR($C$83&gt;$AR87,$D$83&lt;$AR87),0,Schweine_Werte!$O87))</f>
        <v>0</v>
      </c>
      <c r="CA87" s="679">
        <f>IF(OR($C$92=$AR87,$D$92=$AR87),Schweine_Werte!$O87*0.5,IF(OR($C$92&gt;$AR87,$D$92&lt;$AR87),0,Schweine_Werte!$O87))</f>
        <v>0</v>
      </c>
      <c r="CB87" s="679">
        <f>IF(OR($C$101=$AR87,$D$101=$AR87),Schweine_Werte!$O87*0.5,IF(OR($C$101&gt;$AR87,$D$101&lt;$AR87),0,Schweine_Werte!$O87))</f>
        <v>0</v>
      </c>
      <c r="CC87" s="679">
        <f>IF(OR($C$110=$AR87,$D$110=$AR87),Schweine_Werte!$O87*0.5,IF(OR($C$110&gt;$AR87,$D$110&lt;$AR87),0,Schweine_Werte!$O87))</f>
        <v>0</v>
      </c>
    </row>
    <row r="88" spans="1:81" x14ac:dyDescent="0.2">
      <c r="B88" s="520">
        <v>450</v>
      </c>
      <c r="D88" s="667"/>
      <c r="E88" s="520" t="e">
        <f>($D92-$C92)*1000/SUM($BT$4:$BT$31)</f>
        <v>#VALUE!</v>
      </c>
      <c r="F88" s="667" t="e">
        <f>SUMPRODUCT($BT$4:$BT$31,Schweine_Werte!$V$4:$V$31)/SUM($BT$4:$BT$31)</f>
        <v>#DIV/0!</v>
      </c>
      <c r="G88" s="667" t="e">
        <f>IF($B92=$A$8,SUMPRODUCT($BT$4:$BT$31,Schweine_Werte!HE$4:HE$31)/SUM($BT$4:$BT$31),IF($B92=$A$7,SUMPRODUCT($BT$4:$BT$31,Schweine_Werte!GQ$4:GQ$31)/SUM($BT$4:$BT$31),IF($B92=$A$6,SUMPRODUCT($BT$4:$BT$31,Schweine_Werte!GC$4:GC$31)/SUM($BT$4:$BT$31),SUMPRODUCT($BT$4:$BT$31,Schweine_Werte!FO$4:FO$31)/SUM($BT$4:$BT$31))))</f>
        <v>#DIV/0!</v>
      </c>
      <c r="H88" s="667" t="e">
        <f>IF($B92=$A$8,SUMPRODUCT($BT$4:$BT$31,Schweine_Werte!HF$4:HF$31)/SUM($BT$4:$BT$31),IF($B92=$A$7,SUMPRODUCT($BT$4:$BT$31,Schweine_Werte!GR$4:GR$31)/SUM($BT$4:$BT$31),IF($B92=$A$6,SUMPRODUCT($BT$4:$BT$31,Schweine_Werte!GD$4:GD$31)/SUM($BT$4:$BT$31),SUMPRODUCT($BT$4:$BT$31,Schweine_Werte!FP$4:FP$31)/SUM($BT$4:$BT$31))))</f>
        <v>#DIV/0!</v>
      </c>
      <c r="I88" s="667" t="e">
        <f>IF($B92=$A$8,SUMPRODUCT($BT$4:$BT$31,Schweine_Werte!HG$4:HG$31)/SUM($BT$4:$BT$31),IF($B92=$A$7,SUMPRODUCT($BT$4:$BT$31,Schweine_Werte!GS$4:GS$31)/SUM($BT$4:$BT$31),IF($B92=$A$6,SUMPRODUCT($BT$4:$BT$31,Schweine_Werte!GE$4:GE$31)/SUM($BT$4:$BT$31),SUMPRODUCT($BT$4:$BT$31,Schweine_Werte!FQ$4:FQ$31)/SUM($BT$4:$BT$31))))</f>
        <v>#DIV/0!</v>
      </c>
      <c r="J88" s="667" t="e">
        <f>SUMPRODUCT($BT$4:$BT$31,Schweine_Werte!$AD$4:$AD$31)/SUM($BT$4:$BT$31)</f>
        <v>#DIV/0!</v>
      </c>
      <c r="K88" s="667" t="e">
        <f>SUMPRODUCT($BT$4:$BT$31,Schweine_Werte!$AL$4:$AL$31)/SUM($BT$4:$BT$31)</f>
        <v>#DIV/0!</v>
      </c>
      <c r="L88" s="667" t="e">
        <f>T88*$F88*365/1000+$J88-$K88</f>
        <v>#DIV/0!</v>
      </c>
      <c r="M88" s="667" t="e">
        <f>U88*$F88*365/1000+$J88-$K88/2</f>
        <v>#DIV/0!</v>
      </c>
      <c r="N88" s="667" t="e">
        <f>V88*$F88*365/1000+$J88</f>
        <v>#DIV/0!</v>
      </c>
      <c r="O88" s="667">
        <f>IF($C92&lt;28,SUM($BT$4:$BT$23)+IF($D92&gt;28,$BT$24*0.5,$BT$24),0)</f>
        <v>0</v>
      </c>
      <c r="P88" s="667">
        <f>IF($D92&gt;28,SUM($BT$25:$BT$31)+IF($C92&lt;28,$BT$24*0.5,$BT$24),0)</f>
        <v>0</v>
      </c>
      <c r="Q88" s="667" t="e">
        <f t="shared" ref="Q88:S89" si="46">+T88*$F88</f>
        <v>#DIV/0!</v>
      </c>
      <c r="R88" s="667" t="e">
        <f t="shared" si="46"/>
        <v>#DIV/0!</v>
      </c>
      <c r="S88" s="667" t="e">
        <f t="shared" si="46"/>
        <v>#DIV/0!</v>
      </c>
      <c r="T88" s="667" t="e">
        <f>+($O88*Schweine_Werte!$HT$15+$P88*Schweine_Werte!$HU$15)/SUM($O88:$P88)</f>
        <v>#DIV/0!</v>
      </c>
      <c r="U88" s="667" t="e">
        <f>+($O88*Schweine_Werte!$HV$15+$P88*Schweine_Werte!$HW$15)/SUM($O88:$P88)</f>
        <v>#DIV/0!</v>
      </c>
      <c r="V88" s="667" t="e">
        <f>+($O88*Schweine_Werte!$HX$15+$P88*Schweine_Werte!$HY$15)/SUM($O88:$P88)</f>
        <v>#DIV/0!</v>
      </c>
      <c r="W88" s="678" t="e">
        <f>($J88*0.055+T88*0.365*0.86*$F88-$K88*0.018)/L88*100</f>
        <v>#DIV/0!</v>
      </c>
      <c r="X88" s="678" t="e">
        <f>($J88*0.055+U88*0.365*0.86*$F88-$K88*0.018/2)/M88*100</f>
        <v>#DIV/0!</v>
      </c>
      <c r="Y88" s="667" t="e">
        <f>($J88*0.055+V88*0.365*0.86*$F88)/N88*100</f>
        <v>#DIV/0!</v>
      </c>
      <c r="Z88" s="667" t="e">
        <f>IF($B92=$A$8,SUMPRODUCT($BT$4:$BT$31,Schweine_Werte!$HH$4:$HH$31,Schweine_Werte!$HI$4:$HI$31)/SUMPRODUCT($BT$4:$BT$31,Schweine_Werte!$HH$4:$HH$31),IF($B92=$A$7,SUMPRODUCT($BT$4:$BT$31,Schweine_Werte!$GT$4:$GT$31,Schweine_Werte!$GU$4:$GU$31)/SUMPRODUCT($BT$4:$BT$31,Schweine_Werte!$GT$4:$GT$31),IF($B92=$A$6,SUMPRODUCT($BT$4:$BT$31,Schweine_Werte!$GF$4:$GF$31,Schweine_Werte!$GG$4:$GG$31)/SUMPRODUCT($BT$4:$BT$31,Schweine_Werte!$GF$4:$GF$31),SUMPRODUCT($BT$4:$BT$31,Schweine_Werte!$FR$4:$FR$31,Schweine_Werte!$FS$4:$FS$31)/SUMPRODUCT($BT$4:$BT$31,Schweine_Werte!$FR$4:$FR$31))))</f>
        <v>#DIV/0!</v>
      </c>
      <c r="AA88" s="667"/>
      <c r="AB88" s="667">
        <f>IF($B92=$A$8,SUMIF(Schweine_Werte!$AO$4:$AO$31,$C92,Schweine_Werte!$HI$4:$HI$31),IF($B92=$A$7,SUMIF(Schweine_Werte!$AO$4:$AO$31,$C92,Schweine_Werte!$GU$4:$GU$31),IF($B92=$A$6,SUMIF(Schweine_Werte!$AO$4:$AO$31,$C92,Schweine_Werte!$GG$4:$GG$31),SUMIF(Schweine_Werte!$AO$4:$AO$31,$C92,Schweine_Werte!$FS$4:$FS$31))))</f>
        <v>0</v>
      </c>
      <c r="AC88" s="667"/>
      <c r="AD88" s="667">
        <f>IF($B92=$A$8,SUMIF(Schweine_Werte!$AO$4:$AO$31,$D92,Schweine_Werte!$HI$4:$HI$31),IF($B92=$A$7,SUMIF(Schweine_Werte!$AO$4:$AO$31,$D92,Schweine_Werte!$GU$4:$GU$31),IF($B92=$A$6,SUMIF(Schweine_Werte!$AO$4:$AO$31,$D92,Schweine_Werte!$GG$4:$GG$31),SUMIF(Schweine_Werte!$AO$4:$AO$31,$D92,Schweine_Werte!$FS$4:$FS$31))))</f>
        <v>0</v>
      </c>
      <c r="AE88" s="667"/>
      <c r="AF88" s="667"/>
      <c r="AG88" s="667" t="e">
        <f>IF($B92=$A$8,SUMPRODUCT($BT$4:$BT$31,Schweine_Werte!$HH$4:$HH$31)/SUM($BT$4:$BT$31),IF($B92=$A$7,SUMPRODUCT($BT$4:$BT$31,Schweine_Werte!$GT$4:$GT$31)/SUM($BT$4:$BT$31),IF($B92=$A$6,SUMPRODUCT($BT$4:$BT$31,Schweine_Werte!$GF$4:$GF$31)/SUM($BT$4:$BT$31),SUMPRODUCT($BT$4:$BT$31,Schweine_Werte!$FR$4:$FR$31)/SUM($BT$4:$BT$31))))</f>
        <v>#DIV/0!</v>
      </c>
      <c r="AH88" s="667"/>
      <c r="AI88" s="667"/>
      <c r="AJ88" s="667" t="e">
        <f>IF($B92=$A$8,SUMPRODUCT($BT$4:$BT$31,Schweine_Werte!$HH$4:$HH$31,Schweine_Werte!$HJ$4:$HJ$31)/SUMPRODUCT($BT$4:$BT$31,Schweine_Werte!$HH$4:$HH$31),IF($B92=$A$7,SUMPRODUCT($BT$4:$BT$31,Schweine_Werte!$GT$4:$GT$31,Schweine_Werte!$GV$4:$GV$31)/SUMPRODUCT($BT$4:$BT$31,Schweine_Werte!$GT$4:$GT$31),IF($B92=$A$6,SUMPRODUCT($BT$4:$BT$31,Schweine_Werte!$GF$4:$GF$31,Schweine_Werte!$GH$4:$GH$31)/SUMPRODUCT($BT$4:$BT$31,Schweine_Werte!$GF$4:$GF$31),SUMPRODUCT($BT$4:$BT$31,Schweine_Werte!$FR$4:$FR$31,Schweine_Werte!$FT$4:$FT$31)/SUMPRODUCT($BT$4:$BT$31,Schweine_Werte!$FR$4:$FR$31))))</f>
        <v>#DIV/0!</v>
      </c>
      <c r="AK88" s="667"/>
      <c r="AL88" s="667">
        <f>IF($B92=$A$8,SUMIF(Schweine_Werte!$AO$4:$AO$31,$C92,Schweine_Werte!$HJ$4:$HJ$31),IF($B92=$A$7,SUMIF(Schweine_Werte!$AO$4:$AO$31,$C92,Schweine_Werte!$GV$4:$GV$31),IF($B92=$A$6,SUMIF(Schweine_Werte!$AO$4:$AO$31,$C92,Schweine_Werte!$GH$4:$GH$31),SUMIF(Schweine_Werte!$AO$4:$AO$31,$C92,Schweine_Werte!$FT$4:$FT$31))))</f>
        <v>0</v>
      </c>
      <c r="AM88" s="667"/>
      <c r="AN88" s="667">
        <f>IF($B92=$A$8,SUMIF(Schweine_Werte!$AO$4:$AO$31,$D92,Schweine_Werte!$HJ$4:$HJ$31),IF($B92=$A$7,SUMIF(Schweine_Werte!$AO$4:$AO$31,$D92,Schweine_Werte!$GV$4:$GV$31),IF($B92=$A$6,SUMIF(Schweine_Werte!$AO$4:$AO$31,$D92,Schweine_Werte!$GH$4:$GH$31),SUMIF(Schweine_Werte!$AO$4:$AO$31,$D92,Schweine_Werte!$FT$4:$FT$31))))</f>
        <v>0</v>
      </c>
      <c r="AO88" s="667"/>
      <c r="AR88" s="698">
        <v>92</v>
      </c>
      <c r="AS88" s="677">
        <f>IF(OR($C$12=$AR88,$D$12=$AR88),Schweine_Werte!$C88*0.5,IF(OR($C$12&gt;$AR88,$D$12&lt;$AR88),0,Schweine_Werte!$C88))</f>
        <v>0</v>
      </c>
      <c r="AT88" s="667">
        <f>IF(OR($C$24=$AR88,$D$24=$AR88),Schweine_Werte!$C88*0.5,IF(OR($C$24&gt;$AR88,$D$24&lt;$AR88),0,Schweine_Werte!$C88))</f>
        <v>0</v>
      </c>
      <c r="AU88" s="677">
        <f>IF(OR($C$36=$AR88,$D$36=$AR88),Schweine_Werte!$C88*0.5,IF(OR($C$36&gt;$AR88,$D$36&lt;$AR88),0,Schweine_Werte!$C88))</f>
        <v>0</v>
      </c>
      <c r="AV88" s="677">
        <f>IF(OR($C$48=$AR88,$D$48=$AR88),Schweine_Werte!$C88*0.5,IF(OR($C$48&gt;$AR88,$D$48&lt;$AR88),0,Schweine_Werte!$C88))</f>
        <v>0</v>
      </c>
      <c r="AW88" s="677">
        <f>IF(OR($C$60=$AR88,$D$60=$AR88),Schweine_Werte!$C88*0.5,IF(OR($C$60&gt;$AR88,$D$60&lt;$AR88),0,Schweine_Werte!$C88))</f>
        <v>0</v>
      </c>
      <c r="AX88" s="677">
        <f>IF(OR($C$12=$AR88,$D$12=$AR88),Schweine_Werte!$E88*0.5,IF(OR($C$12&gt;$AR88,$D$12&lt;$AR88),0,Schweine_Werte!$E88))</f>
        <v>0</v>
      </c>
      <c r="AY88" s="667">
        <f>IF(OR($C$24=$AR88,$D$24=$AR88),Schweine_Werte!$E88*0.5,IF(OR($C$24&gt;$AR88,$D$24&lt;$AR88),0,Schweine_Werte!$E88))</f>
        <v>0</v>
      </c>
      <c r="AZ88" s="667">
        <f>IF(OR($C$36=$AR88,$D$36=$AR88),Schweine_Werte!$E88*0.5,IF(OR($C$36&gt;$AR88,$D$36&lt;$AR88),0,Schweine_Werte!$E88))</f>
        <v>0</v>
      </c>
      <c r="BA88" s="667">
        <f>IF(OR($C$48=$AR88,$D$48=$AR88),Schweine_Werte!$E88*0.5,IF(OR($C$48&gt;$AR88,$D$48&lt;$AR88),0,Schweine_Werte!$E88))</f>
        <v>0</v>
      </c>
      <c r="BB88" s="667">
        <f>IF(OR($C$60=$AR88,$D$60=$AR88),Schweine_Werte!$E88*0.5,IF(OR($C$60&gt;$AR88,$D$60&lt;$AR88),0,Schweine_Werte!$E88))</f>
        <v>0</v>
      </c>
      <c r="BC88" s="677">
        <f>IF(OR($C$12=$AR88,$D$12=$AR88),Schweine_Werte!$G88*0.5,IF(OR($C$12&gt;$AR88,$D$12&lt;$AR88),0,Schweine_Werte!$G88))</f>
        <v>0</v>
      </c>
      <c r="BD88" s="667">
        <f>IF(OR($C$24=$AR88,$D$24=$AR88),Schweine_Werte!$G88*0.5,IF(OR($C$24&gt;$AR88,$D$24&lt;$AR88),0,Schweine_Werte!$G88))</f>
        <v>0</v>
      </c>
      <c r="BE88" s="667">
        <f>IF(OR($C$36=$AR88,$D$36=$AR88),Schweine_Werte!$G88*0.5,IF(OR($C$36&gt;$AR88,$D$36&lt;$AR88),0,Schweine_Werte!$G88))</f>
        <v>0</v>
      </c>
      <c r="BF88" s="667">
        <f>IF(OR($C$48=$AR88,$D$48=$AR88),Schweine_Werte!$G88*0.5,IF(OR($C$48&gt;$AR88,$D$48&lt;$AR88),0,Schweine_Werte!$G88))</f>
        <v>0</v>
      </c>
      <c r="BG88" s="667">
        <f>IF(OR($C$60=$AR88,$D$60=$AR88),Schweine_Werte!$G88*0.5,IF(OR($C$60&gt;$AR88,$D$60&lt;$AR88),0,Schweine_Werte!$G88))</f>
        <v>0</v>
      </c>
      <c r="BH88" s="677">
        <f>IF(OR($C$12=$AR88,$D$12=$AR88),Schweine_Werte!$I88*0.5,IF(OR($C$12&gt;$AR88,$D$12&lt;$AR88),0,Schweine_Werte!$I88))</f>
        <v>0</v>
      </c>
      <c r="BI88" s="667">
        <f>IF(OR($C$24=$AR88,$D$24=$AR88),Schweine_Werte!$I88*0.5,IF(OR($C$24&gt;$AR88,$D$24&lt;$AR88),0,Schweine_Werte!$I88))</f>
        <v>0</v>
      </c>
      <c r="BJ88" s="667">
        <f>IF(OR($C$36=$AR88,$D$36=$AR88),Schweine_Werte!$I88*0.5,IF(OR($C$36&gt;$AR88,$D$36&lt;$AR88),0,Schweine_Werte!$I88))</f>
        <v>0</v>
      </c>
      <c r="BK88" s="667">
        <f>IF(OR($C$48=$AR88,$D$48=$AR88),Schweine_Werte!$I88*0.5,IF(OR($C$48&gt;$AR88,$D$48&lt;$AR88),0,Schweine_Werte!$I88))</f>
        <v>0</v>
      </c>
      <c r="BL88" s="667">
        <f>IF(OR($C$60=$AR88,$D$60=$AR88),Schweine_Werte!$I88*0.5,IF(OR($C$60&gt;$AR88,$D$60&lt;$AR88),0,Schweine_Werte!$I88))</f>
        <v>0</v>
      </c>
      <c r="BM88" s="677"/>
      <c r="BN88" s="667"/>
      <c r="BO88" s="667"/>
      <c r="BP88" s="667"/>
      <c r="BQ88" s="667"/>
      <c r="BR88" s="677">
        <f>IF(OR($C$74=$AR88,$D$74=$AR88),Schweine_Werte!$M88*0.5,IF(OR($C$74&gt;$AR88,$D$74&lt;$AR88),0,Schweine_Werte!$M88))</f>
        <v>0</v>
      </c>
      <c r="BS88" s="677">
        <f>IF(OR($C$83=$AR88,$D$83=$AR88),Schweine_Werte!$M88*0.5,IF(OR($C$83&gt;$AR88,$D$83&lt;$AR88),0,Schweine_Werte!$M88))</f>
        <v>0</v>
      </c>
      <c r="BT88" s="679">
        <f>IF(OR($C$92=$AR88,$D$92=$AR88),Schweine_Werte!$M88*0.5,IF(OR($C$92&gt;$AR88,$D$92&lt;$AR88),0,Schweine_Werte!$M88))</f>
        <v>0</v>
      </c>
      <c r="BU88" s="679">
        <f>IF(OR($C$101=$AR88,$D$101=$AR88),Schweine_Werte!$M88*0.5,IF(OR($C$101&gt;$AR88,$D$101&lt;$AR88),0,Schweine_Werte!$M88))</f>
        <v>0</v>
      </c>
      <c r="BV88" s="679">
        <f>IF(OR($C$110=$AR88,$D$110=$AR88),Schweine_Werte!$M88*0.5,IF(OR($C$110&gt;$AR88,$D$110&lt;$AR88),0,Schweine_Werte!$M88))</f>
        <v>0</v>
      </c>
      <c r="BW88" s="679">
        <f>IF(OR(8=$AR88,$E$127=$AR88),Schweine_Werte!$M88*0.5,IF(OR(8&gt;$AR88,$E$127&lt;$AR88),0,Schweine_Werte!$M88))</f>
        <v>1.1781706701533199</v>
      </c>
      <c r="BX88" s="679">
        <f>IF(OR(8=$AR88,$E$145=$AR88),Schweine_Werte!$M88*0.5,IF(OR(8&gt;$AR88,$E$145&lt;$AR88),0,Schweine_Werte!$M88))</f>
        <v>1.1781706701533199</v>
      </c>
      <c r="BY88" s="677">
        <f>IF(OR($C$74=$AR88,$D$74=$AR88),Schweine_Werte!$O88*0.5,IF(OR($C$74&gt;$AR88,$D$74&lt;$AR88),0,Schweine_Werte!$O88))</f>
        <v>0</v>
      </c>
      <c r="BZ88" s="677">
        <f>IF(OR($C$83=$AR88,$D$83=$AR88),Schweine_Werte!$O88*0.5,IF(OR($C$83&gt;$AR88,$D$83&lt;$AR88),0,Schweine_Werte!$O88))</f>
        <v>0</v>
      </c>
      <c r="CA88" s="679">
        <f>IF(OR($C$92=$AR88,$D$92=$AR88),Schweine_Werte!$O88*0.5,IF(OR($C$92&gt;$AR88,$D$92&lt;$AR88),0,Schweine_Werte!$O88))</f>
        <v>0</v>
      </c>
      <c r="CB88" s="679">
        <f>IF(OR($C$101=$AR88,$D$101=$AR88),Schweine_Werte!$O88*0.5,IF(OR($C$101&gt;$AR88,$D$101&lt;$AR88),0,Schweine_Werte!$O88))</f>
        <v>0</v>
      </c>
      <c r="CC88" s="679">
        <f>IF(OR($C$110=$AR88,$D$110=$AR88),Schweine_Werte!$O88*0.5,IF(OR($C$110&gt;$AR88,$D$110&lt;$AR88),0,Schweine_Werte!$O88))</f>
        <v>0</v>
      </c>
    </row>
    <row r="89" spans="1:81" x14ac:dyDescent="0.2">
      <c r="B89" s="520">
        <v>500</v>
      </c>
      <c r="D89" s="667"/>
      <c r="E89" s="520" t="e">
        <f>($D92-$C92)*1000/SUM($CA$4:$CA$31)</f>
        <v>#VALUE!</v>
      </c>
      <c r="F89" s="667" t="e">
        <f>SUMPRODUCT($CA$4:$CA$31,Schweine_Werte!$W$4:$W$31)/SUM($CA$4:$CA$31)</f>
        <v>#DIV/0!</v>
      </c>
      <c r="G89" s="667" t="e">
        <f>IF($B92=$A$8,SUMPRODUCT($CA$4:$CA$31,Schweine_Werte!HK$4:HK$31)/SUM($CA$4:$CA$31),IF($B92=$A$7,SUMPRODUCT($CA$4:$CA$31,Schweine_Werte!GW$4:GW$31)/SUM($CA$4:$CA$31),IF($B92=$A$6,SUMPRODUCT($CA$4:$CA$31,Schweine_Werte!GI$4:GI$31)/SUM($CA$4:$CA$31),SUMPRODUCT($CA$4:$CA$31,Schweine_Werte!FU$4:FU$31)/SUM($CA$4:$CA$31))))</f>
        <v>#DIV/0!</v>
      </c>
      <c r="H89" s="667" t="e">
        <f>IF($B92=$A$8,SUMPRODUCT($CA$4:$CA$31,Schweine_Werte!HL$4:HL$31)/SUM($CA$4:$CA$31),IF($B92=$A$7,SUMPRODUCT($CA$4:$CA$31,Schweine_Werte!GX$4:GX$31)/SUM($CA$4:$CA$31),IF($B92=$A$6,SUMPRODUCT($CA$4:$CA$31,Schweine_Werte!GJ$4:GJ$31)/SUM($CA$4:$CA$31),SUMPRODUCT($CA$4:$CA$31,Schweine_Werte!FV$4:FV$31)/SUM($CA$4:$CA$31))))</f>
        <v>#DIV/0!</v>
      </c>
      <c r="I89" s="667" t="e">
        <f>IF($B92=$A$8,SUMPRODUCT($CA$4:$CA$31,Schweine_Werte!HM$4:HM$31)/SUM($CA$4:$CA$31),IF($B92=$A$7,SUMPRODUCT($CA$4:$CA$31,Schweine_Werte!GY$4:GY$31)/SUM($CA$4:$CA$31),IF($B92=$A$6,SUMPRODUCT($CA$4:$CA$31,Schweine_Werte!GK$4:GK$31)/SUM($CA$4:$CA$31),SUMPRODUCT($CA$4:$CA$31,Schweine_Werte!FW$4:FW$31)/SUM($CA$4:$CA$31))))</f>
        <v>#DIV/0!</v>
      </c>
      <c r="J89" s="667" t="e">
        <f>SUMPRODUCT($CA$4:$CA$31,Schweine_Werte!$AE$4:$AE$31)/SUM($CA$4:$CA$31)</f>
        <v>#DIV/0!</v>
      </c>
      <c r="K89" s="667" t="e">
        <f>SUMPRODUCT($CA$4:$CA$31,Schweine_Werte!$AM$4:$AM$31)/SUM($CA$4:$CA$31)</f>
        <v>#DIV/0!</v>
      </c>
      <c r="L89" s="667" t="e">
        <f>T89*$F89*365/1000+$J89-$K89</f>
        <v>#DIV/0!</v>
      </c>
      <c r="M89" s="667" t="e">
        <f>U89*$F89*365/1000+$J89-$K89/2</f>
        <v>#DIV/0!</v>
      </c>
      <c r="N89" s="667" t="e">
        <f>V89*$F89*365/1000+$J89</f>
        <v>#DIV/0!</v>
      </c>
      <c r="O89" s="667">
        <f>IF($C92&lt;28,SUM($CA$4:$CA$23)+IF($D92&gt;28,$CA$24*0.5,$CA$24),0)</f>
        <v>0</v>
      </c>
      <c r="P89" s="667">
        <f>IF($D92&gt;28,SUM($CA$25:$CA$31)+IF($C92&lt;28,$CA$24*0.5,$CA$24),0)</f>
        <v>0</v>
      </c>
      <c r="Q89" s="667" t="e">
        <f t="shared" si="46"/>
        <v>#DIV/0!</v>
      </c>
      <c r="R89" s="667" t="e">
        <f t="shared" si="46"/>
        <v>#DIV/0!</v>
      </c>
      <c r="S89" s="667" t="e">
        <f t="shared" si="46"/>
        <v>#DIV/0!</v>
      </c>
      <c r="T89" s="667" t="e">
        <f>+($O89*Schweine_Werte!$HT$16+$P89*Schweine_Werte!$HU$16)/SUM($O89:$P89)</f>
        <v>#DIV/0!</v>
      </c>
      <c r="U89" s="667" t="e">
        <f>+($O89*Schweine_Werte!$HV$16+$P89*Schweine_Werte!$HW$16)/SUM($O89:$P89)</f>
        <v>#DIV/0!</v>
      </c>
      <c r="V89" s="667" t="e">
        <f>+($O89*Schweine_Werte!$HX$16+$P89*Schweine_Werte!$HY$16)/SUM($O89:$P89)</f>
        <v>#DIV/0!</v>
      </c>
      <c r="W89" s="667" t="e">
        <f>($J89*0.055+T89*0.365*0.86*$F89-$K89*0.018)/L89*100</f>
        <v>#DIV/0!</v>
      </c>
      <c r="X89" s="667" t="e">
        <f>($J89*0.055+U89*0.365*0.86*$F89-$K89*0.018/2)/M89*100</f>
        <v>#DIV/0!</v>
      </c>
      <c r="Y89" s="667" t="e">
        <f>($J89*0.055+V89*0.365*0.86*$F89)/N89*100</f>
        <v>#DIV/0!</v>
      </c>
      <c r="Z89" s="667" t="e">
        <f>IF($B92=$A$8,SUMPRODUCT($CA$4:$CA$31,Schweine_Werte!$HN$4:$HN$31,Schweine_Werte!$HO$4:$HO$31)/SUMPRODUCT($CA$4:$CA$31,Schweine_Werte!$HN$4:$HN$31),IF($B92=$A$7,SUMPRODUCT($CA$4:$CA$31,Schweine_Werte!$GZ$4:$GZ$31,Schweine_Werte!$HA$4:$HA$31)/SUMPRODUCT($CA$4:$CA$31,Schweine_Werte!$GZ$4:$GZ$31),IF($B92=$A$6,SUMPRODUCT($CA$4:$CA$31,Schweine_Werte!$GL$4:$GL$31,Schweine_Werte!$GM$4:$GM$31)/SUMPRODUCT($CA$4:$CA$31,Schweine_Werte!$GL$4:$GL$31),SUMPRODUCT($CA$4:$CA$31,Schweine_Werte!$FX$4:$FX$31,Schweine_Werte!$FY$4:$FY$31)/SUMPRODUCT($CA$4:$CA$31,Schweine_Werte!$FX$4:$FX$31))))</f>
        <v>#DIV/0!</v>
      </c>
      <c r="AA89" s="667"/>
      <c r="AB89" s="667">
        <f>IF($B92=$A$8,SUMIF(Schweine_Werte!$AO$4:$AO$31,$C92,Schweine_Werte!$HO$4:$HO$31),IF($B92=$A$7,SUMIF(Schweine_Werte!$AO$4:$AO$31,$C92,Schweine_Werte!$HA$4:$HA$31),IF($B92=$A$6,SUMIF(Schweine_Werte!$AO$4:$AO$31,$C92,Schweine_Werte!$GM$4:$GM$31),SUMIF(Schweine_Werte!$AO$4:$AO$31,$C92,Schweine_Werte!$FY$4:$FY$31))))</f>
        <v>0</v>
      </c>
      <c r="AC89" s="667"/>
      <c r="AD89" s="667">
        <f>IF($B92=$A$8,SUMIF(Schweine_Werte!$AO$4:$AO$31,$D92,Schweine_Werte!$HO$4:$HO$31),IF($B92=$A$7,SUMIF(Schweine_Werte!$AO$4:$AO$31,$D92,Schweine_Werte!$HA$4:$HA$31),IF($B92=$A$6,SUMIF(Schweine_Werte!$AO$4:$AO$31,$D92,Schweine_Werte!$GM$4:$GM$31),SUMIF(Schweine_Werte!$AO$4:$AO$31,$D92,Schweine_Werte!$FY$4:$FY$31))))</f>
        <v>0</v>
      </c>
      <c r="AE89" s="667"/>
      <c r="AF89" s="667"/>
      <c r="AG89" s="667" t="e">
        <f>IF($B92=$A$8,SUMPRODUCT($CA$4:$CA$31,Schweine_Werte!$HN$4:$HN$31)/SUM($CA$4:$CA$31),IF($B92=$A$7,SUMPRODUCT($CA$4:$CA$31,Schweine_Werte!$GZ$4:$GZ$31)/SUM($CA$4:$CA$31),IF($B92=$A$6,SUMPRODUCT($CA$4:$CA$31,Schweine_Werte!$GL$4:$GL$31)/SUM($CA$4:$CA$31),SUMPRODUCT($CA$4:$CA$31,Schweine_Werte!$FX$4:$FX$31)/SUM($CA$4:$CA$31))))</f>
        <v>#DIV/0!</v>
      </c>
      <c r="AH89" s="667"/>
      <c r="AI89" s="667"/>
      <c r="AJ89" s="667" t="e">
        <f>IF($B92=$A$8,SUMPRODUCT($CA$4:$CA$31,Schweine_Werte!$HN$4:$HN$31,Schweine_Werte!$HP$4:$HP$31)/SUMPRODUCT($CA$4:$CA$31,Schweine_Werte!$HN$4:$HN$31),IF($B92=$A$7,SUMPRODUCT($CA$4:$CA$31,Schweine_Werte!$GZ$4:$GZ$31,Schweine_Werte!$HB$4:$HB$31)/SUMPRODUCT($CA$4:$CA$31,Schweine_Werte!$GZ$4:$GZ$31),IF($B92=$A$6,SUMPRODUCT($CA$4:$CA$31,Schweine_Werte!$GL$4:$GL$31,Schweine_Werte!$GN$4:$GN$31)/SUMPRODUCT($CA$4:$CA$31,Schweine_Werte!$GL$4:$GL$31),SUMPRODUCT($CA$4:$CA$31,Schweine_Werte!$FX$4:$FX$31,Schweine_Werte!$FZ$4:$FZ$31)/SUMPRODUCT($CA$4:$CA$31,Schweine_Werte!$FX$4:$FX$31))))</f>
        <v>#DIV/0!</v>
      </c>
      <c r="AK89" s="667"/>
      <c r="AL89" s="667">
        <f>IF($B92=$A$8,SUMIF(Schweine_Werte!$AO$4:$AO$31,$C92,Schweine_Werte!$HP$4:$HP$31),IF($B92=$A$7,SUMIF(Schweine_Werte!$AO$4:$AO$31,$C92,Schweine_Werte!$HB$4:$HB$31),IF($B92=$A$6,SUMIF(Schweine_Werte!$AO$4:$AO$31,$C92,Schweine_Werte!$GN$4:$GN$31),SUMIF(Schweine_Werte!$AO$4:$AO$31,$C92,Schweine_Werte!$FZ$4:$FZ$31))))</f>
        <v>0</v>
      </c>
      <c r="AM89" s="667"/>
      <c r="AN89" s="667">
        <f>IF($B92=$A$8,SUMIF(Schweine_Werte!$AO$4:$AO$31,$D92,Schweine_Werte!$HP$4:$HP$31),IF($B92=$A$7,SUMIF(Schweine_Werte!$AO$4:$AO$31,$D92,Schweine_Werte!$HB$4:$HB$31),IF($B92=$A$6,SUMIF(Schweine_Werte!$AO$4:$AO$31,$D92,Schweine_Werte!$GN$4:$GN$31),SUMIF(Schweine_Werte!$AO$4:$AO$31,$D92,Schweine_Werte!$FZ$4:$FZ$31))))</f>
        <v>0</v>
      </c>
      <c r="AO89" s="667"/>
      <c r="AR89" s="698">
        <v>93</v>
      </c>
      <c r="AS89" s="677">
        <f>IF(OR($C$12=$AR89,$D$12=$AR89),Schweine_Werte!$C89*0.5,IF(OR($C$12&gt;$AR89,$D$12&lt;$AR89),0,Schweine_Werte!$C89))</f>
        <v>0</v>
      </c>
      <c r="AT89" s="667">
        <f>IF(OR($C$24=$AR89,$D$24=$AR89),Schweine_Werte!$C89*0.5,IF(OR($C$24&gt;$AR89,$D$24&lt;$AR89),0,Schweine_Werte!$C89))</f>
        <v>0</v>
      </c>
      <c r="AU89" s="677">
        <f>IF(OR($C$36=$AR89,$D$36=$AR89),Schweine_Werte!$C89*0.5,IF(OR($C$36&gt;$AR89,$D$36&lt;$AR89),0,Schweine_Werte!$C89))</f>
        <v>0</v>
      </c>
      <c r="AV89" s="677">
        <f>IF(OR($C$48=$AR89,$D$48=$AR89),Schweine_Werte!$C89*0.5,IF(OR($C$48&gt;$AR89,$D$48&lt;$AR89),0,Schweine_Werte!$C89))</f>
        <v>0</v>
      </c>
      <c r="AW89" s="677">
        <f>IF(OR($C$60=$AR89,$D$60=$AR89),Schweine_Werte!$C89*0.5,IF(OR($C$60&gt;$AR89,$D$60&lt;$AR89),0,Schweine_Werte!$C89))</f>
        <v>0</v>
      </c>
      <c r="AX89" s="677">
        <f>IF(OR($C$12=$AR89,$D$12=$AR89),Schweine_Werte!$E89*0.5,IF(OR($C$12&gt;$AR89,$D$12&lt;$AR89),0,Schweine_Werte!$E89))</f>
        <v>0</v>
      </c>
      <c r="AY89" s="667">
        <f>IF(OR($C$24=$AR89,$D$24=$AR89),Schweine_Werte!$E89*0.5,IF(OR($C$24&gt;$AR89,$D$24&lt;$AR89),0,Schweine_Werte!$E89))</f>
        <v>0</v>
      </c>
      <c r="AZ89" s="667">
        <f>IF(OR($C$36=$AR89,$D$36=$AR89),Schweine_Werte!$E89*0.5,IF(OR($C$36&gt;$AR89,$D$36&lt;$AR89),0,Schweine_Werte!$E89))</f>
        <v>0</v>
      </c>
      <c r="BA89" s="667">
        <f>IF(OR($C$48=$AR89,$D$48=$AR89),Schweine_Werte!$E89*0.5,IF(OR($C$48&gt;$AR89,$D$48&lt;$AR89),0,Schweine_Werte!$E89))</f>
        <v>0</v>
      </c>
      <c r="BB89" s="667">
        <f>IF(OR($C$60=$AR89,$D$60=$AR89),Schweine_Werte!$E89*0.5,IF(OR($C$60&gt;$AR89,$D$60&lt;$AR89),0,Schweine_Werte!$E89))</f>
        <v>0</v>
      </c>
      <c r="BC89" s="677">
        <f>IF(OR($C$12=$AR89,$D$12=$AR89),Schweine_Werte!$G89*0.5,IF(OR($C$12&gt;$AR89,$D$12&lt;$AR89),0,Schweine_Werte!$G89))</f>
        <v>0</v>
      </c>
      <c r="BD89" s="667">
        <f>IF(OR($C$24=$AR89,$D$24=$AR89),Schweine_Werte!$G89*0.5,IF(OR($C$24&gt;$AR89,$D$24&lt;$AR89),0,Schweine_Werte!$G89))</f>
        <v>0</v>
      </c>
      <c r="BE89" s="667">
        <f>IF(OR($C$36=$AR89,$D$36=$AR89),Schweine_Werte!$G89*0.5,IF(OR($C$36&gt;$AR89,$D$36&lt;$AR89),0,Schweine_Werte!$G89))</f>
        <v>0</v>
      </c>
      <c r="BF89" s="667">
        <f>IF(OR($C$48=$AR89,$D$48=$AR89),Schweine_Werte!$G89*0.5,IF(OR($C$48&gt;$AR89,$D$48&lt;$AR89),0,Schweine_Werte!$G89))</f>
        <v>0</v>
      </c>
      <c r="BG89" s="667">
        <f>IF(OR($C$60=$AR89,$D$60=$AR89),Schweine_Werte!$G89*0.5,IF(OR($C$60&gt;$AR89,$D$60&lt;$AR89),0,Schweine_Werte!$G89))</f>
        <v>0</v>
      </c>
      <c r="BH89" s="677">
        <f>IF(OR($C$12=$AR89,$D$12=$AR89),Schweine_Werte!$I89*0.5,IF(OR($C$12&gt;$AR89,$D$12&lt;$AR89),0,Schweine_Werte!$I89))</f>
        <v>0</v>
      </c>
      <c r="BI89" s="667">
        <f>IF(OR($C$24=$AR89,$D$24=$AR89),Schweine_Werte!$I89*0.5,IF(OR($C$24&gt;$AR89,$D$24&lt;$AR89),0,Schweine_Werte!$I89))</f>
        <v>0</v>
      </c>
      <c r="BJ89" s="667">
        <f>IF(OR($C$36=$AR89,$D$36=$AR89),Schweine_Werte!$I89*0.5,IF(OR($C$36&gt;$AR89,$D$36&lt;$AR89),0,Schweine_Werte!$I89))</f>
        <v>0</v>
      </c>
      <c r="BK89" s="667">
        <f>IF(OR($C$48=$AR89,$D$48=$AR89),Schweine_Werte!$I89*0.5,IF(OR($C$48&gt;$AR89,$D$48&lt;$AR89),0,Schweine_Werte!$I89))</f>
        <v>0</v>
      </c>
      <c r="BL89" s="667">
        <f>IF(OR($C$60=$AR89,$D$60=$AR89),Schweine_Werte!$I89*0.5,IF(OR($C$60&gt;$AR89,$D$60&lt;$AR89),0,Schweine_Werte!$I89))</f>
        <v>0</v>
      </c>
      <c r="BM89" s="677"/>
      <c r="BN89" s="667"/>
      <c r="BO89" s="667"/>
      <c r="BP89" s="667"/>
      <c r="BQ89" s="667"/>
      <c r="BR89" s="677">
        <f>IF(OR($C$74=$AR89,$D$74=$AR89),Schweine_Werte!$M89*0.5,IF(OR($C$74&gt;$AR89,$D$74&lt;$AR89),0,Schweine_Werte!$M89))</f>
        <v>0</v>
      </c>
      <c r="BS89" s="677">
        <f>IF(OR($C$83=$AR89,$D$83=$AR89),Schweine_Werte!$M89*0.5,IF(OR($C$83&gt;$AR89,$D$83&lt;$AR89),0,Schweine_Werte!$M89))</f>
        <v>0</v>
      </c>
      <c r="BT89" s="679">
        <f>IF(OR($C$92=$AR89,$D$92=$AR89),Schweine_Werte!$M89*0.5,IF(OR($C$92&gt;$AR89,$D$92&lt;$AR89),0,Schweine_Werte!$M89))</f>
        <v>0</v>
      </c>
      <c r="BU89" s="679">
        <f>IF(OR($C$101=$AR89,$D$101=$AR89),Schweine_Werte!$M89*0.5,IF(OR($C$101&gt;$AR89,$D$101&lt;$AR89),0,Schweine_Werte!$M89))</f>
        <v>0</v>
      </c>
      <c r="BV89" s="679">
        <f>IF(OR($C$110=$AR89,$D$110=$AR89),Schweine_Werte!$M89*0.5,IF(OR($C$110&gt;$AR89,$D$110&lt;$AR89),0,Schweine_Werte!$M89))</f>
        <v>0</v>
      </c>
      <c r="BW89" s="679">
        <f>IF(OR(8=$AR89,$E$127=$AR89),Schweine_Werte!$M89*0.5,IF(OR(8&gt;$AR89,$E$127&lt;$AR89),0,Schweine_Werte!$M89))</f>
        <v>1.186462198893864</v>
      </c>
      <c r="BX89" s="679">
        <f>IF(OR(8=$AR89,$E$145=$AR89),Schweine_Werte!$M89*0.5,IF(OR(8&gt;$AR89,$E$145&lt;$AR89),0,Schweine_Werte!$M89))</f>
        <v>1.186462198893864</v>
      </c>
      <c r="BY89" s="677">
        <f>IF(OR($C$74=$AR89,$D$74=$AR89),Schweine_Werte!$O89*0.5,IF(OR($C$74&gt;$AR89,$D$74&lt;$AR89),0,Schweine_Werte!$O89))</f>
        <v>0</v>
      </c>
      <c r="BZ89" s="677">
        <f>IF(OR($C$83=$AR89,$D$83=$AR89),Schweine_Werte!$O89*0.5,IF(OR($C$83&gt;$AR89,$D$83&lt;$AR89),0,Schweine_Werte!$O89))</f>
        <v>0</v>
      </c>
      <c r="CA89" s="679">
        <f>IF(OR($C$92=$AR89,$D$92=$AR89),Schweine_Werte!$O89*0.5,IF(OR($C$92&gt;$AR89,$D$92&lt;$AR89),0,Schweine_Werte!$O89))</f>
        <v>0</v>
      </c>
      <c r="CB89" s="679">
        <f>IF(OR($C$101=$AR89,$D$101=$AR89),Schweine_Werte!$O89*0.5,IF(OR($C$101&gt;$AR89,$D$101&lt;$AR89),0,Schweine_Werte!$O89))</f>
        <v>0</v>
      </c>
      <c r="CC89" s="679">
        <f>IF(OR($C$110=$AR89,$D$110=$AR89),Schweine_Werte!$O89*0.5,IF(OR($C$110&gt;$AR89,$D$110&lt;$AR89),0,Schweine_Werte!$O89))</f>
        <v>0</v>
      </c>
    </row>
    <row r="90" spans="1:81" ht="15.75" x14ac:dyDescent="0.25">
      <c r="F90" s="521"/>
      <c r="G90" s="1722" t="s">
        <v>486</v>
      </c>
      <c r="H90" s="1723"/>
      <c r="I90" s="1724"/>
      <c r="J90" s="681" t="s">
        <v>474</v>
      </c>
      <c r="K90" s="681" t="s">
        <v>487</v>
      </c>
      <c r="L90" s="1725" t="s">
        <v>488</v>
      </c>
      <c r="M90" s="1726"/>
      <c r="N90" s="1727"/>
      <c r="O90" s="1725" t="s">
        <v>489</v>
      </c>
      <c r="P90" s="1727"/>
      <c r="Q90" s="1725" t="s">
        <v>490</v>
      </c>
      <c r="R90" s="1726"/>
      <c r="S90" s="1727"/>
      <c r="T90" s="1725" t="s">
        <v>491</v>
      </c>
      <c r="U90" s="1726"/>
      <c r="V90" s="1727"/>
      <c r="W90" s="1725" t="s">
        <v>492</v>
      </c>
      <c r="X90" s="1726"/>
      <c r="Y90" s="1727"/>
      <c r="Z90" s="1728" t="s">
        <v>493</v>
      </c>
      <c r="AA90" s="1729"/>
      <c r="AB90" s="1728" t="s">
        <v>411</v>
      </c>
      <c r="AC90" s="1729"/>
      <c r="AD90" s="1728" t="s">
        <v>412</v>
      </c>
      <c r="AE90" s="1729"/>
      <c r="AF90" s="682" t="s">
        <v>494</v>
      </c>
      <c r="AG90" s="1733" t="s">
        <v>495</v>
      </c>
      <c r="AH90" s="1734"/>
      <c r="AI90" s="683" t="s">
        <v>515</v>
      </c>
      <c r="AJ90" s="1728" t="s">
        <v>493</v>
      </c>
      <c r="AK90" s="1729"/>
      <c r="AL90" s="1728" t="s">
        <v>411</v>
      </c>
      <c r="AM90" s="1729"/>
      <c r="AN90" s="1728" t="s">
        <v>412</v>
      </c>
      <c r="AO90" s="1729"/>
      <c r="AR90" s="698">
        <v>94</v>
      </c>
      <c r="AS90" s="677">
        <f>IF(OR($C$12=$AR90,$D$12=$AR90),Schweine_Werte!$C90*0.5,IF(OR($C$12&gt;$AR90,$D$12&lt;$AR90),0,Schweine_Werte!$C90))</f>
        <v>0</v>
      </c>
      <c r="AT90" s="667">
        <f>IF(OR($C$24=$AR90,$D$24=$AR90),Schweine_Werte!$C90*0.5,IF(OR($C$24&gt;$AR90,$D$24&lt;$AR90),0,Schweine_Werte!$C90))</f>
        <v>0</v>
      </c>
      <c r="AU90" s="677">
        <f>IF(OR($C$36=$AR90,$D$36=$AR90),Schweine_Werte!$C90*0.5,IF(OR($C$36&gt;$AR90,$D$36&lt;$AR90),0,Schweine_Werte!$C90))</f>
        <v>0</v>
      </c>
      <c r="AV90" s="677">
        <f>IF(OR($C$48=$AR90,$D$48=$AR90),Schweine_Werte!$C90*0.5,IF(OR($C$48&gt;$AR90,$D$48&lt;$AR90),0,Schweine_Werte!$C90))</f>
        <v>0</v>
      </c>
      <c r="AW90" s="677">
        <f>IF(OR($C$60=$AR90,$D$60=$AR90),Schweine_Werte!$C90*0.5,IF(OR($C$60&gt;$AR90,$D$60&lt;$AR90),0,Schweine_Werte!$C90))</f>
        <v>0</v>
      </c>
      <c r="AX90" s="677">
        <f>IF(OR($C$12=$AR90,$D$12=$AR90),Schweine_Werte!$E90*0.5,IF(OR($C$12&gt;$AR90,$D$12&lt;$AR90),0,Schweine_Werte!$E90))</f>
        <v>0</v>
      </c>
      <c r="AY90" s="667">
        <f>IF(OR($C$24=$AR90,$D$24=$AR90),Schweine_Werte!$E90*0.5,IF(OR($C$24&gt;$AR90,$D$24&lt;$AR90),0,Schweine_Werte!$E90))</f>
        <v>0</v>
      </c>
      <c r="AZ90" s="667">
        <f>IF(OR($C$36=$AR90,$D$36=$AR90),Schweine_Werte!$E90*0.5,IF(OR($C$36&gt;$AR90,$D$36&lt;$AR90),0,Schweine_Werte!$E90))</f>
        <v>0</v>
      </c>
      <c r="BA90" s="667">
        <f>IF(OR($C$48=$AR90,$D$48=$AR90),Schweine_Werte!$E90*0.5,IF(OR($C$48&gt;$AR90,$D$48&lt;$AR90),0,Schweine_Werte!$E90))</f>
        <v>0</v>
      </c>
      <c r="BB90" s="667">
        <f>IF(OR($C$60=$AR90,$D$60=$AR90),Schweine_Werte!$E90*0.5,IF(OR($C$60&gt;$AR90,$D$60&lt;$AR90),0,Schweine_Werte!$E90))</f>
        <v>0</v>
      </c>
      <c r="BC90" s="677">
        <f>IF(OR($C$12=$AR90,$D$12=$AR90),Schweine_Werte!$G90*0.5,IF(OR($C$12&gt;$AR90,$D$12&lt;$AR90),0,Schweine_Werte!$G90))</f>
        <v>0</v>
      </c>
      <c r="BD90" s="667">
        <f>IF(OR($C$24=$AR90,$D$24=$AR90),Schweine_Werte!$G90*0.5,IF(OR($C$24&gt;$AR90,$D$24&lt;$AR90),0,Schweine_Werte!$G90))</f>
        <v>0</v>
      </c>
      <c r="BE90" s="667">
        <f>IF(OR($C$36=$AR90,$D$36=$AR90),Schweine_Werte!$G90*0.5,IF(OR($C$36&gt;$AR90,$D$36&lt;$AR90),0,Schweine_Werte!$G90))</f>
        <v>0</v>
      </c>
      <c r="BF90" s="667">
        <f>IF(OR($C$48=$AR90,$D$48=$AR90),Schweine_Werte!$G90*0.5,IF(OR($C$48&gt;$AR90,$D$48&lt;$AR90),0,Schweine_Werte!$G90))</f>
        <v>0</v>
      </c>
      <c r="BG90" s="667">
        <f>IF(OR($C$60=$AR90,$D$60=$AR90),Schweine_Werte!$G90*0.5,IF(OR($C$60&gt;$AR90,$D$60&lt;$AR90),0,Schweine_Werte!$G90))</f>
        <v>0</v>
      </c>
      <c r="BH90" s="677">
        <f>IF(OR($C$12=$AR90,$D$12=$AR90),Schweine_Werte!$I90*0.5,IF(OR($C$12&gt;$AR90,$D$12&lt;$AR90),0,Schweine_Werte!$I90))</f>
        <v>0</v>
      </c>
      <c r="BI90" s="667">
        <f>IF(OR($C$24=$AR90,$D$24=$AR90),Schweine_Werte!$I90*0.5,IF(OR($C$24&gt;$AR90,$D$24&lt;$AR90),0,Schweine_Werte!$I90))</f>
        <v>0</v>
      </c>
      <c r="BJ90" s="667">
        <f>IF(OR($C$36=$AR90,$D$36=$AR90),Schweine_Werte!$I90*0.5,IF(OR($C$36&gt;$AR90,$D$36&lt;$AR90),0,Schweine_Werte!$I90))</f>
        <v>0</v>
      </c>
      <c r="BK90" s="667">
        <f>IF(OR($C$48=$AR90,$D$48=$AR90),Schweine_Werte!$I90*0.5,IF(OR($C$48&gt;$AR90,$D$48&lt;$AR90),0,Schweine_Werte!$I90))</f>
        <v>0</v>
      </c>
      <c r="BL90" s="667">
        <f>IF(OR($C$60=$AR90,$D$60=$AR90),Schweine_Werte!$I90*0.5,IF(OR($C$60&gt;$AR90,$D$60&lt;$AR90),0,Schweine_Werte!$I90))</f>
        <v>0</v>
      </c>
      <c r="BM90" s="677"/>
      <c r="BN90" s="667"/>
      <c r="BO90" s="667"/>
      <c r="BP90" s="667"/>
      <c r="BQ90" s="667"/>
      <c r="BR90" s="677">
        <f>IF(OR($C$74=$AR90,$D$74=$AR90),Schweine_Werte!$M90*0.5,IF(OR($C$74&gt;$AR90,$D$74&lt;$AR90),0,Schweine_Werte!$M90))</f>
        <v>0</v>
      </c>
      <c r="BS90" s="677">
        <f>IF(OR($C$83=$AR90,$D$83=$AR90),Schweine_Werte!$M90*0.5,IF(OR($C$83&gt;$AR90,$D$83&lt;$AR90),0,Schweine_Werte!$M90))</f>
        <v>0</v>
      </c>
      <c r="BT90" s="679">
        <f>IF(OR($C$92=$AR90,$D$92=$AR90),Schweine_Werte!$M90*0.5,IF(OR($C$92&gt;$AR90,$D$92&lt;$AR90),0,Schweine_Werte!$M90))</f>
        <v>0</v>
      </c>
      <c r="BU90" s="679">
        <f>IF(OR($C$101=$AR90,$D$101=$AR90),Schweine_Werte!$M90*0.5,IF(OR($C$101&gt;$AR90,$D$101&lt;$AR90),0,Schweine_Werte!$M90))</f>
        <v>0</v>
      </c>
      <c r="BV90" s="679">
        <f>IF(OR($C$110=$AR90,$D$110=$AR90),Schweine_Werte!$M90*0.5,IF(OR($C$110&gt;$AR90,$D$110&lt;$AR90),0,Schweine_Werte!$M90))</f>
        <v>0</v>
      </c>
      <c r="BW90" s="679">
        <f>IF(OR(8=$AR90,$E$127=$AR90),Schweine_Werte!$M90*0.5,IF(OR(8&gt;$AR90,$E$127&lt;$AR90),0,Schweine_Werte!$M90))</f>
        <v>1.1952918899533977</v>
      </c>
      <c r="BX90" s="679">
        <f>IF(OR(8=$AR90,$E$145=$AR90),Schweine_Werte!$M90*0.5,IF(OR(8&gt;$AR90,$E$145&lt;$AR90),0,Schweine_Werte!$M90))</f>
        <v>1.1952918899533977</v>
      </c>
      <c r="BY90" s="677">
        <f>IF(OR($C$74=$AR90,$D$74=$AR90),Schweine_Werte!$O90*0.5,IF(OR($C$74&gt;$AR90,$D$74&lt;$AR90),0,Schweine_Werte!$O90))</f>
        <v>0</v>
      </c>
      <c r="BZ90" s="677">
        <f>IF(OR($C$83=$AR90,$D$83=$AR90),Schweine_Werte!$O90*0.5,IF(OR($C$83&gt;$AR90,$D$83&lt;$AR90),0,Schweine_Werte!$O90))</f>
        <v>0</v>
      </c>
      <c r="CA90" s="679">
        <f>IF(OR($C$92=$AR90,$D$92=$AR90),Schweine_Werte!$O90*0.5,IF(OR($C$92&gt;$AR90,$D$92&lt;$AR90),0,Schweine_Werte!$O90))</f>
        <v>0</v>
      </c>
      <c r="CB90" s="679">
        <f>IF(OR($C$101=$AR90,$D$101=$AR90),Schweine_Werte!$O90*0.5,IF(OR($C$101&gt;$AR90,$D$101&lt;$AR90),0,Schweine_Werte!$O90))</f>
        <v>0</v>
      </c>
      <c r="CC90" s="679">
        <f>IF(OR($C$110=$AR90,$D$110=$AR90),Schweine_Werte!$O90*0.5,IF(OR($C$110&gt;$AR90,$D$110&lt;$AR90),0,Schweine_Werte!$O90))</f>
        <v>0</v>
      </c>
    </row>
    <row r="91" spans="1:81" ht="18.75" x14ac:dyDescent="0.2">
      <c r="B91" s="684" t="s">
        <v>497</v>
      </c>
      <c r="C91" s="685" t="s">
        <v>375</v>
      </c>
      <c r="D91" s="685" t="s">
        <v>498</v>
      </c>
      <c r="E91" s="685" t="s">
        <v>377</v>
      </c>
      <c r="F91" s="686" t="s">
        <v>363</v>
      </c>
      <c r="G91" s="687" t="s">
        <v>1</v>
      </c>
      <c r="H91" s="687" t="s">
        <v>499</v>
      </c>
      <c r="I91" s="687" t="s">
        <v>500</v>
      </c>
      <c r="J91" s="688" t="s">
        <v>501</v>
      </c>
      <c r="K91" s="688" t="s">
        <v>501</v>
      </c>
      <c r="L91" s="689" t="s">
        <v>365</v>
      </c>
      <c r="M91" s="689" t="s">
        <v>502</v>
      </c>
      <c r="N91" s="689" t="s">
        <v>367</v>
      </c>
      <c r="O91" s="690" t="s">
        <v>358</v>
      </c>
      <c r="P91" s="690" t="s">
        <v>359</v>
      </c>
      <c r="Q91" s="689" t="s">
        <v>365</v>
      </c>
      <c r="R91" s="689" t="s">
        <v>366</v>
      </c>
      <c r="S91" s="689" t="s">
        <v>367</v>
      </c>
      <c r="T91" s="689" t="s">
        <v>365</v>
      </c>
      <c r="U91" s="689" t="s">
        <v>366</v>
      </c>
      <c r="V91" s="689" t="s">
        <v>367</v>
      </c>
      <c r="W91" s="688" t="s">
        <v>503</v>
      </c>
      <c r="X91" s="688" t="s">
        <v>504</v>
      </c>
      <c r="Y91" s="688" t="s">
        <v>505</v>
      </c>
      <c r="Z91" s="691" t="s">
        <v>506</v>
      </c>
      <c r="AA91" s="691" t="s">
        <v>298</v>
      </c>
      <c r="AB91" s="691" t="s">
        <v>506</v>
      </c>
      <c r="AC91" s="691" t="s">
        <v>298</v>
      </c>
      <c r="AD91" s="691" t="s">
        <v>506</v>
      </c>
      <c r="AE91" s="691" t="s">
        <v>298</v>
      </c>
      <c r="AF91" s="691" t="s">
        <v>507</v>
      </c>
      <c r="AG91" s="692" t="s">
        <v>508</v>
      </c>
      <c r="AH91" s="691" t="s">
        <v>17</v>
      </c>
      <c r="AI91" s="691"/>
      <c r="AJ91" s="691" t="s">
        <v>509</v>
      </c>
      <c r="AK91" s="691" t="s">
        <v>510</v>
      </c>
      <c r="AL91" s="691" t="s">
        <v>511</v>
      </c>
      <c r="AM91" s="691" t="s">
        <v>512</v>
      </c>
      <c r="AN91" s="691" t="s">
        <v>511</v>
      </c>
      <c r="AO91" s="691" t="s">
        <v>513</v>
      </c>
      <c r="AR91" s="698">
        <v>95</v>
      </c>
      <c r="AS91" s="677">
        <f>IF(OR($C$12=$AR91,$D$12=$AR91),Schweine_Werte!$C91*0.5,IF(OR($C$12&gt;$AR91,$D$12&lt;$AR91),0,Schweine_Werte!$C91))</f>
        <v>0</v>
      </c>
      <c r="AT91" s="667">
        <f>IF(OR($C$24=$AR91,$D$24=$AR91),Schweine_Werte!$C91*0.5,IF(OR($C$24&gt;$AR91,$D$24&lt;$AR91),0,Schweine_Werte!$C91))</f>
        <v>0</v>
      </c>
      <c r="AU91" s="677">
        <f>IF(OR($C$36=$AR91,$D$36=$AR91),Schweine_Werte!$C91*0.5,IF(OR($C$36&gt;$AR91,$D$36&lt;$AR91),0,Schweine_Werte!$C91))</f>
        <v>0</v>
      </c>
      <c r="AV91" s="677">
        <f>IF(OR($C$48=$AR91,$D$48=$AR91),Schweine_Werte!$C91*0.5,IF(OR($C$48&gt;$AR91,$D$48&lt;$AR91),0,Schweine_Werte!$C91))</f>
        <v>0</v>
      </c>
      <c r="AW91" s="677">
        <f>IF(OR($C$60=$AR91,$D$60=$AR91),Schweine_Werte!$C91*0.5,IF(OR($C$60&gt;$AR91,$D$60&lt;$AR91),0,Schweine_Werte!$C91))</f>
        <v>0</v>
      </c>
      <c r="AX91" s="677">
        <f>IF(OR($C$12=$AR91,$D$12=$AR91),Schweine_Werte!$E91*0.5,IF(OR($C$12&gt;$AR91,$D$12&lt;$AR91),0,Schweine_Werte!$E91))</f>
        <v>0</v>
      </c>
      <c r="AY91" s="667">
        <f>IF(OR($C$24=$AR91,$D$24=$AR91),Schweine_Werte!$E91*0.5,IF(OR($C$24&gt;$AR91,$D$24&lt;$AR91),0,Schweine_Werte!$E91))</f>
        <v>0</v>
      </c>
      <c r="AZ91" s="667">
        <f>IF(OR($C$36=$AR91,$D$36=$AR91),Schweine_Werte!$E91*0.5,IF(OR($C$36&gt;$AR91,$D$36&lt;$AR91),0,Schweine_Werte!$E91))</f>
        <v>0</v>
      </c>
      <c r="BA91" s="667">
        <f>IF(OR($C$48=$AR91,$D$48=$AR91),Schweine_Werte!$E91*0.5,IF(OR($C$48&gt;$AR91,$D$48&lt;$AR91),0,Schweine_Werte!$E91))</f>
        <v>0</v>
      </c>
      <c r="BB91" s="667">
        <f>IF(OR($C$60=$AR91,$D$60=$AR91),Schweine_Werte!$E91*0.5,IF(OR($C$60&gt;$AR91,$D$60&lt;$AR91),0,Schweine_Werte!$E91))</f>
        <v>0</v>
      </c>
      <c r="BC91" s="677">
        <f>IF(OR($C$12=$AR91,$D$12=$AR91),Schweine_Werte!$G91*0.5,IF(OR($C$12&gt;$AR91,$D$12&lt;$AR91),0,Schweine_Werte!$G91))</f>
        <v>0</v>
      </c>
      <c r="BD91" s="667">
        <f>IF(OR($C$24=$AR91,$D$24=$AR91),Schweine_Werte!$G91*0.5,IF(OR($C$24&gt;$AR91,$D$24&lt;$AR91),0,Schweine_Werte!$G91))</f>
        <v>0</v>
      </c>
      <c r="BE91" s="667">
        <f>IF(OR($C$36=$AR91,$D$36=$AR91),Schweine_Werte!$G91*0.5,IF(OR($C$36&gt;$AR91,$D$36&lt;$AR91),0,Schweine_Werte!$G91))</f>
        <v>0</v>
      </c>
      <c r="BF91" s="667">
        <f>IF(OR($C$48=$AR91,$D$48=$AR91),Schweine_Werte!$G91*0.5,IF(OR($C$48&gt;$AR91,$D$48&lt;$AR91),0,Schweine_Werte!$G91))</f>
        <v>0</v>
      </c>
      <c r="BG91" s="667">
        <f>IF(OR($C$60=$AR91,$D$60=$AR91),Schweine_Werte!$G91*0.5,IF(OR($C$60&gt;$AR91,$D$60&lt;$AR91),0,Schweine_Werte!$G91))</f>
        <v>0</v>
      </c>
      <c r="BH91" s="677">
        <f>IF(OR($C$12=$AR91,$D$12=$AR91),Schweine_Werte!$I91*0.5,IF(OR($C$12&gt;$AR91,$D$12&lt;$AR91),0,Schweine_Werte!$I91))</f>
        <v>0</v>
      </c>
      <c r="BI91" s="667">
        <f>IF(OR($C$24=$AR91,$D$24=$AR91),Schweine_Werte!$I91*0.5,IF(OR($C$24&gt;$AR91,$D$24&lt;$AR91),0,Schweine_Werte!$I91))</f>
        <v>0</v>
      </c>
      <c r="BJ91" s="667">
        <f>IF(OR($C$36=$AR91,$D$36=$AR91),Schweine_Werte!$I91*0.5,IF(OR($C$36&gt;$AR91,$D$36&lt;$AR91),0,Schweine_Werte!$I91))</f>
        <v>0</v>
      </c>
      <c r="BK91" s="667">
        <f>IF(OR($C$48=$AR91,$D$48=$AR91),Schweine_Werte!$I91*0.5,IF(OR($C$48&gt;$AR91,$D$48&lt;$AR91),0,Schweine_Werte!$I91))</f>
        <v>0</v>
      </c>
      <c r="BL91" s="667">
        <f>IF(OR($C$60=$AR91,$D$60=$AR91),Schweine_Werte!$I91*0.5,IF(OR($C$60&gt;$AR91,$D$60&lt;$AR91),0,Schweine_Werte!$I91))</f>
        <v>0</v>
      </c>
      <c r="BM91" s="677"/>
      <c r="BN91" s="667"/>
      <c r="BO91" s="667"/>
      <c r="BP91" s="667"/>
      <c r="BQ91" s="667"/>
      <c r="BR91" s="677">
        <f>IF(OR($C$74=$AR91,$D$74=$AR91),Schweine_Werte!$M91*0.5,IF(OR($C$74&gt;$AR91,$D$74&lt;$AR91),0,Schweine_Werte!$M91))</f>
        <v>0</v>
      </c>
      <c r="BS91" s="677">
        <f>IF(OR($C$83=$AR91,$D$83=$AR91),Schweine_Werte!$M91*0.5,IF(OR($C$83&gt;$AR91,$D$83&lt;$AR91),0,Schweine_Werte!$M91))</f>
        <v>0</v>
      </c>
      <c r="BT91" s="679">
        <f>IF(OR($C$92=$AR91,$D$92=$AR91),Schweine_Werte!$M91*0.5,IF(OR($C$92&gt;$AR91,$D$92&lt;$AR91),0,Schweine_Werte!$M91))</f>
        <v>0</v>
      </c>
      <c r="BU91" s="679">
        <f>IF(OR($C$101=$AR91,$D$101=$AR91),Schweine_Werte!$M91*0.5,IF(OR($C$101&gt;$AR91,$D$101&lt;$AR91),0,Schweine_Werte!$M91))</f>
        <v>0</v>
      </c>
      <c r="BV91" s="679">
        <f>IF(OR($C$110=$AR91,$D$110=$AR91),Schweine_Werte!$M91*0.5,IF(OR($C$110&gt;$AR91,$D$110&lt;$AR91),0,Schweine_Werte!$M91))</f>
        <v>0</v>
      </c>
      <c r="BW91" s="679">
        <f>IF(OR(8=$AR91,$E$127=$AR91),Schweine_Werte!$M91*0.5,IF(OR(8&gt;$AR91,$E$127&lt;$AR91),0,Schweine_Werte!$M91))</f>
        <v>1.2046808919230616</v>
      </c>
      <c r="BX91" s="679">
        <f>IF(OR(8=$AR91,$E$145=$AR91),Schweine_Werte!$M91*0.5,IF(OR(8&gt;$AR91,$E$145&lt;$AR91),0,Schweine_Werte!$M91))</f>
        <v>1.2046808919230616</v>
      </c>
      <c r="BY91" s="677">
        <f>IF(OR($C$74=$AR91,$D$74=$AR91),Schweine_Werte!$O91*0.5,IF(OR($C$74&gt;$AR91,$D$74&lt;$AR91),0,Schweine_Werte!$O91))</f>
        <v>0</v>
      </c>
      <c r="BZ91" s="677">
        <f>IF(OR($C$83=$AR91,$D$83=$AR91),Schweine_Werte!$O91*0.5,IF(OR($C$83&gt;$AR91,$D$83&lt;$AR91),0,Schweine_Werte!$O91))</f>
        <v>0</v>
      </c>
      <c r="CA91" s="679">
        <f>IF(OR($C$92=$AR91,$D$92=$AR91),Schweine_Werte!$O91*0.5,IF(OR($C$92&gt;$AR91,$D$92&lt;$AR91),0,Schweine_Werte!$O91))</f>
        <v>0</v>
      </c>
      <c r="CB91" s="679">
        <f>IF(OR($C$101=$AR91,$D$101=$AR91),Schweine_Werte!$O91*0.5,IF(OR($C$101&gt;$AR91,$D$101&lt;$AR91),0,Schweine_Werte!$O91))</f>
        <v>0</v>
      </c>
      <c r="CC91" s="679">
        <f>IF(OR($C$110=$AR91,$D$110=$AR91),Schweine_Werte!$O91*0.5,IF(OR($C$110&gt;$AR91,$D$110&lt;$AR91),0,Schweine_Werte!$O91))</f>
        <v>0</v>
      </c>
    </row>
    <row r="92" spans="1:81" ht="15.75" x14ac:dyDescent="0.25">
      <c r="A92" s="520" t="s">
        <v>463</v>
      </c>
      <c r="B92" s="699" t="str">
        <f>IF('Abweichende Werte'!X7=1,A6,"")</f>
        <v/>
      </c>
      <c r="C92" s="694" t="str">
        <f>IF('Abweichende Werte'!X7=1,'Abweichende Werte'!J7,"")</f>
        <v/>
      </c>
      <c r="D92" s="700" t="str">
        <f>IF('Abweichende Werte'!X7=1,'Abweichende Werte'!M7,"")</f>
        <v/>
      </c>
      <c r="E92" s="700" t="str">
        <f>IF('Abweichende Werte'!X7=1,'Abweichende Werte'!P7,"")</f>
        <v/>
      </c>
      <c r="F92" s="695" t="e">
        <f>IF($E92&lt;=$E88,F88,IF(AND($E92&gt;$E88,$E92&lt;=$E89),F88+(F89-F88)/($E89-$E88)*($E92-$E88),IF($E92&gt;$E89,F89)))</f>
        <v>#VALUE!</v>
      </c>
      <c r="G92" s="695" t="e">
        <f t="shared" ref="G92:N92" si="47">IF($E92&lt;=$E88,G88,IF(AND($E92&gt;$E88,$E92&lt;=$E89),G88+(G89-G88)/($E89-$E88)*($E92-$E88),IF($E92&gt;$E89,G89)))</f>
        <v>#VALUE!</v>
      </c>
      <c r="H92" s="695" t="e">
        <f t="shared" si="47"/>
        <v>#VALUE!</v>
      </c>
      <c r="I92" s="695" t="e">
        <f t="shared" si="47"/>
        <v>#VALUE!</v>
      </c>
      <c r="J92" s="695" t="e">
        <f t="shared" si="47"/>
        <v>#VALUE!</v>
      </c>
      <c r="K92" s="695" t="e">
        <f t="shared" si="47"/>
        <v>#VALUE!</v>
      </c>
      <c r="L92" s="695" t="e">
        <f t="shared" si="47"/>
        <v>#VALUE!</v>
      </c>
      <c r="M92" s="695" t="e">
        <f t="shared" si="47"/>
        <v>#VALUE!</v>
      </c>
      <c r="N92" s="695" t="e">
        <f t="shared" si="47"/>
        <v>#VALUE!</v>
      </c>
      <c r="O92" s="696">
        <v>5.5</v>
      </c>
      <c r="P92" s="696">
        <v>1.8</v>
      </c>
      <c r="Q92" s="695" t="e">
        <f t="shared" ref="Q92:Z92" si="48">IF($E92&lt;=$E88,Q88,IF(AND($E92&gt;$E88,$E92&lt;=$E89),Q88+(Q89-Q88)/($E89-$E88)*($E92-$E88),IF($E92&gt;$E89,Q89)))</f>
        <v>#VALUE!</v>
      </c>
      <c r="R92" s="695" t="e">
        <f t="shared" si="48"/>
        <v>#VALUE!</v>
      </c>
      <c r="S92" s="695" t="e">
        <f t="shared" si="48"/>
        <v>#VALUE!</v>
      </c>
      <c r="T92" s="695" t="e">
        <f t="shared" si="48"/>
        <v>#VALUE!</v>
      </c>
      <c r="U92" s="695" t="e">
        <f t="shared" si="48"/>
        <v>#VALUE!</v>
      </c>
      <c r="V92" s="695" t="e">
        <f t="shared" si="48"/>
        <v>#VALUE!</v>
      </c>
      <c r="W92" s="695" t="e">
        <f t="shared" si="48"/>
        <v>#VALUE!</v>
      </c>
      <c r="X92" s="695" t="e">
        <f t="shared" si="48"/>
        <v>#VALUE!</v>
      </c>
      <c r="Y92" s="695" t="e">
        <f t="shared" si="48"/>
        <v>#VALUE!</v>
      </c>
      <c r="Z92" s="695" t="e">
        <f t="shared" si="48"/>
        <v>#VALUE!</v>
      </c>
      <c r="AA92" s="697" t="e">
        <f>+Z92*6.25</f>
        <v>#VALUE!</v>
      </c>
      <c r="AB92" s="695" t="e">
        <f>IF($E92&lt;=$E88,AB88,IF(AND($E92&gt;$E88,$E92&lt;=$E89),AB88+(AB89-AB88)/($E89-$E88)*($E92-$E88),IF($E92&gt;$E89,AB89)))</f>
        <v>#VALUE!</v>
      </c>
      <c r="AC92" s="697" t="e">
        <f>+AB92*6.25</f>
        <v>#VALUE!</v>
      </c>
      <c r="AD92" s="695" t="e">
        <f>IF($E92&lt;=$E88,AD88,IF(AND($E92&gt;$E88,$E92&lt;=$E89),AD88+(AD89-AD88)/($E89-$E88)*($E92-$E88),IF($E92&gt;$E89,AD89)))</f>
        <v>#VALUE!</v>
      </c>
      <c r="AE92" s="697" t="e">
        <f>+AD92*6.25</f>
        <v>#VALUE!</v>
      </c>
      <c r="AF92" s="697" t="e">
        <f>365/((D92-C92)/E92*1000)</f>
        <v>#VALUE!</v>
      </c>
      <c r="AG92" s="695" t="e">
        <f>IF($E92&lt;=$E88,AG88,IF(AND($E92&gt;$E88,$E92&lt;=$E89),AG88+(AG89-AG88)/($E89-$E88)*($E92-$E88),IF($E92&gt;$E89,AG89)))</f>
        <v>#VALUE!</v>
      </c>
      <c r="AH92" s="697" t="e">
        <f>+AG92/AF92</f>
        <v>#VALUE!</v>
      </c>
      <c r="AI92" s="697" t="e">
        <f>+CONCATENATE(ROUND(AH92/(D92-C92),1)," : 1")</f>
        <v>#VALUE!</v>
      </c>
      <c r="AJ92" s="695" t="e">
        <f>IF($E92&lt;=$E88,AJ88,IF(AND($E92&gt;$E88,$E92&lt;=$E89),AJ88+(AJ89-AJ88)/($E89-$E88)*($E92-$E88),IF($E92&gt;$E89,AJ89)))</f>
        <v>#VALUE!</v>
      </c>
      <c r="AK92" s="697" t="e">
        <f>+AJ92/2.291</f>
        <v>#VALUE!</v>
      </c>
      <c r="AL92" s="695" t="e">
        <f>IF($E92&lt;=$E88,AL88,IF(AND($E92&gt;$E88,$E92&lt;=$E89),AL88+(AL89-AL88)/($E89-$E88)*($E92-$E88),IF($E92&gt;$E89,AL89)))</f>
        <v>#VALUE!</v>
      </c>
      <c r="AM92" s="697" t="e">
        <f>+AL92/2.291</f>
        <v>#VALUE!</v>
      </c>
      <c r="AN92" s="695" t="e">
        <f>IF($E92&lt;=$E88,AN88,IF(AND($E92&gt;$E88,$E92&lt;=$E89),AN88+(AN89-AN88)/($E89-$E88)*($E92-$E88),IF($E92&gt;$E89,AN89)))</f>
        <v>#VALUE!</v>
      </c>
      <c r="AO92" s="697" t="e">
        <f>+AN92/2.291</f>
        <v>#VALUE!</v>
      </c>
      <c r="AP92" s="667"/>
      <c r="AR92" s="698">
        <v>96</v>
      </c>
      <c r="AS92" s="677">
        <f>IF(OR($C$12=$AR92,$D$12=$AR92),Schweine_Werte!$C92*0.5,IF(OR($C$12&gt;$AR92,$D$12&lt;$AR92),0,Schweine_Werte!$C92))</f>
        <v>0</v>
      </c>
      <c r="AT92" s="667">
        <f>IF(OR($C$24=$AR92,$D$24=$AR92),Schweine_Werte!$C92*0.5,IF(OR($C$24&gt;$AR92,$D$24&lt;$AR92),0,Schweine_Werte!$C92))</f>
        <v>0</v>
      </c>
      <c r="AU92" s="677">
        <f>IF(OR($C$36=$AR92,$D$36=$AR92),Schweine_Werte!$C92*0.5,IF(OR($C$36&gt;$AR92,$D$36&lt;$AR92),0,Schweine_Werte!$C92))</f>
        <v>0</v>
      </c>
      <c r="AV92" s="677">
        <f>IF(OR($C$48=$AR92,$D$48=$AR92),Schweine_Werte!$C92*0.5,IF(OR($C$48&gt;$AR92,$D$48&lt;$AR92),0,Schweine_Werte!$C92))</f>
        <v>0</v>
      </c>
      <c r="AW92" s="677">
        <f>IF(OR($C$60=$AR92,$D$60=$AR92),Schweine_Werte!$C92*0.5,IF(OR($C$60&gt;$AR92,$D$60&lt;$AR92),0,Schweine_Werte!$C92))</f>
        <v>0</v>
      </c>
      <c r="AX92" s="677">
        <f>IF(OR($C$12=$AR92,$D$12=$AR92),Schweine_Werte!$E92*0.5,IF(OR($C$12&gt;$AR92,$D$12&lt;$AR92),0,Schweine_Werte!$E92))</f>
        <v>0</v>
      </c>
      <c r="AY92" s="667">
        <f>IF(OR($C$24=$AR92,$D$24=$AR92),Schweine_Werte!$E92*0.5,IF(OR($C$24&gt;$AR92,$D$24&lt;$AR92),0,Schweine_Werte!$E92))</f>
        <v>0</v>
      </c>
      <c r="AZ92" s="667">
        <f>IF(OR($C$36=$AR92,$D$36=$AR92),Schweine_Werte!$E92*0.5,IF(OR($C$36&gt;$AR92,$D$36&lt;$AR92),0,Schweine_Werte!$E92))</f>
        <v>0</v>
      </c>
      <c r="BA92" s="667">
        <f>IF(OR($C$48=$AR92,$D$48=$AR92),Schweine_Werte!$E92*0.5,IF(OR($C$48&gt;$AR92,$D$48&lt;$AR92),0,Schweine_Werte!$E92))</f>
        <v>0</v>
      </c>
      <c r="BB92" s="667">
        <f>IF(OR($C$60=$AR92,$D$60=$AR92),Schweine_Werte!$E92*0.5,IF(OR($C$60&gt;$AR92,$D$60&lt;$AR92),0,Schweine_Werte!$E92))</f>
        <v>0</v>
      </c>
      <c r="BC92" s="677">
        <f>IF(OR($C$12=$AR92,$D$12=$AR92),Schweine_Werte!$G92*0.5,IF(OR($C$12&gt;$AR92,$D$12&lt;$AR92),0,Schweine_Werte!$G92))</f>
        <v>0</v>
      </c>
      <c r="BD92" s="667">
        <f>IF(OR($C$24=$AR92,$D$24=$AR92),Schweine_Werte!$G92*0.5,IF(OR($C$24&gt;$AR92,$D$24&lt;$AR92),0,Schweine_Werte!$G92))</f>
        <v>0</v>
      </c>
      <c r="BE92" s="667">
        <f>IF(OR($C$36=$AR92,$D$36=$AR92),Schweine_Werte!$G92*0.5,IF(OR($C$36&gt;$AR92,$D$36&lt;$AR92),0,Schweine_Werte!$G92))</f>
        <v>0</v>
      </c>
      <c r="BF92" s="667">
        <f>IF(OR($C$48=$AR92,$D$48=$AR92),Schweine_Werte!$G92*0.5,IF(OR($C$48&gt;$AR92,$D$48&lt;$AR92),0,Schweine_Werte!$G92))</f>
        <v>0</v>
      </c>
      <c r="BG92" s="667">
        <f>IF(OR($C$60=$AR92,$D$60=$AR92),Schweine_Werte!$G92*0.5,IF(OR($C$60&gt;$AR92,$D$60&lt;$AR92),0,Schweine_Werte!$G92))</f>
        <v>0</v>
      </c>
      <c r="BH92" s="677">
        <f>IF(OR($C$12=$AR92,$D$12=$AR92),Schweine_Werte!$I92*0.5,IF(OR($C$12&gt;$AR92,$D$12&lt;$AR92),0,Schweine_Werte!$I92))</f>
        <v>0</v>
      </c>
      <c r="BI92" s="667">
        <f>IF(OR($C$24=$AR92,$D$24=$AR92),Schweine_Werte!$I92*0.5,IF(OR($C$24&gt;$AR92,$D$24&lt;$AR92),0,Schweine_Werte!$I92))</f>
        <v>0</v>
      </c>
      <c r="BJ92" s="667">
        <f>IF(OR($C$36=$AR92,$D$36=$AR92),Schweine_Werte!$I92*0.5,IF(OR($C$36&gt;$AR92,$D$36&lt;$AR92),0,Schweine_Werte!$I92))</f>
        <v>0</v>
      </c>
      <c r="BK92" s="667">
        <f>IF(OR($C$48=$AR92,$D$48=$AR92),Schweine_Werte!$I92*0.5,IF(OR($C$48&gt;$AR92,$D$48&lt;$AR92),0,Schweine_Werte!$I92))</f>
        <v>0</v>
      </c>
      <c r="BL92" s="667">
        <f>IF(OR($C$60=$AR92,$D$60=$AR92),Schweine_Werte!$I92*0.5,IF(OR($C$60&gt;$AR92,$D$60&lt;$AR92),0,Schweine_Werte!$I92))</f>
        <v>0</v>
      </c>
      <c r="BM92" s="677"/>
      <c r="BN92" s="667"/>
      <c r="BO92" s="667"/>
      <c r="BP92" s="667"/>
      <c r="BQ92" s="667"/>
      <c r="BR92" s="677">
        <f>IF(OR($C$74=$AR92,$D$74=$AR92),Schweine_Werte!$M92*0.5,IF(OR($C$74&gt;$AR92,$D$74&lt;$AR92),0,Schweine_Werte!$M92))</f>
        <v>0</v>
      </c>
      <c r="BS92" s="677">
        <f>IF(OR($C$83=$AR92,$D$83=$AR92),Schweine_Werte!$M92*0.5,IF(OR($C$83&gt;$AR92,$D$83&lt;$AR92),0,Schweine_Werte!$M92))</f>
        <v>0</v>
      </c>
      <c r="BT92" s="679">
        <f>IF(OR($C$92=$AR92,$D$92=$AR92),Schweine_Werte!$M92*0.5,IF(OR($C$92&gt;$AR92,$D$92&lt;$AR92),0,Schweine_Werte!$M92))</f>
        <v>0</v>
      </c>
      <c r="BU92" s="679">
        <f>IF(OR($C$101=$AR92,$D$101=$AR92),Schweine_Werte!$M92*0.5,IF(OR($C$101&gt;$AR92,$D$101&lt;$AR92),0,Schweine_Werte!$M92))</f>
        <v>0</v>
      </c>
      <c r="BV92" s="679">
        <f>IF(OR($C$110=$AR92,$D$110=$AR92),Schweine_Werte!$M92*0.5,IF(OR($C$110&gt;$AR92,$D$110&lt;$AR92),0,Schweine_Werte!$M92))</f>
        <v>0</v>
      </c>
      <c r="BW92" s="679">
        <f>IF(OR(8=$AR92,$E$127=$AR92),Schweine_Werte!$M92*0.5,IF(OR(8&gt;$AR92,$E$127&lt;$AR92),0,Schweine_Werte!$M92))</f>
        <v>1.2146521797033036</v>
      </c>
      <c r="BX92" s="679">
        <f>IF(OR(8=$AR92,$E$145=$AR92),Schweine_Werte!$M92*0.5,IF(OR(8&gt;$AR92,$E$145&lt;$AR92),0,Schweine_Werte!$M92))</f>
        <v>1.2146521797033036</v>
      </c>
      <c r="BY92" s="677">
        <f>IF(OR($C$74=$AR92,$D$74=$AR92),Schweine_Werte!$O92*0.5,IF(OR($C$74&gt;$AR92,$D$74&lt;$AR92),0,Schweine_Werte!$O92))</f>
        <v>0</v>
      </c>
      <c r="BZ92" s="677">
        <f>IF(OR($C$83=$AR92,$D$83=$AR92),Schweine_Werte!$O92*0.5,IF(OR($C$83&gt;$AR92,$D$83&lt;$AR92),0,Schweine_Werte!$O92))</f>
        <v>0</v>
      </c>
      <c r="CA92" s="679">
        <f>IF(OR($C$92=$AR92,$D$92=$AR92),Schweine_Werte!$O92*0.5,IF(OR($C$92&gt;$AR92,$D$92&lt;$AR92),0,Schweine_Werte!$O92))</f>
        <v>0</v>
      </c>
      <c r="CB92" s="679">
        <f>IF(OR($C$101=$AR92,$D$101=$AR92),Schweine_Werte!$O92*0.5,IF(OR($C$101&gt;$AR92,$D$101&lt;$AR92),0,Schweine_Werte!$O92))</f>
        <v>0</v>
      </c>
      <c r="CC92" s="679">
        <f>IF(OR($C$110=$AR92,$D$110=$AR92),Schweine_Werte!$O92*0.5,IF(OR($C$110&gt;$AR92,$D$110&lt;$AR92),0,Schweine_Werte!$O92))</f>
        <v>0</v>
      </c>
    </row>
    <row r="93" spans="1:81" x14ac:dyDescent="0.2">
      <c r="AR93" s="698">
        <v>97</v>
      </c>
      <c r="AS93" s="677">
        <f>IF(OR($C$12=$AR93,$D$12=$AR93),Schweine_Werte!$C93*0.5,IF(OR($C$12&gt;$AR93,$D$12&lt;$AR93),0,Schweine_Werte!$C93))</f>
        <v>0</v>
      </c>
      <c r="AT93" s="667">
        <f>IF(OR($C$24=$AR93,$D$24=$AR93),Schweine_Werte!$C93*0.5,IF(OR($C$24&gt;$AR93,$D$24&lt;$AR93),0,Schweine_Werte!$C93))</f>
        <v>0</v>
      </c>
      <c r="AU93" s="677">
        <f>IF(OR($C$36=$AR93,$D$36=$AR93),Schweine_Werte!$C93*0.5,IF(OR($C$36&gt;$AR93,$D$36&lt;$AR93),0,Schweine_Werte!$C93))</f>
        <v>0</v>
      </c>
      <c r="AV93" s="677">
        <f>IF(OR($C$48=$AR93,$D$48=$AR93),Schweine_Werte!$C93*0.5,IF(OR($C$48&gt;$AR93,$D$48&lt;$AR93),0,Schweine_Werte!$C93))</f>
        <v>0</v>
      </c>
      <c r="AW93" s="677">
        <f>IF(OR($C$60=$AR93,$D$60=$AR93),Schweine_Werte!$C93*0.5,IF(OR($C$60&gt;$AR93,$D$60&lt;$AR93),0,Schweine_Werte!$C93))</f>
        <v>0</v>
      </c>
      <c r="AX93" s="677">
        <f>IF(OR($C$12=$AR93,$D$12=$AR93),Schweine_Werte!$E93*0.5,IF(OR($C$12&gt;$AR93,$D$12&lt;$AR93),0,Schweine_Werte!$E93))</f>
        <v>0</v>
      </c>
      <c r="AY93" s="667">
        <f>IF(OR($C$24=$AR93,$D$24=$AR93),Schweine_Werte!$E93*0.5,IF(OR($C$24&gt;$AR93,$D$24&lt;$AR93),0,Schweine_Werte!$E93))</f>
        <v>0</v>
      </c>
      <c r="AZ93" s="667">
        <f>IF(OR($C$36=$AR93,$D$36=$AR93),Schweine_Werte!$E93*0.5,IF(OR($C$36&gt;$AR93,$D$36&lt;$AR93),0,Schweine_Werte!$E93))</f>
        <v>0</v>
      </c>
      <c r="BA93" s="667">
        <f>IF(OR($C$48=$AR93,$D$48=$AR93),Schweine_Werte!$E93*0.5,IF(OR($C$48&gt;$AR93,$D$48&lt;$AR93),0,Schweine_Werte!$E93))</f>
        <v>0</v>
      </c>
      <c r="BB93" s="667">
        <f>IF(OR($C$60=$AR93,$D$60=$AR93),Schweine_Werte!$E93*0.5,IF(OR($C$60&gt;$AR93,$D$60&lt;$AR93),0,Schweine_Werte!$E93))</f>
        <v>0</v>
      </c>
      <c r="BC93" s="677">
        <f>IF(OR($C$12=$AR93,$D$12=$AR93),Schweine_Werte!$G93*0.5,IF(OR($C$12&gt;$AR93,$D$12&lt;$AR93),0,Schweine_Werte!$G93))</f>
        <v>0</v>
      </c>
      <c r="BD93" s="667">
        <f>IF(OR($C$24=$AR93,$D$24=$AR93),Schweine_Werte!$G93*0.5,IF(OR($C$24&gt;$AR93,$D$24&lt;$AR93),0,Schweine_Werte!$G93))</f>
        <v>0</v>
      </c>
      <c r="BE93" s="667">
        <f>IF(OR($C$36=$AR93,$D$36=$AR93),Schweine_Werte!$G93*0.5,IF(OR($C$36&gt;$AR93,$D$36&lt;$AR93),0,Schweine_Werte!$G93))</f>
        <v>0</v>
      </c>
      <c r="BF93" s="667">
        <f>IF(OR($C$48=$AR93,$D$48=$AR93),Schweine_Werte!$G93*0.5,IF(OR($C$48&gt;$AR93,$D$48&lt;$AR93),0,Schweine_Werte!$G93))</f>
        <v>0</v>
      </c>
      <c r="BG93" s="667">
        <f>IF(OR($C$60=$AR93,$D$60=$AR93),Schweine_Werte!$G93*0.5,IF(OR($C$60&gt;$AR93,$D$60&lt;$AR93),0,Schweine_Werte!$G93))</f>
        <v>0</v>
      </c>
      <c r="BH93" s="677">
        <f>IF(OR($C$12=$AR93,$D$12=$AR93),Schweine_Werte!$I93*0.5,IF(OR($C$12&gt;$AR93,$D$12&lt;$AR93),0,Schweine_Werte!$I93))</f>
        <v>0</v>
      </c>
      <c r="BI93" s="667">
        <f>IF(OR($C$24=$AR93,$D$24=$AR93),Schweine_Werte!$I93*0.5,IF(OR($C$24&gt;$AR93,$D$24&lt;$AR93),0,Schweine_Werte!$I93))</f>
        <v>0</v>
      </c>
      <c r="BJ93" s="667">
        <f>IF(OR($C$36=$AR93,$D$36=$AR93),Schweine_Werte!$I93*0.5,IF(OR($C$36&gt;$AR93,$D$36&lt;$AR93),0,Schweine_Werte!$I93))</f>
        <v>0</v>
      </c>
      <c r="BK93" s="667">
        <f>IF(OR($C$48=$AR93,$D$48=$AR93),Schweine_Werte!$I93*0.5,IF(OR($C$48&gt;$AR93,$D$48&lt;$AR93),0,Schweine_Werte!$I93))</f>
        <v>0</v>
      </c>
      <c r="BL93" s="667">
        <f>IF(OR($C$60=$AR93,$D$60=$AR93),Schweine_Werte!$I93*0.5,IF(OR($C$60&gt;$AR93,$D$60&lt;$AR93),0,Schweine_Werte!$I93))</f>
        <v>0</v>
      </c>
      <c r="BM93" s="677"/>
      <c r="BN93" s="667"/>
      <c r="BO93" s="667"/>
      <c r="BP93" s="667"/>
      <c r="BQ93" s="667"/>
      <c r="BR93" s="677">
        <f>IF(OR($C$74=$AR93,$D$74=$AR93),Schweine_Werte!$M93*0.5,IF(OR($C$74&gt;$AR93,$D$74&lt;$AR93),0,Schweine_Werte!$M93))</f>
        <v>0</v>
      </c>
      <c r="BS93" s="677">
        <f>IF(OR($C$83=$AR93,$D$83=$AR93),Schweine_Werte!$M93*0.5,IF(OR($C$83&gt;$AR93,$D$83&lt;$AR93),0,Schweine_Werte!$M93))</f>
        <v>0</v>
      </c>
      <c r="BT93" s="679">
        <f>IF(OR($C$92=$AR93,$D$92=$AR93),Schweine_Werte!$M93*0.5,IF(OR($C$92&gt;$AR93,$D$92&lt;$AR93),0,Schweine_Werte!$M93))</f>
        <v>0</v>
      </c>
      <c r="BU93" s="679">
        <f>IF(OR($C$101=$AR93,$D$101=$AR93),Schweine_Werte!$M93*0.5,IF(OR($C$101&gt;$AR93,$D$101&lt;$AR93),0,Schweine_Werte!$M93))</f>
        <v>0</v>
      </c>
      <c r="BV93" s="679">
        <f>IF(OR($C$110=$AR93,$D$110=$AR93),Schweine_Werte!$M93*0.5,IF(OR($C$110&gt;$AR93,$D$110&lt;$AR93),0,Schweine_Werte!$M93))</f>
        <v>0</v>
      </c>
      <c r="BW93" s="679">
        <f>IF(OR(8=$AR93,$E$127=$AR93),Schweine_Werte!$M93*0.5,IF(OR(8&gt;$AR93,$E$127&lt;$AR93),0,Schweine_Werte!$M93))</f>
        <v>1.225230707810347</v>
      </c>
      <c r="BX93" s="679">
        <f>IF(OR(8=$AR93,$E$145=$AR93),Schweine_Werte!$M93*0.5,IF(OR(8&gt;$AR93,$E$145&lt;$AR93),0,Schweine_Werte!$M93))</f>
        <v>1.225230707810347</v>
      </c>
      <c r="BY93" s="677">
        <f>IF(OR($C$74=$AR93,$D$74=$AR93),Schweine_Werte!$O93*0.5,IF(OR($C$74&gt;$AR93,$D$74&lt;$AR93),0,Schweine_Werte!$O93))</f>
        <v>0</v>
      </c>
      <c r="BZ93" s="677">
        <f>IF(OR($C$83=$AR93,$D$83=$AR93),Schweine_Werte!$O93*0.5,IF(OR($C$83&gt;$AR93,$D$83&lt;$AR93),0,Schweine_Werte!$O93))</f>
        <v>0</v>
      </c>
      <c r="CA93" s="679">
        <f>IF(OR($C$92=$AR93,$D$92=$AR93),Schweine_Werte!$O93*0.5,IF(OR($C$92&gt;$AR93,$D$92&lt;$AR93),0,Schweine_Werte!$O93))</f>
        <v>0</v>
      </c>
      <c r="CB93" s="679">
        <f>IF(OR($C$101=$AR93,$D$101=$AR93),Schweine_Werte!$O93*0.5,IF(OR($C$101&gt;$AR93,$D$101&lt;$AR93),0,Schweine_Werte!$O93))</f>
        <v>0</v>
      </c>
      <c r="CC93" s="679">
        <f>IF(OR($C$110=$AR93,$D$110=$AR93),Schweine_Werte!$O93*0.5,IF(OR($C$110&gt;$AR93,$D$110&lt;$AR93),0,Schweine_Werte!$O93))</f>
        <v>0</v>
      </c>
    </row>
    <row r="94" spans="1:81" x14ac:dyDescent="0.2">
      <c r="AR94" s="698">
        <v>98</v>
      </c>
      <c r="AS94" s="677">
        <f>IF(OR($C$12=$AR94,$D$12=$AR94),Schweine_Werte!$C94*0.5,IF(OR($C$12&gt;$AR94,$D$12&lt;$AR94),0,Schweine_Werte!$C94))</f>
        <v>0</v>
      </c>
      <c r="AT94" s="667">
        <f>IF(OR($C$24=$AR94,$D$24=$AR94),Schweine_Werte!$C94*0.5,IF(OR($C$24&gt;$AR94,$D$24&lt;$AR94),0,Schweine_Werte!$C94))</f>
        <v>0</v>
      </c>
      <c r="AU94" s="677">
        <f>IF(OR($C$36=$AR94,$D$36=$AR94),Schweine_Werte!$C94*0.5,IF(OR($C$36&gt;$AR94,$D$36&lt;$AR94),0,Schweine_Werte!$C94))</f>
        <v>0</v>
      </c>
      <c r="AV94" s="677">
        <f>IF(OR($C$48=$AR94,$D$48=$AR94),Schweine_Werte!$C94*0.5,IF(OR($C$48&gt;$AR94,$D$48&lt;$AR94),0,Schweine_Werte!$C94))</f>
        <v>0</v>
      </c>
      <c r="AW94" s="677">
        <f>IF(OR($C$60=$AR94,$D$60=$AR94),Schweine_Werte!$C94*0.5,IF(OR($C$60&gt;$AR94,$D$60&lt;$AR94),0,Schweine_Werte!$C94))</f>
        <v>0</v>
      </c>
      <c r="AX94" s="677">
        <f>IF(OR($C$12=$AR94,$D$12=$AR94),Schweine_Werte!$E94*0.5,IF(OR($C$12&gt;$AR94,$D$12&lt;$AR94),0,Schweine_Werte!$E94))</f>
        <v>0</v>
      </c>
      <c r="AY94" s="667">
        <f>IF(OR($C$24=$AR94,$D$24=$AR94),Schweine_Werte!$E94*0.5,IF(OR($C$24&gt;$AR94,$D$24&lt;$AR94),0,Schweine_Werte!$E94))</f>
        <v>0</v>
      </c>
      <c r="AZ94" s="667">
        <f>IF(OR($C$36=$AR94,$D$36=$AR94),Schweine_Werte!$E94*0.5,IF(OR($C$36&gt;$AR94,$D$36&lt;$AR94),0,Schweine_Werte!$E94))</f>
        <v>0</v>
      </c>
      <c r="BA94" s="667">
        <f>IF(OR($C$48=$AR94,$D$48=$AR94),Schweine_Werte!$E94*0.5,IF(OR($C$48&gt;$AR94,$D$48&lt;$AR94),0,Schweine_Werte!$E94))</f>
        <v>0</v>
      </c>
      <c r="BB94" s="667">
        <f>IF(OR($C$60=$AR94,$D$60=$AR94),Schweine_Werte!$E94*0.5,IF(OR($C$60&gt;$AR94,$D$60&lt;$AR94),0,Schweine_Werte!$E94))</f>
        <v>0</v>
      </c>
      <c r="BC94" s="677">
        <f>IF(OR($C$12=$AR94,$D$12=$AR94),Schweine_Werte!$G94*0.5,IF(OR($C$12&gt;$AR94,$D$12&lt;$AR94),0,Schweine_Werte!$G94))</f>
        <v>0</v>
      </c>
      <c r="BD94" s="667">
        <f>IF(OR($C$24=$AR94,$D$24=$AR94),Schweine_Werte!$G94*0.5,IF(OR($C$24&gt;$AR94,$D$24&lt;$AR94),0,Schweine_Werte!$G94))</f>
        <v>0</v>
      </c>
      <c r="BE94" s="667">
        <f>IF(OR($C$36=$AR94,$D$36=$AR94),Schweine_Werte!$G94*0.5,IF(OR($C$36&gt;$AR94,$D$36&lt;$AR94),0,Schweine_Werte!$G94))</f>
        <v>0</v>
      </c>
      <c r="BF94" s="667">
        <f>IF(OR($C$48=$AR94,$D$48=$AR94),Schweine_Werte!$G94*0.5,IF(OR($C$48&gt;$AR94,$D$48&lt;$AR94),0,Schweine_Werte!$G94))</f>
        <v>0</v>
      </c>
      <c r="BG94" s="667">
        <f>IF(OR($C$60=$AR94,$D$60=$AR94),Schweine_Werte!$G94*0.5,IF(OR($C$60&gt;$AR94,$D$60&lt;$AR94),0,Schweine_Werte!$G94))</f>
        <v>0</v>
      </c>
      <c r="BH94" s="677">
        <f>IF(OR($C$12=$AR94,$D$12=$AR94),Schweine_Werte!$I94*0.5,IF(OR($C$12&gt;$AR94,$D$12&lt;$AR94),0,Schweine_Werte!$I94))</f>
        <v>0</v>
      </c>
      <c r="BI94" s="667">
        <f>IF(OR($C$24=$AR94,$D$24=$AR94),Schweine_Werte!$I94*0.5,IF(OR($C$24&gt;$AR94,$D$24&lt;$AR94),0,Schweine_Werte!$I94))</f>
        <v>0</v>
      </c>
      <c r="BJ94" s="667">
        <f>IF(OR($C$36=$AR94,$D$36=$AR94),Schweine_Werte!$I94*0.5,IF(OR($C$36&gt;$AR94,$D$36&lt;$AR94),0,Schweine_Werte!$I94))</f>
        <v>0</v>
      </c>
      <c r="BK94" s="667">
        <f>IF(OR($C$48=$AR94,$D$48=$AR94),Schweine_Werte!$I94*0.5,IF(OR($C$48&gt;$AR94,$D$48&lt;$AR94),0,Schweine_Werte!$I94))</f>
        <v>0</v>
      </c>
      <c r="BL94" s="667">
        <f>IF(OR($C$60=$AR94,$D$60=$AR94),Schweine_Werte!$I94*0.5,IF(OR($C$60&gt;$AR94,$D$60&lt;$AR94),0,Schweine_Werte!$I94))</f>
        <v>0</v>
      </c>
      <c r="BM94" s="677"/>
      <c r="BN94" s="667"/>
      <c r="BO94" s="667"/>
      <c r="BP94" s="667"/>
      <c r="BQ94" s="667"/>
      <c r="BR94" s="677">
        <f>IF(OR($C$74=$AR94,$D$74=$AR94),Schweine_Werte!$M94*0.5,IF(OR($C$74&gt;$AR94,$D$74&lt;$AR94),0,Schweine_Werte!$M94))</f>
        <v>0</v>
      </c>
      <c r="BS94" s="677">
        <f>IF(OR($C$83=$AR94,$D$83=$AR94),Schweine_Werte!$M94*0.5,IF(OR($C$83&gt;$AR94,$D$83&lt;$AR94),0,Schweine_Werte!$M94))</f>
        <v>0</v>
      </c>
      <c r="BT94" s="679">
        <f>IF(OR($C$92=$AR94,$D$92=$AR94),Schweine_Werte!$M94*0.5,IF(OR($C$92&gt;$AR94,$D$92&lt;$AR94),0,Schweine_Werte!$M94))</f>
        <v>0</v>
      </c>
      <c r="BU94" s="679">
        <f>IF(OR($C$101=$AR94,$D$101=$AR94),Schweine_Werte!$M94*0.5,IF(OR($C$101&gt;$AR94,$D$101&lt;$AR94),0,Schweine_Werte!$M94))</f>
        <v>0</v>
      </c>
      <c r="BV94" s="679">
        <f>IF(OR($C$110=$AR94,$D$110=$AR94),Schweine_Werte!$M94*0.5,IF(OR($C$110&gt;$AR94,$D$110&lt;$AR94),0,Schweine_Werte!$M94))</f>
        <v>0</v>
      </c>
      <c r="BW94" s="679">
        <f>IF(OR(8=$AR94,$E$127=$AR94),Schweine_Werte!$M94*0.5,IF(OR(8&gt;$AR94,$E$127&lt;$AR94),0,Schweine_Werte!$M94))</f>
        <v>1.2364435817812538</v>
      </c>
      <c r="BX94" s="679">
        <f>IF(OR(8=$AR94,$E$145=$AR94),Schweine_Werte!$M94*0.5,IF(OR(8&gt;$AR94,$E$145&lt;$AR94),0,Schweine_Werte!$M94))</f>
        <v>1.2364435817812538</v>
      </c>
      <c r="BY94" s="677">
        <f>IF(OR($C$74=$AR94,$D$74=$AR94),Schweine_Werte!$O94*0.5,IF(OR($C$74&gt;$AR94,$D$74&lt;$AR94),0,Schweine_Werte!$O94))</f>
        <v>0</v>
      </c>
      <c r="BZ94" s="677">
        <f>IF(OR($C$83=$AR94,$D$83=$AR94),Schweine_Werte!$O94*0.5,IF(OR($C$83&gt;$AR94,$D$83&lt;$AR94),0,Schweine_Werte!$O94))</f>
        <v>0</v>
      </c>
      <c r="CA94" s="679">
        <f>IF(OR($C$92=$AR94,$D$92=$AR94),Schweine_Werte!$O94*0.5,IF(OR($C$92&gt;$AR94,$D$92&lt;$AR94),0,Schweine_Werte!$O94))</f>
        <v>0</v>
      </c>
      <c r="CB94" s="679">
        <f>IF(OR($C$101=$AR94,$D$101=$AR94),Schweine_Werte!$O94*0.5,IF(OR($C$101&gt;$AR94,$D$101&lt;$AR94),0,Schweine_Werte!$O94))</f>
        <v>0</v>
      </c>
      <c r="CC94" s="679">
        <f>IF(OR($C$110=$AR94,$D$110=$AR94),Schweine_Werte!$O94*0.5,IF(OR($C$110&gt;$AR94,$D$110&lt;$AR94),0,Schweine_Werte!$O94))</f>
        <v>0</v>
      </c>
    </row>
    <row r="95" spans="1:81" x14ac:dyDescent="0.2">
      <c r="Q95" s="1735" t="s">
        <v>446</v>
      </c>
      <c r="R95" s="1735"/>
      <c r="S95" s="1735"/>
      <c r="T95" s="1735" t="s">
        <v>447</v>
      </c>
      <c r="U95" s="1735"/>
      <c r="V95" s="1735"/>
      <c r="W95" s="517" t="s">
        <v>435</v>
      </c>
      <c r="X95" s="517"/>
      <c r="Y95" s="517"/>
      <c r="AR95" s="698">
        <v>99</v>
      </c>
      <c r="AS95" s="677">
        <f>IF(OR($C$12=$AR95,$D$12=$AR95),Schweine_Werte!$C95*0.5,IF(OR($C$12&gt;$AR95,$D$12&lt;$AR95),0,Schweine_Werte!$C95))</f>
        <v>0</v>
      </c>
      <c r="AT95" s="667">
        <f>IF(OR($C$24=$AR95,$D$24=$AR95),Schweine_Werte!$C95*0.5,IF(OR($C$24&gt;$AR95,$D$24&lt;$AR95),0,Schweine_Werte!$C95))</f>
        <v>0</v>
      </c>
      <c r="AU95" s="677">
        <f>IF(OR($C$36=$AR95,$D$36=$AR95),Schweine_Werte!$C95*0.5,IF(OR($C$36&gt;$AR95,$D$36&lt;$AR95),0,Schweine_Werte!$C95))</f>
        <v>0</v>
      </c>
      <c r="AV95" s="677">
        <f>IF(OR($C$48=$AR95,$D$48=$AR95),Schweine_Werte!$C95*0.5,IF(OR($C$48&gt;$AR95,$D$48&lt;$AR95),0,Schweine_Werte!$C95))</f>
        <v>0</v>
      </c>
      <c r="AW95" s="677">
        <f>IF(OR($C$60=$AR95,$D$60=$AR95),Schweine_Werte!$C95*0.5,IF(OR($C$60&gt;$AR95,$D$60&lt;$AR95),0,Schweine_Werte!$C95))</f>
        <v>0</v>
      </c>
      <c r="AX95" s="677">
        <f>IF(OR($C$12=$AR95,$D$12=$AR95),Schweine_Werte!$E95*0.5,IF(OR($C$12&gt;$AR95,$D$12&lt;$AR95),0,Schweine_Werte!$E95))</f>
        <v>0</v>
      </c>
      <c r="AY95" s="667">
        <f>IF(OR($C$24=$AR95,$D$24=$AR95),Schweine_Werte!$E95*0.5,IF(OR($C$24&gt;$AR95,$D$24&lt;$AR95),0,Schweine_Werte!$E95))</f>
        <v>0</v>
      </c>
      <c r="AZ95" s="667">
        <f>IF(OR($C$36=$AR95,$D$36=$AR95),Schweine_Werte!$E95*0.5,IF(OR($C$36&gt;$AR95,$D$36&lt;$AR95),0,Schweine_Werte!$E95))</f>
        <v>0</v>
      </c>
      <c r="BA95" s="667">
        <f>IF(OR($C$48=$AR95,$D$48=$AR95),Schweine_Werte!$E95*0.5,IF(OR($C$48&gt;$AR95,$D$48&lt;$AR95),0,Schweine_Werte!$E95))</f>
        <v>0</v>
      </c>
      <c r="BB95" s="667">
        <f>IF(OR($C$60=$AR95,$D$60=$AR95),Schweine_Werte!$E95*0.5,IF(OR($C$60&gt;$AR95,$D$60&lt;$AR95),0,Schweine_Werte!$E95))</f>
        <v>0</v>
      </c>
      <c r="BC95" s="677">
        <f>IF(OR($C$12=$AR95,$D$12=$AR95),Schweine_Werte!$G95*0.5,IF(OR($C$12&gt;$AR95,$D$12&lt;$AR95),0,Schweine_Werte!$G95))</f>
        <v>0</v>
      </c>
      <c r="BD95" s="667">
        <f>IF(OR($C$24=$AR95,$D$24=$AR95),Schweine_Werte!$G95*0.5,IF(OR($C$24&gt;$AR95,$D$24&lt;$AR95),0,Schweine_Werte!$G95))</f>
        <v>0</v>
      </c>
      <c r="BE95" s="667">
        <f>IF(OR($C$36=$AR95,$D$36=$AR95),Schweine_Werte!$G95*0.5,IF(OR($C$36&gt;$AR95,$D$36&lt;$AR95),0,Schweine_Werte!$G95))</f>
        <v>0</v>
      </c>
      <c r="BF95" s="667">
        <f>IF(OR($C$48=$AR95,$D$48=$AR95),Schweine_Werte!$G95*0.5,IF(OR($C$48&gt;$AR95,$D$48&lt;$AR95),0,Schweine_Werte!$G95))</f>
        <v>0</v>
      </c>
      <c r="BG95" s="667">
        <f>IF(OR($C$60=$AR95,$D$60=$AR95),Schweine_Werte!$G95*0.5,IF(OR($C$60&gt;$AR95,$D$60&lt;$AR95),0,Schweine_Werte!$G95))</f>
        <v>0</v>
      </c>
      <c r="BH95" s="677">
        <f>IF(OR($C$12=$AR95,$D$12=$AR95),Schweine_Werte!$I95*0.5,IF(OR($C$12&gt;$AR95,$D$12&lt;$AR95),0,Schweine_Werte!$I95))</f>
        <v>0</v>
      </c>
      <c r="BI95" s="667">
        <f>IF(OR($C$24=$AR95,$D$24=$AR95),Schweine_Werte!$I95*0.5,IF(OR($C$24&gt;$AR95,$D$24&lt;$AR95),0,Schweine_Werte!$I95))</f>
        <v>0</v>
      </c>
      <c r="BJ95" s="667">
        <f>IF(OR($C$36=$AR95,$D$36=$AR95),Schweine_Werte!$I95*0.5,IF(OR($C$36&gt;$AR95,$D$36&lt;$AR95),0,Schweine_Werte!$I95))</f>
        <v>0</v>
      </c>
      <c r="BK95" s="667">
        <f>IF(OR($C$48=$AR95,$D$48=$AR95),Schweine_Werte!$I95*0.5,IF(OR($C$48&gt;$AR95,$D$48&lt;$AR95),0,Schweine_Werte!$I95))</f>
        <v>0</v>
      </c>
      <c r="BL95" s="667">
        <f>IF(OR($C$60=$AR95,$D$60=$AR95),Schweine_Werte!$I95*0.5,IF(OR($C$60&gt;$AR95,$D$60&lt;$AR95),0,Schweine_Werte!$I95))</f>
        <v>0</v>
      </c>
      <c r="BM95" s="677"/>
      <c r="BN95" s="667"/>
      <c r="BO95" s="667"/>
      <c r="BP95" s="667"/>
      <c r="BQ95" s="667"/>
      <c r="BR95" s="677">
        <f>IF(OR($C$74=$AR95,$D$74=$AR95),Schweine_Werte!$M95*0.5,IF(OR($C$74&gt;$AR95,$D$74&lt;$AR95),0,Schweine_Werte!$M95))</f>
        <v>0</v>
      </c>
      <c r="BS95" s="677">
        <f>IF(OR($C$83=$AR95,$D$83=$AR95),Schweine_Werte!$M95*0.5,IF(OR($C$83&gt;$AR95,$D$83&lt;$AR95),0,Schweine_Werte!$M95))</f>
        <v>0</v>
      </c>
      <c r="BT95" s="679">
        <f>IF(OR($C$92=$AR95,$D$92=$AR95),Schweine_Werte!$M95*0.5,IF(OR($C$92&gt;$AR95,$D$92&lt;$AR95),0,Schweine_Werte!$M95))</f>
        <v>0</v>
      </c>
      <c r="BU95" s="679">
        <f>IF(OR($C$101=$AR95,$D$101=$AR95),Schweine_Werte!$M95*0.5,IF(OR($C$101&gt;$AR95,$D$101&lt;$AR95),0,Schweine_Werte!$M95))</f>
        <v>0</v>
      </c>
      <c r="BV95" s="679">
        <f>IF(OR($C$110=$AR95,$D$110=$AR95),Schweine_Werte!$M95*0.5,IF(OR($C$110&gt;$AR95,$D$110&lt;$AR95),0,Schweine_Werte!$M95))</f>
        <v>0</v>
      </c>
      <c r="BW95" s="679">
        <f>IF(OR(8=$AR95,$E$127=$AR95),Schweine_Werte!$M95*0.5,IF(OR(8&gt;$AR95,$E$127&lt;$AR95),0,Schweine_Werte!$M95))</f>
        <v>1.2483202500391168</v>
      </c>
      <c r="BX95" s="679">
        <f>IF(OR(8=$AR95,$E$145=$AR95),Schweine_Werte!$M95*0.5,IF(OR(8&gt;$AR95,$E$145&lt;$AR95),0,Schweine_Werte!$M95))</f>
        <v>1.2483202500391168</v>
      </c>
      <c r="BY95" s="677">
        <f>IF(OR($C$74=$AR95,$D$74=$AR95),Schweine_Werte!$O95*0.5,IF(OR($C$74&gt;$AR95,$D$74&lt;$AR95),0,Schweine_Werte!$O95))</f>
        <v>0</v>
      </c>
      <c r="BZ95" s="677">
        <f>IF(OR($C$83=$AR95,$D$83=$AR95),Schweine_Werte!$O95*0.5,IF(OR($C$83&gt;$AR95,$D$83&lt;$AR95),0,Schweine_Werte!$O95))</f>
        <v>0</v>
      </c>
      <c r="CA95" s="679">
        <f>IF(OR($C$92=$AR95,$D$92=$AR95),Schweine_Werte!$O95*0.5,IF(OR($C$92&gt;$AR95,$D$92&lt;$AR95),0,Schweine_Werte!$O95))</f>
        <v>0</v>
      </c>
      <c r="CB95" s="679">
        <f>IF(OR($C$101=$AR95,$D$101=$AR95),Schweine_Werte!$O95*0.5,IF(OR($C$101&gt;$AR95,$D$101&lt;$AR95),0,Schweine_Werte!$O95))</f>
        <v>0</v>
      </c>
      <c r="CC95" s="679">
        <f>IF(OR($C$110=$AR95,$D$110=$AR95),Schweine_Werte!$O95*0.5,IF(OR($C$110&gt;$AR95,$D$110&lt;$AR95),0,Schweine_Werte!$O95))</f>
        <v>0</v>
      </c>
    </row>
    <row r="96" spans="1:81" x14ac:dyDescent="0.2">
      <c r="B96" s="520" t="s">
        <v>517</v>
      </c>
      <c r="E96" s="520" t="s">
        <v>470</v>
      </c>
      <c r="F96" s="520" t="s">
        <v>363</v>
      </c>
      <c r="G96" s="520" t="s">
        <v>471</v>
      </c>
      <c r="H96" s="520" t="s">
        <v>472</v>
      </c>
      <c r="I96" s="520" t="s">
        <v>473</v>
      </c>
      <c r="J96" s="520" t="s">
        <v>474</v>
      </c>
      <c r="K96" s="520" t="s">
        <v>475</v>
      </c>
      <c r="L96" s="520" t="s">
        <v>476</v>
      </c>
      <c r="M96" s="520" t="s">
        <v>477</v>
      </c>
      <c r="N96" s="520" t="s">
        <v>478</v>
      </c>
      <c r="O96" s="520" t="s">
        <v>479</v>
      </c>
      <c r="P96" s="520" t="s">
        <v>480</v>
      </c>
      <c r="Q96" s="520" t="s">
        <v>365</v>
      </c>
      <c r="R96" s="520" t="s">
        <v>366</v>
      </c>
      <c r="S96" s="520" t="s">
        <v>367</v>
      </c>
      <c r="T96" s="520" t="s">
        <v>365</v>
      </c>
      <c r="U96" s="520" t="s">
        <v>366</v>
      </c>
      <c r="V96" s="520" t="s">
        <v>367</v>
      </c>
      <c r="W96" s="520" t="s">
        <v>448</v>
      </c>
      <c r="X96" s="520" t="s">
        <v>449</v>
      </c>
      <c r="Y96" s="520" t="s">
        <v>450</v>
      </c>
      <c r="AR96" s="698">
        <v>100</v>
      </c>
      <c r="AS96" s="677">
        <f>IF(OR($C$12=$AR96,$D$12=$AR96),Schweine_Werte!$C96*0.5,IF(OR($C$12&gt;$AR96,$D$12&lt;$AR96),0,Schweine_Werte!$C96))</f>
        <v>0</v>
      </c>
      <c r="AT96" s="667">
        <f>IF(OR($C$24=$AR96,$D$24=$AR96),Schweine_Werte!$C96*0.5,IF(OR($C$24&gt;$AR96,$D$24&lt;$AR96),0,Schweine_Werte!$C96))</f>
        <v>0</v>
      </c>
      <c r="AU96" s="677">
        <f>IF(OR($C$36=$AR96,$D$36=$AR96),Schweine_Werte!$C96*0.5,IF(OR($C$36&gt;$AR96,$D$36&lt;$AR96),0,Schweine_Werte!$C96))</f>
        <v>0</v>
      </c>
      <c r="AV96" s="677">
        <f>IF(OR($C$48=$AR96,$D$48=$AR96),Schweine_Werte!$C96*0.5,IF(OR($C$48&gt;$AR96,$D$48&lt;$AR96),0,Schweine_Werte!$C96))</f>
        <v>0</v>
      </c>
      <c r="AW96" s="677">
        <f>IF(OR($C$60=$AR96,$D$60=$AR96),Schweine_Werte!$C96*0.5,IF(OR($C$60&gt;$AR96,$D$60&lt;$AR96),0,Schweine_Werte!$C96))</f>
        <v>0</v>
      </c>
      <c r="AX96" s="677">
        <f>IF(OR($C$12=$AR96,$D$12=$AR96),Schweine_Werte!$E96*0.5,IF(OR($C$12&gt;$AR96,$D$12&lt;$AR96),0,Schweine_Werte!$E96))</f>
        <v>0</v>
      </c>
      <c r="AY96" s="667">
        <f>IF(OR($C$24=$AR96,$D$24=$AR96),Schweine_Werte!$E96*0.5,IF(OR($C$24&gt;$AR96,$D$24&lt;$AR96),0,Schweine_Werte!$E96))</f>
        <v>0</v>
      </c>
      <c r="AZ96" s="667">
        <f>IF(OR($C$36=$AR96,$D$36=$AR96),Schweine_Werte!$E96*0.5,IF(OR($C$36&gt;$AR96,$D$36&lt;$AR96),0,Schweine_Werte!$E96))</f>
        <v>0</v>
      </c>
      <c r="BA96" s="667">
        <f>IF(OR($C$48=$AR96,$D$48=$AR96),Schweine_Werte!$E96*0.5,IF(OR($C$48&gt;$AR96,$D$48&lt;$AR96),0,Schweine_Werte!$E96))</f>
        <v>0</v>
      </c>
      <c r="BB96" s="667">
        <f>IF(OR($C$60=$AR96,$D$60=$AR96),Schweine_Werte!$E96*0.5,IF(OR($C$60&gt;$AR96,$D$60&lt;$AR96),0,Schweine_Werte!$E96))</f>
        <v>0</v>
      </c>
      <c r="BC96" s="677">
        <f>IF(OR($C$12=$AR96,$D$12=$AR96),Schweine_Werte!$G96*0.5,IF(OR($C$12&gt;$AR96,$D$12&lt;$AR96),0,Schweine_Werte!$G96))</f>
        <v>0</v>
      </c>
      <c r="BD96" s="667">
        <f>IF(OR($C$24=$AR96,$D$24=$AR96),Schweine_Werte!$G96*0.5,IF(OR($C$24&gt;$AR96,$D$24&lt;$AR96),0,Schweine_Werte!$G96))</f>
        <v>0</v>
      </c>
      <c r="BE96" s="667">
        <f>IF(OR($C$36=$AR96,$D$36=$AR96),Schweine_Werte!$G96*0.5,IF(OR($C$36&gt;$AR96,$D$36&lt;$AR96),0,Schweine_Werte!$G96))</f>
        <v>0</v>
      </c>
      <c r="BF96" s="667">
        <f>IF(OR($C$48=$AR96,$D$48=$AR96),Schweine_Werte!$G96*0.5,IF(OR($C$48&gt;$AR96,$D$48&lt;$AR96),0,Schweine_Werte!$G96))</f>
        <v>0</v>
      </c>
      <c r="BG96" s="667">
        <f>IF(OR($C$60=$AR96,$D$60=$AR96),Schweine_Werte!$G96*0.5,IF(OR($C$60&gt;$AR96,$D$60&lt;$AR96),0,Schweine_Werte!$G96))</f>
        <v>0</v>
      </c>
      <c r="BH96" s="677">
        <f>IF(OR($C$12=$AR96,$D$12=$AR96),Schweine_Werte!$I96*0.5,IF(OR($C$12&gt;$AR96,$D$12&lt;$AR96),0,Schweine_Werte!$I96))</f>
        <v>0</v>
      </c>
      <c r="BI96" s="667">
        <f>IF(OR($C$24=$AR96,$D$24=$AR96),Schweine_Werte!$I96*0.5,IF(OR($C$24&gt;$AR96,$D$24&lt;$AR96),0,Schweine_Werte!$I96))</f>
        <v>0</v>
      </c>
      <c r="BJ96" s="667">
        <f>IF(OR($C$36=$AR96,$D$36=$AR96),Schweine_Werte!$I96*0.5,IF(OR($C$36&gt;$AR96,$D$36&lt;$AR96),0,Schweine_Werte!$I96))</f>
        <v>0</v>
      </c>
      <c r="BK96" s="667">
        <f>IF(OR($C$48=$AR96,$D$48=$AR96),Schweine_Werte!$I96*0.5,IF(OR($C$48&gt;$AR96,$D$48&lt;$AR96),0,Schweine_Werte!$I96))</f>
        <v>0</v>
      </c>
      <c r="BL96" s="667">
        <f>IF(OR($C$60=$AR96,$D$60=$AR96),Schweine_Werte!$I96*0.5,IF(OR($C$60&gt;$AR96,$D$60&lt;$AR96),0,Schweine_Werte!$I96))</f>
        <v>0</v>
      </c>
      <c r="BM96" s="677"/>
      <c r="BN96" s="667"/>
      <c r="BO96" s="667"/>
      <c r="BP96" s="667"/>
      <c r="BQ96" s="667"/>
      <c r="BR96" s="677">
        <f>IF(OR($C$74=$AR96,$D$74=$AR96),Schweine_Werte!$M96*0.5,IF(OR($C$74&gt;$AR96,$D$74&lt;$AR96),0,Schweine_Werte!$M96))</f>
        <v>0</v>
      </c>
      <c r="BS96" s="677">
        <f>IF(OR($C$83=$AR96,$D$83=$AR96),Schweine_Werte!$M96*0.5,IF(OR($C$83&gt;$AR96,$D$83&lt;$AR96),0,Schweine_Werte!$M96))</f>
        <v>0</v>
      </c>
      <c r="BT96" s="679">
        <f>IF(OR($C$92=$AR96,$D$92=$AR96),Schweine_Werte!$M96*0.5,IF(OR($C$92&gt;$AR96,$D$92&lt;$AR96),0,Schweine_Werte!$M96))</f>
        <v>0</v>
      </c>
      <c r="BU96" s="679">
        <f>IF(OR($C$101=$AR96,$D$101=$AR96),Schweine_Werte!$M96*0.5,IF(OR($C$101&gt;$AR96,$D$101&lt;$AR96),0,Schweine_Werte!$M96))</f>
        <v>0</v>
      </c>
      <c r="BV96" s="679">
        <f>IF(OR($C$110=$AR96,$D$110=$AR96),Schweine_Werte!$M96*0.5,IF(OR($C$110&gt;$AR96,$D$110&lt;$AR96),0,Schweine_Werte!$M96))</f>
        <v>0</v>
      </c>
      <c r="BW96" s="679">
        <f>IF(OR(8=$AR96,$E$127=$AR96),Schweine_Werte!$M96*0.5,IF(OR(8&gt;$AR96,$E$127&lt;$AR96),0,Schweine_Werte!$M96))</f>
        <v>1.2608927189522001</v>
      </c>
      <c r="BX96" s="679">
        <f>IF(OR(8=$AR96,$E$145=$AR96),Schweine_Werte!$M96*0.5,IF(OR(8&gt;$AR96,$E$145&lt;$AR96),0,Schweine_Werte!$M96))</f>
        <v>1.2608927189522001</v>
      </c>
      <c r="BY96" s="677">
        <f>IF(OR($C$74=$AR96,$D$74=$AR96),Schweine_Werte!$O96*0.5,IF(OR($C$74&gt;$AR96,$D$74&lt;$AR96),0,Schweine_Werte!$O96))</f>
        <v>0</v>
      </c>
      <c r="BZ96" s="677">
        <f>IF(OR($C$83=$AR96,$D$83=$AR96),Schweine_Werte!$O96*0.5,IF(OR($C$83&gt;$AR96,$D$83&lt;$AR96),0,Schweine_Werte!$O96))</f>
        <v>0</v>
      </c>
      <c r="CA96" s="679">
        <f>IF(OR($C$92=$AR96,$D$92=$AR96),Schweine_Werte!$O96*0.5,IF(OR($C$92&gt;$AR96,$D$92&lt;$AR96),0,Schweine_Werte!$O96))</f>
        <v>0</v>
      </c>
      <c r="CB96" s="679">
        <f>IF(OR($C$101=$AR96,$D$101=$AR96),Schweine_Werte!$O96*0.5,IF(OR($C$101&gt;$AR96,$D$101&lt;$AR96),0,Schweine_Werte!$O96))</f>
        <v>0</v>
      </c>
      <c r="CC96" s="679">
        <f>IF(OR($C$110=$AR96,$D$110=$AR96),Schweine_Werte!$O96*0.5,IF(OR($C$110&gt;$AR96,$D$110&lt;$AR96),0,Schweine_Werte!$O96))</f>
        <v>0</v>
      </c>
    </row>
    <row r="97" spans="1:81" x14ac:dyDescent="0.2">
      <c r="B97" s="520">
        <v>450</v>
      </c>
      <c r="D97" s="667"/>
      <c r="E97" s="520" t="e">
        <f>($D101-$C101)*1000/SUM($BU$4:$BU$31)</f>
        <v>#VALUE!</v>
      </c>
      <c r="F97" s="667" t="e">
        <f>SUMPRODUCT($BU$4:$BU$31,Schweine_Werte!$V$4:$V$31)/SUM($BU$4:$BU$31)</f>
        <v>#DIV/0!</v>
      </c>
      <c r="G97" s="667" t="e">
        <f>IF($B101=$A$8,SUMPRODUCT($BU$4:$BU$31,Schweine_Werte!HE$4:HE$31)/SUM($BU$4:$BU$31),IF($B101=$A$7,SUMPRODUCT($BU$4:$BU$31,Schweine_Werte!GQ$4:GQ$31)/SUM($BU$4:$BU$31),IF($B101=$A$6,SUMPRODUCT($BU$4:$BU$31,Schweine_Werte!GC$4:GC$31)/SUM($BU$4:$BU$31),SUMPRODUCT($BU$4:$BU$31,Schweine_Werte!FO$4:FO$31)/SUM($BU$4:$BU$31))))</f>
        <v>#DIV/0!</v>
      </c>
      <c r="H97" s="667" t="e">
        <f>IF($B101=$A$8,SUMPRODUCT($BU$4:$BU$31,Schweine_Werte!HF$4:HF$31)/SUM($BU$4:$BU$31),IF($B101=$A$7,SUMPRODUCT($BU$4:$BU$31,Schweine_Werte!GR$4:GR$31)/SUM($BU$4:$BU$31),IF($B101=$A$6,SUMPRODUCT($BU$4:$BU$31,Schweine_Werte!GD$4:GD$31)/SUM($BU$4:$BU$31),SUMPRODUCT($BU$4:$BU$31,Schweine_Werte!FP$4:FP$31)/SUM($BU$4:$BU$31))))</f>
        <v>#DIV/0!</v>
      </c>
      <c r="I97" s="667" t="e">
        <f>IF($B101=$A$8,SUMPRODUCT($BU$4:$BU$31,Schweine_Werte!HG$4:HG$31)/SUM($BU$4:$BU$31),IF($B101=$A$7,SUMPRODUCT($BU$4:$BU$31,Schweine_Werte!GS$4:GS$31)/SUM($BU$4:$BU$31),IF($B101=$A$6,SUMPRODUCT($BU$4:$BU$31,Schweine_Werte!GE$4:GE$31)/SUM($BU$4:$BU$31),SUMPRODUCT($BU$4:$BU$31,Schweine_Werte!FQ$4:FQ$31)/SUM($BU$4:$BU$31))))</f>
        <v>#DIV/0!</v>
      </c>
      <c r="J97" s="667" t="e">
        <f>SUMPRODUCT($BU$4:$BU$31,Schweine_Werte!$AD$4:$AD$31)/SUM($BU$4:$BU$31)</f>
        <v>#DIV/0!</v>
      </c>
      <c r="K97" s="667" t="e">
        <f>SUMPRODUCT($BU$4:$BU$31,Schweine_Werte!$AL$4:$AL$31)/SUM($BU$4:$BU$31)</f>
        <v>#DIV/0!</v>
      </c>
      <c r="L97" s="667" t="e">
        <f>T97*$F97*365/1000+$J97-$K97</f>
        <v>#DIV/0!</v>
      </c>
      <c r="M97" s="667" t="e">
        <f>U97*$F97*365/1000+$J97-$K97/2</f>
        <v>#DIV/0!</v>
      </c>
      <c r="N97" s="667" t="e">
        <f>V97*$F97*365/1000+$J97</f>
        <v>#DIV/0!</v>
      </c>
      <c r="O97" s="667">
        <f>IF($C101&lt;28,SUM($BU$4:$BU$23)+IF($D101&gt;28,$BU$24*0.5,$BU$24),0)</f>
        <v>0</v>
      </c>
      <c r="P97" s="667">
        <f>IF($D101&gt;28,SUM($BU$25:$BU$31)+IF($C101&lt;28,$BU$24*0.5,$BU$24),0)</f>
        <v>0</v>
      </c>
      <c r="Q97" s="667" t="e">
        <f t="shared" ref="Q97:S98" si="49">+T97*$F97</f>
        <v>#DIV/0!</v>
      </c>
      <c r="R97" s="667" t="e">
        <f t="shared" si="49"/>
        <v>#DIV/0!</v>
      </c>
      <c r="S97" s="667" t="e">
        <f t="shared" si="49"/>
        <v>#DIV/0!</v>
      </c>
      <c r="T97" s="667" t="e">
        <f>+($O97*Schweine_Werte!$HT$15+$P97*Schweine_Werte!$HU$15)/SUM($O97:$P97)</f>
        <v>#DIV/0!</v>
      </c>
      <c r="U97" s="667" t="e">
        <f>+($O97*Schweine_Werte!$HV$15+$P97*Schweine_Werte!$HW$15)/SUM($O97:$P97)</f>
        <v>#DIV/0!</v>
      </c>
      <c r="V97" s="667" t="e">
        <f>+($O97*Schweine_Werte!$HX$15+$P97*Schweine_Werte!$HY$15)/SUM($O97:$P97)</f>
        <v>#DIV/0!</v>
      </c>
      <c r="W97" s="678" t="e">
        <f>($J97*0.055+T97*0.365*0.86*$F97-$K97*0.018)/L97*100</f>
        <v>#DIV/0!</v>
      </c>
      <c r="X97" s="678" t="e">
        <f>($J97*0.055+U97*0.365*0.86*$F97-$K97*0.018/2)/M97*100</f>
        <v>#DIV/0!</v>
      </c>
      <c r="Y97" s="667" t="e">
        <f>($J97*0.055+V97*0.365*0.86*$F97)/N97*100</f>
        <v>#DIV/0!</v>
      </c>
      <c r="Z97" s="667" t="e">
        <f>IF($B101=$A$8,SUMPRODUCT($BU$4:$BU$31,Schweine_Werte!$HH$4:$HH$31,Schweine_Werte!$HI$4:$HI$31)/SUMPRODUCT($BU$4:$BU$31,Schweine_Werte!$HH$4:$HH$31),IF($B101=$A$7,SUMPRODUCT($BU$4:$BU$31,Schweine_Werte!$GT$4:$GT$31,Schweine_Werte!$GU$4:$GU$31)/SUMPRODUCT($BU$4:$BU$31,Schweine_Werte!$GT$4:$GT$31),IF($B101=$A$6,SUMPRODUCT($BU$4:$BU$31,Schweine_Werte!$GF$4:$GF$31,Schweine_Werte!$GG$4:$GG$31)/SUMPRODUCT($BU$4:$BU$31,Schweine_Werte!$GF$4:$GF$31),SUMPRODUCT($BU$4:$BU$31,Schweine_Werte!$FR$4:$FR$31,Schweine_Werte!$FS$4:$FS$31)/SUMPRODUCT($BU$4:$BU$31,Schweine_Werte!$FR$4:$FR$31))))</f>
        <v>#DIV/0!</v>
      </c>
      <c r="AA97" s="667"/>
      <c r="AB97" s="667">
        <f>IF($B101=$A$8,SUMIF(Schweine_Werte!$AO$4:$AO$31,$C101,Schweine_Werte!$HI$4:$HI$31),IF($B101=$A$7,SUMIF(Schweine_Werte!$AO$4:$AO$31,$C101,Schweine_Werte!$GU$4:$GU$31),IF($B101=$A$6,SUMIF(Schweine_Werte!$AO$4:$AO$31,$C101,Schweine_Werte!$GG$4:$GG$31),SUMIF(Schweine_Werte!$AO$4:$AO$31,$C101,Schweine_Werte!$FS$4:$FS$31))))</f>
        <v>0</v>
      </c>
      <c r="AC97" s="667"/>
      <c r="AD97" s="667">
        <f>IF($B101=$A$8,SUMIF(Schweine_Werte!$AO$4:$AO$31,$D101,Schweine_Werte!$HI$4:$HI$31),IF($B101=$A$7,SUMIF(Schweine_Werte!$AO$4:$AO$31,$D101,Schweine_Werte!$GU$4:$GU$31),IF($B101=$A$6,SUMIF(Schweine_Werte!$AO$4:$AO$31,$D101,Schweine_Werte!$GG$4:$GG$31),SUMIF(Schweine_Werte!$AO$4:$AO$31,$D101,Schweine_Werte!$FS$4:$FS$31))))</f>
        <v>0</v>
      </c>
      <c r="AE97" s="667"/>
      <c r="AF97" s="667"/>
      <c r="AG97" s="667" t="e">
        <f>IF($B101=$A$8,SUMPRODUCT($BU$4:$BU$31,Schweine_Werte!$HH$4:$HH$31)/SUM($BU$4:$BU$31),IF($B101=$A$7,SUMPRODUCT($BU$4:$BU$31,Schweine_Werte!$GT$4:$GT$31)/SUM($BU$4:$BU$31),IF($B101=$A$6,SUMPRODUCT($BU$4:$BU$31,Schweine_Werte!$GF$4:$GF$31)/SUM($BU$4:$BU$31),SUMPRODUCT($BU$4:$BU$31,Schweine_Werte!$FR$4:$FR$31)/SUM($BU$4:$BU$31))))</f>
        <v>#DIV/0!</v>
      </c>
      <c r="AH97" s="667"/>
      <c r="AI97" s="667"/>
      <c r="AJ97" s="667" t="e">
        <f>IF($B101=$A$8,SUMPRODUCT($BU$4:$BU$31,Schweine_Werte!$HH$4:$HH$31,Schweine_Werte!$HJ$4:$HJ$31)/SUMPRODUCT($BU$4:$BU$31,Schweine_Werte!$HH$4:$HH$31),IF($B101=$A$7,SUMPRODUCT($BU$4:$BU$31,Schweine_Werte!$GT$4:$GT$31,Schweine_Werte!$GV$4:$GV$31)/SUMPRODUCT($BU$4:$BU$31,Schweine_Werte!$GT$4:$GT$31),IF($B101=$A$6,SUMPRODUCT($BU$4:$BU$31,Schweine_Werte!$GF$4:$GF$31,Schweine_Werte!$GH$4:$GH$31)/SUMPRODUCT($BU$4:$BU$31,Schweine_Werte!$GF$4:$GF$31),SUMPRODUCT($BU$4:$BU$31,Schweine_Werte!$FR$4:$FR$31,Schweine_Werte!$FT$4:$FT$31)/SUMPRODUCT($BU$4:$BU$31,Schweine_Werte!$FR$4:$FR$31))))</f>
        <v>#DIV/0!</v>
      </c>
      <c r="AK97" s="667"/>
      <c r="AL97" s="667">
        <f>IF($B101=$A$8,SUMIF(Schweine_Werte!$AO$4:$AO$31,$C101,Schweine_Werte!$HJ$4:$HJ$31),IF($B101=$A$7,SUMIF(Schweine_Werte!$AO$4:$AO$31,$C101,Schweine_Werte!$GV$4:$GV$31),IF($B101=$A$6,SUMIF(Schweine_Werte!$AO$4:$AO$31,$C101,Schweine_Werte!$GH$4:$GH$31),SUMIF(Schweine_Werte!$AO$4:$AO$31,$C101,Schweine_Werte!$FT$4:$FT$31))))</f>
        <v>0</v>
      </c>
      <c r="AM97" s="667"/>
      <c r="AN97" s="667">
        <f>IF($B101=$A$8,SUMIF(Schweine_Werte!$AO$4:$AO$31,$D101,Schweine_Werte!$HJ$4:$HJ$31),IF($B101=$A$7,SUMIF(Schweine_Werte!$AO$4:$AO$31,$D101,Schweine_Werte!$GV$4:$GV$31),IF($B101=$A$6,SUMIF(Schweine_Werte!$AO$4:$AO$31,$D101,Schweine_Werte!$GH$4:$GH$31),SUMIF(Schweine_Werte!$AO$4:$AO$31,$D101,Schweine_Werte!$FT$4:$FT$31))))</f>
        <v>0</v>
      </c>
      <c r="AR97" s="698">
        <v>101</v>
      </c>
      <c r="AS97" s="677">
        <f>IF(OR($C$12=$AR97,$D$12=$AR97),Schweine_Werte!$C97*0.5,IF(OR($C$12&gt;$AR97,$D$12&lt;$AR97),0,Schweine_Werte!$C97))</f>
        <v>0</v>
      </c>
      <c r="AT97" s="667">
        <f>IF(OR($C$24=$AR97,$D$24=$AR97),Schweine_Werte!$C97*0.5,IF(OR($C$24&gt;$AR97,$D$24&lt;$AR97),0,Schweine_Werte!$C97))</f>
        <v>0</v>
      </c>
      <c r="AU97" s="677">
        <f>IF(OR($C$36=$AR97,$D$36=$AR97),Schweine_Werte!$C97*0.5,IF(OR($C$36&gt;$AR97,$D$36&lt;$AR97),0,Schweine_Werte!$C97))</f>
        <v>0</v>
      </c>
      <c r="AV97" s="677">
        <f>IF(OR($C$48=$AR97,$D$48=$AR97),Schweine_Werte!$C97*0.5,IF(OR($C$48&gt;$AR97,$D$48&lt;$AR97),0,Schweine_Werte!$C97))</f>
        <v>0</v>
      </c>
      <c r="AW97" s="677">
        <f>IF(OR($C$60=$AR97,$D$60=$AR97),Schweine_Werte!$C97*0.5,IF(OR($C$60&gt;$AR97,$D$60&lt;$AR97),0,Schweine_Werte!$C97))</f>
        <v>0</v>
      </c>
      <c r="AX97" s="677">
        <f>IF(OR($C$12=$AR97,$D$12=$AR97),Schweine_Werte!$E97*0.5,IF(OR($C$12&gt;$AR97,$D$12&lt;$AR97),0,Schweine_Werte!$E97))</f>
        <v>0</v>
      </c>
      <c r="AY97" s="667">
        <f>IF(OR($C$24=$AR97,$D$24=$AR97),Schweine_Werte!$E97*0.5,IF(OR($C$24&gt;$AR97,$D$24&lt;$AR97),0,Schweine_Werte!$E97))</f>
        <v>0</v>
      </c>
      <c r="AZ97" s="667">
        <f>IF(OR($C$36=$AR97,$D$36=$AR97),Schweine_Werte!$E97*0.5,IF(OR($C$36&gt;$AR97,$D$36&lt;$AR97),0,Schweine_Werte!$E97))</f>
        <v>0</v>
      </c>
      <c r="BA97" s="667">
        <f>IF(OR($C$48=$AR97,$D$48=$AR97),Schweine_Werte!$E97*0.5,IF(OR($C$48&gt;$AR97,$D$48&lt;$AR97),0,Schweine_Werte!$E97))</f>
        <v>0</v>
      </c>
      <c r="BB97" s="667">
        <f>IF(OR($C$60=$AR97,$D$60=$AR97),Schweine_Werte!$E97*0.5,IF(OR($C$60&gt;$AR97,$D$60&lt;$AR97),0,Schweine_Werte!$E97))</f>
        <v>0</v>
      </c>
      <c r="BC97" s="677">
        <f>IF(OR($C$12=$AR97,$D$12=$AR97),Schweine_Werte!$G97*0.5,IF(OR($C$12&gt;$AR97,$D$12&lt;$AR97),0,Schweine_Werte!$G97))</f>
        <v>0</v>
      </c>
      <c r="BD97" s="667">
        <f>IF(OR($C$24=$AR97,$D$24=$AR97),Schweine_Werte!$G97*0.5,IF(OR($C$24&gt;$AR97,$D$24&lt;$AR97),0,Schweine_Werte!$G97))</f>
        <v>0</v>
      </c>
      <c r="BE97" s="667">
        <f>IF(OR($C$36=$AR97,$D$36=$AR97),Schweine_Werte!$G97*0.5,IF(OR($C$36&gt;$AR97,$D$36&lt;$AR97),0,Schweine_Werte!$G97))</f>
        <v>0</v>
      </c>
      <c r="BF97" s="667">
        <f>IF(OR($C$48=$AR97,$D$48=$AR97),Schweine_Werte!$G97*0.5,IF(OR($C$48&gt;$AR97,$D$48&lt;$AR97),0,Schweine_Werte!$G97))</f>
        <v>0</v>
      </c>
      <c r="BG97" s="667">
        <f>IF(OR($C$60=$AR97,$D$60=$AR97),Schweine_Werte!$G97*0.5,IF(OR($C$60&gt;$AR97,$D$60&lt;$AR97),0,Schweine_Werte!$G97))</f>
        <v>0</v>
      </c>
      <c r="BH97" s="677">
        <f>IF(OR($C$12=$AR97,$D$12=$AR97),Schweine_Werte!$I97*0.5,IF(OR($C$12&gt;$AR97,$D$12&lt;$AR97),0,Schweine_Werte!$I97))</f>
        <v>0</v>
      </c>
      <c r="BI97" s="667">
        <f>IF(OR($C$24=$AR97,$D$24=$AR97),Schweine_Werte!$I97*0.5,IF(OR($C$24&gt;$AR97,$D$24&lt;$AR97),0,Schweine_Werte!$I97))</f>
        <v>0</v>
      </c>
      <c r="BJ97" s="667">
        <f>IF(OR($C$36=$AR97,$D$36=$AR97),Schweine_Werte!$I97*0.5,IF(OR($C$36&gt;$AR97,$D$36&lt;$AR97),0,Schweine_Werte!$I97))</f>
        <v>0</v>
      </c>
      <c r="BK97" s="667">
        <f>IF(OR($C$48=$AR97,$D$48=$AR97),Schweine_Werte!$I97*0.5,IF(OR($C$48&gt;$AR97,$D$48&lt;$AR97),0,Schweine_Werte!$I97))</f>
        <v>0</v>
      </c>
      <c r="BL97" s="667">
        <f>IF(OR($C$60=$AR97,$D$60=$AR97),Schweine_Werte!$I97*0.5,IF(OR($C$60&gt;$AR97,$D$60&lt;$AR97),0,Schweine_Werte!$I97))</f>
        <v>0</v>
      </c>
      <c r="BM97" s="677"/>
      <c r="BN97" s="667"/>
      <c r="BO97" s="667"/>
      <c r="BP97" s="667"/>
      <c r="BQ97" s="667"/>
      <c r="BR97" s="677">
        <f>IF(OR($C$74=$AR97,$D$74=$AR97),Schweine_Werte!$M97*0.5,IF(OR($C$74&gt;$AR97,$D$74&lt;$AR97),0,Schweine_Werte!$M97))</f>
        <v>0</v>
      </c>
      <c r="BS97" s="677">
        <f>IF(OR($C$83=$AR97,$D$83=$AR97),Schweine_Werte!$M97*0.5,IF(OR($C$83&gt;$AR97,$D$83&lt;$AR97),0,Schweine_Werte!$M97))</f>
        <v>0</v>
      </c>
      <c r="BT97" s="679">
        <f>IF(OR($C$92=$AR97,$D$92=$AR97),Schweine_Werte!$M97*0.5,IF(OR($C$92&gt;$AR97,$D$92&lt;$AR97),0,Schweine_Werte!$M97))</f>
        <v>0</v>
      </c>
      <c r="BU97" s="679">
        <f>IF(OR($C$101=$AR97,$D$101=$AR97),Schweine_Werte!$M97*0.5,IF(OR($C$101&gt;$AR97,$D$101&lt;$AR97),0,Schweine_Werte!$M97))</f>
        <v>0</v>
      </c>
      <c r="BV97" s="679">
        <f>IF(OR($C$110=$AR97,$D$110=$AR97),Schweine_Werte!$M97*0.5,IF(OR($C$110&gt;$AR97,$D$110&lt;$AR97),0,Schweine_Werte!$M97))</f>
        <v>0</v>
      </c>
      <c r="BW97" s="679">
        <f>IF(OR(8=$AR97,$E$127=$AR97),Schweine_Werte!$M97*0.5,IF(OR(8&gt;$AR97,$E$127&lt;$AR97),0,Schweine_Werte!$M97))</f>
        <v>1.2741957942593323</v>
      </c>
      <c r="BX97" s="679">
        <f>IF(OR(8=$AR97,$E$145=$AR97),Schweine_Werte!$M97*0.5,IF(OR(8&gt;$AR97,$E$145&lt;$AR97),0,Schweine_Werte!$M97))</f>
        <v>1.2741957942593323</v>
      </c>
      <c r="BY97" s="677">
        <f>IF(OR($C$74=$AR97,$D$74=$AR97),Schweine_Werte!$O97*0.5,IF(OR($C$74&gt;$AR97,$D$74&lt;$AR97),0,Schweine_Werte!$O97))</f>
        <v>0</v>
      </c>
      <c r="BZ97" s="677">
        <f>IF(OR($C$83=$AR97,$D$83=$AR97),Schweine_Werte!$O97*0.5,IF(OR($C$83&gt;$AR97,$D$83&lt;$AR97),0,Schweine_Werte!$O97))</f>
        <v>0</v>
      </c>
      <c r="CA97" s="679">
        <f>IF(OR($C$92=$AR97,$D$92=$AR97),Schweine_Werte!$O97*0.5,IF(OR($C$92&gt;$AR97,$D$92&lt;$AR97),0,Schweine_Werte!$O97))</f>
        <v>0</v>
      </c>
      <c r="CB97" s="679">
        <f>IF(OR($C$101=$AR97,$D$101=$AR97),Schweine_Werte!$O97*0.5,IF(OR($C$101&gt;$AR97,$D$101&lt;$AR97),0,Schweine_Werte!$O97))</f>
        <v>0</v>
      </c>
      <c r="CC97" s="679">
        <f>IF(OR($C$110=$AR97,$D$110=$AR97),Schweine_Werte!$O97*0.5,IF(OR($C$110&gt;$AR97,$D$110&lt;$AR97),0,Schweine_Werte!$O97))</f>
        <v>0</v>
      </c>
    </row>
    <row r="98" spans="1:81" x14ac:dyDescent="0.2">
      <c r="B98" s="520">
        <v>500</v>
      </c>
      <c r="D98" s="667"/>
      <c r="E98" s="520" t="e">
        <f>($D101-$C101)*1000/SUM($CB$4:$CB$31)</f>
        <v>#VALUE!</v>
      </c>
      <c r="F98" s="667" t="e">
        <f>SUMPRODUCT($CB$4:$CB$31,Schweine_Werte!$W$4:$W$31)/SUM($CB$4:$CB$31)</f>
        <v>#DIV/0!</v>
      </c>
      <c r="G98" s="667" t="e">
        <f>IF($B101=$A$8,SUMPRODUCT($CB$4:$CB$31,Schweine_Werte!HK$4:HK$31)/SUM($CB$4:$CB$31),IF($B101=$A$7,SUMPRODUCT($CB$4:$CB$31,Schweine_Werte!GW$4:GW$31)/SUM($CB$4:$CB$31),IF($B101=$A$6,SUMPRODUCT($CB$4:$CB$31,Schweine_Werte!GI$4:GI$31)/SUM($CB$4:$CB$31),SUMPRODUCT($CB$4:$CB$31,Schweine_Werte!FU$4:FU$31)/SUM($CB$4:$CB$31))))</f>
        <v>#DIV/0!</v>
      </c>
      <c r="H98" s="667" t="e">
        <f>IF($B101=$A$8,SUMPRODUCT($CB$4:$CB$31,Schweine_Werte!HL$4:HL$31)/SUM($CB$4:$CB$31),IF($B101=$A$7,SUMPRODUCT($CB$4:$CB$31,Schweine_Werte!GX$4:GX$31)/SUM($CB$4:$CB$31),IF($B101=$A$6,SUMPRODUCT($CB$4:$CB$31,Schweine_Werte!GJ$4:GJ$31)/SUM($CB$4:$CB$31),SUMPRODUCT($CB$4:$CB$31,Schweine_Werte!FV$4:FV$31)/SUM($CB$4:$CB$31))))</f>
        <v>#DIV/0!</v>
      </c>
      <c r="I98" s="667" t="e">
        <f>IF($B101=$A$8,SUMPRODUCT($CB$4:$CB$31,Schweine_Werte!HM$4:HM$31)/SUM($CB$4:$CB$31),IF($B101=$A$7,SUMPRODUCT($CB$4:$CB$31,Schweine_Werte!GY$4:GY$31)/SUM($CB$4:$CB$31),IF($B101=$A$6,SUMPRODUCT($CB$4:$CB$31,Schweine_Werte!GK$4:GK$31)/SUM($CB$4:$CB$31),SUMPRODUCT($CB$4:$CB$31,Schweine_Werte!FW$4:FW$31)/SUM($CB$4:$CB$31))))</f>
        <v>#DIV/0!</v>
      </c>
      <c r="J98" s="667" t="e">
        <f>SUMPRODUCT($CB$4:$CB$31,Schweine_Werte!$AE$4:$AE$31)/SUM($CB$4:$CB$31)</f>
        <v>#DIV/0!</v>
      </c>
      <c r="K98" s="667" t="e">
        <f>SUMPRODUCT($CB$4:$CB$31,Schweine_Werte!$AM$4:$AM$31)/SUM($CB$4:$CB$31)</f>
        <v>#DIV/0!</v>
      </c>
      <c r="L98" s="667" t="e">
        <f>T98*$F98*365/1000+$J98-$K98</f>
        <v>#DIV/0!</v>
      </c>
      <c r="M98" s="667" t="e">
        <f>U98*$F98*365/1000+$J98-$K98/2</f>
        <v>#DIV/0!</v>
      </c>
      <c r="N98" s="667" t="e">
        <f>V98*$F98*365/1000+$J98</f>
        <v>#DIV/0!</v>
      </c>
      <c r="O98" s="667">
        <f>IF($C101&lt;28,SUM($CB$4:$CB$23)+IF($D101&gt;28,$CB$24*0.5,$CB$24),0)</f>
        <v>0</v>
      </c>
      <c r="P98" s="667">
        <f>IF($D101&gt;28,SUM($CB$25:$CB$31)+IF($C101&lt;28,$CB$24*0.5,$CB$24),0)</f>
        <v>0</v>
      </c>
      <c r="Q98" s="667" t="e">
        <f t="shared" si="49"/>
        <v>#DIV/0!</v>
      </c>
      <c r="R98" s="667" t="e">
        <f t="shared" si="49"/>
        <v>#DIV/0!</v>
      </c>
      <c r="S98" s="667" t="e">
        <f t="shared" si="49"/>
        <v>#DIV/0!</v>
      </c>
      <c r="T98" s="667" t="e">
        <f>+($O98*Schweine_Werte!$HT$16+$P98*Schweine_Werte!$HU$16)/SUM($O98:$P98)</f>
        <v>#DIV/0!</v>
      </c>
      <c r="U98" s="667" t="e">
        <f>+($O98*Schweine_Werte!$HV$16+$P98*Schweine_Werte!$HW$16)/SUM($O98:$P98)</f>
        <v>#DIV/0!</v>
      </c>
      <c r="V98" s="667" t="e">
        <f>+($O98*Schweine_Werte!$HX$16+$P98*Schweine_Werte!$HY$16)/SUM($O98:$P98)</f>
        <v>#DIV/0!</v>
      </c>
      <c r="W98" s="667" t="e">
        <f>($J98*0.055+T98*0.365*0.86*$F98-$K98*0.018)/L98*100</f>
        <v>#DIV/0!</v>
      </c>
      <c r="X98" s="667" t="e">
        <f>($J98*0.055+U98*0.365*0.86*$F98-$K98*0.018/2)/M98*100</f>
        <v>#DIV/0!</v>
      </c>
      <c r="Y98" s="667" t="e">
        <f>($J98*0.055+V98*0.365*0.86*$F98)/N98*100</f>
        <v>#DIV/0!</v>
      </c>
      <c r="Z98" s="667" t="e">
        <f>IF($B101=$A$8,SUMPRODUCT($CB$4:$CB$31,Schweine_Werte!$HN$4:$HN$31,Schweine_Werte!$HO$4:$HO$31)/SUMPRODUCT($CB$4:$CB$31,Schweine_Werte!$HN$4:$HN$31),IF($B101=$A$7,SUMPRODUCT($CB$4:$CB$31,Schweine_Werte!$GZ$4:$GZ$31,Schweine_Werte!$HA$4:$HA$31)/SUMPRODUCT($CB$4:$CB$31,Schweine_Werte!$GZ$4:$GZ$31),IF($B101=$A$6,SUMPRODUCT($CB$4:$CB$31,Schweine_Werte!$GL$4:$GL$31,Schweine_Werte!$GM$4:$GM$31)/SUMPRODUCT($CB$4:$CB$31,Schweine_Werte!$GL$4:$GL$31),SUMPRODUCT($CB$4:$CB$31,Schweine_Werte!$FX$4:$FX$31,Schweine_Werte!$FY$4:$FY$31)/SUMPRODUCT($CB$4:$CB$31,Schweine_Werte!$FX$4:$FX$31))))</f>
        <v>#DIV/0!</v>
      </c>
      <c r="AA98" s="667"/>
      <c r="AB98" s="667">
        <f>IF($B101=$A$8,SUMIF(Schweine_Werte!$AO$4:$AO$31,$C101,Schweine_Werte!$HO$4:$HO$31),IF($B101=$A$7,SUMIF(Schweine_Werte!$AO$4:$AO$31,$C101,Schweine_Werte!$HA$4:$HA$31),IF($B101=$A$6,SUMIF(Schweine_Werte!$AO$4:$AO$31,$C101,Schweine_Werte!$GM$4:$GM$31),SUMIF(Schweine_Werte!$AO$4:$AO$31,$C101,Schweine_Werte!$FY$4:$FY$31))))</f>
        <v>0</v>
      </c>
      <c r="AC98" s="667"/>
      <c r="AD98" s="667">
        <f>IF($B101=$A$8,SUMIF(Schweine_Werte!$AO$4:$AO$31,$D101,Schweine_Werte!$HO$4:$HO$31),IF($B101=$A$7,SUMIF(Schweine_Werte!$AO$4:$AO$31,$D101,Schweine_Werte!$HA$4:$HA$31),IF($B101=$A$6,SUMIF(Schweine_Werte!$AO$4:$AO$31,$D101,Schweine_Werte!$GM$4:$GM$31),SUMIF(Schweine_Werte!$AO$4:$AO$31,$D101,Schweine_Werte!$FY$4:$FY$31))))</f>
        <v>0</v>
      </c>
      <c r="AE98" s="667"/>
      <c r="AF98" s="667"/>
      <c r="AG98" s="667" t="e">
        <f>IF($B101=$A$8,SUMPRODUCT($CB$4:$CB$31,Schweine_Werte!$HN$4:$HN$31)/SUM($CB$4:$CB$31),IF($B101=$A$7,SUMPRODUCT($CB$4:$CB$31,Schweine_Werte!$GZ$4:$GZ$31)/SUM($CB$4:$CB$31),IF($B101=$A$6,SUMPRODUCT($CB$4:$CB$31,Schweine_Werte!$GL$4:$GL$31)/SUM($CB$4:$CB$31),SUMPRODUCT($CB$4:$CB$31,Schweine_Werte!$FX$4:$FX$31)/SUM($CB$4:$CB$31))))</f>
        <v>#DIV/0!</v>
      </c>
      <c r="AH98" s="667"/>
      <c r="AI98" s="667"/>
      <c r="AJ98" s="667" t="e">
        <f>IF($B101=$A$8,SUMPRODUCT($CB$4:$CB$31,Schweine_Werte!$HN$4:$HN$31,Schweine_Werte!$HP$4:$HP$31)/SUMPRODUCT($CB$4:$CB$31,Schweine_Werte!$HN$4:$HN$31),IF($B101=$A$7,SUMPRODUCT($CB$4:$CB$31,Schweine_Werte!$GZ$4:$GZ$31,Schweine_Werte!$HB$4:$HB$31)/SUMPRODUCT($CB$4:$CB$31,Schweine_Werte!$GZ$4:$GZ$31),IF($B101=$A$6,SUMPRODUCT($CB$4:$CB$31,Schweine_Werte!$GL$4:$GL$31,Schweine_Werte!$GN$4:$GN$31)/SUMPRODUCT($CB$4:$CB$31,Schweine_Werte!$GL$4:$GL$31),SUMPRODUCT($CB$4:$CB$31,Schweine_Werte!$FX$4:$FX$31,Schweine_Werte!$FZ$4:$FZ$31)/SUMPRODUCT($CB$4:$CB$31,Schweine_Werte!$FX$4:$FX$31))))</f>
        <v>#DIV/0!</v>
      </c>
      <c r="AK98" s="667"/>
      <c r="AL98" s="667">
        <f>IF($B101=$A$8,SUMIF(Schweine_Werte!$AO$4:$AO$31,$C101,Schweine_Werte!$HP$4:$HP$31),IF($B101=$A$7,SUMIF(Schweine_Werte!$AO$4:$AO$31,$C101,Schweine_Werte!$HB$4:$HB$31),IF($B101=$A$6,SUMIF(Schweine_Werte!$AO$4:$AO$31,$C101,Schweine_Werte!$GN$4:$GN$31),SUMIF(Schweine_Werte!$AO$4:$AO$31,$C101,Schweine_Werte!$FZ$4:$FZ$31))))</f>
        <v>0</v>
      </c>
      <c r="AM98" s="667"/>
      <c r="AN98" s="667">
        <f>IF($B101=$A$8,SUMIF(Schweine_Werte!$AO$4:$AO$31,$D101,Schweine_Werte!$HP$4:$HP$31),IF($B101=$A$7,SUMIF(Schweine_Werte!$AO$4:$AO$31,$D101,Schweine_Werte!$HB$4:$HB$31),IF($B101=$A$6,SUMIF(Schweine_Werte!$AO$4:$AO$31,$D101,Schweine_Werte!$GN$4:$GN$31),SUMIF(Schweine_Werte!$AO$4:$AO$31,$D101,Schweine_Werte!$FZ$4:$FZ$31))))</f>
        <v>0</v>
      </c>
      <c r="AR98" s="698">
        <v>102</v>
      </c>
      <c r="AS98" s="677">
        <f>IF(OR($C$12=$AR98,$D$12=$AR98),Schweine_Werte!$C98*0.5,IF(OR($C$12&gt;$AR98,$D$12&lt;$AR98),0,Schweine_Werte!$C98))</f>
        <v>0</v>
      </c>
      <c r="AT98" s="667">
        <f>IF(OR($C$24=$AR98,$D$24=$AR98),Schweine_Werte!$C98*0.5,IF(OR($C$24&gt;$AR98,$D$24&lt;$AR98),0,Schweine_Werte!$C98))</f>
        <v>0</v>
      </c>
      <c r="AU98" s="677">
        <f>IF(OR($C$36=$AR98,$D$36=$AR98),Schweine_Werte!$C98*0.5,IF(OR($C$36&gt;$AR98,$D$36&lt;$AR98),0,Schweine_Werte!$C98))</f>
        <v>0</v>
      </c>
      <c r="AV98" s="677">
        <f>IF(OR($C$48=$AR98,$D$48=$AR98),Schweine_Werte!$C98*0.5,IF(OR($C$48&gt;$AR98,$D$48&lt;$AR98),0,Schweine_Werte!$C98))</f>
        <v>0</v>
      </c>
      <c r="AW98" s="677">
        <f>IF(OR($C$60=$AR98,$D$60=$AR98),Schweine_Werte!$C98*0.5,IF(OR($C$60&gt;$AR98,$D$60&lt;$AR98),0,Schweine_Werte!$C98))</f>
        <v>0</v>
      </c>
      <c r="AX98" s="677">
        <f>IF(OR($C$12=$AR98,$D$12=$AR98),Schweine_Werte!$E98*0.5,IF(OR($C$12&gt;$AR98,$D$12&lt;$AR98),0,Schweine_Werte!$E98))</f>
        <v>0</v>
      </c>
      <c r="AY98" s="667">
        <f>IF(OR($C$24=$AR98,$D$24=$AR98),Schweine_Werte!$E98*0.5,IF(OR($C$24&gt;$AR98,$D$24&lt;$AR98),0,Schweine_Werte!$E98))</f>
        <v>0</v>
      </c>
      <c r="AZ98" s="667">
        <f>IF(OR($C$36=$AR98,$D$36=$AR98),Schweine_Werte!$E98*0.5,IF(OR($C$36&gt;$AR98,$D$36&lt;$AR98),0,Schweine_Werte!$E98))</f>
        <v>0</v>
      </c>
      <c r="BA98" s="667">
        <f>IF(OR($C$48=$AR98,$D$48=$AR98),Schweine_Werte!$E98*0.5,IF(OR($C$48&gt;$AR98,$D$48&lt;$AR98),0,Schweine_Werte!$E98))</f>
        <v>0</v>
      </c>
      <c r="BB98" s="667">
        <f>IF(OR($C$60=$AR98,$D$60=$AR98),Schweine_Werte!$E98*0.5,IF(OR($C$60&gt;$AR98,$D$60&lt;$AR98),0,Schweine_Werte!$E98))</f>
        <v>0</v>
      </c>
      <c r="BC98" s="677">
        <f>IF(OR($C$12=$AR98,$D$12=$AR98),Schweine_Werte!$G98*0.5,IF(OR($C$12&gt;$AR98,$D$12&lt;$AR98),0,Schweine_Werte!$G98))</f>
        <v>0</v>
      </c>
      <c r="BD98" s="667">
        <f>IF(OR($C$24=$AR98,$D$24=$AR98),Schweine_Werte!$G98*0.5,IF(OR($C$24&gt;$AR98,$D$24&lt;$AR98),0,Schweine_Werte!$G98))</f>
        <v>0</v>
      </c>
      <c r="BE98" s="667">
        <f>IF(OR($C$36=$AR98,$D$36=$AR98),Schweine_Werte!$G98*0.5,IF(OR($C$36&gt;$AR98,$D$36&lt;$AR98),0,Schweine_Werte!$G98))</f>
        <v>0</v>
      </c>
      <c r="BF98" s="667">
        <f>IF(OR($C$48=$AR98,$D$48=$AR98),Schweine_Werte!$G98*0.5,IF(OR($C$48&gt;$AR98,$D$48&lt;$AR98),0,Schweine_Werte!$G98))</f>
        <v>0</v>
      </c>
      <c r="BG98" s="667">
        <f>IF(OR($C$60=$AR98,$D$60=$AR98),Schweine_Werte!$G98*0.5,IF(OR($C$60&gt;$AR98,$D$60&lt;$AR98),0,Schweine_Werte!$G98))</f>
        <v>0</v>
      </c>
      <c r="BH98" s="677">
        <f>IF(OR($C$12=$AR98,$D$12=$AR98),Schweine_Werte!$I98*0.5,IF(OR($C$12&gt;$AR98,$D$12&lt;$AR98),0,Schweine_Werte!$I98))</f>
        <v>0</v>
      </c>
      <c r="BI98" s="667">
        <f>IF(OR($C$24=$AR98,$D$24=$AR98),Schweine_Werte!$I98*0.5,IF(OR($C$24&gt;$AR98,$D$24&lt;$AR98),0,Schweine_Werte!$I98))</f>
        <v>0</v>
      </c>
      <c r="BJ98" s="667">
        <f>IF(OR($C$36=$AR98,$D$36=$AR98),Schweine_Werte!$I98*0.5,IF(OR($C$36&gt;$AR98,$D$36&lt;$AR98),0,Schweine_Werte!$I98))</f>
        <v>0</v>
      </c>
      <c r="BK98" s="667">
        <f>IF(OR($C$48=$AR98,$D$48=$AR98),Schweine_Werte!$I98*0.5,IF(OR($C$48&gt;$AR98,$D$48&lt;$AR98),0,Schweine_Werte!$I98))</f>
        <v>0</v>
      </c>
      <c r="BL98" s="667">
        <f>IF(OR($C$60=$AR98,$D$60=$AR98),Schweine_Werte!$I98*0.5,IF(OR($C$60&gt;$AR98,$D$60&lt;$AR98),0,Schweine_Werte!$I98))</f>
        <v>0</v>
      </c>
      <c r="BM98" s="677"/>
      <c r="BN98" s="667"/>
      <c r="BO98" s="667"/>
      <c r="BP98" s="667"/>
      <c r="BQ98" s="667"/>
      <c r="BR98" s="677">
        <f>IF(OR($C$74=$AR98,$D$74=$AR98),Schweine_Werte!$M98*0.5,IF(OR($C$74&gt;$AR98,$D$74&lt;$AR98),0,Schweine_Werte!$M98))</f>
        <v>0</v>
      </c>
      <c r="BS98" s="677">
        <f>IF(OR($C$83=$AR98,$D$83=$AR98),Schweine_Werte!$M98*0.5,IF(OR($C$83&gt;$AR98,$D$83&lt;$AR98),0,Schweine_Werte!$M98))</f>
        <v>0</v>
      </c>
      <c r="BT98" s="679">
        <f>IF(OR($C$92=$AR98,$D$92=$AR98),Schweine_Werte!$M98*0.5,IF(OR($C$92&gt;$AR98,$D$92&lt;$AR98),0,Schweine_Werte!$M98))</f>
        <v>0</v>
      </c>
      <c r="BU98" s="679">
        <f>IF(OR($C$101=$AR98,$D$101=$AR98),Schweine_Werte!$M98*0.5,IF(OR($C$101&gt;$AR98,$D$101&lt;$AR98),0,Schweine_Werte!$M98))</f>
        <v>0</v>
      </c>
      <c r="BV98" s="679">
        <f>IF(OR($C$110=$AR98,$D$110=$AR98),Schweine_Werte!$M98*0.5,IF(OR($C$110&gt;$AR98,$D$110&lt;$AR98),0,Schweine_Werte!$M98))</f>
        <v>0</v>
      </c>
      <c r="BW98" s="679">
        <f>IF(OR(8=$AR98,$E$127=$AR98),Schweine_Werte!$M98*0.5,IF(OR(8&gt;$AR98,$E$127&lt;$AR98),0,Schweine_Werte!$M98))</f>
        <v>1.2882673525519277</v>
      </c>
      <c r="BX98" s="679">
        <f>IF(OR(8=$AR98,$E$145=$AR98),Schweine_Werte!$M98*0.5,IF(OR(8&gt;$AR98,$E$145&lt;$AR98),0,Schweine_Werte!$M98))</f>
        <v>1.2882673525519277</v>
      </c>
      <c r="BY98" s="677">
        <f>IF(OR($C$74=$AR98,$D$74=$AR98),Schweine_Werte!$O98*0.5,IF(OR($C$74&gt;$AR98,$D$74&lt;$AR98),0,Schweine_Werte!$O98))</f>
        <v>0</v>
      </c>
      <c r="BZ98" s="677">
        <f>IF(OR($C$83=$AR98,$D$83=$AR98),Schweine_Werte!$O98*0.5,IF(OR($C$83&gt;$AR98,$D$83&lt;$AR98),0,Schweine_Werte!$O98))</f>
        <v>0</v>
      </c>
      <c r="CA98" s="679">
        <f>IF(OR($C$92=$AR98,$D$92=$AR98),Schweine_Werte!$O98*0.5,IF(OR($C$92&gt;$AR98,$D$92&lt;$AR98),0,Schweine_Werte!$O98))</f>
        <v>0</v>
      </c>
      <c r="CB98" s="679">
        <f>IF(OR($C$101=$AR98,$D$101=$AR98),Schweine_Werte!$O98*0.5,IF(OR($C$101&gt;$AR98,$D$101&lt;$AR98),0,Schweine_Werte!$O98))</f>
        <v>0</v>
      </c>
      <c r="CC98" s="679">
        <f>IF(OR($C$110=$AR98,$D$110=$AR98),Schweine_Werte!$O98*0.5,IF(OR($C$110&gt;$AR98,$D$110&lt;$AR98),0,Schweine_Werte!$O98))</f>
        <v>0</v>
      </c>
    </row>
    <row r="99" spans="1:81" ht="15.75" x14ac:dyDescent="0.25">
      <c r="F99" s="521"/>
      <c r="G99" s="1722" t="s">
        <v>486</v>
      </c>
      <c r="H99" s="1723"/>
      <c r="I99" s="1724"/>
      <c r="J99" s="681" t="s">
        <v>474</v>
      </c>
      <c r="K99" s="681" t="s">
        <v>487</v>
      </c>
      <c r="L99" s="1725" t="s">
        <v>488</v>
      </c>
      <c r="M99" s="1726"/>
      <c r="N99" s="1727"/>
      <c r="O99" s="1725" t="s">
        <v>489</v>
      </c>
      <c r="P99" s="1727"/>
      <c r="Q99" s="1725" t="s">
        <v>490</v>
      </c>
      <c r="R99" s="1726"/>
      <c r="S99" s="1727"/>
      <c r="T99" s="1725" t="s">
        <v>491</v>
      </c>
      <c r="U99" s="1726"/>
      <c r="V99" s="1727"/>
      <c r="W99" s="1725" t="s">
        <v>492</v>
      </c>
      <c r="X99" s="1726"/>
      <c r="Y99" s="1727"/>
      <c r="Z99" s="1728" t="s">
        <v>493</v>
      </c>
      <c r="AA99" s="1729"/>
      <c r="AB99" s="1728" t="s">
        <v>411</v>
      </c>
      <c r="AC99" s="1729"/>
      <c r="AD99" s="1728" t="s">
        <v>412</v>
      </c>
      <c r="AE99" s="1729"/>
      <c r="AF99" s="682" t="s">
        <v>494</v>
      </c>
      <c r="AG99" s="1733" t="s">
        <v>495</v>
      </c>
      <c r="AH99" s="1734"/>
      <c r="AI99" s="683" t="s">
        <v>515</v>
      </c>
      <c r="AJ99" s="1728" t="s">
        <v>493</v>
      </c>
      <c r="AK99" s="1729"/>
      <c r="AL99" s="1728" t="s">
        <v>411</v>
      </c>
      <c r="AM99" s="1729"/>
      <c r="AN99" s="1728" t="s">
        <v>412</v>
      </c>
      <c r="AO99" s="1729"/>
      <c r="AR99" s="698">
        <v>103</v>
      </c>
      <c r="AS99" s="677">
        <f>IF(OR($C$12=$AR99,$D$12=$AR99),Schweine_Werte!$C99*0.5,IF(OR($C$12&gt;$AR99,$D$12&lt;$AR99),0,Schweine_Werte!$C99))</f>
        <v>0</v>
      </c>
      <c r="AT99" s="667">
        <f>IF(OR($C$24=$AR99,$D$24=$AR99),Schweine_Werte!$C99*0.5,IF(OR($C$24&gt;$AR99,$D$24&lt;$AR99),0,Schweine_Werte!$C99))</f>
        <v>0</v>
      </c>
      <c r="AU99" s="677">
        <f>IF(OR($C$36=$AR99,$D$36=$AR99),Schweine_Werte!$C99*0.5,IF(OR($C$36&gt;$AR99,$D$36&lt;$AR99),0,Schweine_Werte!$C99))</f>
        <v>0</v>
      </c>
      <c r="AV99" s="677">
        <f>IF(OR($C$48=$AR99,$D$48=$AR99),Schweine_Werte!$C99*0.5,IF(OR($C$48&gt;$AR99,$D$48&lt;$AR99),0,Schweine_Werte!$C99))</f>
        <v>0</v>
      </c>
      <c r="AW99" s="677">
        <f>IF(OR($C$60=$AR99,$D$60=$AR99),Schweine_Werte!$C99*0.5,IF(OR($C$60&gt;$AR99,$D$60&lt;$AR99),0,Schweine_Werte!$C99))</f>
        <v>0</v>
      </c>
      <c r="AX99" s="677">
        <f>IF(OR($C$12=$AR99,$D$12=$AR99),Schweine_Werte!$E99*0.5,IF(OR($C$12&gt;$AR99,$D$12&lt;$AR99),0,Schweine_Werte!$E99))</f>
        <v>0</v>
      </c>
      <c r="AY99" s="667">
        <f>IF(OR($C$24=$AR99,$D$24=$AR99),Schweine_Werte!$E99*0.5,IF(OR($C$24&gt;$AR99,$D$24&lt;$AR99),0,Schweine_Werte!$E99))</f>
        <v>0</v>
      </c>
      <c r="AZ99" s="667">
        <f>IF(OR($C$36=$AR99,$D$36=$AR99),Schweine_Werte!$E99*0.5,IF(OR($C$36&gt;$AR99,$D$36&lt;$AR99),0,Schweine_Werte!$E99))</f>
        <v>0</v>
      </c>
      <c r="BA99" s="667">
        <f>IF(OR($C$48=$AR99,$D$48=$AR99),Schweine_Werte!$E99*0.5,IF(OR($C$48&gt;$AR99,$D$48&lt;$AR99),0,Schweine_Werte!$E99))</f>
        <v>0</v>
      </c>
      <c r="BB99" s="667">
        <f>IF(OR($C$60=$AR99,$D$60=$AR99),Schweine_Werte!$E99*0.5,IF(OR($C$60&gt;$AR99,$D$60&lt;$AR99),0,Schweine_Werte!$E99))</f>
        <v>0</v>
      </c>
      <c r="BC99" s="677">
        <f>IF(OR($C$12=$AR99,$D$12=$AR99),Schweine_Werte!$G99*0.5,IF(OR($C$12&gt;$AR99,$D$12&lt;$AR99),0,Schweine_Werte!$G99))</f>
        <v>0</v>
      </c>
      <c r="BD99" s="667">
        <f>IF(OR($C$24=$AR99,$D$24=$AR99),Schweine_Werte!$G99*0.5,IF(OR($C$24&gt;$AR99,$D$24&lt;$AR99),0,Schweine_Werte!$G99))</f>
        <v>0</v>
      </c>
      <c r="BE99" s="667">
        <f>IF(OR($C$36=$AR99,$D$36=$AR99),Schweine_Werte!$G99*0.5,IF(OR($C$36&gt;$AR99,$D$36&lt;$AR99),0,Schweine_Werte!$G99))</f>
        <v>0</v>
      </c>
      <c r="BF99" s="667">
        <f>IF(OR($C$48=$AR99,$D$48=$AR99),Schweine_Werte!$G99*0.5,IF(OR($C$48&gt;$AR99,$D$48&lt;$AR99),0,Schweine_Werte!$G99))</f>
        <v>0</v>
      </c>
      <c r="BG99" s="667">
        <f>IF(OR($C$60=$AR99,$D$60=$AR99),Schweine_Werte!$G99*0.5,IF(OR($C$60&gt;$AR99,$D$60&lt;$AR99),0,Schweine_Werte!$G99))</f>
        <v>0</v>
      </c>
      <c r="BH99" s="677">
        <f>IF(OR($C$12=$AR99,$D$12=$AR99),Schweine_Werte!$I99*0.5,IF(OR($C$12&gt;$AR99,$D$12&lt;$AR99),0,Schweine_Werte!$I99))</f>
        <v>0</v>
      </c>
      <c r="BI99" s="667">
        <f>IF(OR($C$24=$AR99,$D$24=$AR99),Schweine_Werte!$I99*0.5,IF(OR($C$24&gt;$AR99,$D$24&lt;$AR99),0,Schweine_Werte!$I99))</f>
        <v>0</v>
      </c>
      <c r="BJ99" s="667">
        <f>IF(OR($C$36=$AR99,$D$36=$AR99),Schweine_Werte!$I99*0.5,IF(OR($C$36&gt;$AR99,$D$36&lt;$AR99),0,Schweine_Werte!$I99))</f>
        <v>0</v>
      </c>
      <c r="BK99" s="667">
        <f>IF(OR($C$48=$AR99,$D$48=$AR99),Schweine_Werte!$I99*0.5,IF(OR($C$48&gt;$AR99,$D$48&lt;$AR99),0,Schweine_Werte!$I99))</f>
        <v>0</v>
      </c>
      <c r="BL99" s="667">
        <f>IF(OR($C$60=$AR99,$D$60=$AR99),Schweine_Werte!$I99*0.5,IF(OR($C$60&gt;$AR99,$D$60&lt;$AR99),0,Schweine_Werte!$I99))</f>
        <v>0</v>
      </c>
      <c r="BM99" s="677"/>
      <c r="BN99" s="667"/>
      <c r="BO99" s="667"/>
      <c r="BP99" s="667"/>
      <c r="BQ99" s="667"/>
      <c r="BR99" s="677">
        <f>IF(OR($C$74=$AR99,$D$74=$AR99),Schweine_Werte!$M99*0.5,IF(OR($C$74&gt;$AR99,$D$74&lt;$AR99),0,Schweine_Werte!$M99))</f>
        <v>0</v>
      </c>
      <c r="BS99" s="677">
        <f>IF(OR($C$83=$AR99,$D$83=$AR99),Schweine_Werte!$M99*0.5,IF(OR($C$83&gt;$AR99,$D$83&lt;$AR99),0,Schweine_Werte!$M99))</f>
        <v>0</v>
      </c>
      <c r="BT99" s="679">
        <f>IF(OR($C$92=$AR99,$D$92=$AR99),Schweine_Werte!$M99*0.5,IF(OR($C$92&gt;$AR99,$D$92&lt;$AR99),0,Schweine_Werte!$M99))</f>
        <v>0</v>
      </c>
      <c r="BU99" s="679">
        <f>IF(OR($C$101=$AR99,$D$101=$AR99),Schweine_Werte!$M99*0.5,IF(OR($C$101&gt;$AR99,$D$101&lt;$AR99),0,Schweine_Werte!$M99))</f>
        <v>0</v>
      </c>
      <c r="BV99" s="679">
        <f>IF(OR($C$110=$AR99,$D$110=$AR99),Schweine_Werte!$M99*0.5,IF(OR($C$110&gt;$AR99,$D$110&lt;$AR99),0,Schweine_Werte!$M99))</f>
        <v>0</v>
      </c>
      <c r="BW99" s="679">
        <f>IF(OR(8=$AR99,$E$127=$AR99),Schweine_Werte!$M99*0.5,IF(OR(8&gt;$AR99,$E$127&lt;$AR99),0,Schweine_Werte!$M99))</f>
        <v>1.3031486471171543</v>
      </c>
      <c r="BX99" s="679">
        <f>IF(OR(8=$AR99,$E$145=$AR99),Schweine_Werte!$M99*0.5,IF(OR(8&gt;$AR99,$E$145&lt;$AR99),0,Schweine_Werte!$M99))</f>
        <v>1.3031486471171543</v>
      </c>
      <c r="BY99" s="677">
        <f>IF(OR($C$74=$AR99,$D$74=$AR99),Schweine_Werte!$O99*0.5,IF(OR($C$74&gt;$AR99,$D$74&lt;$AR99),0,Schweine_Werte!$O99))</f>
        <v>0</v>
      </c>
      <c r="BZ99" s="677">
        <f>IF(OR($C$83=$AR99,$D$83=$AR99),Schweine_Werte!$O99*0.5,IF(OR($C$83&gt;$AR99,$D$83&lt;$AR99),0,Schweine_Werte!$O99))</f>
        <v>0</v>
      </c>
      <c r="CA99" s="679">
        <f>IF(OR($C$92=$AR99,$D$92=$AR99),Schweine_Werte!$O99*0.5,IF(OR($C$92&gt;$AR99,$D$92&lt;$AR99),0,Schweine_Werte!$O99))</f>
        <v>0</v>
      </c>
      <c r="CB99" s="679">
        <f>IF(OR($C$101=$AR99,$D$101=$AR99),Schweine_Werte!$O99*0.5,IF(OR($C$101&gt;$AR99,$D$101&lt;$AR99),0,Schweine_Werte!$O99))</f>
        <v>0</v>
      </c>
      <c r="CC99" s="679">
        <f>IF(OR($C$110=$AR99,$D$110=$AR99),Schweine_Werte!$O99*0.5,IF(OR($C$110&gt;$AR99,$D$110&lt;$AR99),0,Schweine_Werte!$O99))</f>
        <v>0</v>
      </c>
    </row>
    <row r="100" spans="1:81" ht="18.75" x14ac:dyDescent="0.2">
      <c r="B100" s="684" t="s">
        <v>497</v>
      </c>
      <c r="C100" s="685" t="s">
        <v>375</v>
      </c>
      <c r="D100" s="685" t="s">
        <v>498</v>
      </c>
      <c r="E100" s="685" t="s">
        <v>377</v>
      </c>
      <c r="F100" s="686" t="s">
        <v>363</v>
      </c>
      <c r="G100" s="687" t="s">
        <v>1</v>
      </c>
      <c r="H100" s="687" t="s">
        <v>499</v>
      </c>
      <c r="I100" s="687" t="s">
        <v>500</v>
      </c>
      <c r="J100" s="688" t="s">
        <v>501</v>
      </c>
      <c r="K100" s="688" t="s">
        <v>501</v>
      </c>
      <c r="L100" s="689" t="s">
        <v>365</v>
      </c>
      <c r="M100" s="689" t="s">
        <v>502</v>
      </c>
      <c r="N100" s="689" t="s">
        <v>367</v>
      </c>
      <c r="O100" s="690" t="s">
        <v>358</v>
      </c>
      <c r="P100" s="690" t="s">
        <v>359</v>
      </c>
      <c r="Q100" s="689" t="s">
        <v>365</v>
      </c>
      <c r="R100" s="689" t="s">
        <v>366</v>
      </c>
      <c r="S100" s="689" t="s">
        <v>367</v>
      </c>
      <c r="T100" s="689" t="s">
        <v>365</v>
      </c>
      <c r="U100" s="689" t="s">
        <v>366</v>
      </c>
      <c r="V100" s="689" t="s">
        <v>367</v>
      </c>
      <c r="W100" s="688" t="s">
        <v>503</v>
      </c>
      <c r="X100" s="688" t="s">
        <v>504</v>
      </c>
      <c r="Y100" s="688" t="s">
        <v>505</v>
      </c>
      <c r="Z100" s="691" t="s">
        <v>506</v>
      </c>
      <c r="AA100" s="691" t="s">
        <v>298</v>
      </c>
      <c r="AB100" s="691" t="s">
        <v>506</v>
      </c>
      <c r="AC100" s="691" t="s">
        <v>298</v>
      </c>
      <c r="AD100" s="691" t="s">
        <v>506</v>
      </c>
      <c r="AE100" s="691" t="s">
        <v>298</v>
      </c>
      <c r="AF100" s="691" t="s">
        <v>507</v>
      </c>
      <c r="AG100" s="692" t="s">
        <v>508</v>
      </c>
      <c r="AH100" s="691" t="s">
        <v>17</v>
      </c>
      <c r="AI100" s="691"/>
      <c r="AJ100" s="691" t="s">
        <v>509</v>
      </c>
      <c r="AK100" s="691" t="s">
        <v>510</v>
      </c>
      <c r="AL100" s="691" t="s">
        <v>511</v>
      </c>
      <c r="AM100" s="691" t="s">
        <v>512</v>
      </c>
      <c r="AN100" s="691" t="s">
        <v>511</v>
      </c>
      <c r="AO100" s="691" t="s">
        <v>513</v>
      </c>
      <c r="AR100" s="698">
        <v>104</v>
      </c>
      <c r="AS100" s="677">
        <f>IF(OR($C$12=$AR100,$D$12=$AR100),Schweine_Werte!$C100*0.5,IF(OR($C$12&gt;$AR100,$D$12&lt;$AR100),0,Schweine_Werte!$C100))</f>
        <v>0</v>
      </c>
      <c r="AT100" s="667">
        <f>IF(OR($C$24=$AR100,$D$24=$AR100),Schweine_Werte!$C100*0.5,IF(OR($C$24&gt;$AR100,$D$24&lt;$AR100),0,Schweine_Werte!$C100))</f>
        <v>0</v>
      </c>
      <c r="AU100" s="677">
        <f>IF(OR($C$36=$AR100,$D$36=$AR100),Schweine_Werte!$C100*0.5,IF(OR($C$36&gt;$AR100,$D$36&lt;$AR100),0,Schweine_Werte!$C100))</f>
        <v>0</v>
      </c>
      <c r="AV100" s="677">
        <f>IF(OR($C$48=$AR100,$D$48=$AR100),Schweine_Werte!$C100*0.5,IF(OR($C$48&gt;$AR100,$D$48&lt;$AR100),0,Schweine_Werte!$C100))</f>
        <v>0</v>
      </c>
      <c r="AW100" s="677">
        <f>IF(OR($C$60=$AR100,$D$60=$AR100),Schweine_Werte!$C100*0.5,IF(OR($C$60&gt;$AR100,$D$60&lt;$AR100),0,Schweine_Werte!$C100))</f>
        <v>0</v>
      </c>
      <c r="AX100" s="677">
        <f>IF(OR($C$12=$AR100,$D$12=$AR100),Schweine_Werte!$E100*0.5,IF(OR($C$12&gt;$AR100,$D$12&lt;$AR100),0,Schweine_Werte!$E100))</f>
        <v>0</v>
      </c>
      <c r="AY100" s="667">
        <f>IF(OR($C$24=$AR100,$D$24=$AR100),Schweine_Werte!$E100*0.5,IF(OR($C$24&gt;$AR100,$D$24&lt;$AR100),0,Schweine_Werte!$E100))</f>
        <v>0</v>
      </c>
      <c r="AZ100" s="667">
        <f>IF(OR($C$36=$AR100,$D$36=$AR100),Schweine_Werte!$E100*0.5,IF(OR($C$36&gt;$AR100,$D$36&lt;$AR100),0,Schweine_Werte!$E100))</f>
        <v>0</v>
      </c>
      <c r="BA100" s="667">
        <f>IF(OR($C$48=$AR100,$D$48=$AR100),Schweine_Werte!$E100*0.5,IF(OR($C$48&gt;$AR100,$D$48&lt;$AR100),0,Schweine_Werte!$E100))</f>
        <v>0</v>
      </c>
      <c r="BB100" s="667">
        <f>IF(OR($C$60=$AR100,$D$60=$AR100),Schweine_Werte!$E100*0.5,IF(OR($C$60&gt;$AR100,$D$60&lt;$AR100),0,Schweine_Werte!$E100))</f>
        <v>0</v>
      </c>
      <c r="BC100" s="677">
        <f>IF(OR($C$12=$AR100,$D$12=$AR100),Schweine_Werte!$G100*0.5,IF(OR($C$12&gt;$AR100,$D$12&lt;$AR100),0,Schweine_Werte!$G100))</f>
        <v>0</v>
      </c>
      <c r="BD100" s="667">
        <f>IF(OR($C$24=$AR100,$D$24=$AR100),Schweine_Werte!$G100*0.5,IF(OR($C$24&gt;$AR100,$D$24&lt;$AR100),0,Schweine_Werte!$G100))</f>
        <v>0</v>
      </c>
      <c r="BE100" s="667">
        <f>IF(OR($C$36=$AR100,$D$36=$AR100),Schweine_Werte!$G100*0.5,IF(OR($C$36&gt;$AR100,$D$36&lt;$AR100),0,Schweine_Werte!$G100))</f>
        <v>0</v>
      </c>
      <c r="BF100" s="667">
        <f>IF(OR($C$48=$AR100,$D$48=$AR100),Schweine_Werte!$G100*0.5,IF(OR($C$48&gt;$AR100,$D$48&lt;$AR100),0,Schweine_Werte!$G100))</f>
        <v>0</v>
      </c>
      <c r="BG100" s="667">
        <f>IF(OR($C$60=$AR100,$D$60=$AR100),Schweine_Werte!$G100*0.5,IF(OR($C$60&gt;$AR100,$D$60&lt;$AR100),0,Schweine_Werte!$G100))</f>
        <v>0</v>
      </c>
      <c r="BH100" s="677">
        <f>IF(OR($C$12=$AR100,$D$12=$AR100),Schweine_Werte!$I100*0.5,IF(OR($C$12&gt;$AR100,$D$12&lt;$AR100),0,Schweine_Werte!$I100))</f>
        <v>0</v>
      </c>
      <c r="BI100" s="667">
        <f>IF(OR($C$24=$AR100,$D$24=$AR100),Schweine_Werte!$I100*0.5,IF(OR($C$24&gt;$AR100,$D$24&lt;$AR100),0,Schweine_Werte!$I100))</f>
        <v>0</v>
      </c>
      <c r="BJ100" s="667">
        <f>IF(OR($C$36=$AR100,$D$36=$AR100),Schweine_Werte!$I100*0.5,IF(OR($C$36&gt;$AR100,$D$36&lt;$AR100),0,Schweine_Werte!$I100))</f>
        <v>0</v>
      </c>
      <c r="BK100" s="667">
        <f>IF(OR($C$48=$AR100,$D$48=$AR100),Schweine_Werte!$I100*0.5,IF(OR($C$48&gt;$AR100,$D$48&lt;$AR100),0,Schweine_Werte!$I100))</f>
        <v>0</v>
      </c>
      <c r="BL100" s="667">
        <f>IF(OR($C$60=$AR100,$D$60=$AR100),Schweine_Werte!$I100*0.5,IF(OR($C$60&gt;$AR100,$D$60&lt;$AR100),0,Schweine_Werte!$I100))</f>
        <v>0</v>
      </c>
      <c r="BM100" s="677"/>
      <c r="BN100" s="667"/>
      <c r="BO100" s="667"/>
      <c r="BP100" s="667"/>
      <c r="BQ100" s="667"/>
      <c r="BR100" s="677">
        <f>IF(OR($C$74=$AR100,$D$74=$AR100),Schweine_Werte!$M100*0.5,IF(OR($C$74&gt;$AR100,$D$74&lt;$AR100),0,Schweine_Werte!$M100))</f>
        <v>0</v>
      </c>
      <c r="BS100" s="677">
        <f>IF(OR($C$83=$AR100,$D$83=$AR100),Schweine_Werte!$M100*0.5,IF(OR($C$83&gt;$AR100,$D$83&lt;$AR100),0,Schweine_Werte!$M100))</f>
        <v>0</v>
      </c>
      <c r="BT100" s="679">
        <f>IF(OR($C$92=$AR100,$D$92=$AR100),Schweine_Werte!$M100*0.5,IF(OR($C$92&gt;$AR100,$D$92&lt;$AR100),0,Schweine_Werte!$M100))</f>
        <v>0</v>
      </c>
      <c r="BU100" s="679">
        <f>IF(OR($C$101=$AR100,$D$101=$AR100),Schweine_Werte!$M100*0.5,IF(OR($C$101&gt;$AR100,$D$101&lt;$AR100),0,Schweine_Werte!$M100))</f>
        <v>0</v>
      </c>
      <c r="BV100" s="679">
        <f>IF(OR($C$110=$AR100,$D$110=$AR100),Schweine_Werte!$M100*0.5,IF(OR($C$110&gt;$AR100,$D$110&lt;$AR100),0,Schweine_Werte!$M100))</f>
        <v>0</v>
      </c>
      <c r="BW100" s="679">
        <f>IF(OR(8=$AR100,$E$127=$AR100),Schweine_Werte!$M100*0.5,IF(OR(8&gt;$AR100,$E$127&lt;$AR100),0,Schweine_Werte!$M100))</f>
        <v>1.3188846531773604</v>
      </c>
      <c r="BX100" s="679">
        <f>IF(OR(8=$AR100,$E$145=$AR100),Schweine_Werte!$M100*0.5,IF(OR(8&gt;$AR100,$E$145&lt;$AR100),0,Schweine_Werte!$M100))</f>
        <v>1.3188846531773604</v>
      </c>
      <c r="BY100" s="677">
        <f>IF(OR($C$74=$AR100,$D$74=$AR100),Schweine_Werte!$O100*0.5,IF(OR($C$74&gt;$AR100,$D$74&lt;$AR100),0,Schweine_Werte!$O100))</f>
        <v>0</v>
      </c>
      <c r="BZ100" s="677">
        <f>IF(OR($C$83=$AR100,$D$83=$AR100),Schweine_Werte!$O100*0.5,IF(OR($C$83&gt;$AR100,$D$83&lt;$AR100),0,Schweine_Werte!$O100))</f>
        <v>0</v>
      </c>
      <c r="CA100" s="679">
        <f>IF(OR($C$92=$AR100,$D$92=$AR100),Schweine_Werte!$O100*0.5,IF(OR($C$92&gt;$AR100,$D$92&lt;$AR100),0,Schweine_Werte!$O100))</f>
        <v>0</v>
      </c>
      <c r="CB100" s="679">
        <f>IF(OR($C$101=$AR100,$D$101=$AR100),Schweine_Werte!$O100*0.5,IF(OR($C$101&gt;$AR100,$D$101&lt;$AR100),0,Schweine_Werte!$O100))</f>
        <v>0</v>
      </c>
      <c r="CC100" s="679">
        <f>IF(OR($C$110=$AR100,$D$110=$AR100),Schweine_Werte!$O100*0.5,IF(OR($C$110&gt;$AR100,$D$110&lt;$AR100),0,Schweine_Werte!$O100))</f>
        <v>0</v>
      </c>
    </row>
    <row r="101" spans="1:81" ht="15.75" x14ac:dyDescent="0.25">
      <c r="A101" s="520" t="s">
        <v>464</v>
      </c>
      <c r="B101" s="699" t="str">
        <f>IF('Abweichende Werte'!X8=1,A6,"")</f>
        <v/>
      </c>
      <c r="C101" s="694" t="str">
        <f>IF('Abweichende Werte'!X8=1,'Abweichende Werte'!J8,"")</f>
        <v/>
      </c>
      <c r="D101" s="700" t="str">
        <f>IF('Abweichende Werte'!X8=1,'Abweichende Werte'!M8,"")</f>
        <v/>
      </c>
      <c r="E101" s="700" t="str">
        <f>IF('Abweichende Werte'!X8=1,'Abweichende Werte'!P8,"")</f>
        <v/>
      </c>
      <c r="F101" s="695" t="e">
        <f>IF($E101&lt;=$E97,F97,IF(AND($E101&gt;$E97,$E101&lt;=$E98),F97+(F98-F97)/($E98-$E97)*($E101-$E97),IF($E101&gt;$E98,F98)))</f>
        <v>#VALUE!</v>
      </c>
      <c r="G101" s="695" t="e">
        <f t="shared" ref="G101:N101" si="50">IF($E101&lt;=$E97,G97,IF(AND($E101&gt;$E97,$E101&lt;=$E98),G97+(G98-G97)/($E98-$E97)*($E101-$E97),IF($E101&gt;$E98,G98)))</f>
        <v>#VALUE!</v>
      </c>
      <c r="H101" s="695" t="e">
        <f t="shared" si="50"/>
        <v>#VALUE!</v>
      </c>
      <c r="I101" s="695" t="e">
        <f t="shared" si="50"/>
        <v>#VALUE!</v>
      </c>
      <c r="J101" s="695" t="e">
        <f t="shared" si="50"/>
        <v>#VALUE!</v>
      </c>
      <c r="K101" s="695" t="e">
        <f t="shared" si="50"/>
        <v>#VALUE!</v>
      </c>
      <c r="L101" s="695" t="e">
        <f t="shared" si="50"/>
        <v>#VALUE!</v>
      </c>
      <c r="M101" s="695" t="e">
        <f t="shared" si="50"/>
        <v>#VALUE!</v>
      </c>
      <c r="N101" s="695" t="e">
        <f t="shared" si="50"/>
        <v>#VALUE!</v>
      </c>
      <c r="O101" s="696">
        <v>5.5</v>
      </c>
      <c r="P101" s="696">
        <v>1.8</v>
      </c>
      <c r="Q101" s="695" t="e">
        <f t="shared" ref="Q101:Z101" si="51">IF($E101&lt;=$E97,Q97,IF(AND($E101&gt;$E97,$E101&lt;=$E98),Q97+(Q98-Q97)/($E98-$E97)*($E101-$E97),IF($E101&gt;$E98,Q98)))</f>
        <v>#VALUE!</v>
      </c>
      <c r="R101" s="695" t="e">
        <f t="shared" si="51"/>
        <v>#VALUE!</v>
      </c>
      <c r="S101" s="695" t="e">
        <f t="shared" si="51"/>
        <v>#VALUE!</v>
      </c>
      <c r="T101" s="695" t="e">
        <f t="shared" si="51"/>
        <v>#VALUE!</v>
      </c>
      <c r="U101" s="695" t="e">
        <f t="shared" si="51"/>
        <v>#VALUE!</v>
      </c>
      <c r="V101" s="695" t="e">
        <f t="shared" si="51"/>
        <v>#VALUE!</v>
      </c>
      <c r="W101" s="695" t="e">
        <f t="shared" si="51"/>
        <v>#VALUE!</v>
      </c>
      <c r="X101" s="695" t="e">
        <f t="shared" si="51"/>
        <v>#VALUE!</v>
      </c>
      <c r="Y101" s="695" t="e">
        <f t="shared" si="51"/>
        <v>#VALUE!</v>
      </c>
      <c r="Z101" s="695" t="e">
        <f t="shared" si="51"/>
        <v>#VALUE!</v>
      </c>
      <c r="AA101" s="697" t="e">
        <f>+Z101*6.25</f>
        <v>#VALUE!</v>
      </c>
      <c r="AB101" s="695" t="e">
        <f>IF($E101&lt;=$E97,AB97,IF(AND($E101&gt;$E97,$E101&lt;=$E98),AB97+(AB98-AB97)/($E98-$E97)*($E101-$E97),IF($E101&gt;$E98,AB98)))</f>
        <v>#VALUE!</v>
      </c>
      <c r="AC101" s="697" t="e">
        <f>+AB101*6.25</f>
        <v>#VALUE!</v>
      </c>
      <c r="AD101" s="695" t="e">
        <f>IF($E101&lt;=$E97,AD97,IF(AND($E101&gt;$E97,$E101&lt;=$E98),AD97+(AD98-AD97)/($E98-$E97)*($E101-$E97),IF($E101&gt;$E98,AD98)))</f>
        <v>#VALUE!</v>
      </c>
      <c r="AE101" s="697" t="e">
        <f>+AD101*6.25</f>
        <v>#VALUE!</v>
      </c>
      <c r="AF101" s="697" t="e">
        <f>365/((D101-C101)/E101*1000)</f>
        <v>#VALUE!</v>
      </c>
      <c r="AG101" s="695" t="e">
        <f>IF($E101&lt;=$E97,AG97,IF(AND($E101&gt;$E97,$E101&lt;=$E98),AG97+(AG98-AG97)/($E98-$E97)*($E101-$E97),IF($E101&gt;$E98,AG98)))</f>
        <v>#VALUE!</v>
      </c>
      <c r="AH101" s="697" t="e">
        <f>+AG101/AF101</f>
        <v>#VALUE!</v>
      </c>
      <c r="AI101" s="697" t="e">
        <f>+CONCATENATE(ROUND(AH101/(D101-C101),1)," : 1")</f>
        <v>#VALUE!</v>
      </c>
      <c r="AJ101" s="695" t="e">
        <f>IF($E101&lt;=$E97,AJ97,IF(AND($E101&gt;$E97,$E101&lt;=$E98),AJ97+(AJ98-AJ97)/($E98-$E97)*($E101-$E97),IF($E101&gt;$E98,AJ98)))</f>
        <v>#VALUE!</v>
      </c>
      <c r="AK101" s="697" t="e">
        <f>+AJ101/2.291</f>
        <v>#VALUE!</v>
      </c>
      <c r="AL101" s="695" t="e">
        <f>IF($E101&lt;=$E97,AL97,IF(AND($E101&gt;$E97,$E101&lt;=$E98),AL97+(AL98-AL97)/($E98-$E97)*($E101-$E97),IF($E101&gt;$E98,AL98)))</f>
        <v>#VALUE!</v>
      </c>
      <c r="AM101" s="697" t="e">
        <f>+AL101/2.291</f>
        <v>#VALUE!</v>
      </c>
      <c r="AN101" s="695" t="e">
        <f>IF($E101&lt;=$E97,AN97,IF(AND($E101&gt;$E97,$E101&lt;=$E98),AN97+(AN98-AN97)/($E98-$E97)*($E101-$E97),IF($E101&gt;$E98,AN98)))</f>
        <v>#VALUE!</v>
      </c>
      <c r="AO101" s="697" t="e">
        <f>+AN101/2.291</f>
        <v>#VALUE!</v>
      </c>
      <c r="AR101" s="698">
        <v>105</v>
      </c>
      <c r="AS101" s="677">
        <f>IF(OR($C$12=$AR101,$D$12=$AR101),Schweine_Werte!$C101*0.5,IF(OR($C$12&gt;$AR101,$D$12&lt;$AR101),0,Schweine_Werte!$C101))</f>
        <v>0</v>
      </c>
      <c r="AT101" s="667">
        <f>IF(OR($C$24=$AR101,$D$24=$AR101),Schweine_Werte!$C101*0.5,IF(OR($C$24&gt;$AR101,$D$24&lt;$AR101),0,Schweine_Werte!$C101))</f>
        <v>0</v>
      </c>
      <c r="AU101" s="677">
        <f>IF(OR($C$36=$AR101,$D$36=$AR101),Schweine_Werte!$C101*0.5,IF(OR($C$36&gt;$AR101,$D$36&lt;$AR101),0,Schweine_Werte!$C101))</f>
        <v>0</v>
      </c>
      <c r="AV101" s="677">
        <f>IF(OR($C$48=$AR101,$D$48=$AR101),Schweine_Werte!$C101*0.5,IF(OR($C$48&gt;$AR101,$D$48&lt;$AR101),0,Schweine_Werte!$C101))</f>
        <v>0</v>
      </c>
      <c r="AW101" s="677">
        <f>IF(OR($C$60=$AR101,$D$60=$AR101),Schweine_Werte!$C101*0.5,IF(OR($C$60&gt;$AR101,$D$60&lt;$AR101),0,Schweine_Werte!$C101))</f>
        <v>0</v>
      </c>
      <c r="AX101" s="677">
        <f>IF(OR($C$12=$AR101,$D$12=$AR101),Schweine_Werte!$E101*0.5,IF(OR($C$12&gt;$AR101,$D$12&lt;$AR101),0,Schweine_Werte!$E101))</f>
        <v>0</v>
      </c>
      <c r="AY101" s="667">
        <f>IF(OR($C$24=$AR101,$D$24=$AR101),Schweine_Werte!$E101*0.5,IF(OR($C$24&gt;$AR101,$D$24&lt;$AR101),0,Schweine_Werte!$E101))</f>
        <v>0</v>
      </c>
      <c r="AZ101" s="667">
        <f>IF(OR($C$36=$AR101,$D$36=$AR101),Schweine_Werte!$E101*0.5,IF(OR($C$36&gt;$AR101,$D$36&lt;$AR101),0,Schweine_Werte!$E101))</f>
        <v>0</v>
      </c>
      <c r="BA101" s="667">
        <f>IF(OR($C$48=$AR101,$D$48=$AR101),Schweine_Werte!$E101*0.5,IF(OR($C$48&gt;$AR101,$D$48&lt;$AR101),0,Schweine_Werte!$E101))</f>
        <v>0</v>
      </c>
      <c r="BB101" s="667">
        <f>IF(OR($C$60=$AR101,$D$60=$AR101),Schweine_Werte!$E101*0.5,IF(OR($C$60&gt;$AR101,$D$60&lt;$AR101),0,Schweine_Werte!$E101))</f>
        <v>0</v>
      </c>
      <c r="BC101" s="677">
        <f>IF(OR($C$12=$AR101,$D$12=$AR101),Schweine_Werte!$G101*0.5,IF(OR($C$12&gt;$AR101,$D$12&lt;$AR101),0,Schweine_Werte!$G101))</f>
        <v>0</v>
      </c>
      <c r="BD101" s="667">
        <f>IF(OR($C$24=$AR101,$D$24=$AR101),Schweine_Werte!$G101*0.5,IF(OR($C$24&gt;$AR101,$D$24&lt;$AR101),0,Schweine_Werte!$G101))</f>
        <v>0</v>
      </c>
      <c r="BE101" s="667">
        <f>IF(OR($C$36=$AR101,$D$36=$AR101),Schweine_Werte!$G101*0.5,IF(OR($C$36&gt;$AR101,$D$36&lt;$AR101),0,Schweine_Werte!$G101))</f>
        <v>0</v>
      </c>
      <c r="BF101" s="667">
        <f>IF(OR($C$48=$AR101,$D$48=$AR101),Schweine_Werte!$G101*0.5,IF(OR($C$48&gt;$AR101,$D$48&lt;$AR101),0,Schweine_Werte!$G101))</f>
        <v>0</v>
      </c>
      <c r="BG101" s="667">
        <f>IF(OR($C$60=$AR101,$D$60=$AR101),Schweine_Werte!$G101*0.5,IF(OR($C$60&gt;$AR101,$D$60&lt;$AR101),0,Schweine_Werte!$G101))</f>
        <v>0</v>
      </c>
      <c r="BH101" s="677">
        <f>IF(OR($C$12=$AR101,$D$12=$AR101),Schweine_Werte!$I101*0.5,IF(OR($C$12&gt;$AR101,$D$12&lt;$AR101),0,Schweine_Werte!$I101))</f>
        <v>0</v>
      </c>
      <c r="BI101" s="667">
        <f>IF(OR($C$24=$AR101,$D$24=$AR101),Schweine_Werte!$I101*0.5,IF(OR($C$24&gt;$AR101,$D$24&lt;$AR101),0,Schweine_Werte!$I101))</f>
        <v>0</v>
      </c>
      <c r="BJ101" s="667">
        <f>IF(OR($C$36=$AR101,$D$36=$AR101),Schweine_Werte!$I101*0.5,IF(OR($C$36&gt;$AR101,$D$36&lt;$AR101),0,Schweine_Werte!$I101))</f>
        <v>0</v>
      </c>
      <c r="BK101" s="667">
        <f>IF(OR($C$48=$AR101,$D$48=$AR101),Schweine_Werte!$I101*0.5,IF(OR($C$48&gt;$AR101,$D$48&lt;$AR101),0,Schweine_Werte!$I101))</f>
        <v>0</v>
      </c>
      <c r="BL101" s="667">
        <f>IF(OR($C$60=$AR101,$D$60=$AR101),Schweine_Werte!$I101*0.5,IF(OR($C$60&gt;$AR101,$D$60&lt;$AR101),0,Schweine_Werte!$I101))</f>
        <v>0</v>
      </c>
      <c r="BM101" s="677"/>
      <c r="BN101" s="667"/>
      <c r="BO101" s="667"/>
      <c r="BP101" s="667"/>
      <c r="BQ101" s="667"/>
      <c r="BR101" s="677">
        <f>IF(OR($C$74=$AR101,$D$74=$AR101),Schweine_Werte!$M101*0.5,IF(OR($C$74&gt;$AR101,$D$74&lt;$AR101),0,Schweine_Werte!$M101))</f>
        <v>0</v>
      </c>
      <c r="BS101" s="677">
        <f>IF(OR($C$83=$AR101,$D$83=$AR101),Schweine_Werte!$M101*0.5,IF(OR($C$83&gt;$AR101,$D$83&lt;$AR101),0,Schweine_Werte!$M101))</f>
        <v>0</v>
      </c>
      <c r="BT101" s="679">
        <f>IF(OR($C$92=$AR101,$D$92=$AR101),Schweine_Werte!$M101*0.5,IF(OR($C$92&gt;$AR101,$D$92&lt;$AR101),0,Schweine_Werte!$M101))</f>
        <v>0</v>
      </c>
      <c r="BU101" s="679">
        <f>IF(OR($C$101=$AR101,$D$101=$AR101),Schweine_Werte!$M101*0.5,IF(OR($C$101&gt;$AR101,$D$101&lt;$AR101),0,Schweine_Werte!$M101))</f>
        <v>0</v>
      </c>
      <c r="BV101" s="679">
        <f>IF(OR($C$110=$AR101,$D$110=$AR101),Schweine_Werte!$M101*0.5,IF(OR($C$110&gt;$AR101,$D$110&lt;$AR101),0,Schweine_Werte!$M101))</f>
        <v>0</v>
      </c>
      <c r="BW101" s="679">
        <f>IF(OR(8=$AR101,$E$127=$AR101),Schweine_Werte!$M101*0.5,IF(OR(8&gt;$AR101,$E$127&lt;$AR101),0,Schweine_Werte!$M101))</f>
        <v>1.3355244584329835</v>
      </c>
      <c r="BX101" s="679">
        <f>IF(OR(8=$AR101,$E$145=$AR101),Schweine_Werte!$M101*0.5,IF(OR(8&gt;$AR101,$E$145&lt;$AR101),0,Schweine_Werte!$M101))</f>
        <v>1.3355244584329835</v>
      </c>
      <c r="BY101" s="677">
        <f>IF(OR($C$74=$AR101,$D$74=$AR101),Schweine_Werte!$O101*0.5,IF(OR($C$74&gt;$AR101,$D$74&lt;$AR101),0,Schweine_Werte!$O101))</f>
        <v>0</v>
      </c>
      <c r="BZ101" s="677">
        <f>IF(OR($C$83=$AR101,$D$83=$AR101),Schweine_Werte!$O101*0.5,IF(OR($C$83&gt;$AR101,$D$83&lt;$AR101),0,Schweine_Werte!$O101))</f>
        <v>0</v>
      </c>
      <c r="CA101" s="679">
        <f>IF(OR($C$92=$AR101,$D$92=$AR101),Schweine_Werte!$O101*0.5,IF(OR($C$92&gt;$AR101,$D$92&lt;$AR101),0,Schweine_Werte!$O101))</f>
        <v>0</v>
      </c>
      <c r="CB101" s="679">
        <f>IF(OR($C$101=$AR101,$D$101=$AR101),Schweine_Werte!$O101*0.5,IF(OR($C$101&gt;$AR101,$D$101&lt;$AR101),0,Schweine_Werte!$O101))</f>
        <v>0</v>
      </c>
      <c r="CC101" s="679">
        <f>IF(OR($C$110=$AR101,$D$110=$AR101),Schweine_Werte!$O101*0.5,IF(OR($C$110&gt;$AR101,$D$110&lt;$AR101),0,Schweine_Werte!$O101))</f>
        <v>0</v>
      </c>
    </row>
    <row r="102" spans="1:81" x14ac:dyDescent="0.2">
      <c r="AR102" s="698">
        <v>106</v>
      </c>
      <c r="AS102" s="677">
        <f>IF(OR($C$12=$AR102,$D$12=$AR102),Schweine_Werte!$C102*0.5,IF(OR($C$12&gt;$AR102,$D$12&lt;$AR102),0,Schweine_Werte!$C102))</f>
        <v>0</v>
      </c>
      <c r="AT102" s="667">
        <f>IF(OR($C$24=$AR102,$D$24=$AR102),Schweine_Werte!$C102*0.5,IF(OR($C$24&gt;$AR102,$D$24&lt;$AR102),0,Schweine_Werte!$C102))</f>
        <v>0</v>
      </c>
      <c r="AU102" s="677">
        <f>IF(OR($C$36=$AR102,$D$36=$AR102),Schweine_Werte!$C102*0.5,IF(OR($C$36&gt;$AR102,$D$36&lt;$AR102),0,Schweine_Werte!$C102))</f>
        <v>0</v>
      </c>
      <c r="AV102" s="677">
        <f>IF(OR($C$48=$AR102,$D$48=$AR102),Schweine_Werte!$C102*0.5,IF(OR($C$48&gt;$AR102,$D$48&lt;$AR102),0,Schweine_Werte!$C102))</f>
        <v>0</v>
      </c>
      <c r="AW102" s="677">
        <f>IF(OR($C$60=$AR102,$D$60=$AR102),Schweine_Werte!$C102*0.5,IF(OR($C$60&gt;$AR102,$D$60&lt;$AR102),0,Schweine_Werte!$C102))</f>
        <v>0</v>
      </c>
      <c r="AX102" s="677">
        <f>IF(OR($C$12=$AR102,$D$12=$AR102),Schweine_Werte!$E102*0.5,IF(OR($C$12&gt;$AR102,$D$12&lt;$AR102),0,Schweine_Werte!$E102))</f>
        <v>0</v>
      </c>
      <c r="AY102" s="667">
        <f>IF(OR($C$24=$AR102,$D$24=$AR102),Schweine_Werte!$E102*0.5,IF(OR($C$24&gt;$AR102,$D$24&lt;$AR102),0,Schweine_Werte!$E102))</f>
        <v>0</v>
      </c>
      <c r="AZ102" s="667">
        <f>IF(OR($C$36=$AR102,$D$36=$AR102),Schweine_Werte!$E102*0.5,IF(OR($C$36&gt;$AR102,$D$36&lt;$AR102),0,Schweine_Werte!$E102))</f>
        <v>0</v>
      </c>
      <c r="BA102" s="667">
        <f>IF(OR($C$48=$AR102,$D$48=$AR102),Schweine_Werte!$E102*0.5,IF(OR($C$48&gt;$AR102,$D$48&lt;$AR102),0,Schweine_Werte!$E102))</f>
        <v>0</v>
      </c>
      <c r="BB102" s="667">
        <f>IF(OR($C$60=$AR102,$D$60=$AR102),Schweine_Werte!$E102*0.5,IF(OR($C$60&gt;$AR102,$D$60&lt;$AR102),0,Schweine_Werte!$E102))</f>
        <v>0</v>
      </c>
      <c r="BC102" s="677">
        <f>IF(OR($C$12=$AR102,$D$12=$AR102),Schweine_Werte!$G102*0.5,IF(OR($C$12&gt;$AR102,$D$12&lt;$AR102),0,Schweine_Werte!$G102))</f>
        <v>0</v>
      </c>
      <c r="BD102" s="667">
        <f>IF(OR($C$24=$AR102,$D$24=$AR102),Schweine_Werte!$G102*0.5,IF(OR($C$24&gt;$AR102,$D$24&lt;$AR102),0,Schweine_Werte!$G102))</f>
        <v>0</v>
      </c>
      <c r="BE102" s="667">
        <f>IF(OR($C$36=$AR102,$D$36=$AR102),Schweine_Werte!$G102*0.5,IF(OR($C$36&gt;$AR102,$D$36&lt;$AR102),0,Schweine_Werte!$G102))</f>
        <v>0</v>
      </c>
      <c r="BF102" s="667">
        <f>IF(OR($C$48=$AR102,$D$48=$AR102),Schweine_Werte!$G102*0.5,IF(OR($C$48&gt;$AR102,$D$48&lt;$AR102),0,Schweine_Werte!$G102))</f>
        <v>0</v>
      </c>
      <c r="BG102" s="667">
        <f>IF(OR($C$60=$AR102,$D$60=$AR102),Schweine_Werte!$G102*0.5,IF(OR($C$60&gt;$AR102,$D$60&lt;$AR102),0,Schweine_Werte!$G102))</f>
        <v>0</v>
      </c>
      <c r="BH102" s="677">
        <f>IF(OR($C$12=$AR102,$D$12=$AR102),Schweine_Werte!$I102*0.5,IF(OR($C$12&gt;$AR102,$D$12&lt;$AR102),0,Schweine_Werte!$I102))</f>
        <v>0</v>
      </c>
      <c r="BI102" s="667">
        <f>IF(OR($C$24=$AR102,$D$24=$AR102),Schweine_Werte!$I102*0.5,IF(OR($C$24&gt;$AR102,$D$24&lt;$AR102),0,Schweine_Werte!$I102))</f>
        <v>0</v>
      </c>
      <c r="BJ102" s="667">
        <f>IF(OR($C$36=$AR102,$D$36=$AR102),Schweine_Werte!$I102*0.5,IF(OR($C$36&gt;$AR102,$D$36&lt;$AR102),0,Schweine_Werte!$I102))</f>
        <v>0</v>
      </c>
      <c r="BK102" s="667">
        <f>IF(OR($C$48=$AR102,$D$48=$AR102),Schweine_Werte!$I102*0.5,IF(OR($C$48&gt;$AR102,$D$48&lt;$AR102),0,Schweine_Werte!$I102))</f>
        <v>0</v>
      </c>
      <c r="BL102" s="667">
        <f>IF(OR($C$60=$AR102,$D$60=$AR102),Schweine_Werte!$I102*0.5,IF(OR($C$60&gt;$AR102,$D$60&lt;$AR102),0,Schweine_Werte!$I102))</f>
        <v>0</v>
      </c>
      <c r="BM102" s="677"/>
      <c r="BN102" s="667"/>
      <c r="BO102" s="667"/>
      <c r="BP102" s="667"/>
      <c r="BQ102" s="667"/>
      <c r="BR102" s="677">
        <f>IF(OR($C$74=$AR102,$D$74=$AR102),Schweine_Werte!$M102*0.5,IF(OR($C$74&gt;$AR102,$D$74&lt;$AR102),0,Schweine_Werte!$M102))</f>
        <v>0</v>
      </c>
      <c r="BS102" s="677">
        <f>IF(OR($C$83=$AR102,$D$83=$AR102),Schweine_Werte!$M102*0.5,IF(OR($C$83&gt;$AR102,$D$83&lt;$AR102),0,Schweine_Werte!$M102))</f>
        <v>0</v>
      </c>
      <c r="BT102" s="679">
        <f>IF(OR($C$92=$AR102,$D$92=$AR102),Schweine_Werte!$M102*0.5,IF(OR($C$92&gt;$AR102,$D$92&lt;$AR102),0,Schweine_Werte!$M102))</f>
        <v>0</v>
      </c>
      <c r="BU102" s="679">
        <f>IF(OR($C$101=$AR102,$D$101=$AR102),Schweine_Werte!$M102*0.5,IF(OR($C$101&gt;$AR102,$D$101&lt;$AR102),0,Schweine_Werte!$M102))</f>
        <v>0</v>
      </c>
      <c r="BV102" s="679">
        <f>IF(OR($C$110=$AR102,$D$110=$AR102),Schweine_Werte!$M102*0.5,IF(OR($C$110&gt;$AR102,$D$110&lt;$AR102),0,Schweine_Werte!$M102))</f>
        <v>0</v>
      </c>
      <c r="BW102" s="679">
        <f>IF(OR(8=$AR102,$E$127=$AR102),Schweine_Werte!$M102*0.5,IF(OR(8&gt;$AR102,$E$127&lt;$AR102),0,Schweine_Werte!$M102))</f>
        <v>1.3531217058610687</v>
      </c>
      <c r="BX102" s="679">
        <f>IF(OR(8=$AR102,$E$145=$AR102),Schweine_Werte!$M102*0.5,IF(OR(8&gt;$AR102,$E$145&lt;$AR102),0,Schweine_Werte!$M102))</f>
        <v>1.3531217058610687</v>
      </c>
      <c r="BY102" s="677">
        <f>IF(OR($C$74=$AR102,$D$74=$AR102),Schweine_Werte!$O102*0.5,IF(OR($C$74&gt;$AR102,$D$74&lt;$AR102),0,Schweine_Werte!$O102))</f>
        <v>0</v>
      </c>
      <c r="BZ102" s="677">
        <f>IF(OR($C$83=$AR102,$D$83=$AR102),Schweine_Werte!$O102*0.5,IF(OR($C$83&gt;$AR102,$D$83&lt;$AR102),0,Schweine_Werte!$O102))</f>
        <v>0</v>
      </c>
      <c r="CA102" s="679">
        <f>IF(OR($C$92=$AR102,$D$92=$AR102),Schweine_Werte!$O102*0.5,IF(OR($C$92&gt;$AR102,$D$92&lt;$AR102),0,Schweine_Werte!$O102))</f>
        <v>0</v>
      </c>
      <c r="CB102" s="679">
        <f>IF(OR($C$101=$AR102,$D$101=$AR102),Schweine_Werte!$O102*0.5,IF(OR($C$101&gt;$AR102,$D$101&lt;$AR102),0,Schweine_Werte!$O102))</f>
        <v>0</v>
      </c>
      <c r="CC102" s="679">
        <f>IF(OR($C$110=$AR102,$D$110=$AR102),Schweine_Werte!$O102*0.5,IF(OR($C$110&gt;$AR102,$D$110&lt;$AR102),0,Schweine_Werte!$O102))</f>
        <v>0</v>
      </c>
    </row>
    <row r="103" spans="1:81" x14ac:dyDescent="0.2">
      <c r="AR103" s="698">
        <v>107</v>
      </c>
      <c r="AS103" s="677">
        <f>IF(OR($C$12=$AR103,$D$12=$AR103),Schweine_Werte!$C103*0.5,IF(OR($C$12&gt;$AR103,$D$12&lt;$AR103),0,Schweine_Werte!$C103))</f>
        <v>0</v>
      </c>
      <c r="AT103" s="667">
        <f>IF(OR($C$24=$AR103,$D$24=$AR103),Schweine_Werte!$C103*0.5,IF(OR($C$24&gt;$AR103,$D$24&lt;$AR103),0,Schweine_Werte!$C103))</f>
        <v>0</v>
      </c>
      <c r="AU103" s="677">
        <f>IF(OR($C$36=$AR103,$D$36=$AR103),Schweine_Werte!$C103*0.5,IF(OR($C$36&gt;$AR103,$D$36&lt;$AR103),0,Schweine_Werte!$C103))</f>
        <v>0</v>
      </c>
      <c r="AV103" s="677">
        <f>IF(OR($C$48=$AR103,$D$48=$AR103),Schweine_Werte!$C103*0.5,IF(OR($C$48&gt;$AR103,$D$48&lt;$AR103),0,Schweine_Werte!$C103))</f>
        <v>0</v>
      </c>
      <c r="AW103" s="677">
        <f>IF(OR($C$60=$AR103,$D$60=$AR103),Schweine_Werte!$C103*0.5,IF(OR($C$60&gt;$AR103,$D$60&lt;$AR103),0,Schweine_Werte!$C103))</f>
        <v>0</v>
      </c>
      <c r="AX103" s="677">
        <f>IF(OR($C$12=$AR103,$D$12=$AR103),Schweine_Werte!$E103*0.5,IF(OR($C$12&gt;$AR103,$D$12&lt;$AR103),0,Schweine_Werte!$E103))</f>
        <v>0</v>
      </c>
      <c r="AY103" s="667">
        <f>IF(OR($C$24=$AR103,$D$24=$AR103),Schweine_Werte!$E103*0.5,IF(OR($C$24&gt;$AR103,$D$24&lt;$AR103),0,Schweine_Werte!$E103))</f>
        <v>0</v>
      </c>
      <c r="AZ103" s="667">
        <f>IF(OR($C$36=$AR103,$D$36=$AR103),Schweine_Werte!$E103*0.5,IF(OR($C$36&gt;$AR103,$D$36&lt;$AR103),0,Schweine_Werte!$E103))</f>
        <v>0</v>
      </c>
      <c r="BA103" s="667">
        <f>IF(OR($C$48=$AR103,$D$48=$AR103),Schweine_Werte!$E103*0.5,IF(OR($C$48&gt;$AR103,$D$48&lt;$AR103),0,Schweine_Werte!$E103))</f>
        <v>0</v>
      </c>
      <c r="BB103" s="667">
        <f>IF(OR($C$60=$AR103,$D$60=$AR103),Schweine_Werte!$E103*0.5,IF(OR($C$60&gt;$AR103,$D$60&lt;$AR103),0,Schweine_Werte!$E103))</f>
        <v>0</v>
      </c>
      <c r="BC103" s="677">
        <f>IF(OR($C$12=$AR103,$D$12=$AR103),Schweine_Werte!$G103*0.5,IF(OR($C$12&gt;$AR103,$D$12&lt;$AR103),0,Schweine_Werte!$G103))</f>
        <v>0</v>
      </c>
      <c r="BD103" s="667">
        <f>IF(OR($C$24=$AR103,$D$24=$AR103),Schweine_Werte!$G103*0.5,IF(OR($C$24&gt;$AR103,$D$24&lt;$AR103),0,Schweine_Werte!$G103))</f>
        <v>0</v>
      </c>
      <c r="BE103" s="667">
        <f>IF(OR($C$36=$AR103,$D$36=$AR103),Schweine_Werte!$G103*0.5,IF(OR($C$36&gt;$AR103,$D$36&lt;$AR103),0,Schweine_Werte!$G103))</f>
        <v>0</v>
      </c>
      <c r="BF103" s="667">
        <f>IF(OR($C$48=$AR103,$D$48=$AR103),Schweine_Werte!$G103*0.5,IF(OR($C$48&gt;$AR103,$D$48&lt;$AR103),0,Schweine_Werte!$G103))</f>
        <v>0</v>
      </c>
      <c r="BG103" s="667">
        <f>IF(OR($C$60=$AR103,$D$60=$AR103),Schweine_Werte!$G103*0.5,IF(OR($C$60&gt;$AR103,$D$60&lt;$AR103),0,Schweine_Werte!$G103))</f>
        <v>0</v>
      </c>
      <c r="BH103" s="677">
        <f>IF(OR($C$12=$AR103,$D$12=$AR103),Schweine_Werte!$I103*0.5,IF(OR($C$12&gt;$AR103,$D$12&lt;$AR103),0,Schweine_Werte!$I103))</f>
        <v>0</v>
      </c>
      <c r="BI103" s="667">
        <f>IF(OR($C$24=$AR103,$D$24=$AR103),Schweine_Werte!$I103*0.5,IF(OR($C$24&gt;$AR103,$D$24&lt;$AR103),0,Schweine_Werte!$I103))</f>
        <v>0</v>
      </c>
      <c r="BJ103" s="667">
        <f>IF(OR($C$36=$AR103,$D$36=$AR103),Schweine_Werte!$I103*0.5,IF(OR($C$36&gt;$AR103,$D$36&lt;$AR103),0,Schweine_Werte!$I103))</f>
        <v>0</v>
      </c>
      <c r="BK103" s="667">
        <f>IF(OR($C$48=$AR103,$D$48=$AR103),Schweine_Werte!$I103*0.5,IF(OR($C$48&gt;$AR103,$D$48&lt;$AR103),0,Schweine_Werte!$I103))</f>
        <v>0</v>
      </c>
      <c r="BL103" s="667">
        <f>IF(OR($C$60=$AR103,$D$60=$AR103),Schweine_Werte!$I103*0.5,IF(OR($C$60&gt;$AR103,$D$60&lt;$AR103),0,Schweine_Werte!$I103))</f>
        <v>0</v>
      </c>
      <c r="BM103" s="677"/>
      <c r="BN103" s="667"/>
      <c r="BO103" s="667"/>
      <c r="BP103" s="667"/>
      <c r="BQ103" s="667"/>
      <c r="BR103" s="677">
        <f>IF(OR($C$74=$AR103,$D$74=$AR103),Schweine_Werte!$M103*0.5,IF(OR($C$74&gt;$AR103,$D$74&lt;$AR103),0,Schweine_Werte!$M103))</f>
        <v>0</v>
      </c>
      <c r="BS103" s="677">
        <f>IF(OR($C$83=$AR103,$D$83=$AR103),Schweine_Werte!$M103*0.5,IF(OR($C$83&gt;$AR103,$D$83&lt;$AR103),0,Schweine_Werte!$M103))</f>
        <v>0</v>
      </c>
      <c r="BT103" s="679">
        <f>IF(OR($C$92=$AR103,$D$92=$AR103),Schweine_Werte!$M103*0.5,IF(OR($C$92&gt;$AR103,$D$92&lt;$AR103),0,Schweine_Werte!$M103))</f>
        <v>0</v>
      </c>
      <c r="BU103" s="679">
        <f>IF(OR($C$101=$AR103,$D$101=$AR103),Schweine_Werte!$M103*0.5,IF(OR($C$101&gt;$AR103,$D$101&lt;$AR103),0,Schweine_Werte!$M103))</f>
        <v>0</v>
      </c>
      <c r="BV103" s="679">
        <f>IF(OR($C$110=$AR103,$D$110=$AR103),Schweine_Werte!$M103*0.5,IF(OR($C$110&gt;$AR103,$D$110&lt;$AR103),0,Schweine_Werte!$M103))</f>
        <v>0</v>
      </c>
      <c r="BW103" s="679">
        <f>IF(OR(8=$AR103,$E$127=$AR103),Schweine_Werte!$M103*0.5,IF(OR(8&gt;$AR103,$E$127&lt;$AR103),0,Schweine_Werte!$M103))</f>
        <v>1.3717350969782129</v>
      </c>
      <c r="BX103" s="679">
        <f>IF(OR(8=$AR103,$E$145=$AR103),Schweine_Werte!$M103*0.5,IF(OR(8&gt;$AR103,$E$145&lt;$AR103),0,Schweine_Werte!$M103))</f>
        <v>1.3717350969782129</v>
      </c>
      <c r="BY103" s="677">
        <f>IF(OR($C$74=$AR103,$D$74=$AR103),Schweine_Werte!$O103*0.5,IF(OR($C$74&gt;$AR103,$D$74&lt;$AR103),0,Schweine_Werte!$O103))</f>
        <v>0</v>
      </c>
      <c r="BZ103" s="677">
        <f>IF(OR($C$83=$AR103,$D$83=$AR103),Schweine_Werte!$O103*0.5,IF(OR($C$83&gt;$AR103,$D$83&lt;$AR103),0,Schweine_Werte!$O103))</f>
        <v>0</v>
      </c>
      <c r="CA103" s="679">
        <f>IF(OR($C$92=$AR103,$D$92=$AR103),Schweine_Werte!$O103*0.5,IF(OR($C$92&gt;$AR103,$D$92&lt;$AR103),0,Schweine_Werte!$O103))</f>
        <v>0</v>
      </c>
      <c r="CB103" s="679">
        <f>IF(OR($C$101=$AR103,$D$101=$AR103),Schweine_Werte!$O103*0.5,IF(OR($C$101&gt;$AR103,$D$101&lt;$AR103),0,Schweine_Werte!$O103))</f>
        <v>0</v>
      </c>
      <c r="CC103" s="679">
        <f>IF(OR($C$110=$AR103,$D$110=$AR103),Schweine_Werte!$O103*0.5,IF(OR($C$110&gt;$AR103,$D$110&lt;$AR103),0,Schweine_Werte!$O103))</f>
        <v>0</v>
      </c>
    </row>
    <row r="104" spans="1:81" x14ac:dyDescent="0.2">
      <c r="Q104" s="1735" t="s">
        <v>446</v>
      </c>
      <c r="R104" s="1735"/>
      <c r="S104" s="1735"/>
      <c r="T104" s="1735" t="s">
        <v>447</v>
      </c>
      <c r="U104" s="1735"/>
      <c r="V104" s="1735"/>
      <c r="W104" s="517" t="s">
        <v>435</v>
      </c>
      <c r="X104" s="517"/>
      <c r="Y104" s="517"/>
      <c r="AR104" s="698">
        <v>108</v>
      </c>
      <c r="AS104" s="677">
        <f>IF(OR($C$12=$AR104,$D$12=$AR104),Schweine_Werte!$C104*0.5,IF(OR($C$12&gt;$AR104,$D$12&lt;$AR104),0,Schweine_Werte!$C104))</f>
        <v>0</v>
      </c>
      <c r="AT104" s="667">
        <f>IF(OR($C$24=$AR104,$D$24=$AR104),Schweine_Werte!$C104*0.5,IF(OR($C$24&gt;$AR104,$D$24&lt;$AR104),0,Schweine_Werte!$C104))</f>
        <v>0</v>
      </c>
      <c r="AU104" s="677">
        <f>IF(OR($C$36=$AR104,$D$36=$AR104),Schweine_Werte!$C104*0.5,IF(OR($C$36&gt;$AR104,$D$36&lt;$AR104),0,Schweine_Werte!$C104))</f>
        <v>0</v>
      </c>
      <c r="AV104" s="677">
        <f>IF(OR($C$48=$AR104,$D$48=$AR104),Schweine_Werte!$C104*0.5,IF(OR($C$48&gt;$AR104,$D$48&lt;$AR104),0,Schweine_Werte!$C104))</f>
        <v>0</v>
      </c>
      <c r="AW104" s="677">
        <f>IF(OR($C$60=$AR104,$D$60=$AR104),Schweine_Werte!$C104*0.5,IF(OR($C$60&gt;$AR104,$D$60&lt;$AR104),0,Schweine_Werte!$C104))</f>
        <v>0</v>
      </c>
      <c r="AX104" s="677">
        <f>IF(OR($C$12=$AR104,$D$12=$AR104),Schweine_Werte!$E104*0.5,IF(OR($C$12&gt;$AR104,$D$12&lt;$AR104),0,Schweine_Werte!$E104))</f>
        <v>0</v>
      </c>
      <c r="AY104" s="667">
        <f>IF(OR($C$24=$AR104,$D$24=$AR104),Schweine_Werte!$E104*0.5,IF(OR($C$24&gt;$AR104,$D$24&lt;$AR104),0,Schweine_Werte!$E104))</f>
        <v>0</v>
      </c>
      <c r="AZ104" s="667">
        <f>IF(OR($C$36=$AR104,$D$36=$AR104),Schweine_Werte!$E104*0.5,IF(OR($C$36&gt;$AR104,$D$36&lt;$AR104),0,Schweine_Werte!$E104))</f>
        <v>0</v>
      </c>
      <c r="BA104" s="667">
        <f>IF(OR($C$48=$AR104,$D$48=$AR104),Schweine_Werte!$E104*0.5,IF(OR($C$48&gt;$AR104,$D$48&lt;$AR104),0,Schweine_Werte!$E104))</f>
        <v>0</v>
      </c>
      <c r="BB104" s="667">
        <f>IF(OR($C$60=$AR104,$D$60=$AR104),Schweine_Werte!$E104*0.5,IF(OR($C$60&gt;$AR104,$D$60&lt;$AR104),0,Schweine_Werte!$E104))</f>
        <v>0</v>
      </c>
      <c r="BC104" s="677">
        <f>IF(OR($C$12=$AR104,$D$12=$AR104),Schweine_Werte!$G104*0.5,IF(OR($C$12&gt;$AR104,$D$12&lt;$AR104),0,Schweine_Werte!$G104))</f>
        <v>0</v>
      </c>
      <c r="BD104" s="667">
        <f>IF(OR($C$24=$AR104,$D$24=$AR104),Schweine_Werte!$G104*0.5,IF(OR($C$24&gt;$AR104,$D$24&lt;$AR104),0,Schweine_Werte!$G104))</f>
        <v>0</v>
      </c>
      <c r="BE104" s="667">
        <f>IF(OR($C$36=$AR104,$D$36=$AR104),Schweine_Werte!$G104*0.5,IF(OR($C$36&gt;$AR104,$D$36&lt;$AR104),0,Schweine_Werte!$G104))</f>
        <v>0</v>
      </c>
      <c r="BF104" s="667">
        <f>IF(OR($C$48=$AR104,$D$48=$AR104),Schweine_Werte!$G104*0.5,IF(OR($C$48&gt;$AR104,$D$48&lt;$AR104),0,Schweine_Werte!$G104))</f>
        <v>0</v>
      </c>
      <c r="BG104" s="667">
        <f>IF(OR($C$60=$AR104,$D$60=$AR104),Schweine_Werte!$G104*0.5,IF(OR($C$60&gt;$AR104,$D$60&lt;$AR104),0,Schweine_Werte!$G104))</f>
        <v>0</v>
      </c>
      <c r="BH104" s="677">
        <f>IF(OR($C$12=$AR104,$D$12=$AR104),Schweine_Werte!$I104*0.5,IF(OR($C$12&gt;$AR104,$D$12&lt;$AR104),0,Schweine_Werte!$I104))</f>
        <v>0</v>
      </c>
      <c r="BI104" s="667">
        <f>IF(OR($C$24=$AR104,$D$24=$AR104),Schweine_Werte!$I104*0.5,IF(OR($C$24&gt;$AR104,$D$24&lt;$AR104),0,Schweine_Werte!$I104))</f>
        <v>0</v>
      </c>
      <c r="BJ104" s="667">
        <f>IF(OR($C$36=$AR104,$D$36=$AR104),Schweine_Werte!$I104*0.5,IF(OR($C$36&gt;$AR104,$D$36&lt;$AR104),0,Schweine_Werte!$I104))</f>
        <v>0</v>
      </c>
      <c r="BK104" s="667">
        <f>IF(OR($C$48=$AR104,$D$48=$AR104),Schweine_Werte!$I104*0.5,IF(OR($C$48&gt;$AR104,$D$48&lt;$AR104),0,Schweine_Werte!$I104))</f>
        <v>0</v>
      </c>
      <c r="BL104" s="667">
        <f>IF(OR($C$60=$AR104,$D$60=$AR104),Schweine_Werte!$I104*0.5,IF(OR($C$60&gt;$AR104,$D$60&lt;$AR104),0,Schweine_Werte!$I104))</f>
        <v>0</v>
      </c>
      <c r="BM104" s="677"/>
      <c r="BN104" s="667"/>
      <c r="BO104" s="667"/>
      <c r="BP104" s="667"/>
      <c r="BQ104" s="667"/>
      <c r="BR104" s="677">
        <f>IF(OR($C$74=$AR104,$D$74=$AR104),Schweine_Werte!$M104*0.5,IF(OR($C$74&gt;$AR104,$D$74&lt;$AR104),0,Schweine_Werte!$M104))</f>
        <v>0</v>
      </c>
      <c r="BS104" s="677">
        <f>IF(OR($C$83=$AR104,$D$83=$AR104),Schweine_Werte!$M104*0.5,IF(OR($C$83&gt;$AR104,$D$83&lt;$AR104),0,Schweine_Werte!$M104))</f>
        <v>0</v>
      </c>
      <c r="BT104" s="679">
        <f>IF(OR($C$92=$AR104,$D$92=$AR104),Schweine_Werte!$M104*0.5,IF(OR($C$92&gt;$AR104,$D$92&lt;$AR104),0,Schweine_Werte!$M104))</f>
        <v>0</v>
      </c>
      <c r="BU104" s="679">
        <f>IF(OR($C$101=$AR104,$D$101=$AR104),Schweine_Werte!$M104*0.5,IF(OR($C$101&gt;$AR104,$D$101&lt;$AR104),0,Schweine_Werte!$M104))</f>
        <v>0</v>
      </c>
      <c r="BV104" s="679">
        <f>IF(OR($C$110=$AR104,$D$110=$AR104),Schweine_Werte!$M104*0.5,IF(OR($C$110&gt;$AR104,$D$110&lt;$AR104),0,Schweine_Werte!$M104))</f>
        <v>0</v>
      </c>
      <c r="BW104" s="679">
        <f>IF(OR(8=$AR104,$E$127=$AR104),Schweine_Werte!$M104*0.5,IF(OR(8&gt;$AR104,$E$127&lt;$AR104),0,Schweine_Werte!$M104))</f>
        <v>1.3914289652940333</v>
      </c>
      <c r="BX104" s="679">
        <f>IF(OR(8=$AR104,$E$145=$AR104),Schweine_Werte!$M104*0.5,IF(OR(8&gt;$AR104,$E$145&lt;$AR104),0,Schweine_Werte!$M104))</f>
        <v>1.3914289652940333</v>
      </c>
      <c r="BY104" s="677">
        <f>IF(OR($C$74=$AR104,$D$74=$AR104),Schweine_Werte!$O104*0.5,IF(OR($C$74&gt;$AR104,$D$74&lt;$AR104),0,Schweine_Werte!$O104))</f>
        <v>0</v>
      </c>
      <c r="BZ104" s="677">
        <f>IF(OR($C$83=$AR104,$D$83=$AR104),Schweine_Werte!$O104*0.5,IF(OR($C$83&gt;$AR104,$D$83&lt;$AR104),0,Schweine_Werte!$O104))</f>
        <v>0</v>
      </c>
      <c r="CA104" s="679">
        <f>IF(OR($C$92=$AR104,$D$92=$AR104),Schweine_Werte!$O104*0.5,IF(OR($C$92&gt;$AR104,$D$92&lt;$AR104),0,Schweine_Werte!$O104))</f>
        <v>0</v>
      </c>
      <c r="CB104" s="679">
        <f>IF(OR($C$101=$AR104,$D$101=$AR104),Schweine_Werte!$O104*0.5,IF(OR($C$101&gt;$AR104,$D$101&lt;$AR104),0,Schweine_Werte!$O104))</f>
        <v>0</v>
      </c>
      <c r="CC104" s="679">
        <f>IF(OR($C$110=$AR104,$D$110=$AR104),Schweine_Werte!$O104*0.5,IF(OR($C$110&gt;$AR104,$D$110&lt;$AR104),0,Schweine_Werte!$O104))</f>
        <v>0</v>
      </c>
    </row>
    <row r="105" spans="1:81" x14ac:dyDescent="0.2">
      <c r="B105" s="520" t="s">
        <v>517</v>
      </c>
      <c r="E105" s="520" t="s">
        <v>470</v>
      </c>
      <c r="F105" s="520" t="s">
        <v>363</v>
      </c>
      <c r="G105" s="520" t="s">
        <v>471</v>
      </c>
      <c r="H105" s="520" t="s">
        <v>472</v>
      </c>
      <c r="I105" s="520" t="s">
        <v>473</v>
      </c>
      <c r="J105" s="520" t="s">
        <v>474</v>
      </c>
      <c r="K105" s="520" t="s">
        <v>475</v>
      </c>
      <c r="L105" s="520" t="s">
        <v>476</v>
      </c>
      <c r="M105" s="520" t="s">
        <v>477</v>
      </c>
      <c r="N105" s="520" t="s">
        <v>478</v>
      </c>
      <c r="O105" s="520" t="s">
        <v>479</v>
      </c>
      <c r="P105" s="520" t="s">
        <v>480</v>
      </c>
      <c r="Q105" s="520" t="s">
        <v>365</v>
      </c>
      <c r="R105" s="520" t="s">
        <v>366</v>
      </c>
      <c r="S105" s="520" t="s">
        <v>367</v>
      </c>
      <c r="T105" s="520" t="s">
        <v>365</v>
      </c>
      <c r="U105" s="520" t="s">
        <v>366</v>
      </c>
      <c r="V105" s="520" t="s">
        <v>367</v>
      </c>
      <c r="W105" s="520" t="s">
        <v>448</v>
      </c>
      <c r="X105" s="520" t="s">
        <v>449</v>
      </c>
      <c r="Y105" s="520" t="s">
        <v>450</v>
      </c>
      <c r="AR105" s="698">
        <v>109</v>
      </c>
      <c r="AS105" s="677">
        <f>IF(OR($C$12=$AR105,$D$12=$AR105),Schweine_Werte!$C105*0.5,IF(OR($C$12&gt;$AR105,$D$12&lt;$AR105),0,Schweine_Werte!$C105))</f>
        <v>0</v>
      </c>
      <c r="AT105" s="667">
        <f>IF(OR($C$24=$AR105,$D$24=$AR105),Schweine_Werte!$C105*0.5,IF(OR($C$24&gt;$AR105,$D$24&lt;$AR105),0,Schweine_Werte!$C105))</f>
        <v>0</v>
      </c>
      <c r="AU105" s="677">
        <f>IF(OR($C$36=$AR105,$D$36=$AR105),Schweine_Werte!$C105*0.5,IF(OR($C$36&gt;$AR105,$D$36&lt;$AR105),0,Schweine_Werte!$C105))</f>
        <v>0</v>
      </c>
      <c r="AV105" s="677">
        <f>IF(OR($C$48=$AR105,$D$48=$AR105),Schweine_Werte!$C105*0.5,IF(OR($C$48&gt;$AR105,$D$48&lt;$AR105),0,Schweine_Werte!$C105))</f>
        <v>0</v>
      </c>
      <c r="AW105" s="677">
        <f>IF(OR($C$60=$AR105,$D$60=$AR105),Schweine_Werte!$C105*0.5,IF(OR($C$60&gt;$AR105,$D$60&lt;$AR105),0,Schweine_Werte!$C105))</f>
        <v>0</v>
      </c>
      <c r="AX105" s="677">
        <f>IF(OR($C$12=$AR105,$D$12=$AR105),Schweine_Werte!$E105*0.5,IF(OR($C$12&gt;$AR105,$D$12&lt;$AR105),0,Schweine_Werte!$E105))</f>
        <v>0</v>
      </c>
      <c r="AY105" s="667">
        <f>IF(OR($C$24=$AR105,$D$24=$AR105),Schweine_Werte!$E105*0.5,IF(OR($C$24&gt;$AR105,$D$24&lt;$AR105),0,Schweine_Werte!$E105))</f>
        <v>0</v>
      </c>
      <c r="AZ105" s="667">
        <f>IF(OR($C$36=$AR105,$D$36=$AR105),Schweine_Werte!$E105*0.5,IF(OR($C$36&gt;$AR105,$D$36&lt;$AR105),0,Schweine_Werte!$E105))</f>
        <v>0</v>
      </c>
      <c r="BA105" s="667">
        <f>IF(OR($C$48=$AR105,$D$48=$AR105),Schweine_Werte!$E105*0.5,IF(OR($C$48&gt;$AR105,$D$48&lt;$AR105),0,Schweine_Werte!$E105))</f>
        <v>0</v>
      </c>
      <c r="BB105" s="667">
        <f>IF(OR($C$60=$AR105,$D$60=$AR105),Schweine_Werte!$E105*0.5,IF(OR($C$60&gt;$AR105,$D$60&lt;$AR105),0,Schweine_Werte!$E105))</f>
        <v>0</v>
      </c>
      <c r="BC105" s="677">
        <f>IF(OR($C$12=$AR105,$D$12=$AR105),Schweine_Werte!$G105*0.5,IF(OR($C$12&gt;$AR105,$D$12&lt;$AR105),0,Schweine_Werte!$G105))</f>
        <v>0</v>
      </c>
      <c r="BD105" s="667">
        <f>IF(OR($C$24=$AR105,$D$24=$AR105),Schweine_Werte!$G105*0.5,IF(OR($C$24&gt;$AR105,$D$24&lt;$AR105),0,Schweine_Werte!$G105))</f>
        <v>0</v>
      </c>
      <c r="BE105" s="667">
        <f>IF(OR($C$36=$AR105,$D$36=$AR105),Schweine_Werte!$G105*0.5,IF(OR($C$36&gt;$AR105,$D$36&lt;$AR105),0,Schweine_Werte!$G105))</f>
        <v>0</v>
      </c>
      <c r="BF105" s="667">
        <f>IF(OR($C$48=$AR105,$D$48=$AR105),Schweine_Werte!$G105*0.5,IF(OR($C$48&gt;$AR105,$D$48&lt;$AR105),0,Schweine_Werte!$G105))</f>
        <v>0</v>
      </c>
      <c r="BG105" s="667">
        <f>IF(OR($C$60=$AR105,$D$60=$AR105),Schweine_Werte!$G105*0.5,IF(OR($C$60&gt;$AR105,$D$60&lt;$AR105),0,Schweine_Werte!$G105))</f>
        <v>0</v>
      </c>
      <c r="BH105" s="677">
        <f>IF(OR($C$12=$AR105,$D$12=$AR105),Schweine_Werte!$I105*0.5,IF(OR($C$12&gt;$AR105,$D$12&lt;$AR105),0,Schweine_Werte!$I105))</f>
        <v>0</v>
      </c>
      <c r="BI105" s="667">
        <f>IF(OR($C$24=$AR105,$D$24=$AR105),Schweine_Werte!$I105*0.5,IF(OR($C$24&gt;$AR105,$D$24&lt;$AR105),0,Schweine_Werte!$I105))</f>
        <v>0</v>
      </c>
      <c r="BJ105" s="667">
        <f>IF(OR($C$36=$AR105,$D$36=$AR105),Schweine_Werte!$I105*0.5,IF(OR($C$36&gt;$AR105,$D$36&lt;$AR105),0,Schweine_Werte!$I105))</f>
        <v>0</v>
      </c>
      <c r="BK105" s="667">
        <f>IF(OR($C$48=$AR105,$D$48=$AR105),Schweine_Werte!$I105*0.5,IF(OR($C$48&gt;$AR105,$D$48&lt;$AR105),0,Schweine_Werte!$I105))</f>
        <v>0</v>
      </c>
      <c r="BL105" s="667">
        <f>IF(OR($C$60=$AR105,$D$60=$AR105),Schweine_Werte!$I105*0.5,IF(OR($C$60&gt;$AR105,$D$60&lt;$AR105),0,Schweine_Werte!$I105))</f>
        <v>0</v>
      </c>
      <c r="BM105" s="677"/>
      <c r="BN105" s="667"/>
      <c r="BO105" s="667"/>
      <c r="BP105" s="667"/>
      <c r="BQ105" s="667"/>
      <c r="BR105" s="677">
        <f>IF(OR($C$74=$AR105,$D$74=$AR105),Schweine_Werte!$M105*0.5,IF(OR($C$74&gt;$AR105,$D$74&lt;$AR105),0,Schweine_Werte!$M105))</f>
        <v>0</v>
      </c>
      <c r="BS105" s="677">
        <f>IF(OR($C$83=$AR105,$D$83=$AR105),Schweine_Werte!$M105*0.5,IF(OR($C$83&gt;$AR105,$D$83&lt;$AR105),0,Schweine_Werte!$M105))</f>
        <v>0</v>
      </c>
      <c r="BT105" s="679">
        <f>IF(OR($C$92=$AR105,$D$92=$AR105),Schweine_Werte!$M105*0.5,IF(OR($C$92&gt;$AR105,$D$92&lt;$AR105),0,Schweine_Werte!$M105))</f>
        <v>0</v>
      </c>
      <c r="BU105" s="679">
        <f>IF(OR($C$101=$AR105,$D$101=$AR105),Schweine_Werte!$M105*0.5,IF(OR($C$101&gt;$AR105,$D$101&lt;$AR105),0,Schweine_Werte!$M105))</f>
        <v>0</v>
      </c>
      <c r="BV105" s="679">
        <f>IF(OR($C$110=$AR105,$D$110=$AR105),Schweine_Werte!$M105*0.5,IF(OR($C$110&gt;$AR105,$D$110&lt;$AR105),0,Schweine_Werte!$M105))</f>
        <v>0</v>
      </c>
      <c r="BW105" s="679">
        <f>IF(OR(8=$AR105,$E$127=$AR105),Schweine_Werte!$M105*0.5,IF(OR(8&gt;$AR105,$E$127&lt;$AR105),0,Schweine_Werte!$M105))</f>
        <v>1.4122739315207109</v>
      </c>
      <c r="BX105" s="679">
        <f>IF(OR(8=$AR105,$E$145=$AR105),Schweine_Werte!$M105*0.5,IF(OR(8&gt;$AR105,$E$145&lt;$AR105),0,Schweine_Werte!$M105))</f>
        <v>1.4122739315207109</v>
      </c>
      <c r="BY105" s="677">
        <f>IF(OR($C$74=$AR105,$D$74=$AR105),Schweine_Werte!$O105*0.5,IF(OR($C$74&gt;$AR105,$D$74&lt;$AR105),0,Schweine_Werte!$O105))</f>
        <v>0</v>
      </c>
      <c r="BZ105" s="677">
        <f>IF(OR($C$83=$AR105,$D$83=$AR105),Schweine_Werte!$O105*0.5,IF(OR($C$83&gt;$AR105,$D$83&lt;$AR105),0,Schweine_Werte!$O105))</f>
        <v>0</v>
      </c>
      <c r="CA105" s="679">
        <f>IF(OR($C$92=$AR105,$D$92=$AR105),Schweine_Werte!$O105*0.5,IF(OR($C$92&gt;$AR105,$D$92&lt;$AR105),0,Schweine_Werte!$O105))</f>
        <v>0</v>
      </c>
      <c r="CB105" s="679">
        <f>IF(OR($C$101=$AR105,$D$101=$AR105),Schweine_Werte!$O105*0.5,IF(OR($C$101&gt;$AR105,$D$101&lt;$AR105),0,Schweine_Werte!$O105))</f>
        <v>0</v>
      </c>
      <c r="CC105" s="679">
        <f>IF(OR($C$110=$AR105,$D$110=$AR105),Schweine_Werte!$O105*0.5,IF(OR($C$110&gt;$AR105,$D$110&lt;$AR105),0,Schweine_Werte!$O105))</f>
        <v>0</v>
      </c>
    </row>
    <row r="106" spans="1:81" x14ac:dyDescent="0.2">
      <c r="B106" s="520">
        <v>450</v>
      </c>
      <c r="D106" s="667"/>
      <c r="E106" s="520" t="e">
        <f>($D110-$C110)*1000/SUM($BV$4:$BV$31)</f>
        <v>#VALUE!</v>
      </c>
      <c r="F106" s="667" t="e">
        <f>SUMPRODUCT($BV$4:$BV$31,Schweine_Werte!$V$4:$V$31)/SUM($BV$4:$BV$31)</f>
        <v>#DIV/0!</v>
      </c>
      <c r="G106" s="667" t="e">
        <f>IF($B110=$A$8,SUMPRODUCT($BV$4:$BV$31,Schweine_Werte!HE$4:HE$31)/SUM($BV$4:$BV$31),IF($B110=$A$7,SUMPRODUCT($BV$4:$BV$31,Schweine_Werte!GQ$4:GQ$31)/SUM($BV$4:$BV$31),IF($B110=$A$6,SUMPRODUCT($BV$4:$BV$31,Schweine_Werte!GC$4:GC$31)/SUM($BV$4:$BV$31),SUMPRODUCT($BV$4:$BV$31,Schweine_Werte!FO$4:FO$31)/SUM($BV$4:$BV$31))))</f>
        <v>#DIV/0!</v>
      </c>
      <c r="H106" s="667" t="e">
        <f>IF($B110=$A$8,SUMPRODUCT($BV$4:$BV$31,Schweine_Werte!HF$4:HF$31)/SUM($BV$4:$BV$31),IF($B110=$A$7,SUMPRODUCT($BV$4:$BV$31,Schweine_Werte!GR$4:GR$31)/SUM($BV$4:$BV$31),IF($B110=$A$6,SUMPRODUCT($BV$4:$BV$31,Schweine_Werte!GD$4:GD$31)/SUM($BV$4:$BV$31),SUMPRODUCT($BV$4:$BV$31,Schweine_Werte!FP$4:FP$31)/SUM($BV$4:$BV$31))))</f>
        <v>#DIV/0!</v>
      </c>
      <c r="I106" s="667" t="e">
        <f>IF($B110=$A$8,SUMPRODUCT($BV$4:$BV$31,Schweine_Werte!HG$4:HG$31)/SUM($BV$4:$BV$31),IF($B110=$A$7,SUMPRODUCT($BV$4:$BV$31,Schweine_Werte!GS$4:GS$31)/SUM($BV$4:$BV$31),IF($B110=$A$6,SUMPRODUCT($BV$4:$BV$31,Schweine_Werte!GE$4:GE$31)/SUM($BV$4:$BV$31),SUMPRODUCT($BV$4:$BV$31,Schweine_Werte!FQ$4:FQ$31)/SUM($BV$4:$BV$31))))</f>
        <v>#DIV/0!</v>
      </c>
      <c r="J106" s="667" t="e">
        <f>SUMPRODUCT($BV$4:$BV$31,Schweine_Werte!$AD$4:$AD$31)/SUM($BV$4:$BV$31)</f>
        <v>#DIV/0!</v>
      </c>
      <c r="K106" s="667" t="e">
        <f>SUMPRODUCT($BV$4:$BV$31,Schweine_Werte!$AL$4:$AL$31)/SUM($BV$4:$BV$31)</f>
        <v>#DIV/0!</v>
      </c>
      <c r="L106" s="667" t="e">
        <f>T106*$F106*365/1000+$J106-$K106</f>
        <v>#DIV/0!</v>
      </c>
      <c r="M106" s="667" t="e">
        <f>U106*$F106*365/1000+$J106-$K106/2</f>
        <v>#DIV/0!</v>
      </c>
      <c r="N106" s="667" t="e">
        <f>V106*$F106*365/1000+$J106</f>
        <v>#DIV/0!</v>
      </c>
      <c r="O106" s="667">
        <f>IF($C110&lt;28,SUM($BV$4:$BV$23)+IF($D110&gt;28,$BV$24*0.5,$BV$24),0)</f>
        <v>0</v>
      </c>
      <c r="P106" s="667">
        <f>IF($D110&gt;28,SUM($BV$25:$BV$31)+IF($C110&lt;28,$BV$24*0.5,$BV$24),0)</f>
        <v>0</v>
      </c>
      <c r="Q106" s="667" t="e">
        <f t="shared" ref="Q106:S107" si="52">+T106*$F106</f>
        <v>#DIV/0!</v>
      </c>
      <c r="R106" s="667" t="e">
        <f t="shared" si="52"/>
        <v>#DIV/0!</v>
      </c>
      <c r="S106" s="667" t="e">
        <f t="shared" si="52"/>
        <v>#DIV/0!</v>
      </c>
      <c r="T106" s="667" t="e">
        <f>+($O106*Schweine_Werte!$HT$15+$P106*Schweine_Werte!$HU$15)/SUM($O106:$P106)</f>
        <v>#DIV/0!</v>
      </c>
      <c r="U106" s="667" t="e">
        <f>+($O106*Schweine_Werte!$HV$15+$P106*Schweine_Werte!$HW$15)/SUM($O106:$P106)</f>
        <v>#DIV/0!</v>
      </c>
      <c r="V106" s="667" t="e">
        <f>+($O106*Schweine_Werte!$HX$15+$P106*Schweine_Werte!$HY$15)/SUM($O106:$P106)</f>
        <v>#DIV/0!</v>
      </c>
      <c r="W106" s="678" t="e">
        <f>($J106*0.055+T106*0.365*0.86*$F106-$K106*0.018)/L106*100</f>
        <v>#DIV/0!</v>
      </c>
      <c r="X106" s="678" t="e">
        <f>($J106*0.055+U106*0.365*0.86*$F106-$K106*0.018/2)/M106*100</f>
        <v>#DIV/0!</v>
      </c>
      <c r="Y106" s="667" t="e">
        <f>($J106*0.055+V106*0.365*0.86*$F106)/N106*100</f>
        <v>#DIV/0!</v>
      </c>
      <c r="Z106" s="667" t="e">
        <f>IF($B110=$A$8,SUMPRODUCT($BV$4:$BV$31,Schweine_Werte!$HH$4:$HH$31,Schweine_Werte!$HI$4:$HI$31)/SUMPRODUCT($BV$4:$BV$31,Schweine_Werte!$HH$4:$HH$31),IF($B110=$A$7,SUMPRODUCT($BV$4:$BV$31,Schweine_Werte!$GT$4:$GT$31,Schweine_Werte!$GU$4:$GU$31)/SUMPRODUCT($BV$4:$BV$31,Schweine_Werte!$GT$4:$GT$31),IF($B110=$A$6,SUMPRODUCT($BV$4:$BV$31,Schweine_Werte!$GF$4:$GF$31,Schweine_Werte!$GG$4:$GG$31)/SUMPRODUCT($BV$4:$BV$31,Schweine_Werte!$GF$4:$GF$31),SUMPRODUCT($BV$4:$BV$31,Schweine_Werte!$FR$4:$FR$31,Schweine_Werte!$FS$4:$FS$31)/SUMPRODUCT($BV$4:$BV$31,Schweine_Werte!$FR$4:$FR$31))))</f>
        <v>#DIV/0!</v>
      </c>
      <c r="AA106" s="667"/>
      <c r="AB106" s="667">
        <f>IF($B110=$A$8,SUMIF(Schweine_Werte!$AO$4:$AO$31,$C110,Schweine_Werte!$HI$4:$HI$31),IF($B110=$A$7,SUMIF(Schweine_Werte!$AO$4:$AO$31,$C110,Schweine_Werte!$GU$4:$GU$31),IF($B110=$A$6,SUMIF(Schweine_Werte!$AO$4:$AO$31,$C110,Schweine_Werte!$GG$4:$GG$31),SUMIF(Schweine_Werte!$AO$4:$AO$31,$C110,Schweine_Werte!$FS$4:$FS$31))))</f>
        <v>0</v>
      </c>
      <c r="AC106" s="667"/>
      <c r="AD106" s="667">
        <f>IF($B110=$A$8,SUMIF(Schweine_Werte!$AO$4:$AO$31,$D110,Schweine_Werte!$HI$4:$HI$31),IF($B110=$A$7,SUMIF(Schweine_Werte!$AO$4:$AO$31,$D110,Schweine_Werte!$GU$4:$GU$31),IF($B110=$A$6,SUMIF(Schweine_Werte!$AO$4:$AO$31,$D110,Schweine_Werte!$GG$4:$GG$31),SUMIF(Schweine_Werte!$AO$4:$AO$31,$D110,Schweine_Werte!$FS$4:$FS$31))))</f>
        <v>0</v>
      </c>
      <c r="AE106" s="667"/>
      <c r="AF106" s="667"/>
      <c r="AG106" s="667" t="e">
        <f>IF($B110=$A$8,SUMPRODUCT($BV$4:$BV$31,Schweine_Werte!$HH$4:$HH$31)/SUM($BV$4:$BV$31),IF($B110=$A$7,SUMPRODUCT($BV$4:$BV$31,Schweine_Werte!$GT$4:$GT$31)/SUM($BV$4:$BV$31),IF($B110=$A$6,SUMPRODUCT($BV$4:$BV$31,Schweine_Werte!$GF$4:$GF$31)/SUM($BV$4:$BV$31),SUMPRODUCT($BV$4:$BV$31,Schweine_Werte!$FR$4:$FR$31)/SUM($BV$4:$BV$31))))</f>
        <v>#DIV/0!</v>
      </c>
      <c r="AH106" s="667"/>
      <c r="AI106" s="667"/>
      <c r="AJ106" s="667" t="e">
        <f>IF($B110=$A$8,SUMPRODUCT($BV$4:$BV$31,Schweine_Werte!$HH$4:$HH$31,Schweine_Werte!$HJ$4:$HJ$31)/SUMPRODUCT($BV$4:$BV$31,Schweine_Werte!$HH$4:$HH$31),IF($B110=$A$7,SUMPRODUCT($BV$4:$BV$31,Schweine_Werte!$GT$4:$GT$31,Schweine_Werte!$GV$4:$GV$31)/SUMPRODUCT($BV$4:$BV$31,Schweine_Werte!$GT$4:$GT$31),IF($B110=$A$6,SUMPRODUCT($BV$4:$BV$31,Schweine_Werte!$GF$4:$GF$31,Schweine_Werte!$GH$4:$GH$31)/SUMPRODUCT($BV$4:$BV$31,Schweine_Werte!$GF$4:$GF$31),SUMPRODUCT($BV$4:$BV$31,Schweine_Werte!$FR$4:$FR$31,Schweine_Werte!$FT$4:$FT$31)/SUMPRODUCT($BV$4:$BV$31,Schweine_Werte!$FR$4:$FR$31))))</f>
        <v>#DIV/0!</v>
      </c>
      <c r="AK106" s="667"/>
      <c r="AL106" s="667">
        <f>IF($B110=$A$8,SUMIF(Schweine_Werte!$AO$4:$AO$31,$C110,Schweine_Werte!$HJ$4:$HJ$31),IF($B110=$A$7,SUMIF(Schweine_Werte!$AO$4:$AO$31,$C110,Schweine_Werte!$GV$4:$GV$31),IF($B110=$A$6,SUMIF(Schweine_Werte!$AO$4:$AO$31,$C110,Schweine_Werte!$GH$4:$GH$31),SUMIF(Schweine_Werte!$AO$4:$AO$31,$C110,Schweine_Werte!$FT$4:$FT$31))))</f>
        <v>0</v>
      </c>
      <c r="AM106" s="667"/>
      <c r="AN106" s="667">
        <f>IF($B110=$A$8,SUMIF(Schweine_Werte!$AO$4:$AO$31,$D110,Schweine_Werte!$HJ$4:$HJ$31),IF($B110=$A$7,SUMIF(Schweine_Werte!$AO$4:$AO$31,$D110,Schweine_Werte!$GV$4:$GV$31),IF($B110=$A$6,SUMIF(Schweine_Werte!$AO$4:$AO$31,$D110,Schweine_Werte!$GH$4:$GH$31),SUMIF(Schweine_Werte!$AO$4:$AO$31,$D110,Schweine_Werte!$FT$4:$FT$31))))</f>
        <v>0</v>
      </c>
      <c r="AR106" s="698">
        <v>110</v>
      </c>
      <c r="AS106" s="677">
        <f>IF(OR($C$12=$AR106,$D$12=$AR106),Schweine_Werte!$C106*0.5,IF(OR($C$12&gt;$AR106,$D$12&lt;$AR106),0,Schweine_Werte!$C106))</f>
        <v>0</v>
      </c>
      <c r="AT106" s="667">
        <f>IF(OR($C$24=$AR106,$D$24=$AR106),Schweine_Werte!$C106*0.5,IF(OR($C$24&gt;$AR106,$D$24&lt;$AR106),0,Schweine_Werte!$C106))</f>
        <v>0</v>
      </c>
      <c r="AU106" s="677">
        <f>IF(OR($C$36=$AR106,$D$36=$AR106),Schweine_Werte!$C106*0.5,IF(OR($C$36&gt;$AR106,$D$36&lt;$AR106),0,Schweine_Werte!$C106))</f>
        <v>0</v>
      </c>
      <c r="AV106" s="677">
        <f>IF(OR($C$48=$AR106,$D$48=$AR106),Schweine_Werte!$C106*0.5,IF(OR($C$48&gt;$AR106,$D$48&lt;$AR106),0,Schweine_Werte!$C106))</f>
        <v>0</v>
      </c>
      <c r="AW106" s="677">
        <f>IF(OR($C$60=$AR106,$D$60=$AR106),Schweine_Werte!$C106*0.5,IF(OR($C$60&gt;$AR106,$D$60&lt;$AR106),0,Schweine_Werte!$C106))</f>
        <v>0</v>
      </c>
      <c r="AX106" s="677">
        <f>IF(OR($C$12=$AR106,$D$12=$AR106),Schweine_Werte!$E106*0.5,IF(OR($C$12&gt;$AR106,$D$12&lt;$AR106),0,Schweine_Werte!$E106))</f>
        <v>0</v>
      </c>
      <c r="AY106" s="667">
        <f>IF(OR($C$24=$AR106,$D$24=$AR106),Schweine_Werte!$E106*0.5,IF(OR($C$24&gt;$AR106,$D$24&lt;$AR106),0,Schweine_Werte!$E106))</f>
        <v>0</v>
      </c>
      <c r="AZ106" s="667">
        <f>IF(OR($C$36=$AR106,$D$36=$AR106),Schweine_Werte!$E106*0.5,IF(OR($C$36&gt;$AR106,$D$36&lt;$AR106),0,Schweine_Werte!$E106))</f>
        <v>0</v>
      </c>
      <c r="BA106" s="667">
        <f>IF(OR($C$48=$AR106,$D$48=$AR106),Schweine_Werte!$E106*0.5,IF(OR($C$48&gt;$AR106,$D$48&lt;$AR106),0,Schweine_Werte!$E106))</f>
        <v>0</v>
      </c>
      <c r="BB106" s="667">
        <f>IF(OR($C$60=$AR106,$D$60=$AR106),Schweine_Werte!$E106*0.5,IF(OR($C$60&gt;$AR106,$D$60&lt;$AR106),0,Schweine_Werte!$E106))</f>
        <v>0</v>
      </c>
      <c r="BC106" s="677">
        <f>IF(OR($C$12=$AR106,$D$12=$AR106),Schweine_Werte!$G106*0.5,IF(OR($C$12&gt;$AR106,$D$12&lt;$AR106),0,Schweine_Werte!$G106))</f>
        <v>0</v>
      </c>
      <c r="BD106" s="667">
        <f>IF(OR($C$24=$AR106,$D$24=$AR106),Schweine_Werte!$G106*0.5,IF(OR($C$24&gt;$AR106,$D$24&lt;$AR106),0,Schweine_Werte!$G106))</f>
        <v>0</v>
      </c>
      <c r="BE106" s="667">
        <f>IF(OR($C$36=$AR106,$D$36=$AR106),Schweine_Werte!$G106*0.5,IF(OR($C$36&gt;$AR106,$D$36&lt;$AR106),0,Schweine_Werte!$G106))</f>
        <v>0</v>
      </c>
      <c r="BF106" s="667">
        <f>IF(OR($C$48=$AR106,$D$48=$AR106),Schweine_Werte!$G106*0.5,IF(OR($C$48&gt;$AR106,$D$48&lt;$AR106),0,Schweine_Werte!$G106))</f>
        <v>0</v>
      </c>
      <c r="BG106" s="667">
        <f>IF(OR($C$60=$AR106,$D$60=$AR106),Schweine_Werte!$G106*0.5,IF(OR($C$60&gt;$AR106,$D$60&lt;$AR106),0,Schweine_Werte!$G106))</f>
        <v>0</v>
      </c>
      <c r="BH106" s="677">
        <f>IF(OR($C$12=$AR106,$D$12=$AR106),Schweine_Werte!$I106*0.5,IF(OR($C$12&gt;$AR106,$D$12&lt;$AR106),0,Schweine_Werte!$I106))</f>
        <v>0</v>
      </c>
      <c r="BI106" s="667">
        <f>IF(OR($C$24=$AR106,$D$24=$AR106),Schweine_Werte!$I106*0.5,IF(OR($C$24&gt;$AR106,$D$24&lt;$AR106),0,Schweine_Werte!$I106))</f>
        <v>0</v>
      </c>
      <c r="BJ106" s="667">
        <f>IF(OR($C$36=$AR106,$D$36=$AR106),Schweine_Werte!$I106*0.5,IF(OR($C$36&gt;$AR106,$D$36&lt;$AR106),0,Schweine_Werte!$I106))</f>
        <v>0</v>
      </c>
      <c r="BK106" s="667">
        <f>IF(OR($C$48=$AR106,$D$48=$AR106),Schweine_Werte!$I106*0.5,IF(OR($C$48&gt;$AR106,$D$48&lt;$AR106),0,Schweine_Werte!$I106))</f>
        <v>0</v>
      </c>
      <c r="BL106" s="667">
        <f>IF(OR($C$60=$AR106,$D$60=$AR106),Schweine_Werte!$I106*0.5,IF(OR($C$60&gt;$AR106,$D$60&lt;$AR106),0,Schweine_Werte!$I106))</f>
        <v>0</v>
      </c>
      <c r="BM106" s="677"/>
      <c r="BN106" s="667"/>
      <c r="BO106" s="667"/>
      <c r="BP106" s="667"/>
      <c r="BQ106" s="667"/>
      <c r="BR106" s="677">
        <f>IF(OR($C$74=$AR106,$D$74=$AR106),Schweine_Werte!$M106*0.5,IF(OR($C$74&gt;$AR106,$D$74&lt;$AR106),0,Schweine_Werte!$M106))</f>
        <v>0</v>
      </c>
      <c r="BS106" s="677">
        <f>IF(OR($C$83=$AR106,$D$83=$AR106),Schweine_Werte!$M106*0.5,IF(OR($C$83&gt;$AR106,$D$83&lt;$AR106),0,Schweine_Werte!$M106))</f>
        <v>0</v>
      </c>
      <c r="BT106" s="679">
        <f>IF(OR($C$92=$AR106,$D$92=$AR106),Schweine_Werte!$M106*0.5,IF(OR($C$92&gt;$AR106,$D$92&lt;$AR106),0,Schweine_Werte!$M106))</f>
        <v>0</v>
      </c>
      <c r="BU106" s="679">
        <f>IF(OR($C$101=$AR106,$D$101=$AR106),Schweine_Werte!$M106*0.5,IF(OR($C$101&gt;$AR106,$D$101&lt;$AR106),0,Schweine_Werte!$M106))</f>
        <v>0</v>
      </c>
      <c r="BV106" s="679">
        <f>IF(OR($C$110=$AR106,$D$110=$AR106),Schweine_Werte!$M106*0.5,IF(OR($C$110&gt;$AR106,$D$110&lt;$AR106),0,Schweine_Werte!$M106))</f>
        <v>0</v>
      </c>
      <c r="BW106" s="679">
        <f>IF(OR(8=$AR106,$E$127=$AR106),Schweine_Werte!$M106*0.5,IF(OR(8&gt;$AR106,$E$127&lt;$AR106),0,Schweine_Werte!$M106))</f>
        <v>1.4343476543437557</v>
      </c>
      <c r="BX106" s="679">
        <f>IF(OR(8=$AR106,$E$145=$AR106),Schweine_Werte!$M106*0.5,IF(OR(8&gt;$AR106,$E$145&lt;$AR106),0,Schweine_Werte!$M106))</f>
        <v>1.4343476543437557</v>
      </c>
      <c r="BY106" s="677">
        <f>IF(OR($C$74=$AR106,$D$74=$AR106),Schweine_Werte!$O106*0.5,IF(OR($C$74&gt;$AR106,$D$74&lt;$AR106),0,Schweine_Werte!$O106))</f>
        <v>0</v>
      </c>
      <c r="BZ106" s="677">
        <f>IF(OR($C$83=$AR106,$D$83=$AR106),Schweine_Werte!$O106*0.5,IF(OR($C$83&gt;$AR106,$D$83&lt;$AR106),0,Schweine_Werte!$O106))</f>
        <v>0</v>
      </c>
      <c r="CA106" s="679">
        <f>IF(OR($C$92=$AR106,$D$92=$AR106),Schweine_Werte!$O106*0.5,IF(OR($C$92&gt;$AR106,$D$92&lt;$AR106),0,Schweine_Werte!$O106))</f>
        <v>0</v>
      </c>
      <c r="CB106" s="679">
        <f>IF(OR($C$101=$AR106,$D$101=$AR106),Schweine_Werte!$O106*0.5,IF(OR($C$101&gt;$AR106,$D$101&lt;$AR106),0,Schweine_Werte!$O106))</f>
        <v>0</v>
      </c>
      <c r="CC106" s="679">
        <f>IF(OR($C$110=$AR106,$D$110=$AR106),Schweine_Werte!$O106*0.5,IF(OR($C$110&gt;$AR106,$D$110&lt;$AR106),0,Schweine_Werte!$O106))</f>
        <v>0</v>
      </c>
    </row>
    <row r="107" spans="1:81" x14ac:dyDescent="0.2">
      <c r="B107" s="520">
        <v>500</v>
      </c>
      <c r="D107" s="667"/>
      <c r="E107" s="520" t="e">
        <f>($D110-$C110)*1000/SUM($CC$4:$CC$31)</f>
        <v>#VALUE!</v>
      </c>
      <c r="F107" s="667" t="e">
        <f>SUMPRODUCT($CC$4:$CC$31,Schweine_Werte!$W$4:$W$31)/SUM($CC$4:$CC$31)</f>
        <v>#DIV/0!</v>
      </c>
      <c r="G107" s="667" t="e">
        <f>IF($B110=$A$8,SUMPRODUCT($CC$4:$CC$31,Schweine_Werte!HK$4:HK$31)/SUM($CC$4:$CC$31),IF($B110=$A$7,SUMPRODUCT($CC$4:$CC$31,Schweine_Werte!GW$4:GW$31)/SUM($CC$4:$CC$31),IF($B110=$A$6,SUMPRODUCT($CC$4:$CC$31,Schweine_Werte!GI$4:GI$31)/SUM($CC$4:$CC$31),SUMPRODUCT($CC$4:$CC$31,Schweine_Werte!FU$4:FU$31)/SUM($CC$4:$CC$31))))</f>
        <v>#DIV/0!</v>
      </c>
      <c r="H107" s="667" t="e">
        <f>IF($B110=$A$8,SUMPRODUCT($CC$4:$CC$31,Schweine_Werte!HL$4:HL$31)/SUM($CC$4:$CC$31),IF($B110=$A$7,SUMPRODUCT($CC$4:$CC$31,Schweine_Werte!GX$4:GX$31)/SUM($CC$4:$CC$31),IF($B110=$A$6,SUMPRODUCT($CC$4:$CC$31,Schweine_Werte!GJ$4:GJ$31)/SUM($CC$4:$CC$31),SUMPRODUCT($CC$4:$CC$31,Schweine_Werte!FV$4:FV$31)/SUM($CC$4:$CC$31))))</f>
        <v>#DIV/0!</v>
      </c>
      <c r="I107" s="667" t="e">
        <f>IF($B110=$A$8,SUMPRODUCT($CC$4:$CC$31,Schweine_Werte!HM$4:HM$31)/SUM($CC$4:$CC$31),IF($B110=$A$7,SUMPRODUCT($CC$4:$CC$31,Schweine_Werte!GY$4:GY$31)/SUM($CC$4:$CC$31),IF($B110=$A$6,SUMPRODUCT($CC$4:$CC$31,Schweine_Werte!GK$4:GK$31)/SUM($CC$4:$CC$31),SUMPRODUCT($CC$4:$CC$31,Schweine_Werte!FW$4:FW$31)/SUM($CC$4:$CC$31))))</f>
        <v>#DIV/0!</v>
      </c>
      <c r="J107" s="667" t="e">
        <f>SUMPRODUCT($CC$4:$CC$31,Schweine_Werte!$AE$4:$AE$31)/SUM($CC$4:$CC$31)</f>
        <v>#DIV/0!</v>
      </c>
      <c r="K107" s="667" t="e">
        <f>SUMPRODUCT($CC$4:$CC$31,Schweine_Werte!$AM$4:$AM$31)/SUM($CC$4:$CC$31)</f>
        <v>#DIV/0!</v>
      </c>
      <c r="L107" s="667" t="e">
        <f>T107*$F107*365/1000+$J107-$K107</f>
        <v>#DIV/0!</v>
      </c>
      <c r="M107" s="667" t="e">
        <f>U107*$F107*365/1000+$J107-$K107/2</f>
        <v>#DIV/0!</v>
      </c>
      <c r="N107" s="667" t="e">
        <f>V107*$F107*365/1000+$J107</f>
        <v>#DIV/0!</v>
      </c>
      <c r="O107" s="667">
        <f>IF($C110&lt;28,SUM($CC$4:$CC$23)+IF($D110&gt;28,$CC$24*0.5,$CC$24),0)</f>
        <v>0</v>
      </c>
      <c r="P107" s="667">
        <f>IF($D110&gt;28,SUM($CC$25:$CC$31)+IF($C110&lt;28,$CC$24*0.5,$CC$24),0)</f>
        <v>0</v>
      </c>
      <c r="Q107" s="667" t="e">
        <f t="shared" si="52"/>
        <v>#DIV/0!</v>
      </c>
      <c r="R107" s="667" t="e">
        <f t="shared" si="52"/>
        <v>#DIV/0!</v>
      </c>
      <c r="S107" s="667" t="e">
        <f t="shared" si="52"/>
        <v>#DIV/0!</v>
      </c>
      <c r="T107" s="667" t="e">
        <f>+($O107*Schweine_Werte!$HT$16+$P107*Schweine_Werte!$HU$16)/SUM($O107:$P107)</f>
        <v>#DIV/0!</v>
      </c>
      <c r="U107" s="667" t="e">
        <f>+($O107*Schweine_Werte!$HV$16+$P107*Schweine_Werte!$HW$16)/SUM($O107:$P107)</f>
        <v>#DIV/0!</v>
      </c>
      <c r="V107" s="667" t="e">
        <f>+($O107*Schweine_Werte!$HX$16+$P107*Schweine_Werte!$HY$16)/SUM($O107:$P107)</f>
        <v>#DIV/0!</v>
      </c>
      <c r="W107" s="667" t="e">
        <f>($J107*0.055+T107*0.365*0.86*$F107-$K107*0.018)/L107*100</f>
        <v>#DIV/0!</v>
      </c>
      <c r="X107" s="667" t="e">
        <f>($J107*0.055+U107*0.365*0.86*$F107-$K107*0.018/2)/M107*100</f>
        <v>#DIV/0!</v>
      </c>
      <c r="Y107" s="667" t="e">
        <f>($J107*0.055+V107*0.365*0.86*$F107)/N107*100</f>
        <v>#DIV/0!</v>
      </c>
      <c r="Z107" s="667" t="e">
        <f>IF($B110=$A$8,SUMPRODUCT($CC$4:$CC$31,Schweine_Werte!$HN$4:$HN$31,Schweine_Werte!$HO$4:$HO$31)/SUMPRODUCT($CC$4:$CC$31,Schweine_Werte!$HN$4:$HN$31),IF($B110=$A$7,SUMPRODUCT($CC$4:$CC$31,Schweine_Werte!$GZ$4:$GZ$31,Schweine_Werte!$HA$4:$HA$31)/SUMPRODUCT($CC$4:$CC$31,Schweine_Werte!$GZ$4:$GZ$31),IF($B110=$A$6,SUMPRODUCT($CC$4:$CC$31,Schweine_Werte!$GL$4:$GL$31,Schweine_Werte!$GM$4:$GM$31)/SUMPRODUCT($CC$4:$CC$31,Schweine_Werte!$GL$4:$GL$31),SUMPRODUCT($CC$4:$CC$31,Schweine_Werte!$FX$4:$FX$31,Schweine_Werte!$FY$4:$FY$31)/SUMPRODUCT($CC$4:$CC$31,Schweine_Werte!$FX$4:$FX$31))))</f>
        <v>#DIV/0!</v>
      </c>
      <c r="AA107" s="667"/>
      <c r="AB107" s="667">
        <f>IF($B110=$A$8,SUMIF(Schweine_Werte!$AO$4:$AO$31,$C110,Schweine_Werte!$HO$4:$HO$31),IF($B110=$A$7,SUMIF(Schweine_Werte!$AO$4:$AO$31,$C110,Schweine_Werte!$HA$4:$HA$31),IF($B110=$A$6,SUMIF(Schweine_Werte!$AO$4:$AO$31,$C110,Schweine_Werte!$GM$4:$GM$31),SUMIF(Schweine_Werte!$AO$4:$AO$31,$C110,Schweine_Werte!$FY$4:$FY$31))))</f>
        <v>0</v>
      </c>
      <c r="AC107" s="667"/>
      <c r="AD107" s="667">
        <f>IF($B110=$A$8,SUMIF(Schweine_Werte!$AO$4:$AO$31,$D110,Schweine_Werte!$HO$4:$HO$31),IF($B110=$A$7,SUMIF(Schweine_Werte!$AO$4:$AO$31,$D110,Schweine_Werte!$HA$4:$HA$31),IF($B110=$A$6,SUMIF(Schweine_Werte!$AO$4:$AO$31,$D110,Schweine_Werte!$GM$4:$GM$31),SUMIF(Schweine_Werte!$AO$4:$AO$31,$D110,Schweine_Werte!$FY$4:$FY$31))))</f>
        <v>0</v>
      </c>
      <c r="AE107" s="667"/>
      <c r="AF107" s="667"/>
      <c r="AG107" s="667" t="e">
        <f>IF($B110=$A$8,SUMPRODUCT($CC$4:$CC$31,Schweine_Werte!$HN$4:$HN$31)/SUM($CC$4:$CC$31),IF($B110=$A$7,SUMPRODUCT($CC$4:$CC$31,Schweine_Werte!$GZ$4:$GZ$31)/SUM($CC$4:$CC$31),IF($B110=$A$6,SUMPRODUCT($CC$4:$CC$31,Schweine_Werte!$GL$4:$GL$31)/SUM($CC$4:$CC$31),SUMPRODUCT($CC$4:$CC$31,Schweine_Werte!$FX$4:$FX$31)/SUM($CC$4:$CC$31))))</f>
        <v>#DIV/0!</v>
      </c>
      <c r="AH107" s="667"/>
      <c r="AI107" s="667"/>
      <c r="AJ107" s="667" t="e">
        <f>IF($B110=$A$8,SUMPRODUCT($CC$4:$CC$31,Schweine_Werte!$HN$4:$HN$31,Schweine_Werte!$HP$4:$HP$31)/SUMPRODUCT($CC$4:$CC$31,Schweine_Werte!$HN$4:$HN$31),IF($B110=$A$7,SUMPRODUCT($CC$4:$CC$31,Schweine_Werte!$GZ$4:$GZ$31,Schweine_Werte!$HB$4:$HB$31)/SUMPRODUCT($CC$4:$CC$31,Schweine_Werte!$GZ$4:$GZ$31),IF($B110=$A$6,SUMPRODUCT($CC$4:$CC$31,Schweine_Werte!$GL$4:$GL$31,Schweine_Werte!$GN$4:$GN$31)/SUMPRODUCT($CC$4:$CC$31,Schweine_Werte!$GL$4:$GL$31),SUMPRODUCT($CC$4:$CC$31,Schweine_Werte!$FX$4:$FX$31,Schweine_Werte!$FZ$4:$FZ$31)/SUMPRODUCT($CC$4:$CC$31,Schweine_Werte!$FX$4:$FX$31))))</f>
        <v>#DIV/0!</v>
      </c>
      <c r="AK107" s="667"/>
      <c r="AL107" s="667">
        <f>IF($B110=$A$8,SUMIF(Schweine_Werte!$AO$4:$AO$31,$C110,Schweine_Werte!$HP$4:$HP$31),IF($B110=$A$7,SUMIF(Schweine_Werte!$AO$4:$AO$31,$C110,Schweine_Werte!$HB$4:$HB$31),IF($B110=$A$6,SUMIF(Schweine_Werte!$AO$4:$AO$31,$C110,Schweine_Werte!$GN$4:$GN$31),SUMIF(Schweine_Werte!$AO$4:$AO$31,$C110,Schweine_Werte!$FZ$4:$FZ$31))))</f>
        <v>0</v>
      </c>
      <c r="AM107" s="667"/>
      <c r="AN107" s="667">
        <f>IF($B110=$A$8,SUMIF(Schweine_Werte!$AO$4:$AO$31,$D110,Schweine_Werte!$HP$4:$HP$31),IF($B110=$A$7,SUMIF(Schweine_Werte!$AO$4:$AO$31,$D110,Schweine_Werte!$HB$4:$HB$31),IF($B110=$A$6,SUMIF(Schweine_Werte!$AO$4:$AO$31,$D110,Schweine_Werte!$GN$4:$GN$31),SUMIF(Schweine_Werte!$AO$4:$AO$31,$D110,Schweine_Werte!$FZ$4:$FZ$31))))</f>
        <v>0</v>
      </c>
      <c r="AR107" s="698">
        <v>111</v>
      </c>
      <c r="AS107" s="677">
        <f>IF(OR($C$12=$AR107,$D$12=$AR107),Schweine_Werte!$C107*0.5,IF(OR($C$12&gt;$AR107,$D$12&lt;$AR107),0,Schweine_Werte!$C107))</f>
        <v>0</v>
      </c>
      <c r="AT107" s="667">
        <f>IF(OR($C$24=$AR107,$D$24=$AR107),Schweine_Werte!$C107*0.5,IF(OR($C$24&gt;$AR107,$D$24&lt;$AR107),0,Schweine_Werte!$C107))</f>
        <v>0</v>
      </c>
      <c r="AU107" s="677">
        <f>IF(OR($C$36=$AR107,$D$36=$AR107),Schweine_Werte!$C107*0.5,IF(OR($C$36&gt;$AR107,$D$36&lt;$AR107),0,Schweine_Werte!$C107))</f>
        <v>0</v>
      </c>
      <c r="AV107" s="677">
        <f>IF(OR($C$48=$AR107,$D$48=$AR107),Schweine_Werte!$C107*0.5,IF(OR($C$48&gt;$AR107,$D$48&lt;$AR107),0,Schweine_Werte!$C107))</f>
        <v>0</v>
      </c>
      <c r="AW107" s="677">
        <f>IF(OR($C$60=$AR107,$D$60=$AR107),Schweine_Werte!$C107*0.5,IF(OR($C$60&gt;$AR107,$D$60&lt;$AR107),0,Schweine_Werte!$C107))</f>
        <v>0</v>
      </c>
      <c r="AX107" s="677">
        <f>IF(OR($C$12=$AR107,$D$12=$AR107),Schweine_Werte!$E107*0.5,IF(OR($C$12&gt;$AR107,$D$12&lt;$AR107),0,Schweine_Werte!$E107))</f>
        <v>0</v>
      </c>
      <c r="AY107" s="667">
        <f>IF(OR($C$24=$AR107,$D$24=$AR107),Schweine_Werte!$E107*0.5,IF(OR($C$24&gt;$AR107,$D$24&lt;$AR107),0,Schweine_Werte!$E107))</f>
        <v>0</v>
      </c>
      <c r="AZ107" s="667">
        <f>IF(OR($C$36=$AR107,$D$36=$AR107),Schweine_Werte!$E107*0.5,IF(OR($C$36&gt;$AR107,$D$36&lt;$AR107),0,Schweine_Werte!$E107))</f>
        <v>0</v>
      </c>
      <c r="BA107" s="667">
        <f>IF(OR($C$48=$AR107,$D$48=$AR107),Schweine_Werte!$E107*0.5,IF(OR($C$48&gt;$AR107,$D$48&lt;$AR107),0,Schweine_Werte!$E107))</f>
        <v>0</v>
      </c>
      <c r="BB107" s="667">
        <f>IF(OR($C$60=$AR107,$D$60=$AR107),Schweine_Werte!$E107*0.5,IF(OR($C$60&gt;$AR107,$D$60&lt;$AR107),0,Schweine_Werte!$E107))</f>
        <v>0</v>
      </c>
      <c r="BC107" s="677">
        <f>IF(OR($C$12=$AR107,$D$12=$AR107),Schweine_Werte!$G107*0.5,IF(OR($C$12&gt;$AR107,$D$12&lt;$AR107),0,Schweine_Werte!$G107))</f>
        <v>0</v>
      </c>
      <c r="BD107" s="667">
        <f>IF(OR($C$24=$AR107,$D$24=$AR107),Schweine_Werte!$G107*0.5,IF(OR($C$24&gt;$AR107,$D$24&lt;$AR107),0,Schweine_Werte!$G107))</f>
        <v>0</v>
      </c>
      <c r="BE107" s="667">
        <f>IF(OR($C$36=$AR107,$D$36=$AR107),Schweine_Werte!$G107*0.5,IF(OR($C$36&gt;$AR107,$D$36&lt;$AR107),0,Schweine_Werte!$G107))</f>
        <v>0</v>
      </c>
      <c r="BF107" s="667">
        <f>IF(OR($C$48=$AR107,$D$48=$AR107),Schweine_Werte!$G107*0.5,IF(OR($C$48&gt;$AR107,$D$48&lt;$AR107),0,Schweine_Werte!$G107))</f>
        <v>0</v>
      </c>
      <c r="BG107" s="667">
        <f>IF(OR($C$60=$AR107,$D$60=$AR107),Schweine_Werte!$G107*0.5,IF(OR($C$60&gt;$AR107,$D$60&lt;$AR107),0,Schweine_Werte!$G107))</f>
        <v>0</v>
      </c>
      <c r="BH107" s="677">
        <f>IF(OR($C$12=$AR107,$D$12=$AR107),Schweine_Werte!$I107*0.5,IF(OR($C$12&gt;$AR107,$D$12&lt;$AR107),0,Schweine_Werte!$I107))</f>
        <v>0</v>
      </c>
      <c r="BI107" s="667">
        <f>IF(OR($C$24=$AR107,$D$24=$AR107),Schweine_Werte!$I107*0.5,IF(OR($C$24&gt;$AR107,$D$24&lt;$AR107),0,Schweine_Werte!$I107))</f>
        <v>0</v>
      </c>
      <c r="BJ107" s="667">
        <f>IF(OR($C$36=$AR107,$D$36=$AR107),Schweine_Werte!$I107*0.5,IF(OR($C$36&gt;$AR107,$D$36&lt;$AR107),0,Schweine_Werte!$I107))</f>
        <v>0</v>
      </c>
      <c r="BK107" s="667">
        <f>IF(OR($C$48=$AR107,$D$48=$AR107),Schweine_Werte!$I107*0.5,IF(OR($C$48&gt;$AR107,$D$48&lt;$AR107),0,Schweine_Werte!$I107))</f>
        <v>0</v>
      </c>
      <c r="BL107" s="667">
        <f>IF(OR($C$60=$AR107,$D$60=$AR107),Schweine_Werte!$I107*0.5,IF(OR($C$60&gt;$AR107,$D$60&lt;$AR107),0,Schweine_Werte!$I107))</f>
        <v>0</v>
      </c>
      <c r="BM107" s="677"/>
      <c r="BN107" s="667"/>
      <c r="BO107" s="667"/>
      <c r="BP107" s="667"/>
      <c r="BQ107" s="667"/>
      <c r="BR107" s="677">
        <f>IF(OR($C$74=$AR107,$D$74=$AR107),Schweine_Werte!$M107*0.5,IF(OR($C$74&gt;$AR107,$D$74&lt;$AR107),0,Schweine_Werte!$M107))</f>
        <v>0</v>
      </c>
      <c r="BS107" s="677">
        <f>IF(OR($C$83=$AR107,$D$83=$AR107),Schweine_Werte!$M107*0.5,IF(OR($C$83&gt;$AR107,$D$83&lt;$AR107),0,Schweine_Werte!$M107))</f>
        <v>0</v>
      </c>
      <c r="BT107" s="679">
        <f>IF(OR($C$92=$AR107,$D$92=$AR107),Schweine_Werte!$M107*0.5,IF(OR($C$92&gt;$AR107,$D$92&lt;$AR107),0,Schweine_Werte!$M107))</f>
        <v>0</v>
      </c>
      <c r="BU107" s="679">
        <f>IF(OR($C$101=$AR107,$D$101=$AR107),Schweine_Werte!$M107*0.5,IF(OR($C$101&gt;$AR107,$D$101&lt;$AR107),0,Schweine_Werte!$M107))</f>
        <v>0</v>
      </c>
      <c r="BV107" s="679">
        <f>IF(OR($C$110=$AR107,$D$110=$AR107),Schweine_Werte!$M107*0.5,IF(OR($C$110&gt;$AR107,$D$110&lt;$AR107),0,Schweine_Werte!$M107))</f>
        <v>0</v>
      </c>
      <c r="BW107" s="679">
        <f>IF(OR(8=$AR107,$E$127=$AR107),Schweine_Werte!$M107*0.5,IF(OR(8&gt;$AR107,$E$127&lt;$AR107),0,Schweine_Werte!$M107))</f>
        <v>1.4477278921508818</v>
      </c>
      <c r="BX107" s="679">
        <f>IF(OR(8=$AR107,$E$145=$AR107),Schweine_Werte!$M107*0.5,IF(OR(8&gt;$AR107,$E$145&lt;$AR107),0,Schweine_Werte!$M107))</f>
        <v>1.4477278921508818</v>
      </c>
      <c r="BY107" s="677">
        <f>IF(OR($C$74=$AR107,$D$74=$AR107),Schweine_Werte!$O107*0.5,IF(OR($C$74&gt;$AR107,$D$74&lt;$AR107),0,Schweine_Werte!$O107))</f>
        <v>0</v>
      </c>
      <c r="BZ107" s="677">
        <f>IF(OR($C$83=$AR107,$D$83=$AR107),Schweine_Werte!$O107*0.5,IF(OR($C$83&gt;$AR107,$D$83&lt;$AR107),0,Schweine_Werte!$O107))</f>
        <v>0</v>
      </c>
      <c r="CA107" s="679">
        <f>IF(OR($C$92=$AR107,$D$92=$AR107),Schweine_Werte!$O107*0.5,IF(OR($C$92&gt;$AR107,$D$92&lt;$AR107),0,Schweine_Werte!$O107))</f>
        <v>0</v>
      </c>
      <c r="CB107" s="679">
        <f>IF(OR($C$101=$AR107,$D$101=$AR107),Schweine_Werte!$O107*0.5,IF(OR($C$101&gt;$AR107,$D$101&lt;$AR107),0,Schweine_Werte!$O107))</f>
        <v>0</v>
      </c>
      <c r="CC107" s="679">
        <f>IF(OR($C$110=$AR107,$D$110=$AR107),Schweine_Werte!$O107*0.5,IF(OR($C$110&gt;$AR107,$D$110&lt;$AR107),0,Schweine_Werte!$O107))</f>
        <v>0</v>
      </c>
    </row>
    <row r="108" spans="1:81" ht="15.75" x14ac:dyDescent="0.25">
      <c r="F108" s="521"/>
      <c r="G108" s="1722" t="s">
        <v>486</v>
      </c>
      <c r="H108" s="1723"/>
      <c r="I108" s="1724"/>
      <c r="J108" s="681" t="s">
        <v>474</v>
      </c>
      <c r="K108" s="681" t="s">
        <v>487</v>
      </c>
      <c r="L108" s="1725" t="s">
        <v>488</v>
      </c>
      <c r="M108" s="1726"/>
      <c r="N108" s="1727"/>
      <c r="O108" s="1725" t="s">
        <v>489</v>
      </c>
      <c r="P108" s="1727"/>
      <c r="Q108" s="1725" t="s">
        <v>490</v>
      </c>
      <c r="R108" s="1726"/>
      <c r="S108" s="1727"/>
      <c r="T108" s="1725" t="s">
        <v>491</v>
      </c>
      <c r="U108" s="1726"/>
      <c r="V108" s="1727"/>
      <c r="W108" s="1725" t="s">
        <v>492</v>
      </c>
      <c r="X108" s="1726"/>
      <c r="Y108" s="1727"/>
      <c r="Z108" s="1728" t="s">
        <v>493</v>
      </c>
      <c r="AA108" s="1729"/>
      <c r="AB108" s="1728" t="s">
        <v>411</v>
      </c>
      <c r="AC108" s="1729"/>
      <c r="AD108" s="1728" t="s">
        <v>412</v>
      </c>
      <c r="AE108" s="1729"/>
      <c r="AF108" s="682" t="s">
        <v>494</v>
      </c>
      <c r="AG108" s="1733" t="s">
        <v>495</v>
      </c>
      <c r="AH108" s="1734"/>
      <c r="AI108" s="683" t="s">
        <v>515</v>
      </c>
      <c r="AJ108" s="1728" t="s">
        <v>493</v>
      </c>
      <c r="AK108" s="1729"/>
      <c r="AL108" s="1728" t="s">
        <v>411</v>
      </c>
      <c r="AM108" s="1729"/>
      <c r="AN108" s="1728" t="s">
        <v>412</v>
      </c>
      <c r="AO108" s="1729"/>
      <c r="AR108" s="698">
        <v>112</v>
      </c>
      <c r="AS108" s="677">
        <f>IF(OR($C$12=$AR108,$D$12=$AR108),Schweine_Werte!$C108*0.5,IF(OR($C$12&gt;$AR108,$D$12&lt;$AR108),0,Schweine_Werte!$C108))</f>
        <v>0</v>
      </c>
      <c r="AT108" s="667">
        <f>IF(OR($C$24=$AR108,$D$24=$AR108),Schweine_Werte!$C108*0.5,IF(OR($C$24&gt;$AR108,$D$24&lt;$AR108),0,Schweine_Werte!$C108))</f>
        <v>0</v>
      </c>
      <c r="AU108" s="677">
        <f>IF(OR($C$36=$AR108,$D$36=$AR108),Schweine_Werte!$C108*0.5,IF(OR($C$36&gt;$AR108,$D$36&lt;$AR108),0,Schweine_Werte!$C108))</f>
        <v>0</v>
      </c>
      <c r="AV108" s="677">
        <f>IF(OR($C$48=$AR108,$D$48=$AR108),Schweine_Werte!$C108*0.5,IF(OR($C$48&gt;$AR108,$D$48&lt;$AR108),0,Schweine_Werte!$C108))</f>
        <v>0</v>
      </c>
      <c r="AW108" s="677">
        <f>IF(OR($C$60=$AR108,$D$60=$AR108),Schweine_Werte!$C108*0.5,IF(OR($C$60&gt;$AR108,$D$60&lt;$AR108),0,Schweine_Werte!$C108))</f>
        <v>0</v>
      </c>
      <c r="AX108" s="677">
        <f>IF(OR($C$12=$AR108,$D$12=$AR108),Schweine_Werte!$E108*0.5,IF(OR($C$12&gt;$AR108,$D$12&lt;$AR108),0,Schweine_Werte!$E108))</f>
        <v>0</v>
      </c>
      <c r="AY108" s="667">
        <f>IF(OR($C$24=$AR108,$D$24=$AR108),Schweine_Werte!$E108*0.5,IF(OR($C$24&gt;$AR108,$D$24&lt;$AR108),0,Schweine_Werte!$E108))</f>
        <v>0</v>
      </c>
      <c r="AZ108" s="667">
        <f>IF(OR($C$36=$AR108,$D$36=$AR108),Schweine_Werte!$E108*0.5,IF(OR($C$36&gt;$AR108,$D$36&lt;$AR108),0,Schweine_Werte!$E108))</f>
        <v>0</v>
      </c>
      <c r="BA108" s="667">
        <f>IF(OR($C$48=$AR108,$D$48=$AR108),Schweine_Werte!$E108*0.5,IF(OR($C$48&gt;$AR108,$D$48&lt;$AR108),0,Schweine_Werte!$E108))</f>
        <v>0</v>
      </c>
      <c r="BB108" s="667">
        <f>IF(OR($C$60=$AR108,$D$60=$AR108),Schweine_Werte!$E108*0.5,IF(OR($C$60&gt;$AR108,$D$60&lt;$AR108),0,Schweine_Werte!$E108))</f>
        <v>0</v>
      </c>
      <c r="BC108" s="677">
        <f>IF(OR($C$12=$AR108,$D$12=$AR108),Schweine_Werte!$G108*0.5,IF(OR($C$12&gt;$AR108,$D$12&lt;$AR108),0,Schweine_Werte!$G108))</f>
        <v>0</v>
      </c>
      <c r="BD108" s="667">
        <f>IF(OR($C$24=$AR108,$D$24=$AR108),Schweine_Werte!$G108*0.5,IF(OR($C$24&gt;$AR108,$D$24&lt;$AR108),0,Schweine_Werte!$G108))</f>
        <v>0</v>
      </c>
      <c r="BE108" s="667">
        <f>IF(OR($C$36=$AR108,$D$36=$AR108),Schweine_Werte!$G108*0.5,IF(OR($C$36&gt;$AR108,$D$36&lt;$AR108),0,Schweine_Werte!$G108))</f>
        <v>0</v>
      </c>
      <c r="BF108" s="667">
        <f>IF(OR($C$48=$AR108,$D$48=$AR108),Schweine_Werte!$G108*0.5,IF(OR($C$48&gt;$AR108,$D$48&lt;$AR108),0,Schweine_Werte!$G108))</f>
        <v>0</v>
      </c>
      <c r="BG108" s="667">
        <f>IF(OR($C$60=$AR108,$D$60=$AR108),Schweine_Werte!$G108*0.5,IF(OR($C$60&gt;$AR108,$D$60&lt;$AR108),0,Schweine_Werte!$G108))</f>
        <v>0</v>
      </c>
      <c r="BH108" s="677">
        <f>IF(OR($C$12=$AR108,$D$12=$AR108),Schweine_Werte!$I108*0.5,IF(OR($C$12&gt;$AR108,$D$12&lt;$AR108),0,Schweine_Werte!$I108))</f>
        <v>0</v>
      </c>
      <c r="BI108" s="667">
        <f>IF(OR($C$24=$AR108,$D$24=$AR108),Schweine_Werte!$I108*0.5,IF(OR($C$24&gt;$AR108,$D$24&lt;$AR108),0,Schweine_Werte!$I108))</f>
        <v>0</v>
      </c>
      <c r="BJ108" s="667">
        <f>IF(OR($C$36=$AR108,$D$36=$AR108),Schweine_Werte!$I108*0.5,IF(OR($C$36&gt;$AR108,$D$36&lt;$AR108),0,Schweine_Werte!$I108))</f>
        <v>0</v>
      </c>
      <c r="BK108" s="667">
        <f>IF(OR($C$48=$AR108,$D$48=$AR108),Schweine_Werte!$I108*0.5,IF(OR($C$48&gt;$AR108,$D$48&lt;$AR108),0,Schweine_Werte!$I108))</f>
        <v>0</v>
      </c>
      <c r="BL108" s="667">
        <f>IF(OR($C$60=$AR108,$D$60=$AR108),Schweine_Werte!$I108*0.5,IF(OR($C$60&gt;$AR108,$D$60&lt;$AR108),0,Schweine_Werte!$I108))</f>
        <v>0</v>
      </c>
      <c r="BM108" s="677"/>
      <c r="BN108" s="667"/>
      <c r="BO108" s="667"/>
      <c r="BP108" s="667"/>
      <c r="BQ108" s="667"/>
      <c r="BR108" s="677">
        <f>IF(OR($C$74=$AR108,$D$74=$AR108),Schweine_Werte!$M108*0.5,IF(OR($C$74&gt;$AR108,$D$74&lt;$AR108),0,Schweine_Werte!$M108))</f>
        <v>0</v>
      </c>
      <c r="BS108" s="677">
        <f>IF(OR($C$83=$AR108,$D$83=$AR108),Schweine_Werte!$M108*0.5,IF(OR($C$83&gt;$AR108,$D$83&lt;$AR108),0,Schweine_Werte!$M108))</f>
        <v>0</v>
      </c>
      <c r="BT108" s="679">
        <f>IF(OR($C$92=$AR108,$D$92=$AR108),Schweine_Werte!$M108*0.5,IF(OR($C$92&gt;$AR108,$D$92&lt;$AR108),0,Schweine_Werte!$M108))</f>
        <v>0</v>
      </c>
      <c r="BU108" s="679">
        <f>IF(OR($C$101=$AR108,$D$101=$AR108),Schweine_Werte!$M108*0.5,IF(OR($C$101&gt;$AR108,$D$101&lt;$AR108),0,Schweine_Werte!$M108))</f>
        <v>0</v>
      </c>
      <c r="BV108" s="679">
        <f>IF(OR($C$110=$AR108,$D$110=$AR108),Schweine_Werte!$M108*0.5,IF(OR($C$110&gt;$AR108,$D$110&lt;$AR108),0,Schweine_Werte!$M108))</f>
        <v>0</v>
      </c>
      <c r="BW108" s="679">
        <f>IF(OR(8=$AR108,$E$127=$AR108),Schweine_Werte!$M108*0.5,IF(OR(8&gt;$AR108,$E$127&lt;$AR108),0,Schweine_Werte!$M108))</f>
        <v>1.4477278921508818</v>
      </c>
      <c r="BX108" s="679">
        <f>IF(OR(8=$AR108,$E$145=$AR108),Schweine_Werte!$M108*0.5,IF(OR(8&gt;$AR108,$E$145&lt;$AR108),0,Schweine_Werte!$M108))</f>
        <v>1.4477278921508818</v>
      </c>
      <c r="BY108" s="677">
        <f>IF(OR($C$74=$AR108,$D$74=$AR108),Schweine_Werte!$O108*0.5,IF(OR($C$74&gt;$AR108,$D$74&lt;$AR108),0,Schweine_Werte!$O108))</f>
        <v>0</v>
      </c>
      <c r="BZ108" s="677">
        <f>IF(OR($C$83=$AR108,$D$83=$AR108),Schweine_Werte!$O108*0.5,IF(OR($C$83&gt;$AR108,$D$83&lt;$AR108),0,Schweine_Werte!$O108))</f>
        <v>0</v>
      </c>
      <c r="CA108" s="679">
        <f>IF(OR($C$92=$AR108,$D$92=$AR108),Schweine_Werte!$O108*0.5,IF(OR($C$92&gt;$AR108,$D$92&lt;$AR108),0,Schweine_Werte!$O108))</f>
        <v>0</v>
      </c>
      <c r="CB108" s="679">
        <f>IF(OR($C$101=$AR108,$D$101=$AR108),Schweine_Werte!$O108*0.5,IF(OR($C$101&gt;$AR108,$D$101&lt;$AR108),0,Schweine_Werte!$O108))</f>
        <v>0</v>
      </c>
      <c r="CC108" s="679">
        <f>IF(OR($C$110=$AR108,$D$110=$AR108),Schweine_Werte!$O108*0.5,IF(OR($C$110&gt;$AR108,$D$110&lt;$AR108),0,Schweine_Werte!$O108))</f>
        <v>0</v>
      </c>
    </row>
    <row r="109" spans="1:81" ht="18.75" x14ac:dyDescent="0.2">
      <c r="B109" s="684" t="s">
        <v>497</v>
      </c>
      <c r="C109" s="685" t="s">
        <v>375</v>
      </c>
      <c r="D109" s="685" t="s">
        <v>498</v>
      </c>
      <c r="E109" s="685" t="s">
        <v>377</v>
      </c>
      <c r="F109" s="686" t="s">
        <v>363</v>
      </c>
      <c r="G109" s="687" t="s">
        <v>1</v>
      </c>
      <c r="H109" s="687" t="s">
        <v>499</v>
      </c>
      <c r="I109" s="687" t="s">
        <v>500</v>
      </c>
      <c r="J109" s="688" t="s">
        <v>501</v>
      </c>
      <c r="K109" s="688" t="s">
        <v>501</v>
      </c>
      <c r="L109" s="689" t="s">
        <v>365</v>
      </c>
      <c r="M109" s="689" t="s">
        <v>502</v>
      </c>
      <c r="N109" s="689" t="s">
        <v>367</v>
      </c>
      <c r="O109" s="690" t="s">
        <v>358</v>
      </c>
      <c r="P109" s="690" t="s">
        <v>359</v>
      </c>
      <c r="Q109" s="689" t="s">
        <v>365</v>
      </c>
      <c r="R109" s="689" t="s">
        <v>366</v>
      </c>
      <c r="S109" s="689" t="s">
        <v>367</v>
      </c>
      <c r="T109" s="689" t="s">
        <v>365</v>
      </c>
      <c r="U109" s="689" t="s">
        <v>366</v>
      </c>
      <c r="V109" s="689" t="s">
        <v>367</v>
      </c>
      <c r="W109" s="688" t="s">
        <v>503</v>
      </c>
      <c r="X109" s="688" t="s">
        <v>504</v>
      </c>
      <c r="Y109" s="688" t="s">
        <v>505</v>
      </c>
      <c r="Z109" s="691" t="s">
        <v>506</v>
      </c>
      <c r="AA109" s="691" t="s">
        <v>298</v>
      </c>
      <c r="AB109" s="691" t="s">
        <v>506</v>
      </c>
      <c r="AC109" s="691" t="s">
        <v>298</v>
      </c>
      <c r="AD109" s="691" t="s">
        <v>506</v>
      </c>
      <c r="AE109" s="691" t="s">
        <v>298</v>
      </c>
      <c r="AF109" s="691" t="s">
        <v>507</v>
      </c>
      <c r="AG109" s="692" t="s">
        <v>508</v>
      </c>
      <c r="AH109" s="691" t="s">
        <v>17</v>
      </c>
      <c r="AI109" s="691"/>
      <c r="AJ109" s="691" t="s">
        <v>509</v>
      </c>
      <c r="AK109" s="691" t="s">
        <v>510</v>
      </c>
      <c r="AL109" s="691" t="s">
        <v>511</v>
      </c>
      <c r="AM109" s="691" t="s">
        <v>512</v>
      </c>
      <c r="AN109" s="691" t="s">
        <v>511</v>
      </c>
      <c r="AO109" s="691" t="s">
        <v>513</v>
      </c>
      <c r="AR109" s="698">
        <v>113</v>
      </c>
      <c r="AS109" s="677">
        <f>IF(OR($C$12=$AR109,$D$12=$AR109),Schweine_Werte!$C109*0.5,IF(OR($C$12&gt;$AR109,$D$12&lt;$AR109),0,Schweine_Werte!$C109))</f>
        <v>0</v>
      </c>
      <c r="AT109" s="667">
        <f>IF(OR($C$24=$AR109,$D$24=$AR109),Schweine_Werte!$C109*0.5,IF(OR($C$24&gt;$AR109,$D$24&lt;$AR109),0,Schweine_Werte!$C109))</f>
        <v>0</v>
      </c>
      <c r="AU109" s="677">
        <f>IF(OR($C$36=$AR109,$D$36=$AR109),Schweine_Werte!$C109*0.5,IF(OR($C$36&gt;$AR109,$D$36&lt;$AR109),0,Schweine_Werte!$C109))</f>
        <v>0</v>
      </c>
      <c r="AV109" s="677">
        <f>IF(OR($C$48=$AR109,$D$48=$AR109),Schweine_Werte!$C109*0.5,IF(OR($C$48&gt;$AR109,$D$48&lt;$AR109),0,Schweine_Werte!$C109))</f>
        <v>0</v>
      </c>
      <c r="AW109" s="677">
        <f>IF(OR($C$60=$AR109,$D$60=$AR109),Schweine_Werte!$C109*0.5,IF(OR($C$60&gt;$AR109,$D$60&lt;$AR109),0,Schweine_Werte!$C109))</f>
        <v>0</v>
      </c>
      <c r="AX109" s="677">
        <f>IF(OR($C$12=$AR109,$D$12=$AR109),Schweine_Werte!$E109*0.5,IF(OR($C$12&gt;$AR109,$D$12&lt;$AR109),0,Schweine_Werte!$E109))</f>
        <v>0</v>
      </c>
      <c r="AY109" s="667">
        <f>IF(OR($C$24=$AR109,$D$24=$AR109),Schweine_Werte!$E109*0.5,IF(OR($C$24&gt;$AR109,$D$24&lt;$AR109),0,Schweine_Werte!$E109))</f>
        <v>0</v>
      </c>
      <c r="AZ109" s="667">
        <f>IF(OR($C$36=$AR109,$D$36=$AR109),Schweine_Werte!$E109*0.5,IF(OR($C$36&gt;$AR109,$D$36&lt;$AR109),0,Schweine_Werte!$E109))</f>
        <v>0</v>
      </c>
      <c r="BA109" s="667">
        <f>IF(OR($C$48=$AR109,$D$48=$AR109),Schweine_Werte!$E109*0.5,IF(OR($C$48&gt;$AR109,$D$48&lt;$AR109),0,Schweine_Werte!$E109))</f>
        <v>0</v>
      </c>
      <c r="BB109" s="667">
        <f>IF(OR($C$60=$AR109,$D$60=$AR109),Schweine_Werte!$E109*0.5,IF(OR($C$60&gt;$AR109,$D$60&lt;$AR109),0,Schweine_Werte!$E109))</f>
        <v>0</v>
      </c>
      <c r="BC109" s="677">
        <f>IF(OR($C$12=$AR109,$D$12=$AR109),Schweine_Werte!$G109*0.5,IF(OR($C$12&gt;$AR109,$D$12&lt;$AR109),0,Schweine_Werte!$G109))</f>
        <v>0</v>
      </c>
      <c r="BD109" s="667">
        <f>IF(OR($C$24=$AR109,$D$24=$AR109),Schweine_Werte!$G109*0.5,IF(OR($C$24&gt;$AR109,$D$24&lt;$AR109),0,Schweine_Werte!$G109))</f>
        <v>0</v>
      </c>
      <c r="BE109" s="667">
        <f>IF(OR($C$36=$AR109,$D$36=$AR109),Schweine_Werte!$G109*0.5,IF(OR($C$36&gt;$AR109,$D$36&lt;$AR109),0,Schweine_Werte!$G109))</f>
        <v>0</v>
      </c>
      <c r="BF109" s="667">
        <f>IF(OR($C$48=$AR109,$D$48=$AR109),Schweine_Werte!$G109*0.5,IF(OR($C$48&gt;$AR109,$D$48&lt;$AR109),0,Schweine_Werte!$G109))</f>
        <v>0</v>
      </c>
      <c r="BG109" s="667">
        <f>IF(OR($C$60=$AR109,$D$60=$AR109),Schweine_Werte!$G109*0.5,IF(OR($C$60&gt;$AR109,$D$60&lt;$AR109),0,Schweine_Werte!$G109))</f>
        <v>0</v>
      </c>
      <c r="BH109" s="677">
        <f>IF(OR($C$12=$AR109,$D$12=$AR109),Schweine_Werte!$I109*0.5,IF(OR($C$12&gt;$AR109,$D$12&lt;$AR109),0,Schweine_Werte!$I109))</f>
        <v>0</v>
      </c>
      <c r="BI109" s="667">
        <f>IF(OR($C$24=$AR109,$D$24=$AR109),Schweine_Werte!$I109*0.5,IF(OR($C$24&gt;$AR109,$D$24&lt;$AR109),0,Schweine_Werte!$I109))</f>
        <v>0</v>
      </c>
      <c r="BJ109" s="667">
        <f>IF(OR($C$36=$AR109,$D$36=$AR109),Schweine_Werte!$I109*0.5,IF(OR($C$36&gt;$AR109,$D$36&lt;$AR109),0,Schweine_Werte!$I109))</f>
        <v>0</v>
      </c>
      <c r="BK109" s="667">
        <f>IF(OR($C$48=$AR109,$D$48=$AR109),Schweine_Werte!$I109*0.5,IF(OR($C$48&gt;$AR109,$D$48&lt;$AR109),0,Schweine_Werte!$I109))</f>
        <v>0</v>
      </c>
      <c r="BL109" s="667">
        <f>IF(OR($C$60=$AR109,$D$60=$AR109),Schweine_Werte!$I109*0.5,IF(OR($C$60&gt;$AR109,$D$60&lt;$AR109),0,Schweine_Werte!$I109))</f>
        <v>0</v>
      </c>
      <c r="BM109" s="677"/>
      <c r="BN109" s="667"/>
      <c r="BO109" s="667"/>
      <c r="BP109" s="667"/>
      <c r="BQ109" s="667"/>
      <c r="BR109" s="677">
        <f>IF(OR($C$74=$AR109,$D$74=$AR109),Schweine_Werte!$M109*0.5,IF(OR($C$74&gt;$AR109,$D$74&lt;$AR109),0,Schweine_Werte!$M109))</f>
        <v>0</v>
      </c>
      <c r="BS109" s="677">
        <f>IF(OR($C$83=$AR109,$D$83=$AR109),Schweine_Werte!$M109*0.5,IF(OR($C$83&gt;$AR109,$D$83&lt;$AR109),0,Schweine_Werte!$M109))</f>
        <v>0</v>
      </c>
      <c r="BT109" s="679">
        <f>IF(OR($C$92=$AR109,$D$92=$AR109),Schweine_Werte!$M109*0.5,IF(OR($C$92&gt;$AR109,$D$92&lt;$AR109),0,Schweine_Werte!$M109))</f>
        <v>0</v>
      </c>
      <c r="BU109" s="679">
        <f>IF(OR($C$101=$AR109,$D$101=$AR109),Schweine_Werte!$M109*0.5,IF(OR($C$101&gt;$AR109,$D$101&lt;$AR109),0,Schweine_Werte!$M109))</f>
        <v>0</v>
      </c>
      <c r="BV109" s="679">
        <f>IF(OR($C$110=$AR109,$D$110=$AR109),Schweine_Werte!$M109*0.5,IF(OR($C$110&gt;$AR109,$D$110&lt;$AR109),0,Schweine_Werte!$M109))</f>
        <v>0</v>
      </c>
      <c r="BW109" s="679">
        <f>IF(OR(8=$AR109,$E$127=$AR109),Schweine_Werte!$M109*0.5,IF(OR(8&gt;$AR109,$E$127&lt;$AR109),0,Schweine_Werte!$M109))</f>
        <v>1.4477278921508818</v>
      </c>
      <c r="BX109" s="679">
        <f>IF(OR(8=$AR109,$E$145=$AR109),Schweine_Werte!$M109*0.5,IF(OR(8&gt;$AR109,$E$145&lt;$AR109),0,Schweine_Werte!$M109))</f>
        <v>1.4477278921508818</v>
      </c>
      <c r="BY109" s="677">
        <f>IF(OR($C$74=$AR109,$D$74=$AR109),Schweine_Werte!$O109*0.5,IF(OR($C$74&gt;$AR109,$D$74&lt;$AR109),0,Schweine_Werte!$O109))</f>
        <v>0</v>
      </c>
      <c r="BZ109" s="677">
        <f>IF(OR($C$83=$AR109,$D$83=$AR109),Schweine_Werte!$O109*0.5,IF(OR($C$83&gt;$AR109,$D$83&lt;$AR109),0,Schweine_Werte!$O109))</f>
        <v>0</v>
      </c>
      <c r="CA109" s="679">
        <f>IF(OR($C$92=$AR109,$D$92=$AR109),Schweine_Werte!$O109*0.5,IF(OR($C$92&gt;$AR109,$D$92&lt;$AR109),0,Schweine_Werte!$O109))</f>
        <v>0</v>
      </c>
      <c r="CB109" s="679">
        <f>IF(OR($C$101=$AR109,$D$101=$AR109),Schweine_Werte!$O109*0.5,IF(OR($C$101&gt;$AR109,$D$101&lt;$AR109),0,Schweine_Werte!$O109))</f>
        <v>0</v>
      </c>
      <c r="CC109" s="679">
        <f>IF(OR($C$110=$AR109,$D$110=$AR109),Schweine_Werte!$O109*0.5,IF(OR($C$110&gt;$AR109,$D$110&lt;$AR109),0,Schweine_Werte!$O109))</f>
        <v>0</v>
      </c>
    </row>
    <row r="110" spans="1:81" ht="15.75" x14ac:dyDescent="0.25">
      <c r="A110" s="520" t="s">
        <v>465</v>
      </c>
      <c r="B110" s="699" t="str">
        <f>IF('Abweichende Werte'!X9=1,A6,"")</f>
        <v/>
      </c>
      <c r="C110" s="694" t="str">
        <f>IF('Abweichende Werte'!X9=1,'Abweichende Werte'!J9,"")</f>
        <v/>
      </c>
      <c r="D110" s="700" t="str">
        <f>IF('Abweichende Werte'!X9=1,'Abweichende Werte'!M9,"")</f>
        <v/>
      </c>
      <c r="E110" s="700" t="str">
        <f>IF('Abweichende Werte'!X9=1,'Abweichende Werte'!P9,"")</f>
        <v/>
      </c>
      <c r="F110" s="695" t="e">
        <f>IF($E110&lt;=$E106,F106,IF(AND($E110&gt;$E106,$E110&lt;=$E107),F106+(F107-F106)/($E107-$E106)*($E110-$E106),IF($E110&gt;$E107,F107)))</f>
        <v>#VALUE!</v>
      </c>
      <c r="G110" s="695" t="e">
        <f t="shared" ref="G110:N110" si="53">IF($E110&lt;=$E106,G106,IF(AND($E110&gt;$E106,$E110&lt;=$E107),G106+(G107-G106)/($E107-$E106)*($E110-$E106),IF($E110&gt;$E107,G107)))</f>
        <v>#VALUE!</v>
      </c>
      <c r="H110" s="695" t="e">
        <f t="shared" si="53"/>
        <v>#VALUE!</v>
      </c>
      <c r="I110" s="695" t="e">
        <f t="shared" si="53"/>
        <v>#VALUE!</v>
      </c>
      <c r="J110" s="695" t="e">
        <f t="shared" si="53"/>
        <v>#VALUE!</v>
      </c>
      <c r="K110" s="695" t="e">
        <f t="shared" si="53"/>
        <v>#VALUE!</v>
      </c>
      <c r="L110" s="695" t="e">
        <f t="shared" si="53"/>
        <v>#VALUE!</v>
      </c>
      <c r="M110" s="695" t="e">
        <f t="shared" si="53"/>
        <v>#VALUE!</v>
      </c>
      <c r="N110" s="695" t="e">
        <f t="shared" si="53"/>
        <v>#VALUE!</v>
      </c>
      <c r="O110" s="696">
        <v>5.5</v>
      </c>
      <c r="P110" s="696">
        <v>1.8</v>
      </c>
      <c r="Q110" s="695" t="e">
        <f t="shared" ref="Q110:Z110" si="54">IF($E110&lt;=$E106,Q106,IF(AND($E110&gt;$E106,$E110&lt;=$E107),Q106+(Q107-Q106)/($E107-$E106)*($E110-$E106),IF($E110&gt;$E107,Q107)))</f>
        <v>#VALUE!</v>
      </c>
      <c r="R110" s="695" t="e">
        <f t="shared" si="54"/>
        <v>#VALUE!</v>
      </c>
      <c r="S110" s="695" t="e">
        <f t="shared" si="54"/>
        <v>#VALUE!</v>
      </c>
      <c r="T110" s="695" t="e">
        <f t="shared" si="54"/>
        <v>#VALUE!</v>
      </c>
      <c r="U110" s="695" t="e">
        <f t="shared" si="54"/>
        <v>#VALUE!</v>
      </c>
      <c r="V110" s="695" t="e">
        <f t="shared" si="54"/>
        <v>#VALUE!</v>
      </c>
      <c r="W110" s="695" t="e">
        <f t="shared" si="54"/>
        <v>#VALUE!</v>
      </c>
      <c r="X110" s="695" t="e">
        <f t="shared" si="54"/>
        <v>#VALUE!</v>
      </c>
      <c r="Y110" s="695" t="e">
        <f t="shared" si="54"/>
        <v>#VALUE!</v>
      </c>
      <c r="Z110" s="695" t="e">
        <f t="shared" si="54"/>
        <v>#VALUE!</v>
      </c>
      <c r="AA110" s="697" t="e">
        <f>+Z110*6.25</f>
        <v>#VALUE!</v>
      </c>
      <c r="AB110" s="695" t="e">
        <f>IF($E110&lt;=$E106,AB106,IF(AND($E110&gt;$E106,$E110&lt;=$E107),AB106+(AB107-AB106)/($E107-$E106)*($E110-$E106),IF($E110&gt;$E107,AB107)))</f>
        <v>#VALUE!</v>
      </c>
      <c r="AC110" s="697" t="e">
        <f>+AB110*6.25</f>
        <v>#VALUE!</v>
      </c>
      <c r="AD110" s="695" t="e">
        <f>IF($E110&lt;=$E106,AD106,IF(AND($E110&gt;$E106,$E110&lt;=$E107),AD106+(AD107-AD106)/($E107-$E106)*($E110-$E106),IF($E110&gt;$E107,AD107)))</f>
        <v>#VALUE!</v>
      </c>
      <c r="AE110" s="697" t="e">
        <f>+AD110*6.25</f>
        <v>#VALUE!</v>
      </c>
      <c r="AF110" s="697" t="e">
        <f>365/((D110-C110)/E110*1000)</f>
        <v>#VALUE!</v>
      </c>
      <c r="AG110" s="695" t="e">
        <f>IF($E110&lt;=$E106,AG106,IF(AND($E110&gt;$E106,$E110&lt;=$E107),AG106+(AG107-AG106)/($E107-$E106)*($E110-$E106),IF($E110&gt;$E107,AG107)))</f>
        <v>#VALUE!</v>
      </c>
      <c r="AH110" s="697" t="e">
        <f>+AG110/AF110</f>
        <v>#VALUE!</v>
      </c>
      <c r="AI110" s="697" t="e">
        <f>+CONCATENATE(ROUND(AH110/(D110-C110),1)," : 1")</f>
        <v>#VALUE!</v>
      </c>
      <c r="AJ110" s="695" t="e">
        <f>IF($E110&lt;=$E106,AJ106,IF(AND($E110&gt;$E106,$E110&lt;=$E107),AJ106+(AJ107-AJ106)/($E107-$E106)*($E110-$E106),IF($E110&gt;$E107,AJ107)))</f>
        <v>#VALUE!</v>
      </c>
      <c r="AK110" s="697" t="e">
        <f>+AJ110/2.291</f>
        <v>#VALUE!</v>
      </c>
      <c r="AL110" s="695" t="e">
        <f>IF($E110&lt;=$E106,AL106,IF(AND($E110&gt;$E106,$E110&lt;=$E107),AL106+(AL107-AL106)/($E107-$E106)*($E110-$E106),IF($E110&gt;$E107,AL107)))</f>
        <v>#VALUE!</v>
      </c>
      <c r="AM110" s="697" t="e">
        <f>+AL110/2.291</f>
        <v>#VALUE!</v>
      </c>
      <c r="AN110" s="695" t="e">
        <f>IF($E110&lt;=$E106,AN106,IF(AND($E110&gt;$E106,$E110&lt;=$E107),AN106+(AN107-AN106)/($E107-$E106)*($E110-$E106),IF($E110&gt;$E107,AN107)))</f>
        <v>#VALUE!</v>
      </c>
      <c r="AO110" s="697" t="e">
        <f>+AN110/2.291</f>
        <v>#VALUE!</v>
      </c>
      <c r="AR110" s="698">
        <v>114</v>
      </c>
      <c r="AS110" s="677">
        <f>IF(OR($C$12=$AR110,$D$12=$AR110),Schweine_Werte!$C110*0.5,IF(OR($C$12&gt;$AR110,$D$12&lt;$AR110),0,Schweine_Werte!$C110))</f>
        <v>0</v>
      </c>
      <c r="AT110" s="667">
        <f>IF(OR($C$24=$AR110,$D$24=$AR110),Schweine_Werte!$C110*0.5,IF(OR($C$24&gt;$AR110,$D$24&lt;$AR110),0,Schweine_Werte!$C110))</f>
        <v>0</v>
      </c>
      <c r="AU110" s="677">
        <f>IF(OR($C$36=$AR110,$D$36=$AR110),Schweine_Werte!$C110*0.5,IF(OR($C$36&gt;$AR110,$D$36&lt;$AR110),0,Schweine_Werte!$C110))</f>
        <v>0</v>
      </c>
      <c r="AV110" s="677">
        <f>IF(OR($C$48=$AR110,$D$48=$AR110),Schweine_Werte!$C110*0.5,IF(OR($C$48&gt;$AR110,$D$48&lt;$AR110),0,Schweine_Werte!$C110))</f>
        <v>0</v>
      </c>
      <c r="AW110" s="677">
        <f>IF(OR($C$60=$AR110,$D$60=$AR110),Schweine_Werte!$C110*0.5,IF(OR($C$60&gt;$AR110,$D$60&lt;$AR110),0,Schweine_Werte!$C110))</f>
        <v>0</v>
      </c>
      <c r="AX110" s="677">
        <f>IF(OR($C$12=$AR110,$D$12=$AR110),Schweine_Werte!$E110*0.5,IF(OR($C$12&gt;$AR110,$D$12&lt;$AR110),0,Schweine_Werte!$E110))</f>
        <v>0</v>
      </c>
      <c r="AY110" s="667">
        <f>IF(OR($C$24=$AR110,$D$24=$AR110),Schweine_Werte!$E110*0.5,IF(OR($C$24&gt;$AR110,$D$24&lt;$AR110),0,Schweine_Werte!$E110))</f>
        <v>0</v>
      </c>
      <c r="AZ110" s="667">
        <f>IF(OR($C$36=$AR110,$D$36=$AR110),Schweine_Werte!$E110*0.5,IF(OR($C$36&gt;$AR110,$D$36&lt;$AR110),0,Schweine_Werte!$E110))</f>
        <v>0</v>
      </c>
      <c r="BA110" s="667">
        <f>IF(OR($C$48=$AR110,$D$48=$AR110),Schweine_Werte!$E110*0.5,IF(OR($C$48&gt;$AR110,$D$48&lt;$AR110),0,Schweine_Werte!$E110))</f>
        <v>0</v>
      </c>
      <c r="BB110" s="667">
        <f>IF(OR($C$60=$AR110,$D$60=$AR110),Schweine_Werte!$E110*0.5,IF(OR($C$60&gt;$AR110,$D$60&lt;$AR110),0,Schweine_Werte!$E110))</f>
        <v>0</v>
      </c>
      <c r="BC110" s="677">
        <f>IF(OR($C$12=$AR110,$D$12=$AR110),Schweine_Werte!$G110*0.5,IF(OR($C$12&gt;$AR110,$D$12&lt;$AR110),0,Schweine_Werte!$G110))</f>
        <v>0</v>
      </c>
      <c r="BD110" s="667">
        <f>IF(OR($C$24=$AR110,$D$24=$AR110),Schweine_Werte!$G110*0.5,IF(OR($C$24&gt;$AR110,$D$24&lt;$AR110),0,Schweine_Werte!$G110))</f>
        <v>0</v>
      </c>
      <c r="BE110" s="667">
        <f>IF(OR($C$36=$AR110,$D$36=$AR110),Schweine_Werte!$G110*0.5,IF(OR($C$36&gt;$AR110,$D$36&lt;$AR110),0,Schweine_Werte!$G110))</f>
        <v>0</v>
      </c>
      <c r="BF110" s="667">
        <f>IF(OR($C$48=$AR110,$D$48=$AR110),Schweine_Werte!$G110*0.5,IF(OR($C$48&gt;$AR110,$D$48&lt;$AR110),0,Schweine_Werte!$G110))</f>
        <v>0</v>
      </c>
      <c r="BG110" s="667">
        <f>IF(OR($C$60=$AR110,$D$60=$AR110),Schweine_Werte!$G110*0.5,IF(OR($C$60&gt;$AR110,$D$60&lt;$AR110),0,Schweine_Werte!$G110))</f>
        <v>0</v>
      </c>
      <c r="BH110" s="677">
        <f>IF(OR($C$12=$AR110,$D$12=$AR110),Schweine_Werte!$I110*0.5,IF(OR($C$12&gt;$AR110,$D$12&lt;$AR110),0,Schweine_Werte!$I110))</f>
        <v>0</v>
      </c>
      <c r="BI110" s="667">
        <f>IF(OR($C$24=$AR110,$D$24=$AR110),Schweine_Werte!$I110*0.5,IF(OR($C$24&gt;$AR110,$D$24&lt;$AR110),0,Schweine_Werte!$I110))</f>
        <v>0</v>
      </c>
      <c r="BJ110" s="667">
        <f>IF(OR($C$36=$AR110,$D$36=$AR110),Schweine_Werte!$I110*0.5,IF(OR($C$36&gt;$AR110,$D$36&lt;$AR110),0,Schweine_Werte!$I110))</f>
        <v>0</v>
      </c>
      <c r="BK110" s="667">
        <f>IF(OR($C$48=$AR110,$D$48=$AR110),Schweine_Werte!$I110*0.5,IF(OR($C$48&gt;$AR110,$D$48&lt;$AR110),0,Schweine_Werte!$I110))</f>
        <v>0</v>
      </c>
      <c r="BL110" s="667">
        <f>IF(OR($C$60=$AR110,$D$60=$AR110),Schweine_Werte!$I110*0.5,IF(OR($C$60&gt;$AR110,$D$60&lt;$AR110),0,Schweine_Werte!$I110))</f>
        <v>0</v>
      </c>
      <c r="BM110" s="677"/>
      <c r="BN110" s="667"/>
      <c r="BO110" s="667"/>
      <c r="BP110" s="667"/>
      <c r="BQ110" s="667"/>
      <c r="BR110" s="677">
        <f>IF(OR($C$74=$AR110,$D$74=$AR110),Schweine_Werte!$M110*0.5,IF(OR($C$74&gt;$AR110,$D$74&lt;$AR110),0,Schweine_Werte!$M110))</f>
        <v>0</v>
      </c>
      <c r="BS110" s="677">
        <f>IF(OR($C$83=$AR110,$D$83=$AR110),Schweine_Werte!$M110*0.5,IF(OR($C$83&gt;$AR110,$D$83&lt;$AR110),0,Schweine_Werte!$M110))</f>
        <v>0</v>
      </c>
      <c r="BT110" s="679">
        <f>IF(OR($C$92=$AR110,$D$92=$AR110),Schweine_Werte!$M110*0.5,IF(OR($C$92&gt;$AR110,$D$92&lt;$AR110),0,Schweine_Werte!$M110))</f>
        <v>0</v>
      </c>
      <c r="BU110" s="679">
        <f>IF(OR($C$101=$AR110,$D$101=$AR110),Schweine_Werte!$M110*0.5,IF(OR($C$101&gt;$AR110,$D$101&lt;$AR110),0,Schweine_Werte!$M110))</f>
        <v>0</v>
      </c>
      <c r="BV110" s="679">
        <f>IF(OR($C$110=$AR110,$D$110=$AR110),Schweine_Werte!$M110*0.5,IF(OR($C$110&gt;$AR110,$D$110&lt;$AR110),0,Schweine_Werte!$M110))</f>
        <v>0</v>
      </c>
      <c r="BW110" s="679">
        <f>IF(OR(8=$AR110,$E$127=$AR110),Schweine_Werte!$M110*0.5,IF(OR(8&gt;$AR110,$E$127&lt;$AR110),0,Schweine_Werte!$M110))</f>
        <v>1.4477278921508818</v>
      </c>
      <c r="BX110" s="679">
        <f>IF(OR(8=$AR110,$E$145=$AR110),Schweine_Werte!$M110*0.5,IF(OR(8&gt;$AR110,$E$145&lt;$AR110),0,Schweine_Werte!$M110))</f>
        <v>1.4477278921508818</v>
      </c>
      <c r="BY110" s="677">
        <f>IF(OR($C$74=$AR110,$D$74=$AR110),Schweine_Werte!$O110*0.5,IF(OR($C$74&gt;$AR110,$D$74&lt;$AR110),0,Schweine_Werte!$O110))</f>
        <v>0</v>
      </c>
      <c r="BZ110" s="677">
        <f>IF(OR($C$83=$AR110,$D$83=$AR110),Schweine_Werte!$O110*0.5,IF(OR($C$83&gt;$AR110,$D$83&lt;$AR110),0,Schweine_Werte!$O110))</f>
        <v>0</v>
      </c>
      <c r="CA110" s="679">
        <f>IF(OR($C$92=$AR110,$D$92=$AR110),Schweine_Werte!$O110*0.5,IF(OR($C$92&gt;$AR110,$D$92&lt;$AR110),0,Schweine_Werte!$O110))</f>
        <v>0</v>
      </c>
      <c r="CB110" s="679">
        <f>IF(OR($C$101=$AR110,$D$101=$AR110),Schweine_Werte!$O110*0.5,IF(OR($C$101&gt;$AR110,$D$101&lt;$AR110),0,Schweine_Werte!$O110))</f>
        <v>0</v>
      </c>
      <c r="CC110" s="679">
        <f>IF(OR($C$110=$AR110,$D$110=$AR110),Schweine_Werte!$O110*0.5,IF(OR($C$110&gt;$AR110,$D$110&lt;$AR110),0,Schweine_Werte!$O110))</f>
        <v>0</v>
      </c>
    </row>
    <row r="111" spans="1:81" x14ac:dyDescent="0.2">
      <c r="AR111" s="698">
        <v>115</v>
      </c>
      <c r="AS111" s="677">
        <f>IF(OR($C$12=$AR111,$D$12=$AR111),Schweine_Werte!$C111*0.5,IF(OR($C$12&gt;$AR111,$D$12&lt;$AR111),0,Schweine_Werte!$C111))</f>
        <v>0</v>
      </c>
      <c r="AT111" s="667">
        <f>IF(OR($C$24=$AR111,$D$24=$AR111),Schweine_Werte!$C111*0.5,IF(OR($C$24&gt;$AR111,$D$24&lt;$AR111),0,Schweine_Werte!$C111))</f>
        <v>0</v>
      </c>
      <c r="AU111" s="677">
        <f>IF(OR($C$36=$AR111,$D$36=$AR111),Schweine_Werte!$C111*0.5,IF(OR($C$36&gt;$AR111,$D$36&lt;$AR111),0,Schweine_Werte!$C111))</f>
        <v>0</v>
      </c>
      <c r="AV111" s="677">
        <f>IF(OR($C$48=$AR111,$D$48=$AR111),Schweine_Werte!$C111*0.5,IF(OR($C$48&gt;$AR111,$D$48&lt;$AR111),0,Schweine_Werte!$C111))</f>
        <v>0</v>
      </c>
      <c r="AW111" s="677">
        <f>IF(OR($C$60=$AR111,$D$60=$AR111),Schweine_Werte!$C111*0.5,IF(OR($C$60&gt;$AR111,$D$60&lt;$AR111),0,Schweine_Werte!$C111))</f>
        <v>0</v>
      </c>
      <c r="AX111" s="677">
        <f>IF(OR($C$12=$AR111,$D$12=$AR111),Schweine_Werte!$E111*0.5,IF(OR($C$12&gt;$AR111,$D$12&lt;$AR111),0,Schweine_Werte!$E111))</f>
        <v>0</v>
      </c>
      <c r="AY111" s="667">
        <f>IF(OR($C$24=$AR111,$D$24=$AR111),Schweine_Werte!$E111*0.5,IF(OR($C$24&gt;$AR111,$D$24&lt;$AR111),0,Schweine_Werte!$E111))</f>
        <v>0</v>
      </c>
      <c r="AZ111" s="667">
        <f>IF(OR($C$36=$AR111,$D$36=$AR111),Schweine_Werte!$E111*0.5,IF(OR($C$36&gt;$AR111,$D$36&lt;$AR111),0,Schweine_Werte!$E111))</f>
        <v>0</v>
      </c>
      <c r="BA111" s="667">
        <f>IF(OR($C$48=$AR111,$D$48=$AR111),Schweine_Werte!$E111*0.5,IF(OR($C$48&gt;$AR111,$D$48&lt;$AR111),0,Schweine_Werte!$E111))</f>
        <v>0</v>
      </c>
      <c r="BB111" s="667">
        <f>IF(OR($C$60=$AR111,$D$60=$AR111),Schweine_Werte!$E111*0.5,IF(OR($C$60&gt;$AR111,$D$60&lt;$AR111),0,Schweine_Werte!$E111))</f>
        <v>0</v>
      </c>
      <c r="BC111" s="677">
        <f>IF(OR($C$12=$AR111,$D$12=$AR111),Schweine_Werte!$G111*0.5,IF(OR($C$12&gt;$AR111,$D$12&lt;$AR111),0,Schweine_Werte!$G111))</f>
        <v>0</v>
      </c>
      <c r="BD111" s="667">
        <f>IF(OR($C$24=$AR111,$D$24=$AR111),Schweine_Werte!$G111*0.5,IF(OR($C$24&gt;$AR111,$D$24&lt;$AR111),0,Schweine_Werte!$G111))</f>
        <v>0</v>
      </c>
      <c r="BE111" s="667">
        <f>IF(OR($C$36=$AR111,$D$36=$AR111),Schweine_Werte!$G111*0.5,IF(OR($C$36&gt;$AR111,$D$36&lt;$AR111),0,Schweine_Werte!$G111))</f>
        <v>0</v>
      </c>
      <c r="BF111" s="667">
        <f>IF(OR($C$48=$AR111,$D$48=$AR111),Schweine_Werte!$G111*0.5,IF(OR($C$48&gt;$AR111,$D$48&lt;$AR111),0,Schweine_Werte!$G111))</f>
        <v>0</v>
      </c>
      <c r="BG111" s="667">
        <f>IF(OR($C$60=$AR111,$D$60=$AR111),Schweine_Werte!$G111*0.5,IF(OR($C$60&gt;$AR111,$D$60&lt;$AR111),0,Schweine_Werte!$G111))</f>
        <v>0</v>
      </c>
      <c r="BH111" s="677">
        <f>IF(OR($C$12=$AR111,$D$12=$AR111),Schweine_Werte!$I111*0.5,IF(OR($C$12&gt;$AR111,$D$12&lt;$AR111),0,Schweine_Werte!$I111))</f>
        <v>0</v>
      </c>
      <c r="BI111" s="667">
        <f>IF(OR($C$24=$AR111,$D$24=$AR111),Schweine_Werte!$I111*0.5,IF(OR($C$24&gt;$AR111,$D$24&lt;$AR111),0,Schweine_Werte!$I111))</f>
        <v>0</v>
      </c>
      <c r="BJ111" s="667">
        <f>IF(OR($C$36=$AR111,$D$36=$AR111),Schweine_Werte!$I111*0.5,IF(OR($C$36&gt;$AR111,$D$36&lt;$AR111),0,Schweine_Werte!$I111))</f>
        <v>0</v>
      </c>
      <c r="BK111" s="667">
        <f>IF(OR($C$48=$AR111,$D$48=$AR111),Schweine_Werte!$I111*0.5,IF(OR($C$48&gt;$AR111,$D$48&lt;$AR111),0,Schweine_Werte!$I111))</f>
        <v>0</v>
      </c>
      <c r="BL111" s="667">
        <f>IF(OR($C$60=$AR111,$D$60=$AR111),Schweine_Werte!$I111*0.5,IF(OR($C$60&gt;$AR111,$D$60&lt;$AR111),0,Schweine_Werte!$I111))</f>
        <v>0</v>
      </c>
      <c r="BM111" s="677"/>
      <c r="BN111" s="667"/>
      <c r="BO111" s="667"/>
      <c r="BP111" s="667"/>
      <c r="BQ111" s="667"/>
      <c r="BR111" s="677">
        <f>IF(OR($C$74=$AR111,$D$74=$AR111),Schweine_Werte!$M111*0.5,IF(OR($C$74&gt;$AR111,$D$74&lt;$AR111),0,Schweine_Werte!$M111))</f>
        <v>0</v>
      </c>
      <c r="BS111" s="677">
        <f>IF(OR($C$83=$AR111,$D$83=$AR111),Schweine_Werte!$M111*0.5,IF(OR($C$83&gt;$AR111,$D$83&lt;$AR111),0,Schweine_Werte!$M111))</f>
        <v>0</v>
      </c>
      <c r="BT111" s="679">
        <f>IF(OR($C$92=$AR111,$D$92=$AR111),Schweine_Werte!$M111*0.5,IF(OR($C$92&gt;$AR111,$D$92&lt;$AR111),0,Schweine_Werte!$M111))</f>
        <v>0</v>
      </c>
      <c r="BU111" s="679">
        <f>IF(OR($C$101=$AR111,$D$101=$AR111),Schweine_Werte!$M111*0.5,IF(OR($C$101&gt;$AR111,$D$101&lt;$AR111),0,Schweine_Werte!$M111))</f>
        <v>0</v>
      </c>
      <c r="BV111" s="679">
        <f>IF(OR($C$110=$AR111,$D$110=$AR111),Schweine_Werte!$M111*0.5,IF(OR($C$110&gt;$AR111,$D$110&lt;$AR111),0,Schweine_Werte!$M111))</f>
        <v>0</v>
      </c>
      <c r="BW111" s="679">
        <f>IF(OR(8=$AR111,$E$127=$AR111),Schweine_Werte!$M111*0.5,IF(OR(8&gt;$AR111,$E$127&lt;$AR111),0,Schweine_Werte!$M111))</f>
        <v>1.4477278921508818</v>
      </c>
      <c r="BX111" s="679">
        <f>IF(OR(8=$AR111,$E$145=$AR111),Schweine_Werte!$M111*0.5,IF(OR(8&gt;$AR111,$E$145&lt;$AR111),0,Schweine_Werte!$M111))</f>
        <v>1.4477278921508818</v>
      </c>
      <c r="BY111" s="677">
        <f>IF(OR($C$74=$AR111,$D$74=$AR111),Schweine_Werte!$O111*0.5,IF(OR($C$74&gt;$AR111,$D$74&lt;$AR111),0,Schweine_Werte!$O111))</f>
        <v>0</v>
      </c>
      <c r="BZ111" s="677">
        <f>IF(OR($C$83=$AR111,$D$83=$AR111),Schweine_Werte!$O111*0.5,IF(OR($C$83&gt;$AR111,$D$83&lt;$AR111),0,Schweine_Werte!$O111))</f>
        <v>0</v>
      </c>
      <c r="CA111" s="679">
        <f>IF(OR($C$92=$AR111,$D$92=$AR111),Schweine_Werte!$O111*0.5,IF(OR($C$92&gt;$AR111,$D$92&lt;$AR111),0,Schweine_Werte!$O111))</f>
        <v>0</v>
      </c>
      <c r="CB111" s="679">
        <f>IF(OR($C$101=$AR111,$D$101=$AR111),Schweine_Werte!$O111*0.5,IF(OR($C$101&gt;$AR111,$D$101&lt;$AR111),0,Schweine_Werte!$O111))</f>
        <v>0</v>
      </c>
      <c r="CC111" s="679">
        <f>IF(OR($C$110=$AR111,$D$110=$AR111),Schweine_Werte!$O111*0.5,IF(OR($C$110&gt;$AR111,$D$110&lt;$AR111),0,Schweine_Werte!$O111))</f>
        <v>0</v>
      </c>
    </row>
    <row r="112" spans="1:81" x14ac:dyDescent="0.2">
      <c r="AR112" s="698">
        <v>116</v>
      </c>
      <c r="AS112" s="677">
        <f>IF(OR($C$12=$AR112,$D$12=$AR112),Schweine_Werte!$C112*0.5,IF(OR($C$12&gt;$AR112,$D$12&lt;$AR112),0,Schweine_Werte!$C112))</f>
        <v>0</v>
      </c>
      <c r="AT112" s="667">
        <f>IF(OR($C$24=$AR112,$D$24=$AR112),Schweine_Werte!$C112*0.5,IF(OR($C$24&gt;$AR112,$D$24&lt;$AR112),0,Schweine_Werte!$C112))</f>
        <v>0</v>
      </c>
      <c r="AU112" s="677">
        <f>IF(OR($C$36=$AR112,$D$36=$AR112),Schweine_Werte!$C112*0.5,IF(OR($C$36&gt;$AR112,$D$36&lt;$AR112),0,Schweine_Werte!$C112))</f>
        <v>0</v>
      </c>
      <c r="AV112" s="677">
        <f>IF(OR($C$48=$AR112,$D$48=$AR112),Schweine_Werte!$C112*0.5,IF(OR($C$48&gt;$AR112,$D$48&lt;$AR112),0,Schweine_Werte!$C112))</f>
        <v>0</v>
      </c>
      <c r="AW112" s="677">
        <f>IF(OR($C$60=$AR112,$D$60=$AR112),Schweine_Werte!$C112*0.5,IF(OR($C$60&gt;$AR112,$D$60&lt;$AR112),0,Schweine_Werte!$C112))</f>
        <v>0</v>
      </c>
      <c r="AX112" s="677">
        <f>IF(OR($C$12=$AR112,$D$12=$AR112),Schweine_Werte!$E112*0.5,IF(OR($C$12&gt;$AR112,$D$12&lt;$AR112),0,Schweine_Werte!$E112))</f>
        <v>0</v>
      </c>
      <c r="AY112" s="667">
        <f>IF(OR($C$24=$AR112,$D$24=$AR112),Schweine_Werte!$E112*0.5,IF(OR($C$24&gt;$AR112,$D$24&lt;$AR112),0,Schweine_Werte!$E112))</f>
        <v>0</v>
      </c>
      <c r="AZ112" s="667">
        <f>IF(OR($C$36=$AR112,$D$36=$AR112),Schweine_Werte!$E112*0.5,IF(OR($C$36&gt;$AR112,$D$36&lt;$AR112),0,Schweine_Werte!$E112))</f>
        <v>0</v>
      </c>
      <c r="BA112" s="667">
        <f>IF(OR($C$48=$AR112,$D$48=$AR112),Schweine_Werte!$E112*0.5,IF(OR($C$48&gt;$AR112,$D$48&lt;$AR112),0,Schweine_Werte!$E112))</f>
        <v>0</v>
      </c>
      <c r="BB112" s="667">
        <f>IF(OR($C$60=$AR112,$D$60=$AR112),Schweine_Werte!$E112*0.5,IF(OR($C$60&gt;$AR112,$D$60&lt;$AR112),0,Schweine_Werte!$E112))</f>
        <v>0</v>
      </c>
      <c r="BC112" s="677">
        <f>IF(OR($C$12=$AR112,$D$12=$AR112),Schweine_Werte!$G112*0.5,IF(OR($C$12&gt;$AR112,$D$12&lt;$AR112),0,Schweine_Werte!$G112))</f>
        <v>0</v>
      </c>
      <c r="BD112" s="667">
        <f>IF(OR($C$24=$AR112,$D$24=$AR112),Schweine_Werte!$G112*0.5,IF(OR($C$24&gt;$AR112,$D$24&lt;$AR112),0,Schweine_Werte!$G112))</f>
        <v>0</v>
      </c>
      <c r="BE112" s="667">
        <f>IF(OR($C$36=$AR112,$D$36=$AR112),Schweine_Werte!$G112*0.5,IF(OR($C$36&gt;$AR112,$D$36&lt;$AR112),0,Schweine_Werte!$G112))</f>
        <v>0</v>
      </c>
      <c r="BF112" s="667">
        <f>IF(OR($C$48=$AR112,$D$48=$AR112),Schweine_Werte!$G112*0.5,IF(OR($C$48&gt;$AR112,$D$48&lt;$AR112),0,Schweine_Werte!$G112))</f>
        <v>0</v>
      </c>
      <c r="BG112" s="667">
        <f>IF(OR($C$60=$AR112,$D$60=$AR112),Schweine_Werte!$G112*0.5,IF(OR($C$60&gt;$AR112,$D$60&lt;$AR112),0,Schweine_Werte!$G112))</f>
        <v>0</v>
      </c>
      <c r="BH112" s="677">
        <f>IF(OR($C$12=$AR112,$D$12=$AR112),Schweine_Werte!$I112*0.5,IF(OR($C$12&gt;$AR112,$D$12&lt;$AR112),0,Schweine_Werte!$I112))</f>
        <v>0</v>
      </c>
      <c r="BI112" s="667">
        <f>IF(OR($C$24=$AR112,$D$24=$AR112),Schweine_Werte!$I112*0.5,IF(OR($C$24&gt;$AR112,$D$24&lt;$AR112),0,Schweine_Werte!$I112))</f>
        <v>0</v>
      </c>
      <c r="BJ112" s="667">
        <f>IF(OR($C$36=$AR112,$D$36=$AR112),Schweine_Werte!$I112*0.5,IF(OR($C$36&gt;$AR112,$D$36&lt;$AR112),0,Schweine_Werte!$I112))</f>
        <v>0</v>
      </c>
      <c r="BK112" s="667">
        <f>IF(OR($C$48=$AR112,$D$48=$AR112),Schweine_Werte!$I112*0.5,IF(OR($C$48&gt;$AR112,$D$48&lt;$AR112),0,Schweine_Werte!$I112))</f>
        <v>0</v>
      </c>
      <c r="BL112" s="667">
        <f>IF(OR($C$60=$AR112,$D$60=$AR112),Schweine_Werte!$I112*0.5,IF(OR($C$60&gt;$AR112,$D$60&lt;$AR112),0,Schweine_Werte!$I112))</f>
        <v>0</v>
      </c>
      <c r="BM112" s="677"/>
      <c r="BN112" s="667"/>
      <c r="BO112" s="667"/>
      <c r="BP112" s="667"/>
      <c r="BQ112" s="667"/>
      <c r="BR112" s="677">
        <f>IF(OR($C$74=$AR112,$D$74=$AR112),Schweine_Werte!$M112*0.5,IF(OR($C$74&gt;$AR112,$D$74&lt;$AR112),0,Schweine_Werte!$M112))</f>
        <v>0</v>
      </c>
      <c r="BS112" s="677">
        <f>IF(OR($C$83=$AR112,$D$83=$AR112),Schweine_Werte!$M112*0.5,IF(OR($C$83&gt;$AR112,$D$83&lt;$AR112),0,Schweine_Werte!$M112))</f>
        <v>0</v>
      </c>
      <c r="BT112" s="679">
        <f>IF(OR($C$92=$AR112,$D$92=$AR112),Schweine_Werte!$M112*0.5,IF(OR($C$92&gt;$AR112,$D$92&lt;$AR112),0,Schweine_Werte!$M112))</f>
        <v>0</v>
      </c>
      <c r="BU112" s="679">
        <f>IF(OR($C$101=$AR112,$D$101=$AR112),Schweine_Werte!$M112*0.5,IF(OR($C$101&gt;$AR112,$D$101&lt;$AR112),0,Schweine_Werte!$M112))</f>
        <v>0</v>
      </c>
      <c r="BV112" s="679">
        <f>IF(OR($C$110=$AR112,$D$110=$AR112),Schweine_Werte!$M112*0.5,IF(OR($C$110&gt;$AR112,$D$110&lt;$AR112),0,Schweine_Werte!$M112))</f>
        <v>0</v>
      </c>
      <c r="BW112" s="679">
        <f>IF(OR(8=$AR112,$E$127=$AR112),Schweine_Werte!$M112*0.5,IF(OR(8&gt;$AR112,$E$127&lt;$AR112),0,Schweine_Werte!$M112))</f>
        <v>1.4477278921508818</v>
      </c>
      <c r="BX112" s="679">
        <f>IF(OR(8=$AR112,$E$145=$AR112),Schweine_Werte!$M112*0.5,IF(OR(8&gt;$AR112,$E$145&lt;$AR112),0,Schweine_Werte!$M112))</f>
        <v>1.4477278921508818</v>
      </c>
      <c r="BY112" s="677">
        <f>IF(OR($C$74=$AR112,$D$74=$AR112),Schweine_Werte!$O112*0.5,IF(OR($C$74&gt;$AR112,$D$74&lt;$AR112),0,Schweine_Werte!$O112))</f>
        <v>0</v>
      </c>
      <c r="BZ112" s="677">
        <f>IF(OR($C$83=$AR112,$D$83=$AR112),Schweine_Werte!$O112*0.5,IF(OR($C$83&gt;$AR112,$D$83&lt;$AR112),0,Schweine_Werte!$O112))</f>
        <v>0</v>
      </c>
      <c r="CA112" s="679">
        <f>IF(OR($C$92=$AR112,$D$92=$AR112),Schweine_Werte!$O112*0.5,IF(OR($C$92&gt;$AR112,$D$92&lt;$AR112),0,Schweine_Werte!$O112))</f>
        <v>0</v>
      </c>
      <c r="CB112" s="679">
        <f>IF(OR($C$101=$AR112,$D$101=$AR112),Schweine_Werte!$O112*0.5,IF(OR($C$101&gt;$AR112,$D$101&lt;$AR112),0,Schweine_Werte!$O112))</f>
        <v>0</v>
      </c>
      <c r="CC112" s="679">
        <f>IF(OR($C$110=$AR112,$D$110=$AR112),Schweine_Werte!$O112*0.5,IF(OR($C$110&gt;$AR112,$D$110&lt;$AR112),0,Schweine_Werte!$O112))</f>
        <v>0</v>
      </c>
    </row>
    <row r="113" spans="1:81" x14ac:dyDescent="0.2">
      <c r="AR113" s="698">
        <v>117</v>
      </c>
      <c r="AS113" s="677">
        <f>IF(OR($C$12=$AR113,$D$12=$AR113),Schweine_Werte!$C113*0.5,IF(OR($C$12&gt;$AR113,$D$12&lt;$AR113),0,Schweine_Werte!$C113))</f>
        <v>0</v>
      </c>
      <c r="AT113" s="667">
        <f>IF(OR($C$24=$AR113,$D$24=$AR113),Schweine_Werte!$C113*0.5,IF(OR($C$24&gt;$AR113,$D$24&lt;$AR113),0,Schweine_Werte!$C113))</f>
        <v>0</v>
      </c>
      <c r="AU113" s="677">
        <f>IF(OR($C$36=$AR113,$D$36=$AR113),Schweine_Werte!$C113*0.5,IF(OR($C$36&gt;$AR113,$D$36&lt;$AR113),0,Schweine_Werte!$C113))</f>
        <v>0</v>
      </c>
      <c r="AV113" s="677">
        <f>IF(OR($C$48=$AR113,$D$48=$AR113),Schweine_Werte!$C113*0.5,IF(OR($C$48&gt;$AR113,$D$48&lt;$AR113),0,Schweine_Werte!$C113))</f>
        <v>0</v>
      </c>
      <c r="AW113" s="677">
        <f>IF(OR($C$60=$AR113,$D$60=$AR113),Schweine_Werte!$C113*0.5,IF(OR($C$60&gt;$AR113,$D$60&lt;$AR113),0,Schweine_Werte!$C113))</f>
        <v>0</v>
      </c>
      <c r="AX113" s="677">
        <f>IF(OR($C$12=$AR113,$D$12=$AR113),Schweine_Werte!$E113*0.5,IF(OR($C$12&gt;$AR113,$D$12&lt;$AR113),0,Schweine_Werte!$E113))</f>
        <v>0</v>
      </c>
      <c r="AY113" s="667">
        <f>IF(OR($C$24=$AR113,$D$24=$AR113),Schweine_Werte!$E113*0.5,IF(OR($C$24&gt;$AR113,$D$24&lt;$AR113),0,Schweine_Werte!$E113))</f>
        <v>0</v>
      </c>
      <c r="AZ113" s="667">
        <f>IF(OR($C$36=$AR113,$D$36=$AR113),Schweine_Werte!$E113*0.5,IF(OR($C$36&gt;$AR113,$D$36&lt;$AR113),0,Schweine_Werte!$E113))</f>
        <v>0</v>
      </c>
      <c r="BA113" s="667">
        <f>IF(OR($C$48=$AR113,$D$48=$AR113),Schweine_Werte!$E113*0.5,IF(OR($C$48&gt;$AR113,$D$48&lt;$AR113),0,Schweine_Werte!$E113))</f>
        <v>0</v>
      </c>
      <c r="BB113" s="667">
        <f>IF(OR($C$60=$AR113,$D$60=$AR113),Schweine_Werte!$E113*0.5,IF(OR($C$60&gt;$AR113,$D$60&lt;$AR113),0,Schweine_Werte!$E113))</f>
        <v>0</v>
      </c>
      <c r="BC113" s="677">
        <f>IF(OR($C$12=$AR113,$D$12=$AR113),Schweine_Werte!$G113*0.5,IF(OR($C$12&gt;$AR113,$D$12&lt;$AR113),0,Schweine_Werte!$G113))</f>
        <v>0</v>
      </c>
      <c r="BD113" s="667">
        <f>IF(OR($C$24=$AR113,$D$24=$AR113),Schweine_Werte!$G113*0.5,IF(OR($C$24&gt;$AR113,$D$24&lt;$AR113),0,Schweine_Werte!$G113))</f>
        <v>0</v>
      </c>
      <c r="BE113" s="667">
        <f>IF(OR($C$36=$AR113,$D$36=$AR113),Schweine_Werte!$G113*0.5,IF(OR($C$36&gt;$AR113,$D$36&lt;$AR113),0,Schweine_Werte!$G113))</f>
        <v>0</v>
      </c>
      <c r="BF113" s="667">
        <f>IF(OR($C$48=$AR113,$D$48=$AR113),Schweine_Werte!$G113*0.5,IF(OR($C$48&gt;$AR113,$D$48&lt;$AR113),0,Schweine_Werte!$G113))</f>
        <v>0</v>
      </c>
      <c r="BG113" s="667">
        <f>IF(OR($C$60=$AR113,$D$60=$AR113),Schweine_Werte!$G113*0.5,IF(OR($C$60&gt;$AR113,$D$60&lt;$AR113),0,Schweine_Werte!$G113))</f>
        <v>0</v>
      </c>
      <c r="BH113" s="677">
        <f>IF(OR($C$12=$AR113,$D$12=$AR113),Schweine_Werte!$I113*0.5,IF(OR($C$12&gt;$AR113,$D$12&lt;$AR113),0,Schweine_Werte!$I113))</f>
        <v>0</v>
      </c>
      <c r="BI113" s="667">
        <f>IF(OR($C$24=$AR113,$D$24=$AR113),Schweine_Werte!$I113*0.5,IF(OR($C$24&gt;$AR113,$D$24&lt;$AR113),0,Schweine_Werte!$I113))</f>
        <v>0</v>
      </c>
      <c r="BJ113" s="667">
        <f>IF(OR($C$36=$AR113,$D$36=$AR113),Schweine_Werte!$I113*0.5,IF(OR($C$36&gt;$AR113,$D$36&lt;$AR113),0,Schweine_Werte!$I113))</f>
        <v>0</v>
      </c>
      <c r="BK113" s="667">
        <f>IF(OR($C$48=$AR113,$D$48=$AR113),Schweine_Werte!$I113*0.5,IF(OR($C$48&gt;$AR113,$D$48&lt;$AR113),0,Schweine_Werte!$I113))</f>
        <v>0</v>
      </c>
      <c r="BL113" s="667">
        <f>IF(OR($C$60=$AR113,$D$60=$AR113),Schweine_Werte!$I113*0.5,IF(OR($C$60&gt;$AR113,$D$60&lt;$AR113),0,Schweine_Werte!$I113))</f>
        <v>0</v>
      </c>
      <c r="BM113" s="677"/>
      <c r="BN113" s="667"/>
      <c r="BO113" s="667"/>
      <c r="BP113" s="667"/>
      <c r="BQ113" s="667"/>
      <c r="BR113" s="677">
        <f>IF(OR($C$74=$AR113,$D$74=$AR113),Schweine_Werte!$M113*0.5,IF(OR($C$74&gt;$AR113,$D$74&lt;$AR113),0,Schweine_Werte!$M113))</f>
        <v>0</v>
      </c>
      <c r="BS113" s="677">
        <f>IF(OR($C$83=$AR113,$D$83=$AR113),Schweine_Werte!$M113*0.5,IF(OR($C$83&gt;$AR113,$D$83&lt;$AR113),0,Schweine_Werte!$M113))</f>
        <v>0</v>
      </c>
      <c r="BT113" s="679">
        <f>IF(OR($C$92=$AR113,$D$92=$AR113),Schweine_Werte!$M113*0.5,IF(OR($C$92&gt;$AR113,$D$92&lt;$AR113),0,Schweine_Werte!$M113))</f>
        <v>0</v>
      </c>
      <c r="BU113" s="679">
        <f>IF(OR($C$101=$AR113,$D$101=$AR113),Schweine_Werte!$M113*0.5,IF(OR($C$101&gt;$AR113,$D$101&lt;$AR113),0,Schweine_Werte!$M113))</f>
        <v>0</v>
      </c>
      <c r="BV113" s="679">
        <f>IF(OR($C$110=$AR113,$D$110=$AR113),Schweine_Werte!$M113*0.5,IF(OR($C$110&gt;$AR113,$D$110&lt;$AR113),0,Schweine_Werte!$M113))</f>
        <v>0</v>
      </c>
      <c r="BW113" s="679">
        <f>IF(OR(8=$AR113,$E$127=$AR113),Schweine_Werte!$M113*0.5,IF(OR(8&gt;$AR113,$E$127&lt;$AR113),0,Schweine_Werte!$M113))</f>
        <v>1.4477278921508818</v>
      </c>
      <c r="BX113" s="679">
        <f>IF(OR(8=$AR113,$E$145=$AR113),Schweine_Werte!$M113*0.5,IF(OR(8&gt;$AR113,$E$145&lt;$AR113),0,Schweine_Werte!$M113))</f>
        <v>1.4477278921508818</v>
      </c>
      <c r="BY113" s="677">
        <f>IF(OR($C$74=$AR113,$D$74=$AR113),Schweine_Werte!$O113*0.5,IF(OR($C$74&gt;$AR113,$D$74&lt;$AR113),0,Schweine_Werte!$O113))</f>
        <v>0</v>
      </c>
      <c r="BZ113" s="677">
        <f>IF(OR($C$83=$AR113,$D$83=$AR113),Schweine_Werte!$O113*0.5,IF(OR($C$83&gt;$AR113,$D$83&lt;$AR113),0,Schweine_Werte!$O113))</f>
        <v>0</v>
      </c>
      <c r="CA113" s="679">
        <f>IF(OR($C$92=$AR113,$D$92=$AR113),Schweine_Werte!$O113*0.5,IF(OR($C$92&gt;$AR113,$D$92&lt;$AR113),0,Schweine_Werte!$O113))</f>
        <v>0</v>
      </c>
      <c r="CB113" s="679">
        <f>IF(OR($C$101=$AR113,$D$101=$AR113),Schweine_Werte!$O113*0.5,IF(OR($C$101&gt;$AR113,$D$101&lt;$AR113),0,Schweine_Werte!$O113))</f>
        <v>0</v>
      </c>
      <c r="CC113" s="679">
        <f>IF(OR($C$110=$AR113,$D$110=$AR113),Schweine_Werte!$O113*0.5,IF(OR($C$110&gt;$AR113,$D$110&lt;$AR113),0,Schweine_Werte!$O113))</f>
        <v>0</v>
      </c>
    </row>
    <row r="114" spans="1:81" x14ac:dyDescent="0.2">
      <c r="AR114" s="698">
        <v>118</v>
      </c>
      <c r="AS114" s="677">
        <f>IF(OR($C$12=$AR114,$D$12=$AR114),Schweine_Werte!$C114*0.5,IF(OR($C$12&gt;$AR114,$D$12&lt;$AR114),0,Schweine_Werte!$C114))</f>
        <v>0</v>
      </c>
      <c r="AT114" s="667">
        <f>IF(OR($C$24=$AR114,$D$24=$AR114),Schweine_Werte!$C114*0.5,IF(OR($C$24&gt;$AR114,$D$24&lt;$AR114),0,Schweine_Werte!$C114))</f>
        <v>0</v>
      </c>
      <c r="AU114" s="677">
        <f>IF(OR($C$36=$AR114,$D$36=$AR114),Schweine_Werte!$C114*0.5,IF(OR($C$36&gt;$AR114,$D$36&lt;$AR114),0,Schweine_Werte!$C114))</f>
        <v>0</v>
      </c>
      <c r="AV114" s="677">
        <f>IF(OR($C$48=$AR114,$D$48=$AR114),Schweine_Werte!$C114*0.5,IF(OR($C$48&gt;$AR114,$D$48&lt;$AR114),0,Schweine_Werte!$C114))</f>
        <v>0</v>
      </c>
      <c r="AW114" s="677">
        <f>IF(OR($C$60=$AR114,$D$60=$AR114),Schweine_Werte!$C114*0.5,IF(OR($C$60&gt;$AR114,$D$60&lt;$AR114),0,Schweine_Werte!$C114))</f>
        <v>0</v>
      </c>
      <c r="AX114" s="677">
        <f>IF(OR($C$12=$AR114,$D$12=$AR114),Schweine_Werte!$E114*0.5,IF(OR($C$12&gt;$AR114,$D$12&lt;$AR114),0,Schweine_Werte!$E114))</f>
        <v>0</v>
      </c>
      <c r="AY114" s="667">
        <f>IF(OR($C$24=$AR114,$D$24=$AR114),Schweine_Werte!$E114*0.5,IF(OR($C$24&gt;$AR114,$D$24&lt;$AR114),0,Schweine_Werte!$E114))</f>
        <v>0</v>
      </c>
      <c r="AZ114" s="667">
        <f>IF(OR($C$36=$AR114,$D$36=$AR114),Schweine_Werte!$E114*0.5,IF(OR($C$36&gt;$AR114,$D$36&lt;$AR114),0,Schweine_Werte!$E114))</f>
        <v>0</v>
      </c>
      <c r="BA114" s="667">
        <f>IF(OR($C$48=$AR114,$D$48=$AR114),Schweine_Werte!$E114*0.5,IF(OR($C$48&gt;$AR114,$D$48&lt;$AR114),0,Schweine_Werte!$E114))</f>
        <v>0</v>
      </c>
      <c r="BB114" s="667">
        <f>IF(OR($C$60=$AR114,$D$60=$AR114),Schweine_Werte!$E114*0.5,IF(OR($C$60&gt;$AR114,$D$60&lt;$AR114),0,Schweine_Werte!$E114))</f>
        <v>0</v>
      </c>
      <c r="BC114" s="677">
        <f>IF(OR($C$12=$AR114,$D$12=$AR114),Schweine_Werte!$G114*0.5,IF(OR($C$12&gt;$AR114,$D$12&lt;$AR114),0,Schweine_Werte!$G114))</f>
        <v>0</v>
      </c>
      <c r="BD114" s="667">
        <f>IF(OR($C$24=$AR114,$D$24=$AR114),Schweine_Werte!$G114*0.5,IF(OR($C$24&gt;$AR114,$D$24&lt;$AR114),0,Schweine_Werte!$G114))</f>
        <v>0</v>
      </c>
      <c r="BE114" s="667">
        <f>IF(OR($C$36=$AR114,$D$36=$AR114),Schweine_Werte!$G114*0.5,IF(OR($C$36&gt;$AR114,$D$36&lt;$AR114),0,Schweine_Werte!$G114))</f>
        <v>0</v>
      </c>
      <c r="BF114" s="667">
        <f>IF(OR($C$48=$AR114,$D$48=$AR114),Schweine_Werte!$G114*0.5,IF(OR($C$48&gt;$AR114,$D$48&lt;$AR114),0,Schweine_Werte!$G114))</f>
        <v>0</v>
      </c>
      <c r="BG114" s="667">
        <f>IF(OR($C$60=$AR114,$D$60=$AR114),Schweine_Werte!$G114*0.5,IF(OR($C$60&gt;$AR114,$D$60&lt;$AR114),0,Schweine_Werte!$G114))</f>
        <v>0</v>
      </c>
      <c r="BH114" s="677">
        <f>IF(OR($C$12=$AR114,$D$12=$AR114),Schweine_Werte!$I114*0.5,IF(OR($C$12&gt;$AR114,$D$12&lt;$AR114),0,Schweine_Werte!$I114))</f>
        <v>0</v>
      </c>
      <c r="BI114" s="667">
        <f>IF(OR($C$24=$AR114,$D$24=$AR114),Schweine_Werte!$I114*0.5,IF(OR($C$24&gt;$AR114,$D$24&lt;$AR114),0,Schweine_Werte!$I114))</f>
        <v>0</v>
      </c>
      <c r="BJ114" s="667">
        <f>IF(OR($C$36=$AR114,$D$36=$AR114),Schweine_Werte!$I114*0.5,IF(OR($C$36&gt;$AR114,$D$36&lt;$AR114),0,Schweine_Werte!$I114))</f>
        <v>0</v>
      </c>
      <c r="BK114" s="667">
        <f>IF(OR($C$48=$AR114,$D$48=$AR114),Schweine_Werte!$I114*0.5,IF(OR($C$48&gt;$AR114,$D$48&lt;$AR114),0,Schweine_Werte!$I114))</f>
        <v>0</v>
      </c>
      <c r="BL114" s="667">
        <f>IF(OR($C$60=$AR114,$D$60=$AR114),Schweine_Werte!$I114*0.5,IF(OR($C$60&gt;$AR114,$D$60&lt;$AR114),0,Schweine_Werte!$I114))</f>
        <v>0</v>
      </c>
      <c r="BM114" s="677"/>
      <c r="BN114" s="667"/>
      <c r="BO114" s="667"/>
      <c r="BP114" s="667"/>
      <c r="BQ114" s="667"/>
      <c r="BR114" s="677">
        <f>IF(OR($C$74=$AR114,$D$74=$AR114),Schweine_Werte!$M114*0.5,IF(OR($C$74&gt;$AR114,$D$74&lt;$AR114),0,Schweine_Werte!$M114))</f>
        <v>0</v>
      </c>
      <c r="BS114" s="677">
        <f>IF(OR($C$83=$AR114,$D$83=$AR114),Schweine_Werte!$M114*0.5,IF(OR($C$83&gt;$AR114,$D$83&lt;$AR114),0,Schweine_Werte!$M114))</f>
        <v>0</v>
      </c>
      <c r="BT114" s="679">
        <f>IF(OR($C$92=$AR114,$D$92=$AR114),Schweine_Werte!$M114*0.5,IF(OR($C$92&gt;$AR114,$D$92&lt;$AR114),0,Schweine_Werte!$M114))</f>
        <v>0</v>
      </c>
      <c r="BU114" s="679">
        <f>IF(OR($C$101=$AR114,$D$101=$AR114),Schweine_Werte!$M114*0.5,IF(OR($C$101&gt;$AR114,$D$101&lt;$AR114),0,Schweine_Werte!$M114))</f>
        <v>0</v>
      </c>
      <c r="BV114" s="679">
        <f>IF(OR($C$110=$AR114,$D$110=$AR114),Schweine_Werte!$M114*0.5,IF(OR($C$110&gt;$AR114,$D$110&lt;$AR114),0,Schweine_Werte!$M114))</f>
        <v>0</v>
      </c>
      <c r="BW114" s="679">
        <f>IF(OR(8=$AR114,$E$127=$AR114),Schweine_Werte!$M114*0.5,IF(OR(8&gt;$AR114,$E$127&lt;$AR114),0,Schweine_Werte!$M114))</f>
        <v>1.4477278921508818</v>
      </c>
      <c r="BX114" s="679">
        <f>IF(OR(8=$AR114,$E$145=$AR114),Schweine_Werte!$M114*0.5,IF(OR(8&gt;$AR114,$E$145&lt;$AR114),0,Schweine_Werte!$M114))</f>
        <v>1.4477278921508818</v>
      </c>
      <c r="BY114" s="677">
        <f>IF(OR($C$74=$AR114,$D$74=$AR114),Schweine_Werte!$O114*0.5,IF(OR($C$74&gt;$AR114,$D$74&lt;$AR114),0,Schweine_Werte!$O114))</f>
        <v>0</v>
      </c>
      <c r="BZ114" s="677">
        <f>IF(OR($C$83=$AR114,$D$83=$AR114),Schweine_Werte!$O114*0.5,IF(OR($C$83&gt;$AR114,$D$83&lt;$AR114),0,Schweine_Werte!$O114))</f>
        <v>0</v>
      </c>
      <c r="CA114" s="679">
        <f>IF(OR($C$92=$AR114,$D$92=$AR114),Schweine_Werte!$O114*0.5,IF(OR($C$92&gt;$AR114,$D$92&lt;$AR114),0,Schweine_Werte!$O114))</f>
        <v>0</v>
      </c>
      <c r="CB114" s="679">
        <f>IF(OR($C$101=$AR114,$D$101=$AR114),Schweine_Werte!$O114*0.5,IF(OR($C$101&gt;$AR114,$D$101&lt;$AR114),0,Schweine_Werte!$O114))</f>
        <v>0</v>
      </c>
      <c r="CC114" s="679">
        <f>IF(OR($C$110=$AR114,$D$110=$AR114),Schweine_Werte!$O114*0.5,IF(OR($C$110&gt;$AR114,$D$110&lt;$AR114),0,Schweine_Werte!$O114))</f>
        <v>0</v>
      </c>
    </row>
    <row r="115" spans="1:81" x14ac:dyDescent="0.2">
      <c r="AR115" s="698">
        <v>119</v>
      </c>
      <c r="AS115" s="677">
        <f>IF(OR($C$12=$AR115,$D$12=$AR115),Schweine_Werte!$C115*0.5,IF(OR($C$12&gt;$AR115,$D$12&lt;$AR115),0,Schweine_Werte!$C115))</f>
        <v>0</v>
      </c>
      <c r="AT115" s="667">
        <f>IF(OR($C$24=$AR115,$D$24=$AR115),Schweine_Werte!$C115*0.5,IF(OR($C$24&gt;$AR115,$D$24&lt;$AR115),0,Schweine_Werte!$C115))</f>
        <v>0</v>
      </c>
      <c r="AU115" s="677">
        <f>IF(OR($C$36=$AR115,$D$36=$AR115),Schweine_Werte!$C115*0.5,IF(OR($C$36&gt;$AR115,$D$36&lt;$AR115),0,Schweine_Werte!$C115))</f>
        <v>0</v>
      </c>
      <c r="AV115" s="677">
        <f>IF(OR($C$48=$AR115,$D$48=$AR115),Schweine_Werte!$C115*0.5,IF(OR($C$48&gt;$AR115,$D$48&lt;$AR115),0,Schweine_Werte!$C115))</f>
        <v>0</v>
      </c>
      <c r="AW115" s="677">
        <f>IF(OR($C$60=$AR115,$D$60=$AR115),Schweine_Werte!$C115*0.5,IF(OR($C$60&gt;$AR115,$D$60&lt;$AR115),0,Schweine_Werte!$C115))</f>
        <v>0</v>
      </c>
      <c r="AX115" s="677">
        <f>IF(OR($C$12=$AR115,$D$12=$AR115),Schweine_Werte!$E115*0.5,IF(OR($C$12&gt;$AR115,$D$12&lt;$AR115),0,Schweine_Werte!$E115))</f>
        <v>0</v>
      </c>
      <c r="AY115" s="667">
        <f>IF(OR($C$24=$AR115,$D$24=$AR115),Schweine_Werte!$E115*0.5,IF(OR($C$24&gt;$AR115,$D$24&lt;$AR115),0,Schweine_Werte!$E115))</f>
        <v>0</v>
      </c>
      <c r="AZ115" s="667">
        <f>IF(OR($C$36=$AR115,$D$36=$AR115),Schweine_Werte!$E115*0.5,IF(OR($C$36&gt;$AR115,$D$36&lt;$AR115),0,Schweine_Werte!$E115))</f>
        <v>0</v>
      </c>
      <c r="BA115" s="667">
        <f>IF(OR($C$48=$AR115,$D$48=$AR115),Schweine_Werte!$E115*0.5,IF(OR($C$48&gt;$AR115,$D$48&lt;$AR115),0,Schweine_Werte!$E115))</f>
        <v>0</v>
      </c>
      <c r="BB115" s="667">
        <f>IF(OR($C$60=$AR115,$D$60=$AR115),Schweine_Werte!$E115*0.5,IF(OR($C$60&gt;$AR115,$D$60&lt;$AR115),0,Schweine_Werte!$E115))</f>
        <v>0</v>
      </c>
      <c r="BC115" s="677">
        <f>IF(OR($C$12=$AR115,$D$12=$AR115),Schweine_Werte!$G115*0.5,IF(OR($C$12&gt;$AR115,$D$12&lt;$AR115),0,Schweine_Werte!$G115))</f>
        <v>0</v>
      </c>
      <c r="BD115" s="667">
        <f>IF(OR($C$24=$AR115,$D$24=$AR115),Schweine_Werte!$G115*0.5,IF(OR($C$24&gt;$AR115,$D$24&lt;$AR115),0,Schweine_Werte!$G115))</f>
        <v>0</v>
      </c>
      <c r="BE115" s="667">
        <f>IF(OR($C$36=$AR115,$D$36=$AR115),Schweine_Werte!$G115*0.5,IF(OR($C$36&gt;$AR115,$D$36&lt;$AR115),0,Schweine_Werte!$G115))</f>
        <v>0</v>
      </c>
      <c r="BF115" s="667">
        <f>IF(OR($C$48=$AR115,$D$48=$AR115),Schweine_Werte!$G115*0.5,IF(OR($C$48&gt;$AR115,$D$48&lt;$AR115),0,Schweine_Werte!$G115))</f>
        <v>0</v>
      </c>
      <c r="BG115" s="667">
        <f>IF(OR($C$60=$AR115,$D$60=$AR115),Schweine_Werte!$G115*0.5,IF(OR($C$60&gt;$AR115,$D$60&lt;$AR115),0,Schweine_Werte!$G115))</f>
        <v>0</v>
      </c>
      <c r="BH115" s="677">
        <f>IF(OR($C$12=$AR115,$D$12=$AR115),Schweine_Werte!$I115*0.5,IF(OR($C$12&gt;$AR115,$D$12&lt;$AR115),0,Schweine_Werte!$I115))</f>
        <v>0</v>
      </c>
      <c r="BI115" s="667">
        <f>IF(OR($C$24=$AR115,$D$24=$AR115),Schweine_Werte!$I115*0.5,IF(OR($C$24&gt;$AR115,$D$24&lt;$AR115),0,Schweine_Werte!$I115))</f>
        <v>0</v>
      </c>
      <c r="BJ115" s="667">
        <f>IF(OR($C$36=$AR115,$D$36=$AR115),Schweine_Werte!$I115*0.5,IF(OR($C$36&gt;$AR115,$D$36&lt;$AR115),0,Schweine_Werte!$I115))</f>
        <v>0</v>
      </c>
      <c r="BK115" s="667">
        <f>IF(OR($C$48=$AR115,$D$48=$AR115),Schweine_Werte!$I115*0.5,IF(OR($C$48&gt;$AR115,$D$48&lt;$AR115),0,Schweine_Werte!$I115))</f>
        <v>0</v>
      </c>
      <c r="BL115" s="667">
        <f>IF(OR($C$60=$AR115,$D$60=$AR115),Schweine_Werte!$I115*0.5,IF(OR($C$60&gt;$AR115,$D$60&lt;$AR115),0,Schweine_Werte!$I115))</f>
        <v>0</v>
      </c>
      <c r="BM115" s="677"/>
      <c r="BN115" s="667"/>
      <c r="BO115" s="667"/>
      <c r="BP115" s="667"/>
      <c r="BQ115" s="667"/>
      <c r="BR115" s="677">
        <f>IF(OR($C$74=$AR115,$D$74=$AR115),Schweine_Werte!$M115*0.5,IF(OR($C$74&gt;$AR115,$D$74&lt;$AR115),0,Schweine_Werte!$M115))</f>
        <v>0</v>
      </c>
      <c r="BS115" s="677">
        <f>IF(OR($C$83=$AR115,$D$83=$AR115),Schweine_Werte!$M115*0.5,IF(OR($C$83&gt;$AR115,$D$83&lt;$AR115),0,Schweine_Werte!$M115))</f>
        <v>0</v>
      </c>
      <c r="BT115" s="679">
        <f>IF(OR($C$92=$AR115,$D$92=$AR115),Schweine_Werte!$M115*0.5,IF(OR($C$92&gt;$AR115,$D$92&lt;$AR115),0,Schweine_Werte!$M115))</f>
        <v>0</v>
      </c>
      <c r="BU115" s="679">
        <f>IF(OR($C$101=$AR115,$D$101=$AR115),Schweine_Werte!$M115*0.5,IF(OR($C$101&gt;$AR115,$D$101&lt;$AR115),0,Schweine_Werte!$M115))</f>
        <v>0</v>
      </c>
      <c r="BV115" s="679">
        <f>IF(OR($C$110=$AR115,$D$110=$AR115),Schweine_Werte!$M115*0.5,IF(OR($C$110&gt;$AR115,$D$110&lt;$AR115),0,Schweine_Werte!$M115))</f>
        <v>0</v>
      </c>
      <c r="BW115" s="679">
        <f>IF(OR(8=$AR115,$E$127=$AR115),Schweine_Werte!$M115*0.5,IF(OR(8&gt;$AR115,$E$127&lt;$AR115),0,Schweine_Werte!$M115))</f>
        <v>1.4477278921508818</v>
      </c>
      <c r="BX115" s="679">
        <f>IF(OR(8=$AR115,$E$145=$AR115),Schweine_Werte!$M115*0.5,IF(OR(8&gt;$AR115,$E$145&lt;$AR115),0,Schweine_Werte!$M115))</f>
        <v>1.4477278921508818</v>
      </c>
      <c r="BY115" s="677">
        <f>IF(OR($C$74=$AR115,$D$74=$AR115),Schweine_Werte!$O115*0.5,IF(OR($C$74&gt;$AR115,$D$74&lt;$AR115),0,Schweine_Werte!$O115))</f>
        <v>0</v>
      </c>
      <c r="BZ115" s="677">
        <f>IF(OR($C$83=$AR115,$D$83=$AR115),Schweine_Werte!$O115*0.5,IF(OR($C$83&gt;$AR115,$D$83&lt;$AR115),0,Schweine_Werte!$O115))</f>
        <v>0</v>
      </c>
      <c r="CA115" s="679">
        <f>IF(OR($C$92=$AR115,$D$92=$AR115),Schweine_Werte!$O115*0.5,IF(OR($C$92&gt;$AR115,$D$92&lt;$AR115),0,Schweine_Werte!$O115))</f>
        <v>0</v>
      </c>
      <c r="CB115" s="679">
        <f>IF(OR($C$101=$AR115,$D$101=$AR115),Schweine_Werte!$O115*0.5,IF(OR($C$101&gt;$AR115,$D$101&lt;$AR115),0,Schweine_Werte!$O115))</f>
        <v>0</v>
      </c>
      <c r="CC115" s="679">
        <f>IF(OR($C$110=$AR115,$D$110=$AR115),Schweine_Werte!$O115*0.5,IF(OR($C$110&gt;$AR115,$D$110&lt;$AR115),0,Schweine_Werte!$O115))</f>
        <v>0</v>
      </c>
    </row>
    <row r="116" spans="1:81" ht="13.5" thickBot="1" x14ac:dyDescent="0.25">
      <c r="AR116" s="698">
        <v>120</v>
      </c>
      <c r="AS116" s="677">
        <f>IF(OR($C$12=$AR116,$D$12=$AR116),Schweine_Werte!$C116*0.5,IF(OR($C$12&gt;$AR116,$D$12&lt;$AR116),0,Schweine_Werte!$C116))</f>
        <v>0</v>
      </c>
      <c r="AT116" s="667">
        <f>IF(OR($C$24=$AR116,$D$24=$AR116),Schweine_Werte!$C116*0.5,IF(OR($C$24&gt;$AR116,$D$24&lt;$AR116),0,Schweine_Werte!$C116))</f>
        <v>0</v>
      </c>
      <c r="AU116" s="677">
        <f>IF(OR($C$36=$AR116,$D$36=$AR116),Schweine_Werte!$C116*0.5,IF(OR($C$36&gt;$AR116,$D$36&lt;$AR116),0,Schweine_Werte!$C116))</f>
        <v>0</v>
      </c>
      <c r="AV116" s="677">
        <f>IF(OR($C$48=$AR116,$D$48=$AR116),Schweine_Werte!$C116*0.5,IF(OR($C$48&gt;$AR116,$D$48&lt;$AR116),0,Schweine_Werte!$C116))</f>
        <v>0</v>
      </c>
      <c r="AW116" s="677">
        <f>IF(OR($C$60=$AR116,$D$60=$AR116),Schweine_Werte!$C116*0.5,IF(OR($C$60&gt;$AR116,$D$60&lt;$AR116),0,Schweine_Werte!$C116))</f>
        <v>0</v>
      </c>
      <c r="AX116" s="677">
        <f>IF(OR($C$12=$AR116,$D$12=$AR116),Schweine_Werte!$E116*0.5,IF(OR($C$12&gt;$AR116,$D$12&lt;$AR116),0,Schweine_Werte!$E116))</f>
        <v>0</v>
      </c>
      <c r="AY116" s="667">
        <f>IF(OR($C$24=$AR116,$D$24=$AR116),Schweine_Werte!$E116*0.5,IF(OR($C$24&gt;$AR116,$D$24&lt;$AR116),0,Schweine_Werte!$E116))</f>
        <v>0</v>
      </c>
      <c r="AZ116" s="667">
        <f>IF(OR($C$36=$AR116,$D$36=$AR116),Schweine_Werte!$E116*0.5,IF(OR($C$36&gt;$AR116,$D$36&lt;$AR116),0,Schweine_Werte!$E116))</f>
        <v>0</v>
      </c>
      <c r="BA116" s="667">
        <f>IF(OR($C$48=$AR116,$D$48=$AR116),Schweine_Werte!$E116*0.5,IF(OR($C$48&gt;$AR116,$D$48&lt;$AR116),0,Schweine_Werte!$E116))</f>
        <v>0</v>
      </c>
      <c r="BB116" s="667">
        <f>IF(OR($C$60=$AR116,$D$60=$AR116),Schweine_Werte!$E116*0.5,IF(OR($C$60&gt;$AR116,$D$60&lt;$AR116),0,Schweine_Werte!$E116))</f>
        <v>0</v>
      </c>
      <c r="BC116" s="677">
        <f>IF(OR($C$12=$AR116,$D$12=$AR116),Schweine_Werte!$G116*0.5,IF(OR($C$12&gt;$AR116,$D$12&lt;$AR116),0,Schweine_Werte!$G116))</f>
        <v>0</v>
      </c>
      <c r="BD116" s="667">
        <f>IF(OR($C$24=$AR116,$D$24=$AR116),Schweine_Werte!$G116*0.5,IF(OR($C$24&gt;$AR116,$D$24&lt;$AR116),0,Schweine_Werte!$G116))</f>
        <v>0</v>
      </c>
      <c r="BE116" s="667">
        <f>IF(OR($C$36=$AR116,$D$36=$AR116),Schweine_Werte!$G116*0.5,IF(OR($C$36&gt;$AR116,$D$36&lt;$AR116),0,Schweine_Werte!$G116))</f>
        <v>0</v>
      </c>
      <c r="BF116" s="667">
        <f>IF(OR($C$48=$AR116,$D$48=$AR116),Schweine_Werte!$G116*0.5,IF(OR($C$48&gt;$AR116,$D$48&lt;$AR116),0,Schweine_Werte!$G116))</f>
        <v>0</v>
      </c>
      <c r="BG116" s="667">
        <f>IF(OR($C$60=$AR116,$D$60=$AR116),Schweine_Werte!$G116*0.5,IF(OR($C$60&gt;$AR116,$D$60&lt;$AR116),0,Schweine_Werte!$G116))</f>
        <v>0</v>
      </c>
      <c r="BH116" s="677">
        <f>IF(OR($C$12=$AR116,$D$12=$AR116),Schweine_Werte!$I116*0.5,IF(OR($C$12&gt;$AR116,$D$12&lt;$AR116),0,Schweine_Werte!$I116))</f>
        <v>0</v>
      </c>
      <c r="BI116" s="667">
        <f>IF(OR($C$24=$AR116,$D$24=$AR116),Schweine_Werte!$I116*0.5,IF(OR($C$24&gt;$AR116,$D$24&lt;$AR116),0,Schweine_Werte!$I116))</f>
        <v>0</v>
      </c>
      <c r="BJ116" s="667">
        <f>IF(OR($C$36=$AR116,$D$36=$AR116),Schweine_Werte!$I116*0.5,IF(OR($C$36&gt;$AR116,$D$36&lt;$AR116),0,Schweine_Werte!$I116))</f>
        <v>0</v>
      </c>
      <c r="BK116" s="667">
        <f>IF(OR($C$48=$AR116,$D$48=$AR116),Schweine_Werte!$I116*0.5,IF(OR($C$48&gt;$AR116,$D$48&lt;$AR116),0,Schweine_Werte!$I116))</f>
        <v>0</v>
      </c>
      <c r="BL116" s="667">
        <f>IF(OR($C$60=$AR116,$D$60=$AR116),Schweine_Werte!$I116*0.5,IF(OR($C$60&gt;$AR116,$D$60&lt;$AR116),0,Schweine_Werte!$I116))</f>
        <v>0</v>
      </c>
      <c r="BM116" s="677"/>
      <c r="BN116" s="667"/>
      <c r="BO116" s="667"/>
      <c r="BP116" s="667"/>
      <c r="BQ116" s="667"/>
      <c r="BR116" s="677">
        <f>IF(OR($C$74=$AR116,$D$74=$AR116),Schweine_Werte!$M116*0.5,IF(OR($C$74&gt;$AR116,$D$74&lt;$AR116),0,Schweine_Werte!$M116))</f>
        <v>0</v>
      </c>
      <c r="BS116" s="677">
        <f>IF(OR($C$83=$AR116,$D$83=$AR116),Schweine_Werte!$M116*0.5,IF(OR($C$83&gt;$AR116,$D$83&lt;$AR116),0,Schweine_Werte!$M116))</f>
        <v>0</v>
      </c>
      <c r="BT116" s="679">
        <f>IF(OR($C$92=$AR116,$D$92=$AR116),Schweine_Werte!$M116*0.5,IF(OR($C$92&gt;$AR116,$D$92&lt;$AR116),0,Schweine_Werte!$M116))</f>
        <v>0</v>
      </c>
      <c r="BU116" s="679">
        <f>IF(OR($C$101=$AR116,$D$101=$AR116),Schweine_Werte!$M116*0.5,IF(OR($C$101&gt;$AR116,$D$101&lt;$AR116),0,Schweine_Werte!$M116))</f>
        <v>0</v>
      </c>
      <c r="BV116" s="679">
        <f>IF(OR($C$110=$AR116,$D$110=$AR116),Schweine_Werte!$M116*0.5,IF(OR($C$110&gt;$AR116,$D$110&lt;$AR116),0,Schweine_Werte!$M116))</f>
        <v>0</v>
      </c>
      <c r="BW116" s="679">
        <f>IF(OR(8=$AR116,$E$127=$AR116),Schweine_Werte!$M116*0.5,IF(OR(8&gt;$AR116,$E$127&lt;$AR116),0,Schweine_Werte!$M116))</f>
        <v>1.4477278921508818</v>
      </c>
      <c r="BX116" s="679">
        <f>IF(OR(8=$AR116,$E$145=$AR116),Schweine_Werte!$M116*0.5,IF(OR(8&gt;$AR116,$E$145&lt;$AR116),0,Schweine_Werte!$M116))</f>
        <v>1.4477278921508818</v>
      </c>
      <c r="BY116" s="677">
        <f>IF(OR($C$74=$AR116,$D$74=$AR116),Schweine_Werte!$O116*0.5,IF(OR($C$74&gt;$AR116,$D$74&lt;$AR116),0,Schweine_Werte!$O116))</f>
        <v>0</v>
      </c>
      <c r="BZ116" s="677">
        <f>IF(OR($C$83=$AR116,$D$83=$AR116),Schweine_Werte!$O116*0.5,IF(OR($C$83&gt;$AR116,$D$83&lt;$AR116),0,Schweine_Werte!$O116))</f>
        <v>0</v>
      </c>
      <c r="CA116" s="679">
        <f>IF(OR($C$92=$AR116,$D$92=$AR116),Schweine_Werte!$O116*0.5,IF(OR($C$92&gt;$AR116,$D$92&lt;$AR116),0,Schweine_Werte!$O116))</f>
        <v>0</v>
      </c>
      <c r="CB116" s="679">
        <f>IF(OR($C$101=$AR116,$D$101=$AR116),Schweine_Werte!$O116*0.5,IF(OR($C$101&gt;$AR116,$D$101&lt;$AR116),0,Schweine_Werte!$O116))</f>
        <v>0</v>
      </c>
      <c r="CC116" s="679">
        <f>IF(OR($C$110=$AR116,$D$110=$AR116),Schweine_Werte!$O116*0.5,IF(OR($C$110&gt;$AR116,$D$110&lt;$AR116),0,Schweine_Werte!$O116))</f>
        <v>0</v>
      </c>
    </row>
    <row r="117" spans="1:81" ht="18.75" x14ac:dyDescent="0.3">
      <c r="B117" s="1730" t="s">
        <v>519</v>
      </c>
      <c r="C117" s="1731"/>
      <c r="D117" s="1731"/>
      <c r="E117" s="1731"/>
      <c r="F117" s="1731"/>
      <c r="G117" s="1732"/>
      <c r="H117" s="701"/>
      <c r="I117" s="666"/>
      <c r="J117" s="666"/>
      <c r="K117" s="666"/>
      <c r="L117" s="666"/>
      <c r="M117" s="666"/>
      <c r="N117" s="666"/>
      <c r="O117" s="666"/>
      <c r="P117" s="666"/>
      <c r="Q117" s="666"/>
      <c r="R117" s="666"/>
      <c r="S117" s="666"/>
      <c r="T117" s="666"/>
      <c r="U117" s="666"/>
      <c r="V117" s="666"/>
      <c r="W117" s="666"/>
      <c r="X117" s="666"/>
      <c r="Y117" s="666"/>
      <c r="AR117" s="698">
        <v>121</v>
      </c>
      <c r="AS117" s="677">
        <f>IF(OR($C$12=$AR117,$D$12=$AR117),Schweine_Werte!$C117*0.5,IF(OR($C$12&gt;$AR117,$D$12&lt;$AR117),0,Schweine_Werte!$C117))</f>
        <v>0</v>
      </c>
      <c r="AT117" s="667">
        <f>IF(OR($C$24=$AR117,$D$24=$AR117),Schweine_Werte!$C117*0.5,IF(OR($C$24&gt;$AR117,$D$24&lt;$AR117),0,Schweine_Werte!$C117))</f>
        <v>0</v>
      </c>
      <c r="AU117" s="677">
        <f>IF(OR($C$36=$AR117,$D$36=$AR117),Schweine_Werte!$C117*0.5,IF(OR($C$36&gt;$AR117,$D$36&lt;$AR117),0,Schweine_Werte!$C117))</f>
        <v>0</v>
      </c>
      <c r="AV117" s="677">
        <f>IF(OR($C$48=$AR117,$D$48=$AR117),Schweine_Werte!$C117*0.5,IF(OR($C$48&gt;$AR117,$D$48&lt;$AR117),0,Schweine_Werte!$C117))</f>
        <v>0</v>
      </c>
      <c r="AW117" s="677">
        <f>IF(OR($C$60=$AR117,$D$60=$AR117),Schweine_Werte!$C117*0.5,IF(OR($C$60&gt;$AR117,$D$60&lt;$AR117),0,Schweine_Werte!$C117))</f>
        <v>0</v>
      </c>
      <c r="AX117" s="677">
        <f>IF(OR($C$12=$AR117,$D$12=$AR117),Schweine_Werte!$E117*0.5,IF(OR($C$12&gt;$AR117,$D$12&lt;$AR117),0,Schweine_Werte!$E117))</f>
        <v>0</v>
      </c>
      <c r="AY117" s="667">
        <f>IF(OR($C$24=$AR117,$D$24=$AR117),Schweine_Werte!$E117*0.5,IF(OR($C$24&gt;$AR117,$D$24&lt;$AR117),0,Schweine_Werte!$E117))</f>
        <v>0</v>
      </c>
      <c r="AZ117" s="667">
        <f>IF(OR($C$36=$AR117,$D$36=$AR117),Schweine_Werte!$E117*0.5,IF(OR($C$36&gt;$AR117,$D$36&lt;$AR117),0,Schweine_Werte!$E117))</f>
        <v>0</v>
      </c>
      <c r="BA117" s="667">
        <f>IF(OR($C$48=$AR117,$D$48=$AR117),Schweine_Werte!$E117*0.5,IF(OR($C$48&gt;$AR117,$D$48&lt;$AR117),0,Schweine_Werte!$E117))</f>
        <v>0</v>
      </c>
      <c r="BB117" s="667">
        <f>IF(OR($C$60=$AR117,$D$60=$AR117),Schweine_Werte!$E117*0.5,IF(OR($C$60&gt;$AR117,$D$60&lt;$AR117),0,Schweine_Werte!$E117))</f>
        <v>0</v>
      </c>
      <c r="BC117" s="677">
        <f>IF(OR($C$12=$AR117,$D$12=$AR117),Schweine_Werte!$G117*0.5,IF(OR($C$12&gt;$AR117,$D$12&lt;$AR117),0,Schweine_Werte!$G117))</f>
        <v>0</v>
      </c>
      <c r="BD117" s="667">
        <f>IF(OR($C$24=$AR117,$D$24=$AR117),Schweine_Werte!$G117*0.5,IF(OR($C$24&gt;$AR117,$D$24&lt;$AR117),0,Schweine_Werte!$G117))</f>
        <v>0</v>
      </c>
      <c r="BE117" s="667">
        <f>IF(OR($C$36=$AR117,$D$36=$AR117),Schweine_Werte!$G117*0.5,IF(OR($C$36&gt;$AR117,$D$36&lt;$AR117),0,Schweine_Werte!$G117))</f>
        <v>0</v>
      </c>
      <c r="BF117" s="667">
        <f>IF(OR($C$48=$AR117,$D$48=$AR117),Schweine_Werte!$G117*0.5,IF(OR($C$48&gt;$AR117,$D$48&lt;$AR117),0,Schweine_Werte!$G117))</f>
        <v>0</v>
      </c>
      <c r="BG117" s="667">
        <f>IF(OR($C$60=$AR117,$D$60=$AR117),Schweine_Werte!$G117*0.5,IF(OR($C$60&gt;$AR117,$D$60&lt;$AR117),0,Schweine_Werte!$G117))</f>
        <v>0</v>
      </c>
      <c r="BH117" s="677">
        <f>IF(OR($C$12=$AR117,$D$12=$AR117),Schweine_Werte!$I117*0.5,IF(OR($C$12&gt;$AR117,$D$12&lt;$AR117),0,Schweine_Werte!$I117))</f>
        <v>0</v>
      </c>
      <c r="BI117" s="667">
        <f>IF(OR($C$24=$AR117,$D$24=$AR117),Schweine_Werte!$I117*0.5,IF(OR($C$24&gt;$AR117,$D$24&lt;$AR117),0,Schweine_Werte!$I117))</f>
        <v>0</v>
      </c>
      <c r="BJ117" s="667">
        <f>IF(OR($C$36=$AR117,$D$36=$AR117),Schweine_Werte!$I117*0.5,IF(OR($C$36&gt;$AR117,$D$36&lt;$AR117),0,Schweine_Werte!$I117))</f>
        <v>0</v>
      </c>
      <c r="BK117" s="667">
        <f>IF(OR($C$48=$AR117,$D$48=$AR117),Schweine_Werte!$I117*0.5,IF(OR($C$48&gt;$AR117,$D$48&lt;$AR117),0,Schweine_Werte!$I117))</f>
        <v>0</v>
      </c>
      <c r="BL117" s="667">
        <f>IF(OR($C$60=$AR117,$D$60=$AR117),Schweine_Werte!$I117*0.5,IF(OR($C$60&gt;$AR117,$D$60&lt;$AR117),0,Schweine_Werte!$I117))</f>
        <v>0</v>
      </c>
      <c r="BM117" s="677"/>
      <c r="BN117" s="667"/>
      <c r="BO117" s="667"/>
      <c r="BP117" s="667"/>
      <c r="BQ117" s="667"/>
      <c r="BR117" s="677">
        <f>IF(OR($C$74=$AR117,$D$74=$AR117),Schweine_Werte!$M117*0.5,IF(OR($C$74&gt;$AR117,$D$74&lt;$AR117),0,Schweine_Werte!$M117))</f>
        <v>0</v>
      </c>
      <c r="BS117" s="677">
        <f>IF(OR($C$83=$AR117,$D$83=$AR117),Schweine_Werte!$M117*0.5,IF(OR($C$83&gt;$AR117,$D$83&lt;$AR117),0,Schweine_Werte!$M117))</f>
        <v>0</v>
      </c>
      <c r="BT117" s="679">
        <f>IF(OR($C$92=$AR117,$D$92=$AR117),Schweine_Werte!$M117*0.5,IF(OR($C$92&gt;$AR117,$D$92&lt;$AR117),0,Schweine_Werte!$M117))</f>
        <v>0</v>
      </c>
      <c r="BU117" s="679">
        <f>IF(OR($C$101=$AR117,$D$101=$AR117),Schweine_Werte!$M117*0.5,IF(OR($C$101&gt;$AR117,$D$101&lt;$AR117),0,Schweine_Werte!$M117))</f>
        <v>0</v>
      </c>
      <c r="BV117" s="679">
        <f>IF(OR($C$110=$AR117,$D$110=$AR117),Schweine_Werte!$M117*0.5,IF(OR($C$110&gt;$AR117,$D$110&lt;$AR117),0,Schweine_Werte!$M117))</f>
        <v>0</v>
      </c>
      <c r="BW117" s="679">
        <f>IF(OR(8=$AR117,$E$127=$AR117),Schweine_Werte!$M117*0.5,IF(OR(8&gt;$AR117,$E$127&lt;$AR117),0,Schweine_Werte!$M117))</f>
        <v>1.4477278921508818</v>
      </c>
      <c r="BX117" s="679">
        <f>IF(OR(8=$AR117,$E$145=$AR117),Schweine_Werte!$M117*0.5,IF(OR(8&gt;$AR117,$E$145&lt;$AR117),0,Schweine_Werte!$M117))</f>
        <v>1.4477278921508818</v>
      </c>
      <c r="BY117" s="677">
        <f>IF(OR($C$74=$AR117,$D$74=$AR117),Schweine_Werte!$O117*0.5,IF(OR($C$74&gt;$AR117,$D$74&lt;$AR117),0,Schweine_Werte!$O117))</f>
        <v>0</v>
      </c>
      <c r="BZ117" s="677">
        <f>IF(OR($C$83=$AR117,$D$83=$AR117),Schweine_Werte!$O117*0.5,IF(OR($C$83&gt;$AR117,$D$83&lt;$AR117),0,Schweine_Werte!$O117))</f>
        <v>0</v>
      </c>
      <c r="CA117" s="679">
        <f>IF(OR($C$92=$AR117,$D$92=$AR117),Schweine_Werte!$O117*0.5,IF(OR($C$92&gt;$AR117,$D$92&lt;$AR117),0,Schweine_Werte!$O117))</f>
        <v>0</v>
      </c>
      <c r="CB117" s="679">
        <f>IF(OR($C$101=$AR117,$D$101=$AR117),Schweine_Werte!$O117*0.5,IF(OR($C$101&gt;$AR117,$D$101&lt;$AR117),0,Schweine_Werte!$O117))</f>
        <v>0</v>
      </c>
      <c r="CC117" s="679">
        <f>IF(OR($C$110=$AR117,$D$110=$AR117),Schweine_Werte!$O117*0.5,IF(OR($C$110&gt;$AR117,$D$110&lt;$AR117),0,Schweine_Werte!$O117))</f>
        <v>0</v>
      </c>
    </row>
    <row r="118" spans="1:81" ht="18.75" x14ac:dyDescent="0.3">
      <c r="B118" s="520" t="s">
        <v>520</v>
      </c>
      <c r="D118" s="520" t="s">
        <v>521</v>
      </c>
      <c r="G118" s="520" t="s">
        <v>522</v>
      </c>
      <c r="H118" s="666"/>
      <c r="I118" s="666"/>
      <c r="J118" s="666"/>
      <c r="K118" s="666"/>
      <c r="L118" s="666"/>
      <c r="M118" s="666"/>
      <c r="N118" s="666"/>
      <c r="O118" s="520" t="s">
        <v>523</v>
      </c>
      <c r="P118" s="667" t="s">
        <v>524</v>
      </c>
      <c r="Q118" s="667"/>
      <c r="R118" s="667"/>
      <c r="S118" s="667"/>
      <c r="T118" s="666"/>
      <c r="U118" s="666"/>
      <c r="V118" s="666"/>
      <c r="AR118" s="698">
        <v>122</v>
      </c>
      <c r="AS118" s="677">
        <f>IF(OR($C$12=$AR118,$D$12=$AR118),Schweine_Werte!$C118*0.5,IF(OR($C$12&gt;$AR118,$D$12&lt;$AR118),0,Schweine_Werte!$C118))</f>
        <v>0</v>
      </c>
      <c r="AT118" s="667">
        <f>IF(OR($C$24=$AR118,$D$24=$AR118),Schweine_Werte!$C118*0.5,IF(OR($C$24&gt;$AR118,$D$24&lt;$AR118),0,Schweine_Werte!$C118))</f>
        <v>0</v>
      </c>
      <c r="AU118" s="677">
        <f>IF(OR($C$36=$AR118,$D$36=$AR118),Schweine_Werte!$C118*0.5,IF(OR($C$36&gt;$AR118,$D$36&lt;$AR118),0,Schweine_Werte!$C118))</f>
        <v>0</v>
      </c>
      <c r="AV118" s="677">
        <f>IF(OR($C$48=$AR118,$D$48=$AR118),Schweine_Werte!$C118*0.5,IF(OR($C$48&gt;$AR118,$D$48&lt;$AR118),0,Schweine_Werte!$C118))</f>
        <v>0</v>
      </c>
      <c r="AW118" s="677">
        <f>IF(OR($C$60=$AR118,$D$60=$AR118),Schweine_Werte!$C118*0.5,IF(OR($C$60&gt;$AR118,$D$60&lt;$AR118),0,Schweine_Werte!$C118))</f>
        <v>0</v>
      </c>
      <c r="AX118" s="677">
        <f>IF(OR($C$12=$AR118,$D$12=$AR118),Schweine_Werte!$E118*0.5,IF(OR($C$12&gt;$AR118,$D$12&lt;$AR118),0,Schweine_Werte!$E118))</f>
        <v>0</v>
      </c>
      <c r="AY118" s="667">
        <f>IF(OR($C$24=$AR118,$D$24=$AR118),Schweine_Werte!$E118*0.5,IF(OR($C$24&gt;$AR118,$D$24&lt;$AR118),0,Schweine_Werte!$E118))</f>
        <v>0</v>
      </c>
      <c r="AZ118" s="667">
        <f>IF(OR($C$36=$AR118,$D$36=$AR118),Schweine_Werte!$E118*0.5,IF(OR($C$36&gt;$AR118,$D$36&lt;$AR118),0,Schweine_Werte!$E118))</f>
        <v>0</v>
      </c>
      <c r="BA118" s="667">
        <f>IF(OR($C$48=$AR118,$D$48=$AR118),Schweine_Werte!$E118*0.5,IF(OR($C$48&gt;$AR118,$D$48&lt;$AR118),0,Schweine_Werte!$E118))</f>
        <v>0</v>
      </c>
      <c r="BB118" s="667">
        <f>IF(OR($C$60=$AR118,$D$60=$AR118),Schweine_Werte!$E118*0.5,IF(OR($C$60&gt;$AR118,$D$60&lt;$AR118),0,Schweine_Werte!$E118))</f>
        <v>0</v>
      </c>
      <c r="BC118" s="677">
        <f>IF(OR($C$12=$AR118,$D$12=$AR118),Schweine_Werte!$G118*0.5,IF(OR($C$12&gt;$AR118,$D$12&lt;$AR118),0,Schweine_Werte!$G118))</f>
        <v>0</v>
      </c>
      <c r="BD118" s="667">
        <f>IF(OR($C$24=$AR118,$D$24=$AR118),Schweine_Werte!$G118*0.5,IF(OR($C$24&gt;$AR118,$D$24&lt;$AR118),0,Schweine_Werte!$G118))</f>
        <v>0</v>
      </c>
      <c r="BE118" s="667">
        <f>IF(OR($C$36=$AR118,$D$36=$AR118),Schweine_Werte!$G118*0.5,IF(OR($C$36&gt;$AR118,$D$36&lt;$AR118),0,Schweine_Werte!$G118))</f>
        <v>0</v>
      </c>
      <c r="BF118" s="667">
        <f>IF(OR($C$48=$AR118,$D$48=$AR118),Schweine_Werte!$G118*0.5,IF(OR($C$48&gt;$AR118,$D$48&lt;$AR118),0,Schweine_Werte!$G118))</f>
        <v>0</v>
      </c>
      <c r="BG118" s="667">
        <f>IF(OR($C$60=$AR118,$D$60=$AR118),Schweine_Werte!$G118*0.5,IF(OR($C$60&gt;$AR118,$D$60&lt;$AR118),0,Schweine_Werte!$G118))</f>
        <v>0</v>
      </c>
      <c r="BH118" s="677">
        <f>IF(OR($C$12=$AR118,$D$12=$AR118),Schweine_Werte!$I118*0.5,IF(OR($C$12&gt;$AR118,$D$12&lt;$AR118),0,Schweine_Werte!$I118))</f>
        <v>0</v>
      </c>
      <c r="BI118" s="667">
        <f>IF(OR($C$24=$AR118,$D$24=$AR118),Schweine_Werte!$I118*0.5,IF(OR($C$24&gt;$AR118,$D$24&lt;$AR118),0,Schweine_Werte!$I118))</f>
        <v>0</v>
      </c>
      <c r="BJ118" s="667">
        <f>IF(OR($C$36=$AR118,$D$36=$AR118),Schweine_Werte!$I118*0.5,IF(OR($C$36&gt;$AR118,$D$36&lt;$AR118),0,Schweine_Werte!$I118))</f>
        <v>0</v>
      </c>
      <c r="BK118" s="667">
        <f>IF(OR($C$48=$AR118,$D$48=$AR118),Schweine_Werte!$I118*0.5,IF(OR($C$48&gt;$AR118,$D$48&lt;$AR118),0,Schweine_Werte!$I118))</f>
        <v>0</v>
      </c>
      <c r="BL118" s="667">
        <f>IF(OR($C$60=$AR118,$D$60=$AR118),Schweine_Werte!$I118*0.5,IF(OR($C$60&gt;$AR118,$D$60&lt;$AR118),0,Schweine_Werte!$I118))</f>
        <v>0</v>
      </c>
      <c r="BM118" s="677"/>
      <c r="BN118" s="667"/>
      <c r="BO118" s="667"/>
      <c r="BP118" s="667"/>
      <c r="BQ118" s="667"/>
      <c r="BR118" s="677">
        <f>IF(OR($C$74=$AR118,$D$74=$AR118),Schweine_Werte!$M118*0.5,IF(OR($C$74&gt;$AR118,$D$74&lt;$AR118),0,Schweine_Werte!$M118))</f>
        <v>0</v>
      </c>
      <c r="BS118" s="677">
        <f>IF(OR($C$83=$AR118,$D$83=$AR118),Schweine_Werte!$M118*0.5,IF(OR($C$83&gt;$AR118,$D$83&lt;$AR118),0,Schweine_Werte!$M118))</f>
        <v>0</v>
      </c>
      <c r="BT118" s="679">
        <f>IF(OR($C$92=$AR118,$D$92=$AR118),Schweine_Werte!$M118*0.5,IF(OR($C$92&gt;$AR118,$D$92&lt;$AR118),0,Schweine_Werte!$M118))</f>
        <v>0</v>
      </c>
      <c r="BU118" s="679">
        <f>IF(OR($C$101=$AR118,$D$101=$AR118),Schweine_Werte!$M118*0.5,IF(OR($C$101&gt;$AR118,$D$101&lt;$AR118),0,Schweine_Werte!$M118))</f>
        <v>0</v>
      </c>
      <c r="BV118" s="679">
        <f>IF(OR($C$110=$AR118,$D$110=$AR118),Schweine_Werte!$M118*0.5,IF(OR($C$110&gt;$AR118,$D$110&lt;$AR118),0,Schweine_Werte!$M118))</f>
        <v>0</v>
      </c>
      <c r="BW118" s="679">
        <f>IF(OR(8=$AR118,$E$127=$AR118),Schweine_Werte!$M118*0.5,IF(OR(8&gt;$AR118,$E$127&lt;$AR118),0,Schweine_Werte!$M118))</f>
        <v>1.4477278921508818</v>
      </c>
      <c r="BX118" s="679">
        <f>IF(OR(8=$AR118,$E$145=$AR118),Schweine_Werte!$M118*0.5,IF(OR(8&gt;$AR118,$E$145&lt;$AR118),0,Schweine_Werte!$M118))</f>
        <v>1.4477278921508818</v>
      </c>
      <c r="BY118" s="677">
        <f>IF(OR($C$74=$AR118,$D$74=$AR118),Schweine_Werte!$O118*0.5,IF(OR($C$74&gt;$AR118,$D$74&lt;$AR118),0,Schweine_Werte!$O118))</f>
        <v>0</v>
      </c>
      <c r="BZ118" s="677">
        <f>IF(OR($C$83=$AR118,$D$83=$AR118),Schweine_Werte!$O118*0.5,IF(OR($C$83&gt;$AR118,$D$83&lt;$AR118),0,Schweine_Werte!$O118))</f>
        <v>0</v>
      </c>
      <c r="CA118" s="679">
        <f>IF(OR($C$92=$AR118,$D$92=$AR118),Schweine_Werte!$O118*0.5,IF(OR($C$92&gt;$AR118,$D$92&lt;$AR118),0,Schweine_Werte!$O118))</f>
        <v>0</v>
      </c>
      <c r="CB118" s="679">
        <f>IF(OR($C$101=$AR118,$D$101=$AR118),Schweine_Werte!$O118*0.5,IF(OR($C$101&gt;$AR118,$D$101&lt;$AR118),0,Schweine_Werte!$O118))</f>
        <v>0</v>
      </c>
      <c r="CC118" s="679">
        <f>IF(OR($C$110=$AR118,$D$110=$AR118),Schweine_Werte!$O118*0.5,IF(OR($C$110&gt;$AR118,$D$110&lt;$AR118),0,Schweine_Werte!$O118))</f>
        <v>0</v>
      </c>
    </row>
    <row r="119" spans="1:81" x14ac:dyDescent="0.2">
      <c r="B119" s="520" t="e">
        <f>+(E127-8)/0.45</f>
        <v>#VALUE!</v>
      </c>
      <c r="C119" s="520" t="s">
        <v>393</v>
      </c>
      <c r="F119" s="667" t="e">
        <f>IF($E127&lt;=8,0,$B122*SUMPRODUCT($BW$4:$BW$31,Schweine_Werte!$V$4:$V$31)/SUM($BW$4:$BW$31))</f>
        <v>#VALUE!</v>
      </c>
      <c r="G119" s="667" t="e">
        <f>IF($E127&lt;=8,0,IF($B127=$A$8,SUMPRODUCT($BW$4:$BW$31,Schweine_Werte!HE$4:HE$31)/SUM($BW$4:$BW$31),IF($B127=$A$7,SUMPRODUCT($BW$4:$BW$31,Schweine_Werte!GQ$4:GQ$31)/SUM($BW$4:$BW$31),IF($B127=$A$6,SUMPRODUCT($BW$4:$BW$31,Schweine_Werte!GC$4:GC$31)/SUM($BW$4:$BW$31),SUMPRODUCT($BW$4:$BW$31,Schweine_Werte!FO$4:FO$31)/SUM($BW$4:$BW$31))))*$B122)</f>
        <v>#VALUE!</v>
      </c>
      <c r="H119" s="667" t="e">
        <f>IF($E127&lt;=8,0,IF($B127=$A$8,SUMPRODUCT($BW$4:$BW$31,Schweine_Werte!HF$4:HF$31)/SUM($BW$4:$BW$31),IF($B127=$A$7,SUMPRODUCT($BW$4:$BW$31,Schweine_Werte!GR$4:GR$31)/SUM($BW$4:$BW$31),IF($B127=$A$6,SUMPRODUCT($BW$4:$BW$31,Schweine_Werte!GD$4:GD$31)/SUM($BW$4:$BW$31),SUMPRODUCT($BW$4:$BW$31,Schweine_Werte!FP$4:FP$31)/SUM($BW$4:$BW$31))))*$B122)</f>
        <v>#VALUE!</v>
      </c>
      <c r="I119" s="667" t="e">
        <f>IF($E127&lt;=8,0,IF($B127=$A$8,SUMPRODUCT($BW$4:$BW$31,Schweine_Werte!HG$4:HG$31)/SUM($BW$4:$BW$31),IF($B127=$A$7,SUMPRODUCT($BW$4:$BW$31,Schweine_Werte!GS$4:GS$31)/SUM($BW$4:$BW$31),IF($B127=$A$6,SUMPRODUCT($BW$4:$BW$31,Schweine_Werte!GE$4:GE$31)/SUM($BW$4:$BW$31),SUMPRODUCT($BW$4:$BW$31,Schweine_Werte!FQ$4:FQ$31)/SUM($BW$4:$BW$31))))*$B122)</f>
        <v>#VALUE!</v>
      </c>
      <c r="J119" s="667" t="e">
        <f>SUMPRODUCT($BW$4:$BW$31,Schweine_Werte!$AD$4:$AD$31)/SUM($BW$4:$BW$31)*$B122</f>
        <v>#VALUE!</v>
      </c>
      <c r="K119" s="667" t="e">
        <f>SUMPRODUCT($BW$4:$BW$31,Schweine_Werte!$AL$4:$AL$31)/SUM($BW$4:$BW$31)*$B122</f>
        <v>#VALUE!</v>
      </c>
      <c r="L119" s="667"/>
      <c r="M119" s="667"/>
      <c r="N119" s="667"/>
      <c r="O119" s="667">
        <f>SUM($BW$4:$BW$23)+IF($E127&gt;28,$BW$24*0.5,$BW$24)</f>
        <v>44.44444444444445</v>
      </c>
      <c r="P119" s="667">
        <f>IF($E127&gt;28,SUM($BW$25:$BW$31)+$BW$24*0.5,0)</f>
        <v>11.390271160403584</v>
      </c>
      <c r="Q119" s="667" t="e">
        <f t="shared" ref="Q119:S120" si="55">T119*$F119</f>
        <v>#VALUE!</v>
      </c>
      <c r="R119" s="667" t="e">
        <f t="shared" si="55"/>
        <v>#VALUE!</v>
      </c>
      <c r="S119" s="667" t="e">
        <f t="shared" si="55"/>
        <v>#VALUE!</v>
      </c>
      <c r="T119" s="667">
        <f>+IF($E127&lt;=8,0,($O119*Schweine_Werte!$HT$15+$P119*Schweine_Werte!$HU$15)/SUM($O119:$P119))</f>
        <v>7.0161806212562894</v>
      </c>
      <c r="U119" s="667">
        <f>IF(E127&lt;=8,0,($O119*Schweine_Werte!$HV$15+$P119*Schweine_Werte!$HW$15)/SUM($O119:$P119))</f>
        <v>7.5920003876794322</v>
      </c>
      <c r="V119" s="667">
        <f>IF(E127&lt;=8,0,($O119*Schweine_Werte!$HX$15+$P119*Schweine_Werte!$HY$15)/SUM($O119:$P119))</f>
        <v>11</v>
      </c>
      <c r="AR119" s="698">
        <v>123</v>
      </c>
      <c r="AS119" s="677">
        <f>IF(OR($C$12=$AR119,$D$12=$AR119),Schweine_Werte!$C119*0.5,IF(OR($C$12&gt;$AR119,$D$12&lt;$AR119),0,Schweine_Werte!$C119))</f>
        <v>0</v>
      </c>
      <c r="AT119" s="667">
        <f>IF(OR($C$24=$AR119,$D$24=$AR119),Schweine_Werte!$C119*0.5,IF(OR($C$24&gt;$AR119,$D$24&lt;$AR119),0,Schweine_Werte!$C119))</f>
        <v>0</v>
      </c>
      <c r="AU119" s="677">
        <f>IF(OR($C$36=$AR119,$D$36=$AR119),Schweine_Werte!$C119*0.5,IF(OR($C$36&gt;$AR119,$D$36&lt;$AR119),0,Schweine_Werte!$C119))</f>
        <v>0</v>
      </c>
      <c r="AV119" s="677">
        <f>IF(OR($C$48=$AR119,$D$48=$AR119),Schweine_Werte!$C119*0.5,IF(OR($C$48&gt;$AR119,$D$48&lt;$AR119),0,Schweine_Werte!$C119))</f>
        <v>0</v>
      </c>
      <c r="AW119" s="677">
        <f>IF(OR($C$60=$AR119,$D$60=$AR119),Schweine_Werte!$C119*0.5,IF(OR($C$60&gt;$AR119,$D$60&lt;$AR119),0,Schweine_Werte!$C119))</f>
        <v>0</v>
      </c>
      <c r="AX119" s="677">
        <f>IF(OR($C$12=$AR119,$D$12=$AR119),Schweine_Werte!$E119*0.5,IF(OR($C$12&gt;$AR119,$D$12&lt;$AR119),0,Schweine_Werte!$E119))</f>
        <v>0</v>
      </c>
      <c r="AY119" s="667">
        <f>IF(OR($C$24=$AR119,$D$24=$AR119),Schweine_Werte!$E119*0.5,IF(OR($C$24&gt;$AR119,$D$24&lt;$AR119),0,Schweine_Werte!$E119))</f>
        <v>0</v>
      </c>
      <c r="AZ119" s="667">
        <f>IF(OR($C$36=$AR119,$D$36=$AR119),Schweine_Werte!$E119*0.5,IF(OR($C$36&gt;$AR119,$D$36&lt;$AR119),0,Schweine_Werte!$E119))</f>
        <v>0</v>
      </c>
      <c r="BA119" s="667">
        <f>IF(OR($C$48=$AR119,$D$48=$AR119),Schweine_Werte!$E119*0.5,IF(OR($C$48&gt;$AR119,$D$48&lt;$AR119),0,Schweine_Werte!$E119))</f>
        <v>0</v>
      </c>
      <c r="BB119" s="667">
        <f>IF(OR($C$60=$AR119,$D$60=$AR119),Schweine_Werte!$E119*0.5,IF(OR($C$60&gt;$AR119,$D$60&lt;$AR119),0,Schweine_Werte!$E119))</f>
        <v>0</v>
      </c>
      <c r="BC119" s="677">
        <f>IF(OR($C$12=$AR119,$D$12=$AR119),Schweine_Werte!$G119*0.5,IF(OR($C$12&gt;$AR119,$D$12&lt;$AR119),0,Schweine_Werte!$G119))</f>
        <v>0</v>
      </c>
      <c r="BD119" s="667">
        <f>IF(OR($C$24=$AR119,$D$24=$AR119),Schweine_Werte!$G119*0.5,IF(OR($C$24&gt;$AR119,$D$24&lt;$AR119),0,Schweine_Werte!$G119))</f>
        <v>0</v>
      </c>
      <c r="BE119" s="667">
        <f>IF(OR($C$36=$AR119,$D$36=$AR119),Schweine_Werte!$G119*0.5,IF(OR($C$36&gt;$AR119,$D$36&lt;$AR119),0,Schweine_Werte!$G119))</f>
        <v>0</v>
      </c>
      <c r="BF119" s="667">
        <f>IF(OR($C$48=$AR119,$D$48=$AR119),Schweine_Werte!$G119*0.5,IF(OR($C$48&gt;$AR119,$D$48&lt;$AR119),0,Schweine_Werte!$G119))</f>
        <v>0</v>
      </c>
      <c r="BG119" s="667">
        <f>IF(OR($C$60=$AR119,$D$60=$AR119),Schweine_Werte!$G119*0.5,IF(OR($C$60&gt;$AR119,$D$60&lt;$AR119),0,Schweine_Werte!$G119))</f>
        <v>0</v>
      </c>
      <c r="BH119" s="677">
        <f>IF(OR($C$12=$AR119,$D$12=$AR119),Schweine_Werte!$I119*0.5,IF(OR($C$12&gt;$AR119,$D$12&lt;$AR119),0,Schweine_Werte!$I119))</f>
        <v>0</v>
      </c>
      <c r="BI119" s="667">
        <f>IF(OR($C$24=$AR119,$D$24=$AR119),Schweine_Werte!$I119*0.5,IF(OR($C$24&gt;$AR119,$D$24&lt;$AR119),0,Schweine_Werte!$I119))</f>
        <v>0</v>
      </c>
      <c r="BJ119" s="667">
        <f>IF(OR($C$36=$AR119,$D$36=$AR119),Schweine_Werte!$I119*0.5,IF(OR($C$36&gt;$AR119,$D$36&lt;$AR119),0,Schweine_Werte!$I119))</f>
        <v>0</v>
      </c>
      <c r="BK119" s="667">
        <f>IF(OR($C$48=$AR119,$D$48=$AR119),Schweine_Werte!$I119*0.5,IF(OR($C$48&gt;$AR119,$D$48&lt;$AR119),0,Schweine_Werte!$I119))</f>
        <v>0</v>
      </c>
      <c r="BL119" s="667">
        <f>IF(OR($C$60=$AR119,$D$60=$AR119),Schweine_Werte!$I119*0.5,IF(OR($C$60&gt;$AR119,$D$60&lt;$AR119),0,Schweine_Werte!$I119))</f>
        <v>0</v>
      </c>
      <c r="BM119" s="677"/>
      <c r="BN119" s="667"/>
      <c r="BO119" s="667"/>
      <c r="BP119" s="667"/>
      <c r="BQ119" s="667"/>
      <c r="BR119" s="677">
        <f>IF(OR($C$74=$AR119,$D$74=$AR119),Schweine_Werte!$M119*0.5,IF(OR($C$74&gt;$AR119,$D$74&lt;$AR119),0,Schweine_Werte!$M119))</f>
        <v>0</v>
      </c>
      <c r="BS119" s="677">
        <f>IF(OR($C$83=$AR119,$D$83=$AR119),Schweine_Werte!$M119*0.5,IF(OR($C$83&gt;$AR119,$D$83&lt;$AR119),0,Schweine_Werte!$M119))</f>
        <v>0</v>
      </c>
      <c r="BT119" s="679">
        <f>IF(OR($C$92=$AR119,$D$92=$AR119),Schweine_Werte!$M119*0.5,IF(OR($C$92&gt;$AR119,$D$92&lt;$AR119),0,Schweine_Werte!$M119))</f>
        <v>0</v>
      </c>
      <c r="BU119" s="679">
        <f>IF(OR($C$101=$AR119,$D$101=$AR119),Schweine_Werte!$M119*0.5,IF(OR($C$101&gt;$AR119,$D$101&lt;$AR119),0,Schweine_Werte!$M119))</f>
        <v>0</v>
      </c>
      <c r="BV119" s="679">
        <f>IF(OR($C$110=$AR119,$D$110=$AR119),Schweine_Werte!$M119*0.5,IF(OR($C$110&gt;$AR119,$D$110&lt;$AR119),0,Schweine_Werte!$M119))</f>
        <v>0</v>
      </c>
      <c r="BW119" s="679">
        <f>IF(OR(8=$AR119,$E$127=$AR119),Schweine_Werte!$M119*0.5,IF(OR(8&gt;$AR119,$E$127&lt;$AR119),0,Schweine_Werte!$M119))</f>
        <v>1.4477278921508818</v>
      </c>
      <c r="BX119" s="679">
        <f>IF(OR(8=$AR119,$E$145=$AR119),Schweine_Werte!$M119*0.5,IF(OR(8&gt;$AR119,$E$145&lt;$AR119),0,Schweine_Werte!$M119))</f>
        <v>1.4477278921508818</v>
      </c>
      <c r="BY119" s="677">
        <f>IF(OR($C$74=$AR119,$D$74=$AR119),Schweine_Werte!$O119*0.5,IF(OR($C$74&gt;$AR119,$D$74&lt;$AR119),0,Schweine_Werte!$O119))</f>
        <v>0</v>
      </c>
      <c r="BZ119" s="677">
        <f>IF(OR($C$83=$AR119,$D$83=$AR119),Schweine_Werte!$O119*0.5,IF(OR($C$83&gt;$AR119,$D$83&lt;$AR119),0,Schweine_Werte!$O119))</f>
        <v>0</v>
      </c>
      <c r="CA119" s="679">
        <f>IF(OR($C$92=$AR119,$D$92=$AR119),Schweine_Werte!$O119*0.5,IF(OR($C$92&gt;$AR119,$D$92&lt;$AR119),0,Schweine_Werte!$O119))</f>
        <v>0</v>
      </c>
      <c r="CB119" s="679">
        <f>IF(OR($C$101=$AR119,$D$101=$AR119),Schweine_Werte!$O119*0.5,IF(OR($C$101&gt;$AR119,$D$101&lt;$AR119),0,Schweine_Werte!$O119))</f>
        <v>0</v>
      </c>
      <c r="CC119" s="679">
        <f>IF(OR($C$110=$AR119,$D$110=$AR119),Schweine_Werte!$O119*0.5,IF(OR($C$110&gt;$AR119,$D$110&lt;$AR119),0,Schweine_Werte!$O119))</f>
        <v>0</v>
      </c>
    </row>
    <row r="120" spans="1:81" x14ac:dyDescent="0.2">
      <c r="C120" s="702" t="s">
        <v>525</v>
      </c>
      <c r="D120" s="520">
        <f>IF(D127&lt;22,22,IF(D127&gt;34,34,D127))</f>
        <v>34</v>
      </c>
      <c r="F120" s="667">
        <v>0.32</v>
      </c>
      <c r="G120" s="667" t="str">
        <f>IF($B$127=$A$5,VLOOKUP($D$120,Schweine_Werte!$IA$4:$IE$16,COLUMNS(Schweine_Werte!$IA$3:$IB$3),FALSE),IF($B$127=$A$6,VLOOKUP($D$120,Schweine_Werte!$IA$4:$IE$16,COLUMNS(Schweine_Werte!$IA$3:$IC$3),FALSE),IF($B$127=$A$7,VLOOKUP($D$120,Schweine_Werte!$IA$4:$IE$16,COLUMNS(Schweine_Werte!$IA$3:$ID$3),FALSE),IF($B$127=$A$8,VLOOKUP($D$120,Schweine_Werte!$IA$4:$IE$16,COLUMNS(Schweine_Werte!$IA$3:$IE$3),FALSE),"--"))))</f>
        <v>--</v>
      </c>
      <c r="H120" s="667" t="str">
        <f>IF($B$127=$A$5,VLOOKUP($D$120,Schweine_Werte!$IA$4:$II$16,COLUMNS(Schweine_Werte!$IA$3:$IF$3),FALSE),IF($B$127=$A$6,VLOOKUP($D$120,Schweine_Werte!$IA$4:$II$16,COLUMNS(Schweine_Werte!$IA$3:$IG$3),FALSE),IF($B$127=$A$7,VLOOKUP($D$120,Schweine_Werte!$IA$4:$II$16,COLUMNS(Schweine_Werte!$IA$3:$IH$3),FALSE),IF($B$127=$A$8,VLOOKUP($D$120,Schweine_Werte!$IA$4:$II$16,COLUMNS(Schweine_Werte!$IA$3:$II$3),FALSE),"--"))))</f>
        <v>--</v>
      </c>
      <c r="I120" s="667" t="str">
        <f>IF($B$127=$A$5,VLOOKUP($D$120,Schweine_Werte!$IA$4:$IM$16,COLUMNS(Schweine_Werte!$IA$3:$IJ$3),FALSE),IF($B$127=$A$6,VLOOKUP($D$120,Schweine_Werte!$IA$4:$IM$16,COLUMNS(Schweine_Werte!$IA$3:$IK$3),FALSE),IF($B$127=$A$7,VLOOKUP($D$120,Schweine_Werte!$IA$4:$IM$16,COLUMNS(Schweine_Werte!$IA$3:$IL$3),FALSE),IF($B$127=$A$8,VLOOKUP($D$120,Schweine_Werte!$IA$4:$IM$16,COLUMNS(Schweine_Werte!$IA$3:$IM$3),FALSE),"--"))))</f>
        <v>--</v>
      </c>
      <c r="J120" s="667">
        <f>VLOOKUP($D$120,Schweine_Werte!$IA$4:$IR$16,COLUMNS(Schweine_Werte!$IA$3:IN3),FALSE)</f>
        <v>4.8</v>
      </c>
      <c r="K120" s="667">
        <f>VLOOKUP($D$120,Schweine_Werte!$IA$4:$IR$16,COLUMNS(Schweine_Werte!$IA$3:IO3),FALSE)</f>
        <v>1.6</v>
      </c>
      <c r="L120" s="667"/>
      <c r="M120" s="667"/>
      <c r="N120" s="667"/>
      <c r="O120" s="667"/>
      <c r="P120" s="667"/>
      <c r="Q120" s="667">
        <f t="shared" si="55"/>
        <v>2</v>
      </c>
      <c r="R120" s="667">
        <f t="shared" si="55"/>
        <v>2.56</v>
      </c>
      <c r="S120" s="667">
        <f t="shared" si="55"/>
        <v>3.52</v>
      </c>
      <c r="T120" s="667">
        <f>VLOOKUP($D$120,Schweine_Werte!$IA$4:$IR$16,COLUMNS(Schweine_Werte!$IA$3:IP$3),FALSE)</f>
        <v>6.25</v>
      </c>
      <c r="U120" s="667">
        <f>VLOOKUP($D$120,Schweine_Werte!$IA$4:$IR$16,COLUMNS(Schweine_Werte!$IA$3:IQ$3),FALSE)</f>
        <v>8</v>
      </c>
      <c r="V120" s="667">
        <f>VLOOKUP($D$120,Schweine_Werte!$IA$4:$IR$16,COLUMNS(Schweine_Werte!$IA$3:IR$3),FALSE)</f>
        <v>11</v>
      </c>
      <c r="AR120" s="698">
        <v>124</v>
      </c>
      <c r="AS120" s="677">
        <f>IF(OR($C$12=$AR120,$D$12=$AR120),Schweine_Werte!$C120*0.5,IF(OR($C$12&gt;$AR120,$D$12&lt;$AR120),0,Schweine_Werte!$C120))</f>
        <v>0</v>
      </c>
      <c r="AT120" s="667">
        <f>IF(OR($C$24=$AR120,$D$24=$AR120),Schweine_Werte!$C120*0.5,IF(OR($C$24&gt;$AR120,$D$24&lt;$AR120),0,Schweine_Werte!$C120))</f>
        <v>0</v>
      </c>
      <c r="AU120" s="677">
        <f>IF(OR($C$36=$AR120,$D$36=$AR120),Schweine_Werte!$C120*0.5,IF(OR($C$36&gt;$AR120,$D$36&lt;$AR120),0,Schweine_Werte!$C120))</f>
        <v>0</v>
      </c>
      <c r="AV120" s="677">
        <f>IF(OR($C$48=$AR120,$D$48=$AR120),Schweine_Werte!$C120*0.5,IF(OR($C$48&gt;$AR120,$D$48&lt;$AR120),0,Schweine_Werte!$C120))</f>
        <v>0</v>
      </c>
      <c r="AW120" s="677">
        <f>IF(OR($C$60=$AR120,$D$60=$AR120),Schweine_Werte!$C120*0.5,IF(OR($C$60&gt;$AR120,$D$60&lt;$AR120),0,Schweine_Werte!$C120))</f>
        <v>0</v>
      </c>
      <c r="AX120" s="677">
        <f>IF(OR($C$12=$AR120,$D$12=$AR120),Schweine_Werte!$E120*0.5,IF(OR($C$12&gt;$AR120,$D$12&lt;$AR120),0,Schweine_Werte!$E120))</f>
        <v>0</v>
      </c>
      <c r="AY120" s="667">
        <f>IF(OR($C$24=$AR120,$D$24=$AR120),Schweine_Werte!$E120*0.5,IF(OR($C$24&gt;$AR120,$D$24&lt;$AR120),0,Schweine_Werte!$E120))</f>
        <v>0</v>
      </c>
      <c r="AZ120" s="667">
        <f>IF(OR($C$36=$AR120,$D$36=$AR120),Schweine_Werte!$E120*0.5,IF(OR($C$36&gt;$AR120,$D$36&lt;$AR120),0,Schweine_Werte!$E120))</f>
        <v>0</v>
      </c>
      <c r="BA120" s="667">
        <f>IF(OR($C$48=$AR120,$D$48=$AR120),Schweine_Werte!$E120*0.5,IF(OR($C$48&gt;$AR120,$D$48&lt;$AR120),0,Schweine_Werte!$E120))</f>
        <v>0</v>
      </c>
      <c r="BB120" s="667">
        <f>IF(OR($C$60=$AR120,$D$60=$AR120),Schweine_Werte!$E120*0.5,IF(OR($C$60&gt;$AR120,$D$60&lt;$AR120),0,Schweine_Werte!$E120))</f>
        <v>0</v>
      </c>
      <c r="BC120" s="677">
        <f>IF(OR($C$12=$AR120,$D$12=$AR120),Schweine_Werte!$G120*0.5,IF(OR($C$12&gt;$AR120,$D$12&lt;$AR120),0,Schweine_Werte!$G120))</f>
        <v>0</v>
      </c>
      <c r="BD120" s="667">
        <f>IF(OR($C$24=$AR120,$D$24=$AR120),Schweine_Werte!$G120*0.5,IF(OR($C$24&gt;$AR120,$D$24&lt;$AR120),0,Schweine_Werte!$G120))</f>
        <v>0</v>
      </c>
      <c r="BE120" s="667">
        <f>IF(OR($C$36=$AR120,$D$36=$AR120),Schweine_Werte!$G120*0.5,IF(OR($C$36&gt;$AR120,$D$36&lt;$AR120),0,Schweine_Werte!$G120))</f>
        <v>0</v>
      </c>
      <c r="BF120" s="667">
        <f>IF(OR($C$48=$AR120,$D$48=$AR120),Schweine_Werte!$G120*0.5,IF(OR($C$48&gt;$AR120,$D$48&lt;$AR120),0,Schweine_Werte!$G120))</f>
        <v>0</v>
      </c>
      <c r="BG120" s="667">
        <f>IF(OR($C$60=$AR120,$D$60=$AR120),Schweine_Werte!$G120*0.5,IF(OR($C$60&gt;$AR120,$D$60&lt;$AR120),0,Schweine_Werte!$G120))</f>
        <v>0</v>
      </c>
      <c r="BH120" s="677">
        <f>IF(OR($C$12=$AR120,$D$12=$AR120),Schweine_Werte!$I120*0.5,IF(OR($C$12&gt;$AR120,$D$12&lt;$AR120),0,Schweine_Werte!$I120))</f>
        <v>0</v>
      </c>
      <c r="BI120" s="667">
        <f>IF(OR($C$24=$AR120,$D$24=$AR120),Schweine_Werte!$I120*0.5,IF(OR($C$24&gt;$AR120,$D$24&lt;$AR120),0,Schweine_Werte!$I120))</f>
        <v>0</v>
      </c>
      <c r="BJ120" s="667">
        <f>IF(OR($C$36=$AR120,$D$36=$AR120),Schweine_Werte!$I120*0.5,IF(OR($C$36&gt;$AR120,$D$36&lt;$AR120),0,Schweine_Werte!$I120))</f>
        <v>0</v>
      </c>
      <c r="BK120" s="667">
        <f>IF(OR($C$48=$AR120,$D$48=$AR120),Schweine_Werte!$I120*0.5,IF(OR($C$48&gt;$AR120,$D$48&lt;$AR120),0,Schweine_Werte!$I120))</f>
        <v>0</v>
      </c>
      <c r="BL120" s="667">
        <f>IF(OR($C$60=$AR120,$D$60=$AR120),Schweine_Werte!$I120*0.5,IF(OR($C$60&gt;$AR120,$D$60&lt;$AR120),0,Schweine_Werte!$I120))</f>
        <v>0</v>
      </c>
      <c r="BM120" s="677"/>
      <c r="BN120" s="667"/>
      <c r="BO120" s="667"/>
      <c r="BP120" s="667"/>
      <c r="BQ120" s="667"/>
      <c r="BR120" s="677">
        <f>IF(OR($C$74=$AR120,$D$74=$AR120),Schweine_Werte!$M120*0.5,IF(OR($C$74&gt;$AR120,$D$74&lt;$AR120),0,Schweine_Werte!$M120))</f>
        <v>0</v>
      </c>
      <c r="BS120" s="677">
        <f>IF(OR($C$83=$AR120,$D$83=$AR120),Schweine_Werte!$M120*0.5,IF(OR($C$83&gt;$AR120,$D$83&lt;$AR120),0,Schweine_Werte!$M120))</f>
        <v>0</v>
      </c>
      <c r="BT120" s="679">
        <f>IF(OR($C$92=$AR120,$D$92=$AR120),Schweine_Werte!$M120*0.5,IF(OR($C$92&gt;$AR120,$D$92&lt;$AR120),0,Schweine_Werte!$M120))</f>
        <v>0</v>
      </c>
      <c r="BU120" s="679">
        <f>IF(OR($C$101=$AR120,$D$101=$AR120),Schweine_Werte!$M120*0.5,IF(OR($C$101&gt;$AR120,$D$101&lt;$AR120),0,Schweine_Werte!$M120))</f>
        <v>0</v>
      </c>
      <c r="BV120" s="679">
        <f>IF(OR($C$110=$AR120,$D$110=$AR120),Schweine_Werte!$M120*0.5,IF(OR($C$110&gt;$AR120,$D$110&lt;$AR120),0,Schweine_Werte!$M120))</f>
        <v>0</v>
      </c>
      <c r="BW120" s="679">
        <f>IF(OR(8=$AR120,$E$127=$AR120),Schweine_Werte!$M120*0.5,IF(OR(8&gt;$AR120,$E$127&lt;$AR120),0,Schweine_Werte!$M120))</f>
        <v>1.4477278921508818</v>
      </c>
      <c r="BX120" s="679">
        <f>IF(OR(8=$AR120,$E$145=$AR120),Schweine_Werte!$M120*0.5,IF(OR(8&gt;$AR120,$E$145&lt;$AR120),0,Schweine_Werte!$M120))</f>
        <v>1.4477278921508818</v>
      </c>
      <c r="BY120" s="677">
        <f>IF(OR($C$74=$AR120,$D$74=$AR120),Schweine_Werte!$O120*0.5,IF(OR($C$74&gt;$AR120,$D$74&lt;$AR120),0,Schweine_Werte!$O120))</f>
        <v>0</v>
      </c>
      <c r="BZ120" s="677">
        <f>IF(OR($C$83=$AR120,$D$83=$AR120),Schweine_Werte!$O120*0.5,IF(OR($C$83&gt;$AR120,$D$83&lt;$AR120),0,Schweine_Werte!$O120))</f>
        <v>0</v>
      </c>
      <c r="CA120" s="679">
        <f>IF(OR($C$92=$AR120,$D$92=$AR120),Schweine_Werte!$O120*0.5,IF(OR($C$92&gt;$AR120,$D$92&lt;$AR120),0,Schweine_Werte!$O120))</f>
        <v>0</v>
      </c>
      <c r="CB120" s="679">
        <f>IF(OR($C$101=$AR120,$D$101=$AR120),Schweine_Werte!$O120*0.5,IF(OR($C$101&gt;$AR120,$D$101&lt;$AR120),0,Schweine_Werte!$O120))</f>
        <v>0</v>
      </c>
      <c r="CC120" s="679">
        <f>IF(OR($C$110=$AR120,$D$110=$AR120),Schweine_Werte!$O120*0.5,IF(OR($C$110&gt;$AR120,$D$110&lt;$AR120),0,Schweine_Werte!$O120))</f>
        <v>0</v>
      </c>
    </row>
    <row r="121" spans="1:81" x14ac:dyDescent="0.2">
      <c r="B121" s="520" t="s">
        <v>526</v>
      </c>
      <c r="C121" s="504"/>
      <c r="AR121" s="698">
        <v>125</v>
      </c>
      <c r="AS121" s="677">
        <f>IF(OR($C$12=$AR121,$D$12=$AR121),Schweine_Werte!$C121*0.5,IF(OR($C$12&gt;$AR121,$D$12&lt;$AR121),0,Schweine_Werte!$C121))</f>
        <v>0</v>
      </c>
      <c r="AT121" s="667">
        <f>IF(OR($C$24=$AR121,$D$24=$AR121),Schweine_Werte!$C121*0.5,IF(OR($C$24&gt;$AR121,$D$24&lt;$AR121),0,Schweine_Werte!$C121))</f>
        <v>0</v>
      </c>
      <c r="AU121" s="677">
        <f>IF(OR($C$36=$AR121,$D$36=$AR121),Schweine_Werte!$C121*0.5,IF(OR($C$36&gt;$AR121,$D$36&lt;$AR121),0,Schweine_Werte!$C121))</f>
        <v>0</v>
      </c>
      <c r="AV121" s="677">
        <f>IF(OR($C$48=$AR121,$D$48=$AR121),Schweine_Werte!$C121*0.5,IF(OR($C$48&gt;$AR121,$D$48&lt;$AR121),0,Schweine_Werte!$C121))</f>
        <v>0</v>
      </c>
      <c r="AW121" s="677">
        <f>IF(OR($C$60=$AR121,$D$60=$AR121),Schweine_Werte!$C121*0.5,IF(OR($C$60&gt;$AR121,$D$60&lt;$AR121),0,Schweine_Werte!$C121))</f>
        <v>0</v>
      </c>
      <c r="AX121" s="677">
        <f>IF(OR($C$12=$AR121,$D$12=$AR121),Schweine_Werte!$E121*0.5,IF(OR($C$12&gt;$AR121,$D$12&lt;$AR121),0,Schweine_Werte!$E121))</f>
        <v>0</v>
      </c>
      <c r="AY121" s="667">
        <f>IF(OR($C$24=$AR121,$D$24=$AR121),Schweine_Werte!$E121*0.5,IF(OR($C$24&gt;$AR121,$D$24&lt;$AR121),0,Schweine_Werte!$E121))</f>
        <v>0</v>
      </c>
      <c r="AZ121" s="667">
        <f>IF(OR($C$36=$AR121,$D$36=$AR121),Schweine_Werte!$E121*0.5,IF(OR($C$36&gt;$AR121,$D$36&lt;$AR121),0,Schweine_Werte!$E121))</f>
        <v>0</v>
      </c>
      <c r="BA121" s="667">
        <f>IF(OR($C$48=$AR121,$D$48=$AR121),Schweine_Werte!$E121*0.5,IF(OR($C$48&gt;$AR121,$D$48&lt;$AR121),0,Schweine_Werte!$E121))</f>
        <v>0</v>
      </c>
      <c r="BB121" s="667">
        <f>IF(OR($C$60=$AR121,$D$60=$AR121),Schweine_Werte!$E121*0.5,IF(OR($C$60&gt;$AR121,$D$60&lt;$AR121),0,Schweine_Werte!$E121))</f>
        <v>0</v>
      </c>
      <c r="BC121" s="677">
        <f>IF(OR($C$12=$AR121,$D$12=$AR121),Schweine_Werte!$G121*0.5,IF(OR($C$12&gt;$AR121,$D$12&lt;$AR121),0,Schweine_Werte!$G121))</f>
        <v>0</v>
      </c>
      <c r="BD121" s="667">
        <f>IF(OR($C$24=$AR121,$D$24=$AR121),Schweine_Werte!$G121*0.5,IF(OR($C$24&gt;$AR121,$D$24&lt;$AR121),0,Schweine_Werte!$G121))</f>
        <v>0</v>
      </c>
      <c r="BE121" s="667">
        <f>IF(OR($C$36=$AR121,$D$36=$AR121),Schweine_Werte!$G121*0.5,IF(OR($C$36&gt;$AR121,$D$36&lt;$AR121),0,Schweine_Werte!$G121))</f>
        <v>0</v>
      </c>
      <c r="BF121" s="667">
        <f>IF(OR($C$48=$AR121,$D$48=$AR121),Schweine_Werte!$G121*0.5,IF(OR($C$48&gt;$AR121,$D$48&lt;$AR121),0,Schweine_Werte!$G121))</f>
        <v>0</v>
      </c>
      <c r="BG121" s="667">
        <f>IF(OR($C$60=$AR121,$D$60=$AR121),Schweine_Werte!$G121*0.5,IF(OR($C$60&gt;$AR121,$D$60&lt;$AR121),0,Schweine_Werte!$G121))</f>
        <v>0</v>
      </c>
      <c r="BH121" s="677">
        <f>IF(OR($C$12=$AR121,$D$12=$AR121),Schweine_Werte!$I121*0.5,IF(OR($C$12&gt;$AR121,$D$12&lt;$AR121),0,Schweine_Werte!$I121))</f>
        <v>0</v>
      </c>
      <c r="BI121" s="667">
        <f>IF(OR($C$24=$AR121,$D$24=$AR121),Schweine_Werte!$I121*0.5,IF(OR($C$24&gt;$AR121,$D$24&lt;$AR121),0,Schweine_Werte!$I121))</f>
        <v>0</v>
      </c>
      <c r="BJ121" s="667">
        <f>IF(OR($C$36=$AR121,$D$36=$AR121),Schweine_Werte!$I121*0.5,IF(OR($C$36&gt;$AR121,$D$36&lt;$AR121),0,Schweine_Werte!$I121))</f>
        <v>0</v>
      </c>
      <c r="BK121" s="667">
        <f>IF(OR($C$48=$AR121,$D$48=$AR121),Schweine_Werte!$I121*0.5,IF(OR($C$48&gt;$AR121,$D$48&lt;$AR121),0,Schweine_Werte!$I121))</f>
        <v>0</v>
      </c>
      <c r="BL121" s="667">
        <f>IF(OR($C$60=$AR121,$D$60=$AR121),Schweine_Werte!$I121*0.5,IF(OR($C$60&gt;$AR121,$D$60&lt;$AR121),0,Schweine_Werte!$I121))</f>
        <v>0</v>
      </c>
      <c r="BM121" s="677"/>
      <c r="BN121" s="667"/>
      <c r="BO121" s="667"/>
      <c r="BP121" s="667"/>
      <c r="BQ121" s="667"/>
      <c r="BR121" s="677">
        <f>IF(OR($C$74=$AR121,$D$74=$AR121),Schweine_Werte!$M121*0.5,IF(OR($C$74&gt;$AR121,$D$74&lt;$AR121),0,Schweine_Werte!$M121))</f>
        <v>0</v>
      </c>
      <c r="BS121" s="677">
        <f>IF(OR($C$83=$AR121,$D$83=$AR121),Schweine_Werte!$M121*0.5,IF(OR($C$83&gt;$AR121,$D$83&lt;$AR121),0,Schweine_Werte!$M121))</f>
        <v>0</v>
      </c>
      <c r="BT121" s="679">
        <f>IF(OR($C$92=$AR121,$D$92=$AR121),Schweine_Werte!$M121*0.5,IF(OR($C$92&gt;$AR121,$D$92&lt;$AR121),0,Schweine_Werte!$M121))</f>
        <v>0</v>
      </c>
      <c r="BU121" s="679">
        <f>IF(OR($C$101=$AR121,$D$101=$AR121),Schweine_Werte!$M121*0.5,IF(OR($C$101&gt;$AR121,$D$101&lt;$AR121),0,Schweine_Werte!$M121))</f>
        <v>0</v>
      </c>
      <c r="BV121" s="679">
        <f>IF(OR($C$110=$AR121,$D$110=$AR121),Schweine_Werte!$M121*0.5,IF(OR($C$110&gt;$AR121,$D$110&lt;$AR121),0,Schweine_Werte!$M121))</f>
        <v>0</v>
      </c>
      <c r="BW121" s="679">
        <f>IF(OR(8=$AR121,$E$127=$AR121),Schweine_Werte!$M121*0.5,IF(OR(8&gt;$AR121,$E$127&lt;$AR121),0,Schweine_Werte!$M121))</f>
        <v>1.4477278921508818</v>
      </c>
      <c r="BX121" s="679">
        <f>IF(OR(8=$AR121,$E$145=$AR121),Schweine_Werte!$M121*0.5,IF(OR(8&gt;$AR121,$E$145&lt;$AR121),0,Schweine_Werte!$M121))</f>
        <v>1.4477278921508818</v>
      </c>
      <c r="BY121" s="677">
        <f>IF(OR($C$74=$AR121,$D$74=$AR121),Schweine_Werte!$O121*0.5,IF(OR($C$74&gt;$AR121,$D$74&lt;$AR121),0,Schweine_Werte!$O121))</f>
        <v>0</v>
      </c>
      <c r="BZ121" s="677">
        <f>IF(OR($C$83=$AR121,$D$83=$AR121),Schweine_Werte!$O121*0.5,IF(OR($C$83&gt;$AR121,$D$83&lt;$AR121),0,Schweine_Werte!$O121))</f>
        <v>0</v>
      </c>
      <c r="CA121" s="679">
        <f>IF(OR($C$92=$AR121,$D$92=$AR121),Schweine_Werte!$O121*0.5,IF(OR($C$92&gt;$AR121,$D$92&lt;$AR121),0,Schweine_Werte!$O121))</f>
        <v>0</v>
      </c>
      <c r="CB121" s="679">
        <f>IF(OR($C$101=$AR121,$D$101=$AR121),Schweine_Werte!$O121*0.5,IF(OR($C$101&gt;$AR121,$D$101&lt;$AR121),0,Schweine_Werte!$O121))</f>
        <v>0</v>
      </c>
      <c r="CC121" s="679">
        <f>IF(OR($C$110=$AR121,$D$110=$AR121),Schweine_Werte!$O121*0.5,IF(OR($C$110&gt;$AR121,$D$110&lt;$AR121),0,Schweine_Werte!$O121))</f>
        <v>0</v>
      </c>
    </row>
    <row r="122" spans="1:81" x14ac:dyDescent="0.2">
      <c r="B122" s="703" t="e">
        <f>+B119*D127/365</f>
        <v>#VALUE!</v>
      </c>
      <c r="C122" s="504"/>
      <c r="D122" s="702"/>
      <c r="E122" s="667"/>
      <c r="F122" s="667"/>
      <c r="G122" s="667"/>
      <c r="H122" s="667"/>
      <c r="I122" s="667"/>
      <c r="J122" s="667"/>
      <c r="K122" s="667"/>
      <c r="L122" s="667"/>
      <c r="M122" s="667"/>
      <c r="N122" s="667"/>
      <c r="O122" s="667"/>
      <c r="P122" s="667"/>
      <c r="Q122" s="667"/>
      <c r="R122" s="667"/>
      <c r="S122" s="667"/>
      <c r="U122" s="667"/>
      <c r="V122" s="667"/>
      <c r="AR122" s="698">
        <v>126</v>
      </c>
      <c r="AS122" s="677">
        <f>IF(OR($C$12=$AR122,$D$12=$AR122),Schweine_Werte!$C122*0.5,IF(OR($C$12&gt;$AR122,$D$12&lt;$AR122),0,Schweine_Werte!$C122))</f>
        <v>0</v>
      </c>
      <c r="AT122" s="667">
        <f>IF(OR($C$24=$AR122,$D$24=$AR122),Schweine_Werte!$C122*0.5,IF(OR($C$24&gt;$AR122,$D$24&lt;$AR122),0,Schweine_Werte!$C122))</f>
        <v>0</v>
      </c>
      <c r="AU122" s="677">
        <f>IF(OR($C$36=$AR122,$D$36=$AR122),Schweine_Werte!$C122*0.5,IF(OR($C$36&gt;$AR122,$D$36&lt;$AR122),0,Schweine_Werte!$C122))</f>
        <v>0</v>
      </c>
      <c r="AV122" s="677">
        <f>IF(OR($C$48=$AR122,$D$48=$AR122),Schweine_Werte!$C122*0.5,IF(OR($C$48&gt;$AR122,$D$48&lt;$AR122),0,Schweine_Werte!$C122))</f>
        <v>0</v>
      </c>
      <c r="AW122" s="677">
        <f>IF(OR($C$60=$AR122,$D$60=$AR122),Schweine_Werte!$C122*0.5,IF(OR($C$60&gt;$AR122,$D$60&lt;$AR122),0,Schweine_Werte!$C122))</f>
        <v>0</v>
      </c>
      <c r="AX122" s="677">
        <f>IF(OR($C$12=$AR122,$D$12=$AR122),Schweine_Werte!$E122*0.5,IF(OR($C$12&gt;$AR122,$D$12&lt;$AR122),0,Schweine_Werte!$E122))</f>
        <v>0</v>
      </c>
      <c r="AY122" s="667">
        <f>IF(OR($C$24=$AR122,$D$24=$AR122),Schweine_Werte!$E122*0.5,IF(OR($C$24&gt;$AR122,$D$24&lt;$AR122),0,Schweine_Werte!$E122))</f>
        <v>0</v>
      </c>
      <c r="AZ122" s="667">
        <f>IF(OR($C$36=$AR122,$D$36=$AR122),Schweine_Werte!$E122*0.5,IF(OR($C$36&gt;$AR122,$D$36&lt;$AR122),0,Schweine_Werte!$E122))</f>
        <v>0</v>
      </c>
      <c r="BA122" s="667">
        <f>IF(OR($C$48=$AR122,$D$48=$AR122),Schweine_Werte!$E122*0.5,IF(OR($C$48&gt;$AR122,$D$48&lt;$AR122),0,Schweine_Werte!$E122))</f>
        <v>0</v>
      </c>
      <c r="BB122" s="667">
        <f>IF(OR($C$60=$AR122,$D$60=$AR122),Schweine_Werte!$E122*0.5,IF(OR($C$60&gt;$AR122,$D$60&lt;$AR122),0,Schweine_Werte!$E122))</f>
        <v>0</v>
      </c>
      <c r="BC122" s="677">
        <f>IF(OR($C$12=$AR122,$D$12=$AR122),Schweine_Werte!$G122*0.5,IF(OR($C$12&gt;$AR122,$D$12&lt;$AR122),0,Schweine_Werte!$G122))</f>
        <v>0</v>
      </c>
      <c r="BD122" s="667">
        <f>IF(OR($C$24=$AR122,$D$24=$AR122),Schweine_Werte!$G122*0.5,IF(OR($C$24&gt;$AR122,$D$24&lt;$AR122),0,Schweine_Werte!$G122))</f>
        <v>0</v>
      </c>
      <c r="BE122" s="667">
        <f>IF(OR($C$36=$AR122,$D$36=$AR122),Schweine_Werte!$G122*0.5,IF(OR($C$36&gt;$AR122,$D$36&lt;$AR122),0,Schweine_Werte!$G122))</f>
        <v>0</v>
      </c>
      <c r="BF122" s="667">
        <f>IF(OR($C$48=$AR122,$D$48=$AR122),Schweine_Werte!$G122*0.5,IF(OR($C$48&gt;$AR122,$D$48&lt;$AR122),0,Schweine_Werte!$G122))</f>
        <v>0</v>
      </c>
      <c r="BG122" s="667">
        <f>IF(OR($C$60=$AR122,$D$60=$AR122),Schweine_Werte!$G122*0.5,IF(OR($C$60&gt;$AR122,$D$60&lt;$AR122),0,Schweine_Werte!$G122))</f>
        <v>0</v>
      </c>
      <c r="BH122" s="677">
        <f>IF(OR($C$12=$AR122,$D$12=$AR122),Schweine_Werte!$I122*0.5,IF(OR($C$12&gt;$AR122,$D$12&lt;$AR122),0,Schweine_Werte!$I122))</f>
        <v>0</v>
      </c>
      <c r="BI122" s="667">
        <f>IF(OR($C$24=$AR122,$D$24=$AR122),Schweine_Werte!$I122*0.5,IF(OR($C$24&gt;$AR122,$D$24&lt;$AR122),0,Schweine_Werte!$I122))</f>
        <v>0</v>
      </c>
      <c r="BJ122" s="667">
        <f>IF(OR($C$36=$AR122,$D$36=$AR122),Schweine_Werte!$I122*0.5,IF(OR($C$36&gt;$AR122,$D$36&lt;$AR122),0,Schweine_Werte!$I122))</f>
        <v>0</v>
      </c>
      <c r="BK122" s="667">
        <f>IF(OR($C$48=$AR122,$D$48=$AR122),Schweine_Werte!$I122*0.5,IF(OR($C$48&gt;$AR122,$D$48&lt;$AR122),0,Schweine_Werte!$I122))</f>
        <v>0</v>
      </c>
      <c r="BL122" s="667">
        <f>IF(OR($C$60=$AR122,$D$60=$AR122),Schweine_Werte!$I122*0.5,IF(OR($C$60&gt;$AR122,$D$60&lt;$AR122),0,Schweine_Werte!$I122))</f>
        <v>0</v>
      </c>
      <c r="BM122" s="677"/>
      <c r="BN122" s="667"/>
      <c r="BO122" s="667"/>
      <c r="BP122" s="667"/>
      <c r="BQ122" s="667"/>
      <c r="BR122" s="677">
        <f>IF(OR($C$74=$AR122,$D$74=$AR122),Schweine_Werte!$M122*0.5,IF(OR($C$74&gt;$AR122,$D$74&lt;$AR122),0,Schweine_Werte!$M122))</f>
        <v>0</v>
      </c>
      <c r="BS122" s="677">
        <f>IF(OR($C$83=$AR122,$D$83=$AR122),Schweine_Werte!$M122*0.5,IF(OR($C$83&gt;$AR122,$D$83&lt;$AR122),0,Schweine_Werte!$M122))</f>
        <v>0</v>
      </c>
      <c r="BT122" s="679">
        <f>IF(OR($C$92=$AR122,$D$92=$AR122),Schweine_Werte!$M122*0.5,IF(OR($C$92&gt;$AR122,$D$92&lt;$AR122),0,Schweine_Werte!$M122))</f>
        <v>0</v>
      </c>
      <c r="BU122" s="679">
        <f>IF(OR($C$101=$AR122,$D$101=$AR122),Schweine_Werte!$M122*0.5,IF(OR($C$101&gt;$AR122,$D$101&lt;$AR122),0,Schweine_Werte!$M122))</f>
        <v>0</v>
      </c>
      <c r="BV122" s="679">
        <f>IF(OR($C$110=$AR122,$D$110=$AR122),Schweine_Werte!$M122*0.5,IF(OR($C$110&gt;$AR122,$D$110&lt;$AR122),0,Schweine_Werte!$M122))</f>
        <v>0</v>
      </c>
      <c r="BW122" s="679">
        <f>IF(OR(8=$AR122,$E$127=$AR122),Schweine_Werte!$M122*0.5,IF(OR(8&gt;$AR122,$E$127&lt;$AR122),0,Schweine_Werte!$M122))</f>
        <v>1.4477278921508818</v>
      </c>
      <c r="BX122" s="679">
        <f>IF(OR(8=$AR122,$E$145=$AR122),Schweine_Werte!$M122*0.5,IF(OR(8&gt;$AR122,$E$145&lt;$AR122),0,Schweine_Werte!$M122))</f>
        <v>1.4477278921508818</v>
      </c>
      <c r="BY122" s="677">
        <f>IF(OR($C$74=$AR122,$D$74=$AR122),Schweine_Werte!$O122*0.5,IF(OR($C$74&gt;$AR122,$D$74&lt;$AR122),0,Schweine_Werte!$O122))</f>
        <v>0</v>
      </c>
      <c r="BZ122" s="677">
        <f>IF(OR($C$83=$AR122,$D$83=$AR122),Schweine_Werte!$O122*0.5,IF(OR($C$83&gt;$AR122,$D$83&lt;$AR122),0,Schweine_Werte!$O122))</f>
        <v>0</v>
      </c>
      <c r="CA122" s="679">
        <f>IF(OR($C$92=$AR122,$D$92=$AR122),Schweine_Werte!$O122*0.5,IF(OR($C$92&gt;$AR122,$D$92&lt;$AR122),0,Schweine_Werte!$O122))</f>
        <v>0</v>
      </c>
      <c r="CB122" s="679">
        <f>IF(OR($C$101=$AR122,$D$101=$AR122),Schweine_Werte!$O122*0.5,IF(OR($C$101&gt;$AR122,$D$101&lt;$AR122),0,Schweine_Werte!$O122))</f>
        <v>0</v>
      </c>
      <c r="CC122" s="679">
        <f>IF(OR($C$110=$AR122,$D$110=$AR122),Schweine_Werte!$O122*0.5,IF(OR($C$110&gt;$AR122,$D$110&lt;$AR122),0,Schweine_Werte!$O122))</f>
        <v>0</v>
      </c>
    </row>
    <row r="123" spans="1:81" x14ac:dyDescent="0.2">
      <c r="C123" s="504"/>
      <c r="D123" s="702"/>
      <c r="F123" s="667"/>
      <c r="G123" s="667"/>
      <c r="H123" s="667"/>
      <c r="I123" s="667"/>
      <c r="J123" s="667"/>
      <c r="K123" s="667"/>
      <c r="L123" s="667"/>
      <c r="M123" s="667"/>
      <c r="N123" s="667"/>
      <c r="O123" s="667"/>
      <c r="P123" s="667"/>
      <c r="Q123" s="667"/>
      <c r="R123" s="667"/>
      <c r="S123" s="667"/>
      <c r="T123" s="667"/>
      <c r="U123" s="667"/>
      <c r="V123" s="667"/>
      <c r="AR123" s="698">
        <v>127</v>
      </c>
      <c r="AS123" s="677">
        <f>IF(OR($C$12=$AR123,$D$12=$AR123),Schweine_Werte!$C123*0.5,IF(OR($C$12&gt;$AR123,$D$12&lt;$AR123),0,Schweine_Werte!$C123))</f>
        <v>0</v>
      </c>
      <c r="AT123" s="667">
        <f>IF(OR($C$24=$AR123,$D$24=$AR123),Schweine_Werte!$C123*0.5,IF(OR($C$24&gt;$AR123,$D$24&lt;$AR123),0,Schweine_Werte!$C123))</f>
        <v>0</v>
      </c>
      <c r="AU123" s="677">
        <f>IF(OR($C$36=$AR123,$D$36=$AR123),Schweine_Werte!$C123*0.5,IF(OR($C$36&gt;$AR123,$D$36&lt;$AR123),0,Schweine_Werte!$C123))</f>
        <v>0</v>
      </c>
      <c r="AV123" s="677">
        <f>IF(OR($C$48=$AR123,$D$48=$AR123),Schweine_Werte!$C123*0.5,IF(OR($C$48&gt;$AR123,$D$48&lt;$AR123),0,Schweine_Werte!$C123))</f>
        <v>0</v>
      </c>
      <c r="AW123" s="677">
        <f>IF(OR($C$60=$AR123,$D$60=$AR123),Schweine_Werte!$C123*0.5,IF(OR($C$60&gt;$AR123,$D$60&lt;$AR123),0,Schweine_Werte!$C123))</f>
        <v>0</v>
      </c>
      <c r="AX123" s="677">
        <f>IF(OR($C$12=$AR123,$D$12=$AR123),Schweine_Werte!$E123*0.5,IF(OR($C$12&gt;$AR123,$D$12&lt;$AR123),0,Schweine_Werte!$E123))</f>
        <v>0</v>
      </c>
      <c r="AY123" s="667">
        <f>IF(OR($C$24=$AR123,$D$24=$AR123),Schweine_Werte!$E123*0.5,IF(OR($C$24&gt;$AR123,$D$24&lt;$AR123),0,Schweine_Werte!$E123))</f>
        <v>0</v>
      </c>
      <c r="AZ123" s="667">
        <f>IF(OR($C$36=$AR123,$D$36=$AR123),Schweine_Werte!$E123*0.5,IF(OR($C$36&gt;$AR123,$D$36&lt;$AR123),0,Schweine_Werte!$E123))</f>
        <v>0</v>
      </c>
      <c r="BA123" s="667">
        <f>IF(OR($C$48=$AR123,$D$48=$AR123),Schweine_Werte!$E123*0.5,IF(OR($C$48&gt;$AR123,$D$48&lt;$AR123),0,Schweine_Werte!$E123))</f>
        <v>0</v>
      </c>
      <c r="BB123" s="667">
        <f>IF(OR($C$60=$AR123,$D$60=$AR123),Schweine_Werte!$E123*0.5,IF(OR($C$60&gt;$AR123,$D$60&lt;$AR123),0,Schweine_Werte!$E123))</f>
        <v>0</v>
      </c>
      <c r="BC123" s="677">
        <f>IF(OR($C$12=$AR123,$D$12=$AR123),Schweine_Werte!$G123*0.5,IF(OR($C$12&gt;$AR123,$D$12&lt;$AR123),0,Schweine_Werte!$G123))</f>
        <v>0</v>
      </c>
      <c r="BD123" s="667">
        <f>IF(OR($C$24=$AR123,$D$24=$AR123),Schweine_Werte!$G123*0.5,IF(OR($C$24&gt;$AR123,$D$24&lt;$AR123),0,Schweine_Werte!$G123))</f>
        <v>0</v>
      </c>
      <c r="BE123" s="667">
        <f>IF(OR($C$36=$AR123,$D$36=$AR123),Schweine_Werte!$G123*0.5,IF(OR($C$36&gt;$AR123,$D$36&lt;$AR123),0,Schweine_Werte!$G123))</f>
        <v>0</v>
      </c>
      <c r="BF123" s="667">
        <f>IF(OR($C$48=$AR123,$D$48=$AR123),Schweine_Werte!$G123*0.5,IF(OR($C$48&gt;$AR123,$D$48&lt;$AR123),0,Schweine_Werte!$G123))</f>
        <v>0</v>
      </c>
      <c r="BG123" s="667">
        <f>IF(OR($C$60=$AR123,$D$60=$AR123),Schweine_Werte!$G123*0.5,IF(OR($C$60&gt;$AR123,$D$60&lt;$AR123),0,Schweine_Werte!$G123))</f>
        <v>0</v>
      </c>
      <c r="BH123" s="677">
        <f>IF(OR($C$12=$AR123,$D$12=$AR123),Schweine_Werte!$I123*0.5,IF(OR($C$12&gt;$AR123,$D$12&lt;$AR123),0,Schweine_Werte!$I123))</f>
        <v>0</v>
      </c>
      <c r="BI123" s="667">
        <f>IF(OR($C$24=$AR123,$D$24=$AR123),Schweine_Werte!$I123*0.5,IF(OR($C$24&gt;$AR123,$D$24&lt;$AR123),0,Schweine_Werte!$I123))</f>
        <v>0</v>
      </c>
      <c r="BJ123" s="667">
        <f>IF(OR($C$36=$AR123,$D$36=$AR123),Schweine_Werte!$I123*0.5,IF(OR($C$36&gt;$AR123,$D$36&lt;$AR123),0,Schweine_Werte!$I123))</f>
        <v>0</v>
      </c>
      <c r="BK123" s="667">
        <f>IF(OR($C$48=$AR123,$D$48=$AR123),Schweine_Werte!$I123*0.5,IF(OR($C$48&gt;$AR123,$D$48&lt;$AR123),0,Schweine_Werte!$I123))</f>
        <v>0</v>
      </c>
      <c r="BL123" s="667">
        <f>IF(OR($C$60=$AR123,$D$60=$AR123),Schweine_Werte!$I123*0.5,IF(OR($C$60&gt;$AR123,$D$60&lt;$AR123),0,Schweine_Werte!$I123))</f>
        <v>0</v>
      </c>
      <c r="BM123" s="677"/>
      <c r="BN123" s="667"/>
      <c r="BO123" s="667"/>
      <c r="BP123" s="667"/>
      <c r="BQ123" s="667"/>
      <c r="BR123" s="677">
        <f>IF(OR($C$74=$AR123,$D$74=$AR123),Schweine_Werte!$M123*0.5,IF(OR($C$74&gt;$AR123,$D$74&lt;$AR123),0,Schweine_Werte!$M123))</f>
        <v>0</v>
      </c>
      <c r="BS123" s="677">
        <f>IF(OR($C$83=$AR123,$D$83=$AR123),Schweine_Werte!$M123*0.5,IF(OR($C$83&gt;$AR123,$D$83&lt;$AR123),0,Schweine_Werte!$M123))</f>
        <v>0</v>
      </c>
      <c r="BT123" s="679">
        <f>IF(OR($C$92=$AR123,$D$92=$AR123),Schweine_Werte!$M123*0.5,IF(OR($C$92&gt;$AR123,$D$92&lt;$AR123),0,Schweine_Werte!$M123))</f>
        <v>0</v>
      </c>
      <c r="BU123" s="679">
        <f>IF(OR($C$101=$AR123,$D$101=$AR123),Schweine_Werte!$M123*0.5,IF(OR($C$101&gt;$AR123,$D$101&lt;$AR123),0,Schweine_Werte!$M123))</f>
        <v>0</v>
      </c>
      <c r="BV123" s="679">
        <f>IF(OR($C$110=$AR123,$D$110=$AR123),Schweine_Werte!$M123*0.5,IF(OR($C$110&gt;$AR123,$D$110&lt;$AR123),0,Schweine_Werte!$M123))</f>
        <v>0</v>
      </c>
      <c r="BW123" s="679">
        <f>IF(OR(8=$AR123,$E$127=$AR123),Schweine_Werte!$M123*0.5,IF(OR(8&gt;$AR123,$E$127&lt;$AR123),0,Schweine_Werte!$M123))</f>
        <v>1.4477278921508818</v>
      </c>
      <c r="BX123" s="679">
        <f>IF(OR(8=$AR123,$E$145=$AR123),Schweine_Werte!$M123*0.5,IF(OR(8&gt;$AR123,$E$145&lt;$AR123),0,Schweine_Werte!$M123))</f>
        <v>1.4477278921508818</v>
      </c>
      <c r="BY123" s="677">
        <f>IF(OR($C$74=$AR123,$D$74=$AR123),Schweine_Werte!$O123*0.5,IF(OR($C$74&gt;$AR123,$D$74&lt;$AR123),0,Schweine_Werte!$O123))</f>
        <v>0</v>
      </c>
      <c r="BZ123" s="677">
        <f>IF(OR($C$83=$AR123,$D$83=$AR123),Schweine_Werte!$O123*0.5,IF(OR($C$83&gt;$AR123,$D$83&lt;$AR123),0,Schweine_Werte!$O123))</f>
        <v>0</v>
      </c>
      <c r="CA123" s="679">
        <f>IF(OR($C$92=$AR123,$D$92=$AR123),Schweine_Werte!$O123*0.5,IF(OR($C$92&gt;$AR123,$D$92&lt;$AR123),0,Schweine_Werte!$O123))</f>
        <v>0</v>
      </c>
      <c r="CB123" s="679">
        <f>IF(OR($C$101=$AR123,$D$101=$AR123),Schweine_Werte!$O123*0.5,IF(OR($C$101&gt;$AR123,$D$101&lt;$AR123),0,Schweine_Werte!$O123))</f>
        <v>0</v>
      </c>
      <c r="CC123" s="679">
        <f>IF(OR($C$110=$AR123,$D$110=$AR123),Schweine_Werte!$O123*0.5,IF(OR($C$110&gt;$AR123,$D$110&lt;$AR123),0,Schweine_Werte!$O123))</f>
        <v>0</v>
      </c>
    </row>
    <row r="124" spans="1:81" x14ac:dyDescent="0.2">
      <c r="C124" s="504"/>
      <c r="D124" s="702"/>
      <c r="E124" s="667"/>
      <c r="F124" s="667"/>
      <c r="G124" s="667"/>
      <c r="H124" s="667"/>
      <c r="I124" s="667"/>
      <c r="J124" s="667"/>
      <c r="K124" s="667"/>
      <c r="L124" s="667"/>
      <c r="M124" s="667"/>
      <c r="N124" s="667"/>
      <c r="O124" s="667"/>
      <c r="P124" s="667"/>
      <c r="Q124" s="667"/>
      <c r="R124" s="667"/>
      <c r="S124" s="667"/>
      <c r="T124" s="667"/>
      <c r="U124" s="667"/>
      <c r="V124" s="667"/>
      <c r="AR124" s="698">
        <v>128</v>
      </c>
      <c r="AS124" s="677">
        <f>IF(OR($C$12=$AR124,$D$12=$AR124),Schweine_Werte!$C124*0.5,IF(OR($C$12&gt;$AR124,$D$12&lt;$AR124),0,Schweine_Werte!$C124))</f>
        <v>0</v>
      </c>
      <c r="AT124" s="667">
        <f>IF(OR($C$24=$AR124,$D$24=$AR124),Schweine_Werte!$C124*0.5,IF(OR($C$24&gt;$AR124,$D$24&lt;$AR124),0,Schweine_Werte!$C124))</f>
        <v>0</v>
      </c>
      <c r="AU124" s="677">
        <f>IF(OR($C$36=$AR124,$D$36=$AR124),Schweine_Werte!$C124*0.5,IF(OR($C$36&gt;$AR124,$D$36&lt;$AR124),0,Schweine_Werte!$C124))</f>
        <v>0</v>
      </c>
      <c r="AV124" s="677">
        <f>IF(OR($C$48=$AR124,$D$48=$AR124),Schweine_Werte!$C124*0.5,IF(OR($C$48&gt;$AR124,$D$48&lt;$AR124),0,Schweine_Werte!$C124))</f>
        <v>0</v>
      </c>
      <c r="AW124" s="677">
        <f>IF(OR($C$60=$AR124,$D$60=$AR124),Schweine_Werte!$C124*0.5,IF(OR($C$60&gt;$AR124,$D$60&lt;$AR124),0,Schweine_Werte!$C124))</f>
        <v>0</v>
      </c>
      <c r="AX124" s="677">
        <f>IF(OR($C$12=$AR124,$D$12=$AR124),Schweine_Werte!$E124*0.5,IF(OR($C$12&gt;$AR124,$D$12&lt;$AR124),0,Schweine_Werte!$E124))</f>
        <v>0</v>
      </c>
      <c r="AY124" s="667">
        <f>IF(OR($C$24=$AR124,$D$24=$AR124),Schweine_Werte!$E124*0.5,IF(OR($C$24&gt;$AR124,$D$24&lt;$AR124),0,Schweine_Werte!$E124))</f>
        <v>0</v>
      </c>
      <c r="AZ124" s="667">
        <f>IF(OR($C$36=$AR124,$D$36=$AR124),Schweine_Werte!$E124*0.5,IF(OR($C$36&gt;$AR124,$D$36&lt;$AR124),0,Schweine_Werte!$E124))</f>
        <v>0</v>
      </c>
      <c r="BA124" s="667">
        <f>IF(OR($C$48=$AR124,$D$48=$AR124),Schweine_Werte!$E124*0.5,IF(OR($C$48&gt;$AR124,$D$48&lt;$AR124),0,Schweine_Werte!$E124))</f>
        <v>0</v>
      </c>
      <c r="BB124" s="667">
        <f>IF(OR($C$60=$AR124,$D$60=$AR124),Schweine_Werte!$E124*0.5,IF(OR($C$60&gt;$AR124,$D$60&lt;$AR124),0,Schweine_Werte!$E124))</f>
        <v>0</v>
      </c>
      <c r="BC124" s="677">
        <f>IF(OR($C$12=$AR124,$D$12=$AR124),Schweine_Werte!$G124*0.5,IF(OR($C$12&gt;$AR124,$D$12&lt;$AR124),0,Schweine_Werte!$G124))</f>
        <v>0</v>
      </c>
      <c r="BD124" s="667">
        <f>IF(OR($C$24=$AR124,$D$24=$AR124),Schweine_Werte!$G124*0.5,IF(OR($C$24&gt;$AR124,$D$24&lt;$AR124),0,Schweine_Werte!$G124))</f>
        <v>0</v>
      </c>
      <c r="BE124" s="667">
        <f>IF(OR($C$36=$AR124,$D$36=$AR124),Schweine_Werte!$G124*0.5,IF(OR($C$36&gt;$AR124,$D$36&lt;$AR124),0,Schweine_Werte!$G124))</f>
        <v>0</v>
      </c>
      <c r="BF124" s="667">
        <f>IF(OR($C$48=$AR124,$D$48=$AR124),Schweine_Werte!$G124*0.5,IF(OR($C$48&gt;$AR124,$D$48&lt;$AR124),0,Schweine_Werte!$G124))</f>
        <v>0</v>
      </c>
      <c r="BG124" s="667">
        <f>IF(OR($C$60=$AR124,$D$60=$AR124),Schweine_Werte!$G124*0.5,IF(OR($C$60&gt;$AR124,$D$60&lt;$AR124),0,Schweine_Werte!$G124))</f>
        <v>0</v>
      </c>
      <c r="BH124" s="677">
        <f>IF(OR($C$12=$AR124,$D$12=$AR124),Schweine_Werte!$I124*0.5,IF(OR($C$12&gt;$AR124,$D$12&lt;$AR124),0,Schweine_Werte!$I124))</f>
        <v>0</v>
      </c>
      <c r="BI124" s="667">
        <f>IF(OR($C$24=$AR124,$D$24=$AR124),Schweine_Werte!$I124*0.5,IF(OR($C$24&gt;$AR124,$D$24&lt;$AR124),0,Schweine_Werte!$I124))</f>
        <v>0</v>
      </c>
      <c r="BJ124" s="667">
        <f>IF(OR($C$36=$AR124,$D$36=$AR124),Schweine_Werte!$I124*0.5,IF(OR($C$36&gt;$AR124,$D$36&lt;$AR124),0,Schweine_Werte!$I124))</f>
        <v>0</v>
      </c>
      <c r="BK124" s="667">
        <f>IF(OR($C$48=$AR124,$D$48=$AR124),Schweine_Werte!$I124*0.5,IF(OR($C$48&gt;$AR124,$D$48&lt;$AR124),0,Schweine_Werte!$I124))</f>
        <v>0</v>
      </c>
      <c r="BL124" s="667">
        <f>IF(OR($C$60=$AR124,$D$60=$AR124),Schweine_Werte!$I124*0.5,IF(OR($C$60&gt;$AR124,$D$60&lt;$AR124),0,Schweine_Werte!$I124))</f>
        <v>0</v>
      </c>
      <c r="BM124" s="677"/>
      <c r="BN124" s="667"/>
      <c r="BO124" s="667"/>
      <c r="BP124" s="667"/>
      <c r="BQ124" s="667"/>
      <c r="BR124" s="677">
        <f>IF(OR($C$74=$AR124,$D$74=$AR124),Schweine_Werte!$M124*0.5,IF(OR($C$74&gt;$AR124,$D$74&lt;$AR124),0,Schweine_Werte!$M124))</f>
        <v>0</v>
      </c>
      <c r="BS124" s="677">
        <f>IF(OR($C$83=$AR124,$D$83=$AR124),Schweine_Werte!$M124*0.5,IF(OR($C$83&gt;$AR124,$D$83&lt;$AR124),0,Schweine_Werte!$M124))</f>
        <v>0</v>
      </c>
      <c r="BT124" s="679">
        <f>IF(OR($C$92=$AR124,$D$92=$AR124),Schweine_Werte!$M124*0.5,IF(OR($C$92&gt;$AR124,$D$92&lt;$AR124),0,Schweine_Werte!$M124))</f>
        <v>0</v>
      </c>
      <c r="BU124" s="679">
        <f>IF(OR($C$101=$AR124,$D$101=$AR124),Schweine_Werte!$M124*0.5,IF(OR($C$101&gt;$AR124,$D$101&lt;$AR124),0,Schweine_Werte!$M124))</f>
        <v>0</v>
      </c>
      <c r="BV124" s="679">
        <f>IF(OR($C$110=$AR124,$D$110=$AR124),Schweine_Werte!$M124*0.5,IF(OR($C$110&gt;$AR124,$D$110&lt;$AR124),0,Schweine_Werte!$M124))</f>
        <v>0</v>
      </c>
      <c r="BW124" s="679">
        <f>IF(OR(8=$AR124,$E$127=$AR124),Schweine_Werte!$M124*0.5,IF(OR(8&gt;$AR124,$E$127&lt;$AR124),0,Schweine_Werte!$M124))</f>
        <v>1.4477278921508818</v>
      </c>
      <c r="BX124" s="679">
        <f>IF(OR(8=$AR124,$E$145=$AR124),Schweine_Werte!$M124*0.5,IF(OR(8&gt;$AR124,$E$145&lt;$AR124),0,Schweine_Werte!$M124))</f>
        <v>1.4477278921508818</v>
      </c>
      <c r="BY124" s="677">
        <f>IF(OR($C$74=$AR124,$D$74=$AR124),Schweine_Werte!$O124*0.5,IF(OR($C$74&gt;$AR124,$D$74&lt;$AR124),0,Schweine_Werte!$O124))</f>
        <v>0</v>
      </c>
      <c r="BZ124" s="677">
        <f>IF(OR($C$83=$AR124,$D$83=$AR124),Schweine_Werte!$O124*0.5,IF(OR($C$83&gt;$AR124,$D$83&lt;$AR124),0,Schweine_Werte!$O124))</f>
        <v>0</v>
      </c>
      <c r="CA124" s="679">
        <f>IF(OR($C$92=$AR124,$D$92=$AR124),Schweine_Werte!$O124*0.5,IF(OR($C$92&gt;$AR124,$D$92&lt;$AR124),0,Schweine_Werte!$O124))</f>
        <v>0</v>
      </c>
      <c r="CB124" s="679">
        <f>IF(OR($C$101=$AR124,$D$101=$AR124),Schweine_Werte!$O124*0.5,IF(OR($C$101&gt;$AR124,$D$101&lt;$AR124),0,Schweine_Werte!$O124))</f>
        <v>0</v>
      </c>
      <c r="CC124" s="679">
        <f>IF(OR($C$110=$AR124,$D$110=$AR124),Schweine_Werte!$O124*0.5,IF(OR($C$110&gt;$AR124,$D$110&lt;$AR124),0,Schweine_Werte!$O124))</f>
        <v>0</v>
      </c>
    </row>
    <row r="125" spans="1:81" ht="15.75" x14ac:dyDescent="0.25">
      <c r="F125" s="521"/>
      <c r="G125" s="1722" t="s">
        <v>486</v>
      </c>
      <c r="H125" s="1723"/>
      <c r="I125" s="1724"/>
      <c r="J125" s="681" t="s">
        <v>474</v>
      </c>
      <c r="K125" s="681" t="s">
        <v>487</v>
      </c>
      <c r="L125" s="1725" t="s">
        <v>488</v>
      </c>
      <c r="M125" s="1726"/>
      <c r="N125" s="1727"/>
      <c r="O125" s="1725" t="s">
        <v>489</v>
      </c>
      <c r="P125" s="1727"/>
      <c r="Q125" s="1725" t="s">
        <v>490</v>
      </c>
      <c r="R125" s="1726"/>
      <c r="S125" s="1727"/>
      <c r="T125" s="1725" t="s">
        <v>491</v>
      </c>
      <c r="U125" s="1726"/>
      <c r="V125" s="1727"/>
      <c r="W125" s="1725" t="s">
        <v>492</v>
      </c>
      <c r="X125" s="1726"/>
      <c r="Y125" s="1727"/>
      <c r="AR125" s="698">
        <v>129</v>
      </c>
      <c r="AS125" s="677">
        <f>IF(OR($C$12=$AR125,$D$12=$AR125),Schweine_Werte!$C125*0.5,IF(OR($C$12&gt;$AR125,$D$12&lt;$AR125),0,Schweine_Werte!$C125))</f>
        <v>0</v>
      </c>
      <c r="AT125" s="667">
        <f>IF(OR($C$24=$AR125,$D$24=$AR125),Schweine_Werte!$C125*0.5,IF(OR($C$24&gt;$AR125,$D$24&lt;$AR125),0,Schweine_Werte!$C125))</f>
        <v>0</v>
      </c>
      <c r="AU125" s="677">
        <f>IF(OR($C$36=$AR125,$D$36=$AR125),Schweine_Werte!$C125*0.5,IF(OR($C$36&gt;$AR125,$D$36&lt;$AR125),0,Schweine_Werte!$C125))</f>
        <v>0</v>
      </c>
      <c r="AV125" s="677">
        <f>IF(OR($C$48=$AR125,$D$48=$AR125),Schweine_Werte!$C125*0.5,IF(OR($C$48&gt;$AR125,$D$48&lt;$AR125),0,Schweine_Werte!$C125))</f>
        <v>0</v>
      </c>
      <c r="AW125" s="677">
        <f>IF(OR($C$60=$AR125,$D$60=$AR125),Schweine_Werte!$C125*0.5,IF(OR($C$60&gt;$AR125,$D$60&lt;$AR125),0,Schweine_Werte!$C125))</f>
        <v>0</v>
      </c>
      <c r="AX125" s="677">
        <f>IF(OR($C$12=$AR125,$D$12=$AR125),Schweine_Werte!$E125*0.5,IF(OR($C$12&gt;$AR125,$D$12&lt;$AR125),0,Schweine_Werte!$E125))</f>
        <v>0</v>
      </c>
      <c r="AY125" s="667">
        <f>IF(OR($C$24=$AR125,$D$24=$AR125),Schweine_Werte!$E125*0.5,IF(OR($C$24&gt;$AR125,$D$24&lt;$AR125),0,Schweine_Werte!$E125))</f>
        <v>0</v>
      </c>
      <c r="AZ125" s="667">
        <f>IF(OR($C$36=$AR125,$D$36=$AR125),Schweine_Werte!$E125*0.5,IF(OR($C$36&gt;$AR125,$D$36&lt;$AR125),0,Schweine_Werte!$E125))</f>
        <v>0</v>
      </c>
      <c r="BA125" s="667">
        <f>IF(OR($C$48=$AR125,$D$48=$AR125),Schweine_Werte!$E125*0.5,IF(OR($C$48&gt;$AR125,$D$48&lt;$AR125),0,Schweine_Werte!$E125))</f>
        <v>0</v>
      </c>
      <c r="BB125" s="667">
        <f>IF(OR($C$60=$AR125,$D$60=$AR125),Schweine_Werte!$E125*0.5,IF(OR($C$60&gt;$AR125,$D$60&lt;$AR125),0,Schweine_Werte!$E125))</f>
        <v>0</v>
      </c>
      <c r="BC125" s="677">
        <f>IF(OR($C$12=$AR125,$D$12=$AR125),Schweine_Werte!$G125*0.5,IF(OR($C$12&gt;$AR125,$D$12&lt;$AR125),0,Schweine_Werte!$G125))</f>
        <v>0</v>
      </c>
      <c r="BD125" s="667">
        <f>IF(OR($C$24=$AR125,$D$24=$AR125),Schweine_Werte!$G125*0.5,IF(OR($C$24&gt;$AR125,$D$24&lt;$AR125),0,Schweine_Werte!$G125))</f>
        <v>0</v>
      </c>
      <c r="BE125" s="667">
        <f>IF(OR($C$36=$AR125,$D$36=$AR125),Schweine_Werte!$G125*0.5,IF(OR($C$36&gt;$AR125,$D$36&lt;$AR125),0,Schweine_Werte!$G125))</f>
        <v>0</v>
      </c>
      <c r="BF125" s="667">
        <f>IF(OR($C$48=$AR125,$D$48=$AR125),Schweine_Werte!$G125*0.5,IF(OR($C$48&gt;$AR125,$D$48&lt;$AR125),0,Schweine_Werte!$G125))</f>
        <v>0</v>
      </c>
      <c r="BG125" s="667">
        <f>IF(OR($C$60=$AR125,$D$60=$AR125),Schweine_Werte!$G125*0.5,IF(OR($C$60&gt;$AR125,$D$60&lt;$AR125),0,Schweine_Werte!$G125))</f>
        <v>0</v>
      </c>
      <c r="BH125" s="677">
        <f>IF(OR($C$12=$AR125,$D$12=$AR125),Schweine_Werte!$I125*0.5,IF(OR($C$12&gt;$AR125,$D$12&lt;$AR125),0,Schweine_Werte!$I125))</f>
        <v>0</v>
      </c>
      <c r="BI125" s="667">
        <f>IF(OR($C$24=$AR125,$D$24=$AR125),Schweine_Werte!$I125*0.5,IF(OR($C$24&gt;$AR125,$D$24&lt;$AR125),0,Schweine_Werte!$I125))</f>
        <v>0</v>
      </c>
      <c r="BJ125" s="667">
        <f>IF(OR($C$36=$AR125,$D$36=$AR125),Schweine_Werte!$I125*0.5,IF(OR($C$36&gt;$AR125,$D$36&lt;$AR125),0,Schweine_Werte!$I125))</f>
        <v>0</v>
      </c>
      <c r="BK125" s="667">
        <f>IF(OR($C$48=$AR125,$D$48=$AR125),Schweine_Werte!$I125*0.5,IF(OR($C$48&gt;$AR125,$D$48&lt;$AR125),0,Schweine_Werte!$I125))</f>
        <v>0</v>
      </c>
      <c r="BL125" s="667">
        <f>IF(OR($C$60=$AR125,$D$60=$AR125),Schweine_Werte!$I125*0.5,IF(OR($C$60&gt;$AR125,$D$60&lt;$AR125),0,Schweine_Werte!$I125))</f>
        <v>0</v>
      </c>
      <c r="BM125" s="677"/>
      <c r="BN125" s="667"/>
      <c r="BO125" s="667"/>
      <c r="BP125" s="667"/>
      <c r="BQ125" s="667"/>
      <c r="BR125" s="677">
        <f>IF(OR($C$74=$AR125,$D$74=$AR125),Schweine_Werte!$M125*0.5,IF(OR($C$74&gt;$AR125,$D$74&lt;$AR125),0,Schweine_Werte!$M125))</f>
        <v>0</v>
      </c>
      <c r="BS125" s="677">
        <f>IF(OR($C$83=$AR125,$D$83=$AR125),Schweine_Werte!$M125*0.5,IF(OR($C$83&gt;$AR125,$D$83&lt;$AR125),0,Schweine_Werte!$M125))</f>
        <v>0</v>
      </c>
      <c r="BT125" s="679">
        <f>IF(OR($C$92=$AR125,$D$92=$AR125),Schweine_Werte!$M125*0.5,IF(OR($C$92&gt;$AR125,$D$92&lt;$AR125),0,Schweine_Werte!$M125))</f>
        <v>0</v>
      </c>
      <c r="BU125" s="679">
        <f>IF(OR($C$101=$AR125,$D$101=$AR125),Schweine_Werte!$M125*0.5,IF(OR($C$101&gt;$AR125,$D$101&lt;$AR125),0,Schweine_Werte!$M125))</f>
        <v>0</v>
      </c>
      <c r="BV125" s="679">
        <f>IF(OR($C$110=$AR125,$D$110=$AR125),Schweine_Werte!$M125*0.5,IF(OR($C$110&gt;$AR125,$D$110&lt;$AR125),0,Schweine_Werte!$M125))</f>
        <v>0</v>
      </c>
      <c r="BW125" s="679">
        <f>IF(OR(8=$AR125,$E$127=$AR125),Schweine_Werte!$M125*0.5,IF(OR(8&gt;$AR125,$E$127&lt;$AR125),0,Schweine_Werte!$M125))</f>
        <v>1.4477278921508818</v>
      </c>
      <c r="BX125" s="679">
        <f>IF(OR(8=$AR125,$E$145=$AR125),Schweine_Werte!$M125*0.5,IF(OR(8&gt;$AR125,$E$145&lt;$AR125),0,Schweine_Werte!$M125))</f>
        <v>1.4477278921508818</v>
      </c>
      <c r="BY125" s="677">
        <f>IF(OR($C$74=$AR125,$D$74=$AR125),Schweine_Werte!$O125*0.5,IF(OR($C$74&gt;$AR125,$D$74&lt;$AR125),0,Schweine_Werte!$O125))</f>
        <v>0</v>
      </c>
      <c r="BZ125" s="677">
        <f>IF(OR($C$83=$AR125,$D$83=$AR125),Schweine_Werte!$O125*0.5,IF(OR($C$83&gt;$AR125,$D$83&lt;$AR125),0,Schweine_Werte!$O125))</f>
        <v>0</v>
      </c>
      <c r="CA125" s="679">
        <f>IF(OR($C$92=$AR125,$D$92=$AR125),Schweine_Werte!$O125*0.5,IF(OR($C$92&gt;$AR125,$D$92&lt;$AR125),0,Schweine_Werte!$O125))</f>
        <v>0</v>
      </c>
      <c r="CB125" s="679">
        <f>IF(OR($C$101=$AR125,$D$101=$AR125),Schweine_Werte!$O125*0.5,IF(OR($C$101&gt;$AR125,$D$101&lt;$AR125),0,Schweine_Werte!$O125))</f>
        <v>0</v>
      </c>
      <c r="CC125" s="679">
        <f>IF(OR($C$110=$AR125,$D$110=$AR125),Schweine_Werte!$O125*0.5,IF(OR($C$110&gt;$AR125,$D$110&lt;$AR125),0,Schweine_Werte!$O125))</f>
        <v>0</v>
      </c>
    </row>
    <row r="126" spans="1:81" ht="18.75" x14ac:dyDescent="0.25">
      <c r="B126" s="704" t="s">
        <v>497</v>
      </c>
      <c r="C126" s="705"/>
      <c r="D126" s="706" t="s">
        <v>527</v>
      </c>
      <c r="E126" s="707" t="s">
        <v>528</v>
      </c>
      <c r="F126" s="686" t="s">
        <v>363</v>
      </c>
      <c r="G126" s="687" t="s">
        <v>1</v>
      </c>
      <c r="H126" s="687" t="s">
        <v>499</v>
      </c>
      <c r="I126" s="687" t="s">
        <v>500</v>
      </c>
      <c r="J126" s="688" t="s">
        <v>501</v>
      </c>
      <c r="K126" s="688" t="s">
        <v>501</v>
      </c>
      <c r="L126" s="689" t="s">
        <v>365</v>
      </c>
      <c r="M126" s="689" t="s">
        <v>502</v>
      </c>
      <c r="N126" s="689" t="s">
        <v>367</v>
      </c>
      <c r="O126" s="690" t="s">
        <v>358</v>
      </c>
      <c r="P126" s="690" t="s">
        <v>359</v>
      </c>
      <c r="Q126" s="689" t="s">
        <v>365</v>
      </c>
      <c r="R126" s="689" t="s">
        <v>366</v>
      </c>
      <c r="S126" s="689" t="s">
        <v>367</v>
      </c>
      <c r="T126" s="689" t="s">
        <v>365</v>
      </c>
      <c r="U126" s="689" t="s">
        <v>366</v>
      </c>
      <c r="V126" s="689" t="s">
        <v>367</v>
      </c>
      <c r="W126" s="688" t="s">
        <v>503</v>
      </c>
      <c r="X126" s="688" t="s">
        <v>504</v>
      </c>
      <c r="Y126" s="688" t="s">
        <v>505</v>
      </c>
      <c r="AR126" s="698">
        <v>130</v>
      </c>
      <c r="AS126" s="677">
        <f>IF(OR($C$12=$AR126,$D$12=$AR126),Schweine_Werte!$C126*0.5,IF(OR($C$12&gt;$AR126,$D$12&lt;$AR126),0,Schweine_Werte!$C126))</f>
        <v>0</v>
      </c>
      <c r="AT126" s="667">
        <f>IF(OR($C$24=$AR126,$D$24=$AR126),Schweine_Werte!$C126*0.5,IF(OR($C$24&gt;$AR126,$D$24&lt;$AR126),0,Schweine_Werte!$C126))</f>
        <v>0</v>
      </c>
      <c r="AU126" s="677">
        <f>IF(OR($C$36=$AR126,$D$36=$AR126),Schweine_Werte!$C126*0.5,IF(OR($C$36&gt;$AR126,$D$36&lt;$AR126),0,Schweine_Werte!$C126))</f>
        <v>0</v>
      </c>
      <c r="AV126" s="677">
        <f>IF(OR($C$48=$AR126,$D$48=$AR126),Schweine_Werte!$C126*0.5,IF(OR($C$48&gt;$AR126,$D$48&lt;$AR126),0,Schweine_Werte!$C126))</f>
        <v>0</v>
      </c>
      <c r="AW126" s="677">
        <f>IF(OR($C$60=$AR126,$D$60=$AR126),Schweine_Werte!$C126*0.5,IF(OR($C$60&gt;$AR126,$D$60&lt;$AR126),0,Schweine_Werte!$C126))</f>
        <v>0</v>
      </c>
      <c r="AX126" s="677">
        <f>IF(OR($C$12=$AR126,$D$12=$AR126),Schweine_Werte!$E126*0.5,IF(OR($C$12&gt;$AR126,$D$12&lt;$AR126),0,Schweine_Werte!$E126))</f>
        <v>0</v>
      </c>
      <c r="AY126" s="667">
        <f>IF(OR($C$24=$AR126,$D$24=$AR126),Schweine_Werte!$E126*0.5,IF(OR($C$24&gt;$AR126,$D$24&lt;$AR126),0,Schweine_Werte!$E126))</f>
        <v>0</v>
      </c>
      <c r="AZ126" s="667">
        <f>IF(OR($C$36=$AR126,$D$36=$AR126),Schweine_Werte!$E126*0.5,IF(OR($C$36&gt;$AR126,$D$36&lt;$AR126),0,Schweine_Werte!$E126))</f>
        <v>0</v>
      </c>
      <c r="BA126" s="667">
        <f>IF(OR($C$48=$AR126,$D$48=$AR126),Schweine_Werte!$E126*0.5,IF(OR($C$48&gt;$AR126,$D$48&lt;$AR126),0,Schweine_Werte!$E126))</f>
        <v>0</v>
      </c>
      <c r="BB126" s="667">
        <f>IF(OR($C$60=$AR126,$D$60=$AR126),Schweine_Werte!$E126*0.5,IF(OR($C$60&gt;$AR126,$D$60&lt;$AR126),0,Schweine_Werte!$E126))</f>
        <v>0</v>
      </c>
      <c r="BC126" s="677">
        <f>IF(OR($C$12=$AR126,$D$12=$AR126),Schweine_Werte!$G126*0.5,IF(OR($C$12&gt;$AR126,$D$12&lt;$AR126),0,Schweine_Werte!$G126))</f>
        <v>0</v>
      </c>
      <c r="BD126" s="667">
        <f>IF(OR($C$24=$AR126,$D$24=$AR126),Schweine_Werte!$G126*0.5,IF(OR($C$24&gt;$AR126,$D$24&lt;$AR126),0,Schweine_Werte!$G126))</f>
        <v>0</v>
      </c>
      <c r="BE126" s="667">
        <f>IF(OR($C$36=$AR126,$D$36=$AR126),Schweine_Werte!$G126*0.5,IF(OR($C$36&gt;$AR126,$D$36&lt;$AR126),0,Schweine_Werte!$G126))</f>
        <v>0</v>
      </c>
      <c r="BF126" s="667">
        <f>IF(OR($C$48=$AR126,$D$48=$AR126),Schweine_Werte!$G126*0.5,IF(OR($C$48&gt;$AR126,$D$48&lt;$AR126),0,Schweine_Werte!$G126))</f>
        <v>0</v>
      </c>
      <c r="BG126" s="667">
        <f>IF(OR($C$60=$AR126,$D$60=$AR126),Schweine_Werte!$G126*0.5,IF(OR($C$60&gt;$AR126,$D$60&lt;$AR126),0,Schweine_Werte!$G126))</f>
        <v>0</v>
      </c>
      <c r="BH126" s="677">
        <f>IF(OR($C$12=$AR126,$D$12=$AR126),Schweine_Werte!$I126*0.5,IF(OR($C$12&gt;$AR126,$D$12&lt;$AR126),0,Schweine_Werte!$I126))</f>
        <v>0</v>
      </c>
      <c r="BI126" s="667">
        <f>IF(OR($C$24=$AR126,$D$24=$AR126),Schweine_Werte!$I126*0.5,IF(OR($C$24&gt;$AR126,$D$24&lt;$AR126),0,Schweine_Werte!$I126))</f>
        <v>0</v>
      </c>
      <c r="BJ126" s="667">
        <f>IF(OR($C$36=$AR126,$D$36=$AR126),Schweine_Werte!$I126*0.5,IF(OR($C$36&gt;$AR126,$D$36&lt;$AR126),0,Schweine_Werte!$I126))</f>
        <v>0</v>
      </c>
      <c r="BK126" s="667">
        <f>IF(OR($C$48=$AR126,$D$48=$AR126),Schweine_Werte!$I126*0.5,IF(OR($C$48&gt;$AR126,$D$48&lt;$AR126),0,Schweine_Werte!$I126))</f>
        <v>0</v>
      </c>
      <c r="BL126" s="667">
        <f>IF(OR($C$60=$AR126,$D$60=$AR126),Schweine_Werte!$I126*0.5,IF(OR($C$60&gt;$AR126,$D$60&lt;$AR126),0,Schweine_Werte!$I126))</f>
        <v>0</v>
      </c>
      <c r="BM126" s="677"/>
      <c r="BN126" s="667"/>
      <c r="BO126" s="667"/>
      <c r="BP126" s="667"/>
      <c r="BQ126" s="667"/>
      <c r="BR126" s="677">
        <f>IF(OR($C$74=$AR126,$D$74=$AR126),Schweine_Werte!$M126*0.5,IF(OR($C$74&gt;$AR126,$D$74&lt;$AR126),0,Schweine_Werte!$M126))</f>
        <v>0</v>
      </c>
      <c r="BS126" s="677">
        <f>IF(OR($C$83=$AR126,$D$83=$AR126),Schweine_Werte!$M126*0.5,IF(OR($C$83&gt;$AR126,$D$83&lt;$AR126),0,Schweine_Werte!$M126))</f>
        <v>0</v>
      </c>
      <c r="BT126" s="679">
        <f>IF(OR($C$92=$AR126,$D$92=$AR126),Schweine_Werte!$M126*0.5,IF(OR($C$92&gt;$AR126,$D$92&lt;$AR126),0,Schweine_Werte!$M126))</f>
        <v>0</v>
      </c>
      <c r="BU126" s="679">
        <f>IF(OR($C$101=$AR126,$D$101=$AR126),Schweine_Werte!$M126*0.5,IF(OR($C$101&gt;$AR126,$D$101&lt;$AR126),0,Schweine_Werte!$M126))</f>
        <v>0</v>
      </c>
      <c r="BV126" s="679">
        <f>IF(OR($C$110=$AR126,$D$110=$AR126),Schweine_Werte!$M126*0.5,IF(OR($C$110&gt;$AR126,$D$110&lt;$AR126),0,Schweine_Werte!$M126))</f>
        <v>0</v>
      </c>
      <c r="BW126" s="679">
        <f>IF(OR(8=$AR126,$E$127=$AR126),Schweine_Werte!$M126*0.5,IF(OR(8&gt;$AR126,$E$127&lt;$AR126),0,Schweine_Werte!$M126))</f>
        <v>1.4477278921508818</v>
      </c>
      <c r="BX126" s="679">
        <f>IF(OR(8=$AR126,$E$145=$AR126),Schweine_Werte!$M126*0.5,IF(OR(8&gt;$AR126,$E$145&lt;$AR126),0,Schweine_Werte!$M126))</f>
        <v>1.4477278921508818</v>
      </c>
      <c r="BY126" s="677">
        <f>IF(OR($C$74=$AR126,$D$74=$AR126),Schweine_Werte!$O126*0.5,IF(OR($C$74&gt;$AR126,$D$74&lt;$AR126),0,Schweine_Werte!$O126))</f>
        <v>0</v>
      </c>
      <c r="BZ126" s="677">
        <f>IF(OR($C$83=$AR126,$D$83=$AR126),Schweine_Werte!$O126*0.5,IF(OR($C$83&gt;$AR126,$D$83&lt;$AR126),0,Schweine_Werte!$O126))</f>
        <v>0</v>
      </c>
      <c r="CA126" s="679">
        <f>IF(OR($C$92=$AR126,$D$92=$AR126),Schweine_Werte!$O126*0.5,IF(OR($C$92&gt;$AR126,$D$92&lt;$AR126),0,Schweine_Werte!$O126))</f>
        <v>0</v>
      </c>
      <c r="CB126" s="679">
        <f>IF(OR($C$101=$AR126,$D$101=$AR126),Schweine_Werte!$O126*0.5,IF(OR($C$101&gt;$AR126,$D$101&lt;$AR126),0,Schweine_Werte!$O126))</f>
        <v>0</v>
      </c>
      <c r="CC126" s="679">
        <f>IF(OR($C$110=$AR126,$D$110=$AR126),Schweine_Werte!$O126*0.5,IF(OR($C$110&gt;$AR126,$D$110&lt;$AR126),0,Schweine_Werte!$O126))</f>
        <v>0</v>
      </c>
    </row>
    <row r="127" spans="1:81" ht="15.75" x14ac:dyDescent="0.25">
      <c r="A127" s="520" t="s">
        <v>466</v>
      </c>
      <c r="B127" s="507" t="str">
        <f>IF('Abweichende Werte'!W11=1,A6,"")</f>
        <v/>
      </c>
      <c r="C127" s="507"/>
      <c r="D127" s="508" t="str">
        <f>IF('Abweichende Werte'!W11=1,'Abweichende Werte'!J11,"")</f>
        <v/>
      </c>
      <c r="E127" s="508" t="str">
        <f>IF('Abweichende Werte'!W11=1,'Abweichende Werte'!M11,"")</f>
        <v/>
      </c>
      <c r="F127" s="708" t="e">
        <f t="shared" ref="F127:K127" si="56">SUM(F119:F120)</f>
        <v>#VALUE!</v>
      </c>
      <c r="G127" s="708" t="e">
        <f t="shared" si="56"/>
        <v>#VALUE!</v>
      </c>
      <c r="H127" s="708" t="e">
        <f t="shared" si="56"/>
        <v>#VALUE!</v>
      </c>
      <c r="I127" s="708" t="e">
        <f t="shared" si="56"/>
        <v>#VALUE!</v>
      </c>
      <c r="J127" s="708" t="e">
        <f t="shared" si="56"/>
        <v>#VALUE!</v>
      </c>
      <c r="K127" s="708" t="e">
        <f t="shared" si="56"/>
        <v>#VALUE!</v>
      </c>
      <c r="L127" s="708" t="e">
        <f>Q127*365/1000+$J127-$K127</f>
        <v>#VALUE!</v>
      </c>
      <c r="M127" s="708" t="e">
        <f>R127*365/1000+$J127-$K127/2</f>
        <v>#VALUE!</v>
      </c>
      <c r="N127" s="708" t="e">
        <f>S127*365/1000+$J127</f>
        <v>#VALUE!</v>
      </c>
      <c r="O127" s="708">
        <v>5.5</v>
      </c>
      <c r="P127" s="708">
        <v>1.8</v>
      </c>
      <c r="Q127" s="708" t="e">
        <f>SUM(Q119:Q120)</f>
        <v>#VALUE!</v>
      </c>
      <c r="R127" s="708" t="e">
        <f>SUM(R119:R120)</f>
        <v>#VALUE!</v>
      </c>
      <c r="S127" s="708" t="e">
        <f>SUM(S119:S120)</f>
        <v>#VALUE!</v>
      </c>
      <c r="T127" s="708" t="e">
        <f>Q127/$F127</f>
        <v>#VALUE!</v>
      </c>
      <c r="U127" s="708" t="e">
        <f>R127/$F127</f>
        <v>#VALUE!</v>
      </c>
      <c r="V127" s="708" t="e">
        <f>S127/$F127</f>
        <v>#VALUE!</v>
      </c>
      <c r="W127" s="708" t="e">
        <f>($J127*0.055+Q127*0.365*0.86-$K127*0.018)/L127*100</f>
        <v>#VALUE!</v>
      </c>
      <c r="X127" s="708" t="e">
        <f>($J127*0.055+R127*0.365*0.86-$K127*0.018/2)/M127*100</f>
        <v>#VALUE!</v>
      </c>
      <c r="Y127" s="708" t="e">
        <f>($J127*0.055+S127*0.365*0.86)/N127*100</f>
        <v>#VALUE!</v>
      </c>
      <c r="AR127" s="698">
        <v>131</v>
      </c>
      <c r="AS127" s="677">
        <f>IF(OR($C$12=$AR127,$D$12=$AR127),Schweine_Werte!$C127*0.5,IF(OR($C$12&gt;$AR127,$D$12&lt;$AR127),0,Schweine_Werte!$C127))</f>
        <v>0</v>
      </c>
      <c r="AT127" s="667">
        <f>IF(OR($C$24=$AR127,$D$24=$AR127),Schweine_Werte!$C127*0.5,IF(OR($C$24&gt;$AR127,$D$24&lt;$AR127),0,Schweine_Werte!$C127))</f>
        <v>0</v>
      </c>
      <c r="AU127" s="677">
        <f>IF(OR($C$36=$AR127,$D$36=$AR127),Schweine_Werte!$C127*0.5,IF(OR($C$36&gt;$AR127,$D$36&lt;$AR127),0,Schweine_Werte!$C127))</f>
        <v>0</v>
      </c>
      <c r="AV127" s="677">
        <f>IF(OR($C$48=$AR127,$D$48=$AR127),Schweine_Werte!$C127*0.5,IF(OR($C$48&gt;$AR127,$D$48&lt;$AR127),0,Schweine_Werte!$C127))</f>
        <v>0</v>
      </c>
      <c r="AW127" s="677">
        <f>IF(OR($C$60=$AR127,$D$60=$AR127),Schweine_Werte!$C127*0.5,IF(OR($C$60&gt;$AR127,$D$60&lt;$AR127),0,Schweine_Werte!$C127))</f>
        <v>0</v>
      </c>
      <c r="AX127" s="677">
        <f>IF(OR($C$12=$AR127,$D$12=$AR127),Schweine_Werte!$E127*0.5,IF(OR($C$12&gt;$AR127,$D$12&lt;$AR127),0,Schweine_Werte!$E127))</f>
        <v>0</v>
      </c>
      <c r="AY127" s="667">
        <f>IF(OR($C$24=$AR127,$D$24=$AR127),Schweine_Werte!$E127*0.5,IF(OR($C$24&gt;$AR127,$D$24&lt;$AR127),0,Schweine_Werte!$E127))</f>
        <v>0</v>
      </c>
      <c r="AZ127" s="667">
        <f>IF(OR($C$36=$AR127,$D$36=$AR127),Schweine_Werte!$E127*0.5,IF(OR($C$36&gt;$AR127,$D$36&lt;$AR127),0,Schweine_Werte!$E127))</f>
        <v>0</v>
      </c>
      <c r="BA127" s="667">
        <f>IF(OR($C$48=$AR127,$D$48=$AR127),Schweine_Werte!$E127*0.5,IF(OR($C$48&gt;$AR127,$D$48&lt;$AR127),0,Schweine_Werte!$E127))</f>
        <v>0</v>
      </c>
      <c r="BB127" s="667">
        <f>IF(OR($C$60=$AR127,$D$60=$AR127),Schweine_Werte!$E127*0.5,IF(OR($C$60&gt;$AR127,$D$60&lt;$AR127),0,Schweine_Werte!$E127))</f>
        <v>0</v>
      </c>
      <c r="BC127" s="677">
        <f>IF(OR($C$12=$AR127,$D$12=$AR127),Schweine_Werte!$G127*0.5,IF(OR($C$12&gt;$AR127,$D$12&lt;$AR127),0,Schweine_Werte!$G127))</f>
        <v>0</v>
      </c>
      <c r="BD127" s="667">
        <f>IF(OR($C$24=$AR127,$D$24=$AR127),Schweine_Werte!$G127*0.5,IF(OR($C$24&gt;$AR127,$D$24&lt;$AR127),0,Schweine_Werte!$G127))</f>
        <v>0</v>
      </c>
      <c r="BE127" s="667">
        <f>IF(OR($C$36=$AR127,$D$36=$AR127),Schweine_Werte!$G127*0.5,IF(OR($C$36&gt;$AR127,$D$36&lt;$AR127),0,Schweine_Werte!$G127))</f>
        <v>0</v>
      </c>
      <c r="BF127" s="667">
        <f>IF(OR($C$48=$AR127,$D$48=$AR127),Schweine_Werte!$G127*0.5,IF(OR($C$48&gt;$AR127,$D$48&lt;$AR127),0,Schweine_Werte!$G127))</f>
        <v>0</v>
      </c>
      <c r="BG127" s="667">
        <f>IF(OR($C$60=$AR127,$D$60=$AR127),Schweine_Werte!$G127*0.5,IF(OR($C$60&gt;$AR127,$D$60&lt;$AR127),0,Schweine_Werte!$G127))</f>
        <v>0</v>
      </c>
      <c r="BH127" s="677">
        <f>IF(OR($C$12=$AR127,$D$12=$AR127),Schweine_Werte!$I127*0.5,IF(OR($C$12&gt;$AR127,$D$12&lt;$AR127),0,Schweine_Werte!$I127))</f>
        <v>0</v>
      </c>
      <c r="BI127" s="667">
        <f>IF(OR($C$24=$AR127,$D$24=$AR127),Schweine_Werte!$I127*0.5,IF(OR($C$24&gt;$AR127,$D$24&lt;$AR127),0,Schweine_Werte!$I127))</f>
        <v>0</v>
      </c>
      <c r="BJ127" s="667">
        <f>IF(OR($C$36=$AR127,$D$36=$AR127),Schweine_Werte!$I127*0.5,IF(OR($C$36&gt;$AR127,$D$36&lt;$AR127),0,Schweine_Werte!$I127))</f>
        <v>0</v>
      </c>
      <c r="BK127" s="667">
        <f>IF(OR($C$48=$AR127,$D$48=$AR127),Schweine_Werte!$I127*0.5,IF(OR($C$48&gt;$AR127,$D$48&lt;$AR127),0,Schweine_Werte!$I127))</f>
        <v>0</v>
      </c>
      <c r="BL127" s="667">
        <f>IF(OR($C$60=$AR127,$D$60=$AR127),Schweine_Werte!$I127*0.5,IF(OR($C$60&gt;$AR127,$D$60&lt;$AR127),0,Schweine_Werte!$I127))</f>
        <v>0</v>
      </c>
      <c r="BM127" s="677"/>
      <c r="BN127" s="667"/>
      <c r="BO127" s="667"/>
      <c r="BP127" s="667"/>
      <c r="BQ127" s="667"/>
      <c r="BR127" s="677">
        <f>IF(OR($C$74=$AR127,$D$74=$AR127),Schweine_Werte!$M127*0.5,IF(OR($C$74&gt;$AR127,$D$74&lt;$AR127),0,Schweine_Werte!$M127))</f>
        <v>0</v>
      </c>
      <c r="BS127" s="677">
        <f>IF(OR($C$83=$AR127,$D$83=$AR127),Schweine_Werte!$M127*0.5,IF(OR($C$83&gt;$AR127,$D$83&lt;$AR127),0,Schweine_Werte!$M127))</f>
        <v>0</v>
      </c>
      <c r="BT127" s="679">
        <f>IF(OR($C$92=$AR127,$D$92=$AR127),Schweine_Werte!$M127*0.5,IF(OR($C$92&gt;$AR127,$D$92&lt;$AR127),0,Schweine_Werte!$M127))</f>
        <v>0</v>
      </c>
      <c r="BU127" s="679">
        <f>IF(OR($C$101=$AR127,$D$101=$AR127),Schweine_Werte!$M127*0.5,IF(OR($C$101&gt;$AR127,$D$101&lt;$AR127),0,Schweine_Werte!$M127))</f>
        <v>0</v>
      </c>
      <c r="BV127" s="679">
        <f>IF(OR($C$110=$AR127,$D$110=$AR127),Schweine_Werte!$M127*0.5,IF(OR($C$110&gt;$AR127,$D$110&lt;$AR127),0,Schweine_Werte!$M127))</f>
        <v>0</v>
      </c>
      <c r="BW127" s="679">
        <f>IF(OR(8=$AR127,$E$127=$AR127),Schweine_Werte!$M127*0.5,IF(OR(8&gt;$AR127,$E$127&lt;$AR127),0,Schweine_Werte!$M127))</f>
        <v>1.4477278921508818</v>
      </c>
      <c r="BX127" s="679">
        <f>IF(OR(8=$AR127,$E$145=$AR127),Schweine_Werte!$M127*0.5,IF(OR(8&gt;$AR127,$E$145&lt;$AR127),0,Schweine_Werte!$M127))</f>
        <v>1.4477278921508818</v>
      </c>
      <c r="BY127" s="677">
        <f>IF(OR($C$74=$AR127,$D$74=$AR127),Schweine_Werte!$O127*0.5,IF(OR($C$74&gt;$AR127,$D$74&lt;$AR127),0,Schweine_Werte!$O127))</f>
        <v>0</v>
      </c>
      <c r="BZ127" s="677">
        <f>IF(OR($C$83=$AR127,$D$83=$AR127),Schweine_Werte!$O127*0.5,IF(OR($C$83&gt;$AR127,$D$83&lt;$AR127),0,Schweine_Werte!$O127))</f>
        <v>0</v>
      </c>
      <c r="CA127" s="679">
        <f>IF(OR($C$92=$AR127,$D$92=$AR127),Schweine_Werte!$O127*0.5,IF(OR($C$92&gt;$AR127,$D$92&lt;$AR127),0,Schweine_Werte!$O127))</f>
        <v>0</v>
      </c>
      <c r="CB127" s="679">
        <f>IF(OR($C$101=$AR127,$D$101=$AR127),Schweine_Werte!$O127*0.5,IF(OR($C$101&gt;$AR127,$D$101&lt;$AR127),0,Schweine_Werte!$O127))</f>
        <v>0</v>
      </c>
      <c r="CC127" s="679">
        <f>IF(OR($C$110=$AR127,$D$110=$AR127),Schweine_Werte!$O127*0.5,IF(OR($C$110&gt;$AR127,$D$110&lt;$AR127),0,Schweine_Werte!$O127))</f>
        <v>0</v>
      </c>
    </row>
    <row r="128" spans="1:81" x14ac:dyDescent="0.2">
      <c r="E128" s="520" t="s">
        <v>518</v>
      </c>
      <c r="AR128" s="698">
        <v>132</v>
      </c>
      <c r="AS128" s="677">
        <f>IF(OR($C$12=$AR128,$D$12=$AR128),Schweine_Werte!$C128*0.5,IF(OR($C$12&gt;$AR128,$D$12&lt;$AR128),0,Schweine_Werte!$C128))</f>
        <v>0</v>
      </c>
      <c r="AT128" s="667">
        <f>IF(OR($C$24=$AR128,$D$24=$AR128),Schweine_Werte!$C128*0.5,IF(OR($C$24&gt;$AR128,$D$24&lt;$AR128),0,Schweine_Werte!$C128))</f>
        <v>0</v>
      </c>
      <c r="AU128" s="677">
        <f>IF(OR($C$36=$AR128,$D$36=$AR128),Schweine_Werte!$C128*0.5,IF(OR($C$36&gt;$AR128,$D$36&lt;$AR128),0,Schweine_Werte!$C128))</f>
        <v>0</v>
      </c>
      <c r="AV128" s="677">
        <f>IF(OR($C$48=$AR128,$D$48=$AR128),Schweine_Werte!$C128*0.5,IF(OR($C$48&gt;$AR128,$D$48&lt;$AR128),0,Schweine_Werte!$C128))</f>
        <v>0</v>
      </c>
      <c r="AW128" s="677">
        <f>IF(OR($C$60=$AR128,$D$60=$AR128),Schweine_Werte!$C128*0.5,IF(OR($C$60&gt;$AR128,$D$60&lt;$AR128),0,Schweine_Werte!$C128))</f>
        <v>0</v>
      </c>
      <c r="AX128" s="677">
        <f>IF(OR($C$12=$AR128,$D$12=$AR128),Schweine_Werte!$E128*0.5,IF(OR($C$12&gt;$AR128,$D$12&lt;$AR128),0,Schweine_Werte!$E128))</f>
        <v>0</v>
      </c>
      <c r="AY128" s="667">
        <f>IF(OR($C$24=$AR128,$D$24=$AR128),Schweine_Werte!$E128*0.5,IF(OR($C$24&gt;$AR128,$D$24&lt;$AR128),0,Schweine_Werte!$E128))</f>
        <v>0</v>
      </c>
      <c r="AZ128" s="667">
        <f>IF(OR($C$36=$AR128,$D$36=$AR128),Schweine_Werte!$E128*0.5,IF(OR($C$36&gt;$AR128,$D$36&lt;$AR128),0,Schweine_Werte!$E128))</f>
        <v>0</v>
      </c>
      <c r="BA128" s="667">
        <f>IF(OR($C$48=$AR128,$D$48=$AR128),Schweine_Werte!$E128*0.5,IF(OR($C$48&gt;$AR128,$D$48&lt;$AR128),0,Schweine_Werte!$E128))</f>
        <v>0</v>
      </c>
      <c r="BB128" s="667">
        <f>IF(OR($C$60=$AR128,$D$60=$AR128),Schweine_Werte!$E128*0.5,IF(OR($C$60&gt;$AR128,$D$60&lt;$AR128),0,Schweine_Werte!$E128))</f>
        <v>0</v>
      </c>
      <c r="BC128" s="677">
        <f>IF(OR($C$12=$AR128,$D$12=$AR128),Schweine_Werte!$G128*0.5,IF(OR($C$12&gt;$AR128,$D$12&lt;$AR128),0,Schweine_Werte!$G128))</f>
        <v>0</v>
      </c>
      <c r="BD128" s="667">
        <f>IF(OR($C$24=$AR128,$D$24=$AR128),Schweine_Werte!$G128*0.5,IF(OR($C$24&gt;$AR128,$D$24&lt;$AR128),0,Schweine_Werte!$G128))</f>
        <v>0</v>
      </c>
      <c r="BE128" s="667">
        <f>IF(OR($C$36=$AR128,$D$36=$AR128),Schweine_Werte!$G128*0.5,IF(OR($C$36&gt;$AR128,$D$36&lt;$AR128),0,Schweine_Werte!$G128))</f>
        <v>0</v>
      </c>
      <c r="BF128" s="667">
        <f>IF(OR($C$48=$AR128,$D$48=$AR128),Schweine_Werte!$G128*0.5,IF(OR($C$48&gt;$AR128,$D$48&lt;$AR128),0,Schweine_Werte!$G128))</f>
        <v>0</v>
      </c>
      <c r="BG128" s="667">
        <f>IF(OR($C$60=$AR128,$D$60=$AR128),Schweine_Werte!$G128*0.5,IF(OR($C$60&gt;$AR128,$D$60&lt;$AR128),0,Schweine_Werte!$G128))</f>
        <v>0</v>
      </c>
      <c r="BH128" s="677">
        <f>IF(OR($C$12=$AR128,$D$12=$AR128),Schweine_Werte!$I128*0.5,IF(OR($C$12&gt;$AR128,$D$12&lt;$AR128),0,Schweine_Werte!$I128))</f>
        <v>0</v>
      </c>
      <c r="BI128" s="667">
        <f>IF(OR($C$24=$AR128,$D$24=$AR128),Schweine_Werte!$I128*0.5,IF(OR($C$24&gt;$AR128,$D$24&lt;$AR128),0,Schweine_Werte!$I128))</f>
        <v>0</v>
      </c>
      <c r="BJ128" s="667">
        <f>IF(OR($C$36=$AR128,$D$36=$AR128),Schweine_Werte!$I128*0.5,IF(OR($C$36&gt;$AR128,$D$36&lt;$AR128),0,Schweine_Werte!$I128))</f>
        <v>0</v>
      </c>
      <c r="BK128" s="667">
        <f>IF(OR($C$48=$AR128,$D$48=$AR128),Schweine_Werte!$I128*0.5,IF(OR($C$48&gt;$AR128,$D$48&lt;$AR128),0,Schweine_Werte!$I128))</f>
        <v>0</v>
      </c>
      <c r="BL128" s="667">
        <f>IF(OR($C$60=$AR128,$D$60=$AR128),Schweine_Werte!$I128*0.5,IF(OR($C$60&gt;$AR128,$D$60&lt;$AR128),0,Schweine_Werte!$I128))</f>
        <v>0</v>
      </c>
      <c r="BM128" s="677"/>
      <c r="BN128" s="667"/>
      <c r="BO128" s="667"/>
      <c r="BP128" s="667"/>
      <c r="BQ128" s="667"/>
      <c r="BR128" s="677">
        <f>IF(OR($C$74=$AR128,$D$74=$AR128),Schweine_Werte!$M128*0.5,IF(OR($C$74&gt;$AR128,$D$74&lt;$AR128),0,Schweine_Werte!$M128))</f>
        <v>0</v>
      </c>
      <c r="BS128" s="677">
        <f>IF(OR($C$83=$AR128,$D$83=$AR128),Schweine_Werte!$M128*0.5,IF(OR($C$83&gt;$AR128,$D$83&lt;$AR128),0,Schweine_Werte!$M128))</f>
        <v>0</v>
      </c>
      <c r="BT128" s="679">
        <f>IF(OR($C$92=$AR128,$D$92=$AR128),Schweine_Werte!$M128*0.5,IF(OR($C$92&gt;$AR128,$D$92&lt;$AR128),0,Schweine_Werte!$M128))</f>
        <v>0</v>
      </c>
      <c r="BU128" s="679">
        <f>IF(OR($C$101=$AR128,$D$101=$AR128),Schweine_Werte!$M128*0.5,IF(OR($C$101&gt;$AR128,$D$101&lt;$AR128),0,Schweine_Werte!$M128))</f>
        <v>0</v>
      </c>
      <c r="BV128" s="679">
        <f>IF(OR($C$110=$AR128,$D$110=$AR128),Schweine_Werte!$M128*0.5,IF(OR($C$110&gt;$AR128,$D$110&lt;$AR128),0,Schweine_Werte!$M128))</f>
        <v>0</v>
      </c>
      <c r="BW128" s="679">
        <f>IF(OR(8=$AR128,$E$127=$AR128),Schweine_Werte!$M128*0.5,IF(OR(8&gt;$AR128,$E$127&lt;$AR128),0,Schweine_Werte!$M128))</f>
        <v>1.4477278921508818</v>
      </c>
      <c r="BX128" s="679">
        <f>IF(OR(8=$AR128,$E$145=$AR128),Schweine_Werte!$M128*0.5,IF(OR(8&gt;$AR128,$E$145&lt;$AR128),0,Schweine_Werte!$M128))</f>
        <v>1.4477278921508818</v>
      </c>
      <c r="BY128" s="677">
        <f>IF(OR($C$74=$AR128,$D$74=$AR128),Schweine_Werte!$O128*0.5,IF(OR($C$74&gt;$AR128,$D$74&lt;$AR128),0,Schweine_Werte!$O128))</f>
        <v>0</v>
      </c>
      <c r="BZ128" s="677">
        <f>IF(OR($C$83=$AR128,$D$83=$AR128),Schweine_Werte!$O128*0.5,IF(OR($C$83&gt;$AR128,$D$83&lt;$AR128),0,Schweine_Werte!$O128))</f>
        <v>0</v>
      </c>
      <c r="CA128" s="679">
        <f>IF(OR($C$92=$AR128,$D$92=$AR128),Schweine_Werte!$O128*0.5,IF(OR($C$92&gt;$AR128,$D$92&lt;$AR128),0,Schweine_Werte!$O128))</f>
        <v>0</v>
      </c>
      <c r="CB128" s="679">
        <f>IF(OR($C$101=$AR128,$D$101=$AR128),Schweine_Werte!$O128*0.5,IF(OR($C$101&gt;$AR128,$D$101&lt;$AR128),0,Schweine_Werte!$O128))</f>
        <v>0</v>
      </c>
      <c r="CC128" s="679">
        <f>IF(OR($C$110=$AR128,$D$110=$AR128),Schweine_Werte!$O128*0.5,IF(OR($C$110&gt;$AR128,$D$110&lt;$AR128),0,Schweine_Werte!$O128))</f>
        <v>0</v>
      </c>
    </row>
    <row r="129" spans="2:81" x14ac:dyDescent="0.2">
      <c r="F129" s="667"/>
      <c r="G129" s="667"/>
      <c r="H129" s="667"/>
      <c r="I129" s="667"/>
      <c r="J129" s="667"/>
      <c r="K129" s="667"/>
      <c r="L129" s="667"/>
      <c r="M129" s="667"/>
      <c r="N129" s="667"/>
      <c r="O129" s="667"/>
      <c r="P129" s="667"/>
      <c r="Q129" s="667"/>
      <c r="R129" s="667"/>
      <c r="S129" s="667"/>
      <c r="T129" s="667"/>
      <c r="U129" s="667"/>
      <c r="V129" s="667"/>
      <c r="W129" s="667"/>
      <c r="X129" s="667"/>
      <c r="Y129" s="667"/>
      <c r="AR129" s="698">
        <v>133</v>
      </c>
      <c r="AS129" s="677">
        <f>IF(OR($C$12=$AR129,$D$12=$AR129),Schweine_Werte!$C129*0.5,IF(OR($C$12&gt;$AR129,$D$12&lt;$AR129),0,Schweine_Werte!$C129))</f>
        <v>0</v>
      </c>
      <c r="AT129" s="667">
        <f>IF(OR($C$24=$AR129,$D$24=$AR129),Schweine_Werte!$C129*0.5,IF(OR($C$24&gt;$AR129,$D$24&lt;$AR129),0,Schweine_Werte!$C129))</f>
        <v>0</v>
      </c>
      <c r="AU129" s="677">
        <f>IF(OR($C$36=$AR129,$D$36=$AR129),Schweine_Werte!$C129*0.5,IF(OR($C$36&gt;$AR129,$D$36&lt;$AR129),0,Schweine_Werte!$C129))</f>
        <v>0</v>
      </c>
      <c r="AV129" s="677">
        <f>IF(OR($C$48=$AR129,$D$48=$AR129),Schweine_Werte!$C129*0.5,IF(OR($C$48&gt;$AR129,$D$48&lt;$AR129),0,Schweine_Werte!$C129))</f>
        <v>0</v>
      </c>
      <c r="AW129" s="677">
        <f>IF(OR($C$60=$AR129,$D$60=$AR129),Schweine_Werte!$C129*0.5,IF(OR($C$60&gt;$AR129,$D$60&lt;$AR129),0,Schweine_Werte!$C129))</f>
        <v>0</v>
      </c>
      <c r="AX129" s="677">
        <f>IF(OR($C$12=$AR129,$D$12=$AR129),Schweine_Werte!$E129*0.5,IF(OR($C$12&gt;$AR129,$D$12&lt;$AR129),0,Schweine_Werte!$E129))</f>
        <v>0</v>
      </c>
      <c r="AY129" s="667">
        <f>IF(OR($C$24=$AR129,$D$24=$AR129),Schweine_Werte!$E129*0.5,IF(OR($C$24&gt;$AR129,$D$24&lt;$AR129),0,Schweine_Werte!$E129))</f>
        <v>0</v>
      </c>
      <c r="AZ129" s="667">
        <f>IF(OR($C$36=$AR129,$D$36=$AR129),Schweine_Werte!$E129*0.5,IF(OR($C$36&gt;$AR129,$D$36&lt;$AR129),0,Schweine_Werte!$E129))</f>
        <v>0</v>
      </c>
      <c r="BA129" s="667">
        <f>IF(OR($C$48=$AR129,$D$48=$AR129),Schweine_Werte!$E129*0.5,IF(OR($C$48&gt;$AR129,$D$48&lt;$AR129),0,Schweine_Werte!$E129))</f>
        <v>0</v>
      </c>
      <c r="BB129" s="667">
        <f>IF(OR($C$60=$AR129,$D$60=$AR129),Schweine_Werte!$E129*0.5,IF(OR($C$60&gt;$AR129,$D$60&lt;$AR129),0,Schweine_Werte!$E129))</f>
        <v>0</v>
      </c>
      <c r="BC129" s="677">
        <f>IF(OR($C$12=$AR129,$D$12=$AR129),Schweine_Werte!$G129*0.5,IF(OR($C$12&gt;$AR129,$D$12&lt;$AR129),0,Schweine_Werte!$G129))</f>
        <v>0</v>
      </c>
      <c r="BD129" s="667">
        <f>IF(OR($C$24=$AR129,$D$24=$AR129),Schweine_Werte!$G129*0.5,IF(OR($C$24&gt;$AR129,$D$24&lt;$AR129),0,Schweine_Werte!$G129))</f>
        <v>0</v>
      </c>
      <c r="BE129" s="667">
        <f>IF(OR($C$36=$AR129,$D$36=$AR129),Schweine_Werte!$G129*0.5,IF(OR($C$36&gt;$AR129,$D$36&lt;$AR129),0,Schweine_Werte!$G129))</f>
        <v>0</v>
      </c>
      <c r="BF129" s="667">
        <f>IF(OR($C$48=$AR129,$D$48=$AR129),Schweine_Werte!$G129*0.5,IF(OR($C$48&gt;$AR129,$D$48&lt;$AR129),0,Schweine_Werte!$G129))</f>
        <v>0</v>
      </c>
      <c r="BG129" s="667">
        <f>IF(OR($C$60=$AR129,$D$60=$AR129),Schweine_Werte!$G129*0.5,IF(OR($C$60&gt;$AR129,$D$60&lt;$AR129),0,Schweine_Werte!$G129))</f>
        <v>0</v>
      </c>
      <c r="BH129" s="677">
        <f>IF(OR($C$12=$AR129,$D$12=$AR129),Schweine_Werte!$I129*0.5,IF(OR($C$12&gt;$AR129,$D$12&lt;$AR129),0,Schweine_Werte!$I129))</f>
        <v>0</v>
      </c>
      <c r="BI129" s="667">
        <f>IF(OR($C$24=$AR129,$D$24=$AR129),Schweine_Werte!$I129*0.5,IF(OR($C$24&gt;$AR129,$D$24&lt;$AR129),0,Schweine_Werte!$I129))</f>
        <v>0</v>
      </c>
      <c r="BJ129" s="667">
        <f>IF(OR($C$36=$AR129,$D$36=$AR129),Schweine_Werte!$I129*0.5,IF(OR($C$36&gt;$AR129,$D$36&lt;$AR129),0,Schweine_Werte!$I129))</f>
        <v>0</v>
      </c>
      <c r="BK129" s="667">
        <f>IF(OR($C$48=$AR129,$D$48=$AR129),Schweine_Werte!$I129*0.5,IF(OR($C$48&gt;$AR129,$D$48&lt;$AR129),0,Schweine_Werte!$I129))</f>
        <v>0</v>
      </c>
      <c r="BL129" s="667">
        <f>IF(OR($C$60=$AR129,$D$60=$AR129),Schweine_Werte!$I129*0.5,IF(OR($C$60&gt;$AR129,$D$60&lt;$AR129),0,Schweine_Werte!$I129))</f>
        <v>0</v>
      </c>
      <c r="BM129" s="677"/>
      <c r="BN129" s="667"/>
      <c r="BO129" s="667"/>
      <c r="BP129" s="667"/>
      <c r="BQ129" s="667"/>
      <c r="BR129" s="677">
        <f>IF(OR($C$74=$AR129,$D$74=$AR129),Schweine_Werte!$M129*0.5,IF(OR($C$74&gt;$AR129,$D$74&lt;$AR129),0,Schweine_Werte!$M129))</f>
        <v>0</v>
      </c>
      <c r="BS129" s="677">
        <f>IF(OR($C$83=$AR129,$D$83=$AR129),Schweine_Werte!$M129*0.5,IF(OR($C$83&gt;$AR129,$D$83&lt;$AR129),0,Schweine_Werte!$M129))</f>
        <v>0</v>
      </c>
      <c r="BT129" s="679">
        <f>IF(OR($C$92=$AR129,$D$92=$AR129),Schweine_Werte!$M129*0.5,IF(OR($C$92&gt;$AR129,$D$92&lt;$AR129),0,Schweine_Werte!$M129))</f>
        <v>0</v>
      </c>
      <c r="BU129" s="679">
        <f>IF(OR($C$101=$AR129,$D$101=$AR129),Schweine_Werte!$M129*0.5,IF(OR($C$101&gt;$AR129,$D$101&lt;$AR129),0,Schweine_Werte!$M129))</f>
        <v>0</v>
      </c>
      <c r="BV129" s="679">
        <f>IF(OR($C$110=$AR129,$D$110=$AR129),Schweine_Werte!$M129*0.5,IF(OR($C$110&gt;$AR129,$D$110&lt;$AR129),0,Schweine_Werte!$M129))</f>
        <v>0</v>
      </c>
      <c r="BW129" s="679">
        <f>IF(OR(8=$AR129,$E$127=$AR129),Schweine_Werte!$M129*0.5,IF(OR(8&gt;$AR129,$E$127&lt;$AR129),0,Schweine_Werte!$M129))</f>
        <v>1.4477278921508818</v>
      </c>
      <c r="BX129" s="679">
        <f>IF(OR(8=$AR129,$E$145=$AR129),Schweine_Werte!$M129*0.5,IF(OR(8&gt;$AR129,$E$145&lt;$AR129),0,Schweine_Werte!$M129))</f>
        <v>1.4477278921508818</v>
      </c>
      <c r="BY129" s="677">
        <f>IF(OR($C$74=$AR129,$D$74=$AR129),Schweine_Werte!$O129*0.5,IF(OR($C$74&gt;$AR129,$D$74&lt;$AR129),0,Schweine_Werte!$O129))</f>
        <v>0</v>
      </c>
      <c r="BZ129" s="677">
        <f>IF(OR($C$83=$AR129,$D$83=$AR129),Schweine_Werte!$O129*0.5,IF(OR($C$83&gt;$AR129,$D$83&lt;$AR129),0,Schweine_Werte!$O129))</f>
        <v>0</v>
      </c>
      <c r="CA129" s="679">
        <f>IF(OR($C$92=$AR129,$D$92=$AR129),Schweine_Werte!$O129*0.5,IF(OR($C$92&gt;$AR129,$D$92&lt;$AR129),0,Schweine_Werte!$O129))</f>
        <v>0</v>
      </c>
      <c r="CB129" s="679">
        <f>IF(OR($C$101=$AR129,$D$101=$AR129),Schweine_Werte!$O129*0.5,IF(OR($C$101&gt;$AR129,$D$101&lt;$AR129),0,Schweine_Werte!$O129))</f>
        <v>0</v>
      </c>
      <c r="CC129" s="679">
        <f>IF(OR($C$110=$AR129,$D$110=$AR129),Schweine_Werte!$O129*0.5,IF(OR($C$110&gt;$AR129,$D$110&lt;$AR129),0,Schweine_Werte!$O129))</f>
        <v>0</v>
      </c>
    </row>
    <row r="130" spans="2:81" x14ac:dyDescent="0.2">
      <c r="F130" s="667"/>
      <c r="G130" s="667"/>
      <c r="H130" s="667"/>
      <c r="I130" s="667"/>
      <c r="J130" s="667"/>
      <c r="K130" s="667"/>
      <c r="L130" s="667"/>
      <c r="M130" s="667"/>
      <c r="N130" s="667"/>
      <c r="O130" s="667"/>
      <c r="P130" s="667"/>
      <c r="Q130" s="667"/>
      <c r="R130" s="667"/>
      <c r="S130" s="667"/>
      <c r="T130" s="667"/>
      <c r="U130" s="667"/>
      <c r="V130" s="667"/>
      <c r="W130" s="667"/>
      <c r="X130" s="667"/>
      <c r="Y130" s="667"/>
      <c r="AR130" s="698">
        <v>134</v>
      </c>
      <c r="AS130" s="677">
        <f>IF(OR($C$12=$AR130,$D$12=$AR130),Schweine_Werte!$C130*0.5,IF(OR($C$12&gt;$AR130,$D$12&lt;$AR130),0,Schweine_Werte!$C130))</f>
        <v>0</v>
      </c>
      <c r="AT130" s="667">
        <f>IF(OR($C$24=$AR130,$D$24=$AR130),Schweine_Werte!$C130*0.5,IF(OR($C$24&gt;$AR130,$D$24&lt;$AR130),0,Schweine_Werte!$C130))</f>
        <v>0</v>
      </c>
      <c r="AU130" s="677">
        <f>IF(OR($C$36=$AR130,$D$36=$AR130),Schweine_Werte!$C130*0.5,IF(OR($C$36&gt;$AR130,$D$36&lt;$AR130),0,Schweine_Werte!$C130))</f>
        <v>0</v>
      </c>
      <c r="AV130" s="677">
        <f>IF(OR($C$48=$AR130,$D$48=$AR130),Schweine_Werte!$C130*0.5,IF(OR($C$48&gt;$AR130,$D$48&lt;$AR130),0,Schweine_Werte!$C130))</f>
        <v>0</v>
      </c>
      <c r="AW130" s="677">
        <f>IF(OR($C$60=$AR130,$D$60=$AR130),Schweine_Werte!$C130*0.5,IF(OR($C$60&gt;$AR130,$D$60&lt;$AR130),0,Schweine_Werte!$C130))</f>
        <v>0</v>
      </c>
      <c r="AX130" s="677">
        <f>IF(OR($C$12=$AR130,$D$12=$AR130),Schweine_Werte!$E130*0.5,IF(OR($C$12&gt;$AR130,$D$12&lt;$AR130),0,Schweine_Werte!$E130))</f>
        <v>0</v>
      </c>
      <c r="AY130" s="667">
        <f>IF(OR($C$24=$AR130,$D$24=$AR130),Schweine_Werte!$E130*0.5,IF(OR($C$24&gt;$AR130,$D$24&lt;$AR130),0,Schweine_Werte!$E130))</f>
        <v>0</v>
      </c>
      <c r="AZ130" s="667">
        <f>IF(OR($C$36=$AR130,$D$36=$AR130),Schweine_Werte!$E130*0.5,IF(OR($C$36&gt;$AR130,$D$36&lt;$AR130),0,Schweine_Werte!$E130))</f>
        <v>0</v>
      </c>
      <c r="BA130" s="667">
        <f>IF(OR($C$48=$AR130,$D$48=$AR130),Schweine_Werte!$E130*0.5,IF(OR($C$48&gt;$AR130,$D$48&lt;$AR130),0,Schweine_Werte!$E130))</f>
        <v>0</v>
      </c>
      <c r="BB130" s="667">
        <f>IF(OR($C$60=$AR130,$D$60=$AR130),Schweine_Werte!$E130*0.5,IF(OR($C$60&gt;$AR130,$D$60&lt;$AR130),0,Schweine_Werte!$E130))</f>
        <v>0</v>
      </c>
      <c r="BC130" s="677">
        <f>IF(OR($C$12=$AR130,$D$12=$AR130),Schweine_Werte!$G130*0.5,IF(OR($C$12&gt;$AR130,$D$12&lt;$AR130),0,Schweine_Werte!$G130))</f>
        <v>0</v>
      </c>
      <c r="BD130" s="667">
        <f>IF(OR($C$24=$AR130,$D$24=$AR130),Schweine_Werte!$G130*0.5,IF(OR($C$24&gt;$AR130,$D$24&lt;$AR130),0,Schweine_Werte!$G130))</f>
        <v>0</v>
      </c>
      <c r="BE130" s="667">
        <f>IF(OR($C$36=$AR130,$D$36=$AR130),Schweine_Werte!$G130*0.5,IF(OR($C$36&gt;$AR130,$D$36&lt;$AR130),0,Schweine_Werte!$G130))</f>
        <v>0</v>
      </c>
      <c r="BF130" s="667">
        <f>IF(OR($C$48=$AR130,$D$48=$AR130),Schweine_Werte!$G130*0.5,IF(OR($C$48&gt;$AR130,$D$48&lt;$AR130),0,Schweine_Werte!$G130))</f>
        <v>0</v>
      </c>
      <c r="BG130" s="667">
        <f>IF(OR($C$60=$AR130,$D$60=$AR130),Schweine_Werte!$G130*0.5,IF(OR($C$60&gt;$AR130,$D$60&lt;$AR130),0,Schweine_Werte!$G130))</f>
        <v>0</v>
      </c>
      <c r="BH130" s="677">
        <f>IF(OR($C$12=$AR130,$D$12=$AR130),Schweine_Werte!$I130*0.5,IF(OR($C$12&gt;$AR130,$D$12&lt;$AR130),0,Schweine_Werte!$I130))</f>
        <v>0</v>
      </c>
      <c r="BI130" s="667">
        <f>IF(OR($C$24=$AR130,$D$24=$AR130),Schweine_Werte!$I130*0.5,IF(OR($C$24&gt;$AR130,$D$24&lt;$AR130),0,Schweine_Werte!$I130))</f>
        <v>0</v>
      </c>
      <c r="BJ130" s="667">
        <f>IF(OR($C$36=$AR130,$D$36=$AR130),Schweine_Werte!$I130*0.5,IF(OR($C$36&gt;$AR130,$D$36&lt;$AR130),0,Schweine_Werte!$I130))</f>
        <v>0</v>
      </c>
      <c r="BK130" s="667">
        <f>IF(OR($C$48=$AR130,$D$48=$AR130),Schweine_Werte!$I130*0.5,IF(OR($C$48&gt;$AR130,$D$48&lt;$AR130),0,Schweine_Werte!$I130))</f>
        <v>0</v>
      </c>
      <c r="BL130" s="667">
        <f>IF(OR($C$60=$AR130,$D$60=$AR130),Schweine_Werte!$I130*0.5,IF(OR($C$60&gt;$AR130,$D$60&lt;$AR130),0,Schweine_Werte!$I130))</f>
        <v>0</v>
      </c>
      <c r="BM130" s="677"/>
      <c r="BN130" s="667"/>
      <c r="BO130" s="667"/>
      <c r="BP130" s="667"/>
      <c r="BQ130" s="667"/>
      <c r="BR130" s="677">
        <f>IF(OR($C$74=$AR130,$D$74=$AR130),Schweine_Werte!$M130*0.5,IF(OR($C$74&gt;$AR130,$D$74&lt;$AR130),0,Schweine_Werte!$M130))</f>
        <v>0</v>
      </c>
      <c r="BS130" s="677">
        <f>IF(OR($C$83=$AR130,$D$83=$AR130),Schweine_Werte!$M130*0.5,IF(OR($C$83&gt;$AR130,$D$83&lt;$AR130),0,Schweine_Werte!$M130))</f>
        <v>0</v>
      </c>
      <c r="BT130" s="679">
        <f>IF(OR($C$92=$AR130,$D$92=$AR130),Schweine_Werte!$M130*0.5,IF(OR($C$92&gt;$AR130,$D$92&lt;$AR130),0,Schweine_Werte!$M130))</f>
        <v>0</v>
      </c>
      <c r="BU130" s="679">
        <f>IF(OR($C$101=$AR130,$D$101=$AR130),Schweine_Werte!$M130*0.5,IF(OR($C$101&gt;$AR130,$D$101&lt;$AR130),0,Schweine_Werte!$M130))</f>
        <v>0</v>
      </c>
      <c r="BV130" s="679">
        <f>IF(OR($C$110=$AR130,$D$110=$AR130),Schweine_Werte!$M130*0.5,IF(OR($C$110&gt;$AR130,$D$110&lt;$AR130),0,Schweine_Werte!$M130))</f>
        <v>0</v>
      </c>
      <c r="BW130" s="679">
        <f>IF(OR(8=$AR130,$E$127=$AR130),Schweine_Werte!$M130*0.5,IF(OR(8&gt;$AR130,$E$127&lt;$AR130),0,Schweine_Werte!$M130))</f>
        <v>1.4477278921508818</v>
      </c>
      <c r="BX130" s="679">
        <f>IF(OR(8=$AR130,$E$145=$AR130),Schweine_Werte!$M130*0.5,IF(OR(8&gt;$AR130,$E$145&lt;$AR130),0,Schweine_Werte!$M130))</f>
        <v>1.4477278921508818</v>
      </c>
      <c r="BY130" s="677">
        <f>IF(OR($C$74=$AR130,$D$74=$AR130),Schweine_Werte!$O130*0.5,IF(OR($C$74&gt;$AR130,$D$74&lt;$AR130),0,Schweine_Werte!$O130))</f>
        <v>0</v>
      </c>
      <c r="BZ130" s="677">
        <f>IF(OR($C$83=$AR130,$D$83=$AR130),Schweine_Werte!$O130*0.5,IF(OR($C$83&gt;$AR130,$D$83&lt;$AR130),0,Schweine_Werte!$O130))</f>
        <v>0</v>
      </c>
      <c r="CA130" s="679">
        <f>IF(OR($C$92=$AR130,$D$92=$AR130),Schweine_Werte!$O130*0.5,IF(OR($C$92&gt;$AR130,$D$92&lt;$AR130),0,Schweine_Werte!$O130))</f>
        <v>0</v>
      </c>
      <c r="CB130" s="679">
        <f>IF(OR($C$101=$AR130,$D$101=$AR130),Schweine_Werte!$O130*0.5,IF(OR($C$101&gt;$AR130,$D$101&lt;$AR130),0,Schweine_Werte!$O130))</f>
        <v>0</v>
      </c>
      <c r="CC130" s="679">
        <f>IF(OR($C$110=$AR130,$D$110=$AR130),Schweine_Werte!$O130*0.5,IF(OR($C$110&gt;$AR130,$D$110&lt;$AR130),0,Schweine_Werte!$O130))</f>
        <v>0</v>
      </c>
    </row>
    <row r="131" spans="2:81" x14ac:dyDescent="0.2">
      <c r="F131" s="667"/>
      <c r="G131" s="667"/>
      <c r="H131" s="667"/>
      <c r="I131" s="667"/>
      <c r="J131" s="667"/>
      <c r="K131" s="667"/>
      <c r="L131" s="667"/>
      <c r="M131" s="667"/>
      <c r="N131" s="667"/>
      <c r="O131" s="667"/>
      <c r="P131" s="667"/>
      <c r="Q131" s="667"/>
      <c r="R131" s="667"/>
      <c r="S131" s="667"/>
      <c r="T131" s="667"/>
      <c r="U131" s="667"/>
      <c r="V131" s="667"/>
      <c r="W131" s="667"/>
      <c r="X131" s="667"/>
      <c r="Y131" s="667"/>
      <c r="AR131" s="698">
        <v>135</v>
      </c>
      <c r="AS131" s="677">
        <f>IF(OR($C$12=$AR131,$D$12=$AR131),Schweine_Werte!$C131*0.5,IF(OR($C$12&gt;$AR131,$D$12&lt;$AR131),0,Schweine_Werte!$C131))</f>
        <v>0</v>
      </c>
      <c r="AT131" s="667">
        <f>IF(OR($C$24=$AR131,$D$24=$AR131),Schweine_Werte!$C131*0.5,IF(OR($C$24&gt;$AR131,$D$24&lt;$AR131),0,Schweine_Werte!$C131))</f>
        <v>0</v>
      </c>
      <c r="AU131" s="677">
        <f>IF(OR($C$36=$AR131,$D$36=$AR131),Schweine_Werte!$C131*0.5,IF(OR($C$36&gt;$AR131,$D$36&lt;$AR131),0,Schweine_Werte!$C131))</f>
        <v>0</v>
      </c>
      <c r="AV131" s="677">
        <f>IF(OR($C$48=$AR131,$D$48=$AR131),Schweine_Werte!$C131*0.5,IF(OR($C$48&gt;$AR131,$D$48&lt;$AR131),0,Schweine_Werte!$C131))</f>
        <v>0</v>
      </c>
      <c r="AW131" s="677">
        <f>IF(OR($C$60=$AR131,$D$60=$AR131),Schweine_Werte!$C131*0.5,IF(OR($C$60&gt;$AR131,$D$60&lt;$AR131),0,Schweine_Werte!$C131))</f>
        <v>0</v>
      </c>
      <c r="AX131" s="677">
        <f>IF(OR($C$12=$AR131,$D$12=$AR131),Schweine_Werte!$E131*0.5,IF(OR($C$12&gt;$AR131,$D$12&lt;$AR131),0,Schweine_Werte!$E131))</f>
        <v>0</v>
      </c>
      <c r="AY131" s="667">
        <f>IF(OR($C$24=$AR131,$D$24=$AR131),Schweine_Werte!$E131*0.5,IF(OR($C$24&gt;$AR131,$D$24&lt;$AR131),0,Schweine_Werte!$E131))</f>
        <v>0</v>
      </c>
      <c r="AZ131" s="667">
        <f>IF(OR($C$36=$AR131,$D$36=$AR131),Schweine_Werte!$E131*0.5,IF(OR($C$36&gt;$AR131,$D$36&lt;$AR131),0,Schweine_Werte!$E131))</f>
        <v>0</v>
      </c>
      <c r="BA131" s="667">
        <f>IF(OR($C$48=$AR131,$D$48=$AR131),Schweine_Werte!$E131*0.5,IF(OR($C$48&gt;$AR131,$D$48&lt;$AR131),0,Schweine_Werte!$E131))</f>
        <v>0</v>
      </c>
      <c r="BB131" s="667">
        <f>IF(OR($C$60=$AR131,$D$60=$AR131),Schweine_Werte!$E131*0.5,IF(OR($C$60&gt;$AR131,$D$60&lt;$AR131),0,Schweine_Werte!$E131))</f>
        <v>0</v>
      </c>
      <c r="BC131" s="677">
        <f>IF(OR($C$12=$AR131,$D$12=$AR131),Schweine_Werte!$G131*0.5,IF(OR($C$12&gt;$AR131,$D$12&lt;$AR131),0,Schweine_Werte!$G131))</f>
        <v>0</v>
      </c>
      <c r="BD131" s="667">
        <f>IF(OR($C$24=$AR131,$D$24=$AR131),Schweine_Werte!$G131*0.5,IF(OR($C$24&gt;$AR131,$D$24&lt;$AR131),0,Schweine_Werte!$G131))</f>
        <v>0</v>
      </c>
      <c r="BE131" s="667">
        <f>IF(OR($C$36=$AR131,$D$36=$AR131),Schweine_Werte!$G131*0.5,IF(OR($C$36&gt;$AR131,$D$36&lt;$AR131),0,Schweine_Werte!$G131))</f>
        <v>0</v>
      </c>
      <c r="BF131" s="667">
        <f>IF(OR($C$48=$AR131,$D$48=$AR131),Schweine_Werte!$G131*0.5,IF(OR($C$48&gt;$AR131,$D$48&lt;$AR131),0,Schweine_Werte!$G131))</f>
        <v>0</v>
      </c>
      <c r="BG131" s="667">
        <f>IF(OR($C$60=$AR131,$D$60=$AR131),Schweine_Werte!$G131*0.5,IF(OR($C$60&gt;$AR131,$D$60&lt;$AR131),0,Schweine_Werte!$G131))</f>
        <v>0</v>
      </c>
      <c r="BH131" s="677">
        <f>IF(OR($C$12=$AR131,$D$12=$AR131),Schweine_Werte!$I131*0.5,IF(OR($C$12&gt;$AR131,$D$12&lt;$AR131),0,Schweine_Werte!$I131))</f>
        <v>0</v>
      </c>
      <c r="BI131" s="667">
        <f>IF(OR($C$24=$AR131,$D$24=$AR131),Schweine_Werte!$I131*0.5,IF(OR($C$24&gt;$AR131,$D$24&lt;$AR131),0,Schweine_Werte!$I131))</f>
        <v>0</v>
      </c>
      <c r="BJ131" s="667">
        <f>IF(OR($C$36=$AR131,$D$36=$AR131),Schweine_Werte!$I131*0.5,IF(OR($C$36&gt;$AR131,$D$36&lt;$AR131),0,Schweine_Werte!$I131))</f>
        <v>0</v>
      </c>
      <c r="BK131" s="667">
        <f>IF(OR($C$48=$AR131,$D$48=$AR131),Schweine_Werte!$I131*0.5,IF(OR($C$48&gt;$AR131,$D$48&lt;$AR131),0,Schweine_Werte!$I131))</f>
        <v>0</v>
      </c>
      <c r="BL131" s="667">
        <f>IF(OR($C$60=$AR131,$D$60=$AR131),Schweine_Werte!$I131*0.5,IF(OR($C$60&gt;$AR131,$D$60&lt;$AR131),0,Schweine_Werte!$I131))</f>
        <v>0</v>
      </c>
      <c r="BM131" s="677"/>
      <c r="BN131" s="667"/>
      <c r="BO131" s="667"/>
      <c r="BP131" s="667"/>
      <c r="BQ131" s="667"/>
      <c r="BR131" s="677">
        <f>IF(OR($C$74=$AR131,$D$74=$AR131),Schweine_Werte!$M131*0.5,IF(OR($C$74&gt;$AR131,$D$74&lt;$AR131),0,Schweine_Werte!$M131))</f>
        <v>0</v>
      </c>
      <c r="BS131" s="677">
        <f>IF(OR($C$83=$AR131,$D$83=$AR131),Schweine_Werte!$M131*0.5,IF(OR($C$83&gt;$AR131,$D$83&lt;$AR131),0,Schweine_Werte!$M131))</f>
        <v>0</v>
      </c>
      <c r="BT131" s="679">
        <f>IF(OR($C$92=$AR131,$D$92=$AR131),Schweine_Werte!$M131*0.5,IF(OR($C$92&gt;$AR131,$D$92&lt;$AR131),0,Schweine_Werte!$M131))</f>
        <v>0</v>
      </c>
      <c r="BU131" s="679">
        <f>IF(OR($C$101=$AR131,$D$101=$AR131),Schweine_Werte!$M131*0.5,IF(OR($C$101&gt;$AR131,$D$101&lt;$AR131),0,Schweine_Werte!$M131))</f>
        <v>0</v>
      </c>
      <c r="BV131" s="679">
        <f>IF(OR($C$110=$AR131,$D$110=$AR131),Schweine_Werte!$M131*0.5,IF(OR($C$110&gt;$AR131,$D$110&lt;$AR131),0,Schweine_Werte!$M131))</f>
        <v>0</v>
      </c>
      <c r="BW131" s="679">
        <f>IF(OR(8=$AR131,$E$127=$AR131),Schweine_Werte!$M131*0.5,IF(OR(8&gt;$AR131,$E$127&lt;$AR131),0,Schweine_Werte!$M131))</f>
        <v>1.4477278921508818</v>
      </c>
      <c r="BX131" s="679">
        <f>IF(OR(8=$AR131,$E$145=$AR131),Schweine_Werte!$M131*0.5,IF(OR(8&gt;$AR131,$E$145&lt;$AR131),0,Schweine_Werte!$M131))</f>
        <v>1.4477278921508818</v>
      </c>
      <c r="BY131" s="677">
        <f>IF(OR($C$74=$AR131,$D$74=$AR131),Schweine_Werte!$O131*0.5,IF(OR($C$74&gt;$AR131,$D$74&lt;$AR131),0,Schweine_Werte!$O131))</f>
        <v>0</v>
      </c>
      <c r="BZ131" s="677">
        <f>IF(OR($C$83=$AR131,$D$83=$AR131),Schweine_Werte!$O131*0.5,IF(OR($C$83&gt;$AR131,$D$83&lt;$AR131),0,Schweine_Werte!$O131))</f>
        <v>0</v>
      </c>
      <c r="CA131" s="679">
        <f>IF(OR($C$92=$AR131,$D$92=$AR131),Schweine_Werte!$O131*0.5,IF(OR($C$92&gt;$AR131,$D$92&lt;$AR131),0,Schweine_Werte!$O131))</f>
        <v>0</v>
      </c>
      <c r="CB131" s="679">
        <f>IF(OR($C$101=$AR131,$D$101=$AR131),Schweine_Werte!$O131*0.5,IF(OR($C$101&gt;$AR131,$D$101&lt;$AR131),0,Schweine_Werte!$O131))</f>
        <v>0</v>
      </c>
      <c r="CC131" s="679">
        <f>IF(OR($C$110=$AR131,$D$110=$AR131),Schweine_Werte!$O131*0.5,IF(OR($C$110&gt;$AR131,$D$110&lt;$AR131),0,Schweine_Werte!$O131))</f>
        <v>0</v>
      </c>
    </row>
    <row r="132" spans="2:81" x14ac:dyDescent="0.2">
      <c r="F132" s="667"/>
      <c r="G132" s="667"/>
      <c r="H132" s="667"/>
      <c r="I132" s="667"/>
      <c r="J132" s="667"/>
      <c r="K132" s="667"/>
      <c r="L132" s="667"/>
      <c r="M132" s="667"/>
      <c r="N132" s="667"/>
      <c r="O132" s="667"/>
      <c r="P132" s="667"/>
      <c r="Q132" s="667"/>
      <c r="R132" s="667"/>
      <c r="S132" s="667"/>
      <c r="T132" s="667"/>
      <c r="U132" s="667"/>
      <c r="V132" s="667"/>
      <c r="W132" s="667"/>
      <c r="X132" s="667"/>
      <c r="Y132" s="667"/>
      <c r="AR132" s="698">
        <v>136</v>
      </c>
      <c r="AS132" s="677">
        <f>IF(OR($C$12=$AR132,$D$12=$AR132),Schweine_Werte!$C132*0.5,IF(OR($C$12&gt;$AR132,$D$12&lt;$AR132),0,Schweine_Werte!$C132))</f>
        <v>0</v>
      </c>
      <c r="AT132" s="667">
        <f>IF(OR($C$24=$AR132,$D$24=$AR132),Schweine_Werte!$C132*0.5,IF(OR($C$24&gt;$AR132,$D$24&lt;$AR132),0,Schweine_Werte!$C132))</f>
        <v>0</v>
      </c>
      <c r="AU132" s="677">
        <f>IF(OR($C$36=$AR132,$D$36=$AR132),Schweine_Werte!$C132*0.5,IF(OR($C$36&gt;$AR132,$D$36&lt;$AR132),0,Schweine_Werte!$C132))</f>
        <v>0</v>
      </c>
      <c r="AV132" s="677">
        <f>IF(OR($C$48=$AR132,$D$48=$AR132),Schweine_Werte!$C132*0.5,IF(OR($C$48&gt;$AR132,$D$48&lt;$AR132),0,Schweine_Werte!$C132))</f>
        <v>0</v>
      </c>
      <c r="AW132" s="677">
        <f>IF(OR($C$60=$AR132,$D$60=$AR132),Schweine_Werte!$C132*0.5,IF(OR($C$60&gt;$AR132,$D$60&lt;$AR132),0,Schweine_Werte!$C132))</f>
        <v>0</v>
      </c>
      <c r="AX132" s="677">
        <f>IF(OR($C$12=$AR132,$D$12=$AR132),Schweine_Werte!$E132*0.5,IF(OR($C$12&gt;$AR132,$D$12&lt;$AR132),0,Schweine_Werte!$E132))</f>
        <v>0</v>
      </c>
      <c r="AY132" s="667">
        <f>IF(OR($C$24=$AR132,$D$24=$AR132),Schweine_Werte!$E132*0.5,IF(OR($C$24&gt;$AR132,$D$24&lt;$AR132),0,Schweine_Werte!$E132))</f>
        <v>0</v>
      </c>
      <c r="AZ132" s="667">
        <f>IF(OR($C$36=$AR132,$D$36=$AR132),Schweine_Werte!$E132*0.5,IF(OR($C$36&gt;$AR132,$D$36&lt;$AR132),0,Schweine_Werte!$E132))</f>
        <v>0</v>
      </c>
      <c r="BA132" s="667">
        <f>IF(OR($C$48=$AR132,$D$48=$AR132),Schweine_Werte!$E132*0.5,IF(OR($C$48&gt;$AR132,$D$48&lt;$AR132),0,Schweine_Werte!$E132))</f>
        <v>0</v>
      </c>
      <c r="BB132" s="667">
        <f>IF(OR($C$60=$AR132,$D$60=$AR132),Schweine_Werte!$E132*0.5,IF(OR($C$60&gt;$AR132,$D$60&lt;$AR132),0,Schweine_Werte!$E132))</f>
        <v>0</v>
      </c>
      <c r="BC132" s="677">
        <f>IF(OR($C$12=$AR132,$D$12=$AR132),Schweine_Werte!$G132*0.5,IF(OR($C$12&gt;$AR132,$D$12&lt;$AR132),0,Schweine_Werte!$G132))</f>
        <v>0</v>
      </c>
      <c r="BD132" s="667">
        <f>IF(OR($C$24=$AR132,$D$24=$AR132),Schweine_Werte!$G132*0.5,IF(OR($C$24&gt;$AR132,$D$24&lt;$AR132),0,Schweine_Werte!$G132))</f>
        <v>0</v>
      </c>
      <c r="BE132" s="667">
        <f>IF(OR($C$36=$AR132,$D$36=$AR132),Schweine_Werte!$G132*0.5,IF(OR($C$36&gt;$AR132,$D$36&lt;$AR132),0,Schweine_Werte!$G132))</f>
        <v>0</v>
      </c>
      <c r="BF132" s="667">
        <f>IF(OR($C$48=$AR132,$D$48=$AR132),Schweine_Werte!$G132*0.5,IF(OR($C$48&gt;$AR132,$D$48&lt;$AR132),0,Schweine_Werte!$G132))</f>
        <v>0</v>
      </c>
      <c r="BG132" s="667">
        <f>IF(OR($C$60=$AR132,$D$60=$AR132),Schweine_Werte!$G132*0.5,IF(OR($C$60&gt;$AR132,$D$60&lt;$AR132),0,Schweine_Werte!$G132))</f>
        <v>0</v>
      </c>
      <c r="BH132" s="677">
        <f>IF(OR($C$12=$AR132,$D$12=$AR132),Schweine_Werte!$I132*0.5,IF(OR($C$12&gt;$AR132,$D$12&lt;$AR132),0,Schweine_Werte!$I132))</f>
        <v>0</v>
      </c>
      <c r="BI132" s="667">
        <f>IF(OR($C$24=$AR132,$D$24=$AR132),Schweine_Werte!$I132*0.5,IF(OR($C$24&gt;$AR132,$D$24&lt;$AR132),0,Schweine_Werte!$I132))</f>
        <v>0</v>
      </c>
      <c r="BJ132" s="667">
        <f>IF(OR($C$36=$AR132,$D$36=$AR132),Schweine_Werte!$I132*0.5,IF(OR($C$36&gt;$AR132,$D$36&lt;$AR132),0,Schweine_Werte!$I132))</f>
        <v>0</v>
      </c>
      <c r="BK132" s="667">
        <f>IF(OR($C$48=$AR132,$D$48=$AR132),Schweine_Werte!$I132*0.5,IF(OR($C$48&gt;$AR132,$D$48&lt;$AR132),0,Schweine_Werte!$I132))</f>
        <v>0</v>
      </c>
      <c r="BL132" s="667">
        <f>IF(OR($C$60=$AR132,$D$60=$AR132),Schweine_Werte!$I132*0.5,IF(OR($C$60&gt;$AR132,$D$60&lt;$AR132),0,Schweine_Werte!$I132))</f>
        <v>0</v>
      </c>
      <c r="BM132" s="677"/>
      <c r="BN132" s="667"/>
      <c r="BO132" s="667"/>
      <c r="BP132" s="667"/>
      <c r="BQ132" s="667"/>
      <c r="BR132" s="677">
        <f>IF(OR($C$74=$AR132,$D$74=$AR132),Schweine_Werte!$M132*0.5,IF(OR($C$74&gt;$AR132,$D$74&lt;$AR132),0,Schweine_Werte!$M132))</f>
        <v>0</v>
      </c>
      <c r="BS132" s="677">
        <f>IF(OR($C$83=$AR132,$D$83=$AR132),Schweine_Werte!$M132*0.5,IF(OR($C$83&gt;$AR132,$D$83&lt;$AR132),0,Schweine_Werte!$M132))</f>
        <v>0</v>
      </c>
      <c r="BT132" s="679">
        <f>IF(OR($C$92=$AR132,$D$92=$AR132),Schweine_Werte!$M132*0.5,IF(OR($C$92&gt;$AR132,$D$92&lt;$AR132),0,Schweine_Werte!$M132))</f>
        <v>0</v>
      </c>
      <c r="BU132" s="679">
        <f>IF(OR($C$101=$AR132,$D$101=$AR132),Schweine_Werte!$M132*0.5,IF(OR($C$101&gt;$AR132,$D$101&lt;$AR132),0,Schweine_Werte!$M132))</f>
        <v>0</v>
      </c>
      <c r="BV132" s="679">
        <f>IF(OR($C$110=$AR132,$D$110=$AR132),Schweine_Werte!$M132*0.5,IF(OR($C$110&gt;$AR132,$D$110&lt;$AR132),0,Schweine_Werte!$M132))</f>
        <v>0</v>
      </c>
      <c r="BW132" s="679">
        <f>IF(OR(8=$AR132,$E$127=$AR132),Schweine_Werte!$M132*0.5,IF(OR(8&gt;$AR132,$E$127&lt;$AR132),0,Schweine_Werte!$M132))</f>
        <v>1.4477278921508818</v>
      </c>
      <c r="BX132" s="679">
        <f>IF(OR(8=$AR132,$E$145=$AR132),Schweine_Werte!$M132*0.5,IF(OR(8&gt;$AR132,$E$145&lt;$AR132),0,Schweine_Werte!$M132))</f>
        <v>1.4477278921508818</v>
      </c>
      <c r="BY132" s="677">
        <f>IF(OR($C$74=$AR132,$D$74=$AR132),Schweine_Werte!$O132*0.5,IF(OR($C$74&gt;$AR132,$D$74&lt;$AR132),0,Schweine_Werte!$O132))</f>
        <v>0</v>
      </c>
      <c r="BZ132" s="677">
        <f>IF(OR($C$83=$AR132,$D$83=$AR132),Schweine_Werte!$O132*0.5,IF(OR($C$83&gt;$AR132,$D$83&lt;$AR132),0,Schweine_Werte!$O132))</f>
        <v>0</v>
      </c>
      <c r="CA132" s="679">
        <f>IF(OR($C$92=$AR132,$D$92=$AR132),Schweine_Werte!$O132*0.5,IF(OR($C$92&gt;$AR132,$D$92&lt;$AR132),0,Schweine_Werte!$O132))</f>
        <v>0</v>
      </c>
      <c r="CB132" s="679">
        <f>IF(OR($C$101=$AR132,$D$101=$AR132),Schweine_Werte!$O132*0.5,IF(OR($C$101&gt;$AR132,$D$101&lt;$AR132),0,Schweine_Werte!$O132))</f>
        <v>0</v>
      </c>
      <c r="CC132" s="679">
        <f>IF(OR($C$110=$AR132,$D$110=$AR132),Schweine_Werte!$O132*0.5,IF(OR($C$110&gt;$AR132,$D$110&lt;$AR132),0,Schweine_Werte!$O132))</f>
        <v>0</v>
      </c>
    </row>
    <row r="133" spans="2:81" x14ac:dyDescent="0.2">
      <c r="F133" s="667"/>
      <c r="G133" s="667"/>
      <c r="H133" s="667"/>
      <c r="I133" s="667"/>
      <c r="J133" s="667"/>
      <c r="K133" s="667"/>
      <c r="L133" s="667"/>
      <c r="M133" s="667"/>
      <c r="N133" s="667"/>
      <c r="O133" s="667"/>
      <c r="P133" s="667"/>
      <c r="Q133" s="667"/>
      <c r="R133" s="667"/>
      <c r="S133" s="667"/>
      <c r="T133" s="667"/>
      <c r="U133" s="667"/>
      <c r="V133" s="667"/>
      <c r="W133" s="667"/>
      <c r="X133" s="667"/>
      <c r="Y133" s="667"/>
      <c r="AR133" s="698">
        <v>137</v>
      </c>
      <c r="AS133" s="677">
        <f>IF(OR($C$12=$AR133,$D$12=$AR133),Schweine_Werte!$C133*0.5,IF(OR($C$12&gt;$AR133,$D$12&lt;$AR133),0,Schweine_Werte!$C133))</f>
        <v>0</v>
      </c>
      <c r="AT133" s="667">
        <f>IF(OR($C$24=$AR133,$D$24=$AR133),Schweine_Werte!$C133*0.5,IF(OR($C$24&gt;$AR133,$D$24&lt;$AR133),0,Schweine_Werte!$C133))</f>
        <v>0</v>
      </c>
      <c r="AU133" s="677">
        <f>IF(OR($C$36=$AR133,$D$36=$AR133),Schweine_Werte!$C133*0.5,IF(OR($C$36&gt;$AR133,$D$36&lt;$AR133),0,Schweine_Werte!$C133))</f>
        <v>0</v>
      </c>
      <c r="AV133" s="677">
        <f>IF(OR($C$48=$AR133,$D$48=$AR133),Schweine_Werte!$C133*0.5,IF(OR($C$48&gt;$AR133,$D$48&lt;$AR133),0,Schweine_Werte!$C133))</f>
        <v>0</v>
      </c>
      <c r="AW133" s="677">
        <f>IF(OR($C$60=$AR133,$D$60=$AR133),Schweine_Werte!$C133*0.5,IF(OR($C$60&gt;$AR133,$D$60&lt;$AR133),0,Schweine_Werte!$C133))</f>
        <v>0</v>
      </c>
      <c r="AX133" s="677">
        <f>IF(OR($C$12=$AR133,$D$12=$AR133),Schweine_Werte!$E133*0.5,IF(OR($C$12&gt;$AR133,$D$12&lt;$AR133),0,Schweine_Werte!$E133))</f>
        <v>0</v>
      </c>
      <c r="AY133" s="667">
        <f>IF(OR($C$24=$AR133,$D$24=$AR133),Schweine_Werte!$E133*0.5,IF(OR($C$24&gt;$AR133,$D$24&lt;$AR133),0,Schweine_Werte!$E133))</f>
        <v>0</v>
      </c>
      <c r="AZ133" s="667">
        <f>IF(OR($C$36=$AR133,$D$36=$AR133),Schweine_Werte!$E133*0.5,IF(OR($C$36&gt;$AR133,$D$36&lt;$AR133),0,Schweine_Werte!$E133))</f>
        <v>0</v>
      </c>
      <c r="BA133" s="667">
        <f>IF(OR($C$48=$AR133,$D$48=$AR133),Schweine_Werte!$E133*0.5,IF(OR($C$48&gt;$AR133,$D$48&lt;$AR133),0,Schweine_Werte!$E133))</f>
        <v>0</v>
      </c>
      <c r="BB133" s="667">
        <f>IF(OR($C$60=$AR133,$D$60=$AR133),Schweine_Werte!$E133*0.5,IF(OR($C$60&gt;$AR133,$D$60&lt;$AR133),0,Schweine_Werte!$E133))</f>
        <v>0</v>
      </c>
      <c r="BC133" s="677">
        <f>IF(OR($C$12=$AR133,$D$12=$AR133),Schweine_Werte!$G133*0.5,IF(OR($C$12&gt;$AR133,$D$12&lt;$AR133),0,Schweine_Werte!$G133))</f>
        <v>0</v>
      </c>
      <c r="BD133" s="667">
        <f>IF(OR($C$24=$AR133,$D$24=$AR133),Schweine_Werte!$G133*0.5,IF(OR($C$24&gt;$AR133,$D$24&lt;$AR133),0,Schweine_Werte!$G133))</f>
        <v>0</v>
      </c>
      <c r="BE133" s="667">
        <f>IF(OR($C$36=$AR133,$D$36=$AR133),Schweine_Werte!$G133*0.5,IF(OR($C$36&gt;$AR133,$D$36&lt;$AR133),0,Schweine_Werte!$G133))</f>
        <v>0</v>
      </c>
      <c r="BF133" s="667">
        <f>IF(OR($C$48=$AR133,$D$48=$AR133),Schweine_Werte!$G133*0.5,IF(OR($C$48&gt;$AR133,$D$48&lt;$AR133),0,Schweine_Werte!$G133))</f>
        <v>0</v>
      </c>
      <c r="BG133" s="667">
        <f>IF(OR($C$60=$AR133,$D$60=$AR133),Schweine_Werte!$G133*0.5,IF(OR($C$60&gt;$AR133,$D$60&lt;$AR133),0,Schweine_Werte!$G133))</f>
        <v>0</v>
      </c>
      <c r="BH133" s="677">
        <f>IF(OR($C$12=$AR133,$D$12=$AR133),Schweine_Werte!$I133*0.5,IF(OR($C$12&gt;$AR133,$D$12&lt;$AR133),0,Schweine_Werte!$I133))</f>
        <v>0</v>
      </c>
      <c r="BI133" s="667">
        <f>IF(OR($C$24=$AR133,$D$24=$AR133),Schweine_Werte!$I133*0.5,IF(OR($C$24&gt;$AR133,$D$24&lt;$AR133),0,Schweine_Werte!$I133))</f>
        <v>0</v>
      </c>
      <c r="BJ133" s="667">
        <f>IF(OR($C$36=$AR133,$D$36=$AR133),Schweine_Werte!$I133*0.5,IF(OR($C$36&gt;$AR133,$D$36&lt;$AR133),0,Schweine_Werte!$I133))</f>
        <v>0</v>
      </c>
      <c r="BK133" s="667">
        <f>IF(OR($C$48=$AR133,$D$48=$AR133),Schweine_Werte!$I133*0.5,IF(OR($C$48&gt;$AR133,$D$48&lt;$AR133),0,Schweine_Werte!$I133))</f>
        <v>0</v>
      </c>
      <c r="BL133" s="667">
        <f>IF(OR($C$60=$AR133,$D$60=$AR133),Schweine_Werte!$I133*0.5,IF(OR($C$60&gt;$AR133,$D$60&lt;$AR133),0,Schweine_Werte!$I133))</f>
        <v>0</v>
      </c>
      <c r="BM133" s="677"/>
      <c r="BN133" s="667"/>
      <c r="BO133" s="667"/>
      <c r="BP133" s="667"/>
      <c r="BQ133" s="667"/>
      <c r="BR133" s="677">
        <f>IF(OR($C$74=$AR133,$D$74=$AR133),Schweine_Werte!$M133*0.5,IF(OR($C$74&gt;$AR133,$D$74&lt;$AR133),0,Schweine_Werte!$M133))</f>
        <v>0</v>
      </c>
      <c r="BS133" s="677">
        <f>IF(OR($C$83=$AR133,$D$83=$AR133),Schweine_Werte!$M133*0.5,IF(OR($C$83&gt;$AR133,$D$83&lt;$AR133),0,Schweine_Werte!$M133))</f>
        <v>0</v>
      </c>
      <c r="BT133" s="679">
        <f>IF(OR($C$92=$AR133,$D$92=$AR133),Schweine_Werte!$M133*0.5,IF(OR($C$92&gt;$AR133,$D$92&lt;$AR133),0,Schweine_Werte!$M133))</f>
        <v>0</v>
      </c>
      <c r="BU133" s="679">
        <f>IF(OR($C$101=$AR133,$D$101=$AR133),Schweine_Werte!$M133*0.5,IF(OR($C$101&gt;$AR133,$D$101&lt;$AR133),0,Schweine_Werte!$M133))</f>
        <v>0</v>
      </c>
      <c r="BV133" s="679">
        <f>IF(OR($C$110=$AR133,$D$110=$AR133),Schweine_Werte!$M133*0.5,IF(OR($C$110&gt;$AR133,$D$110&lt;$AR133),0,Schweine_Werte!$M133))</f>
        <v>0</v>
      </c>
      <c r="BW133" s="679">
        <f>IF(OR(8=$AR133,$E$127=$AR133),Schweine_Werte!$M133*0.5,IF(OR(8&gt;$AR133,$E$127&lt;$AR133),0,Schweine_Werte!$M133))</f>
        <v>1.4477278921508818</v>
      </c>
      <c r="BX133" s="679">
        <f>IF(OR(8=$AR133,$E$145=$AR133),Schweine_Werte!$M133*0.5,IF(OR(8&gt;$AR133,$E$145&lt;$AR133),0,Schweine_Werte!$M133))</f>
        <v>1.4477278921508818</v>
      </c>
      <c r="BY133" s="677">
        <f>IF(OR($C$74=$AR133,$D$74=$AR133),Schweine_Werte!$O133*0.5,IF(OR($C$74&gt;$AR133,$D$74&lt;$AR133),0,Schweine_Werte!$O133))</f>
        <v>0</v>
      </c>
      <c r="BZ133" s="677">
        <f>IF(OR($C$83=$AR133,$D$83=$AR133),Schweine_Werte!$O133*0.5,IF(OR($C$83&gt;$AR133,$D$83&lt;$AR133),0,Schweine_Werte!$O133))</f>
        <v>0</v>
      </c>
      <c r="CA133" s="679">
        <f>IF(OR($C$92=$AR133,$D$92=$AR133),Schweine_Werte!$O133*0.5,IF(OR($C$92&gt;$AR133,$D$92&lt;$AR133),0,Schweine_Werte!$O133))</f>
        <v>0</v>
      </c>
      <c r="CB133" s="679">
        <f>IF(OR($C$101=$AR133,$D$101=$AR133),Schweine_Werte!$O133*0.5,IF(OR($C$101&gt;$AR133,$D$101&lt;$AR133),0,Schweine_Werte!$O133))</f>
        <v>0</v>
      </c>
      <c r="CC133" s="679">
        <f>IF(OR($C$110=$AR133,$D$110=$AR133),Schweine_Werte!$O133*0.5,IF(OR($C$110&gt;$AR133,$D$110&lt;$AR133),0,Schweine_Werte!$O133))</f>
        <v>0</v>
      </c>
    </row>
    <row r="134" spans="2:81" x14ac:dyDescent="0.2">
      <c r="AR134" s="698">
        <v>138</v>
      </c>
      <c r="AS134" s="677">
        <f>IF(OR($C$12=$AR134,$D$12=$AR134),Schweine_Werte!$C134*0.5,IF(OR($C$12&gt;$AR134,$D$12&lt;$AR134),0,Schweine_Werte!$C134))</f>
        <v>0</v>
      </c>
      <c r="AT134" s="667">
        <f>IF(OR($C$24=$AR134,$D$24=$AR134),Schweine_Werte!$C134*0.5,IF(OR($C$24&gt;$AR134,$D$24&lt;$AR134),0,Schweine_Werte!$C134))</f>
        <v>0</v>
      </c>
      <c r="AU134" s="677">
        <f>IF(OR($C$36=$AR134,$D$36=$AR134),Schweine_Werte!$C134*0.5,IF(OR($C$36&gt;$AR134,$D$36&lt;$AR134),0,Schweine_Werte!$C134))</f>
        <v>0</v>
      </c>
      <c r="AV134" s="677">
        <f>IF(OR($C$48=$AR134,$D$48=$AR134),Schweine_Werte!$C134*0.5,IF(OR($C$48&gt;$AR134,$D$48&lt;$AR134),0,Schweine_Werte!$C134))</f>
        <v>0</v>
      </c>
      <c r="AW134" s="677">
        <f>IF(OR($C$60=$AR134,$D$60=$AR134),Schweine_Werte!$C134*0.5,IF(OR($C$60&gt;$AR134,$D$60&lt;$AR134),0,Schweine_Werte!$C134))</f>
        <v>0</v>
      </c>
      <c r="AX134" s="677">
        <f>IF(OR($C$12=$AR134,$D$12=$AR134),Schweine_Werte!$E134*0.5,IF(OR($C$12&gt;$AR134,$D$12&lt;$AR134),0,Schweine_Werte!$E134))</f>
        <v>0</v>
      </c>
      <c r="AY134" s="667">
        <f>IF(OR($C$24=$AR134,$D$24=$AR134),Schweine_Werte!$E134*0.5,IF(OR($C$24&gt;$AR134,$D$24&lt;$AR134),0,Schweine_Werte!$E134))</f>
        <v>0</v>
      </c>
      <c r="AZ134" s="667">
        <f>IF(OR($C$36=$AR134,$D$36=$AR134),Schweine_Werte!$E134*0.5,IF(OR($C$36&gt;$AR134,$D$36&lt;$AR134),0,Schweine_Werte!$E134))</f>
        <v>0</v>
      </c>
      <c r="BA134" s="667">
        <f>IF(OR($C$48=$AR134,$D$48=$AR134),Schweine_Werte!$E134*0.5,IF(OR($C$48&gt;$AR134,$D$48&lt;$AR134),0,Schweine_Werte!$E134))</f>
        <v>0</v>
      </c>
      <c r="BB134" s="667">
        <f>IF(OR($C$60=$AR134,$D$60=$AR134),Schweine_Werte!$E134*0.5,IF(OR($C$60&gt;$AR134,$D$60&lt;$AR134),0,Schweine_Werte!$E134))</f>
        <v>0</v>
      </c>
      <c r="BC134" s="677">
        <f>IF(OR($C$12=$AR134,$D$12=$AR134),Schweine_Werte!$G134*0.5,IF(OR($C$12&gt;$AR134,$D$12&lt;$AR134),0,Schweine_Werte!$G134))</f>
        <v>0</v>
      </c>
      <c r="BD134" s="667">
        <f>IF(OR($C$24=$AR134,$D$24=$AR134),Schweine_Werte!$G134*0.5,IF(OR($C$24&gt;$AR134,$D$24&lt;$AR134),0,Schweine_Werte!$G134))</f>
        <v>0</v>
      </c>
      <c r="BE134" s="667">
        <f>IF(OR($C$36=$AR134,$D$36=$AR134),Schweine_Werte!$G134*0.5,IF(OR($C$36&gt;$AR134,$D$36&lt;$AR134),0,Schweine_Werte!$G134))</f>
        <v>0</v>
      </c>
      <c r="BF134" s="667">
        <f>IF(OR($C$48=$AR134,$D$48=$AR134),Schweine_Werte!$G134*0.5,IF(OR($C$48&gt;$AR134,$D$48&lt;$AR134),0,Schweine_Werte!$G134))</f>
        <v>0</v>
      </c>
      <c r="BG134" s="667">
        <f>IF(OR($C$60=$AR134,$D$60=$AR134),Schweine_Werte!$G134*0.5,IF(OR($C$60&gt;$AR134,$D$60&lt;$AR134),0,Schweine_Werte!$G134))</f>
        <v>0</v>
      </c>
      <c r="BH134" s="677">
        <f>IF(OR($C$12=$AR134,$D$12=$AR134),Schweine_Werte!$I134*0.5,IF(OR($C$12&gt;$AR134,$D$12&lt;$AR134),0,Schweine_Werte!$I134))</f>
        <v>0</v>
      </c>
      <c r="BI134" s="667">
        <f>IF(OR($C$24=$AR134,$D$24=$AR134),Schweine_Werte!$I134*0.5,IF(OR($C$24&gt;$AR134,$D$24&lt;$AR134),0,Schweine_Werte!$I134))</f>
        <v>0</v>
      </c>
      <c r="BJ134" s="667">
        <f>IF(OR($C$36=$AR134,$D$36=$AR134),Schweine_Werte!$I134*0.5,IF(OR($C$36&gt;$AR134,$D$36&lt;$AR134),0,Schweine_Werte!$I134))</f>
        <v>0</v>
      </c>
      <c r="BK134" s="667">
        <f>IF(OR($C$48=$AR134,$D$48=$AR134),Schweine_Werte!$I134*0.5,IF(OR($C$48&gt;$AR134,$D$48&lt;$AR134),0,Schweine_Werte!$I134))</f>
        <v>0</v>
      </c>
      <c r="BL134" s="667">
        <f>IF(OR($C$60=$AR134,$D$60=$AR134),Schweine_Werte!$I134*0.5,IF(OR($C$60&gt;$AR134,$D$60&lt;$AR134),0,Schweine_Werte!$I134))</f>
        <v>0</v>
      </c>
      <c r="BM134" s="677"/>
      <c r="BN134" s="667"/>
      <c r="BO134" s="667"/>
      <c r="BP134" s="667"/>
      <c r="BQ134" s="667"/>
      <c r="BR134" s="677">
        <f>IF(OR($C$74=$AR134,$D$74=$AR134),Schweine_Werte!$M134*0.5,IF(OR($C$74&gt;$AR134,$D$74&lt;$AR134),0,Schweine_Werte!$M134))</f>
        <v>0</v>
      </c>
      <c r="BS134" s="677">
        <f>IF(OR($C$83=$AR134,$D$83=$AR134),Schweine_Werte!$M134*0.5,IF(OR($C$83&gt;$AR134,$D$83&lt;$AR134),0,Schweine_Werte!$M134))</f>
        <v>0</v>
      </c>
      <c r="BT134" s="679">
        <f>IF(OR($C$92=$AR134,$D$92=$AR134),Schweine_Werte!$M134*0.5,IF(OR($C$92&gt;$AR134,$D$92&lt;$AR134),0,Schweine_Werte!$M134))</f>
        <v>0</v>
      </c>
      <c r="BU134" s="679">
        <f>IF(OR($C$101=$AR134,$D$101=$AR134),Schweine_Werte!$M134*0.5,IF(OR($C$101&gt;$AR134,$D$101&lt;$AR134),0,Schweine_Werte!$M134))</f>
        <v>0</v>
      </c>
      <c r="BV134" s="679">
        <f>IF(OR($C$110=$AR134,$D$110=$AR134),Schweine_Werte!$M134*0.5,IF(OR($C$110&gt;$AR134,$D$110&lt;$AR134),0,Schweine_Werte!$M134))</f>
        <v>0</v>
      </c>
      <c r="BW134" s="679">
        <f>IF(OR(8=$AR134,$E$127=$AR134),Schweine_Werte!$M134*0.5,IF(OR(8&gt;$AR134,$E$127&lt;$AR134),0,Schweine_Werte!$M134))</f>
        <v>1.4477278921508818</v>
      </c>
      <c r="BX134" s="679">
        <f>IF(OR(8=$AR134,$E$145=$AR134),Schweine_Werte!$M134*0.5,IF(OR(8&gt;$AR134,$E$145&lt;$AR134),0,Schweine_Werte!$M134))</f>
        <v>1.4477278921508818</v>
      </c>
      <c r="BY134" s="677">
        <f>IF(OR($C$74=$AR134,$D$74=$AR134),Schweine_Werte!$O134*0.5,IF(OR($C$74&gt;$AR134,$D$74&lt;$AR134),0,Schweine_Werte!$O134))</f>
        <v>0</v>
      </c>
      <c r="BZ134" s="677">
        <f>IF(OR($C$83=$AR134,$D$83=$AR134),Schweine_Werte!$O134*0.5,IF(OR($C$83&gt;$AR134,$D$83&lt;$AR134),0,Schweine_Werte!$O134))</f>
        <v>0</v>
      </c>
      <c r="CA134" s="679">
        <f>IF(OR($C$92=$AR134,$D$92=$AR134),Schweine_Werte!$O134*0.5,IF(OR($C$92&gt;$AR134,$D$92&lt;$AR134),0,Schweine_Werte!$O134))</f>
        <v>0</v>
      </c>
      <c r="CB134" s="679">
        <f>IF(OR($C$101=$AR134,$D$101=$AR134),Schweine_Werte!$O134*0.5,IF(OR($C$101&gt;$AR134,$D$101&lt;$AR134),0,Schweine_Werte!$O134))</f>
        <v>0</v>
      </c>
      <c r="CC134" s="679">
        <f>IF(OR($C$110=$AR134,$D$110=$AR134),Schweine_Werte!$O134*0.5,IF(OR($C$110&gt;$AR134,$D$110&lt;$AR134),0,Schweine_Werte!$O134))</f>
        <v>0</v>
      </c>
    </row>
    <row r="135" spans="2:81" x14ac:dyDescent="0.2">
      <c r="AR135" s="698">
        <v>139</v>
      </c>
      <c r="AS135" s="677">
        <f>IF(OR($C$12=$AR135,$D$12=$AR135),Schweine_Werte!$C135*0.5,IF(OR($C$12&gt;$AR135,$D$12&lt;$AR135),0,Schweine_Werte!$C135))</f>
        <v>0</v>
      </c>
      <c r="AT135" s="667">
        <f>IF(OR($C$24=$AR135,$D$24=$AR135),Schweine_Werte!$C135*0.5,IF(OR($C$24&gt;$AR135,$D$24&lt;$AR135),0,Schweine_Werte!$C135))</f>
        <v>0</v>
      </c>
      <c r="AU135" s="677">
        <f>IF(OR($C$36=$AR135,$D$36=$AR135),Schweine_Werte!$C135*0.5,IF(OR($C$36&gt;$AR135,$D$36&lt;$AR135),0,Schweine_Werte!$C135))</f>
        <v>0</v>
      </c>
      <c r="AV135" s="677">
        <f>IF(OR($C$48=$AR135,$D$48=$AR135),Schweine_Werte!$C135*0.5,IF(OR($C$48&gt;$AR135,$D$48&lt;$AR135),0,Schweine_Werte!$C135))</f>
        <v>0</v>
      </c>
      <c r="AW135" s="677">
        <f>IF(OR($C$60=$AR135,$D$60=$AR135),Schweine_Werte!$C135*0.5,IF(OR($C$60&gt;$AR135,$D$60&lt;$AR135),0,Schweine_Werte!$C135))</f>
        <v>0</v>
      </c>
      <c r="AX135" s="677">
        <f>IF(OR($C$12=$AR135,$D$12=$AR135),Schweine_Werte!$E135*0.5,IF(OR($C$12&gt;$AR135,$D$12&lt;$AR135),0,Schweine_Werte!$E135))</f>
        <v>0</v>
      </c>
      <c r="AY135" s="667">
        <f>IF(OR($C$24=$AR135,$D$24=$AR135),Schweine_Werte!$E135*0.5,IF(OR($C$24&gt;$AR135,$D$24&lt;$AR135),0,Schweine_Werte!$E135))</f>
        <v>0</v>
      </c>
      <c r="AZ135" s="667">
        <f>IF(OR($C$36=$AR135,$D$36=$AR135),Schweine_Werte!$E135*0.5,IF(OR($C$36&gt;$AR135,$D$36&lt;$AR135),0,Schweine_Werte!$E135))</f>
        <v>0</v>
      </c>
      <c r="BA135" s="667">
        <f>IF(OR($C$48=$AR135,$D$48=$AR135),Schweine_Werte!$E135*0.5,IF(OR($C$48&gt;$AR135,$D$48&lt;$AR135),0,Schweine_Werte!$E135))</f>
        <v>0</v>
      </c>
      <c r="BB135" s="667">
        <f>IF(OR($C$60=$AR135,$D$60=$AR135),Schweine_Werte!$E135*0.5,IF(OR($C$60&gt;$AR135,$D$60&lt;$AR135),0,Schweine_Werte!$E135))</f>
        <v>0</v>
      </c>
      <c r="BC135" s="677">
        <f>IF(OR($C$12=$AR135,$D$12=$AR135),Schweine_Werte!$G135*0.5,IF(OR($C$12&gt;$AR135,$D$12&lt;$AR135),0,Schweine_Werte!$G135))</f>
        <v>0</v>
      </c>
      <c r="BD135" s="667">
        <f>IF(OR($C$24=$AR135,$D$24=$AR135),Schweine_Werte!$G135*0.5,IF(OR($C$24&gt;$AR135,$D$24&lt;$AR135),0,Schweine_Werte!$G135))</f>
        <v>0</v>
      </c>
      <c r="BE135" s="667">
        <f>IF(OR($C$36=$AR135,$D$36=$AR135),Schweine_Werte!$G135*0.5,IF(OR($C$36&gt;$AR135,$D$36&lt;$AR135),0,Schweine_Werte!$G135))</f>
        <v>0</v>
      </c>
      <c r="BF135" s="667">
        <f>IF(OR($C$48=$AR135,$D$48=$AR135),Schweine_Werte!$G135*0.5,IF(OR($C$48&gt;$AR135,$D$48&lt;$AR135),0,Schweine_Werte!$G135))</f>
        <v>0</v>
      </c>
      <c r="BG135" s="667">
        <f>IF(OR($C$60=$AR135,$D$60=$AR135),Schweine_Werte!$G135*0.5,IF(OR($C$60&gt;$AR135,$D$60&lt;$AR135),0,Schweine_Werte!$G135))</f>
        <v>0</v>
      </c>
      <c r="BH135" s="677">
        <f>IF(OR($C$12=$AR135,$D$12=$AR135),Schweine_Werte!$I135*0.5,IF(OR($C$12&gt;$AR135,$D$12&lt;$AR135),0,Schweine_Werte!$I135))</f>
        <v>0</v>
      </c>
      <c r="BI135" s="667">
        <f>IF(OR($C$24=$AR135,$D$24=$AR135),Schweine_Werte!$I135*0.5,IF(OR($C$24&gt;$AR135,$D$24&lt;$AR135),0,Schweine_Werte!$I135))</f>
        <v>0</v>
      </c>
      <c r="BJ135" s="667">
        <f>IF(OR($C$36=$AR135,$D$36=$AR135),Schweine_Werte!$I135*0.5,IF(OR($C$36&gt;$AR135,$D$36&lt;$AR135),0,Schweine_Werte!$I135))</f>
        <v>0</v>
      </c>
      <c r="BK135" s="667">
        <f>IF(OR($C$48=$AR135,$D$48=$AR135),Schweine_Werte!$I135*0.5,IF(OR($C$48&gt;$AR135,$D$48&lt;$AR135),0,Schweine_Werte!$I135))</f>
        <v>0</v>
      </c>
      <c r="BL135" s="667">
        <f>IF(OR($C$60=$AR135,$D$60=$AR135),Schweine_Werte!$I135*0.5,IF(OR($C$60&gt;$AR135,$D$60&lt;$AR135),0,Schweine_Werte!$I135))</f>
        <v>0</v>
      </c>
      <c r="BM135" s="677"/>
      <c r="BN135" s="667"/>
      <c r="BO135" s="667"/>
      <c r="BP135" s="667"/>
      <c r="BQ135" s="667"/>
      <c r="BR135" s="677">
        <f>IF(OR($C$74=$AR135,$D$74=$AR135),Schweine_Werte!$M135*0.5,IF(OR($C$74&gt;$AR135,$D$74&lt;$AR135),0,Schweine_Werte!$M135))</f>
        <v>0</v>
      </c>
      <c r="BS135" s="677">
        <f>IF(OR($C$83=$AR135,$D$83=$AR135),Schweine_Werte!$M135*0.5,IF(OR($C$83&gt;$AR135,$D$83&lt;$AR135),0,Schweine_Werte!$M135))</f>
        <v>0</v>
      </c>
      <c r="BT135" s="679">
        <f>IF(OR($C$92=$AR135,$D$92=$AR135),Schweine_Werte!$M135*0.5,IF(OR($C$92&gt;$AR135,$D$92&lt;$AR135),0,Schweine_Werte!$M135))</f>
        <v>0</v>
      </c>
      <c r="BU135" s="679">
        <f>IF(OR($C$101=$AR135,$D$101=$AR135),Schweine_Werte!$M135*0.5,IF(OR($C$101&gt;$AR135,$D$101&lt;$AR135),0,Schweine_Werte!$M135))</f>
        <v>0</v>
      </c>
      <c r="BV135" s="679">
        <f>IF(OR($C$110=$AR135,$D$110=$AR135),Schweine_Werte!$M135*0.5,IF(OR($C$110&gt;$AR135,$D$110&lt;$AR135),0,Schweine_Werte!$M135))</f>
        <v>0</v>
      </c>
      <c r="BW135" s="679">
        <f>IF(OR(8=$AR135,$E$127=$AR135),Schweine_Werte!$M135*0.5,IF(OR(8&gt;$AR135,$E$127&lt;$AR135),0,Schweine_Werte!$M135))</f>
        <v>1.4477278921508818</v>
      </c>
      <c r="BX135" s="679">
        <f>IF(OR(8=$AR135,$E$145=$AR135),Schweine_Werte!$M135*0.5,IF(OR(8&gt;$AR135,$E$145&lt;$AR135),0,Schweine_Werte!$M135))</f>
        <v>1.4477278921508818</v>
      </c>
      <c r="BY135" s="677">
        <f>IF(OR($C$74=$AR135,$D$74=$AR135),Schweine_Werte!$O135*0.5,IF(OR($C$74&gt;$AR135,$D$74&lt;$AR135),0,Schweine_Werte!$O135))</f>
        <v>0</v>
      </c>
      <c r="BZ135" s="677">
        <f>IF(OR($C$83=$AR135,$D$83=$AR135),Schweine_Werte!$O135*0.5,IF(OR($C$83&gt;$AR135,$D$83&lt;$AR135),0,Schweine_Werte!$O135))</f>
        <v>0</v>
      </c>
      <c r="CA135" s="679">
        <f>IF(OR($C$92=$AR135,$D$92=$AR135),Schweine_Werte!$O135*0.5,IF(OR($C$92&gt;$AR135,$D$92&lt;$AR135),0,Schweine_Werte!$O135))</f>
        <v>0</v>
      </c>
      <c r="CB135" s="679">
        <f>IF(OR($C$101=$AR135,$D$101=$AR135),Schweine_Werte!$O135*0.5,IF(OR($C$101&gt;$AR135,$D$101&lt;$AR135),0,Schweine_Werte!$O135))</f>
        <v>0</v>
      </c>
      <c r="CC135" s="679">
        <f>IF(OR($C$110=$AR135,$D$110=$AR135),Schweine_Werte!$O135*0.5,IF(OR($C$110&gt;$AR135,$D$110&lt;$AR135),0,Schweine_Werte!$O135))</f>
        <v>0</v>
      </c>
    </row>
    <row r="136" spans="2:81" ht="18.75" x14ac:dyDescent="0.3">
      <c r="B136" s="520" t="s">
        <v>520</v>
      </c>
      <c r="D136" s="520" t="s">
        <v>521</v>
      </c>
      <c r="G136" s="520" t="s">
        <v>522</v>
      </c>
      <c r="H136" s="666"/>
      <c r="I136" s="666"/>
      <c r="J136" s="666"/>
      <c r="K136" s="666"/>
      <c r="L136" s="666"/>
      <c r="M136" s="666"/>
      <c r="N136" s="666"/>
      <c r="O136" s="520" t="s">
        <v>523</v>
      </c>
      <c r="P136" s="667" t="s">
        <v>524</v>
      </c>
      <c r="Q136" s="667"/>
      <c r="R136" s="667"/>
      <c r="S136" s="667"/>
      <c r="T136" s="666"/>
      <c r="U136" s="666"/>
      <c r="V136" s="666"/>
      <c r="AR136" s="698">
        <v>140</v>
      </c>
      <c r="AS136" s="677">
        <f>IF(OR($C$12=$AR136,$D$12=$AR136),Schweine_Werte!$C136*0.5,IF(OR($C$12&gt;$AR136,$D$12&lt;$AR136),0,Schweine_Werte!$C136))</f>
        <v>0</v>
      </c>
      <c r="AT136" s="667">
        <f>IF(OR($C$24=$AR136,$D$24=$AR136),Schweine_Werte!$C136*0.5,IF(OR($C$24&gt;$AR136,$D$24&lt;$AR136),0,Schweine_Werte!$C136))</f>
        <v>0</v>
      </c>
      <c r="AU136" s="677">
        <f>IF(OR($C$36=$AR136,$D$36=$AR136),Schweine_Werte!$C136*0.5,IF(OR($C$36&gt;$AR136,$D$36&lt;$AR136),0,Schweine_Werte!$C136))</f>
        <v>0</v>
      </c>
      <c r="AV136" s="677">
        <f>IF(OR($C$48=$AR136,$D$48=$AR136),Schweine_Werte!$C136*0.5,IF(OR($C$48&gt;$AR136,$D$48&lt;$AR136),0,Schweine_Werte!$C136))</f>
        <v>0</v>
      </c>
      <c r="AW136" s="677">
        <f>IF(OR($C$60=$AR136,$D$60=$AR136),Schweine_Werte!$C136*0.5,IF(OR($C$60&gt;$AR136,$D$60&lt;$AR136),0,Schweine_Werte!$C136))</f>
        <v>0</v>
      </c>
      <c r="AX136" s="677">
        <f>IF(OR($C$12=$AR136,$D$12=$AR136),Schweine_Werte!$E136*0.5,IF(OR($C$12&gt;$AR136,$D$12&lt;$AR136),0,Schweine_Werte!$E136))</f>
        <v>0</v>
      </c>
      <c r="AY136" s="667">
        <f>IF(OR($C$24=$AR136,$D$24=$AR136),Schweine_Werte!$E136*0.5,IF(OR($C$24&gt;$AR136,$D$24&lt;$AR136),0,Schweine_Werte!$E136))</f>
        <v>0</v>
      </c>
      <c r="AZ136" s="667">
        <f>IF(OR($C$36=$AR136,$D$36=$AR136),Schweine_Werte!$E136*0.5,IF(OR($C$36&gt;$AR136,$D$36&lt;$AR136),0,Schweine_Werte!$E136))</f>
        <v>0</v>
      </c>
      <c r="BA136" s="667">
        <f>IF(OR($C$48=$AR136,$D$48=$AR136),Schweine_Werte!$E136*0.5,IF(OR($C$48&gt;$AR136,$D$48&lt;$AR136),0,Schweine_Werte!$E136))</f>
        <v>0</v>
      </c>
      <c r="BB136" s="667">
        <f>IF(OR($C$60=$AR136,$D$60=$AR136),Schweine_Werte!$E136*0.5,IF(OR($C$60&gt;$AR136,$D$60&lt;$AR136),0,Schweine_Werte!$E136))</f>
        <v>0</v>
      </c>
      <c r="BC136" s="677">
        <f>IF(OR($C$12=$AR136,$D$12=$AR136),Schweine_Werte!$G136*0.5,IF(OR($C$12&gt;$AR136,$D$12&lt;$AR136),0,Schweine_Werte!$G136))</f>
        <v>0</v>
      </c>
      <c r="BD136" s="667">
        <f>IF(OR($C$24=$AR136,$D$24=$AR136),Schweine_Werte!$G136*0.5,IF(OR($C$24&gt;$AR136,$D$24&lt;$AR136),0,Schweine_Werte!$G136))</f>
        <v>0</v>
      </c>
      <c r="BE136" s="667">
        <f>IF(OR($C$36=$AR136,$D$36=$AR136),Schweine_Werte!$G136*0.5,IF(OR($C$36&gt;$AR136,$D$36&lt;$AR136),0,Schweine_Werte!$G136))</f>
        <v>0</v>
      </c>
      <c r="BF136" s="667">
        <f>IF(OR($C$48=$AR136,$D$48=$AR136),Schweine_Werte!$G136*0.5,IF(OR($C$48&gt;$AR136,$D$48&lt;$AR136),0,Schweine_Werte!$G136))</f>
        <v>0</v>
      </c>
      <c r="BG136" s="667">
        <f>IF(OR($C$60=$AR136,$D$60=$AR136),Schweine_Werte!$G136*0.5,IF(OR($C$60&gt;$AR136,$D$60&lt;$AR136),0,Schweine_Werte!$G136))</f>
        <v>0</v>
      </c>
      <c r="BH136" s="677">
        <f>IF(OR($C$12=$AR136,$D$12=$AR136),Schweine_Werte!$I136*0.5,IF(OR($C$12&gt;$AR136,$D$12&lt;$AR136),0,Schweine_Werte!$I136))</f>
        <v>0</v>
      </c>
      <c r="BI136" s="667">
        <f>IF(OR($C$24=$AR136,$D$24=$AR136),Schweine_Werte!$I136*0.5,IF(OR($C$24&gt;$AR136,$D$24&lt;$AR136),0,Schweine_Werte!$I136))</f>
        <v>0</v>
      </c>
      <c r="BJ136" s="667">
        <f>IF(OR($C$36=$AR136,$D$36=$AR136),Schweine_Werte!$I136*0.5,IF(OR($C$36&gt;$AR136,$D$36&lt;$AR136),0,Schweine_Werte!$I136))</f>
        <v>0</v>
      </c>
      <c r="BK136" s="667">
        <f>IF(OR($C$48=$AR136,$D$48=$AR136),Schweine_Werte!$I136*0.5,IF(OR($C$48&gt;$AR136,$D$48&lt;$AR136),0,Schweine_Werte!$I136))</f>
        <v>0</v>
      </c>
      <c r="BL136" s="667">
        <f>IF(OR($C$60=$AR136,$D$60=$AR136),Schweine_Werte!$I136*0.5,IF(OR($C$60&gt;$AR136,$D$60&lt;$AR136),0,Schweine_Werte!$I136))</f>
        <v>0</v>
      </c>
      <c r="BM136" s="677"/>
      <c r="BN136" s="667"/>
      <c r="BO136" s="667"/>
      <c r="BP136" s="667"/>
      <c r="BQ136" s="667"/>
      <c r="BR136" s="677">
        <f>IF(OR($C$74=$AR136,$D$74=$AR136),Schweine_Werte!$M136*0.5,IF(OR($C$74&gt;$AR136,$D$74&lt;$AR136),0,Schweine_Werte!$M136))</f>
        <v>0</v>
      </c>
      <c r="BS136" s="677">
        <f>IF(OR($C$83=$AR136,$D$83=$AR136),Schweine_Werte!$M136*0.5,IF(OR($C$83&gt;$AR136,$D$83&lt;$AR136),0,Schweine_Werte!$M136))</f>
        <v>0</v>
      </c>
      <c r="BT136" s="679">
        <f>IF(OR($C$92=$AR136,$D$92=$AR136),Schweine_Werte!$M136*0.5,IF(OR($C$92&gt;$AR136,$D$92&lt;$AR136),0,Schweine_Werte!$M136))</f>
        <v>0</v>
      </c>
      <c r="BU136" s="679">
        <f>IF(OR($C$101=$AR136,$D$101=$AR136),Schweine_Werte!$M136*0.5,IF(OR($C$101&gt;$AR136,$D$101&lt;$AR136),0,Schweine_Werte!$M136))</f>
        <v>0</v>
      </c>
      <c r="BV136" s="679">
        <f>IF(OR($C$110=$AR136,$D$110=$AR136),Schweine_Werte!$M136*0.5,IF(OR($C$110&gt;$AR136,$D$110&lt;$AR136),0,Schweine_Werte!$M136))</f>
        <v>0</v>
      </c>
      <c r="BW136" s="679">
        <f>IF(OR(8=$AR136,$E$127=$AR136),Schweine_Werte!$M136*0.5,IF(OR(8&gt;$AR136,$E$127&lt;$AR136),0,Schweine_Werte!$M136))</f>
        <v>1.4477278921508818</v>
      </c>
      <c r="BX136" s="679">
        <f>IF(OR(8=$AR136,$E$145=$AR136),Schweine_Werte!$M136*0.5,IF(OR(8&gt;$AR136,$E$145&lt;$AR136),0,Schweine_Werte!$M136))</f>
        <v>1.4477278921508818</v>
      </c>
      <c r="BY136" s="677">
        <f>IF(OR($C$74=$AR136,$D$74=$AR136),Schweine_Werte!$O136*0.5,IF(OR($C$74&gt;$AR136,$D$74&lt;$AR136),0,Schweine_Werte!$O136))</f>
        <v>0</v>
      </c>
      <c r="BZ136" s="677">
        <f>IF(OR($C$83=$AR136,$D$83=$AR136),Schweine_Werte!$O136*0.5,IF(OR($C$83&gt;$AR136,$D$83&lt;$AR136),0,Schweine_Werte!$O136))</f>
        <v>0</v>
      </c>
      <c r="CA136" s="679">
        <f>IF(OR($C$92=$AR136,$D$92=$AR136),Schweine_Werte!$O136*0.5,IF(OR($C$92&gt;$AR136,$D$92&lt;$AR136),0,Schweine_Werte!$O136))</f>
        <v>0</v>
      </c>
      <c r="CB136" s="679">
        <f>IF(OR($C$101=$AR136,$D$101=$AR136),Schweine_Werte!$O136*0.5,IF(OR($C$101&gt;$AR136,$D$101&lt;$AR136),0,Schweine_Werte!$O136))</f>
        <v>0</v>
      </c>
      <c r="CC136" s="679">
        <f>IF(OR($C$110=$AR136,$D$110=$AR136),Schweine_Werte!$O136*0.5,IF(OR($C$110&gt;$AR136,$D$110&lt;$AR136),0,Schweine_Werte!$O136))</f>
        <v>0</v>
      </c>
    </row>
    <row r="137" spans="2:81" x14ac:dyDescent="0.2">
      <c r="B137" s="520" t="e">
        <f>+(E145-8)/0.45</f>
        <v>#VALUE!</v>
      </c>
      <c r="C137" s="520" t="s">
        <v>393</v>
      </c>
      <c r="F137" s="667" t="e">
        <f>IF($E145&lt;=8,0,$B140*SUMPRODUCT($BX$4:$BX$31,Schweine_Werte!$V$4:$V$31)/SUM($BX$4:$BX$31))</f>
        <v>#VALUE!</v>
      </c>
      <c r="G137" s="667" t="e">
        <f>IF($E145&lt;=8,0,IF($B145=$A$8,SUMPRODUCT($BX$4:$BX$31,Schweine_Werte!HE$4:HE$31)/SUM($BX$4:$BX$31),IF($B145=$A$7,SUMPRODUCT($BX$4:$BX$31,Schweine_Werte!GQ$4:GQ$31)/SUM($BX$4:$BX$31),IF($B145=$A$6,SUMPRODUCT($BX$4:$BX$31,Schweine_Werte!GC$4:GC$31)/SUM($BX$4:$BX$31),SUMPRODUCT($BX$4:$BX$31,Schweine_Werte!FO$4:FO$31)/SUM($BX$4:$BX$31))))*$B140)</f>
        <v>#VALUE!</v>
      </c>
      <c r="H137" s="667" t="e">
        <f>IF($E145&lt;=8,0,IF($B145=$A$8,SUMPRODUCT($BX$4:$BX$31,Schweine_Werte!HF$4:HF$31)/SUM($BX$4:$BX$31),IF($B145=$A$7,SUMPRODUCT($BX$4:$BX$31,Schweine_Werte!GR$4:GR$31)/SUM($BX$4:$BX$31),IF($B145=$A$6,SUMPRODUCT($BX$4:$BX$31,Schweine_Werte!GD$4:GD$31)/SUM($BX$4:$BX$31),SUMPRODUCT($BX$4:$BX$31,Schweine_Werte!FP$4:FP$31)/SUM($BX$4:$BX$31))))*$B140)</f>
        <v>#VALUE!</v>
      </c>
      <c r="I137" s="667" t="e">
        <f>IF($E145&lt;=8,0,IF($B145=$A$8,SUMPRODUCT($BX$4:$BX$31,Schweine_Werte!HG$4:HG$31)/SUM($BX$4:$BX$31),IF($B145=$A$7,SUMPRODUCT($BX$4:$BX$31,Schweine_Werte!GS$4:GS$31)/SUM($BX$4:$BX$31),IF($B145=$A$6,SUMPRODUCT($BX$4:$BX$31,Schweine_Werte!GE$4:GE$31)/SUM($BX$4:$BX$31),SUMPRODUCT($BX$4:$BX$31,Schweine_Werte!FQ$4:FQ$31)/SUM($BX$4:$BX$31))))*$B140)</f>
        <v>#VALUE!</v>
      </c>
      <c r="J137" s="520" t="e">
        <f>SUMPRODUCT($BX$4:$BX$31,Schweine_Werte!$AD$4:$AD$31)/SUM($BX$4:$BX$31)*$B140</f>
        <v>#VALUE!</v>
      </c>
      <c r="K137" s="520" t="e">
        <f>SUMPRODUCT($BX$4:$BX$31,Schweine_Werte!$AL$4:$AL$31)/SUM($BX$4:$BX$31)*$B140</f>
        <v>#VALUE!</v>
      </c>
      <c r="M137" s="667"/>
      <c r="N137" s="667"/>
      <c r="O137" s="709">
        <f>SUM($BX$4:$BX$23)+IF($E145&gt;28,$BX$24*0.5,$BX$24)</f>
        <v>44.44444444444445</v>
      </c>
      <c r="P137" s="709">
        <f>IF($E145&gt;28,SUM($BX$25:$BX$31)+$BX$24*0.5,0)</f>
        <v>11.390271160403584</v>
      </c>
      <c r="Q137" s="709" t="e">
        <f t="shared" ref="Q137:S138" si="57">T137*$F137</f>
        <v>#VALUE!</v>
      </c>
      <c r="R137" s="709" t="e">
        <f t="shared" si="57"/>
        <v>#VALUE!</v>
      </c>
      <c r="S137" s="709" t="e">
        <f t="shared" si="57"/>
        <v>#VALUE!</v>
      </c>
      <c r="T137" s="667">
        <f>+IF($E145&lt;=8,0,($O137*Schweine_Werte!$HT$15+$P137*Schweine_Werte!$HU$15)/SUM($O137:$P137))</f>
        <v>7.0161806212562894</v>
      </c>
      <c r="U137" s="667">
        <f>IF(E145&lt;=8,0,($O137*Schweine_Werte!$HV$15+$P137*Schweine_Werte!$HW$15)/SUM($O137:$P137))</f>
        <v>7.5920003876794322</v>
      </c>
      <c r="V137" s="667">
        <f>IF(E145&lt;=8,0,($O137*Schweine_Werte!$HX$15+$P137*Schweine_Werte!$HY$15)/SUM($O137:$P137))</f>
        <v>11</v>
      </c>
      <c r="AR137" s="698">
        <v>141</v>
      </c>
      <c r="AS137" s="677">
        <f>IF(OR($C$12=$AR137,$D$12=$AR137),Schweine_Werte!$C137*0.5,IF(OR($C$12&gt;$AR137,$D$12&lt;$AR137),0,Schweine_Werte!$C137))</f>
        <v>0</v>
      </c>
      <c r="AT137" s="667">
        <f>IF(OR($C$24=$AR137,$D$24=$AR137),Schweine_Werte!$C137*0.5,IF(OR($C$24&gt;$AR137,$D$24&lt;$AR137),0,Schweine_Werte!$C137))</f>
        <v>0</v>
      </c>
      <c r="AU137" s="677">
        <f>IF(OR($C$36=$AR137,$D$36=$AR137),Schweine_Werte!$C137*0.5,IF(OR($C$36&gt;$AR137,$D$36&lt;$AR137),0,Schweine_Werte!$C137))</f>
        <v>0</v>
      </c>
      <c r="AV137" s="677">
        <f>IF(OR($C$48=$AR137,$D$48=$AR137),Schweine_Werte!$C137*0.5,IF(OR($C$48&gt;$AR137,$D$48&lt;$AR137),0,Schweine_Werte!$C137))</f>
        <v>0</v>
      </c>
      <c r="AW137" s="677">
        <f>IF(OR($C$60=$AR137,$D$60=$AR137),Schweine_Werte!$C137*0.5,IF(OR($C$60&gt;$AR137,$D$60&lt;$AR137),0,Schweine_Werte!$C137))</f>
        <v>0</v>
      </c>
      <c r="AX137" s="677">
        <f>IF(OR($C$12=$AR137,$D$12=$AR137),Schweine_Werte!$E137*0.5,IF(OR($C$12&gt;$AR137,$D$12&lt;$AR137),0,Schweine_Werte!$E137))</f>
        <v>0</v>
      </c>
      <c r="AY137" s="667">
        <f>IF(OR($C$24=$AR137,$D$24=$AR137),Schweine_Werte!$E137*0.5,IF(OR($C$24&gt;$AR137,$D$24&lt;$AR137),0,Schweine_Werte!$E137))</f>
        <v>0</v>
      </c>
      <c r="AZ137" s="667">
        <f>IF(OR($C$36=$AR137,$D$36=$AR137),Schweine_Werte!$E137*0.5,IF(OR($C$36&gt;$AR137,$D$36&lt;$AR137),0,Schweine_Werte!$E137))</f>
        <v>0</v>
      </c>
      <c r="BA137" s="667">
        <f>IF(OR($C$48=$AR137,$D$48=$AR137),Schweine_Werte!$E137*0.5,IF(OR($C$48&gt;$AR137,$D$48&lt;$AR137),0,Schweine_Werte!$E137))</f>
        <v>0</v>
      </c>
      <c r="BB137" s="667">
        <f>IF(OR($C$60=$AR137,$D$60=$AR137),Schweine_Werte!$E137*0.5,IF(OR($C$60&gt;$AR137,$D$60&lt;$AR137),0,Schweine_Werte!$E137))</f>
        <v>0</v>
      </c>
      <c r="BC137" s="677">
        <f>IF(OR($C$12=$AR137,$D$12=$AR137),Schweine_Werte!$G137*0.5,IF(OR($C$12&gt;$AR137,$D$12&lt;$AR137),0,Schweine_Werte!$G137))</f>
        <v>0</v>
      </c>
      <c r="BD137" s="667">
        <f>IF(OR($C$24=$AR137,$D$24=$AR137),Schweine_Werte!$G137*0.5,IF(OR($C$24&gt;$AR137,$D$24&lt;$AR137),0,Schweine_Werte!$G137))</f>
        <v>0</v>
      </c>
      <c r="BE137" s="667">
        <f>IF(OR($C$36=$AR137,$D$36=$AR137),Schweine_Werte!$G137*0.5,IF(OR($C$36&gt;$AR137,$D$36&lt;$AR137),0,Schweine_Werte!$G137))</f>
        <v>0</v>
      </c>
      <c r="BF137" s="667">
        <f>IF(OR($C$48=$AR137,$D$48=$AR137),Schweine_Werte!$G137*0.5,IF(OR($C$48&gt;$AR137,$D$48&lt;$AR137),0,Schweine_Werte!$G137))</f>
        <v>0</v>
      </c>
      <c r="BG137" s="667">
        <f>IF(OR($C$60=$AR137,$D$60=$AR137),Schweine_Werte!$G137*0.5,IF(OR($C$60&gt;$AR137,$D$60&lt;$AR137),0,Schweine_Werte!$G137))</f>
        <v>0</v>
      </c>
      <c r="BH137" s="677">
        <f>IF(OR($C$12=$AR137,$D$12=$AR137),Schweine_Werte!$I137*0.5,IF(OR($C$12&gt;$AR137,$D$12&lt;$AR137),0,Schweine_Werte!$I137))</f>
        <v>0</v>
      </c>
      <c r="BI137" s="667">
        <f>IF(OR($C$24=$AR137,$D$24=$AR137),Schweine_Werte!$I137*0.5,IF(OR($C$24&gt;$AR137,$D$24&lt;$AR137),0,Schweine_Werte!$I137))</f>
        <v>0</v>
      </c>
      <c r="BJ137" s="667">
        <f>IF(OR($C$36=$AR137,$D$36=$AR137),Schweine_Werte!$I137*0.5,IF(OR($C$36&gt;$AR137,$D$36&lt;$AR137),0,Schweine_Werte!$I137))</f>
        <v>0</v>
      </c>
      <c r="BK137" s="667">
        <f>IF(OR($C$48=$AR137,$D$48=$AR137),Schweine_Werte!$I137*0.5,IF(OR($C$48&gt;$AR137,$D$48&lt;$AR137),0,Schweine_Werte!$I137))</f>
        <v>0</v>
      </c>
      <c r="BL137" s="667">
        <f>IF(OR($C$60=$AR137,$D$60=$AR137),Schweine_Werte!$I137*0.5,IF(OR($C$60&gt;$AR137,$D$60&lt;$AR137),0,Schweine_Werte!$I137))</f>
        <v>0</v>
      </c>
      <c r="BM137" s="677"/>
      <c r="BN137" s="667"/>
      <c r="BO137" s="667"/>
      <c r="BP137" s="667"/>
      <c r="BQ137" s="667"/>
      <c r="BR137" s="677">
        <f>IF(OR($C$74=$AR137,$D$74=$AR137),Schweine_Werte!$M137*0.5,IF(OR($C$74&gt;$AR137,$D$74&lt;$AR137),0,Schweine_Werte!$M137))</f>
        <v>0</v>
      </c>
      <c r="BS137" s="677">
        <f>IF(OR($C$83=$AR137,$D$83=$AR137),Schweine_Werte!$M137*0.5,IF(OR($C$83&gt;$AR137,$D$83&lt;$AR137),0,Schweine_Werte!$M137))</f>
        <v>0</v>
      </c>
      <c r="BT137" s="679">
        <f>IF(OR($C$92=$AR137,$D$92=$AR137),Schweine_Werte!$M137*0.5,IF(OR($C$92&gt;$AR137,$D$92&lt;$AR137),0,Schweine_Werte!$M137))</f>
        <v>0</v>
      </c>
      <c r="BU137" s="679">
        <f>IF(OR($C$101=$AR137,$D$101=$AR137),Schweine_Werte!$M137*0.5,IF(OR($C$101&gt;$AR137,$D$101&lt;$AR137),0,Schweine_Werte!$M137))</f>
        <v>0</v>
      </c>
      <c r="BV137" s="679">
        <f>IF(OR($C$110=$AR137,$D$110=$AR137),Schweine_Werte!$M137*0.5,IF(OR($C$110&gt;$AR137,$D$110&lt;$AR137),0,Schweine_Werte!$M137))</f>
        <v>0</v>
      </c>
      <c r="BW137" s="679">
        <f>IF(OR(8=$AR137,$E$127=$AR137),Schweine_Werte!$M137*0.5,IF(OR(8&gt;$AR137,$E$127&lt;$AR137),0,Schweine_Werte!$M137))</f>
        <v>1.4477278921508818</v>
      </c>
      <c r="BX137" s="679">
        <f>IF(OR(8=$AR137,$E$145=$AR137),Schweine_Werte!$M137*0.5,IF(OR(8&gt;$AR137,$E$145&lt;$AR137),0,Schweine_Werte!$M137))</f>
        <v>1.4477278921508818</v>
      </c>
      <c r="BY137" s="677">
        <f>IF(OR($C$74=$AR137,$D$74=$AR137),Schweine_Werte!$O137*0.5,IF(OR($C$74&gt;$AR137,$D$74&lt;$AR137),0,Schweine_Werte!$O137))</f>
        <v>0</v>
      </c>
      <c r="BZ137" s="677">
        <f>IF(OR($C$83=$AR137,$D$83=$AR137),Schweine_Werte!$O137*0.5,IF(OR($C$83&gt;$AR137,$D$83&lt;$AR137),0,Schweine_Werte!$O137))</f>
        <v>0</v>
      </c>
      <c r="CA137" s="679">
        <f>IF(OR($C$92=$AR137,$D$92=$AR137),Schweine_Werte!$O137*0.5,IF(OR($C$92&gt;$AR137,$D$92&lt;$AR137),0,Schweine_Werte!$O137))</f>
        <v>0</v>
      </c>
      <c r="CB137" s="679">
        <f>IF(OR($C$101=$AR137,$D$101=$AR137),Schweine_Werte!$O137*0.5,IF(OR($C$101&gt;$AR137,$D$101&lt;$AR137),0,Schweine_Werte!$O137))</f>
        <v>0</v>
      </c>
      <c r="CC137" s="679">
        <f>IF(OR($C$110=$AR137,$D$110=$AR137),Schweine_Werte!$O137*0.5,IF(OR($C$110&gt;$AR137,$D$110&lt;$AR137),0,Schweine_Werte!$O137))</f>
        <v>0</v>
      </c>
    </row>
    <row r="138" spans="2:81" x14ac:dyDescent="0.2">
      <c r="C138" s="702" t="s">
        <v>525</v>
      </c>
      <c r="D138" s="520">
        <f>IF(D145&lt;22,22,IF(D145&gt;34,34,D145))</f>
        <v>34</v>
      </c>
      <c r="F138" s="667">
        <v>0.32</v>
      </c>
      <c r="G138" s="667" t="str">
        <f>IF($B$145=$A$5,VLOOKUP($D$138,Schweine_Werte!$IA$4:$IE$16,COLUMNS(Schweine_Werte!$IA$3:$IB$3),FALSE),IF($B$145=$A$6,VLOOKUP($D$138,Schweine_Werte!$IA$4:$IE$16,COLUMNS(Schweine_Werte!$IA$3:$IC$3),FALSE),IF($B$145=$A$7,VLOOKUP($D$138,Schweine_Werte!$IA$4:$IE$16,COLUMNS(Schweine_Werte!$IA$3:$ID$3),FALSE),IF($B$145=$A$8,VLOOKUP($D$138,Schweine_Werte!$IA$4:$IE$16,COLUMNS(Schweine_Werte!$IA$3:$IE$3),FALSE),"--"))))</f>
        <v>--</v>
      </c>
      <c r="H138" s="667" t="str">
        <f>IF($B$145=$A$5,VLOOKUP($D$138,Schweine_Werte!$IA$4:$II$16,COLUMNS(Schweine_Werte!$IA$3:$IF$3),FALSE),IF($B$145=$A$6,VLOOKUP($D$138,Schweine_Werte!$IA$4:$II$16,COLUMNS(Schweine_Werte!$IA$3:$IG$3),FALSE),IF($B$145=$A$7,VLOOKUP($D$138,Schweine_Werte!$IA$4:$II$16,COLUMNS(Schweine_Werte!$IA$3:$IH$3),FALSE),IF($B$145=$A$8,VLOOKUP($D$138,Schweine_Werte!$IA$4:$II$16,COLUMNS(Schweine_Werte!$IA$3:$II$3),FALSE),"--"))))</f>
        <v>--</v>
      </c>
      <c r="I138" s="667" t="str">
        <f>IF($B$145=$A$5,VLOOKUP($D$138,Schweine_Werte!$IA$4:$IM$16,COLUMNS(Schweine_Werte!$IA$3:$IJ$3),FALSE),IF($B$145=$A$6,VLOOKUP($D$138,Schweine_Werte!$IA$4:$IM$16,COLUMNS(Schweine_Werte!$IA$3:$IK$3),FALSE),IF($B$145=$A$7,VLOOKUP($D$138,Schweine_Werte!$IA$4:$IM$16,COLUMNS(Schweine_Werte!$IA$3:$IL$3),FALSE),IF($B$145=$A$8,VLOOKUP($D$138,Schweine_Werte!$IA$4:$IM$16,COLUMNS(Schweine_Werte!$IA$3:$IM$3),FALSE),"--"))))</f>
        <v>--</v>
      </c>
      <c r="J138" s="667">
        <f>VLOOKUP($D$138,Schweine_Werte!$IA$4:$IR$16,COLUMNS(Schweine_Werte!$IA$3:IN21),FALSE)</f>
        <v>4.8</v>
      </c>
      <c r="K138" s="667">
        <f>VLOOKUP($D$138,Schweine_Werte!$IA$4:$IR$16,COLUMNS(Schweine_Werte!$IA$3:IO21),FALSE)</f>
        <v>1.6</v>
      </c>
      <c r="M138" s="667"/>
      <c r="N138" s="667"/>
      <c r="O138" s="667"/>
      <c r="P138" s="667"/>
      <c r="Q138" s="709">
        <f t="shared" si="57"/>
        <v>2</v>
      </c>
      <c r="R138" s="709">
        <f t="shared" si="57"/>
        <v>2.56</v>
      </c>
      <c r="S138" s="709">
        <f t="shared" si="57"/>
        <v>3.52</v>
      </c>
      <c r="T138" s="667">
        <f>VLOOKUP($D$138,Schweine_Werte!$IA$4:$IR$16,COLUMNS(Schweine_Werte!$IA$3:IP$3),FALSE)</f>
        <v>6.25</v>
      </c>
      <c r="U138" s="667">
        <f>VLOOKUP($D$138,Schweine_Werte!$IA$4:$IR$16,COLUMNS(Schweine_Werte!$IA$3:IQ$3),FALSE)</f>
        <v>8</v>
      </c>
      <c r="V138" s="667">
        <f>VLOOKUP($D$138,Schweine_Werte!$IA$4:$IR$16,COLUMNS(Schweine_Werte!$IA$3:IR$3),FALSE)</f>
        <v>11</v>
      </c>
      <c r="AR138" s="698">
        <v>142</v>
      </c>
      <c r="AS138" s="677">
        <f>IF(OR($C$12=$AR138,$D$12=$AR138),Schweine_Werte!$C138*0.5,IF(OR($C$12&gt;$AR138,$D$12&lt;$AR138),0,Schweine_Werte!$C138))</f>
        <v>0</v>
      </c>
      <c r="AT138" s="667">
        <f>IF(OR($C$24=$AR138,$D$24=$AR138),Schweine_Werte!$C138*0.5,IF(OR($C$24&gt;$AR138,$D$24&lt;$AR138),0,Schweine_Werte!$C138))</f>
        <v>0</v>
      </c>
      <c r="AU138" s="677">
        <f>IF(OR($C$36=$AR138,$D$36=$AR138),Schweine_Werte!$C138*0.5,IF(OR($C$36&gt;$AR138,$D$36&lt;$AR138),0,Schweine_Werte!$C138))</f>
        <v>0</v>
      </c>
      <c r="AV138" s="677">
        <f>IF(OR($C$48=$AR138,$D$48=$AR138),Schweine_Werte!$C138*0.5,IF(OR($C$48&gt;$AR138,$D$48&lt;$AR138),0,Schweine_Werte!$C138))</f>
        <v>0</v>
      </c>
      <c r="AW138" s="677">
        <f>IF(OR($C$60=$AR138,$D$60=$AR138),Schweine_Werte!$C138*0.5,IF(OR($C$60&gt;$AR138,$D$60&lt;$AR138),0,Schweine_Werte!$C138))</f>
        <v>0</v>
      </c>
      <c r="AX138" s="677">
        <f>IF(OR($C$12=$AR138,$D$12=$AR138),Schweine_Werte!$E138*0.5,IF(OR($C$12&gt;$AR138,$D$12&lt;$AR138),0,Schweine_Werte!$E138))</f>
        <v>0</v>
      </c>
      <c r="AY138" s="667">
        <f>IF(OR($C$24=$AR138,$D$24=$AR138),Schweine_Werte!$E138*0.5,IF(OR($C$24&gt;$AR138,$D$24&lt;$AR138),0,Schweine_Werte!$E138))</f>
        <v>0</v>
      </c>
      <c r="AZ138" s="667">
        <f>IF(OR($C$36=$AR138,$D$36=$AR138),Schweine_Werte!$E138*0.5,IF(OR($C$36&gt;$AR138,$D$36&lt;$AR138),0,Schweine_Werte!$E138))</f>
        <v>0</v>
      </c>
      <c r="BA138" s="667">
        <f>IF(OR($C$48=$AR138,$D$48=$AR138),Schweine_Werte!$E138*0.5,IF(OR($C$48&gt;$AR138,$D$48&lt;$AR138),0,Schweine_Werte!$E138))</f>
        <v>0</v>
      </c>
      <c r="BB138" s="667">
        <f>IF(OR($C$60=$AR138,$D$60=$AR138),Schweine_Werte!$E138*0.5,IF(OR($C$60&gt;$AR138,$D$60&lt;$AR138),0,Schweine_Werte!$E138))</f>
        <v>0</v>
      </c>
      <c r="BC138" s="677">
        <f>IF(OR($C$12=$AR138,$D$12=$AR138),Schweine_Werte!$G138*0.5,IF(OR($C$12&gt;$AR138,$D$12&lt;$AR138),0,Schweine_Werte!$G138))</f>
        <v>0</v>
      </c>
      <c r="BD138" s="667">
        <f>IF(OR($C$24=$AR138,$D$24=$AR138),Schweine_Werte!$G138*0.5,IF(OR($C$24&gt;$AR138,$D$24&lt;$AR138),0,Schweine_Werte!$G138))</f>
        <v>0</v>
      </c>
      <c r="BE138" s="667">
        <f>IF(OR($C$36=$AR138,$D$36=$AR138),Schweine_Werte!$G138*0.5,IF(OR($C$36&gt;$AR138,$D$36&lt;$AR138),0,Schweine_Werte!$G138))</f>
        <v>0</v>
      </c>
      <c r="BF138" s="667">
        <f>IF(OR($C$48=$AR138,$D$48=$AR138),Schweine_Werte!$G138*0.5,IF(OR($C$48&gt;$AR138,$D$48&lt;$AR138),0,Schweine_Werte!$G138))</f>
        <v>0</v>
      </c>
      <c r="BG138" s="667">
        <f>IF(OR($C$60=$AR138,$D$60=$AR138),Schweine_Werte!$G138*0.5,IF(OR($C$60&gt;$AR138,$D$60&lt;$AR138),0,Schweine_Werte!$G138))</f>
        <v>0</v>
      </c>
      <c r="BH138" s="677">
        <f>IF(OR($C$12=$AR138,$D$12=$AR138),Schweine_Werte!$I138*0.5,IF(OR($C$12&gt;$AR138,$D$12&lt;$AR138),0,Schweine_Werte!$I138))</f>
        <v>0</v>
      </c>
      <c r="BI138" s="667">
        <f>IF(OR($C$24=$AR138,$D$24=$AR138),Schweine_Werte!$I138*0.5,IF(OR($C$24&gt;$AR138,$D$24&lt;$AR138),0,Schweine_Werte!$I138))</f>
        <v>0</v>
      </c>
      <c r="BJ138" s="667">
        <f>IF(OR($C$36=$AR138,$D$36=$AR138),Schweine_Werte!$I138*0.5,IF(OR($C$36&gt;$AR138,$D$36&lt;$AR138),0,Schweine_Werte!$I138))</f>
        <v>0</v>
      </c>
      <c r="BK138" s="667">
        <f>IF(OR($C$48=$AR138,$D$48=$AR138),Schweine_Werte!$I138*0.5,IF(OR($C$48&gt;$AR138,$D$48&lt;$AR138),0,Schweine_Werte!$I138))</f>
        <v>0</v>
      </c>
      <c r="BL138" s="667">
        <f>IF(OR($C$60=$AR138,$D$60=$AR138),Schweine_Werte!$I138*0.5,IF(OR($C$60&gt;$AR138,$D$60&lt;$AR138),0,Schweine_Werte!$I138))</f>
        <v>0</v>
      </c>
      <c r="BM138" s="677"/>
      <c r="BN138" s="667"/>
      <c r="BO138" s="667"/>
      <c r="BP138" s="667"/>
      <c r="BQ138" s="667"/>
      <c r="BR138" s="677">
        <f>IF(OR($C$74=$AR138,$D$74=$AR138),Schweine_Werte!$M138*0.5,IF(OR($C$74&gt;$AR138,$D$74&lt;$AR138),0,Schweine_Werte!$M138))</f>
        <v>0</v>
      </c>
      <c r="BS138" s="677">
        <f>IF(OR($C$83=$AR138,$D$83=$AR138),Schweine_Werte!$M138*0.5,IF(OR($C$83&gt;$AR138,$D$83&lt;$AR138),0,Schweine_Werte!$M138))</f>
        <v>0</v>
      </c>
      <c r="BT138" s="679">
        <f>IF(OR($C$92=$AR138,$D$92=$AR138),Schweine_Werte!$M138*0.5,IF(OR($C$92&gt;$AR138,$D$92&lt;$AR138),0,Schweine_Werte!$M138))</f>
        <v>0</v>
      </c>
      <c r="BU138" s="679">
        <f>IF(OR($C$101=$AR138,$D$101=$AR138),Schweine_Werte!$M138*0.5,IF(OR($C$101&gt;$AR138,$D$101&lt;$AR138),0,Schweine_Werte!$M138))</f>
        <v>0</v>
      </c>
      <c r="BV138" s="679">
        <f>IF(OR($C$110=$AR138,$D$110=$AR138),Schweine_Werte!$M138*0.5,IF(OR($C$110&gt;$AR138,$D$110&lt;$AR138),0,Schweine_Werte!$M138))</f>
        <v>0</v>
      </c>
      <c r="BW138" s="679">
        <f>IF(OR(8=$AR138,$E$127=$AR138),Schweine_Werte!$M138*0.5,IF(OR(8&gt;$AR138,$E$127&lt;$AR138),0,Schweine_Werte!$M138))</f>
        <v>1.4477278921508818</v>
      </c>
      <c r="BX138" s="679">
        <f>IF(OR(8=$AR138,$E$145=$AR138),Schweine_Werte!$M138*0.5,IF(OR(8&gt;$AR138,$E$145&lt;$AR138),0,Schweine_Werte!$M138))</f>
        <v>1.4477278921508818</v>
      </c>
      <c r="BY138" s="677">
        <f>IF(OR($C$74=$AR138,$D$74=$AR138),Schweine_Werte!$O138*0.5,IF(OR($C$74&gt;$AR138,$D$74&lt;$AR138),0,Schweine_Werte!$O138))</f>
        <v>0</v>
      </c>
      <c r="BZ138" s="677">
        <f>IF(OR($C$83=$AR138,$D$83=$AR138),Schweine_Werte!$O138*0.5,IF(OR($C$83&gt;$AR138,$D$83&lt;$AR138),0,Schweine_Werte!$O138))</f>
        <v>0</v>
      </c>
      <c r="CA138" s="679">
        <f>IF(OR($C$92=$AR138,$D$92=$AR138),Schweine_Werte!$O138*0.5,IF(OR($C$92&gt;$AR138,$D$92&lt;$AR138),0,Schweine_Werte!$O138))</f>
        <v>0</v>
      </c>
      <c r="CB138" s="679">
        <f>IF(OR($C$101=$AR138,$D$101=$AR138),Schweine_Werte!$O138*0.5,IF(OR($C$101&gt;$AR138,$D$101&lt;$AR138),0,Schweine_Werte!$O138))</f>
        <v>0</v>
      </c>
      <c r="CC138" s="679">
        <f>IF(OR($C$110=$AR138,$D$110=$AR138),Schweine_Werte!$O138*0.5,IF(OR($C$110&gt;$AR138,$D$110&lt;$AR138),0,Schweine_Werte!$O138))</f>
        <v>0</v>
      </c>
    </row>
    <row r="139" spans="2:81" x14ac:dyDescent="0.2">
      <c r="B139" s="520" t="s">
        <v>526</v>
      </c>
      <c r="C139" s="504"/>
      <c r="AR139" s="698">
        <v>143</v>
      </c>
      <c r="AS139" s="677">
        <f>IF(OR($C$12=$AR139,$D$12=$AR139),Schweine_Werte!$C139*0.5,IF(OR($C$12&gt;$AR139,$D$12&lt;$AR139),0,Schweine_Werte!$C139))</f>
        <v>0</v>
      </c>
      <c r="AT139" s="667">
        <f>IF(OR($C$24=$AR139,$D$24=$AR139),Schweine_Werte!$C139*0.5,IF(OR($C$24&gt;$AR139,$D$24&lt;$AR139),0,Schweine_Werte!$C139))</f>
        <v>0</v>
      </c>
      <c r="AU139" s="677">
        <f>IF(OR($C$36=$AR139,$D$36=$AR139),Schweine_Werte!$C139*0.5,IF(OR($C$36&gt;$AR139,$D$36&lt;$AR139),0,Schweine_Werte!$C139))</f>
        <v>0</v>
      </c>
      <c r="AV139" s="677">
        <f>IF(OR($C$48=$AR139,$D$48=$AR139),Schweine_Werte!$C139*0.5,IF(OR($C$48&gt;$AR139,$D$48&lt;$AR139),0,Schweine_Werte!$C139))</f>
        <v>0</v>
      </c>
      <c r="AW139" s="677">
        <f>IF(OR($C$60=$AR139,$D$60=$AR139),Schweine_Werte!$C139*0.5,IF(OR($C$60&gt;$AR139,$D$60&lt;$AR139),0,Schweine_Werte!$C139))</f>
        <v>0</v>
      </c>
      <c r="AX139" s="677">
        <f>IF(OR($C$12=$AR139,$D$12=$AR139),Schweine_Werte!$E139*0.5,IF(OR($C$12&gt;$AR139,$D$12&lt;$AR139),0,Schweine_Werte!$E139))</f>
        <v>0</v>
      </c>
      <c r="AY139" s="667">
        <f>IF(OR($C$24=$AR139,$D$24=$AR139),Schweine_Werte!$E139*0.5,IF(OR($C$24&gt;$AR139,$D$24&lt;$AR139),0,Schweine_Werte!$E139))</f>
        <v>0</v>
      </c>
      <c r="AZ139" s="667">
        <f>IF(OR($C$36=$AR139,$D$36=$AR139),Schweine_Werte!$E139*0.5,IF(OR($C$36&gt;$AR139,$D$36&lt;$AR139),0,Schweine_Werte!$E139))</f>
        <v>0</v>
      </c>
      <c r="BA139" s="667">
        <f>IF(OR($C$48=$AR139,$D$48=$AR139),Schweine_Werte!$E139*0.5,IF(OR($C$48&gt;$AR139,$D$48&lt;$AR139),0,Schweine_Werte!$E139))</f>
        <v>0</v>
      </c>
      <c r="BB139" s="667">
        <f>IF(OR($C$60=$AR139,$D$60=$AR139),Schweine_Werte!$E139*0.5,IF(OR($C$60&gt;$AR139,$D$60&lt;$AR139),0,Schweine_Werte!$E139))</f>
        <v>0</v>
      </c>
      <c r="BC139" s="677">
        <f>IF(OR($C$12=$AR139,$D$12=$AR139),Schweine_Werte!$G139*0.5,IF(OR($C$12&gt;$AR139,$D$12&lt;$AR139),0,Schweine_Werte!$G139))</f>
        <v>0</v>
      </c>
      <c r="BD139" s="667">
        <f>IF(OR($C$24=$AR139,$D$24=$AR139),Schweine_Werte!$G139*0.5,IF(OR($C$24&gt;$AR139,$D$24&lt;$AR139),0,Schweine_Werte!$G139))</f>
        <v>0</v>
      </c>
      <c r="BE139" s="667">
        <f>IF(OR($C$36=$AR139,$D$36=$AR139),Schweine_Werte!$G139*0.5,IF(OR($C$36&gt;$AR139,$D$36&lt;$AR139),0,Schweine_Werte!$G139))</f>
        <v>0</v>
      </c>
      <c r="BF139" s="667">
        <f>IF(OR($C$48=$AR139,$D$48=$AR139),Schweine_Werte!$G139*0.5,IF(OR($C$48&gt;$AR139,$D$48&lt;$AR139),0,Schweine_Werte!$G139))</f>
        <v>0</v>
      </c>
      <c r="BG139" s="667">
        <f>IF(OR($C$60=$AR139,$D$60=$AR139),Schweine_Werte!$G139*0.5,IF(OR($C$60&gt;$AR139,$D$60&lt;$AR139),0,Schweine_Werte!$G139))</f>
        <v>0</v>
      </c>
      <c r="BH139" s="677">
        <f>IF(OR($C$12=$AR139,$D$12=$AR139),Schweine_Werte!$I139*0.5,IF(OR($C$12&gt;$AR139,$D$12&lt;$AR139),0,Schweine_Werte!$I139))</f>
        <v>0</v>
      </c>
      <c r="BI139" s="667">
        <f>IF(OR($C$24=$AR139,$D$24=$AR139),Schweine_Werte!$I139*0.5,IF(OR($C$24&gt;$AR139,$D$24&lt;$AR139),0,Schweine_Werte!$I139))</f>
        <v>0</v>
      </c>
      <c r="BJ139" s="667">
        <f>IF(OR($C$36=$AR139,$D$36=$AR139),Schweine_Werte!$I139*0.5,IF(OR($C$36&gt;$AR139,$D$36&lt;$AR139),0,Schweine_Werte!$I139))</f>
        <v>0</v>
      </c>
      <c r="BK139" s="667">
        <f>IF(OR($C$48=$AR139,$D$48=$AR139),Schweine_Werte!$I139*0.5,IF(OR($C$48&gt;$AR139,$D$48&lt;$AR139),0,Schweine_Werte!$I139))</f>
        <v>0</v>
      </c>
      <c r="BL139" s="667">
        <f>IF(OR($C$60=$AR139,$D$60=$AR139),Schweine_Werte!$I139*0.5,IF(OR($C$60&gt;$AR139,$D$60&lt;$AR139),0,Schweine_Werte!$I139))</f>
        <v>0</v>
      </c>
      <c r="BM139" s="677"/>
      <c r="BN139" s="667"/>
      <c r="BO139" s="667"/>
      <c r="BP139" s="667"/>
      <c r="BQ139" s="667"/>
      <c r="BR139" s="677">
        <f>IF(OR($C$74=$AR139,$D$74=$AR139),Schweine_Werte!$M139*0.5,IF(OR($C$74&gt;$AR139,$D$74&lt;$AR139),0,Schweine_Werte!$M139))</f>
        <v>0</v>
      </c>
      <c r="BS139" s="677">
        <f>IF(OR($C$83=$AR139,$D$83=$AR139),Schweine_Werte!$M139*0.5,IF(OR($C$83&gt;$AR139,$D$83&lt;$AR139),0,Schweine_Werte!$M139))</f>
        <v>0</v>
      </c>
      <c r="BT139" s="679">
        <f>IF(OR($C$92=$AR139,$D$92=$AR139),Schweine_Werte!$M139*0.5,IF(OR($C$92&gt;$AR139,$D$92&lt;$AR139),0,Schweine_Werte!$M139))</f>
        <v>0</v>
      </c>
      <c r="BU139" s="679">
        <f>IF(OR($C$101=$AR139,$D$101=$AR139),Schweine_Werte!$M139*0.5,IF(OR($C$101&gt;$AR139,$D$101&lt;$AR139),0,Schweine_Werte!$M139))</f>
        <v>0</v>
      </c>
      <c r="BV139" s="679">
        <f>IF(OR($C$110=$AR139,$D$110=$AR139),Schweine_Werte!$M139*0.5,IF(OR($C$110&gt;$AR139,$D$110&lt;$AR139),0,Schweine_Werte!$M139))</f>
        <v>0</v>
      </c>
      <c r="BW139" s="679">
        <f>IF(OR(8=$AR139,$E$127=$AR139),Schweine_Werte!$M139*0.5,IF(OR(8&gt;$AR139,$E$127&lt;$AR139),0,Schweine_Werte!$M139))</f>
        <v>1.4477278921508818</v>
      </c>
      <c r="BX139" s="679">
        <f>IF(OR(8=$AR139,$E$145=$AR139),Schweine_Werte!$M139*0.5,IF(OR(8&gt;$AR139,$E$145&lt;$AR139),0,Schweine_Werte!$M139))</f>
        <v>1.4477278921508818</v>
      </c>
      <c r="BY139" s="677">
        <f>IF(OR($C$74=$AR139,$D$74=$AR139),Schweine_Werte!$O139*0.5,IF(OR($C$74&gt;$AR139,$D$74&lt;$AR139),0,Schweine_Werte!$O139))</f>
        <v>0</v>
      </c>
      <c r="BZ139" s="677">
        <f>IF(OR($C$83=$AR139,$D$83=$AR139),Schweine_Werte!$O139*0.5,IF(OR($C$83&gt;$AR139,$D$83&lt;$AR139),0,Schweine_Werte!$O139))</f>
        <v>0</v>
      </c>
      <c r="CA139" s="679">
        <f>IF(OR($C$92=$AR139,$D$92=$AR139),Schweine_Werte!$O139*0.5,IF(OR($C$92&gt;$AR139,$D$92&lt;$AR139),0,Schweine_Werte!$O139))</f>
        <v>0</v>
      </c>
      <c r="CB139" s="679">
        <f>IF(OR($C$101=$AR139,$D$101=$AR139),Schweine_Werte!$O139*0.5,IF(OR($C$101&gt;$AR139,$D$101&lt;$AR139),0,Schweine_Werte!$O139))</f>
        <v>0</v>
      </c>
      <c r="CC139" s="679">
        <f>IF(OR($C$110=$AR139,$D$110=$AR139),Schweine_Werte!$O139*0.5,IF(OR($C$110&gt;$AR139,$D$110&lt;$AR139),0,Schweine_Werte!$O139))</f>
        <v>0</v>
      </c>
    </row>
    <row r="140" spans="2:81" x14ac:dyDescent="0.2">
      <c r="B140" s="703" t="e">
        <f>+B137*D145/365</f>
        <v>#VALUE!</v>
      </c>
      <c r="C140" s="504"/>
      <c r="D140" s="702"/>
      <c r="E140" s="667"/>
      <c r="F140" s="667"/>
      <c r="G140" s="667"/>
      <c r="H140" s="667"/>
      <c r="I140" s="667"/>
      <c r="J140" s="667"/>
      <c r="K140" s="667"/>
      <c r="L140" s="667"/>
      <c r="M140" s="667"/>
      <c r="N140" s="667"/>
      <c r="O140" s="667"/>
      <c r="P140" s="667"/>
      <c r="Q140" s="667"/>
      <c r="R140" s="667"/>
      <c r="S140" s="667"/>
      <c r="U140" s="667"/>
      <c r="V140" s="667"/>
      <c r="AR140" s="698">
        <v>144</v>
      </c>
      <c r="AS140" s="677">
        <f>IF(OR($C$12=$AR140,$D$12=$AR140),Schweine_Werte!$C140*0.5,IF(OR($C$12&gt;$AR140,$D$12&lt;$AR140),0,Schweine_Werte!$C140))</f>
        <v>0</v>
      </c>
      <c r="AT140" s="667">
        <f>IF(OR($C$24=$AR140,$D$24=$AR140),Schweine_Werte!$C140*0.5,IF(OR($C$24&gt;$AR140,$D$24&lt;$AR140),0,Schweine_Werte!$C140))</f>
        <v>0</v>
      </c>
      <c r="AU140" s="677">
        <f>IF(OR($C$36=$AR140,$D$36=$AR140),Schweine_Werte!$C140*0.5,IF(OR($C$36&gt;$AR140,$D$36&lt;$AR140),0,Schweine_Werte!$C140))</f>
        <v>0</v>
      </c>
      <c r="AV140" s="677">
        <f>IF(OR($C$48=$AR140,$D$48=$AR140),Schweine_Werte!$C140*0.5,IF(OR($C$48&gt;$AR140,$D$48&lt;$AR140),0,Schweine_Werte!$C140))</f>
        <v>0</v>
      </c>
      <c r="AW140" s="677">
        <f>IF(OR($C$60=$AR140,$D$60=$AR140),Schweine_Werte!$C140*0.5,IF(OR($C$60&gt;$AR140,$D$60&lt;$AR140),0,Schweine_Werte!$C140))</f>
        <v>0</v>
      </c>
      <c r="AX140" s="677">
        <f>IF(OR($C$12=$AR140,$D$12=$AR140),Schweine_Werte!$E140*0.5,IF(OR($C$12&gt;$AR140,$D$12&lt;$AR140),0,Schweine_Werte!$E140))</f>
        <v>0</v>
      </c>
      <c r="AY140" s="667">
        <f>IF(OR($C$24=$AR140,$D$24=$AR140),Schweine_Werte!$E140*0.5,IF(OR($C$24&gt;$AR140,$D$24&lt;$AR140),0,Schweine_Werte!$E140))</f>
        <v>0</v>
      </c>
      <c r="AZ140" s="667">
        <f>IF(OR($C$36=$AR140,$D$36=$AR140),Schweine_Werte!$E140*0.5,IF(OR($C$36&gt;$AR140,$D$36&lt;$AR140),0,Schweine_Werte!$E140))</f>
        <v>0</v>
      </c>
      <c r="BA140" s="667">
        <f>IF(OR($C$48=$AR140,$D$48=$AR140),Schweine_Werte!$E140*0.5,IF(OR($C$48&gt;$AR140,$D$48&lt;$AR140),0,Schweine_Werte!$E140))</f>
        <v>0</v>
      </c>
      <c r="BB140" s="667">
        <f>IF(OR($C$60=$AR140,$D$60=$AR140),Schweine_Werte!$E140*0.5,IF(OR($C$60&gt;$AR140,$D$60&lt;$AR140),0,Schweine_Werte!$E140))</f>
        <v>0</v>
      </c>
      <c r="BC140" s="677">
        <f>IF(OR($C$12=$AR140,$D$12=$AR140),Schweine_Werte!$G140*0.5,IF(OR($C$12&gt;$AR140,$D$12&lt;$AR140),0,Schweine_Werte!$G140))</f>
        <v>0</v>
      </c>
      <c r="BD140" s="667">
        <f>IF(OR($C$24=$AR140,$D$24=$AR140),Schweine_Werte!$G140*0.5,IF(OR($C$24&gt;$AR140,$D$24&lt;$AR140),0,Schweine_Werte!$G140))</f>
        <v>0</v>
      </c>
      <c r="BE140" s="667">
        <f>IF(OR($C$36=$AR140,$D$36=$AR140),Schweine_Werte!$G140*0.5,IF(OR($C$36&gt;$AR140,$D$36&lt;$AR140),0,Schweine_Werte!$G140))</f>
        <v>0</v>
      </c>
      <c r="BF140" s="667">
        <f>IF(OR($C$48=$AR140,$D$48=$AR140),Schweine_Werte!$G140*0.5,IF(OR($C$48&gt;$AR140,$D$48&lt;$AR140),0,Schweine_Werte!$G140))</f>
        <v>0</v>
      </c>
      <c r="BG140" s="667">
        <f>IF(OR($C$60=$AR140,$D$60=$AR140),Schweine_Werte!$G140*0.5,IF(OR($C$60&gt;$AR140,$D$60&lt;$AR140),0,Schweine_Werte!$G140))</f>
        <v>0</v>
      </c>
      <c r="BH140" s="677">
        <f>IF(OR($C$12=$AR140,$D$12=$AR140),Schweine_Werte!$I140*0.5,IF(OR($C$12&gt;$AR140,$D$12&lt;$AR140),0,Schweine_Werte!$I140))</f>
        <v>0</v>
      </c>
      <c r="BI140" s="667">
        <f>IF(OR($C$24=$AR140,$D$24=$AR140),Schweine_Werte!$I140*0.5,IF(OR($C$24&gt;$AR140,$D$24&lt;$AR140),0,Schweine_Werte!$I140))</f>
        <v>0</v>
      </c>
      <c r="BJ140" s="667">
        <f>IF(OR($C$36=$AR140,$D$36=$AR140),Schweine_Werte!$I140*0.5,IF(OR($C$36&gt;$AR140,$D$36&lt;$AR140),0,Schweine_Werte!$I140))</f>
        <v>0</v>
      </c>
      <c r="BK140" s="667">
        <f>IF(OR($C$48=$AR140,$D$48=$AR140),Schweine_Werte!$I140*0.5,IF(OR($C$48&gt;$AR140,$D$48&lt;$AR140),0,Schweine_Werte!$I140))</f>
        <v>0</v>
      </c>
      <c r="BL140" s="667">
        <f>IF(OR($C$60=$AR140,$D$60=$AR140),Schweine_Werte!$I140*0.5,IF(OR($C$60&gt;$AR140,$D$60&lt;$AR140),0,Schweine_Werte!$I140))</f>
        <v>0</v>
      </c>
      <c r="BM140" s="677"/>
      <c r="BN140" s="667"/>
      <c r="BO140" s="667"/>
      <c r="BP140" s="667"/>
      <c r="BQ140" s="667"/>
      <c r="BR140" s="677">
        <f>IF(OR($C$74=$AR140,$D$74=$AR140),Schweine_Werte!$M140*0.5,IF(OR($C$74&gt;$AR140,$D$74&lt;$AR140),0,Schweine_Werte!$M140))</f>
        <v>0</v>
      </c>
      <c r="BS140" s="677">
        <f>IF(OR($C$83=$AR140,$D$83=$AR140),Schweine_Werte!$M140*0.5,IF(OR($C$83&gt;$AR140,$D$83&lt;$AR140),0,Schweine_Werte!$M140))</f>
        <v>0</v>
      </c>
      <c r="BT140" s="679">
        <f>IF(OR($C$92=$AR140,$D$92=$AR140),Schweine_Werte!$M140*0.5,IF(OR($C$92&gt;$AR140,$D$92&lt;$AR140),0,Schweine_Werte!$M140))</f>
        <v>0</v>
      </c>
      <c r="BU140" s="679">
        <f>IF(OR($C$101=$AR140,$D$101=$AR140),Schweine_Werte!$M140*0.5,IF(OR($C$101&gt;$AR140,$D$101&lt;$AR140),0,Schweine_Werte!$M140))</f>
        <v>0</v>
      </c>
      <c r="BV140" s="679">
        <f>IF(OR($C$110=$AR140,$D$110=$AR140),Schweine_Werte!$M140*0.5,IF(OR($C$110&gt;$AR140,$D$110&lt;$AR140),0,Schweine_Werte!$M140))</f>
        <v>0</v>
      </c>
      <c r="BW140" s="679">
        <f>IF(OR(8=$AR140,$E$127=$AR140),Schweine_Werte!$M140*0.5,IF(OR(8&gt;$AR140,$E$127&lt;$AR140),0,Schweine_Werte!$M140))</f>
        <v>1.4477278921508818</v>
      </c>
      <c r="BX140" s="679">
        <f>IF(OR(8=$AR140,$E$145=$AR140),Schweine_Werte!$M140*0.5,IF(OR(8&gt;$AR140,$E$145&lt;$AR140),0,Schweine_Werte!$M140))</f>
        <v>1.4477278921508818</v>
      </c>
      <c r="BY140" s="677">
        <f>IF(OR($C$74=$AR140,$D$74=$AR140),Schweine_Werte!$O140*0.5,IF(OR($C$74&gt;$AR140,$D$74&lt;$AR140),0,Schweine_Werte!$O140))</f>
        <v>0</v>
      </c>
      <c r="BZ140" s="677">
        <f>IF(OR($C$83=$AR140,$D$83=$AR140),Schweine_Werte!$O140*0.5,IF(OR($C$83&gt;$AR140,$D$83&lt;$AR140),0,Schweine_Werte!$O140))</f>
        <v>0</v>
      </c>
      <c r="CA140" s="679">
        <f>IF(OR($C$92=$AR140,$D$92=$AR140),Schweine_Werte!$O140*0.5,IF(OR($C$92&gt;$AR140,$D$92&lt;$AR140),0,Schweine_Werte!$O140))</f>
        <v>0</v>
      </c>
      <c r="CB140" s="679">
        <f>IF(OR($C$101=$AR140,$D$101=$AR140),Schweine_Werte!$O140*0.5,IF(OR($C$101&gt;$AR140,$D$101&lt;$AR140),0,Schweine_Werte!$O140))</f>
        <v>0</v>
      </c>
      <c r="CC140" s="679">
        <f>IF(OR($C$110=$AR140,$D$110=$AR140),Schweine_Werte!$O140*0.5,IF(OR($C$110&gt;$AR140,$D$110&lt;$AR140),0,Schweine_Werte!$O140))</f>
        <v>0</v>
      </c>
    </row>
    <row r="141" spans="2:81" x14ac:dyDescent="0.2">
      <c r="C141" s="504"/>
      <c r="D141" s="702"/>
      <c r="F141" s="667"/>
      <c r="G141" s="667"/>
      <c r="H141" s="667"/>
      <c r="I141" s="667"/>
      <c r="J141" s="667"/>
      <c r="K141" s="667"/>
      <c r="L141" s="667"/>
      <c r="M141" s="667"/>
      <c r="N141" s="667"/>
      <c r="O141" s="667"/>
      <c r="P141" s="667"/>
      <c r="Q141" s="667"/>
      <c r="R141" s="667"/>
      <c r="S141" s="667"/>
      <c r="T141" s="667"/>
      <c r="U141" s="667"/>
      <c r="V141" s="667"/>
      <c r="AR141" s="698">
        <v>145</v>
      </c>
      <c r="AS141" s="677">
        <f>IF(OR($C$12=$AR141,$D$12=$AR141),Schweine_Werte!$C141*0.5,IF(OR($C$12&gt;$AR141,$D$12&lt;$AR141),0,Schweine_Werte!$C141))</f>
        <v>0</v>
      </c>
      <c r="AT141" s="667">
        <f>IF(OR($C$24=$AR141,$D$24=$AR141),Schweine_Werte!$C141*0.5,IF(OR($C$24&gt;$AR141,$D$24&lt;$AR141),0,Schweine_Werte!$C141))</f>
        <v>0</v>
      </c>
      <c r="AU141" s="677">
        <f>IF(OR($C$36=$AR141,$D$36=$AR141),Schweine_Werte!$C141*0.5,IF(OR($C$36&gt;$AR141,$D$36&lt;$AR141),0,Schweine_Werte!$C141))</f>
        <v>0</v>
      </c>
      <c r="AV141" s="677">
        <f>IF(OR($C$48=$AR141,$D$48=$AR141),Schweine_Werte!$C141*0.5,IF(OR($C$48&gt;$AR141,$D$48&lt;$AR141),0,Schweine_Werte!$C141))</f>
        <v>0</v>
      </c>
      <c r="AW141" s="677">
        <f>IF(OR($C$60=$AR141,$D$60=$AR141),Schweine_Werte!$C141*0.5,IF(OR($C$60&gt;$AR141,$D$60&lt;$AR141),0,Schweine_Werte!$C141))</f>
        <v>0</v>
      </c>
      <c r="AX141" s="677">
        <f>IF(OR($C$12=$AR141,$D$12=$AR141),Schweine_Werte!$E141*0.5,IF(OR($C$12&gt;$AR141,$D$12&lt;$AR141),0,Schweine_Werte!$E141))</f>
        <v>0</v>
      </c>
      <c r="AY141" s="667">
        <f>IF(OR($C$24=$AR141,$D$24=$AR141),Schweine_Werte!$E141*0.5,IF(OR($C$24&gt;$AR141,$D$24&lt;$AR141),0,Schweine_Werte!$E141))</f>
        <v>0</v>
      </c>
      <c r="AZ141" s="667">
        <f>IF(OR($C$36=$AR141,$D$36=$AR141),Schweine_Werte!$E141*0.5,IF(OR($C$36&gt;$AR141,$D$36&lt;$AR141),0,Schweine_Werte!$E141))</f>
        <v>0</v>
      </c>
      <c r="BA141" s="667">
        <f>IF(OR($C$48=$AR141,$D$48=$AR141),Schweine_Werte!$E141*0.5,IF(OR($C$48&gt;$AR141,$D$48&lt;$AR141),0,Schweine_Werte!$E141))</f>
        <v>0</v>
      </c>
      <c r="BB141" s="667">
        <f>IF(OR($C$60=$AR141,$D$60=$AR141),Schweine_Werte!$E141*0.5,IF(OR($C$60&gt;$AR141,$D$60&lt;$AR141),0,Schweine_Werte!$E141))</f>
        <v>0</v>
      </c>
      <c r="BC141" s="677">
        <f>IF(OR($C$12=$AR141,$D$12=$AR141),Schweine_Werte!$G141*0.5,IF(OR($C$12&gt;$AR141,$D$12&lt;$AR141),0,Schweine_Werte!$G141))</f>
        <v>0</v>
      </c>
      <c r="BD141" s="667">
        <f>IF(OR($C$24=$AR141,$D$24=$AR141),Schweine_Werte!$G141*0.5,IF(OR($C$24&gt;$AR141,$D$24&lt;$AR141),0,Schweine_Werte!$G141))</f>
        <v>0</v>
      </c>
      <c r="BE141" s="667">
        <f>IF(OR($C$36=$AR141,$D$36=$AR141),Schweine_Werte!$G141*0.5,IF(OR($C$36&gt;$AR141,$D$36&lt;$AR141),0,Schweine_Werte!$G141))</f>
        <v>0</v>
      </c>
      <c r="BF141" s="667">
        <f>IF(OR($C$48=$AR141,$D$48=$AR141),Schweine_Werte!$G141*0.5,IF(OR($C$48&gt;$AR141,$D$48&lt;$AR141),0,Schweine_Werte!$G141))</f>
        <v>0</v>
      </c>
      <c r="BG141" s="667">
        <f>IF(OR($C$60=$AR141,$D$60=$AR141),Schweine_Werte!$G141*0.5,IF(OR($C$60&gt;$AR141,$D$60&lt;$AR141),0,Schweine_Werte!$G141))</f>
        <v>0</v>
      </c>
      <c r="BH141" s="677">
        <f>IF(OR($C$12=$AR141,$D$12=$AR141),Schweine_Werte!$I141*0.5,IF(OR($C$12&gt;$AR141,$D$12&lt;$AR141),0,Schweine_Werte!$I141))</f>
        <v>0</v>
      </c>
      <c r="BI141" s="667">
        <f>IF(OR($C$24=$AR141,$D$24=$AR141),Schweine_Werte!$I141*0.5,IF(OR($C$24&gt;$AR141,$D$24&lt;$AR141),0,Schweine_Werte!$I141))</f>
        <v>0</v>
      </c>
      <c r="BJ141" s="667">
        <f>IF(OR($C$36=$AR141,$D$36=$AR141),Schweine_Werte!$I141*0.5,IF(OR($C$36&gt;$AR141,$D$36&lt;$AR141),0,Schweine_Werte!$I141))</f>
        <v>0</v>
      </c>
      <c r="BK141" s="667">
        <f>IF(OR($C$48=$AR141,$D$48=$AR141),Schweine_Werte!$I141*0.5,IF(OR($C$48&gt;$AR141,$D$48&lt;$AR141),0,Schweine_Werte!$I141))</f>
        <v>0</v>
      </c>
      <c r="BL141" s="667">
        <f>IF(OR($C$60=$AR141,$D$60=$AR141),Schweine_Werte!$I141*0.5,IF(OR($C$60&gt;$AR141,$D$60&lt;$AR141),0,Schweine_Werte!$I141))</f>
        <v>0</v>
      </c>
      <c r="BM141" s="677"/>
      <c r="BN141" s="667"/>
      <c r="BO141" s="667"/>
      <c r="BP141" s="667"/>
      <c r="BQ141" s="667"/>
      <c r="BR141" s="677">
        <f>IF(OR($C$74=$AR141,$D$74=$AR141),Schweine_Werte!$M141*0.5,IF(OR($C$74&gt;$AR141,$D$74&lt;$AR141),0,Schweine_Werte!$M141))</f>
        <v>0</v>
      </c>
      <c r="BS141" s="677">
        <f>IF(OR($C$83=$AR141,$D$83=$AR141),Schweine_Werte!$M141*0.5,IF(OR($C$83&gt;$AR141,$D$83&lt;$AR141),0,Schweine_Werte!$M141))</f>
        <v>0</v>
      </c>
      <c r="BT141" s="679">
        <f>IF(OR($C$92=$AR141,$D$92=$AR141),Schweine_Werte!$M141*0.5,IF(OR($C$92&gt;$AR141,$D$92&lt;$AR141),0,Schweine_Werte!$M141))</f>
        <v>0</v>
      </c>
      <c r="BU141" s="679">
        <f>IF(OR($C$101=$AR141,$D$101=$AR141),Schweine_Werte!$M141*0.5,IF(OR($C$101&gt;$AR141,$D$101&lt;$AR141),0,Schweine_Werte!$M141))</f>
        <v>0</v>
      </c>
      <c r="BV141" s="679">
        <f>IF(OR($C$110=$AR141,$D$110=$AR141),Schweine_Werte!$M141*0.5,IF(OR($C$110&gt;$AR141,$D$110&lt;$AR141),0,Schweine_Werte!$M141))</f>
        <v>0</v>
      </c>
      <c r="BW141" s="679">
        <f>IF(OR(8=$AR141,$E$127=$AR141),Schweine_Werte!$M141*0.5,IF(OR(8&gt;$AR141,$E$127&lt;$AR141),0,Schweine_Werte!$M141))</f>
        <v>1.4477278921508818</v>
      </c>
      <c r="BX141" s="679">
        <f>IF(OR(8=$AR141,$E$145=$AR141),Schweine_Werte!$M141*0.5,IF(OR(8&gt;$AR141,$E$145&lt;$AR141),0,Schweine_Werte!$M141))</f>
        <v>1.4477278921508818</v>
      </c>
      <c r="BY141" s="677">
        <f>IF(OR($C$74=$AR141,$D$74=$AR141),Schweine_Werte!$O141*0.5,IF(OR($C$74&gt;$AR141,$D$74&lt;$AR141),0,Schweine_Werte!$O141))</f>
        <v>0</v>
      </c>
      <c r="BZ141" s="677">
        <f>IF(OR($C$83=$AR141,$D$83=$AR141),Schweine_Werte!$O141*0.5,IF(OR($C$83&gt;$AR141,$D$83&lt;$AR141),0,Schweine_Werte!$O141))</f>
        <v>0</v>
      </c>
      <c r="CA141" s="679">
        <f>IF(OR($C$92=$AR141,$D$92=$AR141),Schweine_Werte!$O141*0.5,IF(OR($C$92&gt;$AR141,$D$92&lt;$AR141),0,Schweine_Werte!$O141))</f>
        <v>0</v>
      </c>
      <c r="CB141" s="679">
        <f>IF(OR($C$101=$AR141,$D$101=$AR141),Schweine_Werte!$O141*0.5,IF(OR($C$101&gt;$AR141,$D$101&lt;$AR141),0,Schweine_Werte!$O141))</f>
        <v>0</v>
      </c>
      <c r="CC141" s="679">
        <f>IF(OR($C$110=$AR141,$D$110=$AR141),Schweine_Werte!$O141*0.5,IF(OR($C$110&gt;$AR141,$D$110&lt;$AR141),0,Schweine_Werte!$O141))</f>
        <v>0</v>
      </c>
    </row>
    <row r="142" spans="2:81" x14ac:dyDescent="0.2">
      <c r="C142" s="504"/>
      <c r="D142" s="702"/>
      <c r="E142" s="667"/>
      <c r="F142" s="667"/>
      <c r="G142" s="667"/>
      <c r="H142" s="667"/>
      <c r="I142" s="667"/>
      <c r="J142" s="667"/>
      <c r="K142" s="667"/>
      <c r="L142" s="667"/>
      <c r="M142" s="667"/>
      <c r="N142" s="667"/>
      <c r="O142" s="667"/>
      <c r="P142" s="667"/>
      <c r="Q142" s="667"/>
      <c r="R142" s="667"/>
      <c r="S142" s="667"/>
      <c r="T142" s="667"/>
      <c r="U142" s="667"/>
      <c r="V142" s="667"/>
      <c r="AR142" s="698">
        <v>146</v>
      </c>
      <c r="AS142" s="677">
        <f>IF(OR($C$12=$AR142,$D$12=$AR142),Schweine_Werte!$C142*0.5,IF(OR($C$12&gt;$AR142,$D$12&lt;$AR142),0,Schweine_Werte!$C142))</f>
        <v>0</v>
      </c>
      <c r="AT142" s="667">
        <f>IF(OR($C$24=$AR142,$D$24=$AR142),Schweine_Werte!$C142*0.5,IF(OR($C$24&gt;$AR142,$D$24&lt;$AR142),0,Schweine_Werte!$C142))</f>
        <v>0</v>
      </c>
      <c r="AU142" s="677">
        <f>IF(OR($C$36=$AR142,$D$36=$AR142),Schweine_Werte!$C142*0.5,IF(OR($C$36&gt;$AR142,$D$36&lt;$AR142),0,Schweine_Werte!$C142))</f>
        <v>0</v>
      </c>
      <c r="AV142" s="677">
        <f>IF(OR($C$48=$AR142,$D$48=$AR142),Schweine_Werte!$C142*0.5,IF(OR($C$48&gt;$AR142,$D$48&lt;$AR142),0,Schweine_Werte!$C142))</f>
        <v>0</v>
      </c>
      <c r="AW142" s="677">
        <f>IF(OR($C$60=$AR142,$D$60=$AR142),Schweine_Werte!$C142*0.5,IF(OR($C$60&gt;$AR142,$D$60&lt;$AR142),0,Schweine_Werte!$C142))</f>
        <v>0</v>
      </c>
      <c r="AX142" s="677">
        <f>IF(OR($C$12=$AR142,$D$12=$AR142),Schweine_Werte!$E142*0.5,IF(OR($C$12&gt;$AR142,$D$12&lt;$AR142),0,Schweine_Werte!$E142))</f>
        <v>0</v>
      </c>
      <c r="AY142" s="667">
        <f>IF(OR($C$24=$AR142,$D$24=$AR142),Schweine_Werte!$E142*0.5,IF(OR($C$24&gt;$AR142,$D$24&lt;$AR142),0,Schweine_Werte!$E142))</f>
        <v>0</v>
      </c>
      <c r="AZ142" s="667">
        <f>IF(OR($C$36=$AR142,$D$36=$AR142),Schweine_Werte!$E142*0.5,IF(OR($C$36&gt;$AR142,$D$36&lt;$AR142),0,Schweine_Werte!$E142))</f>
        <v>0</v>
      </c>
      <c r="BA142" s="667">
        <f>IF(OR($C$48=$AR142,$D$48=$AR142),Schweine_Werte!$E142*0.5,IF(OR($C$48&gt;$AR142,$D$48&lt;$AR142),0,Schweine_Werte!$E142))</f>
        <v>0</v>
      </c>
      <c r="BB142" s="667">
        <f>IF(OR($C$60=$AR142,$D$60=$AR142),Schweine_Werte!$E142*0.5,IF(OR($C$60&gt;$AR142,$D$60&lt;$AR142),0,Schweine_Werte!$E142))</f>
        <v>0</v>
      </c>
      <c r="BC142" s="677">
        <f>IF(OR($C$12=$AR142,$D$12=$AR142),Schweine_Werte!$G142*0.5,IF(OR($C$12&gt;$AR142,$D$12&lt;$AR142),0,Schweine_Werte!$G142))</f>
        <v>0</v>
      </c>
      <c r="BD142" s="667">
        <f>IF(OR($C$24=$AR142,$D$24=$AR142),Schweine_Werte!$G142*0.5,IF(OR($C$24&gt;$AR142,$D$24&lt;$AR142),0,Schweine_Werte!$G142))</f>
        <v>0</v>
      </c>
      <c r="BE142" s="667">
        <f>IF(OR($C$36=$AR142,$D$36=$AR142),Schweine_Werte!$G142*0.5,IF(OR($C$36&gt;$AR142,$D$36&lt;$AR142),0,Schweine_Werte!$G142))</f>
        <v>0</v>
      </c>
      <c r="BF142" s="667">
        <f>IF(OR($C$48=$AR142,$D$48=$AR142),Schweine_Werte!$G142*0.5,IF(OR($C$48&gt;$AR142,$D$48&lt;$AR142),0,Schweine_Werte!$G142))</f>
        <v>0</v>
      </c>
      <c r="BG142" s="667">
        <f>IF(OR($C$60=$AR142,$D$60=$AR142),Schweine_Werte!$G142*0.5,IF(OR($C$60&gt;$AR142,$D$60&lt;$AR142),0,Schweine_Werte!$G142))</f>
        <v>0</v>
      </c>
      <c r="BH142" s="677">
        <f>IF(OR($C$12=$AR142,$D$12=$AR142),Schweine_Werte!$I142*0.5,IF(OR($C$12&gt;$AR142,$D$12&lt;$AR142),0,Schweine_Werte!$I142))</f>
        <v>0</v>
      </c>
      <c r="BI142" s="667">
        <f>IF(OR($C$24=$AR142,$D$24=$AR142),Schweine_Werte!$I142*0.5,IF(OR($C$24&gt;$AR142,$D$24&lt;$AR142),0,Schweine_Werte!$I142))</f>
        <v>0</v>
      </c>
      <c r="BJ142" s="667">
        <f>IF(OR($C$36=$AR142,$D$36=$AR142),Schweine_Werte!$I142*0.5,IF(OR($C$36&gt;$AR142,$D$36&lt;$AR142),0,Schweine_Werte!$I142))</f>
        <v>0</v>
      </c>
      <c r="BK142" s="667">
        <f>IF(OR($C$48=$AR142,$D$48=$AR142),Schweine_Werte!$I142*0.5,IF(OR($C$48&gt;$AR142,$D$48&lt;$AR142),0,Schweine_Werte!$I142))</f>
        <v>0</v>
      </c>
      <c r="BL142" s="667">
        <f>IF(OR($C$60=$AR142,$D$60=$AR142),Schweine_Werte!$I142*0.5,IF(OR($C$60&gt;$AR142,$D$60&lt;$AR142),0,Schweine_Werte!$I142))</f>
        <v>0</v>
      </c>
      <c r="BM142" s="677"/>
      <c r="BN142" s="667"/>
      <c r="BO142" s="667"/>
      <c r="BP142" s="667"/>
      <c r="BQ142" s="667"/>
      <c r="BR142" s="677">
        <f>IF(OR($C$74=$AR142,$D$74=$AR142),Schweine_Werte!$M142*0.5,IF(OR($C$74&gt;$AR142,$D$74&lt;$AR142),0,Schweine_Werte!$M142))</f>
        <v>0</v>
      </c>
      <c r="BS142" s="677">
        <f>IF(OR($C$83=$AR142,$D$83=$AR142),Schweine_Werte!$M142*0.5,IF(OR($C$83&gt;$AR142,$D$83&lt;$AR142),0,Schweine_Werte!$M142))</f>
        <v>0</v>
      </c>
      <c r="BT142" s="679">
        <f>IF(OR($C$92=$AR142,$D$92=$AR142),Schweine_Werte!$M142*0.5,IF(OR($C$92&gt;$AR142,$D$92&lt;$AR142),0,Schweine_Werte!$M142))</f>
        <v>0</v>
      </c>
      <c r="BU142" s="679">
        <f>IF(OR($C$101=$AR142,$D$101=$AR142),Schweine_Werte!$M142*0.5,IF(OR($C$101&gt;$AR142,$D$101&lt;$AR142),0,Schweine_Werte!$M142))</f>
        <v>0</v>
      </c>
      <c r="BV142" s="679">
        <f>IF(OR($C$110=$AR142,$D$110=$AR142),Schweine_Werte!$M142*0.5,IF(OR($C$110&gt;$AR142,$D$110&lt;$AR142),0,Schweine_Werte!$M142))</f>
        <v>0</v>
      </c>
      <c r="BW142" s="679">
        <f>IF(OR(8=$AR142,$E$127=$AR142),Schweine_Werte!$M142*0.5,IF(OR(8&gt;$AR142,$E$127&lt;$AR142),0,Schweine_Werte!$M142))</f>
        <v>1.4477278921508818</v>
      </c>
      <c r="BX142" s="679">
        <f>IF(OR(8=$AR142,$E$145=$AR142),Schweine_Werte!$M142*0.5,IF(OR(8&gt;$AR142,$E$145&lt;$AR142),0,Schweine_Werte!$M142))</f>
        <v>1.4477278921508818</v>
      </c>
      <c r="BY142" s="677">
        <f>IF(OR($C$74=$AR142,$D$74=$AR142),Schweine_Werte!$O142*0.5,IF(OR($C$74&gt;$AR142,$D$74&lt;$AR142),0,Schweine_Werte!$O142))</f>
        <v>0</v>
      </c>
      <c r="BZ142" s="677">
        <f>IF(OR($C$83=$AR142,$D$83=$AR142),Schweine_Werte!$O142*0.5,IF(OR($C$83&gt;$AR142,$D$83&lt;$AR142),0,Schweine_Werte!$O142))</f>
        <v>0</v>
      </c>
      <c r="CA142" s="679">
        <f>IF(OR($C$92=$AR142,$D$92=$AR142),Schweine_Werte!$O142*0.5,IF(OR($C$92&gt;$AR142,$D$92&lt;$AR142),0,Schweine_Werte!$O142))</f>
        <v>0</v>
      </c>
      <c r="CB142" s="679">
        <f>IF(OR($C$101=$AR142,$D$101=$AR142),Schweine_Werte!$O142*0.5,IF(OR($C$101&gt;$AR142,$D$101&lt;$AR142),0,Schweine_Werte!$O142))</f>
        <v>0</v>
      </c>
      <c r="CC142" s="679">
        <f>IF(OR($C$110=$AR142,$D$110=$AR142),Schweine_Werte!$O142*0.5,IF(OR($C$110&gt;$AR142,$D$110&lt;$AR142),0,Schweine_Werte!$O142))</f>
        <v>0</v>
      </c>
    </row>
    <row r="143" spans="2:81" ht="15.75" x14ac:dyDescent="0.25">
      <c r="F143" s="521"/>
      <c r="G143" s="1722" t="s">
        <v>486</v>
      </c>
      <c r="H143" s="1723"/>
      <c r="I143" s="1724"/>
      <c r="J143" s="681" t="s">
        <v>474</v>
      </c>
      <c r="K143" s="681" t="s">
        <v>487</v>
      </c>
      <c r="L143" s="1725" t="s">
        <v>488</v>
      </c>
      <c r="M143" s="1726"/>
      <c r="N143" s="1727"/>
      <c r="O143" s="1725" t="s">
        <v>489</v>
      </c>
      <c r="P143" s="1727"/>
      <c r="Q143" s="1725" t="s">
        <v>490</v>
      </c>
      <c r="R143" s="1726"/>
      <c r="S143" s="1727"/>
      <c r="T143" s="1725" t="s">
        <v>491</v>
      </c>
      <c r="U143" s="1726"/>
      <c r="V143" s="1727"/>
      <c r="W143" s="1725" t="s">
        <v>492</v>
      </c>
      <c r="X143" s="1726"/>
      <c r="Y143" s="1727"/>
      <c r="AR143" s="698">
        <v>147</v>
      </c>
      <c r="AS143" s="677">
        <f>IF(OR($C$12=$AR143,$D$12=$AR143),Schweine_Werte!$C143*0.5,IF(OR($C$12&gt;$AR143,$D$12&lt;$AR143),0,Schweine_Werte!$C143))</f>
        <v>0</v>
      </c>
      <c r="AT143" s="667">
        <f>IF(OR($C$24=$AR143,$D$24=$AR143),Schweine_Werte!$C143*0.5,IF(OR($C$24&gt;$AR143,$D$24&lt;$AR143),0,Schweine_Werte!$C143))</f>
        <v>0</v>
      </c>
      <c r="AU143" s="677">
        <f>IF(OR($C$36=$AR143,$D$36=$AR143),Schweine_Werte!$C143*0.5,IF(OR($C$36&gt;$AR143,$D$36&lt;$AR143),0,Schweine_Werte!$C143))</f>
        <v>0</v>
      </c>
      <c r="AV143" s="677">
        <f>IF(OR($C$48=$AR143,$D$48=$AR143),Schweine_Werte!$C143*0.5,IF(OR($C$48&gt;$AR143,$D$48&lt;$AR143),0,Schweine_Werte!$C143))</f>
        <v>0</v>
      </c>
      <c r="AW143" s="677">
        <f>IF(OR($C$60=$AR143,$D$60=$AR143),Schweine_Werte!$C143*0.5,IF(OR($C$60&gt;$AR143,$D$60&lt;$AR143),0,Schweine_Werte!$C143))</f>
        <v>0</v>
      </c>
      <c r="AX143" s="677">
        <f>IF(OR($C$12=$AR143,$D$12=$AR143),Schweine_Werte!$E143*0.5,IF(OR($C$12&gt;$AR143,$D$12&lt;$AR143),0,Schweine_Werte!$E143))</f>
        <v>0</v>
      </c>
      <c r="AY143" s="667">
        <f>IF(OR($C$24=$AR143,$D$24=$AR143),Schweine_Werte!$E143*0.5,IF(OR($C$24&gt;$AR143,$D$24&lt;$AR143),0,Schweine_Werte!$E143))</f>
        <v>0</v>
      </c>
      <c r="AZ143" s="667">
        <f>IF(OR($C$36=$AR143,$D$36=$AR143),Schweine_Werte!$E143*0.5,IF(OR($C$36&gt;$AR143,$D$36&lt;$AR143),0,Schweine_Werte!$E143))</f>
        <v>0</v>
      </c>
      <c r="BA143" s="667">
        <f>IF(OR($C$48=$AR143,$D$48=$AR143),Schweine_Werte!$E143*0.5,IF(OR($C$48&gt;$AR143,$D$48&lt;$AR143),0,Schweine_Werte!$E143))</f>
        <v>0</v>
      </c>
      <c r="BB143" s="667">
        <f>IF(OR($C$60=$AR143,$D$60=$AR143),Schweine_Werte!$E143*0.5,IF(OR($C$60&gt;$AR143,$D$60&lt;$AR143),0,Schweine_Werte!$E143))</f>
        <v>0</v>
      </c>
      <c r="BC143" s="677">
        <f>IF(OR($C$12=$AR143,$D$12=$AR143),Schweine_Werte!$G143*0.5,IF(OR($C$12&gt;$AR143,$D$12&lt;$AR143),0,Schweine_Werte!$G143))</f>
        <v>0</v>
      </c>
      <c r="BD143" s="667">
        <f>IF(OR($C$24=$AR143,$D$24=$AR143),Schweine_Werte!$G143*0.5,IF(OR($C$24&gt;$AR143,$D$24&lt;$AR143),0,Schweine_Werte!$G143))</f>
        <v>0</v>
      </c>
      <c r="BE143" s="667">
        <f>IF(OR($C$36=$AR143,$D$36=$AR143),Schweine_Werte!$G143*0.5,IF(OR($C$36&gt;$AR143,$D$36&lt;$AR143),0,Schweine_Werte!$G143))</f>
        <v>0</v>
      </c>
      <c r="BF143" s="667">
        <f>IF(OR($C$48=$AR143,$D$48=$AR143),Schweine_Werte!$G143*0.5,IF(OR($C$48&gt;$AR143,$D$48&lt;$AR143),0,Schweine_Werte!$G143))</f>
        <v>0</v>
      </c>
      <c r="BG143" s="667">
        <f>IF(OR($C$60=$AR143,$D$60=$AR143),Schweine_Werte!$G143*0.5,IF(OR($C$60&gt;$AR143,$D$60&lt;$AR143),0,Schweine_Werte!$G143))</f>
        <v>0</v>
      </c>
      <c r="BH143" s="677">
        <f>IF(OR($C$12=$AR143,$D$12=$AR143),Schweine_Werte!$I143*0.5,IF(OR($C$12&gt;$AR143,$D$12&lt;$AR143),0,Schweine_Werte!$I143))</f>
        <v>0</v>
      </c>
      <c r="BI143" s="667">
        <f>IF(OR($C$24=$AR143,$D$24=$AR143),Schweine_Werte!$I143*0.5,IF(OR($C$24&gt;$AR143,$D$24&lt;$AR143),0,Schweine_Werte!$I143))</f>
        <v>0</v>
      </c>
      <c r="BJ143" s="667">
        <f>IF(OR($C$36=$AR143,$D$36=$AR143),Schweine_Werte!$I143*0.5,IF(OR($C$36&gt;$AR143,$D$36&lt;$AR143),0,Schweine_Werte!$I143))</f>
        <v>0</v>
      </c>
      <c r="BK143" s="667">
        <f>IF(OR($C$48=$AR143,$D$48=$AR143),Schweine_Werte!$I143*0.5,IF(OR($C$48&gt;$AR143,$D$48&lt;$AR143),0,Schweine_Werte!$I143))</f>
        <v>0</v>
      </c>
      <c r="BL143" s="667">
        <f>IF(OR($C$60=$AR143,$D$60=$AR143),Schweine_Werte!$I143*0.5,IF(OR($C$60&gt;$AR143,$D$60&lt;$AR143),0,Schweine_Werte!$I143))</f>
        <v>0</v>
      </c>
      <c r="BM143" s="677"/>
      <c r="BN143" s="667"/>
      <c r="BO143" s="667"/>
      <c r="BP143" s="667"/>
      <c r="BQ143" s="667"/>
      <c r="BR143" s="677">
        <f>IF(OR($C$74=$AR143,$D$74=$AR143),Schweine_Werte!$M143*0.5,IF(OR($C$74&gt;$AR143,$D$74&lt;$AR143),0,Schweine_Werte!$M143))</f>
        <v>0</v>
      </c>
      <c r="BS143" s="677">
        <f>IF(OR($C$83=$AR143,$D$83=$AR143),Schweine_Werte!$M143*0.5,IF(OR($C$83&gt;$AR143,$D$83&lt;$AR143),0,Schweine_Werte!$M143))</f>
        <v>0</v>
      </c>
      <c r="BT143" s="679">
        <f>IF(OR($C$92=$AR143,$D$92=$AR143),Schweine_Werte!$M143*0.5,IF(OR($C$92&gt;$AR143,$D$92&lt;$AR143),0,Schweine_Werte!$M143))</f>
        <v>0</v>
      </c>
      <c r="BU143" s="679">
        <f>IF(OR($C$101=$AR143,$D$101=$AR143),Schweine_Werte!$M143*0.5,IF(OR($C$101&gt;$AR143,$D$101&lt;$AR143),0,Schweine_Werte!$M143))</f>
        <v>0</v>
      </c>
      <c r="BV143" s="679">
        <f>IF(OR($C$110=$AR143,$D$110=$AR143),Schweine_Werte!$M143*0.5,IF(OR($C$110&gt;$AR143,$D$110&lt;$AR143),0,Schweine_Werte!$M143))</f>
        <v>0</v>
      </c>
      <c r="BW143" s="679">
        <f>IF(OR(8=$AR143,$E$127=$AR143),Schweine_Werte!$M143*0.5,IF(OR(8&gt;$AR143,$E$127&lt;$AR143),0,Schweine_Werte!$M143))</f>
        <v>1.4477278921508818</v>
      </c>
      <c r="BX143" s="679">
        <f>IF(OR(8=$AR143,$E$145=$AR143),Schweine_Werte!$M143*0.5,IF(OR(8&gt;$AR143,$E$145&lt;$AR143),0,Schweine_Werte!$M143))</f>
        <v>1.4477278921508818</v>
      </c>
      <c r="BY143" s="677">
        <f>IF(OR($C$74=$AR143,$D$74=$AR143),Schweine_Werte!$O143*0.5,IF(OR($C$74&gt;$AR143,$D$74&lt;$AR143),0,Schweine_Werte!$O143))</f>
        <v>0</v>
      </c>
      <c r="BZ143" s="677">
        <f>IF(OR($C$83=$AR143,$D$83=$AR143),Schweine_Werte!$O143*0.5,IF(OR($C$83&gt;$AR143,$D$83&lt;$AR143),0,Schweine_Werte!$O143))</f>
        <v>0</v>
      </c>
      <c r="CA143" s="679">
        <f>IF(OR($C$92=$AR143,$D$92=$AR143),Schweine_Werte!$O143*0.5,IF(OR($C$92&gt;$AR143,$D$92&lt;$AR143),0,Schweine_Werte!$O143))</f>
        <v>0</v>
      </c>
      <c r="CB143" s="679">
        <f>IF(OR($C$101=$AR143,$D$101=$AR143),Schweine_Werte!$O143*0.5,IF(OR($C$101&gt;$AR143,$D$101&lt;$AR143),0,Schweine_Werte!$O143))</f>
        <v>0</v>
      </c>
      <c r="CC143" s="679">
        <f>IF(OR($C$110=$AR143,$D$110=$AR143),Schweine_Werte!$O143*0.5,IF(OR($C$110&gt;$AR143,$D$110&lt;$AR143),0,Schweine_Werte!$O143))</f>
        <v>0</v>
      </c>
    </row>
    <row r="144" spans="2:81" ht="18.75" x14ac:dyDescent="0.25">
      <c r="B144" s="704" t="s">
        <v>497</v>
      </c>
      <c r="C144" s="705"/>
      <c r="D144" s="706" t="s">
        <v>527</v>
      </c>
      <c r="E144" s="707" t="s">
        <v>528</v>
      </c>
      <c r="F144" s="686" t="s">
        <v>363</v>
      </c>
      <c r="G144" s="687" t="s">
        <v>1</v>
      </c>
      <c r="H144" s="687" t="s">
        <v>499</v>
      </c>
      <c r="I144" s="687" t="s">
        <v>500</v>
      </c>
      <c r="J144" s="688" t="s">
        <v>501</v>
      </c>
      <c r="K144" s="688" t="s">
        <v>501</v>
      </c>
      <c r="L144" s="689" t="s">
        <v>365</v>
      </c>
      <c r="M144" s="689" t="s">
        <v>502</v>
      </c>
      <c r="N144" s="689" t="s">
        <v>367</v>
      </c>
      <c r="O144" s="690" t="s">
        <v>358</v>
      </c>
      <c r="P144" s="690" t="s">
        <v>359</v>
      </c>
      <c r="Q144" s="689" t="s">
        <v>365</v>
      </c>
      <c r="R144" s="689" t="s">
        <v>366</v>
      </c>
      <c r="S144" s="689" t="s">
        <v>367</v>
      </c>
      <c r="T144" s="689" t="s">
        <v>365</v>
      </c>
      <c r="U144" s="689" t="s">
        <v>366</v>
      </c>
      <c r="V144" s="689" t="s">
        <v>367</v>
      </c>
      <c r="W144" s="688" t="s">
        <v>503</v>
      </c>
      <c r="X144" s="688" t="s">
        <v>504</v>
      </c>
      <c r="Y144" s="688" t="s">
        <v>505</v>
      </c>
      <c r="AR144" s="698">
        <v>148</v>
      </c>
      <c r="AS144" s="677">
        <f>IF(OR($C$12=$AR144,$D$12=$AR144),Schweine_Werte!$C144*0.5,IF(OR($C$12&gt;$AR144,$D$12&lt;$AR144),0,Schweine_Werte!$C144))</f>
        <v>0</v>
      </c>
      <c r="AT144" s="667">
        <f>IF(OR($C$24=$AR144,$D$24=$AR144),Schweine_Werte!$C144*0.5,IF(OR($C$24&gt;$AR144,$D$24&lt;$AR144),0,Schweine_Werte!$C144))</f>
        <v>0</v>
      </c>
      <c r="AU144" s="677">
        <f>IF(OR($C$36=$AR144,$D$36=$AR144),Schweine_Werte!$C144*0.5,IF(OR($C$36&gt;$AR144,$D$36&lt;$AR144),0,Schweine_Werte!$C144))</f>
        <v>0</v>
      </c>
      <c r="AV144" s="677">
        <f>IF(OR($C$48=$AR144,$D$48=$AR144),Schweine_Werte!$C144*0.5,IF(OR($C$48&gt;$AR144,$D$48&lt;$AR144),0,Schweine_Werte!$C144))</f>
        <v>0</v>
      </c>
      <c r="AW144" s="677">
        <f>IF(OR($C$60=$AR144,$D$60=$AR144),Schweine_Werte!$C144*0.5,IF(OR($C$60&gt;$AR144,$D$60&lt;$AR144),0,Schweine_Werte!$C144))</f>
        <v>0</v>
      </c>
      <c r="AX144" s="677">
        <f>IF(OR($C$12=$AR144,$D$12=$AR144),Schweine_Werte!$E144*0.5,IF(OR($C$12&gt;$AR144,$D$12&lt;$AR144),0,Schweine_Werte!$E144))</f>
        <v>0</v>
      </c>
      <c r="AY144" s="667">
        <f>IF(OR($C$24=$AR144,$D$24=$AR144),Schweine_Werte!$E144*0.5,IF(OR($C$24&gt;$AR144,$D$24&lt;$AR144),0,Schweine_Werte!$E144))</f>
        <v>0</v>
      </c>
      <c r="AZ144" s="667">
        <f>IF(OR($C$36=$AR144,$D$36=$AR144),Schweine_Werte!$E144*0.5,IF(OR($C$36&gt;$AR144,$D$36&lt;$AR144),0,Schweine_Werte!$E144))</f>
        <v>0</v>
      </c>
      <c r="BA144" s="667">
        <f>IF(OR($C$48=$AR144,$D$48=$AR144),Schweine_Werte!$E144*0.5,IF(OR($C$48&gt;$AR144,$D$48&lt;$AR144),0,Schweine_Werte!$E144))</f>
        <v>0</v>
      </c>
      <c r="BB144" s="667">
        <f>IF(OR($C$60=$AR144,$D$60=$AR144),Schweine_Werte!$E144*0.5,IF(OR($C$60&gt;$AR144,$D$60&lt;$AR144),0,Schweine_Werte!$E144))</f>
        <v>0</v>
      </c>
      <c r="BC144" s="677">
        <f>IF(OR($C$12=$AR144,$D$12=$AR144),Schweine_Werte!$G144*0.5,IF(OR($C$12&gt;$AR144,$D$12&lt;$AR144),0,Schweine_Werte!$G144))</f>
        <v>0</v>
      </c>
      <c r="BD144" s="667">
        <f>IF(OR($C$24=$AR144,$D$24=$AR144),Schweine_Werte!$G144*0.5,IF(OR($C$24&gt;$AR144,$D$24&lt;$AR144),0,Schweine_Werte!$G144))</f>
        <v>0</v>
      </c>
      <c r="BE144" s="667">
        <f>IF(OR($C$36=$AR144,$D$36=$AR144),Schweine_Werte!$G144*0.5,IF(OR($C$36&gt;$AR144,$D$36&lt;$AR144),0,Schweine_Werte!$G144))</f>
        <v>0</v>
      </c>
      <c r="BF144" s="667">
        <f>IF(OR($C$48=$AR144,$D$48=$AR144),Schweine_Werte!$G144*0.5,IF(OR($C$48&gt;$AR144,$D$48&lt;$AR144),0,Schweine_Werte!$G144))</f>
        <v>0</v>
      </c>
      <c r="BG144" s="667">
        <f>IF(OR($C$60=$AR144,$D$60=$AR144),Schweine_Werte!$G144*0.5,IF(OR($C$60&gt;$AR144,$D$60&lt;$AR144),0,Schweine_Werte!$G144))</f>
        <v>0</v>
      </c>
      <c r="BH144" s="677">
        <f>IF(OR($C$12=$AR144,$D$12=$AR144),Schweine_Werte!$I144*0.5,IF(OR($C$12&gt;$AR144,$D$12&lt;$AR144),0,Schweine_Werte!$I144))</f>
        <v>0</v>
      </c>
      <c r="BI144" s="667">
        <f>IF(OR($C$24=$AR144,$D$24=$AR144),Schweine_Werte!$I144*0.5,IF(OR($C$24&gt;$AR144,$D$24&lt;$AR144),0,Schweine_Werte!$I144))</f>
        <v>0</v>
      </c>
      <c r="BJ144" s="667">
        <f>IF(OR($C$36=$AR144,$D$36=$AR144),Schweine_Werte!$I144*0.5,IF(OR($C$36&gt;$AR144,$D$36&lt;$AR144),0,Schweine_Werte!$I144))</f>
        <v>0</v>
      </c>
      <c r="BK144" s="667">
        <f>IF(OR($C$48=$AR144,$D$48=$AR144),Schweine_Werte!$I144*0.5,IF(OR($C$48&gt;$AR144,$D$48&lt;$AR144),0,Schweine_Werte!$I144))</f>
        <v>0</v>
      </c>
      <c r="BL144" s="667">
        <f>IF(OR($C$60=$AR144,$D$60=$AR144),Schweine_Werte!$I144*0.5,IF(OR($C$60&gt;$AR144,$D$60&lt;$AR144),0,Schweine_Werte!$I144))</f>
        <v>0</v>
      </c>
      <c r="BM144" s="677"/>
      <c r="BN144" s="667"/>
      <c r="BO144" s="667"/>
      <c r="BP144" s="667"/>
      <c r="BQ144" s="667"/>
      <c r="BR144" s="677">
        <f>IF(OR($C$74=$AR144,$D$74=$AR144),Schweine_Werte!$M144*0.5,IF(OR($C$74&gt;$AR144,$D$74&lt;$AR144),0,Schweine_Werte!$M144))</f>
        <v>0</v>
      </c>
      <c r="BS144" s="677">
        <f>IF(OR($C$83=$AR144,$D$83=$AR144),Schweine_Werte!$M144*0.5,IF(OR($C$83&gt;$AR144,$D$83&lt;$AR144),0,Schweine_Werte!$M144))</f>
        <v>0</v>
      </c>
      <c r="BT144" s="679">
        <f>IF(OR($C$92=$AR144,$D$92=$AR144),Schweine_Werte!$M144*0.5,IF(OR($C$92&gt;$AR144,$D$92&lt;$AR144),0,Schweine_Werte!$M144))</f>
        <v>0</v>
      </c>
      <c r="BU144" s="679">
        <f>IF(OR($C$101=$AR144,$D$101=$AR144),Schweine_Werte!$M144*0.5,IF(OR($C$101&gt;$AR144,$D$101&lt;$AR144),0,Schweine_Werte!$M144))</f>
        <v>0</v>
      </c>
      <c r="BV144" s="679">
        <f>IF(OR($C$110=$AR144,$D$110=$AR144),Schweine_Werte!$M144*0.5,IF(OR($C$110&gt;$AR144,$D$110&lt;$AR144),0,Schweine_Werte!$M144))</f>
        <v>0</v>
      </c>
      <c r="BW144" s="679">
        <f>IF(OR(8=$AR144,$E$127=$AR144),Schweine_Werte!$M144*0.5,IF(OR(8&gt;$AR144,$E$127&lt;$AR144),0,Schweine_Werte!$M144))</f>
        <v>1.4477278921508818</v>
      </c>
      <c r="BX144" s="679">
        <f>IF(OR(8=$AR144,$E$145=$AR144),Schweine_Werte!$M144*0.5,IF(OR(8&gt;$AR144,$E$145&lt;$AR144),0,Schweine_Werte!$M144))</f>
        <v>1.4477278921508818</v>
      </c>
      <c r="BY144" s="677">
        <f>IF(OR($C$74=$AR144,$D$74=$AR144),Schweine_Werte!$O144*0.5,IF(OR($C$74&gt;$AR144,$D$74&lt;$AR144),0,Schweine_Werte!$O144))</f>
        <v>0</v>
      </c>
      <c r="BZ144" s="677">
        <f>IF(OR($C$83=$AR144,$D$83=$AR144),Schweine_Werte!$O144*0.5,IF(OR($C$83&gt;$AR144,$D$83&lt;$AR144),0,Schweine_Werte!$O144))</f>
        <v>0</v>
      </c>
      <c r="CA144" s="679">
        <f>IF(OR($C$92=$AR144,$D$92=$AR144),Schweine_Werte!$O144*0.5,IF(OR($C$92&gt;$AR144,$D$92&lt;$AR144),0,Schweine_Werte!$O144))</f>
        <v>0</v>
      </c>
      <c r="CB144" s="679">
        <f>IF(OR($C$101=$AR144,$D$101=$AR144),Schweine_Werte!$O144*0.5,IF(OR($C$101&gt;$AR144,$D$101&lt;$AR144),0,Schweine_Werte!$O144))</f>
        <v>0</v>
      </c>
      <c r="CC144" s="679">
        <f>IF(OR($C$110=$AR144,$D$110=$AR144),Schweine_Werte!$O144*0.5,IF(OR($C$110&gt;$AR144,$D$110&lt;$AR144),0,Schweine_Werte!$O144))</f>
        <v>0</v>
      </c>
    </row>
    <row r="145" spans="1:218" ht="15.75" x14ac:dyDescent="0.25">
      <c r="A145" s="520" t="s">
        <v>467</v>
      </c>
      <c r="B145" s="507" t="str">
        <f>IF('Abweichende Werte'!W12=1,A6,"")</f>
        <v/>
      </c>
      <c r="C145" s="507"/>
      <c r="D145" s="508" t="str">
        <f>IF('Abweichende Werte'!W12=1,'Abweichende Werte'!J12,"")</f>
        <v/>
      </c>
      <c r="E145" s="509" t="str">
        <f>IF('Abweichende Werte'!W12=1,'Abweichende Werte'!M12,"")</f>
        <v/>
      </c>
      <c r="F145" s="708" t="e">
        <f t="shared" ref="F145:K145" si="58">SUM(F137:F138)</f>
        <v>#VALUE!</v>
      </c>
      <c r="G145" s="708" t="e">
        <f t="shared" si="58"/>
        <v>#VALUE!</v>
      </c>
      <c r="H145" s="708" t="e">
        <f t="shared" si="58"/>
        <v>#VALUE!</v>
      </c>
      <c r="I145" s="708" t="e">
        <f t="shared" si="58"/>
        <v>#VALUE!</v>
      </c>
      <c r="J145" s="708" t="e">
        <f t="shared" si="58"/>
        <v>#VALUE!</v>
      </c>
      <c r="K145" s="708" t="e">
        <f t="shared" si="58"/>
        <v>#VALUE!</v>
      </c>
      <c r="L145" s="708" t="e">
        <f>Q145*365/1000+$J145-$K145</f>
        <v>#VALUE!</v>
      </c>
      <c r="M145" s="708" t="e">
        <f>R145*365/1000+$J145-$K145/2</f>
        <v>#VALUE!</v>
      </c>
      <c r="N145" s="708" t="e">
        <f>S145*365/1000+$J145</f>
        <v>#VALUE!</v>
      </c>
      <c r="O145" s="708">
        <v>5.5</v>
      </c>
      <c r="P145" s="708">
        <v>1.8</v>
      </c>
      <c r="Q145" s="708" t="e">
        <f>SUM(Q137:Q138)</f>
        <v>#VALUE!</v>
      </c>
      <c r="R145" s="708" t="e">
        <f>SUM(R137:R138)</f>
        <v>#VALUE!</v>
      </c>
      <c r="S145" s="708" t="e">
        <f>SUM(S137:S138)</f>
        <v>#VALUE!</v>
      </c>
      <c r="T145" s="708" t="e">
        <f>Q145/$F145</f>
        <v>#VALUE!</v>
      </c>
      <c r="U145" s="708" t="e">
        <f>R145/$F145</f>
        <v>#VALUE!</v>
      </c>
      <c r="V145" s="708" t="e">
        <f>S145/$F145</f>
        <v>#VALUE!</v>
      </c>
      <c r="W145" s="708" t="e">
        <f>($J145*0.055+Q145*0.365*0.86-$K145*0.018)/L145*100</f>
        <v>#VALUE!</v>
      </c>
      <c r="X145" s="708" t="e">
        <f>($J145*0.055+R145*0.365*0.86-$K145*0.018/2)/M145*100</f>
        <v>#VALUE!</v>
      </c>
      <c r="Y145" s="708" t="e">
        <f>($J145*0.055+S145*0.365*0.86)/N145*100</f>
        <v>#VALUE!</v>
      </c>
      <c r="AR145" s="698">
        <v>149</v>
      </c>
      <c r="AS145" s="677">
        <f>IF(OR($C$12=$AR145,$D$12=$AR145),Schweine_Werte!$C145*0.5,IF(OR($C$12&gt;$AR145,$D$12&lt;$AR145),0,Schweine_Werte!$C145))</f>
        <v>0</v>
      </c>
      <c r="AT145" s="667">
        <f>IF(OR($C$24=$AR145,$D$24=$AR145),Schweine_Werte!$C145*0.5,IF(OR($C$24&gt;$AR145,$D$24&lt;$AR145),0,Schweine_Werte!$C145))</f>
        <v>0</v>
      </c>
      <c r="AU145" s="677">
        <f>IF(OR($C$36=$AR145,$D$36=$AR145),Schweine_Werte!$C145*0.5,IF(OR($C$36&gt;$AR145,$D$36&lt;$AR145),0,Schweine_Werte!$C145))</f>
        <v>0</v>
      </c>
      <c r="AV145" s="677">
        <f>IF(OR($C$48=$AR145,$D$48=$AR145),Schweine_Werte!$C145*0.5,IF(OR($C$48&gt;$AR145,$D$48&lt;$AR145),0,Schweine_Werte!$C145))</f>
        <v>0</v>
      </c>
      <c r="AW145" s="677">
        <f>IF(OR($C$60=$AR145,$D$60=$AR145),Schweine_Werte!$C145*0.5,IF(OR($C$60&gt;$AR145,$D$60&lt;$AR145),0,Schweine_Werte!$C145))</f>
        <v>0</v>
      </c>
      <c r="AX145" s="677">
        <f>IF(OR($C$12=$AR145,$D$12=$AR145),Schweine_Werte!$E145*0.5,IF(OR($C$12&gt;$AR145,$D$12&lt;$AR145),0,Schweine_Werte!$E145))</f>
        <v>0</v>
      </c>
      <c r="AY145" s="667">
        <f>IF(OR($C$24=$AR145,$D$24=$AR145),Schweine_Werte!$E145*0.5,IF(OR($C$24&gt;$AR145,$D$24&lt;$AR145),0,Schweine_Werte!$E145))</f>
        <v>0</v>
      </c>
      <c r="AZ145" s="667">
        <f>IF(OR($C$36=$AR145,$D$36=$AR145),Schweine_Werte!$E145*0.5,IF(OR($C$36&gt;$AR145,$D$36&lt;$AR145),0,Schweine_Werte!$E145))</f>
        <v>0</v>
      </c>
      <c r="BA145" s="667">
        <f>IF(OR($C$48=$AR145,$D$48=$AR145),Schweine_Werte!$E145*0.5,IF(OR($C$48&gt;$AR145,$D$48&lt;$AR145),0,Schweine_Werte!$E145))</f>
        <v>0</v>
      </c>
      <c r="BB145" s="667">
        <f>IF(OR($C$60=$AR145,$D$60=$AR145),Schweine_Werte!$E145*0.5,IF(OR($C$60&gt;$AR145,$D$60&lt;$AR145),0,Schweine_Werte!$E145))</f>
        <v>0</v>
      </c>
      <c r="BC145" s="677">
        <f>IF(OR($C$12=$AR145,$D$12=$AR145),Schweine_Werte!$G145*0.5,IF(OR($C$12&gt;$AR145,$D$12&lt;$AR145),0,Schweine_Werte!$G145))</f>
        <v>0</v>
      </c>
      <c r="BD145" s="667">
        <f>IF(OR($C$24=$AR145,$D$24=$AR145),Schweine_Werte!$G145*0.5,IF(OR($C$24&gt;$AR145,$D$24&lt;$AR145),0,Schweine_Werte!$G145))</f>
        <v>0</v>
      </c>
      <c r="BE145" s="667">
        <f>IF(OR($C$36=$AR145,$D$36=$AR145),Schweine_Werte!$G145*0.5,IF(OR($C$36&gt;$AR145,$D$36&lt;$AR145),0,Schweine_Werte!$G145))</f>
        <v>0</v>
      </c>
      <c r="BF145" s="667">
        <f>IF(OR($C$48=$AR145,$D$48=$AR145),Schweine_Werte!$G145*0.5,IF(OR($C$48&gt;$AR145,$D$48&lt;$AR145),0,Schweine_Werte!$G145))</f>
        <v>0</v>
      </c>
      <c r="BG145" s="667">
        <f>IF(OR($C$60=$AR145,$D$60=$AR145),Schweine_Werte!$G145*0.5,IF(OR($C$60&gt;$AR145,$D$60&lt;$AR145),0,Schweine_Werte!$G145))</f>
        <v>0</v>
      </c>
      <c r="BH145" s="677">
        <f>IF(OR($C$12=$AR145,$D$12=$AR145),Schweine_Werte!$I145*0.5,IF(OR($C$12&gt;$AR145,$D$12&lt;$AR145),0,Schweine_Werte!$I145))</f>
        <v>0</v>
      </c>
      <c r="BI145" s="667">
        <f>IF(OR($C$24=$AR145,$D$24=$AR145),Schweine_Werte!$I145*0.5,IF(OR($C$24&gt;$AR145,$D$24&lt;$AR145),0,Schweine_Werte!$I145))</f>
        <v>0</v>
      </c>
      <c r="BJ145" s="667">
        <f>IF(OR($C$36=$AR145,$D$36=$AR145),Schweine_Werte!$I145*0.5,IF(OR($C$36&gt;$AR145,$D$36&lt;$AR145),0,Schweine_Werte!$I145))</f>
        <v>0</v>
      </c>
      <c r="BK145" s="667">
        <f>IF(OR($C$48=$AR145,$D$48=$AR145),Schweine_Werte!$I145*0.5,IF(OR($C$48&gt;$AR145,$D$48&lt;$AR145),0,Schweine_Werte!$I145))</f>
        <v>0</v>
      </c>
      <c r="BL145" s="667">
        <f>IF(OR($C$60=$AR145,$D$60=$AR145),Schweine_Werte!$I145*0.5,IF(OR($C$60&gt;$AR145,$D$60&lt;$AR145),0,Schweine_Werte!$I145))</f>
        <v>0</v>
      </c>
      <c r="BM145" s="677"/>
      <c r="BN145" s="667"/>
      <c r="BO145" s="667"/>
      <c r="BP145" s="667"/>
      <c r="BQ145" s="667"/>
      <c r="BR145" s="677">
        <f>IF(OR($C$74=$AR145,$D$74=$AR145),Schweine_Werte!$M145*0.5,IF(OR($C$74&gt;$AR145,$D$74&lt;$AR145),0,Schweine_Werte!$M145))</f>
        <v>0</v>
      </c>
      <c r="BS145" s="677">
        <f>IF(OR($C$83=$AR145,$D$83=$AR145),Schweine_Werte!$M145*0.5,IF(OR($C$83&gt;$AR145,$D$83&lt;$AR145),0,Schweine_Werte!$M145))</f>
        <v>0</v>
      </c>
      <c r="BT145" s="679">
        <f>IF(OR($C$92=$AR145,$D$92=$AR145),Schweine_Werte!$M145*0.5,IF(OR($C$92&gt;$AR145,$D$92&lt;$AR145),0,Schweine_Werte!$M145))</f>
        <v>0</v>
      </c>
      <c r="BU145" s="679">
        <f>IF(OR($C$101=$AR145,$D$101=$AR145),Schweine_Werte!$M145*0.5,IF(OR($C$101&gt;$AR145,$D$101&lt;$AR145),0,Schweine_Werte!$M145))</f>
        <v>0</v>
      </c>
      <c r="BV145" s="679">
        <f>IF(OR($C$110=$AR145,$D$110=$AR145),Schweine_Werte!$M145*0.5,IF(OR($C$110&gt;$AR145,$D$110&lt;$AR145),0,Schweine_Werte!$M145))</f>
        <v>0</v>
      </c>
      <c r="BW145" s="679">
        <f>IF(OR(8=$AR145,$E$127=$AR145),Schweine_Werte!$M145*0.5,IF(OR(8&gt;$AR145,$E$127&lt;$AR145),0,Schweine_Werte!$M145))</f>
        <v>1.4477278921508818</v>
      </c>
      <c r="BX145" s="679">
        <f>IF(OR(8=$AR145,$E$145=$AR145),Schweine_Werte!$M145*0.5,IF(OR(8&gt;$AR145,$E$145&lt;$AR145),0,Schweine_Werte!$M145))</f>
        <v>1.4477278921508818</v>
      </c>
      <c r="BY145" s="677">
        <f>IF(OR($C$74=$AR145,$D$74=$AR145),Schweine_Werte!$O145*0.5,IF(OR($C$74&gt;$AR145,$D$74&lt;$AR145),0,Schweine_Werte!$O145))</f>
        <v>0</v>
      </c>
      <c r="BZ145" s="677">
        <f>IF(OR($C$83=$AR145,$D$83=$AR145),Schweine_Werte!$O145*0.5,IF(OR($C$83&gt;$AR145,$D$83&lt;$AR145),0,Schweine_Werte!$O145))</f>
        <v>0</v>
      </c>
      <c r="CA145" s="679">
        <f>IF(OR($C$92=$AR145,$D$92=$AR145),Schweine_Werte!$O145*0.5,IF(OR($C$92&gt;$AR145,$D$92&lt;$AR145),0,Schweine_Werte!$O145))</f>
        <v>0</v>
      </c>
      <c r="CB145" s="679">
        <f>IF(OR($C$101=$AR145,$D$101=$AR145),Schweine_Werte!$O145*0.5,IF(OR($C$101&gt;$AR145,$D$101&lt;$AR145),0,Schweine_Werte!$O145))</f>
        <v>0</v>
      </c>
      <c r="CC145" s="679">
        <f>IF(OR($C$110=$AR145,$D$110=$AR145),Schweine_Werte!$O145*0.5,IF(OR($C$110&gt;$AR145,$D$110&lt;$AR145),0,Schweine_Werte!$O145))</f>
        <v>0</v>
      </c>
    </row>
    <row r="146" spans="1:218" x14ac:dyDescent="0.2">
      <c r="AR146" s="698">
        <v>150</v>
      </c>
      <c r="AS146" s="677">
        <f>IF(OR($C$12=$AR146,$D$12=$AR146),Schweine_Werte!$C146*0.5,IF(OR($C$12&gt;$AR146,$D$12&lt;$AR146),0,Schweine_Werte!$C146))</f>
        <v>0</v>
      </c>
      <c r="AT146" s="667">
        <f>IF(OR($C$24=$AR146,$D$24=$AR146),Schweine_Werte!$C146*0.5,IF(OR($C$24&gt;$AR146,$D$24&lt;$AR146),0,Schweine_Werte!$C146))</f>
        <v>0</v>
      </c>
      <c r="AU146" s="677">
        <f>IF(OR($C$36=$AR146,$D$36=$AR146),Schweine_Werte!$C146*0.5,IF(OR($C$36&gt;$AR146,$D$36&lt;$AR146),0,Schweine_Werte!$C146))</f>
        <v>0</v>
      </c>
      <c r="AV146" s="677">
        <f>IF(OR($C$48=$AR146,$D$48=$AR146),Schweine_Werte!$C146*0.5,IF(OR($C$48&gt;$AR146,$D$48&lt;$AR146),0,Schweine_Werte!$C146))</f>
        <v>0</v>
      </c>
      <c r="AW146" s="677">
        <f>IF(OR($C$60=$AR146,$D$60=$AR146),Schweine_Werte!$C146*0.5,IF(OR($C$60&gt;$AR146,$D$60&lt;$AR146),0,Schweine_Werte!$C146))</f>
        <v>0</v>
      </c>
      <c r="AX146" s="677">
        <f>IF(OR($C$12=$AR146,$D$12=$AR146),Schweine_Werte!$E146*0.5,IF(OR($C$12&gt;$AR146,$D$12&lt;$AR146),0,Schweine_Werte!$E146))</f>
        <v>0</v>
      </c>
      <c r="AY146" s="667">
        <f>IF(OR($C$24=$AR146,$D$24=$AR146),Schweine_Werte!$E146*0.5,IF(OR($C$24&gt;$AR146,$D$24&lt;$AR146),0,Schweine_Werte!$E146))</f>
        <v>0</v>
      </c>
      <c r="AZ146" s="667">
        <f>IF(OR($C$36=$AR146,$D$36=$AR146),Schweine_Werte!$E146*0.5,IF(OR($C$36&gt;$AR146,$D$36&lt;$AR146),0,Schweine_Werte!$E146))</f>
        <v>0</v>
      </c>
      <c r="BA146" s="667">
        <f>IF(OR($C$48=$AR146,$D$48=$AR146),Schweine_Werte!$E146*0.5,IF(OR($C$48&gt;$AR146,$D$48&lt;$AR146),0,Schweine_Werte!$E146))</f>
        <v>0</v>
      </c>
      <c r="BB146" s="667">
        <f>IF(OR($C$60=$AR146,$D$60=$AR146),Schweine_Werte!$E146*0.5,IF(OR($C$60&gt;$AR146,$D$60&lt;$AR146),0,Schweine_Werte!$E146))</f>
        <v>0</v>
      </c>
      <c r="BC146" s="677">
        <f>IF(OR($C$12=$AR146,$D$12=$AR146),Schweine_Werte!$G146*0.5,IF(OR($C$12&gt;$AR146,$D$12&lt;$AR146),0,Schweine_Werte!$G146))</f>
        <v>0</v>
      </c>
      <c r="BD146" s="667">
        <f>IF(OR($C$24=$AR146,$D$24=$AR146),Schweine_Werte!$G146*0.5,IF(OR($C$24&gt;$AR146,$D$24&lt;$AR146),0,Schweine_Werte!$G146))</f>
        <v>0</v>
      </c>
      <c r="BE146" s="667">
        <f>IF(OR($C$36=$AR146,$D$36=$AR146),Schweine_Werte!$G146*0.5,IF(OR($C$36&gt;$AR146,$D$36&lt;$AR146),0,Schweine_Werte!$G146))</f>
        <v>0</v>
      </c>
      <c r="BF146" s="667">
        <f>IF(OR($C$48=$AR146,$D$48=$AR146),Schweine_Werte!$G146*0.5,IF(OR($C$48&gt;$AR146,$D$48&lt;$AR146),0,Schweine_Werte!$G146))</f>
        <v>0</v>
      </c>
      <c r="BG146" s="667">
        <f>IF(OR($C$60=$AR146,$D$60=$AR146),Schweine_Werte!$G146*0.5,IF(OR($C$60&gt;$AR146,$D$60&lt;$AR146),0,Schweine_Werte!$G146))</f>
        <v>0</v>
      </c>
      <c r="BH146" s="677">
        <f>IF(OR($C$12=$AR146,$D$12=$AR146),Schweine_Werte!$I146*0.5,IF(OR($C$12&gt;$AR146,$D$12&lt;$AR146),0,Schweine_Werte!$I146))</f>
        <v>0</v>
      </c>
      <c r="BI146" s="667">
        <f>IF(OR($C$24=$AR146,$D$24=$AR146),Schweine_Werte!$I146*0.5,IF(OR($C$24&gt;$AR146,$D$24&lt;$AR146),0,Schweine_Werte!$I146))</f>
        <v>0</v>
      </c>
      <c r="BJ146" s="667">
        <f>IF(OR($C$36=$AR146,$D$36=$AR146),Schweine_Werte!$I146*0.5,IF(OR($C$36&gt;$AR146,$D$36&lt;$AR146),0,Schweine_Werte!$I146))</f>
        <v>0</v>
      </c>
      <c r="BK146" s="667">
        <f>IF(OR($C$48=$AR146,$D$48=$AR146),Schweine_Werte!$I146*0.5,IF(OR($C$48&gt;$AR146,$D$48&lt;$AR146),0,Schweine_Werte!$I146))</f>
        <v>0</v>
      </c>
      <c r="BL146" s="667">
        <f>IF(OR($C$60=$AR146,$D$60=$AR146),Schweine_Werte!$I146*0.5,IF(OR($C$60&gt;$AR146,$D$60&lt;$AR146),0,Schweine_Werte!$I146))</f>
        <v>0</v>
      </c>
      <c r="BM146" s="677"/>
      <c r="BN146" s="667"/>
      <c r="BO146" s="667"/>
      <c r="BP146" s="667"/>
      <c r="BQ146" s="667"/>
      <c r="BR146" s="677">
        <f>IF(OR($C$74=$AR146,$D$74=$AR146),Schweine_Werte!$M146*0.5,IF(OR($C$74&gt;$AR146,$D$74&lt;$AR146),0,Schweine_Werte!$M146))</f>
        <v>0</v>
      </c>
      <c r="BS146" s="677">
        <f>IF(OR($C$83=$AR146,$D$83=$AR146),Schweine_Werte!$M146*0.5,IF(OR($C$83&gt;$AR146,$D$83&lt;$AR146),0,Schweine_Werte!$M146))</f>
        <v>0</v>
      </c>
      <c r="BT146" s="679">
        <f>IF(OR($C$92=$AR146,$D$92=$AR146),Schweine_Werte!$M146*0.5,IF(OR($C$92&gt;$AR146,$D$92&lt;$AR146),0,Schweine_Werte!$M146))</f>
        <v>0</v>
      </c>
      <c r="BU146" s="679">
        <f>IF(OR($C$101=$AR146,$D$101=$AR146),Schweine_Werte!$M146*0.5,IF(OR($C$101&gt;$AR146,$D$101&lt;$AR146),0,Schweine_Werte!$M146))</f>
        <v>0</v>
      </c>
      <c r="BV146" s="679">
        <f>IF(OR($C$110=$AR146,$D$110=$AR146),Schweine_Werte!$M146*0.5,IF(OR($C$110&gt;$AR146,$D$110&lt;$AR146),0,Schweine_Werte!$M146))</f>
        <v>0</v>
      </c>
      <c r="BW146" s="679">
        <f>IF(OR(8=$AR146,$E$127=$AR146),Schweine_Werte!$M146*0.5,IF(OR(8&gt;$AR146,$E$127&lt;$AR146),0,Schweine_Werte!$M146))</f>
        <v>1.4477278921508818</v>
      </c>
      <c r="BX146" s="679">
        <f>IF(OR(8=$AR146,$E$145=$AR146),Schweine_Werte!$M146*0.5,IF(OR(8&gt;$AR146,$E$145&lt;$AR146),0,Schweine_Werte!$M146))</f>
        <v>1.4477278921508818</v>
      </c>
      <c r="BY146" s="677">
        <f>IF(OR($C$74=$AR146,$D$74=$AR146),Schweine_Werte!$O146*0.5,IF(OR($C$74&gt;$AR146,$D$74&lt;$AR146),0,Schweine_Werte!$O146))</f>
        <v>0</v>
      </c>
      <c r="BZ146" s="677">
        <f>IF(OR($C$83=$AR146,$D$83=$AR146),Schweine_Werte!$O146*0.5,IF(OR($C$83&gt;$AR146,$D$83&lt;$AR146),0,Schweine_Werte!$O146))</f>
        <v>0</v>
      </c>
      <c r="CA146" s="679">
        <f>IF(OR($C$92=$AR146,$D$92=$AR146),Schweine_Werte!$O146*0.5,IF(OR($C$92&gt;$AR146,$D$92&lt;$AR146),0,Schweine_Werte!$O146))</f>
        <v>0</v>
      </c>
      <c r="CB146" s="679">
        <f>IF(OR($C$101=$AR146,$D$101=$AR146),Schweine_Werte!$O146*0.5,IF(OR($C$101&gt;$AR146,$D$101&lt;$AR146),0,Schweine_Werte!$O146))</f>
        <v>0</v>
      </c>
      <c r="CC146" s="679">
        <f>IF(OR($C$110=$AR146,$D$110=$AR146),Schweine_Werte!$O146*0.5,IF(OR($C$110&gt;$AR146,$D$110&lt;$AR146),0,Schweine_Werte!$O146))</f>
        <v>0</v>
      </c>
    </row>
    <row r="147" spans="1:218" x14ac:dyDescent="0.2">
      <c r="AS147" s="677"/>
      <c r="AT147" s="677"/>
      <c r="AU147" s="677"/>
      <c r="AV147" s="677"/>
      <c r="AW147" s="677"/>
      <c r="CN147" s="677"/>
      <c r="CO147" s="677"/>
      <c r="CP147" s="677"/>
      <c r="CQ147" s="677"/>
      <c r="CR147" s="677"/>
      <c r="CS147" s="677"/>
      <c r="CT147" s="677"/>
      <c r="CU147" s="677"/>
      <c r="CV147" s="677"/>
      <c r="CW147" s="677"/>
      <c r="CX147" s="677"/>
      <c r="CY147" s="677"/>
      <c r="CZ147" s="677"/>
      <c r="DA147" s="677"/>
      <c r="DB147" s="677"/>
      <c r="DC147" s="677"/>
      <c r="DD147" s="677"/>
      <c r="DE147" s="677"/>
      <c r="DF147" s="677"/>
      <c r="DG147" s="677"/>
      <c r="DH147" s="677"/>
      <c r="DI147" s="677"/>
      <c r="DJ147" s="677"/>
      <c r="DK147" s="677"/>
      <c r="DL147" s="677"/>
      <c r="DM147" s="677"/>
      <c r="DN147" s="677"/>
      <c r="DO147" s="677"/>
      <c r="DP147" s="677"/>
      <c r="DQ147" s="677"/>
      <c r="DR147" s="677"/>
      <c r="DS147" s="677"/>
      <c r="DT147" s="677"/>
      <c r="DU147" s="677"/>
      <c r="DV147" s="677"/>
      <c r="DW147" s="677"/>
      <c r="DX147" s="677"/>
      <c r="DY147" s="677"/>
      <c r="DZ147" s="677"/>
      <c r="EA147" s="677"/>
      <c r="EB147" s="677"/>
      <c r="EC147" s="677"/>
      <c r="ED147" s="677"/>
      <c r="EE147" s="677"/>
      <c r="EF147" s="677"/>
      <c r="EG147" s="677"/>
      <c r="EH147" s="677"/>
      <c r="EI147" s="677"/>
      <c r="EJ147" s="677"/>
      <c r="EK147" s="677"/>
      <c r="EL147" s="677"/>
      <c r="EM147" s="677"/>
      <c r="EN147" s="677"/>
      <c r="EO147" s="677"/>
      <c r="EP147" s="677"/>
      <c r="EQ147" s="677"/>
      <c r="ER147" s="677"/>
      <c r="ES147" s="677"/>
      <c r="ET147" s="677"/>
      <c r="EU147" s="677"/>
      <c r="EV147" s="677"/>
      <c r="EW147" s="677"/>
      <c r="EX147" s="677"/>
      <c r="EY147" s="677"/>
      <c r="EZ147" s="677"/>
      <c r="FA147" s="677"/>
      <c r="FB147" s="677"/>
      <c r="FC147" s="677"/>
      <c r="FD147" s="677"/>
      <c r="FE147" s="677"/>
      <c r="FF147" s="677"/>
      <c r="FG147" s="677"/>
      <c r="FH147" s="677"/>
      <c r="FI147" s="677"/>
      <c r="FJ147" s="677"/>
      <c r="FK147" s="677"/>
      <c r="FL147" s="677"/>
      <c r="FM147" s="677"/>
      <c r="FN147" s="677"/>
      <c r="FO147" s="677"/>
      <c r="FP147" s="677"/>
      <c r="FQ147" s="677"/>
      <c r="FR147" s="677"/>
      <c r="FS147" s="677"/>
      <c r="FT147" s="677"/>
      <c r="FU147" s="677"/>
      <c r="FV147" s="677"/>
      <c r="FW147" s="677"/>
      <c r="FX147" s="677"/>
      <c r="FY147" s="677"/>
      <c r="FZ147" s="677"/>
      <c r="GA147" s="677"/>
      <c r="GB147" s="677"/>
      <c r="GC147" s="677"/>
      <c r="GD147" s="677"/>
      <c r="GE147" s="677"/>
      <c r="GF147" s="677"/>
      <c r="GG147" s="677"/>
      <c r="GH147" s="677"/>
      <c r="GI147" s="677"/>
      <c r="GJ147" s="677"/>
      <c r="GK147" s="677"/>
      <c r="GL147" s="677"/>
      <c r="GM147" s="677"/>
      <c r="GN147" s="677"/>
      <c r="GO147" s="677"/>
      <c r="GP147" s="677"/>
      <c r="GQ147" s="677"/>
      <c r="GR147" s="677"/>
      <c r="GS147" s="677"/>
      <c r="GT147" s="677"/>
      <c r="GU147" s="677"/>
      <c r="GV147" s="677"/>
      <c r="GW147" s="677"/>
      <c r="GX147" s="677"/>
      <c r="GY147" s="677"/>
      <c r="GZ147" s="677"/>
      <c r="HA147" s="677"/>
      <c r="HB147" s="677"/>
      <c r="HC147" s="677"/>
      <c r="HD147" s="677"/>
      <c r="HE147" s="677"/>
      <c r="HF147" s="677"/>
      <c r="HG147" s="677"/>
      <c r="HH147" s="677"/>
      <c r="HI147" s="677"/>
      <c r="HJ147" s="677"/>
    </row>
    <row r="148" spans="1:218" x14ac:dyDescent="0.2">
      <c r="AS148" s="677"/>
      <c r="AT148" s="677"/>
      <c r="AU148" s="677"/>
      <c r="AV148" s="677"/>
      <c r="AW148" s="677"/>
      <c r="CN148" s="677"/>
      <c r="CO148" s="677"/>
      <c r="CP148" s="677"/>
      <c r="CQ148" s="677"/>
      <c r="CR148" s="677"/>
      <c r="CS148" s="677"/>
      <c r="CT148" s="677"/>
      <c r="CU148" s="677"/>
      <c r="CV148" s="677"/>
      <c r="CW148" s="677"/>
      <c r="CX148" s="677"/>
      <c r="CY148" s="677"/>
      <c r="CZ148" s="677"/>
      <c r="DA148" s="677"/>
      <c r="DB148" s="677"/>
      <c r="DC148" s="677"/>
      <c r="DD148" s="677"/>
      <c r="DE148" s="677"/>
      <c r="DF148" s="677"/>
      <c r="DG148" s="677"/>
      <c r="DH148" s="677"/>
      <c r="DI148" s="677"/>
      <c r="DJ148" s="677"/>
      <c r="DK148" s="677"/>
      <c r="DL148" s="677"/>
      <c r="DM148" s="677"/>
      <c r="DN148" s="677"/>
      <c r="DO148" s="677"/>
      <c r="DP148" s="677"/>
      <c r="DQ148" s="677"/>
      <c r="DR148" s="677"/>
      <c r="DS148" s="677"/>
      <c r="DT148" s="677"/>
      <c r="DU148" s="677"/>
      <c r="DV148" s="677"/>
      <c r="DW148" s="677"/>
      <c r="DX148" s="677"/>
      <c r="DY148" s="677"/>
      <c r="DZ148" s="677"/>
      <c r="EA148" s="677"/>
      <c r="EB148" s="677"/>
      <c r="EC148" s="677"/>
      <c r="ED148" s="677"/>
      <c r="EE148" s="677"/>
      <c r="EF148" s="677"/>
      <c r="EG148" s="677"/>
      <c r="EH148" s="677"/>
      <c r="EI148" s="677"/>
      <c r="EJ148" s="677"/>
      <c r="EK148" s="677"/>
      <c r="EL148" s="677"/>
      <c r="EM148" s="677"/>
      <c r="EN148" s="677"/>
      <c r="EO148" s="677"/>
      <c r="EP148" s="677"/>
      <c r="EQ148" s="677"/>
      <c r="ER148" s="677"/>
      <c r="ES148" s="677"/>
      <c r="ET148" s="677"/>
      <c r="EU148" s="677"/>
      <c r="EV148" s="677"/>
      <c r="EW148" s="677"/>
      <c r="EX148" s="677"/>
      <c r="EY148" s="677"/>
      <c r="EZ148" s="677"/>
      <c r="FA148" s="677"/>
      <c r="FB148" s="677"/>
      <c r="FC148" s="677"/>
      <c r="FD148" s="677"/>
      <c r="FE148" s="677"/>
      <c r="FF148" s="677"/>
      <c r="FG148" s="677"/>
      <c r="FH148" s="677"/>
      <c r="FI148" s="677"/>
      <c r="FJ148" s="677"/>
      <c r="FK148" s="677"/>
      <c r="FL148" s="677"/>
      <c r="FM148" s="677"/>
      <c r="FN148" s="677"/>
      <c r="FO148" s="677"/>
      <c r="FP148" s="677"/>
      <c r="FQ148" s="677"/>
      <c r="FR148" s="677"/>
      <c r="FS148" s="677"/>
      <c r="FT148" s="677"/>
      <c r="FU148" s="677"/>
      <c r="FV148" s="677"/>
      <c r="FW148" s="677"/>
      <c r="FX148" s="677"/>
      <c r="FY148" s="677"/>
      <c r="FZ148" s="677"/>
      <c r="GA148" s="677"/>
      <c r="GB148" s="677"/>
      <c r="GC148" s="677"/>
      <c r="GD148" s="677"/>
      <c r="GE148" s="677"/>
      <c r="GF148" s="677"/>
      <c r="GG148" s="677"/>
      <c r="GH148" s="677"/>
      <c r="GI148" s="677"/>
      <c r="GJ148" s="677"/>
      <c r="GK148" s="677"/>
      <c r="GL148" s="677"/>
      <c r="GM148" s="677"/>
      <c r="GN148" s="677"/>
      <c r="GO148" s="677"/>
      <c r="GP148" s="677"/>
      <c r="GQ148" s="677"/>
      <c r="GR148" s="677"/>
      <c r="GS148" s="677"/>
      <c r="GT148" s="677"/>
      <c r="GU148" s="677"/>
      <c r="GV148" s="677"/>
      <c r="GW148" s="677"/>
      <c r="GX148" s="677"/>
      <c r="GY148" s="677"/>
      <c r="GZ148" s="677"/>
      <c r="HA148" s="677"/>
      <c r="HB148" s="677"/>
      <c r="HC148" s="677"/>
      <c r="HD148" s="677"/>
      <c r="HE148" s="677"/>
      <c r="HF148" s="677"/>
      <c r="HG148" s="677"/>
      <c r="HH148" s="677"/>
      <c r="HI148" s="677"/>
      <c r="HJ148" s="677"/>
    </row>
    <row r="149" spans="1:218" x14ac:dyDescent="0.2">
      <c r="CN149" s="677"/>
      <c r="CO149" s="677"/>
      <c r="CP149" s="677"/>
      <c r="CQ149" s="677"/>
      <c r="CR149" s="677"/>
      <c r="CS149" s="677"/>
      <c r="CT149" s="677"/>
      <c r="CU149" s="677"/>
      <c r="CV149" s="677"/>
      <c r="CW149" s="677"/>
      <c r="CX149" s="677"/>
      <c r="CY149" s="677"/>
      <c r="CZ149" s="677"/>
      <c r="DA149" s="677"/>
      <c r="DB149" s="677"/>
      <c r="DC149" s="677"/>
      <c r="DD149" s="677"/>
      <c r="DE149" s="677"/>
      <c r="DF149" s="677"/>
      <c r="DG149" s="677"/>
      <c r="DH149" s="677"/>
      <c r="DI149" s="677"/>
      <c r="DJ149" s="677"/>
      <c r="DK149" s="677"/>
      <c r="DL149" s="677"/>
      <c r="DM149" s="677"/>
      <c r="DN149" s="677"/>
      <c r="DO149" s="677"/>
      <c r="DP149" s="677"/>
      <c r="DQ149" s="677"/>
      <c r="DR149" s="677"/>
      <c r="DS149" s="677"/>
      <c r="DT149" s="677"/>
      <c r="DU149" s="677"/>
      <c r="DV149" s="677"/>
      <c r="DW149" s="677"/>
      <c r="DX149" s="677"/>
      <c r="DY149" s="677"/>
      <c r="DZ149" s="677"/>
      <c r="EA149" s="677"/>
      <c r="EB149" s="677"/>
      <c r="EC149" s="677"/>
      <c r="ED149" s="677"/>
      <c r="EE149" s="677"/>
      <c r="EF149" s="677"/>
      <c r="EG149" s="677"/>
      <c r="EH149" s="677"/>
      <c r="EI149" s="677"/>
      <c r="EJ149" s="677"/>
      <c r="EK149" s="677"/>
      <c r="EL149" s="677"/>
      <c r="EM149" s="677"/>
      <c r="EN149" s="677"/>
      <c r="EO149" s="677"/>
      <c r="EP149" s="677"/>
      <c r="EQ149" s="677"/>
      <c r="ER149" s="677"/>
      <c r="ES149" s="677"/>
      <c r="ET149" s="677"/>
      <c r="EU149" s="677"/>
      <c r="EV149" s="677"/>
      <c r="EW149" s="677"/>
      <c r="EX149" s="677"/>
      <c r="EY149" s="677"/>
      <c r="EZ149" s="677"/>
      <c r="FA149" s="677"/>
      <c r="FB149" s="677"/>
      <c r="FC149" s="677"/>
      <c r="FD149" s="677"/>
      <c r="FE149" s="677"/>
      <c r="FF149" s="677"/>
      <c r="FG149" s="677"/>
      <c r="FH149" s="677"/>
      <c r="FI149" s="677"/>
      <c r="FJ149" s="677"/>
      <c r="FK149" s="677"/>
      <c r="FL149" s="677"/>
      <c r="FM149" s="677"/>
      <c r="FN149" s="677"/>
      <c r="FO149" s="677"/>
      <c r="FP149" s="677"/>
      <c r="FQ149" s="677"/>
      <c r="FR149" s="677"/>
      <c r="FS149" s="677"/>
      <c r="FT149" s="677"/>
      <c r="FU149" s="677"/>
      <c r="FV149" s="677"/>
      <c r="FW149" s="677"/>
      <c r="FX149" s="677"/>
      <c r="FY149" s="677"/>
      <c r="FZ149" s="677"/>
      <c r="GA149" s="677"/>
      <c r="GB149" s="677"/>
      <c r="GC149" s="677"/>
      <c r="GD149" s="677"/>
      <c r="GE149" s="677"/>
      <c r="GF149" s="677"/>
      <c r="GG149" s="677"/>
      <c r="GH149" s="677"/>
      <c r="GI149" s="677"/>
      <c r="GJ149" s="677"/>
      <c r="GK149" s="677"/>
      <c r="GL149" s="677"/>
      <c r="GM149" s="677"/>
      <c r="GN149" s="677"/>
      <c r="GO149" s="677"/>
      <c r="GP149" s="677"/>
      <c r="GQ149" s="677"/>
      <c r="GR149" s="677"/>
      <c r="GS149" s="677"/>
      <c r="GT149" s="677"/>
      <c r="GU149" s="677"/>
      <c r="GV149" s="677"/>
      <c r="GW149" s="677"/>
      <c r="GX149" s="677"/>
      <c r="GY149" s="677"/>
      <c r="GZ149" s="677"/>
      <c r="HA149" s="677"/>
      <c r="HB149" s="677"/>
      <c r="HC149" s="677"/>
      <c r="HD149" s="677"/>
      <c r="HE149" s="677"/>
      <c r="HF149" s="677"/>
      <c r="HG149" s="677"/>
      <c r="HH149" s="677"/>
      <c r="HI149" s="677"/>
      <c r="HJ149" s="677"/>
    </row>
    <row r="150" spans="1:218" x14ac:dyDescent="0.2">
      <c r="CN150" s="677"/>
      <c r="CO150" s="677"/>
      <c r="CP150" s="677"/>
      <c r="CQ150" s="677"/>
      <c r="CR150" s="677"/>
      <c r="CS150" s="677"/>
      <c r="CT150" s="677"/>
      <c r="CU150" s="677"/>
      <c r="CV150" s="677"/>
      <c r="CW150" s="677"/>
      <c r="CX150" s="677"/>
      <c r="CY150" s="677"/>
      <c r="CZ150" s="677"/>
      <c r="DA150" s="677"/>
      <c r="DB150" s="677"/>
      <c r="DC150" s="677"/>
      <c r="DD150" s="677"/>
      <c r="DE150" s="677"/>
      <c r="DF150" s="677"/>
      <c r="DG150" s="677"/>
      <c r="DH150" s="677"/>
      <c r="DI150" s="677"/>
      <c r="DJ150" s="677"/>
      <c r="DK150" s="677"/>
      <c r="DL150" s="677"/>
      <c r="DM150" s="677"/>
      <c r="DN150" s="677"/>
      <c r="DO150" s="677"/>
      <c r="DP150" s="677"/>
      <c r="DQ150" s="677"/>
      <c r="DR150" s="677"/>
      <c r="DS150" s="677"/>
      <c r="DT150" s="677"/>
      <c r="DU150" s="677"/>
      <c r="DV150" s="677"/>
      <c r="DW150" s="677"/>
      <c r="DX150" s="677"/>
      <c r="DY150" s="677"/>
      <c r="DZ150" s="677"/>
      <c r="EA150" s="677"/>
      <c r="EB150" s="677"/>
      <c r="EC150" s="677"/>
      <c r="ED150" s="677"/>
      <c r="EE150" s="677"/>
      <c r="EF150" s="677"/>
      <c r="EG150" s="677"/>
      <c r="EH150" s="677"/>
      <c r="EI150" s="677"/>
      <c r="EJ150" s="677"/>
      <c r="EK150" s="677"/>
      <c r="EL150" s="677"/>
      <c r="EM150" s="677"/>
      <c r="EN150" s="677"/>
      <c r="EO150" s="677"/>
      <c r="EP150" s="677"/>
      <c r="EQ150" s="677"/>
      <c r="ER150" s="677"/>
      <c r="ES150" s="677"/>
      <c r="ET150" s="677"/>
      <c r="EU150" s="677"/>
      <c r="EV150" s="677"/>
      <c r="EW150" s="677"/>
      <c r="EX150" s="677"/>
      <c r="EY150" s="677"/>
      <c r="EZ150" s="677"/>
      <c r="FA150" s="677"/>
      <c r="FB150" s="677"/>
      <c r="FC150" s="677"/>
      <c r="FD150" s="677"/>
      <c r="FE150" s="677"/>
      <c r="FF150" s="677"/>
      <c r="FG150" s="677"/>
      <c r="FH150" s="677"/>
      <c r="FI150" s="677"/>
      <c r="FJ150" s="677"/>
      <c r="FK150" s="677"/>
      <c r="FL150" s="677"/>
      <c r="FM150" s="677"/>
      <c r="FN150" s="677"/>
      <c r="FO150" s="677"/>
      <c r="FP150" s="677"/>
      <c r="FQ150" s="677"/>
      <c r="FR150" s="677"/>
      <c r="FS150" s="677"/>
      <c r="FT150" s="677"/>
      <c r="FU150" s="677"/>
      <c r="FV150" s="677"/>
      <c r="FW150" s="677"/>
      <c r="FX150" s="677"/>
      <c r="FY150" s="677"/>
      <c r="FZ150" s="677"/>
      <c r="GA150" s="677"/>
      <c r="GB150" s="677"/>
      <c r="GC150" s="677"/>
      <c r="GD150" s="677"/>
      <c r="GE150" s="677"/>
      <c r="GF150" s="677"/>
      <c r="GG150" s="677"/>
      <c r="GH150" s="677"/>
      <c r="GI150" s="677"/>
      <c r="GJ150" s="677"/>
      <c r="GK150" s="677"/>
      <c r="GL150" s="677"/>
      <c r="GM150" s="677"/>
      <c r="GN150" s="677"/>
      <c r="GO150" s="677"/>
      <c r="GP150" s="677"/>
      <c r="GQ150" s="677"/>
      <c r="GR150" s="677"/>
      <c r="GS150" s="677"/>
      <c r="GT150" s="677"/>
      <c r="GU150" s="677"/>
      <c r="GV150" s="677"/>
      <c r="GW150" s="677"/>
      <c r="GX150" s="677"/>
      <c r="GY150" s="677"/>
      <c r="GZ150" s="677"/>
      <c r="HA150" s="677"/>
      <c r="HB150" s="677"/>
      <c r="HC150" s="677"/>
      <c r="HD150" s="677"/>
      <c r="HE150" s="677"/>
      <c r="HF150" s="677"/>
      <c r="HG150" s="677"/>
      <c r="HH150" s="677"/>
      <c r="HI150" s="677"/>
      <c r="HJ150" s="677"/>
    </row>
  </sheetData>
  <mergeCells count="178">
    <mergeCell ref="T10:V10"/>
    <mergeCell ref="W10:Y10"/>
    <mergeCell ref="Z10:AA10"/>
    <mergeCell ref="AS1:BX1"/>
    <mergeCell ref="W2:Y2"/>
    <mergeCell ref="AS2:AW2"/>
    <mergeCell ref="AX2:BB2"/>
    <mergeCell ref="BC2:BG2"/>
    <mergeCell ref="BH2:BL2"/>
    <mergeCell ref="BM2:BQ2"/>
    <mergeCell ref="BR2:BX2"/>
    <mergeCell ref="AB10:AC10"/>
    <mergeCell ref="AD10:AE10"/>
    <mergeCell ref="AG10:AH10"/>
    <mergeCell ref="AJ10:AK10"/>
    <mergeCell ref="AL10:AM10"/>
    <mergeCell ref="AN10:AO10"/>
    <mergeCell ref="BY2:CC2"/>
    <mergeCell ref="Q3:S3"/>
    <mergeCell ref="T3:V3"/>
    <mergeCell ref="C13:D13"/>
    <mergeCell ref="W14:Y14"/>
    <mergeCell ref="Q15:S15"/>
    <mergeCell ref="T15:V15"/>
    <mergeCell ref="G22:I22"/>
    <mergeCell ref="L22:N22"/>
    <mergeCell ref="O22:P22"/>
    <mergeCell ref="Q22:S22"/>
    <mergeCell ref="T22:V22"/>
    <mergeCell ref="W22:Y22"/>
    <mergeCell ref="AN22:AO22"/>
    <mergeCell ref="Z22:AA22"/>
    <mergeCell ref="AB22:AC22"/>
    <mergeCell ref="AD22:AE22"/>
    <mergeCell ref="AG22:AH22"/>
    <mergeCell ref="AJ22:AK22"/>
    <mergeCell ref="AL22:AM22"/>
    <mergeCell ref="G10:I10"/>
    <mergeCell ref="L10:N10"/>
    <mergeCell ref="O10:P10"/>
    <mergeCell ref="Q10:S10"/>
    <mergeCell ref="W26:Y26"/>
    <mergeCell ref="Q27:S27"/>
    <mergeCell ref="T27:V27"/>
    <mergeCell ref="G34:I34"/>
    <mergeCell ref="L34:N34"/>
    <mergeCell ref="O34:P34"/>
    <mergeCell ref="Q34:S34"/>
    <mergeCell ref="T34:V34"/>
    <mergeCell ref="W34:Y34"/>
    <mergeCell ref="AN34:AO34"/>
    <mergeCell ref="W38:Y38"/>
    <mergeCell ref="Q39:S39"/>
    <mergeCell ref="T39:V39"/>
    <mergeCell ref="G46:I46"/>
    <mergeCell ref="L46:N46"/>
    <mergeCell ref="O46:P46"/>
    <mergeCell ref="Q46:S46"/>
    <mergeCell ref="T46:V46"/>
    <mergeCell ref="W46:Y46"/>
    <mergeCell ref="Z34:AA34"/>
    <mergeCell ref="AB34:AC34"/>
    <mergeCell ref="AD34:AE34"/>
    <mergeCell ref="AG34:AH34"/>
    <mergeCell ref="AJ34:AK34"/>
    <mergeCell ref="AL34:AM34"/>
    <mergeCell ref="AN46:AO46"/>
    <mergeCell ref="Z46:AA46"/>
    <mergeCell ref="AB46:AC46"/>
    <mergeCell ref="AD46:AE46"/>
    <mergeCell ref="AG46:AH46"/>
    <mergeCell ref="AJ46:AK46"/>
    <mergeCell ref="AL46:AM46"/>
    <mergeCell ref="W50:Y50"/>
    <mergeCell ref="Q51:S51"/>
    <mergeCell ref="T51:V51"/>
    <mergeCell ref="G58:I58"/>
    <mergeCell ref="L58:N58"/>
    <mergeCell ref="O58:P58"/>
    <mergeCell ref="Q58:S58"/>
    <mergeCell ref="T58:V58"/>
    <mergeCell ref="W58:Y58"/>
    <mergeCell ref="AD72:AE72"/>
    <mergeCell ref="AG72:AH72"/>
    <mergeCell ref="AJ72:AK72"/>
    <mergeCell ref="AL72:AM72"/>
    <mergeCell ref="AN72:AO72"/>
    <mergeCell ref="AN58:AO58"/>
    <mergeCell ref="Q68:S68"/>
    <mergeCell ref="T68:V68"/>
    <mergeCell ref="G72:I72"/>
    <mergeCell ref="L72:N72"/>
    <mergeCell ref="O72:P72"/>
    <mergeCell ref="Q72:S72"/>
    <mergeCell ref="T72:V72"/>
    <mergeCell ref="W72:Y72"/>
    <mergeCell ref="Z72:AA72"/>
    <mergeCell ref="Z58:AA58"/>
    <mergeCell ref="AB58:AC58"/>
    <mergeCell ref="AD58:AE58"/>
    <mergeCell ref="AG58:AH58"/>
    <mergeCell ref="AJ58:AK58"/>
    <mergeCell ref="AL58:AM58"/>
    <mergeCell ref="C75:D75"/>
    <mergeCell ref="Q77:S77"/>
    <mergeCell ref="T77:V77"/>
    <mergeCell ref="G81:I81"/>
    <mergeCell ref="L81:N81"/>
    <mergeCell ref="O81:P81"/>
    <mergeCell ref="Q81:S81"/>
    <mergeCell ref="T81:V81"/>
    <mergeCell ref="AB72:AC72"/>
    <mergeCell ref="AL81:AM81"/>
    <mergeCell ref="AN81:AO81"/>
    <mergeCell ref="Q86:S86"/>
    <mergeCell ref="T86:V86"/>
    <mergeCell ref="G90:I90"/>
    <mergeCell ref="L90:N90"/>
    <mergeCell ref="O90:P90"/>
    <mergeCell ref="Q90:S90"/>
    <mergeCell ref="T90:V90"/>
    <mergeCell ref="W90:Y90"/>
    <mergeCell ref="W81:Y81"/>
    <mergeCell ref="Z81:AA81"/>
    <mergeCell ref="AB81:AC81"/>
    <mergeCell ref="AD81:AE81"/>
    <mergeCell ref="AG81:AH81"/>
    <mergeCell ref="AJ81:AK81"/>
    <mergeCell ref="AG99:AH99"/>
    <mergeCell ref="AJ99:AK99"/>
    <mergeCell ref="AL99:AM99"/>
    <mergeCell ref="AN99:AO99"/>
    <mergeCell ref="AN90:AO90"/>
    <mergeCell ref="Q95:S95"/>
    <mergeCell ref="T95:V95"/>
    <mergeCell ref="G99:I99"/>
    <mergeCell ref="L99:N99"/>
    <mergeCell ref="O99:P99"/>
    <mergeCell ref="Q99:S99"/>
    <mergeCell ref="T99:V99"/>
    <mergeCell ref="W99:Y99"/>
    <mergeCell ref="Z99:AA99"/>
    <mergeCell ref="Z90:AA90"/>
    <mergeCell ref="AB90:AC90"/>
    <mergeCell ref="AD90:AE90"/>
    <mergeCell ref="AG90:AH90"/>
    <mergeCell ref="AJ90:AK90"/>
    <mergeCell ref="AL90:AM90"/>
    <mergeCell ref="Q104:S104"/>
    <mergeCell ref="T104:V104"/>
    <mergeCell ref="G108:I108"/>
    <mergeCell ref="L108:N108"/>
    <mergeCell ref="O108:P108"/>
    <mergeCell ref="Q108:S108"/>
    <mergeCell ref="T108:V108"/>
    <mergeCell ref="AB99:AC99"/>
    <mergeCell ref="AD99:AE99"/>
    <mergeCell ref="G143:I143"/>
    <mergeCell ref="L143:N143"/>
    <mergeCell ref="O143:P143"/>
    <mergeCell ref="Q143:S143"/>
    <mergeCell ref="T143:V143"/>
    <mergeCell ref="W143:Y143"/>
    <mergeCell ref="AL108:AM108"/>
    <mergeCell ref="AN108:AO108"/>
    <mergeCell ref="B117:G117"/>
    <mergeCell ref="G125:I125"/>
    <mergeCell ref="L125:N125"/>
    <mergeCell ref="O125:P125"/>
    <mergeCell ref="Q125:S125"/>
    <mergeCell ref="T125:V125"/>
    <mergeCell ref="W125:Y125"/>
    <mergeCell ref="W108:Y108"/>
    <mergeCell ref="Z108:AA108"/>
    <mergeCell ref="AB108:AC108"/>
    <mergeCell ref="AD108:AE108"/>
    <mergeCell ref="AG108:AH108"/>
    <mergeCell ref="AJ108:AK108"/>
  </mergeCells>
  <conditionalFormatting sqref="F129:Y133">
    <cfRule type="expression" dxfId="2" priority="1">
      <formula>AND(#REF!=$C129,$C$11=28)</formula>
    </cfRule>
  </conditionalFormatting>
  <dataValidations count="3">
    <dataValidation type="list" showInputMessage="1" showErrorMessage="1" sqref="B127:C127 B145:C145 B110 B101 B92 B83 B74 B60 B48 B36 B24 B12" xr:uid="{5DD569A4-9672-43AF-9AF6-AF589A55BB10}">
      <formula1>$A$4:$A$8</formula1>
    </dataValidation>
    <dataValidation type="whole" allowBlank="1" showInputMessage="1" showErrorMessage="1" sqref="C74:D74 C83:D83 C92:D92 C101:D101 C110:D110" xr:uid="{B6386C2E-BA44-4371-8F4F-FCB0C6828CF6}">
      <formula1>8</formula1>
      <formula2>35</formula2>
    </dataValidation>
    <dataValidation type="whole" allowBlank="1" showInputMessage="1" showErrorMessage="1" sqref="C12:D12 C24:D24 C36:D36 C48:D48 C60:D60" xr:uid="{C9A6B0F6-DAD4-4A49-A3F4-C143B1B28B36}">
      <formula1>20</formula1>
      <formula2>150</formula2>
    </dataValidation>
  </dataValidations>
  <pageMargins left="0.7" right="0.7" top="0.78740157499999996" bottom="0.78740157499999996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2</vt:i4>
      </vt:variant>
    </vt:vector>
  </HeadingPairs>
  <TitlesOfParts>
    <vt:vector size="14" baseType="lpstr">
      <vt:lpstr>Programm</vt:lpstr>
      <vt:lpstr>Abweichende Werte</vt:lpstr>
      <vt:lpstr>Tiere</vt:lpstr>
      <vt:lpstr>Futtermittel</vt:lpstr>
      <vt:lpstr>Hauptfrüchte</vt:lpstr>
      <vt:lpstr>Jahr</vt:lpstr>
      <vt:lpstr>abweichende Schweine</vt:lpstr>
      <vt:lpstr>abweichende Schweine Universal</vt:lpstr>
      <vt:lpstr>abweichende Schweine NP-redu</vt:lpstr>
      <vt:lpstr>abweichende Schweine st NP-redu</vt:lpstr>
      <vt:lpstr>abweichende Schweine sehr st NP</vt:lpstr>
      <vt:lpstr>Schweine_Werte</vt:lpstr>
      <vt:lpstr>'Abweichende Werte'!Druckbereich</vt:lpstr>
      <vt:lpstr>Programm!Druckbereich</vt:lpstr>
    </vt:vector>
  </TitlesOfParts>
  <Company>StMELF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Stallbilanz im schweinhaltenden Betrieb 2024</dc:title>
  <dc:creator>Landesanstalt für Landwirtschaft (LfL)</dc:creator>
  <cp:lastModifiedBy>Deimel, R. (LfL)</cp:lastModifiedBy>
  <cp:lastPrinted>2024-07-08T06:58:57Z</cp:lastPrinted>
  <dcterms:created xsi:type="dcterms:W3CDTF">2014-12-04T10:12:12Z</dcterms:created>
  <dcterms:modified xsi:type="dcterms:W3CDTF">2024-07-08T07:02:05Z</dcterms:modified>
</cp:coreProperties>
</file>